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escodist.sharepoint.com/sites/EnconnexProjects/Shared Documents/General/Whips/Templates/For customers/"/>
    </mc:Choice>
  </mc:AlternateContent>
  <xr:revisionPtr revIDLastSave="0" documentId="8_{ABA129F9-0EEE-4877-B484-637E5863C444}" xr6:coauthVersionLast="47" xr6:coauthVersionMax="47" xr10:uidLastSave="{00000000-0000-0000-0000-000000000000}"/>
  <bookViews>
    <workbookView xWindow="-28920" yWindow="-255" windowWidth="29040" windowHeight="15720" activeTab="3" xr2:uid="{0A243D4D-337E-4B6A-B897-86EB1796BA0C}"/>
  </bookViews>
  <sheets>
    <sheet name="Instructions " sheetId="3" r:id="rId1"/>
    <sheet name="Order Entry" sheetId="2" r:id="rId2"/>
    <sheet name="lookup" sheetId="1" state="hidden" r:id="rId3"/>
    <sheet name="Std. Length pricing" sheetId="4" r:id="rId4"/>
  </sheets>
  <definedNames>
    <definedName name="Filted_Conduit_Type">lookup!$J$146:$J$153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1" i="2" l="1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" i="2"/>
  <c r="T11" i="2"/>
  <c r="T13" i="2"/>
  <c r="T14" i="2"/>
  <c r="U15" i="2" l="1"/>
  <c r="U16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307" i="2"/>
  <c r="AS308" i="2"/>
  <c r="AS309" i="2"/>
  <c r="AS310" i="2"/>
  <c r="AS311" i="2"/>
  <c r="AS312" i="2"/>
  <c r="AS313" i="2"/>
  <c r="AS314" i="2"/>
  <c r="AS315" i="2"/>
  <c r="AS316" i="2"/>
  <c r="AS317" i="2"/>
  <c r="AS318" i="2"/>
  <c r="AS319" i="2"/>
  <c r="AS320" i="2"/>
  <c r="AS321" i="2"/>
  <c r="AS322" i="2"/>
  <c r="AS323" i="2"/>
  <c r="AS324" i="2"/>
  <c r="AS325" i="2"/>
  <c r="AS326" i="2"/>
  <c r="AS327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S340" i="2"/>
  <c r="AS341" i="2"/>
  <c r="AS342" i="2"/>
  <c r="AS343" i="2"/>
  <c r="AS344" i="2"/>
  <c r="AS345" i="2"/>
  <c r="AS346" i="2"/>
  <c r="AS347" i="2"/>
  <c r="AS348" i="2"/>
  <c r="AS349" i="2"/>
  <c r="AS350" i="2"/>
  <c r="AS351" i="2"/>
  <c r="AS352" i="2"/>
  <c r="AS353" i="2"/>
  <c r="AS354" i="2"/>
  <c r="AS355" i="2"/>
  <c r="AS356" i="2"/>
  <c r="AS357" i="2"/>
  <c r="AS358" i="2"/>
  <c r="AS359" i="2"/>
  <c r="AS360" i="2"/>
  <c r="AS361" i="2"/>
  <c r="AS362" i="2"/>
  <c r="AS363" i="2"/>
  <c r="AS364" i="2"/>
  <c r="AS365" i="2"/>
  <c r="AS366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595" i="2"/>
  <c r="AS596" i="2"/>
  <c r="AS597" i="2"/>
  <c r="AS598" i="2"/>
  <c r="AS599" i="2"/>
  <c r="AS600" i="2"/>
  <c r="AS601" i="2"/>
  <c r="AS602" i="2"/>
  <c r="AS603" i="2"/>
  <c r="AS604" i="2"/>
  <c r="AS605" i="2"/>
  <c r="AS606" i="2"/>
  <c r="AS607" i="2"/>
  <c r="AS608" i="2"/>
  <c r="AS609" i="2"/>
  <c r="AS610" i="2"/>
  <c r="AS611" i="2"/>
  <c r="AS612" i="2"/>
  <c r="AS613" i="2"/>
  <c r="AS614" i="2"/>
  <c r="AS615" i="2"/>
  <c r="AS616" i="2"/>
  <c r="AS617" i="2"/>
  <c r="AS618" i="2"/>
  <c r="AS619" i="2"/>
  <c r="AS620" i="2"/>
  <c r="AS621" i="2"/>
  <c r="AS622" i="2"/>
  <c r="AS623" i="2"/>
  <c r="AS624" i="2"/>
  <c r="AS625" i="2"/>
  <c r="AS626" i="2"/>
  <c r="AS627" i="2"/>
  <c r="AS628" i="2"/>
  <c r="AS629" i="2"/>
  <c r="AS630" i="2"/>
  <c r="AS631" i="2"/>
  <c r="AS632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737" i="2"/>
  <c r="AS738" i="2"/>
  <c r="AS739" i="2"/>
  <c r="AS740" i="2"/>
  <c r="AS741" i="2"/>
  <c r="AS742" i="2"/>
  <c r="AS743" i="2"/>
  <c r="AS744" i="2"/>
  <c r="AS745" i="2"/>
  <c r="AS746" i="2"/>
  <c r="AS747" i="2"/>
  <c r="AS748" i="2"/>
  <c r="AS749" i="2"/>
  <c r="AS750" i="2"/>
  <c r="AS751" i="2"/>
  <c r="AS752" i="2"/>
  <c r="AS753" i="2"/>
  <c r="AS754" i="2"/>
  <c r="AS755" i="2"/>
  <c r="AS756" i="2"/>
  <c r="AS757" i="2"/>
  <c r="AS758" i="2"/>
  <c r="AS759" i="2"/>
  <c r="AS760" i="2"/>
  <c r="AS761" i="2"/>
  <c r="AS762" i="2"/>
  <c r="AS763" i="2"/>
  <c r="AS764" i="2"/>
  <c r="AS765" i="2"/>
  <c r="AS766" i="2"/>
  <c r="AS767" i="2"/>
  <c r="AS768" i="2"/>
  <c r="AS769" i="2"/>
  <c r="AS770" i="2"/>
  <c r="AS771" i="2"/>
  <c r="AS772" i="2"/>
  <c r="AS773" i="2"/>
  <c r="AS774" i="2"/>
  <c r="AS775" i="2"/>
  <c r="AS776" i="2"/>
  <c r="AS777" i="2"/>
  <c r="AS778" i="2"/>
  <c r="AS779" i="2"/>
  <c r="AS780" i="2"/>
  <c r="AS781" i="2"/>
  <c r="AS782" i="2"/>
  <c r="AS783" i="2"/>
  <c r="AS784" i="2"/>
  <c r="AS785" i="2"/>
  <c r="AS786" i="2"/>
  <c r="AS787" i="2"/>
  <c r="AS788" i="2"/>
  <c r="AS789" i="2"/>
  <c r="AS790" i="2"/>
  <c r="AS791" i="2"/>
  <c r="AS792" i="2"/>
  <c r="AS793" i="2"/>
  <c r="AS794" i="2"/>
  <c r="AS795" i="2"/>
  <c r="AS796" i="2"/>
  <c r="AS797" i="2"/>
  <c r="AS798" i="2"/>
  <c r="AS799" i="2"/>
  <c r="AS800" i="2"/>
  <c r="AS801" i="2"/>
  <c r="AS802" i="2"/>
  <c r="AS803" i="2"/>
  <c r="AS804" i="2"/>
  <c r="AS805" i="2"/>
  <c r="AS806" i="2"/>
  <c r="AS807" i="2"/>
  <c r="AS808" i="2"/>
  <c r="AS809" i="2"/>
  <c r="AS810" i="2"/>
  <c r="AS811" i="2"/>
  <c r="AS812" i="2"/>
  <c r="AS813" i="2"/>
  <c r="AS814" i="2"/>
  <c r="AS815" i="2"/>
  <c r="AS816" i="2"/>
  <c r="AS817" i="2"/>
  <c r="AS818" i="2"/>
  <c r="AS819" i="2"/>
  <c r="AS820" i="2"/>
  <c r="AS821" i="2"/>
  <c r="AS822" i="2"/>
  <c r="AS823" i="2"/>
  <c r="AS824" i="2"/>
  <c r="AS825" i="2"/>
  <c r="AS826" i="2"/>
  <c r="AS827" i="2"/>
  <c r="AS828" i="2"/>
  <c r="AS829" i="2"/>
  <c r="AS830" i="2"/>
  <c r="AS831" i="2"/>
  <c r="AS832" i="2"/>
  <c r="AS833" i="2"/>
  <c r="AS834" i="2"/>
  <c r="AS835" i="2"/>
  <c r="AS836" i="2"/>
  <c r="AS837" i="2"/>
  <c r="AS838" i="2"/>
  <c r="AS839" i="2"/>
  <c r="AS840" i="2"/>
  <c r="AS841" i="2"/>
  <c r="AS842" i="2"/>
  <c r="AS843" i="2"/>
  <c r="AS844" i="2"/>
  <c r="AS845" i="2"/>
  <c r="AS846" i="2"/>
  <c r="AS847" i="2"/>
  <c r="AS848" i="2"/>
  <c r="AS849" i="2"/>
  <c r="AS850" i="2"/>
  <c r="AS851" i="2"/>
  <c r="AS852" i="2"/>
  <c r="AS853" i="2"/>
  <c r="AS854" i="2"/>
  <c r="AS855" i="2"/>
  <c r="AS856" i="2"/>
  <c r="AS857" i="2"/>
  <c r="AS858" i="2"/>
  <c r="AS859" i="2"/>
  <c r="AS860" i="2"/>
  <c r="AS861" i="2"/>
  <c r="AS862" i="2"/>
  <c r="AS863" i="2"/>
  <c r="AS864" i="2"/>
  <c r="AS865" i="2"/>
  <c r="AS866" i="2"/>
  <c r="AS867" i="2"/>
  <c r="AS868" i="2"/>
  <c r="AS869" i="2"/>
  <c r="AS870" i="2"/>
  <c r="AS871" i="2"/>
  <c r="AS872" i="2"/>
  <c r="AS873" i="2"/>
  <c r="AS874" i="2"/>
  <c r="AS875" i="2"/>
  <c r="AS876" i="2"/>
  <c r="AS877" i="2"/>
  <c r="AS878" i="2"/>
  <c r="AS879" i="2"/>
  <c r="AS880" i="2"/>
  <c r="AS881" i="2"/>
  <c r="AS882" i="2"/>
  <c r="AS883" i="2"/>
  <c r="AS884" i="2"/>
  <c r="AS885" i="2"/>
  <c r="AS886" i="2"/>
  <c r="AS887" i="2"/>
  <c r="AS888" i="2"/>
  <c r="AS889" i="2"/>
  <c r="AS890" i="2"/>
  <c r="AS891" i="2"/>
  <c r="AS892" i="2"/>
  <c r="AS893" i="2"/>
  <c r="AS894" i="2"/>
  <c r="AS895" i="2"/>
  <c r="AS896" i="2"/>
  <c r="AS897" i="2"/>
  <c r="AS898" i="2"/>
  <c r="AS899" i="2"/>
  <c r="AS900" i="2"/>
  <c r="AS901" i="2"/>
  <c r="AS902" i="2"/>
  <c r="AS903" i="2"/>
  <c r="AS904" i="2"/>
  <c r="AS905" i="2"/>
  <c r="AS906" i="2"/>
  <c r="AS907" i="2"/>
  <c r="AS908" i="2"/>
  <c r="AS909" i="2"/>
  <c r="AS910" i="2"/>
  <c r="AS911" i="2"/>
  <c r="AS912" i="2"/>
  <c r="AS913" i="2"/>
  <c r="AS914" i="2"/>
  <c r="AS915" i="2"/>
  <c r="AS916" i="2"/>
  <c r="AS917" i="2"/>
  <c r="AS918" i="2"/>
  <c r="AS919" i="2"/>
  <c r="AS920" i="2"/>
  <c r="AS921" i="2"/>
  <c r="AS922" i="2"/>
  <c r="AS923" i="2"/>
  <c r="AS924" i="2"/>
  <c r="AS925" i="2"/>
  <c r="AS926" i="2"/>
  <c r="AS927" i="2"/>
  <c r="AS928" i="2"/>
  <c r="AS929" i="2"/>
  <c r="AS930" i="2"/>
  <c r="AS931" i="2"/>
  <c r="AS932" i="2"/>
  <c r="AS933" i="2"/>
  <c r="AS934" i="2"/>
  <c r="AS935" i="2"/>
  <c r="AS936" i="2"/>
  <c r="AS937" i="2"/>
  <c r="AS938" i="2"/>
  <c r="AS939" i="2"/>
  <c r="AS940" i="2"/>
  <c r="AS941" i="2"/>
  <c r="AS942" i="2"/>
  <c r="AS943" i="2"/>
  <c r="AS944" i="2"/>
  <c r="AS945" i="2"/>
  <c r="AS946" i="2"/>
  <c r="AS947" i="2"/>
  <c r="AS948" i="2"/>
  <c r="AS949" i="2"/>
  <c r="AS950" i="2"/>
  <c r="AS951" i="2"/>
  <c r="AS952" i="2"/>
  <c r="AS953" i="2"/>
  <c r="AS954" i="2"/>
  <c r="AS955" i="2"/>
  <c r="AS956" i="2"/>
  <c r="AS957" i="2"/>
  <c r="AS958" i="2"/>
  <c r="AS959" i="2"/>
  <c r="AS960" i="2"/>
  <c r="AS961" i="2"/>
  <c r="AS962" i="2"/>
  <c r="AS963" i="2"/>
  <c r="AS964" i="2"/>
  <c r="AS965" i="2"/>
  <c r="AS966" i="2"/>
  <c r="AS967" i="2"/>
  <c r="AS968" i="2"/>
  <c r="AS969" i="2"/>
  <c r="AS970" i="2"/>
  <c r="AS971" i="2"/>
  <c r="AS972" i="2"/>
  <c r="AS973" i="2"/>
  <c r="AS974" i="2"/>
  <c r="AS975" i="2"/>
  <c r="AS976" i="2"/>
  <c r="AS977" i="2"/>
  <c r="AS978" i="2"/>
  <c r="AS979" i="2"/>
  <c r="AS980" i="2"/>
  <c r="AS981" i="2"/>
  <c r="AS982" i="2"/>
  <c r="AS983" i="2"/>
  <c r="AS984" i="2"/>
  <c r="AS985" i="2"/>
  <c r="AS986" i="2"/>
  <c r="AS987" i="2"/>
  <c r="AS988" i="2"/>
  <c r="AS989" i="2"/>
  <c r="AS990" i="2"/>
  <c r="AS991" i="2"/>
  <c r="AS992" i="2"/>
  <c r="AS993" i="2"/>
  <c r="AS994" i="2"/>
  <c r="AS995" i="2"/>
  <c r="AS996" i="2"/>
  <c r="AS997" i="2"/>
  <c r="AS998" i="2"/>
  <c r="AS999" i="2"/>
  <c r="AS1000" i="2"/>
  <c r="AS1001" i="2"/>
  <c r="AS1002" i="2"/>
  <c r="AS1003" i="2"/>
  <c r="AS1004" i="2"/>
  <c r="AS1005" i="2"/>
  <c r="AS1006" i="2"/>
  <c r="AS1007" i="2"/>
  <c r="AS1008" i="2"/>
  <c r="AS10" i="2"/>
  <c r="AS11" i="2"/>
  <c r="AS12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R137" i="2"/>
  <c r="AR138" i="2"/>
  <c r="AR139" i="2"/>
  <c r="AR140" i="2"/>
  <c r="AR141" i="2"/>
  <c r="AR142" i="2"/>
  <c r="AR143" i="2"/>
  <c r="AR144" i="2"/>
  <c r="AR145" i="2"/>
  <c r="AR146" i="2"/>
  <c r="AR147" i="2"/>
  <c r="AR148" i="2"/>
  <c r="AR149" i="2"/>
  <c r="AR150" i="2"/>
  <c r="AR151" i="2"/>
  <c r="AR152" i="2"/>
  <c r="AR153" i="2"/>
  <c r="AR154" i="2"/>
  <c r="AR155" i="2"/>
  <c r="AR156" i="2"/>
  <c r="AR157" i="2"/>
  <c r="AR158" i="2"/>
  <c r="AR159" i="2"/>
  <c r="AR160" i="2"/>
  <c r="AR161" i="2"/>
  <c r="AR162" i="2"/>
  <c r="AR163" i="2"/>
  <c r="AR164" i="2"/>
  <c r="AR165" i="2"/>
  <c r="AR166" i="2"/>
  <c r="AR167" i="2"/>
  <c r="AR168" i="2"/>
  <c r="AR169" i="2"/>
  <c r="AR170" i="2"/>
  <c r="AR171" i="2"/>
  <c r="AR172" i="2"/>
  <c r="AR173" i="2"/>
  <c r="AR174" i="2"/>
  <c r="AR175" i="2"/>
  <c r="AR176" i="2"/>
  <c r="AR177" i="2"/>
  <c r="AR178" i="2"/>
  <c r="AR179" i="2"/>
  <c r="AR180" i="2"/>
  <c r="AR181" i="2"/>
  <c r="AR182" i="2"/>
  <c r="AR183" i="2"/>
  <c r="AR184" i="2"/>
  <c r="AR185" i="2"/>
  <c r="AR186" i="2"/>
  <c r="AR187" i="2"/>
  <c r="AR188" i="2"/>
  <c r="AR189" i="2"/>
  <c r="AR190" i="2"/>
  <c r="AR191" i="2"/>
  <c r="AR192" i="2"/>
  <c r="AR193" i="2"/>
  <c r="AR194" i="2"/>
  <c r="AR195" i="2"/>
  <c r="AR196" i="2"/>
  <c r="AR197" i="2"/>
  <c r="AR198" i="2"/>
  <c r="AR199" i="2"/>
  <c r="AR200" i="2"/>
  <c r="AR201" i="2"/>
  <c r="AR202" i="2"/>
  <c r="AR203" i="2"/>
  <c r="AR204" i="2"/>
  <c r="AR205" i="2"/>
  <c r="AR206" i="2"/>
  <c r="AR207" i="2"/>
  <c r="AR208" i="2"/>
  <c r="AR209" i="2"/>
  <c r="AR210" i="2"/>
  <c r="AR211" i="2"/>
  <c r="AR212" i="2"/>
  <c r="AR213" i="2"/>
  <c r="AR214" i="2"/>
  <c r="AR215" i="2"/>
  <c r="AR216" i="2"/>
  <c r="AR217" i="2"/>
  <c r="AR218" i="2"/>
  <c r="AR219" i="2"/>
  <c r="AR220" i="2"/>
  <c r="AR221" i="2"/>
  <c r="AR222" i="2"/>
  <c r="AR223" i="2"/>
  <c r="AR224" i="2"/>
  <c r="AR225" i="2"/>
  <c r="AR226" i="2"/>
  <c r="AR227" i="2"/>
  <c r="AR228" i="2"/>
  <c r="AR229" i="2"/>
  <c r="AR230" i="2"/>
  <c r="AR231" i="2"/>
  <c r="AR232" i="2"/>
  <c r="AR233" i="2"/>
  <c r="AR234" i="2"/>
  <c r="AR235" i="2"/>
  <c r="AR236" i="2"/>
  <c r="AR237" i="2"/>
  <c r="AR238" i="2"/>
  <c r="AR239" i="2"/>
  <c r="AR240" i="2"/>
  <c r="AR241" i="2"/>
  <c r="AR242" i="2"/>
  <c r="AR243" i="2"/>
  <c r="AR244" i="2"/>
  <c r="AR245" i="2"/>
  <c r="AR246" i="2"/>
  <c r="AR247" i="2"/>
  <c r="AR248" i="2"/>
  <c r="AR249" i="2"/>
  <c r="AR250" i="2"/>
  <c r="AR251" i="2"/>
  <c r="AR252" i="2"/>
  <c r="AR253" i="2"/>
  <c r="AR254" i="2"/>
  <c r="AR255" i="2"/>
  <c r="AR256" i="2"/>
  <c r="AR257" i="2"/>
  <c r="AR258" i="2"/>
  <c r="AR259" i="2"/>
  <c r="AR260" i="2"/>
  <c r="AR261" i="2"/>
  <c r="AR262" i="2"/>
  <c r="AR263" i="2"/>
  <c r="AR264" i="2"/>
  <c r="AR265" i="2"/>
  <c r="AR266" i="2"/>
  <c r="AR267" i="2"/>
  <c r="AR268" i="2"/>
  <c r="AR269" i="2"/>
  <c r="AR270" i="2"/>
  <c r="AR271" i="2"/>
  <c r="AR272" i="2"/>
  <c r="AR273" i="2"/>
  <c r="AR274" i="2"/>
  <c r="AR275" i="2"/>
  <c r="AR276" i="2"/>
  <c r="AR277" i="2"/>
  <c r="AR278" i="2"/>
  <c r="AR279" i="2"/>
  <c r="AR280" i="2"/>
  <c r="AR281" i="2"/>
  <c r="AR282" i="2"/>
  <c r="AR283" i="2"/>
  <c r="AR284" i="2"/>
  <c r="AR285" i="2"/>
  <c r="AR286" i="2"/>
  <c r="AR287" i="2"/>
  <c r="AR288" i="2"/>
  <c r="AR289" i="2"/>
  <c r="AR290" i="2"/>
  <c r="AR291" i="2"/>
  <c r="AR292" i="2"/>
  <c r="AR293" i="2"/>
  <c r="AR294" i="2"/>
  <c r="AR295" i="2"/>
  <c r="AR296" i="2"/>
  <c r="AR297" i="2"/>
  <c r="AR298" i="2"/>
  <c r="AR299" i="2"/>
  <c r="AR300" i="2"/>
  <c r="AR301" i="2"/>
  <c r="AR302" i="2"/>
  <c r="AR303" i="2"/>
  <c r="AR304" i="2"/>
  <c r="AR305" i="2"/>
  <c r="AR306" i="2"/>
  <c r="AR307" i="2"/>
  <c r="AR308" i="2"/>
  <c r="AR309" i="2"/>
  <c r="AR310" i="2"/>
  <c r="AR311" i="2"/>
  <c r="AR312" i="2"/>
  <c r="AR313" i="2"/>
  <c r="AR314" i="2"/>
  <c r="AR315" i="2"/>
  <c r="AR316" i="2"/>
  <c r="AR317" i="2"/>
  <c r="AR318" i="2"/>
  <c r="AR319" i="2"/>
  <c r="AR320" i="2"/>
  <c r="AR321" i="2"/>
  <c r="AR322" i="2"/>
  <c r="AR323" i="2"/>
  <c r="AR324" i="2"/>
  <c r="AR325" i="2"/>
  <c r="AR326" i="2"/>
  <c r="AR327" i="2"/>
  <c r="AR328" i="2"/>
  <c r="AR329" i="2"/>
  <c r="AR330" i="2"/>
  <c r="AR331" i="2"/>
  <c r="AR332" i="2"/>
  <c r="AR333" i="2"/>
  <c r="AR334" i="2"/>
  <c r="AR335" i="2"/>
  <c r="AR336" i="2"/>
  <c r="AR337" i="2"/>
  <c r="AR338" i="2"/>
  <c r="AR339" i="2"/>
  <c r="AR340" i="2"/>
  <c r="AR341" i="2"/>
  <c r="AR342" i="2"/>
  <c r="AR343" i="2"/>
  <c r="AR344" i="2"/>
  <c r="AR345" i="2"/>
  <c r="AR346" i="2"/>
  <c r="AR347" i="2"/>
  <c r="AR348" i="2"/>
  <c r="AR349" i="2"/>
  <c r="AR350" i="2"/>
  <c r="AR351" i="2"/>
  <c r="AR352" i="2"/>
  <c r="AR353" i="2"/>
  <c r="AR354" i="2"/>
  <c r="AR355" i="2"/>
  <c r="AR356" i="2"/>
  <c r="AR357" i="2"/>
  <c r="AR358" i="2"/>
  <c r="AR359" i="2"/>
  <c r="AR360" i="2"/>
  <c r="AR361" i="2"/>
  <c r="AR362" i="2"/>
  <c r="AR363" i="2"/>
  <c r="AR364" i="2"/>
  <c r="AR365" i="2"/>
  <c r="AR366" i="2"/>
  <c r="AR367" i="2"/>
  <c r="AR368" i="2"/>
  <c r="AR369" i="2"/>
  <c r="AR370" i="2"/>
  <c r="AR371" i="2"/>
  <c r="AR372" i="2"/>
  <c r="AR373" i="2"/>
  <c r="AR374" i="2"/>
  <c r="AR375" i="2"/>
  <c r="AR376" i="2"/>
  <c r="AR377" i="2"/>
  <c r="AR378" i="2"/>
  <c r="AR379" i="2"/>
  <c r="AR380" i="2"/>
  <c r="AR381" i="2"/>
  <c r="AR382" i="2"/>
  <c r="AR383" i="2"/>
  <c r="AR384" i="2"/>
  <c r="AR385" i="2"/>
  <c r="AR386" i="2"/>
  <c r="AR387" i="2"/>
  <c r="AR388" i="2"/>
  <c r="AR389" i="2"/>
  <c r="AR390" i="2"/>
  <c r="AR391" i="2"/>
  <c r="AR392" i="2"/>
  <c r="AR393" i="2"/>
  <c r="AR394" i="2"/>
  <c r="AR395" i="2"/>
  <c r="AR396" i="2"/>
  <c r="AR397" i="2"/>
  <c r="AR398" i="2"/>
  <c r="AR399" i="2"/>
  <c r="AR400" i="2"/>
  <c r="AR401" i="2"/>
  <c r="AR402" i="2"/>
  <c r="AR403" i="2"/>
  <c r="AR404" i="2"/>
  <c r="AR405" i="2"/>
  <c r="AR406" i="2"/>
  <c r="AR407" i="2"/>
  <c r="AR408" i="2"/>
  <c r="AR409" i="2"/>
  <c r="AR410" i="2"/>
  <c r="AR411" i="2"/>
  <c r="AR412" i="2"/>
  <c r="AR413" i="2"/>
  <c r="AR414" i="2"/>
  <c r="AR415" i="2"/>
  <c r="AR416" i="2"/>
  <c r="AR417" i="2"/>
  <c r="AR418" i="2"/>
  <c r="AR419" i="2"/>
  <c r="AR420" i="2"/>
  <c r="AR421" i="2"/>
  <c r="AR422" i="2"/>
  <c r="AR423" i="2"/>
  <c r="AR424" i="2"/>
  <c r="AR425" i="2"/>
  <c r="AR426" i="2"/>
  <c r="AR427" i="2"/>
  <c r="AR428" i="2"/>
  <c r="AR429" i="2"/>
  <c r="AR430" i="2"/>
  <c r="AR431" i="2"/>
  <c r="AR432" i="2"/>
  <c r="AR433" i="2"/>
  <c r="AR434" i="2"/>
  <c r="AR435" i="2"/>
  <c r="AR436" i="2"/>
  <c r="AR437" i="2"/>
  <c r="AR438" i="2"/>
  <c r="AR439" i="2"/>
  <c r="AR440" i="2"/>
  <c r="AR441" i="2"/>
  <c r="AR442" i="2"/>
  <c r="AR443" i="2"/>
  <c r="AR444" i="2"/>
  <c r="AR445" i="2"/>
  <c r="AR446" i="2"/>
  <c r="AR447" i="2"/>
  <c r="AR448" i="2"/>
  <c r="AR449" i="2"/>
  <c r="AR450" i="2"/>
  <c r="AR451" i="2"/>
  <c r="AR452" i="2"/>
  <c r="AR453" i="2"/>
  <c r="AR454" i="2"/>
  <c r="AR455" i="2"/>
  <c r="AR456" i="2"/>
  <c r="AR457" i="2"/>
  <c r="AR458" i="2"/>
  <c r="AR459" i="2"/>
  <c r="AR460" i="2"/>
  <c r="AR461" i="2"/>
  <c r="AR462" i="2"/>
  <c r="AR463" i="2"/>
  <c r="AR464" i="2"/>
  <c r="AR465" i="2"/>
  <c r="AR466" i="2"/>
  <c r="AR467" i="2"/>
  <c r="AR468" i="2"/>
  <c r="AR469" i="2"/>
  <c r="AR470" i="2"/>
  <c r="AR471" i="2"/>
  <c r="AR472" i="2"/>
  <c r="AR473" i="2"/>
  <c r="AR474" i="2"/>
  <c r="AR475" i="2"/>
  <c r="AR476" i="2"/>
  <c r="AR477" i="2"/>
  <c r="AR478" i="2"/>
  <c r="AR479" i="2"/>
  <c r="AR480" i="2"/>
  <c r="AR481" i="2"/>
  <c r="AR482" i="2"/>
  <c r="AR483" i="2"/>
  <c r="AR484" i="2"/>
  <c r="AR485" i="2"/>
  <c r="AR486" i="2"/>
  <c r="AR487" i="2"/>
  <c r="AR488" i="2"/>
  <c r="AR489" i="2"/>
  <c r="AR490" i="2"/>
  <c r="AR491" i="2"/>
  <c r="AR492" i="2"/>
  <c r="AR493" i="2"/>
  <c r="AR494" i="2"/>
  <c r="AR495" i="2"/>
  <c r="AR496" i="2"/>
  <c r="AR497" i="2"/>
  <c r="AR498" i="2"/>
  <c r="AR499" i="2"/>
  <c r="AR500" i="2"/>
  <c r="AR501" i="2"/>
  <c r="AR502" i="2"/>
  <c r="AR503" i="2"/>
  <c r="AR504" i="2"/>
  <c r="AR505" i="2"/>
  <c r="AR506" i="2"/>
  <c r="AR507" i="2"/>
  <c r="AR508" i="2"/>
  <c r="AR509" i="2"/>
  <c r="AR510" i="2"/>
  <c r="AR511" i="2"/>
  <c r="AR512" i="2"/>
  <c r="AR513" i="2"/>
  <c r="AR514" i="2"/>
  <c r="AR515" i="2"/>
  <c r="AR516" i="2"/>
  <c r="AR517" i="2"/>
  <c r="AR518" i="2"/>
  <c r="AR519" i="2"/>
  <c r="AR520" i="2"/>
  <c r="AR521" i="2"/>
  <c r="AR522" i="2"/>
  <c r="AR523" i="2"/>
  <c r="AR524" i="2"/>
  <c r="AR525" i="2"/>
  <c r="AR526" i="2"/>
  <c r="AR527" i="2"/>
  <c r="AR528" i="2"/>
  <c r="AR529" i="2"/>
  <c r="AR530" i="2"/>
  <c r="AR531" i="2"/>
  <c r="AR532" i="2"/>
  <c r="AR533" i="2"/>
  <c r="AR534" i="2"/>
  <c r="AR535" i="2"/>
  <c r="AR536" i="2"/>
  <c r="AR537" i="2"/>
  <c r="AR538" i="2"/>
  <c r="AR539" i="2"/>
  <c r="AR540" i="2"/>
  <c r="AR541" i="2"/>
  <c r="AR542" i="2"/>
  <c r="AR543" i="2"/>
  <c r="AR544" i="2"/>
  <c r="AR545" i="2"/>
  <c r="AR546" i="2"/>
  <c r="AR547" i="2"/>
  <c r="AR548" i="2"/>
  <c r="AR549" i="2"/>
  <c r="AR550" i="2"/>
  <c r="AR551" i="2"/>
  <c r="AR552" i="2"/>
  <c r="AR553" i="2"/>
  <c r="AR554" i="2"/>
  <c r="AR555" i="2"/>
  <c r="AR556" i="2"/>
  <c r="AR557" i="2"/>
  <c r="AR558" i="2"/>
  <c r="AR559" i="2"/>
  <c r="AR560" i="2"/>
  <c r="AR561" i="2"/>
  <c r="AR562" i="2"/>
  <c r="AR563" i="2"/>
  <c r="AR564" i="2"/>
  <c r="AR565" i="2"/>
  <c r="AR566" i="2"/>
  <c r="AR567" i="2"/>
  <c r="AR568" i="2"/>
  <c r="AR569" i="2"/>
  <c r="AR570" i="2"/>
  <c r="AR571" i="2"/>
  <c r="AR572" i="2"/>
  <c r="AR573" i="2"/>
  <c r="AR574" i="2"/>
  <c r="AR575" i="2"/>
  <c r="AR576" i="2"/>
  <c r="AR577" i="2"/>
  <c r="AR578" i="2"/>
  <c r="AR579" i="2"/>
  <c r="AR580" i="2"/>
  <c r="AR581" i="2"/>
  <c r="AR582" i="2"/>
  <c r="AR583" i="2"/>
  <c r="AR584" i="2"/>
  <c r="AR585" i="2"/>
  <c r="AR586" i="2"/>
  <c r="AR587" i="2"/>
  <c r="AR588" i="2"/>
  <c r="AR589" i="2"/>
  <c r="AR590" i="2"/>
  <c r="AR591" i="2"/>
  <c r="AR592" i="2"/>
  <c r="AR593" i="2"/>
  <c r="AR594" i="2"/>
  <c r="AR595" i="2"/>
  <c r="AR596" i="2"/>
  <c r="AR597" i="2"/>
  <c r="AR598" i="2"/>
  <c r="AR599" i="2"/>
  <c r="AR600" i="2"/>
  <c r="AR601" i="2"/>
  <c r="AR602" i="2"/>
  <c r="AR603" i="2"/>
  <c r="AR604" i="2"/>
  <c r="AR605" i="2"/>
  <c r="AR606" i="2"/>
  <c r="AR607" i="2"/>
  <c r="AR608" i="2"/>
  <c r="AR609" i="2"/>
  <c r="AR610" i="2"/>
  <c r="AR611" i="2"/>
  <c r="AR612" i="2"/>
  <c r="AR613" i="2"/>
  <c r="AR614" i="2"/>
  <c r="AR615" i="2"/>
  <c r="AR616" i="2"/>
  <c r="AR617" i="2"/>
  <c r="AR618" i="2"/>
  <c r="AR619" i="2"/>
  <c r="AR620" i="2"/>
  <c r="AR621" i="2"/>
  <c r="AR622" i="2"/>
  <c r="AR623" i="2"/>
  <c r="AR624" i="2"/>
  <c r="AR625" i="2"/>
  <c r="AR626" i="2"/>
  <c r="AR627" i="2"/>
  <c r="AR628" i="2"/>
  <c r="AR629" i="2"/>
  <c r="AR630" i="2"/>
  <c r="AR631" i="2"/>
  <c r="AR632" i="2"/>
  <c r="AR633" i="2"/>
  <c r="AR634" i="2"/>
  <c r="AR635" i="2"/>
  <c r="AR636" i="2"/>
  <c r="AR637" i="2"/>
  <c r="AR638" i="2"/>
  <c r="AR639" i="2"/>
  <c r="AR640" i="2"/>
  <c r="AR641" i="2"/>
  <c r="AR642" i="2"/>
  <c r="AR643" i="2"/>
  <c r="AR644" i="2"/>
  <c r="AR645" i="2"/>
  <c r="AR646" i="2"/>
  <c r="AR647" i="2"/>
  <c r="AR648" i="2"/>
  <c r="AR649" i="2"/>
  <c r="AR650" i="2"/>
  <c r="AR651" i="2"/>
  <c r="AR652" i="2"/>
  <c r="AR653" i="2"/>
  <c r="AR654" i="2"/>
  <c r="AR655" i="2"/>
  <c r="AR656" i="2"/>
  <c r="AR657" i="2"/>
  <c r="AR658" i="2"/>
  <c r="AR659" i="2"/>
  <c r="AR660" i="2"/>
  <c r="AR661" i="2"/>
  <c r="AR662" i="2"/>
  <c r="AR663" i="2"/>
  <c r="AR664" i="2"/>
  <c r="AR665" i="2"/>
  <c r="AR666" i="2"/>
  <c r="AR667" i="2"/>
  <c r="AR668" i="2"/>
  <c r="AR669" i="2"/>
  <c r="AR670" i="2"/>
  <c r="AR671" i="2"/>
  <c r="AR672" i="2"/>
  <c r="AR673" i="2"/>
  <c r="AR674" i="2"/>
  <c r="AR675" i="2"/>
  <c r="AR676" i="2"/>
  <c r="AR677" i="2"/>
  <c r="AR678" i="2"/>
  <c r="AR679" i="2"/>
  <c r="AR680" i="2"/>
  <c r="AR681" i="2"/>
  <c r="AR682" i="2"/>
  <c r="AR683" i="2"/>
  <c r="AR684" i="2"/>
  <c r="AR685" i="2"/>
  <c r="AR686" i="2"/>
  <c r="AR687" i="2"/>
  <c r="AR688" i="2"/>
  <c r="AR689" i="2"/>
  <c r="AR690" i="2"/>
  <c r="AR691" i="2"/>
  <c r="AR692" i="2"/>
  <c r="AR693" i="2"/>
  <c r="AR694" i="2"/>
  <c r="AR695" i="2"/>
  <c r="AR696" i="2"/>
  <c r="AR697" i="2"/>
  <c r="AR698" i="2"/>
  <c r="AR699" i="2"/>
  <c r="AR700" i="2"/>
  <c r="AR701" i="2"/>
  <c r="AR702" i="2"/>
  <c r="AR703" i="2"/>
  <c r="AR704" i="2"/>
  <c r="AR705" i="2"/>
  <c r="AR706" i="2"/>
  <c r="AR707" i="2"/>
  <c r="AR708" i="2"/>
  <c r="AR709" i="2"/>
  <c r="AR710" i="2"/>
  <c r="AR711" i="2"/>
  <c r="AR712" i="2"/>
  <c r="AR713" i="2"/>
  <c r="AR714" i="2"/>
  <c r="AR715" i="2"/>
  <c r="AR716" i="2"/>
  <c r="AR717" i="2"/>
  <c r="AR718" i="2"/>
  <c r="AR719" i="2"/>
  <c r="AR720" i="2"/>
  <c r="AR721" i="2"/>
  <c r="AR722" i="2"/>
  <c r="AR723" i="2"/>
  <c r="AR724" i="2"/>
  <c r="AR725" i="2"/>
  <c r="AR726" i="2"/>
  <c r="AR727" i="2"/>
  <c r="AR728" i="2"/>
  <c r="AR729" i="2"/>
  <c r="AR730" i="2"/>
  <c r="AR731" i="2"/>
  <c r="AR732" i="2"/>
  <c r="AR733" i="2"/>
  <c r="AR734" i="2"/>
  <c r="AR735" i="2"/>
  <c r="AR736" i="2"/>
  <c r="AR737" i="2"/>
  <c r="AR738" i="2"/>
  <c r="AR739" i="2"/>
  <c r="AR740" i="2"/>
  <c r="AR741" i="2"/>
  <c r="AR742" i="2"/>
  <c r="AR743" i="2"/>
  <c r="AR744" i="2"/>
  <c r="AR745" i="2"/>
  <c r="AR746" i="2"/>
  <c r="AR747" i="2"/>
  <c r="AR748" i="2"/>
  <c r="AR749" i="2"/>
  <c r="AR750" i="2"/>
  <c r="AR751" i="2"/>
  <c r="AR752" i="2"/>
  <c r="AR753" i="2"/>
  <c r="AR754" i="2"/>
  <c r="AR755" i="2"/>
  <c r="AR756" i="2"/>
  <c r="AR757" i="2"/>
  <c r="AR758" i="2"/>
  <c r="AR759" i="2"/>
  <c r="AR760" i="2"/>
  <c r="AR761" i="2"/>
  <c r="AR762" i="2"/>
  <c r="AR763" i="2"/>
  <c r="AR764" i="2"/>
  <c r="AR765" i="2"/>
  <c r="AR766" i="2"/>
  <c r="AR767" i="2"/>
  <c r="AR768" i="2"/>
  <c r="AR769" i="2"/>
  <c r="AR770" i="2"/>
  <c r="AR771" i="2"/>
  <c r="AR772" i="2"/>
  <c r="AR773" i="2"/>
  <c r="AR774" i="2"/>
  <c r="AR775" i="2"/>
  <c r="AR776" i="2"/>
  <c r="AR777" i="2"/>
  <c r="AR778" i="2"/>
  <c r="AR779" i="2"/>
  <c r="AR780" i="2"/>
  <c r="AR781" i="2"/>
  <c r="AR782" i="2"/>
  <c r="AR783" i="2"/>
  <c r="AR784" i="2"/>
  <c r="AR785" i="2"/>
  <c r="AR786" i="2"/>
  <c r="AR787" i="2"/>
  <c r="AR788" i="2"/>
  <c r="AR789" i="2"/>
  <c r="AR790" i="2"/>
  <c r="AR791" i="2"/>
  <c r="AR792" i="2"/>
  <c r="AR793" i="2"/>
  <c r="AR794" i="2"/>
  <c r="AR795" i="2"/>
  <c r="AR796" i="2"/>
  <c r="AR797" i="2"/>
  <c r="AR798" i="2"/>
  <c r="AR799" i="2"/>
  <c r="AR800" i="2"/>
  <c r="AR801" i="2"/>
  <c r="AR802" i="2"/>
  <c r="AR803" i="2"/>
  <c r="AR804" i="2"/>
  <c r="AR805" i="2"/>
  <c r="AR806" i="2"/>
  <c r="AR807" i="2"/>
  <c r="AR808" i="2"/>
  <c r="AR809" i="2"/>
  <c r="AR810" i="2"/>
  <c r="AR811" i="2"/>
  <c r="AR812" i="2"/>
  <c r="AR813" i="2"/>
  <c r="AR814" i="2"/>
  <c r="AR815" i="2"/>
  <c r="AR816" i="2"/>
  <c r="AR817" i="2"/>
  <c r="AR818" i="2"/>
  <c r="AR819" i="2"/>
  <c r="AR820" i="2"/>
  <c r="AR821" i="2"/>
  <c r="AR822" i="2"/>
  <c r="AR823" i="2"/>
  <c r="AR824" i="2"/>
  <c r="AR825" i="2"/>
  <c r="AR826" i="2"/>
  <c r="AR827" i="2"/>
  <c r="AR828" i="2"/>
  <c r="AR829" i="2"/>
  <c r="AR830" i="2"/>
  <c r="AR831" i="2"/>
  <c r="AR832" i="2"/>
  <c r="AR833" i="2"/>
  <c r="AR834" i="2"/>
  <c r="AR835" i="2"/>
  <c r="AR836" i="2"/>
  <c r="AR837" i="2"/>
  <c r="AR838" i="2"/>
  <c r="AR839" i="2"/>
  <c r="AR840" i="2"/>
  <c r="AR841" i="2"/>
  <c r="AR842" i="2"/>
  <c r="AR843" i="2"/>
  <c r="AR844" i="2"/>
  <c r="AR845" i="2"/>
  <c r="AR846" i="2"/>
  <c r="AR847" i="2"/>
  <c r="AR848" i="2"/>
  <c r="AR849" i="2"/>
  <c r="AR850" i="2"/>
  <c r="AR851" i="2"/>
  <c r="AR852" i="2"/>
  <c r="AR853" i="2"/>
  <c r="AR854" i="2"/>
  <c r="AR855" i="2"/>
  <c r="AR856" i="2"/>
  <c r="AR857" i="2"/>
  <c r="AR858" i="2"/>
  <c r="AR859" i="2"/>
  <c r="AR860" i="2"/>
  <c r="AR861" i="2"/>
  <c r="AR862" i="2"/>
  <c r="AR863" i="2"/>
  <c r="AR864" i="2"/>
  <c r="AR865" i="2"/>
  <c r="AR866" i="2"/>
  <c r="AR867" i="2"/>
  <c r="AR868" i="2"/>
  <c r="AR869" i="2"/>
  <c r="AR870" i="2"/>
  <c r="AR871" i="2"/>
  <c r="AR872" i="2"/>
  <c r="AR873" i="2"/>
  <c r="AR874" i="2"/>
  <c r="AR875" i="2"/>
  <c r="AR876" i="2"/>
  <c r="AR877" i="2"/>
  <c r="AR878" i="2"/>
  <c r="AR879" i="2"/>
  <c r="AR880" i="2"/>
  <c r="AR881" i="2"/>
  <c r="AR882" i="2"/>
  <c r="AR883" i="2"/>
  <c r="AR884" i="2"/>
  <c r="AR885" i="2"/>
  <c r="AR886" i="2"/>
  <c r="AR887" i="2"/>
  <c r="AR888" i="2"/>
  <c r="AR889" i="2"/>
  <c r="AR890" i="2"/>
  <c r="AR891" i="2"/>
  <c r="AR892" i="2"/>
  <c r="AR893" i="2"/>
  <c r="AR894" i="2"/>
  <c r="AR895" i="2"/>
  <c r="AR896" i="2"/>
  <c r="AR897" i="2"/>
  <c r="AR898" i="2"/>
  <c r="AR899" i="2"/>
  <c r="AR900" i="2"/>
  <c r="AR901" i="2"/>
  <c r="AR902" i="2"/>
  <c r="AR903" i="2"/>
  <c r="AR904" i="2"/>
  <c r="AR905" i="2"/>
  <c r="AR906" i="2"/>
  <c r="AR907" i="2"/>
  <c r="AR908" i="2"/>
  <c r="AR909" i="2"/>
  <c r="AR910" i="2"/>
  <c r="AR911" i="2"/>
  <c r="AR912" i="2"/>
  <c r="AR913" i="2"/>
  <c r="AR914" i="2"/>
  <c r="AR915" i="2"/>
  <c r="AR916" i="2"/>
  <c r="AR917" i="2"/>
  <c r="AR918" i="2"/>
  <c r="AR919" i="2"/>
  <c r="AR920" i="2"/>
  <c r="AR921" i="2"/>
  <c r="AR922" i="2"/>
  <c r="AR923" i="2"/>
  <c r="AR924" i="2"/>
  <c r="AR925" i="2"/>
  <c r="AR926" i="2"/>
  <c r="AR927" i="2"/>
  <c r="AR928" i="2"/>
  <c r="AR929" i="2"/>
  <c r="AR930" i="2"/>
  <c r="AR931" i="2"/>
  <c r="AR932" i="2"/>
  <c r="AR933" i="2"/>
  <c r="AR934" i="2"/>
  <c r="AR935" i="2"/>
  <c r="AR936" i="2"/>
  <c r="AR937" i="2"/>
  <c r="AR938" i="2"/>
  <c r="AR939" i="2"/>
  <c r="AR940" i="2"/>
  <c r="AR941" i="2"/>
  <c r="AR942" i="2"/>
  <c r="AR943" i="2"/>
  <c r="AR944" i="2"/>
  <c r="AR945" i="2"/>
  <c r="AR946" i="2"/>
  <c r="AR947" i="2"/>
  <c r="AR948" i="2"/>
  <c r="AR949" i="2"/>
  <c r="AR950" i="2"/>
  <c r="AR951" i="2"/>
  <c r="AR952" i="2"/>
  <c r="AR953" i="2"/>
  <c r="AR954" i="2"/>
  <c r="AR955" i="2"/>
  <c r="AR956" i="2"/>
  <c r="AR957" i="2"/>
  <c r="AR958" i="2"/>
  <c r="AR959" i="2"/>
  <c r="AR960" i="2"/>
  <c r="AR961" i="2"/>
  <c r="AR962" i="2"/>
  <c r="AR963" i="2"/>
  <c r="AR964" i="2"/>
  <c r="AR965" i="2"/>
  <c r="AR966" i="2"/>
  <c r="AR967" i="2"/>
  <c r="AR968" i="2"/>
  <c r="AR969" i="2"/>
  <c r="AR970" i="2"/>
  <c r="AR971" i="2"/>
  <c r="AR972" i="2"/>
  <c r="AR973" i="2"/>
  <c r="AR974" i="2"/>
  <c r="AR975" i="2"/>
  <c r="AR976" i="2"/>
  <c r="AR977" i="2"/>
  <c r="AR978" i="2"/>
  <c r="AR979" i="2"/>
  <c r="AR980" i="2"/>
  <c r="AR981" i="2"/>
  <c r="AR982" i="2"/>
  <c r="AR983" i="2"/>
  <c r="AR984" i="2"/>
  <c r="AR985" i="2"/>
  <c r="AR986" i="2"/>
  <c r="AR987" i="2"/>
  <c r="AR988" i="2"/>
  <c r="AR989" i="2"/>
  <c r="AR990" i="2"/>
  <c r="AR991" i="2"/>
  <c r="AR992" i="2"/>
  <c r="AR993" i="2"/>
  <c r="AR994" i="2"/>
  <c r="AR995" i="2"/>
  <c r="AR996" i="2"/>
  <c r="AR997" i="2"/>
  <c r="AR998" i="2"/>
  <c r="AR999" i="2"/>
  <c r="AR1000" i="2"/>
  <c r="AR1001" i="2"/>
  <c r="AR1002" i="2"/>
  <c r="AR1003" i="2"/>
  <c r="AR1004" i="2"/>
  <c r="AR1005" i="2"/>
  <c r="AR1006" i="2"/>
  <c r="AR1007" i="2"/>
  <c r="AR1008" i="2"/>
  <c r="AW12" i="2" a="1"/>
  <c r="AW12" i="2" s="1"/>
  <c r="AW13" i="2" a="1"/>
  <c r="AW13" i="2" s="1"/>
  <c r="AW14" i="2" a="1"/>
  <c r="AW14" i="2" s="1"/>
  <c r="AW15" i="2" a="1"/>
  <c r="AW15" i="2" s="1"/>
  <c r="AW16" i="2" a="1"/>
  <c r="AW16" i="2" s="1"/>
  <c r="AW17" i="2" a="1"/>
  <c r="AW17" i="2" s="1"/>
  <c r="AW18" i="2" a="1"/>
  <c r="AW18" i="2" s="1"/>
  <c r="AW19" i="2" a="1"/>
  <c r="AW19" i="2" s="1"/>
  <c r="AW20" i="2" a="1"/>
  <c r="AW20" i="2" s="1"/>
  <c r="AW21" i="2" a="1"/>
  <c r="AW21" i="2" s="1"/>
  <c r="AW22" i="2" a="1"/>
  <c r="AW22" i="2" s="1"/>
  <c r="AW23" i="2" a="1"/>
  <c r="AW23" i="2" s="1"/>
  <c r="AW24" i="2" a="1"/>
  <c r="AW24" i="2" s="1"/>
  <c r="AW25" i="2" a="1"/>
  <c r="AW25" i="2" s="1"/>
  <c r="AW26" i="2" a="1"/>
  <c r="AW26" i="2" s="1"/>
  <c r="AW27" i="2" a="1"/>
  <c r="AW27" i="2" s="1"/>
  <c r="AW28" i="2" a="1"/>
  <c r="AW28" i="2" s="1"/>
  <c r="AW29" i="2" a="1"/>
  <c r="AW29" i="2" s="1"/>
  <c r="AW30" i="2" a="1"/>
  <c r="AW30" i="2" s="1"/>
  <c r="AW31" i="2" a="1"/>
  <c r="AW31" i="2" s="1"/>
  <c r="AW32" i="2" a="1"/>
  <c r="AW32" i="2" s="1"/>
  <c r="AW33" i="2" a="1"/>
  <c r="AW33" i="2" s="1"/>
  <c r="AW34" i="2" a="1"/>
  <c r="AW34" i="2" s="1"/>
  <c r="AW35" i="2" a="1"/>
  <c r="AW35" i="2" s="1"/>
  <c r="AW36" i="2" a="1"/>
  <c r="AW36" i="2" s="1"/>
  <c r="AW37" i="2" a="1"/>
  <c r="AW37" i="2" s="1"/>
  <c r="AW38" i="2" a="1"/>
  <c r="AW38" i="2" s="1"/>
  <c r="AW39" i="2" a="1"/>
  <c r="AW39" i="2" s="1"/>
  <c r="AW40" i="2" a="1"/>
  <c r="AW40" i="2" s="1"/>
  <c r="AW41" i="2" a="1"/>
  <c r="AW41" i="2" s="1"/>
  <c r="AW42" i="2" a="1"/>
  <c r="AW42" i="2" s="1"/>
  <c r="AW43" i="2" a="1"/>
  <c r="AW43" i="2" s="1"/>
  <c r="AW44" i="2" a="1"/>
  <c r="AW44" i="2" s="1"/>
  <c r="AW45" i="2" a="1"/>
  <c r="AW45" i="2" s="1"/>
  <c r="AW46" i="2" a="1"/>
  <c r="AW46" i="2" s="1"/>
  <c r="AW47" i="2" a="1"/>
  <c r="AW47" i="2" s="1"/>
  <c r="AW48" i="2" a="1"/>
  <c r="AW48" i="2" s="1"/>
  <c r="AW49" i="2" a="1"/>
  <c r="AW49" i="2" s="1"/>
  <c r="AW50" i="2" a="1"/>
  <c r="AW50" i="2" s="1"/>
  <c r="AW51" i="2" a="1"/>
  <c r="AW51" i="2" s="1"/>
  <c r="AW52" i="2" a="1"/>
  <c r="AW52" i="2" s="1"/>
  <c r="AW53" i="2" a="1"/>
  <c r="AW53" i="2" s="1"/>
  <c r="AW54" i="2" a="1"/>
  <c r="AW54" i="2" s="1"/>
  <c r="AW55" i="2" a="1"/>
  <c r="AW55" i="2" s="1"/>
  <c r="AW56" i="2" a="1"/>
  <c r="AW56" i="2" s="1"/>
  <c r="AW57" i="2" a="1"/>
  <c r="AW57" i="2" s="1"/>
  <c r="AW58" i="2" a="1"/>
  <c r="AW58" i="2" s="1"/>
  <c r="AW59" i="2" a="1"/>
  <c r="AW59" i="2" s="1"/>
  <c r="AW60" i="2" a="1"/>
  <c r="AW60" i="2" s="1"/>
  <c r="AW61" i="2" a="1"/>
  <c r="AW61" i="2" s="1"/>
  <c r="AW62" i="2" a="1"/>
  <c r="AW62" i="2" s="1"/>
  <c r="AW63" i="2" a="1"/>
  <c r="AW63" i="2" s="1"/>
  <c r="AW64" i="2" a="1"/>
  <c r="AW64" i="2" s="1"/>
  <c r="AW65" i="2" a="1"/>
  <c r="AW65" i="2" s="1"/>
  <c r="AW66" i="2" a="1"/>
  <c r="AW66" i="2" s="1"/>
  <c r="AW67" i="2" a="1"/>
  <c r="AW67" i="2" s="1"/>
  <c r="AW68" i="2" a="1"/>
  <c r="AW68" i="2" s="1"/>
  <c r="AW69" i="2" a="1"/>
  <c r="AW69" i="2" s="1"/>
  <c r="AW70" i="2" a="1"/>
  <c r="AW70" i="2" s="1"/>
  <c r="AW71" i="2" a="1"/>
  <c r="AW71" i="2" s="1"/>
  <c r="AW72" i="2" a="1"/>
  <c r="AW72" i="2" s="1"/>
  <c r="AW73" i="2" a="1"/>
  <c r="AW73" i="2" s="1"/>
  <c r="AW74" i="2" a="1"/>
  <c r="AW74" i="2" s="1"/>
  <c r="AW75" i="2" a="1"/>
  <c r="AW75" i="2" s="1"/>
  <c r="AW76" i="2" a="1"/>
  <c r="AW76" i="2" s="1"/>
  <c r="AW77" i="2" a="1"/>
  <c r="AW77" i="2" s="1"/>
  <c r="AW78" i="2" a="1"/>
  <c r="AW78" i="2" s="1"/>
  <c r="AW79" i="2" a="1"/>
  <c r="AW79" i="2" s="1"/>
  <c r="AW80" i="2" a="1"/>
  <c r="AW80" i="2" s="1"/>
  <c r="AW81" i="2" a="1"/>
  <c r="AW81" i="2" s="1"/>
  <c r="AW82" i="2" a="1"/>
  <c r="AW82" i="2" s="1"/>
  <c r="AW83" i="2" a="1"/>
  <c r="AW83" i="2" s="1"/>
  <c r="AW84" i="2" a="1"/>
  <c r="AW84" i="2" s="1"/>
  <c r="AW85" i="2" a="1"/>
  <c r="AW85" i="2" s="1"/>
  <c r="AW86" i="2" a="1"/>
  <c r="AW86" i="2" s="1"/>
  <c r="AW87" i="2" a="1"/>
  <c r="AW87" i="2" s="1"/>
  <c r="AW88" i="2" a="1"/>
  <c r="AW88" i="2" s="1"/>
  <c r="AW89" i="2" a="1"/>
  <c r="AW89" i="2" s="1"/>
  <c r="AW90" i="2" a="1"/>
  <c r="AW90" i="2" s="1"/>
  <c r="AW91" i="2" a="1"/>
  <c r="AW91" i="2" s="1"/>
  <c r="AW92" i="2" a="1"/>
  <c r="AW92" i="2" s="1"/>
  <c r="AW93" i="2" a="1"/>
  <c r="AW93" i="2" s="1"/>
  <c r="AW94" i="2" a="1"/>
  <c r="AW94" i="2" s="1"/>
  <c r="AW95" i="2" a="1"/>
  <c r="AW95" i="2" s="1"/>
  <c r="AW96" i="2" a="1"/>
  <c r="AW96" i="2" s="1"/>
  <c r="AW97" i="2" a="1"/>
  <c r="AW97" i="2" s="1"/>
  <c r="AW98" i="2" a="1"/>
  <c r="AW98" i="2" s="1"/>
  <c r="AW99" i="2" a="1"/>
  <c r="AW99" i="2" s="1"/>
  <c r="AW100" i="2" a="1"/>
  <c r="AW100" i="2" s="1"/>
  <c r="AW101" i="2" a="1"/>
  <c r="AW101" i="2" s="1"/>
  <c r="AW102" i="2" a="1"/>
  <c r="AW102" i="2" s="1"/>
  <c r="AW103" i="2" a="1"/>
  <c r="AW103" i="2" s="1"/>
  <c r="AW104" i="2" a="1"/>
  <c r="AW104" i="2" s="1"/>
  <c r="AW105" i="2" a="1"/>
  <c r="AW105" i="2" s="1"/>
  <c r="AW106" i="2" a="1"/>
  <c r="AW106" i="2" s="1"/>
  <c r="AW107" i="2" a="1"/>
  <c r="AW107" i="2" s="1"/>
  <c r="AW108" i="2" a="1"/>
  <c r="AW108" i="2" s="1"/>
  <c r="AW109" i="2" a="1"/>
  <c r="AW109" i="2" s="1"/>
  <c r="AW110" i="2" a="1"/>
  <c r="AW110" i="2" s="1"/>
  <c r="AW111" i="2" a="1"/>
  <c r="AW111" i="2" s="1"/>
  <c r="AW112" i="2" a="1"/>
  <c r="AW112" i="2" s="1"/>
  <c r="AW113" i="2" a="1"/>
  <c r="AW113" i="2" s="1"/>
  <c r="AW114" i="2" a="1"/>
  <c r="AW114" i="2" s="1"/>
  <c r="AW115" i="2" a="1"/>
  <c r="AW115" i="2" s="1"/>
  <c r="AW116" i="2" a="1"/>
  <c r="AW116" i="2" s="1"/>
  <c r="AW117" i="2" a="1"/>
  <c r="AW117" i="2" s="1"/>
  <c r="AW118" i="2" a="1"/>
  <c r="AW118" i="2" s="1"/>
  <c r="AW119" i="2" a="1"/>
  <c r="AW119" i="2" s="1"/>
  <c r="AW120" i="2" a="1"/>
  <c r="AW120" i="2"/>
  <c r="AW121" i="2" a="1"/>
  <c r="AW121" i="2" s="1"/>
  <c r="AW122" i="2" a="1"/>
  <c r="AW122" i="2" s="1"/>
  <c r="AW123" i="2" a="1"/>
  <c r="AW123" i="2" s="1"/>
  <c r="AW124" i="2" a="1"/>
  <c r="AW124" i="2" s="1"/>
  <c r="AW125" i="2" a="1"/>
  <c r="AW125" i="2" s="1"/>
  <c r="AW126" i="2" a="1"/>
  <c r="AW126" i="2" s="1"/>
  <c r="AW127" i="2" a="1"/>
  <c r="AW127" i="2" s="1"/>
  <c r="AW128" i="2" a="1"/>
  <c r="AW128" i="2" s="1"/>
  <c r="AW129" i="2" a="1"/>
  <c r="AW129" i="2" s="1"/>
  <c r="AW130" i="2" a="1"/>
  <c r="AW130" i="2" s="1"/>
  <c r="AW131" i="2" a="1"/>
  <c r="AW131" i="2" s="1"/>
  <c r="AW132" i="2" a="1"/>
  <c r="AW132" i="2" s="1"/>
  <c r="AW133" i="2" a="1"/>
  <c r="AW133" i="2" s="1"/>
  <c r="AW134" i="2" a="1"/>
  <c r="AW134" i="2" s="1"/>
  <c r="AW135" i="2" a="1"/>
  <c r="AW135" i="2" s="1"/>
  <c r="AW136" i="2" a="1"/>
  <c r="AW136" i="2" s="1"/>
  <c r="AW137" i="2" a="1"/>
  <c r="AW137" i="2" s="1"/>
  <c r="AW138" i="2" a="1"/>
  <c r="AW138" i="2" s="1"/>
  <c r="AW139" i="2" a="1"/>
  <c r="AW139" i="2" s="1"/>
  <c r="AW140" i="2" a="1"/>
  <c r="AW140" i="2" s="1"/>
  <c r="AW141" i="2" a="1"/>
  <c r="AW141" i="2"/>
  <c r="AW142" i="2" a="1"/>
  <c r="AW142" i="2" s="1"/>
  <c r="AW143" i="2" a="1"/>
  <c r="AW143" i="2" s="1"/>
  <c r="AW144" i="2" a="1"/>
  <c r="AW144" i="2" s="1"/>
  <c r="AW145" i="2" a="1"/>
  <c r="AW145" i="2" s="1"/>
  <c r="AW146" i="2" a="1"/>
  <c r="AW146" i="2" s="1"/>
  <c r="AW147" i="2" a="1"/>
  <c r="AW147" i="2" s="1"/>
  <c r="AW148" i="2" a="1"/>
  <c r="AW148" i="2" s="1"/>
  <c r="AW149" i="2" a="1"/>
  <c r="AW149" i="2" s="1"/>
  <c r="AW150" i="2" a="1"/>
  <c r="AW150" i="2" s="1"/>
  <c r="AW151" i="2" a="1"/>
  <c r="AW151" i="2" s="1"/>
  <c r="AW152" i="2" a="1"/>
  <c r="AW152" i="2" s="1"/>
  <c r="AW153" i="2" a="1"/>
  <c r="AW153" i="2" s="1"/>
  <c r="AW154" i="2" a="1"/>
  <c r="AW154" i="2" s="1"/>
  <c r="AW155" i="2" a="1"/>
  <c r="AW155" i="2" s="1"/>
  <c r="AW156" i="2" a="1"/>
  <c r="AW156" i="2" s="1"/>
  <c r="AW157" i="2" a="1"/>
  <c r="AW157" i="2" s="1"/>
  <c r="AW158" i="2" a="1"/>
  <c r="AW158" i="2" s="1"/>
  <c r="AW159" i="2" a="1"/>
  <c r="AW159" i="2" s="1"/>
  <c r="AW160" i="2" a="1"/>
  <c r="AW160" i="2" s="1"/>
  <c r="AW161" i="2" a="1"/>
  <c r="AW161" i="2" s="1"/>
  <c r="AW162" i="2" a="1"/>
  <c r="AW162" i="2" s="1"/>
  <c r="AW163" i="2" a="1"/>
  <c r="AW163" i="2" s="1"/>
  <c r="AW164" i="2" a="1"/>
  <c r="AW164" i="2" s="1"/>
  <c r="AW165" i="2" a="1"/>
  <c r="AW165" i="2" s="1"/>
  <c r="AW166" i="2" a="1"/>
  <c r="AW166" i="2" s="1"/>
  <c r="AW167" i="2" a="1"/>
  <c r="AW167" i="2" s="1"/>
  <c r="AW168" i="2" a="1"/>
  <c r="AW168" i="2" s="1"/>
  <c r="AW169" i="2" a="1"/>
  <c r="AW169" i="2" s="1"/>
  <c r="AW170" i="2" a="1"/>
  <c r="AW170" i="2" s="1"/>
  <c r="AW171" i="2" a="1"/>
  <c r="AW171" i="2" s="1"/>
  <c r="AW172" i="2" a="1"/>
  <c r="AW172" i="2" s="1"/>
  <c r="AW173" i="2" a="1"/>
  <c r="AW173" i="2" s="1"/>
  <c r="AW174" i="2" a="1"/>
  <c r="AW174" i="2" s="1"/>
  <c r="AW175" i="2" a="1"/>
  <c r="AW175" i="2" s="1"/>
  <c r="AW176" i="2" a="1"/>
  <c r="AW176" i="2" s="1"/>
  <c r="AW177" i="2" a="1"/>
  <c r="AW177" i="2" s="1"/>
  <c r="AW178" i="2" a="1"/>
  <c r="AW178" i="2" s="1"/>
  <c r="AW179" i="2" a="1"/>
  <c r="AW179" i="2" s="1"/>
  <c r="AW180" i="2" a="1"/>
  <c r="AW180" i="2" s="1"/>
  <c r="AW181" i="2" a="1"/>
  <c r="AW181" i="2" s="1"/>
  <c r="AW182" i="2" a="1"/>
  <c r="AW182" i="2" s="1"/>
  <c r="AW183" i="2" a="1"/>
  <c r="AW183" i="2" s="1"/>
  <c r="AW184" i="2" a="1"/>
  <c r="AW184" i="2" s="1"/>
  <c r="AW185" i="2" a="1"/>
  <c r="AW185" i="2" s="1"/>
  <c r="AW186" i="2" a="1"/>
  <c r="AW186" i="2" s="1"/>
  <c r="AW187" i="2" a="1"/>
  <c r="AW187" i="2" s="1"/>
  <c r="AW188" i="2" a="1"/>
  <c r="AW188" i="2" s="1"/>
  <c r="AW189" i="2" a="1"/>
  <c r="AW189" i="2" s="1"/>
  <c r="AW190" i="2" a="1"/>
  <c r="AW190" i="2" s="1"/>
  <c r="AW191" i="2" a="1"/>
  <c r="AW191" i="2" s="1"/>
  <c r="AW192" i="2" a="1"/>
  <c r="AW192" i="2" s="1"/>
  <c r="AW193" i="2" a="1"/>
  <c r="AW193" i="2" s="1"/>
  <c r="AW194" i="2" a="1"/>
  <c r="AW194" i="2" s="1"/>
  <c r="AW195" i="2" a="1"/>
  <c r="AW195" i="2" s="1"/>
  <c r="AW196" i="2" a="1"/>
  <c r="AW196" i="2" s="1"/>
  <c r="AW197" i="2" a="1"/>
  <c r="AW197" i="2" s="1"/>
  <c r="AW198" i="2" a="1"/>
  <c r="AW198" i="2" s="1"/>
  <c r="AW199" i="2" a="1"/>
  <c r="AW199" i="2" s="1"/>
  <c r="AW200" i="2" a="1"/>
  <c r="AW200" i="2" s="1"/>
  <c r="AW201" i="2" a="1"/>
  <c r="AW201" i="2" s="1"/>
  <c r="AW202" i="2" a="1"/>
  <c r="AW202" i="2" s="1"/>
  <c r="AW203" i="2" a="1"/>
  <c r="AW203" i="2" s="1"/>
  <c r="AW204" i="2" a="1"/>
  <c r="AW204" i="2" s="1"/>
  <c r="AW205" i="2" a="1"/>
  <c r="AW205" i="2" s="1"/>
  <c r="AW206" i="2" a="1"/>
  <c r="AW206" i="2" s="1"/>
  <c r="AW207" i="2" a="1"/>
  <c r="AW207" i="2" s="1"/>
  <c r="AW208" i="2" a="1"/>
  <c r="AW208" i="2" s="1"/>
  <c r="AW209" i="2" a="1"/>
  <c r="AW209" i="2" s="1"/>
  <c r="AW210" i="2" a="1"/>
  <c r="AW210" i="2" s="1"/>
  <c r="AW211" i="2" a="1"/>
  <c r="AW211" i="2" s="1"/>
  <c r="AW212" i="2" a="1"/>
  <c r="AW212" i="2" s="1"/>
  <c r="AW213" i="2" a="1"/>
  <c r="AW213" i="2" s="1"/>
  <c r="AW214" i="2" a="1"/>
  <c r="AW214" i="2" s="1"/>
  <c r="AW215" i="2" a="1"/>
  <c r="AW215" i="2" s="1"/>
  <c r="AW216" i="2" a="1"/>
  <c r="AW216" i="2" s="1"/>
  <c r="AW217" i="2" a="1"/>
  <c r="AW217" i="2" s="1"/>
  <c r="AW218" i="2" a="1"/>
  <c r="AW218" i="2" s="1"/>
  <c r="AW219" i="2" a="1"/>
  <c r="AW219" i="2" s="1"/>
  <c r="AW220" i="2" a="1"/>
  <c r="AW220" i="2" s="1"/>
  <c r="AW221" i="2" a="1"/>
  <c r="AW221" i="2" s="1"/>
  <c r="AW222" i="2" a="1"/>
  <c r="AW222" i="2" s="1"/>
  <c r="AW223" i="2" a="1"/>
  <c r="AW223" i="2" s="1"/>
  <c r="AW224" i="2" a="1"/>
  <c r="AW224" i="2" s="1"/>
  <c r="AW225" i="2" a="1"/>
  <c r="AW225" i="2" s="1"/>
  <c r="AW226" i="2" a="1"/>
  <c r="AW226" i="2" s="1"/>
  <c r="AW227" i="2" a="1"/>
  <c r="AW227" i="2" s="1"/>
  <c r="AW228" i="2" a="1"/>
  <c r="AW228" i="2" s="1"/>
  <c r="AW229" i="2" a="1"/>
  <c r="AW229" i="2" s="1"/>
  <c r="AW230" i="2" a="1"/>
  <c r="AW230" i="2" s="1"/>
  <c r="AW231" i="2" a="1"/>
  <c r="AW231" i="2" s="1"/>
  <c r="AW232" i="2" a="1"/>
  <c r="AW232" i="2" s="1"/>
  <c r="AW233" i="2" a="1"/>
  <c r="AW233" i="2" s="1"/>
  <c r="AW234" i="2" a="1"/>
  <c r="AW234" i="2" s="1"/>
  <c r="AW235" i="2" a="1"/>
  <c r="AW235" i="2" s="1"/>
  <c r="AW236" i="2" a="1"/>
  <c r="AW236" i="2" s="1"/>
  <c r="AW237" i="2" a="1"/>
  <c r="AW237" i="2" s="1"/>
  <c r="AW238" i="2" a="1"/>
  <c r="AW238" i="2" s="1"/>
  <c r="AW239" i="2" a="1"/>
  <c r="AW239" i="2" s="1"/>
  <c r="AW240" i="2" a="1"/>
  <c r="AW240" i="2" s="1"/>
  <c r="AW241" i="2" a="1"/>
  <c r="AW241" i="2" s="1"/>
  <c r="AW242" i="2" a="1"/>
  <c r="AW242" i="2" s="1"/>
  <c r="AW243" i="2" a="1"/>
  <c r="AW243" i="2" s="1"/>
  <c r="AW244" i="2" a="1"/>
  <c r="AW244" i="2" s="1"/>
  <c r="AW245" i="2" a="1"/>
  <c r="AW245" i="2" s="1"/>
  <c r="AW246" i="2" a="1"/>
  <c r="AW246" i="2" s="1"/>
  <c r="AW247" i="2" a="1"/>
  <c r="AW247" i="2" s="1"/>
  <c r="AW248" i="2" a="1"/>
  <c r="AW248" i="2" s="1"/>
  <c r="AW249" i="2" a="1"/>
  <c r="AW249" i="2" s="1"/>
  <c r="AW250" i="2" a="1"/>
  <c r="AW250" i="2" s="1"/>
  <c r="AW251" i="2" a="1"/>
  <c r="AW251" i="2" s="1"/>
  <c r="AW252" i="2" a="1"/>
  <c r="AW252" i="2" s="1"/>
  <c r="AW253" i="2" a="1"/>
  <c r="AW253" i="2" s="1"/>
  <c r="AW254" i="2" a="1"/>
  <c r="AW254" i="2" s="1"/>
  <c r="AW255" i="2" a="1"/>
  <c r="AW255" i="2" s="1"/>
  <c r="AW256" i="2" a="1"/>
  <c r="AW256" i="2" s="1"/>
  <c r="AW257" i="2" a="1"/>
  <c r="AW257" i="2" s="1"/>
  <c r="AW258" i="2" a="1"/>
  <c r="AW258" i="2" s="1"/>
  <c r="AW259" i="2" a="1"/>
  <c r="AW259" i="2" s="1"/>
  <c r="AW260" i="2" a="1"/>
  <c r="AW260" i="2" s="1"/>
  <c r="AW261" i="2" a="1"/>
  <c r="AW261" i="2" s="1"/>
  <c r="AW262" i="2" a="1"/>
  <c r="AW262" i="2" s="1"/>
  <c r="AW263" i="2" a="1"/>
  <c r="AW263" i="2" s="1"/>
  <c r="AW264" i="2" a="1"/>
  <c r="AW264" i="2" s="1"/>
  <c r="AW265" i="2" a="1"/>
  <c r="AW265" i="2" s="1"/>
  <c r="AW266" i="2" a="1"/>
  <c r="AW266" i="2" s="1"/>
  <c r="AW267" i="2" a="1"/>
  <c r="AW267" i="2" s="1"/>
  <c r="AW268" i="2" a="1"/>
  <c r="AW268" i="2" s="1"/>
  <c r="AW269" i="2" a="1"/>
  <c r="AW269" i="2" s="1"/>
  <c r="AW270" i="2" a="1"/>
  <c r="AW270" i="2" s="1"/>
  <c r="AW271" i="2" a="1"/>
  <c r="AW271" i="2" s="1"/>
  <c r="AW272" i="2" a="1"/>
  <c r="AW272" i="2" s="1"/>
  <c r="AW273" i="2" a="1"/>
  <c r="AW273" i="2" s="1"/>
  <c r="AW274" i="2" a="1"/>
  <c r="AW274" i="2" s="1"/>
  <c r="AW275" i="2" a="1"/>
  <c r="AW275" i="2" s="1"/>
  <c r="AW276" i="2" a="1"/>
  <c r="AW276" i="2" s="1"/>
  <c r="AW277" i="2" a="1"/>
  <c r="AW277" i="2" s="1"/>
  <c r="AW278" i="2" a="1"/>
  <c r="AW278" i="2" s="1"/>
  <c r="AW279" i="2" a="1"/>
  <c r="AW279" i="2" s="1"/>
  <c r="AW280" i="2" a="1"/>
  <c r="AW280" i="2" s="1"/>
  <c r="AW281" i="2" a="1"/>
  <c r="AW281" i="2" s="1"/>
  <c r="AW282" i="2" a="1"/>
  <c r="AW282" i="2" s="1"/>
  <c r="AW283" i="2" a="1"/>
  <c r="AW283" i="2" s="1"/>
  <c r="AW284" i="2" a="1"/>
  <c r="AW284" i="2" s="1"/>
  <c r="AW285" i="2" a="1"/>
  <c r="AW285" i="2" s="1"/>
  <c r="AW286" i="2" a="1"/>
  <c r="AW286" i="2" s="1"/>
  <c r="AW287" i="2" a="1"/>
  <c r="AW287" i="2" s="1"/>
  <c r="AW288" i="2" a="1"/>
  <c r="AW288" i="2" s="1"/>
  <c r="AW289" i="2" a="1"/>
  <c r="AW289" i="2" s="1"/>
  <c r="AW290" i="2" a="1"/>
  <c r="AW290" i="2" s="1"/>
  <c r="AW291" i="2" a="1"/>
  <c r="AW291" i="2" s="1"/>
  <c r="AW292" i="2" a="1"/>
  <c r="AW292" i="2" s="1"/>
  <c r="AW293" i="2" a="1"/>
  <c r="AW293" i="2" s="1"/>
  <c r="AW294" i="2" a="1"/>
  <c r="AW294" i="2" s="1"/>
  <c r="AW295" i="2" a="1"/>
  <c r="AW295" i="2" s="1"/>
  <c r="AW296" i="2" a="1"/>
  <c r="AW296" i="2" s="1"/>
  <c r="AW297" i="2" a="1"/>
  <c r="AW297" i="2" s="1"/>
  <c r="AW298" i="2" a="1"/>
  <c r="AW298" i="2" s="1"/>
  <c r="AW299" i="2" a="1"/>
  <c r="AW299" i="2" s="1"/>
  <c r="AW300" i="2" a="1"/>
  <c r="AW300" i="2" s="1"/>
  <c r="AW301" i="2" a="1"/>
  <c r="AW301" i="2" s="1"/>
  <c r="AW302" i="2" a="1"/>
  <c r="AW302" i="2" s="1"/>
  <c r="AW303" i="2" a="1"/>
  <c r="AW303" i="2" s="1"/>
  <c r="AW304" i="2" a="1"/>
  <c r="AW304" i="2" s="1"/>
  <c r="AW305" i="2" a="1"/>
  <c r="AW305" i="2" s="1"/>
  <c r="AW306" i="2" a="1"/>
  <c r="AW306" i="2" s="1"/>
  <c r="AW307" i="2" a="1"/>
  <c r="AW307" i="2" s="1"/>
  <c r="AW308" i="2" a="1"/>
  <c r="AW308" i="2" s="1"/>
  <c r="AW309" i="2" a="1"/>
  <c r="AW309" i="2" s="1"/>
  <c r="AW310" i="2" a="1"/>
  <c r="AW310" i="2" s="1"/>
  <c r="AW311" i="2" a="1"/>
  <c r="AW311" i="2" s="1"/>
  <c r="AW312" i="2" a="1"/>
  <c r="AW312" i="2" s="1"/>
  <c r="AW313" i="2" a="1"/>
  <c r="AW313" i="2" s="1"/>
  <c r="AW314" i="2" a="1"/>
  <c r="AW314" i="2" s="1"/>
  <c r="AW315" i="2" a="1"/>
  <c r="AW315" i="2" s="1"/>
  <c r="AW316" i="2" a="1"/>
  <c r="AW316" i="2" s="1"/>
  <c r="AW317" i="2" a="1"/>
  <c r="AW317" i="2" s="1"/>
  <c r="AW318" i="2" a="1"/>
  <c r="AW318" i="2" s="1"/>
  <c r="AW319" i="2" a="1"/>
  <c r="AW319" i="2" s="1"/>
  <c r="AW320" i="2" a="1"/>
  <c r="AW320" i="2" s="1"/>
  <c r="AW321" i="2" a="1"/>
  <c r="AW321" i="2" s="1"/>
  <c r="AW322" i="2" a="1"/>
  <c r="AW322" i="2" s="1"/>
  <c r="AW323" i="2" a="1"/>
  <c r="AW323" i="2" s="1"/>
  <c r="AW324" i="2" a="1"/>
  <c r="AW324" i="2" s="1"/>
  <c r="AW325" i="2" a="1"/>
  <c r="AW325" i="2" s="1"/>
  <c r="AW326" i="2" a="1"/>
  <c r="AW326" i="2" s="1"/>
  <c r="AW327" i="2" a="1"/>
  <c r="AW327" i="2" s="1"/>
  <c r="AW328" i="2" a="1"/>
  <c r="AW328" i="2" s="1"/>
  <c r="AW329" i="2" a="1"/>
  <c r="AW329" i="2" s="1"/>
  <c r="AW330" i="2" a="1"/>
  <c r="AW330" i="2" s="1"/>
  <c r="AW331" i="2" a="1"/>
  <c r="AW331" i="2" s="1"/>
  <c r="AW332" i="2" a="1"/>
  <c r="AW332" i="2" s="1"/>
  <c r="AW333" i="2" a="1"/>
  <c r="AW333" i="2" s="1"/>
  <c r="AW334" i="2" a="1"/>
  <c r="AW334" i="2" s="1"/>
  <c r="AW335" i="2" a="1"/>
  <c r="AW335" i="2" s="1"/>
  <c r="AW336" i="2" a="1"/>
  <c r="AW336" i="2" s="1"/>
  <c r="AW337" i="2" a="1"/>
  <c r="AW337" i="2" s="1"/>
  <c r="AW338" i="2" a="1"/>
  <c r="AW338" i="2" s="1"/>
  <c r="AW339" i="2" a="1"/>
  <c r="AW339" i="2" s="1"/>
  <c r="AW340" i="2" a="1"/>
  <c r="AW340" i="2" s="1"/>
  <c r="AW341" i="2" a="1"/>
  <c r="AW341" i="2" s="1"/>
  <c r="AW342" i="2" a="1"/>
  <c r="AW342" i="2" s="1"/>
  <c r="AW343" i="2" a="1"/>
  <c r="AW343" i="2" s="1"/>
  <c r="AW344" i="2" a="1"/>
  <c r="AW344" i="2" s="1"/>
  <c r="AW345" i="2" a="1"/>
  <c r="AW345" i="2" s="1"/>
  <c r="AW346" i="2" a="1"/>
  <c r="AW346" i="2" s="1"/>
  <c r="AW347" i="2" a="1"/>
  <c r="AW347" i="2" s="1"/>
  <c r="AW348" i="2" a="1"/>
  <c r="AW348" i="2" s="1"/>
  <c r="AW349" i="2" a="1"/>
  <c r="AW349" i="2" s="1"/>
  <c r="AW350" i="2" a="1"/>
  <c r="AW350" i="2" s="1"/>
  <c r="AW351" i="2" a="1"/>
  <c r="AW351" i="2" s="1"/>
  <c r="AW352" i="2" a="1"/>
  <c r="AW352" i="2" s="1"/>
  <c r="AW353" i="2" a="1"/>
  <c r="AW353" i="2" s="1"/>
  <c r="AW354" i="2" a="1"/>
  <c r="AW354" i="2" s="1"/>
  <c r="AW355" i="2" a="1"/>
  <c r="AW355" i="2" s="1"/>
  <c r="AW356" i="2" a="1"/>
  <c r="AW356" i="2" s="1"/>
  <c r="AW357" i="2" a="1"/>
  <c r="AW357" i="2" s="1"/>
  <c r="AW358" i="2" a="1"/>
  <c r="AW358" i="2" s="1"/>
  <c r="AW359" i="2" a="1"/>
  <c r="AW359" i="2" s="1"/>
  <c r="AW360" i="2" a="1"/>
  <c r="AW360" i="2" s="1"/>
  <c r="AW361" i="2" a="1"/>
  <c r="AW361" i="2" s="1"/>
  <c r="AW362" i="2" a="1"/>
  <c r="AW362" i="2" s="1"/>
  <c r="AW363" i="2" a="1"/>
  <c r="AW363" i="2" s="1"/>
  <c r="AW364" i="2" a="1"/>
  <c r="AW364" i="2" s="1"/>
  <c r="AW365" i="2" a="1"/>
  <c r="AW365" i="2" s="1"/>
  <c r="AW366" i="2" a="1"/>
  <c r="AW366" i="2" s="1"/>
  <c r="AW367" i="2" a="1"/>
  <c r="AW367" i="2" s="1"/>
  <c r="AW368" i="2" a="1"/>
  <c r="AW368" i="2" s="1"/>
  <c r="AW369" i="2" a="1"/>
  <c r="AW369" i="2" s="1"/>
  <c r="AW370" i="2" a="1"/>
  <c r="AW370" i="2" s="1"/>
  <c r="AW371" i="2" a="1"/>
  <c r="AW371" i="2" s="1"/>
  <c r="AW372" i="2" a="1"/>
  <c r="AW372" i="2" s="1"/>
  <c r="AW373" i="2" a="1"/>
  <c r="AW373" i="2" s="1"/>
  <c r="AW374" i="2" a="1"/>
  <c r="AW374" i="2" s="1"/>
  <c r="AW375" i="2" a="1"/>
  <c r="AW375" i="2" s="1"/>
  <c r="AW376" i="2" a="1"/>
  <c r="AW376" i="2" s="1"/>
  <c r="AW377" i="2" a="1"/>
  <c r="AW377" i="2" s="1"/>
  <c r="AW378" i="2" a="1"/>
  <c r="AW378" i="2" s="1"/>
  <c r="AW379" i="2" a="1"/>
  <c r="AW379" i="2" s="1"/>
  <c r="AW380" i="2" a="1"/>
  <c r="AW380" i="2" s="1"/>
  <c r="AW381" i="2" a="1"/>
  <c r="AW381" i="2" s="1"/>
  <c r="AW382" i="2" a="1"/>
  <c r="AW382" i="2" s="1"/>
  <c r="AW383" i="2" a="1"/>
  <c r="AW383" i="2" s="1"/>
  <c r="AW384" i="2" a="1"/>
  <c r="AW384" i="2" s="1"/>
  <c r="AW385" i="2" a="1"/>
  <c r="AW385" i="2" s="1"/>
  <c r="AW386" i="2" a="1"/>
  <c r="AW386" i="2" s="1"/>
  <c r="AW387" i="2" a="1"/>
  <c r="AW387" i="2" s="1"/>
  <c r="AW388" i="2" a="1"/>
  <c r="AW388" i="2" s="1"/>
  <c r="AW389" i="2" a="1"/>
  <c r="AW389" i="2" s="1"/>
  <c r="AW390" i="2" a="1"/>
  <c r="AW390" i="2" s="1"/>
  <c r="AW391" i="2" a="1"/>
  <c r="AW391" i="2" s="1"/>
  <c r="AW392" i="2" a="1"/>
  <c r="AW392" i="2" s="1"/>
  <c r="AW393" i="2" a="1"/>
  <c r="AW393" i="2" s="1"/>
  <c r="AW394" i="2" a="1"/>
  <c r="AW394" i="2" s="1"/>
  <c r="AW395" i="2" a="1"/>
  <c r="AW395" i="2" s="1"/>
  <c r="AW396" i="2" a="1"/>
  <c r="AW396" i="2" s="1"/>
  <c r="AW397" i="2" a="1"/>
  <c r="AW397" i="2" s="1"/>
  <c r="AW398" i="2" a="1"/>
  <c r="AW398" i="2" s="1"/>
  <c r="AW399" i="2" a="1"/>
  <c r="AW399" i="2" s="1"/>
  <c r="AW400" i="2" a="1"/>
  <c r="AW400" i="2" s="1"/>
  <c r="AW401" i="2" a="1"/>
  <c r="AW401" i="2" s="1"/>
  <c r="AW402" i="2" a="1"/>
  <c r="AW402" i="2" s="1"/>
  <c r="AW403" i="2" a="1"/>
  <c r="AW403" i="2" s="1"/>
  <c r="AW404" i="2" a="1"/>
  <c r="AW404" i="2" s="1"/>
  <c r="AW405" i="2" a="1"/>
  <c r="AW405" i="2" s="1"/>
  <c r="AW406" i="2" a="1"/>
  <c r="AW406" i="2" s="1"/>
  <c r="AW407" i="2" a="1"/>
  <c r="AW407" i="2" s="1"/>
  <c r="AW408" i="2" a="1"/>
  <c r="AW408" i="2" s="1"/>
  <c r="AW409" i="2" a="1"/>
  <c r="AW409" i="2" s="1"/>
  <c r="AW410" i="2" a="1"/>
  <c r="AW410" i="2" s="1"/>
  <c r="AW411" i="2" a="1"/>
  <c r="AW411" i="2" s="1"/>
  <c r="AW412" i="2" a="1"/>
  <c r="AW412" i="2" s="1"/>
  <c r="AW413" i="2" a="1"/>
  <c r="AW413" i="2" s="1"/>
  <c r="AW414" i="2" a="1"/>
  <c r="AW414" i="2" s="1"/>
  <c r="AW415" i="2" a="1"/>
  <c r="AW415" i="2" s="1"/>
  <c r="AW416" i="2" a="1"/>
  <c r="AW416" i="2" s="1"/>
  <c r="AW417" i="2" a="1"/>
  <c r="AW417" i="2" s="1"/>
  <c r="AW418" i="2" a="1"/>
  <c r="AW418" i="2" s="1"/>
  <c r="AW419" i="2" a="1"/>
  <c r="AW419" i="2" s="1"/>
  <c r="AW420" i="2" a="1"/>
  <c r="AW420" i="2" s="1"/>
  <c r="AW421" i="2" a="1"/>
  <c r="AW421" i="2" s="1"/>
  <c r="AW422" i="2" a="1"/>
  <c r="AW422" i="2" s="1"/>
  <c r="AW423" i="2" a="1"/>
  <c r="AW423" i="2" s="1"/>
  <c r="AW424" i="2" a="1"/>
  <c r="AW424" i="2" s="1"/>
  <c r="AW425" i="2" a="1"/>
  <c r="AW425" i="2" s="1"/>
  <c r="AW426" i="2" a="1"/>
  <c r="AW426" i="2" s="1"/>
  <c r="AW427" i="2" a="1"/>
  <c r="AW427" i="2" s="1"/>
  <c r="AW428" i="2" a="1"/>
  <c r="AW428" i="2" s="1"/>
  <c r="AW429" i="2" a="1"/>
  <c r="AW429" i="2" s="1"/>
  <c r="AW430" i="2" a="1"/>
  <c r="AW430" i="2" s="1"/>
  <c r="AW431" i="2" a="1"/>
  <c r="AW431" i="2" s="1"/>
  <c r="AW432" i="2" a="1"/>
  <c r="AW432" i="2" s="1"/>
  <c r="AW433" i="2" a="1"/>
  <c r="AW433" i="2" s="1"/>
  <c r="AW434" i="2" a="1"/>
  <c r="AW434" i="2" s="1"/>
  <c r="AW435" i="2" a="1"/>
  <c r="AW435" i="2" s="1"/>
  <c r="AW436" i="2" a="1"/>
  <c r="AW436" i="2" s="1"/>
  <c r="AW437" i="2" a="1"/>
  <c r="AW437" i="2" s="1"/>
  <c r="AW438" i="2" a="1"/>
  <c r="AW438" i="2" s="1"/>
  <c r="AW439" i="2" a="1"/>
  <c r="AW439" i="2" s="1"/>
  <c r="AW440" i="2" a="1"/>
  <c r="AW440" i="2" s="1"/>
  <c r="AW441" i="2" a="1"/>
  <c r="AW441" i="2" s="1"/>
  <c r="AW442" i="2" a="1"/>
  <c r="AW442" i="2" s="1"/>
  <c r="AW443" i="2" a="1"/>
  <c r="AW443" i="2" s="1"/>
  <c r="AW444" i="2" a="1"/>
  <c r="AW444" i="2" s="1"/>
  <c r="AW445" i="2" a="1"/>
  <c r="AW445" i="2" s="1"/>
  <c r="AW446" i="2" a="1"/>
  <c r="AW446" i="2" s="1"/>
  <c r="AW447" i="2" a="1"/>
  <c r="AW447" i="2" s="1"/>
  <c r="AW448" i="2" a="1"/>
  <c r="AW448" i="2" s="1"/>
  <c r="AW449" i="2" a="1"/>
  <c r="AW449" i="2" s="1"/>
  <c r="AW450" i="2" a="1"/>
  <c r="AW450" i="2" s="1"/>
  <c r="AW451" i="2" a="1"/>
  <c r="AW451" i="2" s="1"/>
  <c r="AW452" i="2" a="1"/>
  <c r="AW452" i="2" s="1"/>
  <c r="AW453" i="2" a="1"/>
  <c r="AW453" i="2" s="1"/>
  <c r="AW454" i="2" a="1"/>
  <c r="AW454" i="2" s="1"/>
  <c r="AW455" i="2" a="1"/>
  <c r="AW455" i="2" s="1"/>
  <c r="AW456" i="2" a="1"/>
  <c r="AW456" i="2" s="1"/>
  <c r="AW457" i="2" a="1"/>
  <c r="AW457" i="2" s="1"/>
  <c r="AW458" i="2" a="1"/>
  <c r="AW458" i="2" s="1"/>
  <c r="AW459" i="2" a="1"/>
  <c r="AW459" i="2" s="1"/>
  <c r="AW460" i="2" a="1"/>
  <c r="AW460" i="2" s="1"/>
  <c r="AW461" i="2" a="1"/>
  <c r="AW461" i="2" s="1"/>
  <c r="AW462" i="2" a="1"/>
  <c r="AW462" i="2" s="1"/>
  <c r="AW463" i="2" a="1"/>
  <c r="AW463" i="2" s="1"/>
  <c r="AW464" i="2" a="1"/>
  <c r="AW464" i="2" s="1"/>
  <c r="AW465" i="2" a="1"/>
  <c r="AW465" i="2" s="1"/>
  <c r="AW466" i="2" a="1"/>
  <c r="AW466" i="2" s="1"/>
  <c r="AW467" i="2" a="1"/>
  <c r="AW467" i="2" s="1"/>
  <c r="AW468" i="2" a="1"/>
  <c r="AW468" i="2" s="1"/>
  <c r="AW469" i="2" a="1"/>
  <c r="AW469" i="2" s="1"/>
  <c r="AW470" i="2" a="1"/>
  <c r="AW470" i="2" s="1"/>
  <c r="AW471" i="2" a="1"/>
  <c r="AW471" i="2" s="1"/>
  <c r="AW472" i="2" a="1"/>
  <c r="AW472" i="2" s="1"/>
  <c r="AW473" i="2" a="1"/>
  <c r="AW473" i="2" s="1"/>
  <c r="AW474" i="2" a="1"/>
  <c r="AW474" i="2" s="1"/>
  <c r="AW475" i="2" a="1"/>
  <c r="AW475" i="2" s="1"/>
  <c r="AW476" i="2" a="1"/>
  <c r="AW476" i="2" s="1"/>
  <c r="AW477" i="2" a="1"/>
  <c r="AW477" i="2" s="1"/>
  <c r="AW478" i="2" a="1"/>
  <c r="AW478" i="2" s="1"/>
  <c r="AW479" i="2" a="1"/>
  <c r="AW479" i="2" s="1"/>
  <c r="AW480" i="2" a="1"/>
  <c r="AW480" i="2" s="1"/>
  <c r="AW481" i="2" a="1"/>
  <c r="AW481" i="2" s="1"/>
  <c r="AW482" i="2" a="1"/>
  <c r="AW482" i="2" s="1"/>
  <c r="AW483" i="2" a="1"/>
  <c r="AW483" i="2" s="1"/>
  <c r="AW484" i="2" a="1"/>
  <c r="AW484" i="2" s="1"/>
  <c r="AW485" i="2" a="1"/>
  <c r="AW485" i="2" s="1"/>
  <c r="AW486" i="2" a="1"/>
  <c r="AW486" i="2" s="1"/>
  <c r="AW487" i="2" a="1"/>
  <c r="AW487" i="2" s="1"/>
  <c r="AW488" i="2" a="1"/>
  <c r="AW488" i="2" s="1"/>
  <c r="AW489" i="2" a="1"/>
  <c r="AW489" i="2" s="1"/>
  <c r="AW490" i="2" a="1"/>
  <c r="AW490" i="2" s="1"/>
  <c r="AW491" i="2" a="1"/>
  <c r="AW491" i="2" s="1"/>
  <c r="AW492" i="2" a="1"/>
  <c r="AW492" i="2" s="1"/>
  <c r="AW493" i="2" a="1"/>
  <c r="AW493" i="2" s="1"/>
  <c r="AW494" i="2" a="1"/>
  <c r="AW494" i="2" s="1"/>
  <c r="AW495" i="2" a="1"/>
  <c r="AW495" i="2" s="1"/>
  <c r="AW496" i="2" a="1"/>
  <c r="AW496" i="2" s="1"/>
  <c r="AW497" i="2" a="1"/>
  <c r="AW497" i="2" s="1"/>
  <c r="AW498" i="2" a="1"/>
  <c r="AW498" i="2" s="1"/>
  <c r="AW499" i="2" a="1"/>
  <c r="AW499" i="2" s="1"/>
  <c r="AW500" i="2" a="1"/>
  <c r="AW500" i="2" s="1"/>
  <c r="AW501" i="2" a="1"/>
  <c r="AW501" i="2" s="1"/>
  <c r="AW502" i="2" a="1"/>
  <c r="AW502" i="2" s="1"/>
  <c r="AW503" i="2" a="1"/>
  <c r="AW503" i="2" s="1"/>
  <c r="AW504" i="2" a="1"/>
  <c r="AW504" i="2" s="1"/>
  <c r="AW505" i="2" a="1"/>
  <c r="AW505" i="2" s="1"/>
  <c r="AW506" i="2" a="1"/>
  <c r="AW506" i="2" s="1"/>
  <c r="AW507" i="2" a="1"/>
  <c r="AW507" i="2" s="1"/>
  <c r="AW508" i="2" a="1"/>
  <c r="AW508" i="2" s="1"/>
  <c r="AW509" i="2" a="1"/>
  <c r="AW509" i="2" s="1"/>
  <c r="AW510" i="2" a="1"/>
  <c r="AW510" i="2" s="1"/>
  <c r="AW511" i="2" a="1"/>
  <c r="AW511" i="2" s="1"/>
  <c r="AW512" i="2" a="1"/>
  <c r="AW512" i="2" s="1"/>
  <c r="AW513" i="2" a="1"/>
  <c r="AW513" i="2" s="1"/>
  <c r="AW514" i="2" a="1"/>
  <c r="AW514" i="2" s="1"/>
  <c r="AW515" i="2" a="1"/>
  <c r="AW515" i="2" s="1"/>
  <c r="AW516" i="2" a="1"/>
  <c r="AW516" i="2" s="1"/>
  <c r="AW517" i="2" a="1"/>
  <c r="AW517" i="2" s="1"/>
  <c r="AW518" i="2" a="1"/>
  <c r="AW518" i="2" s="1"/>
  <c r="AW519" i="2" a="1"/>
  <c r="AW519" i="2" s="1"/>
  <c r="AW520" i="2" a="1"/>
  <c r="AW520" i="2" s="1"/>
  <c r="AW521" i="2" a="1"/>
  <c r="AW521" i="2" s="1"/>
  <c r="AW522" i="2" a="1"/>
  <c r="AW522" i="2" s="1"/>
  <c r="AW523" i="2" a="1"/>
  <c r="AW523" i="2" s="1"/>
  <c r="AW524" i="2" a="1"/>
  <c r="AW524" i="2" s="1"/>
  <c r="AW525" i="2" a="1"/>
  <c r="AW525" i="2" s="1"/>
  <c r="AW526" i="2" a="1"/>
  <c r="AW526" i="2" s="1"/>
  <c r="AW527" i="2" a="1"/>
  <c r="AW527" i="2" s="1"/>
  <c r="AW528" i="2" a="1"/>
  <c r="AW528" i="2" s="1"/>
  <c r="AW529" i="2" a="1"/>
  <c r="AW529" i="2" s="1"/>
  <c r="AW530" i="2" a="1"/>
  <c r="AW530" i="2" s="1"/>
  <c r="AW531" i="2" a="1"/>
  <c r="AW531" i="2" s="1"/>
  <c r="AW532" i="2" a="1"/>
  <c r="AW532" i="2" s="1"/>
  <c r="AW533" i="2" a="1"/>
  <c r="AW533" i="2" s="1"/>
  <c r="AW534" i="2" a="1"/>
  <c r="AW534" i="2" s="1"/>
  <c r="AW535" i="2" a="1"/>
  <c r="AW535" i="2" s="1"/>
  <c r="AW536" i="2" a="1"/>
  <c r="AW536" i="2" s="1"/>
  <c r="AW537" i="2" a="1"/>
  <c r="AW537" i="2" s="1"/>
  <c r="AW538" i="2" a="1"/>
  <c r="AW538" i="2" s="1"/>
  <c r="AW539" i="2" a="1"/>
  <c r="AW539" i="2" s="1"/>
  <c r="AW540" i="2" a="1"/>
  <c r="AW540" i="2" s="1"/>
  <c r="AW541" i="2" a="1"/>
  <c r="AW541" i="2" s="1"/>
  <c r="AW542" i="2" a="1"/>
  <c r="AW542" i="2" s="1"/>
  <c r="AW543" i="2" a="1"/>
  <c r="AW543" i="2" s="1"/>
  <c r="AW544" i="2" a="1"/>
  <c r="AW544" i="2" s="1"/>
  <c r="AW545" i="2" a="1"/>
  <c r="AW545" i="2" s="1"/>
  <c r="AW546" i="2" a="1"/>
  <c r="AW546" i="2" s="1"/>
  <c r="AW547" i="2" a="1"/>
  <c r="AW547" i="2" s="1"/>
  <c r="AW548" i="2" a="1"/>
  <c r="AW548" i="2" s="1"/>
  <c r="AW549" i="2" a="1"/>
  <c r="AW549" i="2" s="1"/>
  <c r="AW550" i="2" a="1"/>
  <c r="AW550" i="2" s="1"/>
  <c r="AW551" i="2" a="1"/>
  <c r="AW551" i="2" s="1"/>
  <c r="AW552" i="2" a="1"/>
  <c r="AW552" i="2" s="1"/>
  <c r="AW553" i="2" a="1"/>
  <c r="AW553" i="2" s="1"/>
  <c r="AW554" i="2" a="1"/>
  <c r="AW554" i="2" s="1"/>
  <c r="AW555" i="2" a="1"/>
  <c r="AW555" i="2" s="1"/>
  <c r="AW556" i="2" a="1"/>
  <c r="AW556" i="2" s="1"/>
  <c r="AW557" i="2" a="1"/>
  <c r="AW557" i="2" s="1"/>
  <c r="AW558" i="2" a="1"/>
  <c r="AW558" i="2" s="1"/>
  <c r="AW559" i="2" a="1"/>
  <c r="AW559" i="2" s="1"/>
  <c r="AW560" i="2" a="1"/>
  <c r="AW560" i="2" s="1"/>
  <c r="AW561" i="2" a="1"/>
  <c r="AW561" i="2" s="1"/>
  <c r="AW562" i="2" a="1"/>
  <c r="AW562" i="2" s="1"/>
  <c r="AW563" i="2" a="1"/>
  <c r="AW563" i="2" s="1"/>
  <c r="AW564" i="2" a="1"/>
  <c r="AW564" i="2" s="1"/>
  <c r="AW565" i="2" a="1"/>
  <c r="AW565" i="2" s="1"/>
  <c r="AW566" i="2" a="1"/>
  <c r="AW566" i="2" s="1"/>
  <c r="AW567" i="2" a="1"/>
  <c r="AW567" i="2" s="1"/>
  <c r="AW568" i="2" a="1"/>
  <c r="AW568" i="2" s="1"/>
  <c r="AW569" i="2" a="1"/>
  <c r="AW569" i="2" s="1"/>
  <c r="AW570" i="2" a="1"/>
  <c r="AW570" i="2" s="1"/>
  <c r="AW571" i="2" a="1"/>
  <c r="AW571" i="2" s="1"/>
  <c r="AW572" i="2" a="1"/>
  <c r="AW572" i="2" s="1"/>
  <c r="AW573" i="2" a="1"/>
  <c r="AW573" i="2" s="1"/>
  <c r="AW574" i="2" a="1"/>
  <c r="AW574" i="2" s="1"/>
  <c r="AW575" i="2" a="1"/>
  <c r="AW575" i="2" s="1"/>
  <c r="AW576" i="2" a="1"/>
  <c r="AW576" i="2" s="1"/>
  <c r="AW577" i="2" a="1"/>
  <c r="AW577" i="2" s="1"/>
  <c r="AW578" i="2" a="1"/>
  <c r="AW578" i="2" s="1"/>
  <c r="AW579" i="2" a="1"/>
  <c r="AW579" i="2" s="1"/>
  <c r="AW580" i="2" a="1"/>
  <c r="AW580" i="2" s="1"/>
  <c r="AW581" i="2" a="1"/>
  <c r="AW581" i="2" s="1"/>
  <c r="AW582" i="2" a="1"/>
  <c r="AW582" i="2" s="1"/>
  <c r="AW583" i="2" a="1"/>
  <c r="AW583" i="2" s="1"/>
  <c r="AW584" i="2" a="1"/>
  <c r="AW584" i="2" s="1"/>
  <c r="AW585" i="2" a="1"/>
  <c r="AW585" i="2" s="1"/>
  <c r="AW586" i="2" a="1"/>
  <c r="AW586" i="2" s="1"/>
  <c r="AW587" i="2" a="1"/>
  <c r="AW587" i="2" s="1"/>
  <c r="AW588" i="2" a="1"/>
  <c r="AW588" i="2" s="1"/>
  <c r="AW589" i="2" a="1"/>
  <c r="AW589" i="2" s="1"/>
  <c r="AW590" i="2" a="1"/>
  <c r="AW590" i="2" s="1"/>
  <c r="AW591" i="2" a="1"/>
  <c r="AW591" i="2" s="1"/>
  <c r="AW592" i="2" a="1"/>
  <c r="AW592" i="2" s="1"/>
  <c r="AW593" i="2" a="1"/>
  <c r="AW593" i="2" s="1"/>
  <c r="AW594" i="2" a="1"/>
  <c r="AW594" i="2" s="1"/>
  <c r="AW595" i="2" a="1"/>
  <c r="AW595" i="2" s="1"/>
  <c r="AW596" i="2" a="1"/>
  <c r="AW596" i="2" s="1"/>
  <c r="AW597" i="2" a="1"/>
  <c r="AW597" i="2" s="1"/>
  <c r="AW598" i="2" a="1"/>
  <c r="AW598" i="2" s="1"/>
  <c r="AW599" i="2" a="1"/>
  <c r="AW599" i="2" s="1"/>
  <c r="AW600" i="2" a="1"/>
  <c r="AW600" i="2" s="1"/>
  <c r="AW601" i="2" a="1"/>
  <c r="AW601" i="2" s="1"/>
  <c r="AW602" i="2" a="1"/>
  <c r="AW602" i="2" s="1"/>
  <c r="AW603" i="2" a="1"/>
  <c r="AW603" i="2" s="1"/>
  <c r="AW604" i="2" a="1"/>
  <c r="AW604" i="2" s="1"/>
  <c r="AW605" i="2" a="1"/>
  <c r="AW605" i="2" s="1"/>
  <c r="AW606" i="2" a="1"/>
  <c r="AW606" i="2" s="1"/>
  <c r="AW607" i="2" a="1"/>
  <c r="AW607" i="2" s="1"/>
  <c r="AW608" i="2" a="1"/>
  <c r="AW608" i="2" s="1"/>
  <c r="AW609" i="2" a="1"/>
  <c r="AW609" i="2" s="1"/>
  <c r="AW610" i="2" a="1"/>
  <c r="AW610" i="2" s="1"/>
  <c r="AW611" i="2" a="1"/>
  <c r="AW611" i="2" s="1"/>
  <c r="AW612" i="2" a="1"/>
  <c r="AW612" i="2" s="1"/>
  <c r="AW613" i="2" a="1"/>
  <c r="AW613" i="2" s="1"/>
  <c r="AW614" i="2" a="1"/>
  <c r="AW614" i="2" s="1"/>
  <c r="AW615" i="2" a="1"/>
  <c r="AW615" i="2" s="1"/>
  <c r="AW616" i="2" a="1"/>
  <c r="AW616" i="2" s="1"/>
  <c r="AW617" i="2" a="1"/>
  <c r="AW617" i="2" s="1"/>
  <c r="AW618" i="2" a="1"/>
  <c r="AW618" i="2" s="1"/>
  <c r="AW619" i="2" a="1"/>
  <c r="AW619" i="2" s="1"/>
  <c r="AW620" i="2" a="1"/>
  <c r="AW620" i="2" s="1"/>
  <c r="AW621" i="2" a="1"/>
  <c r="AW621" i="2" s="1"/>
  <c r="AW622" i="2" a="1"/>
  <c r="AW622" i="2" s="1"/>
  <c r="AW623" i="2" a="1"/>
  <c r="AW623" i="2" s="1"/>
  <c r="AW624" i="2" a="1"/>
  <c r="AW624" i="2" s="1"/>
  <c r="AW625" i="2" a="1"/>
  <c r="AW625" i="2" s="1"/>
  <c r="AW626" i="2" a="1"/>
  <c r="AW626" i="2" s="1"/>
  <c r="AW627" i="2" a="1"/>
  <c r="AW627" i="2" s="1"/>
  <c r="AW628" i="2" a="1"/>
  <c r="AW628" i="2" s="1"/>
  <c r="AW629" i="2" a="1"/>
  <c r="AW629" i="2" s="1"/>
  <c r="AW630" i="2" a="1"/>
  <c r="AW630" i="2" s="1"/>
  <c r="AW631" i="2" a="1"/>
  <c r="AW631" i="2" s="1"/>
  <c r="AW632" i="2" a="1"/>
  <c r="AW632" i="2" s="1"/>
  <c r="AW633" i="2" a="1"/>
  <c r="AW633" i="2" s="1"/>
  <c r="AW634" i="2" a="1"/>
  <c r="AW634" i="2" s="1"/>
  <c r="AW635" i="2" a="1"/>
  <c r="AW635" i="2" s="1"/>
  <c r="AW636" i="2" a="1"/>
  <c r="AW636" i="2" s="1"/>
  <c r="AW637" i="2" a="1"/>
  <c r="AW637" i="2" s="1"/>
  <c r="AW638" i="2" a="1"/>
  <c r="AW638" i="2" s="1"/>
  <c r="AW639" i="2" a="1"/>
  <c r="AW639" i="2" s="1"/>
  <c r="AW640" i="2" a="1"/>
  <c r="AW640" i="2" s="1"/>
  <c r="AW641" i="2" a="1"/>
  <c r="AW641" i="2" s="1"/>
  <c r="AW642" i="2" a="1"/>
  <c r="AW642" i="2" s="1"/>
  <c r="AW643" i="2" a="1"/>
  <c r="AW643" i="2" s="1"/>
  <c r="AW644" i="2" a="1"/>
  <c r="AW644" i="2" s="1"/>
  <c r="AW645" i="2" a="1"/>
  <c r="AW645" i="2" s="1"/>
  <c r="AW646" i="2" a="1"/>
  <c r="AW646" i="2" s="1"/>
  <c r="AW647" i="2" a="1"/>
  <c r="AW647" i="2" s="1"/>
  <c r="AW648" i="2" a="1"/>
  <c r="AW648" i="2" s="1"/>
  <c r="AW649" i="2" a="1"/>
  <c r="AW649" i="2" s="1"/>
  <c r="AW650" i="2" a="1"/>
  <c r="AW650" i="2" s="1"/>
  <c r="AW651" i="2" a="1"/>
  <c r="AW651" i="2" s="1"/>
  <c r="AW652" i="2" a="1"/>
  <c r="AW652" i="2" s="1"/>
  <c r="AW653" i="2" a="1"/>
  <c r="AW653" i="2" s="1"/>
  <c r="AW654" i="2" a="1"/>
  <c r="AW654" i="2" s="1"/>
  <c r="AW655" i="2" a="1"/>
  <c r="AW655" i="2" s="1"/>
  <c r="AW656" i="2" a="1"/>
  <c r="AW656" i="2" s="1"/>
  <c r="AW657" i="2" a="1"/>
  <c r="AW657" i="2" s="1"/>
  <c r="AW658" i="2" a="1"/>
  <c r="AW658" i="2" s="1"/>
  <c r="AW659" i="2" a="1"/>
  <c r="AW659" i="2" s="1"/>
  <c r="AW660" i="2" a="1"/>
  <c r="AW660" i="2" s="1"/>
  <c r="AW661" i="2" a="1"/>
  <c r="AW661" i="2" s="1"/>
  <c r="AW662" i="2" a="1"/>
  <c r="AW662" i="2" s="1"/>
  <c r="AW663" i="2" a="1"/>
  <c r="AW663" i="2" s="1"/>
  <c r="AW664" i="2" a="1"/>
  <c r="AW664" i="2" s="1"/>
  <c r="AW665" i="2" a="1"/>
  <c r="AW665" i="2" s="1"/>
  <c r="AW666" i="2" a="1"/>
  <c r="AW666" i="2" s="1"/>
  <c r="AW667" i="2" a="1"/>
  <c r="AW667" i="2" s="1"/>
  <c r="AW668" i="2" a="1"/>
  <c r="AW668" i="2" s="1"/>
  <c r="AW669" i="2" a="1"/>
  <c r="AW669" i="2" s="1"/>
  <c r="AW670" i="2" a="1"/>
  <c r="AW670" i="2" s="1"/>
  <c r="AW671" i="2" a="1"/>
  <c r="AW671" i="2" s="1"/>
  <c r="AW672" i="2" a="1"/>
  <c r="AW672" i="2" s="1"/>
  <c r="AW673" i="2" a="1"/>
  <c r="AW673" i="2" s="1"/>
  <c r="AW674" i="2" a="1"/>
  <c r="AW674" i="2" s="1"/>
  <c r="AW675" i="2" a="1"/>
  <c r="AW675" i="2" s="1"/>
  <c r="AW676" i="2" a="1"/>
  <c r="AW676" i="2" s="1"/>
  <c r="AW677" i="2" a="1"/>
  <c r="AW677" i="2" s="1"/>
  <c r="AW678" i="2" a="1"/>
  <c r="AW678" i="2" s="1"/>
  <c r="AW679" i="2" a="1"/>
  <c r="AW679" i="2" s="1"/>
  <c r="AW680" i="2" a="1"/>
  <c r="AW680" i="2" s="1"/>
  <c r="AW681" i="2" a="1"/>
  <c r="AW681" i="2" s="1"/>
  <c r="AW682" i="2" a="1"/>
  <c r="AW682" i="2" s="1"/>
  <c r="AW683" i="2" a="1"/>
  <c r="AW683" i="2" s="1"/>
  <c r="AW684" i="2" a="1"/>
  <c r="AW684" i="2" s="1"/>
  <c r="AW685" i="2" a="1"/>
  <c r="AW685" i="2" s="1"/>
  <c r="AW686" i="2" a="1"/>
  <c r="AW686" i="2" s="1"/>
  <c r="AW687" i="2" a="1"/>
  <c r="AW687" i="2" s="1"/>
  <c r="AW688" i="2" a="1"/>
  <c r="AW688" i="2" s="1"/>
  <c r="AW689" i="2" a="1"/>
  <c r="AW689" i="2" s="1"/>
  <c r="AW690" i="2" a="1"/>
  <c r="AW690" i="2" s="1"/>
  <c r="AW691" i="2" a="1"/>
  <c r="AW691" i="2" s="1"/>
  <c r="AW692" i="2" a="1"/>
  <c r="AW692" i="2" s="1"/>
  <c r="AW693" i="2" a="1"/>
  <c r="AW693" i="2" s="1"/>
  <c r="AW694" i="2" a="1"/>
  <c r="AW694" i="2" s="1"/>
  <c r="AW695" i="2" a="1"/>
  <c r="AW695" i="2" s="1"/>
  <c r="AW696" i="2" a="1"/>
  <c r="AW696" i="2" s="1"/>
  <c r="AW697" i="2" a="1"/>
  <c r="AW697" i="2" s="1"/>
  <c r="AW698" i="2" a="1"/>
  <c r="AW698" i="2" s="1"/>
  <c r="AW699" i="2" a="1"/>
  <c r="AW699" i="2" s="1"/>
  <c r="AW700" i="2" a="1"/>
  <c r="AW700" i="2" s="1"/>
  <c r="AW701" i="2" a="1"/>
  <c r="AW701" i="2" s="1"/>
  <c r="AW702" i="2" a="1"/>
  <c r="AW702" i="2" s="1"/>
  <c r="AW703" i="2" a="1"/>
  <c r="AW703" i="2" s="1"/>
  <c r="AW704" i="2" a="1"/>
  <c r="AW704" i="2" s="1"/>
  <c r="AW705" i="2" a="1"/>
  <c r="AW705" i="2" s="1"/>
  <c r="AW706" i="2" a="1"/>
  <c r="AW706" i="2" s="1"/>
  <c r="AW707" i="2" a="1"/>
  <c r="AW707" i="2" s="1"/>
  <c r="AW708" i="2" a="1"/>
  <c r="AW708" i="2" s="1"/>
  <c r="AW709" i="2" a="1"/>
  <c r="AW709" i="2" s="1"/>
  <c r="AW710" i="2" a="1"/>
  <c r="AW710" i="2" s="1"/>
  <c r="AW711" i="2" a="1"/>
  <c r="AW711" i="2" s="1"/>
  <c r="AW712" i="2" a="1"/>
  <c r="AW712" i="2" s="1"/>
  <c r="AW713" i="2" a="1"/>
  <c r="AW713" i="2" s="1"/>
  <c r="AW714" i="2" a="1"/>
  <c r="AW714" i="2" s="1"/>
  <c r="AW715" i="2" a="1"/>
  <c r="AW715" i="2" s="1"/>
  <c r="AW716" i="2" a="1"/>
  <c r="AW716" i="2" s="1"/>
  <c r="AW717" i="2" a="1"/>
  <c r="AW717" i="2" s="1"/>
  <c r="AW718" i="2" a="1"/>
  <c r="AW718" i="2" s="1"/>
  <c r="AW719" i="2" a="1"/>
  <c r="AW719" i="2" s="1"/>
  <c r="AW720" i="2" a="1"/>
  <c r="AW720" i="2" s="1"/>
  <c r="AW721" i="2" a="1"/>
  <c r="AW721" i="2" s="1"/>
  <c r="AW722" i="2" a="1"/>
  <c r="AW722" i="2" s="1"/>
  <c r="AW723" i="2" a="1"/>
  <c r="AW723" i="2" s="1"/>
  <c r="AW724" i="2" a="1"/>
  <c r="AW724" i="2" s="1"/>
  <c r="AW725" i="2" a="1"/>
  <c r="AW725" i="2" s="1"/>
  <c r="AW726" i="2" a="1"/>
  <c r="AW726" i="2" s="1"/>
  <c r="AW727" i="2" a="1"/>
  <c r="AW727" i="2" s="1"/>
  <c r="AW728" i="2" a="1"/>
  <c r="AW728" i="2" s="1"/>
  <c r="AW729" i="2" a="1"/>
  <c r="AW729" i="2" s="1"/>
  <c r="AW730" i="2" a="1"/>
  <c r="AW730" i="2" s="1"/>
  <c r="AW731" i="2" a="1"/>
  <c r="AW731" i="2" s="1"/>
  <c r="AW732" i="2" a="1"/>
  <c r="AW732" i="2" s="1"/>
  <c r="AW733" i="2" a="1"/>
  <c r="AW733" i="2" s="1"/>
  <c r="AW734" i="2" a="1"/>
  <c r="AW734" i="2" s="1"/>
  <c r="AW735" i="2" a="1"/>
  <c r="AW735" i="2" s="1"/>
  <c r="AW736" i="2" a="1"/>
  <c r="AW736" i="2" s="1"/>
  <c r="AW737" i="2" a="1"/>
  <c r="AW737" i="2" s="1"/>
  <c r="AW738" i="2" a="1"/>
  <c r="AW738" i="2" s="1"/>
  <c r="AW739" i="2" a="1"/>
  <c r="AW739" i="2" s="1"/>
  <c r="AW740" i="2" a="1"/>
  <c r="AW740" i="2" s="1"/>
  <c r="AW741" i="2" a="1"/>
  <c r="AW741" i="2" s="1"/>
  <c r="AW742" i="2" a="1"/>
  <c r="AW742" i="2" s="1"/>
  <c r="AW743" i="2" a="1"/>
  <c r="AW743" i="2" s="1"/>
  <c r="AW744" i="2" a="1"/>
  <c r="AW744" i="2" s="1"/>
  <c r="AW745" i="2" a="1"/>
  <c r="AW745" i="2" s="1"/>
  <c r="AW746" i="2" a="1"/>
  <c r="AW746" i="2" s="1"/>
  <c r="AW747" i="2" a="1"/>
  <c r="AW747" i="2" s="1"/>
  <c r="AW748" i="2" a="1"/>
  <c r="AW748" i="2" s="1"/>
  <c r="AW749" i="2" a="1"/>
  <c r="AW749" i="2" s="1"/>
  <c r="AW750" i="2" a="1"/>
  <c r="AW750" i="2" s="1"/>
  <c r="AW751" i="2" a="1"/>
  <c r="AW751" i="2" s="1"/>
  <c r="AW752" i="2" a="1"/>
  <c r="AW752" i="2" s="1"/>
  <c r="AW753" i="2" a="1"/>
  <c r="AW753" i="2" s="1"/>
  <c r="AW754" i="2" a="1"/>
  <c r="AW754" i="2" s="1"/>
  <c r="AW755" i="2" a="1"/>
  <c r="AW755" i="2" s="1"/>
  <c r="AW756" i="2" a="1"/>
  <c r="AW756" i="2" s="1"/>
  <c r="AW757" i="2" a="1"/>
  <c r="AW757" i="2" s="1"/>
  <c r="AW758" i="2" a="1"/>
  <c r="AW758" i="2" s="1"/>
  <c r="AW759" i="2" a="1"/>
  <c r="AW759" i="2" s="1"/>
  <c r="AW760" i="2" a="1"/>
  <c r="AW760" i="2" s="1"/>
  <c r="AW761" i="2" a="1"/>
  <c r="AW761" i="2" s="1"/>
  <c r="AW762" i="2" a="1"/>
  <c r="AW762" i="2" s="1"/>
  <c r="AW763" i="2" a="1"/>
  <c r="AW763" i="2" s="1"/>
  <c r="AW764" i="2" a="1"/>
  <c r="AW764" i="2" s="1"/>
  <c r="AW765" i="2" a="1"/>
  <c r="AW765" i="2" s="1"/>
  <c r="AW766" i="2" a="1"/>
  <c r="AW766" i="2" s="1"/>
  <c r="AW767" i="2" a="1"/>
  <c r="AW767" i="2" s="1"/>
  <c r="AW768" i="2" a="1"/>
  <c r="AW768" i="2" s="1"/>
  <c r="AW769" i="2" a="1"/>
  <c r="AW769" i="2" s="1"/>
  <c r="AW770" i="2" a="1"/>
  <c r="AW770" i="2" s="1"/>
  <c r="AW771" i="2" a="1"/>
  <c r="AW771" i="2" s="1"/>
  <c r="AW772" i="2" a="1"/>
  <c r="AW772" i="2" s="1"/>
  <c r="AW773" i="2" a="1"/>
  <c r="AW773" i="2" s="1"/>
  <c r="AW774" i="2" a="1"/>
  <c r="AW774" i="2" s="1"/>
  <c r="AW775" i="2" a="1"/>
  <c r="AW775" i="2" s="1"/>
  <c r="AW776" i="2" a="1"/>
  <c r="AW776" i="2" s="1"/>
  <c r="AW777" i="2" a="1"/>
  <c r="AW777" i="2" s="1"/>
  <c r="AW778" i="2" a="1"/>
  <c r="AW778" i="2" s="1"/>
  <c r="AW779" i="2" a="1"/>
  <c r="AW779" i="2" s="1"/>
  <c r="AW780" i="2" a="1"/>
  <c r="AW780" i="2" s="1"/>
  <c r="AW781" i="2" a="1"/>
  <c r="AW781" i="2" s="1"/>
  <c r="AW782" i="2" a="1"/>
  <c r="AW782" i="2" s="1"/>
  <c r="AW783" i="2" a="1"/>
  <c r="AW783" i="2" s="1"/>
  <c r="AW784" i="2" a="1"/>
  <c r="AW784" i="2" s="1"/>
  <c r="AW785" i="2" a="1"/>
  <c r="AW785" i="2" s="1"/>
  <c r="AW786" i="2" a="1"/>
  <c r="AW786" i="2" s="1"/>
  <c r="AW787" i="2" a="1"/>
  <c r="AW787" i="2" s="1"/>
  <c r="AW788" i="2" a="1"/>
  <c r="AW788" i="2" s="1"/>
  <c r="AW789" i="2" a="1"/>
  <c r="AW789" i="2" s="1"/>
  <c r="AW790" i="2" a="1"/>
  <c r="AW790" i="2" s="1"/>
  <c r="AW791" i="2" a="1"/>
  <c r="AW791" i="2" s="1"/>
  <c r="AW792" i="2" a="1"/>
  <c r="AW792" i="2" s="1"/>
  <c r="AW793" i="2" a="1"/>
  <c r="AW793" i="2" s="1"/>
  <c r="AW794" i="2" a="1"/>
  <c r="AW794" i="2" s="1"/>
  <c r="AW795" i="2" a="1"/>
  <c r="AW795" i="2" s="1"/>
  <c r="AW796" i="2" a="1"/>
  <c r="AW796" i="2" s="1"/>
  <c r="AW797" i="2" a="1"/>
  <c r="AW797" i="2" s="1"/>
  <c r="AW798" i="2" a="1"/>
  <c r="AW798" i="2" s="1"/>
  <c r="AW799" i="2" a="1"/>
  <c r="AW799" i="2" s="1"/>
  <c r="AW800" i="2" a="1"/>
  <c r="AW800" i="2" s="1"/>
  <c r="AW801" i="2" a="1"/>
  <c r="AW801" i="2" s="1"/>
  <c r="AW802" i="2" a="1"/>
  <c r="AW802" i="2" s="1"/>
  <c r="AW803" i="2" a="1"/>
  <c r="AW803" i="2" s="1"/>
  <c r="AW804" i="2" a="1"/>
  <c r="AW804" i="2" s="1"/>
  <c r="AW805" i="2" a="1"/>
  <c r="AW805" i="2" s="1"/>
  <c r="AW806" i="2" a="1"/>
  <c r="AW806" i="2" s="1"/>
  <c r="AW807" i="2" a="1"/>
  <c r="AW807" i="2" s="1"/>
  <c r="AW808" i="2" a="1"/>
  <c r="AW808" i="2" s="1"/>
  <c r="AW809" i="2" a="1"/>
  <c r="AW809" i="2" s="1"/>
  <c r="AW810" i="2" a="1"/>
  <c r="AW810" i="2" s="1"/>
  <c r="AW811" i="2" a="1"/>
  <c r="AW811" i="2" s="1"/>
  <c r="AW812" i="2" a="1"/>
  <c r="AW812" i="2" s="1"/>
  <c r="AW813" i="2" a="1"/>
  <c r="AW813" i="2" s="1"/>
  <c r="AW814" i="2" a="1"/>
  <c r="AW814" i="2" s="1"/>
  <c r="AW815" i="2" a="1"/>
  <c r="AW815" i="2" s="1"/>
  <c r="AW816" i="2" a="1"/>
  <c r="AW816" i="2" s="1"/>
  <c r="AW817" i="2" a="1"/>
  <c r="AW817" i="2" s="1"/>
  <c r="AW818" i="2" a="1"/>
  <c r="AW818" i="2" s="1"/>
  <c r="AW819" i="2" a="1"/>
  <c r="AW819" i="2" s="1"/>
  <c r="AW820" i="2" a="1"/>
  <c r="AW820" i="2" s="1"/>
  <c r="AW821" i="2" a="1"/>
  <c r="AW821" i="2" s="1"/>
  <c r="AW822" i="2" a="1"/>
  <c r="AW822" i="2" s="1"/>
  <c r="AW823" i="2" a="1"/>
  <c r="AW823" i="2" s="1"/>
  <c r="AW824" i="2" a="1"/>
  <c r="AW824" i="2" s="1"/>
  <c r="AW825" i="2" a="1"/>
  <c r="AW825" i="2" s="1"/>
  <c r="AW826" i="2" a="1"/>
  <c r="AW826" i="2" s="1"/>
  <c r="AW827" i="2" a="1"/>
  <c r="AW827" i="2" s="1"/>
  <c r="AW828" i="2" a="1"/>
  <c r="AW828" i="2" s="1"/>
  <c r="AW829" i="2" a="1"/>
  <c r="AW829" i="2" s="1"/>
  <c r="AW830" i="2" a="1"/>
  <c r="AW830" i="2" s="1"/>
  <c r="AW831" i="2" a="1"/>
  <c r="AW831" i="2" s="1"/>
  <c r="AW832" i="2" a="1"/>
  <c r="AW832" i="2" s="1"/>
  <c r="AW833" i="2" a="1"/>
  <c r="AW833" i="2" s="1"/>
  <c r="AW834" i="2" a="1"/>
  <c r="AW834" i="2" s="1"/>
  <c r="AW835" i="2" a="1"/>
  <c r="AW835" i="2" s="1"/>
  <c r="AW836" i="2" a="1"/>
  <c r="AW836" i="2" s="1"/>
  <c r="AW837" i="2" a="1"/>
  <c r="AW837" i="2" s="1"/>
  <c r="AW838" i="2" a="1"/>
  <c r="AW838" i="2" s="1"/>
  <c r="AW839" i="2" a="1"/>
  <c r="AW839" i="2" s="1"/>
  <c r="AW840" i="2" a="1"/>
  <c r="AW840" i="2" s="1"/>
  <c r="AW841" i="2" a="1"/>
  <c r="AW841" i="2" s="1"/>
  <c r="AW842" i="2" a="1"/>
  <c r="AW842" i="2" s="1"/>
  <c r="AW843" i="2" a="1"/>
  <c r="AW843" i="2" s="1"/>
  <c r="AW844" i="2" a="1"/>
  <c r="AW844" i="2" s="1"/>
  <c r="AW845" i="2" a="1"/>
  <c r="AW845" i="2" s="1"/>
  <c r="AW846" i="2" a="1"/>
  <c r="AW846" i="2" s="1"/>
  <c r="AW847" i="2" a="1"/>
  <c r="AW847" i="2" s="1"/>
  <c r="AW848" i="2" a="1"/>
  <c r="AW848" i="2" s="1"/>
  <c r="AW849" i="2" a="1"/>
  <c r="AW849" i="2" s="1"/>
  <c r="AW850" i="2" a="1"/>
  <c r="AW850" i="2" s="1"/>
  <c r="AW851" i="2" a="1"/>
  <c r="AW851" i="2" s="1"/>
  <c r="AW852" i="2" a="1"/>
  <c r="AW852" i="2" s="1"/>
  <c r="AW853" i="2" a="1"/>
  <c r="AW853" i="2" s="1"/>
  <c r="AW854" i="2" a="1"/>
  <c r="AW854" i="2" s="1"/>
  <c r="AW855" i="2" a="1"/>
  <c r="AW855" i="2" s="1"/>
  <c r="AW856" i="2" a="1"/>
  <c r="AW856" i="2" s="1"/>
  <c r="AW857" i="2" a="1"/>
  <c r="AW857" i="2" s="1"/>
  <c r="AW858" i="2" a="1"/>
  <c r="AW858" i="2" s="1"/>
  <c r="AW859" i="2" a="1"/>
  <c r="AW859" i="2" s="1"/>
  <c r="AW860" i="2" a="1"/>
  <c r="AW860" i="2" s="1"/>
  <c r="AW861" i="2" a="1"/>
  <c r="AW861" i="2" s="1"/>
  <c r="AW862" i="2" a="1"/>
  <c r="AW862" i="2" s="1"/>
  <c r="AW863" i="2" a="1"/>
  <c r="AW863" i="2" s="1"/>
  <c r="AW864" i="2" a="1"/>
  <c r="AW864" i="2" s="1"/>
  <c r="AW865" i="2" a="1"/>
  <c r="AW865" i="2" s="1"/>
  <c r="AW866" i="2" a="1"/>
  <c r="AW866" i="2" s="1"/>
  <c r="AW867" i="2" a="1"/>
  <c r="AW867" i="2" s="1"/>
  <c r="AW868" i="2" a="1"/>
  <c r="AW868" i="2" s="1"/>
  <c r="AW869" i="2" a="1"/>
  <c r="AW869" i="2" s="1"/>
  <c r="AW870" i="2" a="1"/>
  <c r="AW870" i="2" s="1"/>
  <c r="AW871" i="2" a="1"/>
  <c r="AW871" i="2" s="1"/>
  <c r="AW872" i="2" a="1"/>
  <c r="AW872" i="2" s="1"/>
  <c r="AW873" i="2" a="1"/>
  <c r="AW873" i="2" s="1"/>
  <c r="AW874" i="2" a="1"/>
  <c r="AW874" i="2" s="1"/>
  <c r="AW875" i="2" a="1"/>
  <c r="AW875" i="2" s="1"/>
  <c r="AW876" i="2" a="1"/>
  <c r="AW876" i="2" s="1"/>
  <c r="AW877" i="2" a="1"/>
  <c r="AW877" i="2" s="1"/>
  <c r="AW878" i="2" a="1"/>
  <c r="AW878" i="2" s="1"/>
  <c r="AW879" i="2" a="1"/>
  <c r="AW879" i="2" s="1"/>
  <c r="AW880" i="2" a="1"/>
  <c r="AW880" i="2" s="1"/>
  <c r="AW881" i="2" a="1"/>
  <c r="AW881" i="2" s="1"/>
  <c r="AW882" i="2" a="1"/>
  <c r="AW882" i="2" s="1"/>
  <c r="AW883" i="2" a="1"/>
  <c r="AW883" i="2" s="1"/>
  <c r="AW884" i="2" a="1"/>
  <c r="AW884" i="2" s="1"/>
  <c r="AW885" i="2" a="1"/>
  <c r="AW885" i="2" s="1"/>
  <c r="AW886" i="2" a="1"/>
  <c r="AW886" i="2" s="1"/>
  <c r="AW887" i="2" a="1"/>
  <c r="AW887" i="2" s="1"/>
  <c r="AW888" i="2" a="1"/>
  <c r="AW888" i="2" s="1"/>
  <c r="AW889" i="2" a="1"/>
  <c r="AW889" i="2" s="1"/>
  <c r="AW890" i="2" a="1"/>
  <c r="AW890" i="2" s="1"/>
  <c r="AW891" i="2" a="1"/>
  <c r="AW891" i="2" s="1"/>
  <c r="AW892" i="2" a="1"/>
  <c r="AW892" i="2" s="1"/>
  <c r="AW893" i="2" a="1"/>
  <c r="AW893" i="2" s="1"/>
  <c r="AW894" i="2" a="1"/>
  <c r="AW894" i="2" s="1"/>
  <c r="AW895" i="2" a="1"/>
  <c r="AW895" i="2" s="1"/>
  <c r="AW896" i="2" a="1"/>
  <c r="AW896" i="2" s="1"/>
  <c r="AW897" i="2" a="1"/>
  <c r="AW897" i="2" s="1"/>
  <c r="AW898" i="2" a="1"/>
  <c r="AW898" i="2" s="1"/>
  <c r="AW899" i="2" a="1"/>
  <c r="AW899" i="2" s="1"/>
  <c r="AW900" i="2" a="1"/>
  <c r="AW900" i="2" s="1"/>
  <c r="AW901" i="2" a="1"/>
  <c r="AW901" i="2" s="1"/>
  <c r="AW902" i="2" a="1"/>
  <c r="AW902" i="2" s="1"/>
  <c r="AW903" i="2" a="1"/>
  <c r="AW903" i="2" s="1"/>
  <c r="AW904" i="2" a="1"/>
  <c r="AW904" i="2" s="1"/>
  <c r="AW905" i="2" a="1"/>
  <c r="AW905" i="2" s="1"/>
  <c r="AW906" i="2" a="1"/>
  <c r="AW906" i="2" s="1"/>
  <c r="AW907" i="2" a="1"/>
  <c r="AW907" i="2" s="1"/>
  <c r="AW908" i="2" a="1"/>
  <c r="AW908" i="2" s="1"/>
  <c r="AW909" i="2" a="1"/>
  <c r="AW909" i="2" s="1"/>
  <c r="AW910" i="2" a="1"/>
  <c r="AW910" i="2" s="1"/>
  <c r="AW911" i="2" a="1"/>
  <c r="AW911" i="2" s="1"/>
  <c r="AW912" i="2" a="1"/>
  <c r="AW912" i="2" s="1"/>
  <c r="AW913" i="2" a="1"/>
  <c r="AW913" i="2" s="1"/>
  <c r="AW914" i="2" a="1"/>
  <c r="AW914" i="2" s="1"/>
  <c r="AW915" i="2" a="1"/>
  <c r="AW915" i="2" s="1"/>
  <c r="AW916" i="2" a="1"/>
  <c r="AW916" i="2" s="1"/>
  <c r="AW917" i="2" a="1"/>
  <c r="AW917" i="2" s="1"/>
  <c r="AW918" i="2" a="1"/>
  <c r="AW918" i="2" s="1"/>
  <c r="AW919" i="2" a="1"/>
  <c r="AW919" i="2" s="1"/>
  <c r="AW920" i="2" a="1"/>
  <c r="AW920" i="2" s="1"/>
  <c r="AW921" i="2" a="1"/>
  <c r="AW921" i="2" s="1"/>
  <c r="AW922" i="2" a="1"/>
  <c r="AW922" i="2" s="1"/>
  <c r="AW923" i="2" a="1"/>
  <c r="AW923" i="2" s="1"/>
  <c r="AW924" i="2" a="1"/>
  <c r="AW924" i="2" s="1"/>
  <c r="AW925" i="2" a="1"/>
  <c r="AW925" i="2" s="1"/>
  <c r="AW926" i="2" a="1"/>
  <c r="AW926" i="2" s="1"/>
  <c r="AW927" i="2" a="1"/>
  <c r="AW927" i="2" s="1"/>
  <c r="AW928" i="2" a="1"/>
  <c r="AW928" i="2" s="1"/>
  <c r="AW929" i="2" a="1"/>
  <c r="AW929" i="2" s="1"/>
  <c r="AW930" i="2" a="1"/>
  <c r="AW930" i="2" s="1"/>
  <c r="AW931" i="2" a="1"/>
  <c r="AW931" i="2" s="1"/>
  <c r="AW932" i="2" a="1"/>
  <c r="AW932" i="2" s="1"/>
  <c r="AW933" i="2" a="1"/>
  <c r="AW933" i="2" s="1"/>
  <c r="AW934" i="2" a="1"/>
  <c r="AW934" i="2" s="1"/>
  <c r="AW935" i="2" a="1"/>
  <c r="AW935" i="2" s="1"/>
  <c r="AW936" i="2" a="1"/>
  <c r="AW936" i="2" s="1"/>
  <c r="AW937" i="2" a="1"/>
  <c r="AW937" i="2" s="1"/>
  <c r="AW938" i="2" a="1"/>
  <c r="AW938" i="2" s="1"/>
  <c r="AW939" i="2" a="1"/>
  <c r="AW939" i="2" s="1"/>
  <c r="AW940" i="2" a="1"/>
  <c r="AW940" i="2" s="1"/>
  <c r="AW941" i="2" a="1"/>
  <c r="AW941" i="2" s="1"/>
  <c r="AW942" i="2" a="1"/>
  <c r="AW942" i="2" s="1"/>
  <c r="AW943" i="2" a="1"/>
  <c r="AW943" i="2" s="1"/>
  <c r="AW944" i="2" a="1"/>
  <c r="AW944" i="2" s="1"/>
  <c r="AW945" i="2" a="1"/>
  <c r="AW945" i="2" s="1"/>
  <c r="AW946" i="2" a="1"/>
  <c r="AW946" i="2" s="1"/>
  <c r="AW947" i="2" a="1"/>
  <c r="AW947" i="2" s="1"/>
  <c r="AW948" i="2" a="1"/>
  <c r="AW948" i="2" s="1"/>
  <c r="AW949" i="2" a="1"/>
  <c r="AW949" i="2" s="1"/>
  <c r="AW950" i="2" a="1"/>
  <c r="AW950" i="2" s="1"/>
  <c r="AW951" i="2" a="1"/>
  <c r="AW951" i="2" s="1"/>
  <c r="AW952" i="2" a="1"/>
  <c r="AW952" i="2" s="1"/>
  <c r="AW953" i="2" a="1"/>
  <c r="AW953" i="2" s="1"/>
  <c r="AW954" i="2" a="1"/>
  <c r="AW954" i="2" s="1"/>
  <c r="AW955" i="2" a="1"/>
  <c r="AW955" i="2" s="1"/>
  <c r="AW956" i="2" a="1"/>
  <c r="AW956" i="2" s="1"/>
  <c r="AW957" i="2" a="1"/>
  <c r="AW957" i="2" s="1"/>
  <c r="AW958" i="2" a="1"/>
  <c r="AW958" i="2" s="1"/>
  <c r="AW959" i="2" a="1"/>
  <c r="AW959" i="2" s="1"/>
  <c r="AW960" i="2" a="1"/>
  <c r="AW960" i="2" s="1"/>
  <c r="AW961" i="2" a="1"/>
  <c r="AW961" i="2" s="1"/>
  <c r="AW962" i="2" a="1"/>
  <c r="AW962" i="2" s="1"/>
  <c r="AW963" i="2" a="1"/>
  <c r="AW963" i="2" s="1"/>
  <c r="AW964" i="2" a="1"/>
  <c r="AW964" i="2" s="1"/>
  <c r="AW965" i="2" a="1"/>
  <c r="AW965" i="2" s="1"/>
  <c r="AW966" i="2" a="1"/>
  <c r="AW966" i="2" s="1"/>
  <c r="AW967" i="2" a="1"/>
  <c r="AW967" i="2" s="1"/>
  <c r="AW968" i="2" a="1"/>
  <c r="AW968" i="2" s="1"/>
  <c r="AW969" i="2" a="1"/>
  <c r="AW969" i="2" s="1"/>
  <c r="AW970" i="2" a="1"/>
  <c r="AW970" i="2" s="1"/>
  <c r="AW971" i="2" a="1"/>
  <c r="AW971" i="2" s="1"/>
  <c r="AW972" i="2" a="1"/>
  <c r="AW972" i="2" s="1"/>
  <c r="AW973" i="2" a="1"/>
  <c r="AW973" i="2" s="1"/>
  <c r="AW974" i="2" a="1"/>
  <c r="AW974" i="2" s="1"/>
  <c r="AW975" i="2" a="1"/>
  <c r="AW975" i="2" s="1"/>
  <c r="AW976" i="2" a="1"/>
  <c r="AW976" i="2" s="1"/>
  <c r="AW977" i="2" a="1"/>
  <c r="AW977" i="2" s="1"/>
  <c r="AW978" i="2" a="1"/>
  <c r="AW978" i="2" s="1"/>
  <c r="AW979" i="2" a="1"/>
  <c r="AW979" i="2" s="1"/>
  <c r="AW980" i="2" a="1"/>
  <c r="AW980" i="2" s="1"/>
  <c r="AW981" i="2" a="1"/>
  <c r="AW981" i="2" s="1"/>
  <c r="AW982" i="2" a="1"/>
  <c r="AW982" i="2" s="1"/>
  <c r="AW983" i="2" a="1"/>
  <c r="AW983" i="2" s="1"/>
  <c r="AW984" i="2" a="1"/>
  <c r="AW984" i="2" s="1"/>
  <c r="AW985" i="2" a="1"/>
  <c r="AW985" i="2" s="1"/>
  <c r="AW986" i="2" a="1"/>
  <c r="AW986" i="2" s="1"/>
  <c r="AW987" i="2" a="1"/>
  <c r="AW987" i="2" s="1"/>
  <c r="AW988" i="2" a="1"/>
  <c r="AW988" i="2" s="1"/>
  <c r="AW989" i="2" a="1"/>
  <c r="AW989" i="2" s="1"/>
  <c r="AW990" i="2" a="1"/>
  <c r="AW990" i="2" s="1"/>
  <c r="AW991" i="2" a="1"/>
  <c r="AW991" i="2" s="1"/>
  <c r="AW992" i="2" a="1"/>
  <c r="AW992" i="2" s="1"/>
  <c r="AW993" i="2" a="1"/>
  <c r="AW993" i="2" s="1"/>
  <c r="AW994" i="2" a="1"/>
  <c r="AW994" i="2" s="1"/>
  <c r="AW995" i="2" a="1"/>
  <c r="AW995" i="2" s="1"/>
  <c r="AW996" i="2" a="1"/>
  <c r="AW996" i="2" s="1"/>
  <c r="AW997" i="2" a="1"/>
  <c r="AW997" i="2" s="1"/>
  <c r="AW998" i="2" a="1"/>
  <c r="AW998" i="2" s="1"/>
  <c r="AW999" i="2" a="1"/>
  <c r="AW999" i="2" s="1"/>
  <c r="AW1000" i="2" a="1"/>
  <c r="AW1000" i="2" s="1"/>
  <c r="AW1001" i="2" a="1"/>
  <c r="AW1001" i="2" s="1"/>
  <c r="AW1002" i="2" a="1"/>
  <c r="AW1002" i="2" s="1"/>
  <c r="AW1003" i="2" a="1"/>
  <c r="AW1003" i="2" s="1"/>
  <c r="AW1004" i="2" a="1"/>
  <c r="AW1004" i="2" s="1"/>
  <c r="AW1005" i="2" a="1"/>
  <c r="AW1005" i="2" s="1"/>
  <c r="AW1006" i="2" a="1"/>
  <c r="AW1006" i="2" s="1"/>
  <c r="AW1007" i="2" a="1"/>
  <c r="AW1007" i="2" s="1"/>
  <c r="AW1008" i="2" a="1"/>
  <c r="AW1008" i="2" s="1"/>
  <c r="AW10" i="2" a="1"/>
  <c r="AW10" i="2" s="1"/>
  <c r="AW11" i="2" a="1"/>
  <c r="AW11" i="2" s="1"/>
  <c r="V10" i="2"/>
  <c r="S11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W12" i="2" a="1"/>
  <c r="W12" i="2" s="1"/>
  <c r="S12" i="2"/>
  <c r="T12" i="2" s="1"/>
  <c r="F11" i="2"/>
  <c r="F12" i="2"/>
  <c r="F13" i="2"/>
  <c r="F14" i="2"/>
  <c r="F15" i="2"/>
  <c r="F16" i="2"/>
  <c r="F17" i="2"/>
  <c r="U11" i="2" l="1"/>
  <c r="U10" i="2" l="1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AB13" i="2"/>
  <c r="AB14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8" i="2"/>
  <c r="AB699" i="2"/>
  <c r="AB700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1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4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2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8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3" i="2"/>
  <c r="AB854" i="2"/>
  <c r="AB855" i="2"/>
  <c r="AB856" i="2"/>
  <c r="AB857" i="2"/>
  <c r="AB858" i="2"/>
  <c r="AB859" i="2"/>
  <c r="AB860" i="2"/>
  <c r="AB861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7" i="2"/>
  <c r="AB888" i="2"/>
  <c r="AB889" i="2"/>
  <c r="AB890" i="2"/>
  <c r="AB891" i="2"/>
  <c r="AB892" i="2"/>
  <c r="AB893" i="2"/>
  <c r="AB894" i="2"/>
  <c r="AB895" i="2"/>
  <c r="AB896" i="2"/>
  <c r="AB897" i="2"/>
  <c r="AB898" i="2"/>
  <c r="AB899" i="2"/>
  <c r="AB900" i="2"/>
  <c r="AB901" i="2"/>
  <c r="AB902" i="2"/>
  <c r="AB903" i="2"/>
  <c r="AB904" i="2"/>
  <c r="AB905" i="2"/>
  <c r="AB906" i="2"/>
  <c r="AB907" i="2"/>
  <c r="AB908" i="2"/>
  <c r="AB909" i="2"/>
  <c r="AB910" i="2"/>
  <c r="AB911" i="2"/>
  <c r="AB912" i="2"/>
  <c r="AB913" i="2"/>
  <c r="AB914" i="2"/>
  <c r="AB915" i="2"/>
  <c r="AB916" i="2"/>
  <c r="AB917" i="2"/>
  <c r="AB918" i="2"/>
  <c r="AB919" i="2"/>
  <c r="AB920" i="2"/>
  <c r="AB921" i="2"/>
  <c r="AB922" i="2"/>
  <c r="AB923" i="2"/>
  <c r="AB924" i="2"/>
  <c r="AB925" i="2"/>
  <c r="AB926" i="2"/>
  <c r="AB927" i="2"/>
  <c r="AB928" i="2"/>
  <c r="AB929" i="2"/>
  <c r="AB930" i="2"/>
  <c r="AB931" i="2"/>
  <c r="AB932" i="2"/>
  <c r="AB933" i="2"/>
  <c r="AB934" i="2"/>
  <c r="AB935" i="2"/>
  <c r="AB936" i="2"/>
  <c r="AB937" i="2"/>
  <c r="AB938" i="2"/>
  <c r="AB939" i="2"/>
  <c r="AB940" i="2"/>
  <c r="AB941" i="2"/>
  <c r="AB942" i="2"/>
  <c r="AB943" i="2"/>
  <c r="AB944" i="2"/>
  <c r="AB945" i="2"/>
  <c r="AB946" i="2"/>
  <c r="AB947" i="2"/>
  <c r="AB948" i="2"/>
  <c r="AB949" i="2"/>
  <c r="AB950" i="2"/>
  <c r="AB951" i="2"/>
  <c r="AB952" i="2"/>
  <c r="AB953" i="2"/>
  <c r="AB954" i="2"/>
  <c r="AB955" i="2"/>
  <c r="AB956" i="2"/>
  <c r="AB957" i="2"/>
  <c r="AB958" i="2"/>
  <c r="AB959" i="2"/>
  <c r="AB960" i="2"/>
  <c r="AB961" i="2"/>
  <c r="AB962" i="2"/>
  <c r="AB963" i="2"/>
  <c r="AB964" i="2"/>
  <c r="AB965" i="2"/>
  <c r="AB966" i="2"/>
  <c r="AB967" i="2"/>
  <c r="AB968" i="2"/>
  <c r="AB969" i="2"/>
  <c r="AB970" i="2"/>
  <c r="AB971" i="2"/>
  <c r="AB972" i="2"/>
  <c r="AB973" i="2"/>
  <c r="AB974" i="2"/>
  <c r="AB975" i="2"/>
  <c r="AB976" i="2"/>
  <c r="AB977" i="2"/>
  <c r="AB978" i="2"/>
  <c r="AB979" i="2"/>
  <c r="AB980" i="2"/>
  <c r="AB981" i="2"/>
  <c r="AB982" i="2"/>
  <c r="AB983" i="2"/>
  <c r="AB984" i="2"/>
  <c r="AB985" i="2"/>
  <c r="AB986" i="2"/>
  <c r="AB987" i="2"/>
  <c r="AB988" i="2"/>
  <c r="AB989" i="2"/>
  <c r="AB990" i="2"/>
  <c r="AB991" i="2"/>
  <c r="AB992" i="2"/>
  <c r="AB993" i="2"/>
  <c r="AB994" i="2"/>
  <c r="AB995" i="2"/>
  <c r="AB996" i="2"/>
  <c r="AB997" i="2"/>
  <c r="AB998" i="2"/>
  <c r="AB999" i="2"/>
  <c r="AB1000" i="2"/>
  <c r="AB1001" i="2"/>
  <c r="AB1002" i="2"/>
  <c r="AB1003" i="2"/>
  <c r="AB1004" i="2"/>
  <c r="AB1005" i="2"/>
  <c r="AB1006" i="2"/>
  <c r="AB1007" i="2"/>
  <c r="AB1008" i="2"/>
  <c r="R10" i="2" l="1"/>
  <c r="S10" i="2"/>
  <c r="AA10" i="2"/>
  <c r="AC10" i="2"/>
  <c r="F10" i="2"/>
  <c r="L11" i="2"/>
  <c r="M11" i="2"/>
  <c r="W11" i="2" a="1"/>
  <c r="W11" i="2" s="1"/>
  <c r="AA11" i="2"/>
  <c r="AC11" i="2"/>
  <c r="L12" i="2"/>
  <c r="M12" i="2"/>
  <c r="U12" i="2"/>
  <c r="AA12" i="2"/>
  <c r="AC12" i="2"/>
  <c r="L13" i="2"/>
  <c r="M13" i="2"/>
  <c r="S13" i="2"/>
  <c r="U13" i="2"/>
  <c r="V13" i="2"/>
  <c r="W13" i="2" a="1"/>
  <c r="W13" i="2" s="1"/>
  <c r="X13" i="2" a="1"/>
  <c r="X13" i="2" s="1"/>
  <c r="Y13" i="2" a="1"/>
  <c r="Y13" i="2" s="1"/>
  <c r="Z13" i="2" a="1"/>
  <c r="Z13" i="2" s="1"/>
  <c r="AA13" i="2"/>
  <c r="AC13" i="2"/>
  <c r="L14" i="2"/>
  <c r="M14" i="2"/>
  <c r="S14" i="2"/>
  <c r="U14" i="2"/>
  <c r="V14" i="2"/>
  <c r="W14" i="2" a="1"/>
  <c r="W14" i="2" s="1"/>
  <c r="X14" i="2" a="1"/>
  <c r="X14" i="2" s="1"/>
  <c r="Y14" i="2" a="1"/>
  <c r="Y14" i="2" s="1"/>
  <c r="Z14" i="2" a="1"/>
  <c r="Z14" i="2" s="1"/>
  <c r="AA14" i="2"/>
  <c r="AC14" i="2"/>
  <c r="S15" i="2"/>
  <c r="T15" i="2" s="1"/>
  <c r="AA15" i="2"/>
  <c r="AC15" i="2"/>
  <c r="L16" i="2"/>
  <c r="M16" i="2"/>
  <c r="S16" i="2"/>
  <c r="V16" i="2"/>
  <c r="W16" i="2" a="1"/>
  <c r="W16" i="2" s="1"/>
  <c r="X16" i="2" a="1"/>
  <c r="X16" i="2" s="1"/>
  <c r="Y16" i="2" a="1"/>
  <c r="Y16" i="2" s="1"/>
  <c r="Z16" i="2" a="1"/>
  <c r="Z16" i="2" s="1"/>
  <c r="AA16" i="2"/>
  <c r="AC16" i="2"/>
  <c r="L17" i="2"/>
  <c r="M17" i="2"/>
  <c r="S17" i="2"/>
  <c r="U17" i="2"/>
  <c r="V17" i="2"/>
  <c r="W17" i="2" a="1"/>
  <c r="W17" i="2" s="1"/>
  <c r="X17" i="2" a="1"/>
  <c r="X17" i="2" s="1"/>
  <c r="Y17" i="2" a="1"/>
  <c r="Y17" i="2" s="1"/>
  <c r="Z17" i="2" a="1"/>
  <c r="Z17" i="2" s="1"/>
  <c r="AA17" i="2"/>
  <c r="AC17" i="2"/>
  <c r="F18" i="2"/>
  <c r="L18" i="2"/>
  <c r="M18" i="2"/>
  <c r="S18" i="2"/>
  <c r="U18" i="2"/>
  <c r="V18" i="2"/>
  <c r="W18" i="2" a="1"/>
  <c r="W18" i="2" s="1"/>
  <c r="X18" i="2" a="1"/>
  <c r="X18" i="2" s="1"/>
  <c r="Y18" i="2" a="1"/>
  <c r="Y18" i="2" s="1"/>
  <c r="Z18" i="2" a="1"/>
  <c r="Z18" i="2" s="1"/>
  <c r="AA18" i="2"/>
  <c r="AC18" i="2"/>
  <c r="F19" i="2"/>
  <c r="L19" i="2"/>
  <c r="M19" i="2"/>
  <c r="S19" i="2"/>
  <c r="U19" i="2"/>
  <c r="V19" i="2"/>
  <c r="W19" i="2" a="1"/>
  <c r="W19" i="2" s="1"/>
  <c r="X19" i="2" a="1"/>
  <c r="X19" i="2" s="1"/>
  <c r="Y19" i="2" a="1"/>
  <c r="Y19" i="2" s="1"/>
  <c r="Z19" i="2" a="1"/>
  <c r="Z19" i="2" s="1"/>
  <c r="AA19" i="2"/>
  <c r="AC19" i="2"/>
  <c r="F20" i="2"/>
  <c r="L20" i="2"/>
  <c r="M20" i="2"/>
  <c r="S20" i="2"/>
  <c r="U20" i="2"/>
  <c r="V20" i="2"/>
  <c r="W20" i="2" a="1"/>
  <c r="W20" i="2" s="1"/>
  <c r="X20" i="2" a="1"/>
  <c r="X20" i="2" s="1"/>
  <c r="Y20" i="2" a="1"/>
  <c r="Y20" i="2" s="1"/>
  <c r="Z20" i="2" a="1"/>
  <c r="Z20" i="2" s="1"/>
  <c r="AA20" i="2"/>
  <c r="AC20" i="2"/>
  <c r="F21" i="2"/>
  <c r="L21" i="2"/>
  <c r="M21" i="2"/>
  <c r="S21" i="2"/>
  <c r="U21" i="2"/>
  <c r="V21" i="2"/>
  <c r="W21" i="2" a="1"/>
  <c r="W21" i="2" s="1"/>
  <c r="X21" i="2" a="1"/>
  <c r="X21" i="2" s="1"/>
  <c r="Y21" i="2" a="1"/>
  <c r="Y21" i="2" s="1"/>
  <c r="Z21" i="2" a="1"/>
  <c r="Z21" i="2" s="1"/>
  <c r="AA21" i="2"/>
  <c r="AC21" i="2"/>
  <c r="F22" i="2"/>
  <c r="L22" i="2"/>
  <c r="M22" i="2"/>
  <c r="S22" i="2"/>
  <c r="U22" i="2"/>
  <c r="V22" i="2"/>
  <c r="W22" i="2" a="1"/>
  <c r="W22" i="2" s="1"/>
  <c r="X22" i="2" a="1"/>
  <c r="X22" i="2" s="1"/>
  <c r="Y22" i="2" a="1"/>
  <c r="Y22" i="2" s="1"/>
  <c r="Z22" i="2" a="1"/>
  <c r="Z22" i="2" s="1"/>
  <c r="AA22" i="2"/>
  <c r="AC22" i="2"/>
  <c r="F23" i="2"/>
  <c r="L23" i="2"/>
  <c r="M23" i="2"/>
  <c r="S23" i="2"/>
  <c r="U23" i="2"/>
  <c r="V23" i="2"/>
  <c r="W23" i="2" a="1"/>
  <c r="W23" i="2" s="1"/>
  <c r="X23" i="2" a="1"/>
  <c r="X23" i="2" s="1"/>
  <c r="Y23" i="2" a="1"/>
  <c r="Y23" i="2" s="1"/>
  <c r="Z23" i="2" a="1"/>
  <c r="Z23" i="2" s="1"/>
  <c r="AA23" i="2"/>
  <c r="AC23" i="2"/>
  <c r="F24" i="2"/>
  <c r="L24" i="2"/>
  <c r="M24" i="2"/>
  <c r="S24" i="2"/>
  <c r="U24" i="2"/>
  <c r="V24" i="2"/>
  <c r="W24" i="2" a="1"/>
  <c r="W24" i="2" s="1"/>
  <c r="X24" i="2" a="1"/>
  <c r="X24" i="2" s="1"/>
  <c r="Y24" i="2" a="1"/>
  <c r="Y24" i="2" s="1"/>
  <c r="Z24" i="2" a="1"/>
  <c r="Z24" i="2" s="1"/>
  <c r="AA24" i="2"/>
  <c r="AC24" i="2"/>
  <c r="W10" i="2" a="1"/>
  <c r="W15" i="2" a="1"/>
  <c r="W15" i="2" l="1"/>
  <c r="W10" i="2"/>
  <c r="AG11" i="2"/>
  <c r="AK11" i="2"/>
  <c r="AM11" i="2" s="1" a="1"/>
  <c r="AM11" i="2" s="1"/>
  <c r="AG12" i="2"/>
  <c r="AK12" i="2"/>
  <c r="AM12" i="2" s="1" a="1"/>
  <c r="AM12" i="2" s="1"/>
  <c r="AK13" i="2"/>
  <c r="AM13" i="2" s="1" a="1"/>
  <c r="AM13" i="2" s="1"/>
  <c r="AK14" i="2"/>
  <c r="AM14" i="2" s="1" a="1"/>
  <c r="AM14" i="2" s="1"/>
  <c r="AK15" i="2"/>
  <c r="AM15" i="2" s="1" a="1"/>
  <c r="AM15" i="2" s="1"/>
  <c r="AK16" i="2"/>
  <c r="AM16" i="2" s="1" a="1"/>
  <c r="AM16" i="2" s="1"/>
  <c r="AO16" i="2" s="1" a="1"/>
  <c r="AO16" i="2" s="1"/>
  <c r="AK17" i="2"/>
  <c r="AM17" i="2" s="1" a="1"/>
  <c r="AM17" i="2" s="1"/>
  <c r="AK18" i="2"/>
  <c r="AM18" i="2" s="1" a="1"/>
  <c r="AM18" i="2" s="1"/>
  <c r="AK19" i="2"/>
  <c r="AM19" i="2" s="1" a="1"/>
  <c r="AM19" i="2" s="1"/>
  <c r="AK20" i="2"/>
  <c r="AM20" i="2" s="1" a="1"/>
  <c r="AM20" i="2" s="1"/>
  <c r="AK21" i="2"/>
  <c r="AM21" i="2" a="1"/>
  <c r="AM21" i="2" s="1"/>
  <c r="AK22" i="2"/>
  <c r="AM22" i="2" a="1"/>
  <c r="AM22" i="2" s="1"/>
  <c r="AO22" i="2" s="1" a="1"/>
  <c r="AO22" i="2" s="1"/>
  <c r="AK23" i="2"/>
  <c r="AM23" i="2" s="1" a="1"/>
  <c r="AM23" i="2" s="1"/>
  <c r="AK24" i="2"/>
  <c r="AM24" i="2" s="1" a="1"/>
  <c r="AM24" i="2" s="1"/>
  <c r="AH12" i="2" l="1"/>
  <c r="AI12" i="2"/>
  <c r="Z12" i="2" s="1" a="1"/>
  <c r="Z12" i="2" s="1"/>
  <c r="AH11" i="2"/>
  <c r="AI11" i="2"/>
  <c r="AO11" i="2" a="1"/>
  <c r="AO11" i="2" s="1"/>
  <c r="V11" i="2" s="1"/>
  <c r="Z11" i="2" a="1"/>
  <c r="Z11" i="2" s="1"/>
  <c r="AO24" i="2" a="1"/>
  <c r="AO24" i="2" s="1"/>
  <c r="AO21" i="2" a="1"/>
  <c r="AO21" i="2" s="1"/>
  <c r="AO19" i="2" a="1"/>
  <c r="AO19" i="2" s="1"/>
  <c r="AO23" i="2" a="1"/>
  <c r="AO23" i="2" s="1"/>
  <c r="AO14" i="2" a="1"/>
  <c r="AO14" i="2" s="1"/>
  <c r="AO18" i="2" a="1"/>
  <c r="AO18" i="2" s="1"/>
  <c r="AO13" i="2" a="1"/>
  <c r="AO13" i="2" s="1"/>
  <c r="AO17" i="2" a="1"/>
  <c r="AO17" i="2" s="1"/>
  <c r="AO12" i="2" a="1"/>
  <c r="AO12" i="2" s="1"/>
  <c r="V12" i="2" s="1"/>
  <c r="AO20" i="2" a="1"/>
  <c r="AO20" i="2" s="1"/>
  <c r="AO15" i="2" a="1"/>
  <c r="AO15" i="2" s="1"/>
  <c r="V15" i="2" s="1"/>
  <c r="X11" i="2" l="1" a="1"/>
  <c r="X11" i="2" s="1"/>
  <c r="Y11" i="2" a="1"/>
  <c r="Y11" i="2" s="1"/>
  <c r="Y12" i="2" a="1"/>
  <c r="Y12" i="2" s="1"/>
  <c r="X12" i="2" a="1"/>
  <c r="X12" i="2" s="1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746" i="2"/>
  <c r="AK747" i="2"/>
  <c r="AK748" i="2"/>
  <c r="AK749" i="2"/>
  <c r="AK750" i="2"/>
  <c r="AK751" i="2"/>
  <c r="AK752" i="2"/>
  <c r="AK753" i="2"/>
  <c r="AK754" i="2"/>
  <c r="AK755" i="2"/>
  <c r="AK756" i="2"/>
  <c r="AK757" i="2"/>
  <c r="AK758" i="2"/>
  <c r="AK759" i="2"/>
  <c r="AK760" i="2"/>
  <c r="AK761" i="2"/>
  <c r="AK762" i="2"/>
  <c r="AK763" i="2"/>
  <c r="AK764" i="2"/>
  <c r="AK765" i="2"/>
  <c r="AK766" i="2"/>
  <c r="AK767" i="2"/>
  <c r="AK768" i="2"/>
  <c r="AK769" i="2"/>
  <c r="AK770" i="2"/>
  <c r="AK771" i="2"/>
  <c r="AK772" i="2"/>
  <c r="AK773" i="2"/>
  <c r="AK774" i="2"/>
  <c r="AK775" i="2"/>
  <c r="AK776" i="2"/>
  <c r="AK777" i="2"/>
  <c r="AK778" i="2"/>
  <c r="AK779" i="2"/>
  <c r="AK780" i="2"/>
  <c r="AK781" i="2"/>
  <c r="AK782" i="2"/>
  <c r="AK783" i="2"/>
  <c r="AK784" i="2"/>
  <c r="AK785" i="2"/>
  <c r="AK786" i="2"/>
  <c r="AK787" i="2"/>
  <c r="AK788" i="2"/>
  <c r="AK789" i="2"/>
  <c r="AK790" i="2"/>
  <c r="AK791" i="2"/>
  <c r="AK792" i="2"/>
  <c r="AK793" i="2"/>
  <c r="AK794" i="2"/>
  <c r="AK795" i="2"/>
  <c r="AK796" i="2"/>
  <c r="AK797" i="2"/>
  <c r="AK798" i="2"/>
  <c r="AK799" i="2"/>
  <c r="AK800" i="2"/>
  <c r="AK801" i="2"/>
  <c r="AK802" i="2"/>
  <c r="AK803" i="2"/>
  <c r="AK804" i="2"/>
  <c r="AK805" i="2"/>
  <c r="AK806" i="2"/>
  <c r="AK807" i="2"/>
  <c r="AK808" i="2"/>
  <c r="AK809" i="2"/>
  <c r="AK810" i="2"/>
  <c r="AK811" i="2"/>
  <c r="AK812" i="2"/>
  <c r="AK813" i="2"/>
  <c r="AK814" i="2"/>
  <c r="AK815" i="2"/>
  <c r="AK816" i="2"/>
  <c r="AK817" i="2"/>
  <c r="AK818" i="2"/>
  <c r="AK819" i="2"/>
  <c r="AK820" i="2"/>
  <c r="AK821" i="2"/>
  <c r="AK822" i="2"/>
  <c r="AK823" i="2"/>
  <c r="AK824" i="2"/>
  <c r="AK825" i="2"/>
  <c r="AK826" i="2"/>
  <c r="AK827" i="2"/>
  <c r="AK828" i="2"/>
  <c r="AK829" i="2"/>
  <c r="AK830" i="2"/>
  <c r="AK831" i="2"/>
  <c r="AK832" i="2"/>
  <c r="AK833" i="2"/>
  <c r="AK834" i="2"/>
  <c r="AK835" i="2"/>
  <c r="AK836" i="2"/>
  <c r="AK837" i="2"/>
  <c r="AK838" i="2"/>
  <c r="AK839" i="2"/>
  <c r="AK840" i="2"/>
  <c r="AK841" i="2"/>
  <c r="AK842" i="2"/>
  <c r="AK843" i="2"/>
  <c r="AK844" i="2"/>
  <c r="AK845" i="2"/>
  <c r="AK846" i="2"/>
  <c r="AK847" i="2"/>
  <c r="AK848" i="2"/>
  <c r="AK849" i="2"/>
  <c r="AK850" i="2"/>
  <c r="AK851" i="2"/>
  <c r="AK852" i="2"/>
  <c r="AK853" i="2"/>
  <c r="AK854" i="2"/>
  <c r="AK855" i="2"/>
  <c r="AK856" i="2"/>
  <c r="AK857" i="2"/>
  <c r="AK858" i="2"/>
  <c r="AK859" i="2"/>
  <c r="AK860" i="2"/>
  <c r="AK861" i="2"/>
  <c r="AK862" i="2"/>
  <c r="AK863" i="2"/>
  <c r="AK864" i="2"/>
  <c r="AK865" i="2"/>
  <c r="AK866" i="2"/>
  <c r="AK867" i="2"/>
  <c r="AK868" i="2"/>
  <c r="AK869" i="2"/>
  <c r="AK870" i="2"/>
  <c r="AK871" i="2"/>
  <c r="AK872" i="2"/>
  <c r="AK873" i="2"/>
  <c r="AK874" i="2"/>
  <c r="AK875" i="2"/>
  <c r="AK876" i="2"/>
  <c r="AK877" i="2"/>
  <c r="AK878" i="2"/>
  <c r="AK879" i="2"/>
  <c r="AK880" i="2"/>
  <c r="AK881" i="2"/>
  <c r="AK882" i="2"/>
  <c r="AK883" i="2"/>
  <c r="AK884" i="2"/>
  <c r="AK885" i="2"/>
  <c r="AK886" i="2"/>
  <c r="AK887" i="2"/>
  <c r="AK888" i="2"/>
  <c r="AK889" i="2"/>
  <c r="AK890" i="2"/>
  <c r="AK891" i="2"/>
  <c r="AK892" i="2"/>
  <c r="AK893" i="2"/>
  <c r="AK894" i="2"/>
  <c r="AK895" i="2"/>
  <c r="AK896" i="2"/>
  <c r="AK897" i="2"/>
  <c r="AK898" i="2"/>
  <c r="AK899" i="2"/>
  <c r="AK900" i="2"/>
  <c r="AK901" i="2"/>
  <c r="AK902" i="2"/>
  <c r="AK903" i="2"/>
  <c r="AK904" i="2"/>
  <c r="AK905" i="2"/>
  <c r="AK906" i="2"/>
  <c r="AK907" i="2"/>
  <c r="AK908" i="2"/>
  <c r="AK909" i="2"/>
  <c r="AK910" i="2"/>
  <c r="AK911" i="2"/>
  <c r="AK912" i="2"/>
  <c r="AK913" i="2"/>
  <c r="AK914" i="2"/>
  <c r="AK915" i="2"/>
  <c r="AK916" i="2"/>
  <c r="AK917" i="2"/>
  <c r="AK918" i="2"/>
  <c r="AK919" i="2"/>
  <c r="AK920" i="2"/>
  <c r="AK921" i="2"/>
  <c r="AK922" i="2"/>
  <c r="AK923" i="2"/>
  <c r="AK924" i="2"/>
  <c r="AK925" i="2"/>
  <c r="AK926" i="2"/>
  <c r="AK927" i="2"/>
  <c r="AK928" i="2"/>
  <c r="AK929" i="2"/>
  <c r="AK930" i="2"/>
  <c r="AK931" i="2"/>
  <c r="AK932" i="2"/>
  <c r="AK933" i="2"/>
  <c r="AK934" i="2"/>
  <c r="AK935" i="2"/>
  <c r="AK936" i="2"/>
  <c r="AK937" i="2"/>
  <c r="AK938" i="2"/>
  <c r="AK939" i="2"/>
  <c r="AK940" i="2"/>
  <c r="AK941" i="2"/>
  <c r="AK942" i="2"/>
  <c r="AK943" i="2"/>
  <c r="AK944" i="2"/>
  <c r="AK945" i="2"/>
  <c r="AK946" i="2"/>
  <c r="AK947" i="2"/>
  <c r="AK948" i="2"/>
  <c r="AK949" i="2"/>
  <c r="AK950" i="2"/>
  <c r="AK951" i="2"/>
  <c r="AK952" i="2"/>
  <c r="AK953" i="2"/>
  <c r="AK954" i="2"/>
  <c r="AK955" i="2"/>
  <c r="AK956" i="2"/>
  <c r="AK957" i="2"/>
  <c r="AK958" i="2"/>
  <c r="AK959" i="2"/>
  <c r="AK960" i="2"/>
  <c r="AK961" i="2"/>
  <c r="AK962" i="2"/>
  <c r="AK963" i="2"/>
  <c r="AK964" i="2"/>
  <c r="AK965" i="2"/>
  <c r="AK966" i="2"/>
  <c r="AK967" i="2"/>
  <c r="AK968" i="2"/>
  <c r="AK969" i="2"/>
  <c r="AK970" i="2"/>
  <c r="AK971" i="2"/>
  <c r="AK972" i="2"/>
  <c r="AK973" i="2"/>
  <c r="AK974" i="2"/>
  <c r="AK975" i="2"/>
  <c r="AK976" i="2"/>
  <c r="AK977" i="2"/>
  <c r="AK978" i="2"/>
  <c r="AK979" i="2"/>
  <c r="AK980" i="2"/>
  <c r="AK981" i="2"/>
  <c r="AK982" i="2"/>
  <c r="AK983" i="2"/>
  <c r="AK984" i="2"/>
  <c r="AK985" i="2"/>
  <c r="AK986" i="2"/>
  <c r="AK987" i="2"/>
  <c r="AK988" i="2"/>
  <c r="AK989" i="2"/>
  <c r="AK990" i="2"/>
  <c r="AK991" i="2"/>
  <c r="AK992" i="2"/>
  <c r="AK993" i="2"/>
  <c r="AK994" i="2"/>
  <c r="AK995" i="2"/>
  <c r="AK996" i="2"/>
  <c r="AK997" i="2"/>
  <c r="AK998" i="2"/>
  <c r="AK999" i="2"/>
  <c r="AK1000" i="2"/>
  <c r="AK1001" i="2"/>
  <c r="AK1002" i="2"/>
  <c r="AK1003" i="2"/>
  <c r="AK1004" i="2"/>
  <c r="AK1005" i="2"/>
  <c r="AK1006" i="2"/>
  <c r="AK1007" i="2"/>
  <c r="AK1008" i="2"/>
  <c r="AG13" i="2" l="1"/>
  <c r="AG14" i="2"/>
  <c r="AG15" i="2"/>
  <c r="AG16" i="2"/>
  <c r="AG17" i="2"/>
  <c r="AG18" i="2"/>
  <c r="AG19" i="2"/>
  <c r="AG20" i="2"/>
  <c r="AG21" i="2"/>
  <c r="AG22" i="2"/>
  <c r="AG23" i="2"/>
  <c r="AG24" i="2"/>
  <c r="F25" i="2"/>
  <c r="L25" i="2"/>
  <c r="M25" i="2"/>
  <c r="S25" i="2"/>
  <c r="U25" i="2"/>
  <c r="V25" i="2"/>
  <c r="AL25" i="2" s="1"/>
  <c r="W25" i="2" a="1"/>
  <c r="W25" i="2" s="1"/>
  <c r="X25" i="2" a="1"/>
  <c r="X25" i="2" s="1"/>
  <c r="Y25" i="2" a="1"/>
  <c r="Y25" i="2" s="1"/>
  <c r="Z25" i="2" a="1"/>
  <c r="Z25" i="2" s="1"/>
  <c r="AA25" i="2"/>
  <c r="AC25" i="2"/>
  <c r="F26" i="2"/>
  <c r="L26" i="2"/>
  <c r="M26" i="2"/>
  <c r="S26" i="2"/>
  <c r="U26" i="2"/>
  <c r="V26" i="2"/>
  <c r="AL26" i="2" s="1"/>
  <c r="W26" i="2" a="1"/>
  <c r="W26" i="2" s="1"/>
  <c r="X26" i="2" a="1"/>
  <c r="X26" i="2" s="1"/>
  <c r="Y26" i="2" a="1"/>
  <c r="Y26" i="2" s="1"/>
  <c r="Z26" i="2" a="1"/>
  <c r="Z26" i="2" s="1"/>
  <c r="AA26" i="2"/>
  <c r="AC26" i="2"/>
  <c r="F27" i="2"/>
  <c r="L27" i="2"/>
  <c r="M27" i="2"/>
  <c r="S27" i="2"/>
  <c r="U27" i="2"/>
  <c r="V27" i="2"/>
  <c r="AL27" i="2" s="1"/>
  <c r="W27" i="2" a="1"/>
  <c r="W27" i="2" s="1"/>
  <c r="X27" i="2" a="1"/>
  <c r="X27" i="2" s="1"/>
  <c r="Y27" i="2" a="1"/>
  <c r="Y27" i="2" s="1"/>
  <c r="Z27" i="2" a="1"/>
  <c r="Z27" i="2" s="1"/>
  <c r="AA27" i="2"/>
  <c r="AC27" i="2"/>
  <c r="F28" i="2"/>
  <c r="L28" i="2"/>
  <c r="M28" i="2"/>
  <c r="S28" i="2"/>
  <c r="U28" i="2"/>
  <c r="V28" i="2"/>
  <c r="AL28" i="2" s="1"/>
  <c r="W28" i="2" a="1"/>
  <c r="W28" i="2" s="1"/>
  <c r="X28" i="2" a="1"/>
  <c r="X28" i="2" s="1"/>
  <c r="Y28" i="2" a="1"/>
  <c r="Y28" i="2" s="1"/>
  <c r="Z28" i="2" a="1"/>
  <c r="Z28" i="2" s="1"/>
  <c r="AA28" i="2"/>
  <c r="AC28" i="2"/>
  <c r="F29" i="2"/>
  <c r="L29" i="2"/>
  <c r="M29" i="2"/>
  <c r="S29" i="2"/>
  <c r="U29" i="2"/>
  <c r="V29" i="2"/>
  <c r="AL29" i="2" s="1"/>
  <c r="W29" i="2" a="1"/>
  <c r="W29" i="2" s="1"/>
  <c r="X29" i="2" a="1"/>
  <c r="X29" i="2" s="1"/>
  <c r="Y29" i="2" a="1"/>
  <c r="Y29" i="2" s="1"/>
  <c r="Z29" i="2" a="1"/>
  <c r="Z29" i="2" s="1"/>
  <c r="AA29" i="2"/>
  <c r="AC29" i="2"/>
  <c r="F30" i="2"/>
  <c r="L30" i="2"/>
  <c r="M30" i="2"/>
  <c r="S30" i="2"/>
  <c r="U30" i="2"/>
  <c r="V30" i="2"/>
  <c r="AL30" i="2" s="1"/>
  <c r="W30" i="2" a="1"/>
  <c r="W30" i="2" s="1"/>
  <c r="X30" i="2" a="1"/>
  <c r="X30" i="2" s="1"/>
  <c r="Y30" i="2" a="1"/>
  <c r="Y30" i="2" s="1"/>
  <c r="Z30" i="2" a="1"/>
  <c r="Z30" i="2" s="1"/>
  <c r="AA30" i="2"/>
  <c r="AC30" i="2"/>
  <c r="F31" i="2"/>
  <c r="L31" i="2"/>
  <c r="M31" i="2"/>
  <c r="S31" i="2"/>
  <c r="U31" i="2"/>
  <c r="V31" i="2"/>
  <c r="AL31" i="2" s="1"/>
  <c r="W31" i="2" a="1"/>
  <c r="W31" i="2" s="1"/>
  <c r="X31" i="2" a="1"/>
  <c r="X31" i="2" s="1"/>
  <c r="Y31" i="2" a="1"/>
  <c r="Y31" i="2" s="1"/>
  <c r="Z31" i="2" a="1"/>
  <c r="Z31" i="2" s="1"/>
  <c r="AA31" i="2"/>
  <c r="AC31" i="2"/>
  <c r="F32" i="2"/>
  <c r="L32" i="2"/>
  <c r="M32" i="2"/>
  <c r="S32" i="2"/>
  <c r="U32" i="2"/>
  <c r="V32" i="2"/>
  <c r="AL32" i="2" s="1"/>
  <c r="W32" i="2" a="1"/>
  <c r="W32" i="2" s="1"/>
  <c r="X32" i="2" a="1"/>
  <c r="X32" i="2" s="1"/>
  <c r="Y32" i="2" a="1"/>
  <c r="Y32" i="2" s="1"/>
  <c r="Z32" i="2" a="1"/>
  <c r="Z32" i="2" s="1"/>
  <c r="AA32" i="2"/>
  <c r="AC32" i="2"/>
  <c r="F33" i="2"/>
  <c r="L33" i="2"/>
  <c r="M33" i="2"/>
  <c r="S33" i="2"/>
  <c r="U33" i="2"/>
  <c r="V33" i="2"/>
  <c r="AL33" i="2" s="1"/>
  <c r="W33" i="2" a="1"/>
  <c r="W33" i="2" s="1"/>
  <c r="X33" i="2" a="1"/>
  <c r="X33" i="2" s="1"/>
  <c r="Y33" i="2" a="1"/>
  <c r="Y33" i="2" s="1"/>
  <c r="Z33" i="2" a="1"/>
  <c r="Z33" i="2" s="1"/>
  <c r="AA33" i="2"/>
  <c r="AC33" i="2"/>
  <c r="F34" i="2"/>
  <c r="L34" i="2"/>
  <c r="M34" i="2"/>
  <c r="S34" i="2"/>
  <c r="U34" i="2"/>
  <c r="V34" i="2"/>
  <c r="AL34" i="2" s="1"/>
  <c r="W34" i="2" a="1"/>
  <c r="W34" i="2" s="1"/>
  <c r="X34" i="2" a="1"/>
  <c r="X34" i="2" s="1"/>
  <c r="Y34" i="2" a="1"/>
  <c r="Y34" i="2" s="1"/>
  <c r="Z34" i="2" a="1"/>
  <c r="Z34" i="2" s="1"/>
  <c r="AA34" i="2"/>
  <c r="AC34" i="2"/>
  <c r="F35" i="2"/>
  <c r="L35" i="2"/>
  <c r="M35" i="2"/>
  <c r="S35" i="2"/>
  <c r="U35" i="2"/>
  <c r="V35" i="2"/>
  <c r="AL35" i="2" s="1"/>
  <c r="W35" i="2" a="1"/>
  <c r="W35" i="2" s="1"/>
  <c r="X35" i="2" a="1"/>
  <c r="X35" i="2" s="1"/>
  <c r="Y35" i="2" a="1"/>
  <c r="Y35" i="2" s="1"/>
  <c r="Z35" i="2" a="1"/>
  <c r="Z35" i="2" s="1"/>
  <c r="AA35" i="2"/>
  <c r="AC35" i="2"/>
  <c r="F36" i="2"/>
  <c r="L36" i="2"/>
  <c r="M36" i="2"/>
  <c r="S36" i="2"/>
  <c r="U36" i="2"/>
  <c r="V36" i="2"/>
  <c r="AL36" i="2" s="1"/>
  <c r="W36" i="2" a="1"/>
  <c r="W36" i="2" s="1"/>
  <c r="X36" i="2" a="1"/>
  <c r="X36" i="2" s="1"/>
  <c r="Y36" i="2" a="1"/>
  <c r="Y36" i="2" s="1"/>
  <c r="Z36" i="2" a="1"/>
  <c r="Z36" i="2" s="1"/>
  <c r="AA36" i="2"/>
  <c r="AC36" i="2"/>
  <c r="F37" i="2"/>
  <c r="L37" i="2"/>
  <c r="M37" i="2"/>
  <c r="S37" i="2"/>
  <c r="U37" i="2"/>
  <c r="V37" i="2"/>
  <c r="AL37" i="2" s="1"/>
  <c r="W37" i="2" a="1"/>
  <c r="W37" i="2" s="1"/>
  <c r="X37" i="2" a="1"/>
  <c r="X37" i="2" s="1"/>
  <c r="Y37" i="2" a="1"/>
  <c r="Y37" i="2" s="1"/>
  <c r="Z37" i="2" a="1"/>
  <c r="Z37" i="2" s="1"/>
  <c r="AA37" i="2"/>
  <c r="AC37" i="2"/>
  <c r="F38" i="2"/>
  <c r="L38" i="2"/>
  <c r="M38" i="2"/>
  <c r="S38" i="2"/>
  <c r="U38" i="2"/>
  <c r="V38" i="2"/>
  <c r="AL38" i="2" s="1"/>
  <c r="W38" i="2" a="1"/>
  <c r="W38" i="2" s="1"/>
  <c r="X38" i="2" a="1"/>
  <c r="X38" i="2" s="1"/>
  <c r="Y38" i="2" a="1"/>
  <c r="Y38" i="2" s="1"/>
  <c r="Z38" i="2" a="1"/>
  <c r="Z38" i="2" s="1"/>
  <c r="AA38" i="2"/>
  <c r="AC38" i="2"/>
  <c r="F39" i="2"/>
  <c r="L39" i="2"/>
  <c r="M39" i="2"/>
  <c r="S39" i="2"/>
  <c r="U39" i="2"/>
  <c r="V39" i="2"/>
  <c r="AL39" i="2" s="1"/>
  <c r="W39" i="2" a="1"/>
  <c r="W39" i="2" s="1"/>
  <c r="X39" i="2" a="1"/>
  <c r="X39" i="2" s="1"/>
  <c r="Y39" i="2" a="1"/>
  <c r="Y39" i="2" s="1"/>
  <c r="Z39" i="2" a="1"/>
  <c r="Z39" i="2" s="1"/>
  <c r="AA39" i="2"/>
  <c r="AC39" i="2"/>
  <c r="F40" i="2"/>
  <c r="L40" i="2"/>
  <c r="M40" i="2"/>
  <c r="S40" i="2"/>
  <c r="U40" i="2"/>
  <c r="V40" i="2"/>
  <c r="AL40" i="2" s="1"/>
  <c r="W40" i="2" a="1"/>
  <c r="W40" i="2" s="1"/>
  <c r="X40" i="2" a="1"/>
  <c r="X40" i="2" s="1"/>
  <c r="Y40" i="2" a="1"/>
  <c r="Y40" i="2" s="1"/>
  <c r="Z40" i="2" a="1"/>
  <c r="Z40" i="2" s="1"/>
  <c r="AA40" i="2"/>
  <c r="AC40" i="2"/>
  <c r="F41" i="2"/>
  <c r="L41" i="2"/>
  <c r="M41" i="2"/>
  <c r="S41" i="2"/>
  <c r="U41" i="2"/>
  <c r="V41" i="2"/>
  <c r="AL41" i="2" s="1"/>
  <c r="W41" i="2" a="1"/>
  <c r="W41" i="2" s="1"/>
  <c r="X41" i="2" a="1"/>
  <c r="X41" i="2" s="1"/>
  <c r="Y41" i="2" a="1"/>
  <c r="Y41" i="2" s="1"/>
  <c r="Z41" i="2" a="1"/>
  <c r="Z41" i="2" s="1"/>
  <c r="AA41" i="2"/>
  <c r="AC41" i="2"/>
  <c r="F42" i="2"/>
  <c r="L42" i="2"/>
  <c r="M42" i="2"/>
  <c r="S42" i="2"/>
  <c r="U42" i="2"/>
  <c r="V42" i="2"/>
  <c r="AL42" i="2" s="1"/>
  <c r="W42" i="2" a="1"/>
  <c r="W42" i="2" s="1"/>
  <c r="X42" i="2" a="1"/>
  <c r="X42" i="2" s="1"/>
  <c r="Y42" i="2" a="1"/>
  <c r="Y42" i="2" s="1"/>
  <c r="Z42" i="2" a="1"/>
  <c r="Z42" i="2" s="1"/>
  <c r="AA42" i="2"/>
  <c r="AC42" i="2"/>
  <c r="F43" i="2"/>
  <c r="L43" i="2"/>
  <c r="M43" i="2"/>
  <c r="S43" i="2"/>
  <c r="U43" i="2"/>
  <c r="V43" i="2"/>
  <c r="AL43" i="2" s="1"/>
  <c r="W43" i="2" a="1"/>
  <c r="W43" i="2" s="1"/>
  <c r="X43" i="2" a="1"/>
  <c r="X43" i="2" s="1"/>
  <c r="Y43" i="2" a="1"/>
  <c r="Y43" i="2" s="1"/>
  <c r="Z43" i="2" a="1"/>
  <c r="Z43" i="2" s="1"/>
  <c r="AA43" i="2"/>
  <c r="AC43" i="2"/>
  <c r="F44" i="2"/>
  <c r="L44" i="2"/>
  <c r="M44" i="2"/>
  <c r="S44" i="2"/>
  <c r="U44" i="2"/>
  <c r="V44" i="2"/>
  <c r="AL44" i="2" s="1"/>
  <c r="W44" i="2" a="1"/>
  <c r="W44" i="2" s="1"/>
  <c r="X44" i="2" a="1"/>
  <c r="X44" i="2" s="1"/>
  <c r="Y44" i="2" a="1"/>
  <c r="Y44" i="2" s="1"/>
  <c r="Z44" i="2" a="1"/>
  <c r="Z44" i="2" s="1"/>
  <c r="AA44" i="2"/>
  <c r="AC44" i="2"/>
  <c r="F45" i="2"/>
  <c r="L45" i="2"/>
  <c r="M45" i="2"/>
  <c r="S45" i="2"/>
  <c r="U45" i="2"/>
  <c r="V45" i="2"/>
  <c r="AL45" i="2" s="1"/>
  <c r="W45" i="2" a="1"/>
  <c r="W45" i="2" s="1"/>
  <c r="X45" i="2" a="1"/>
  <c r="X45" i="2" s="1"/>
  <c r="Y45" i="2" a="1"/>
  <c r="Y45" i="2" s="1"/>
  <c r="Z45" i="2" a="1"/>
  <c r="Z45" i="2" s="1"/>
  <c r="AA45" i="2"/>
  <c r="AC45" i="2"/>
  <c r="F46" i="2"/>
  <c r="L46" i="2"/>
  <c r="M46" i="2"/>
  <c r="S46" i="2"/>
  <c r="U46" i="2"/>
  <c r="V46" i="2"/>
  <c r="AL46" i="2" s="1"/>
  <c r="W46" i="2" a="1"/>
  <c r="W46" i="2" s="1"/>
  <c r="X46" i="2" a="1"/>
  <c r="X46" i="2" s="1"/>
  <c r="Y46" i="2" a="1"/>
  <c r="Y46" i="2" s="1"/>
  <c r="Z46" i="2" a="1"/>
  <c r="Z46" i="2" s="1"/>
  <c r="AA46" i="2"/>
  <c r="AC46" i="2"/>
  <c r="F47" i="2"/>
  <c r="L47" i="2"/>
  <c r="M47" i="2"/>
  <c r="S47" i="2"/>
  <c r="U47" i="2"/>
  <c r="V47" i="2"/>
  <c r="AL47" i="2" s="1"/>
  <c r="W47" i="2" a="1"/>
  <c r="W47" i="2" s="1"/>
  <c r="X47" i="2" a="1"/>
  <c r="X47" i="2" s="1"/>
  <c r="Y47" i="2" a="1"/>
  <c r="Y47" i="2" s="1"/>
  <c r="Z47" i="2" a="1"/>
  <c r="Z47" i="2" s="1"/>
  <c r="AA47" i="2"/>
  <c r="AC47" i="2"/>
  <c r="F48" i="2"/>
  <c r="L48" i="2"/>
  <c r="M48" i="2"/>
  <c r="S48" i="2"/>
  <c r="U48" i="2"/>
  <c r="V48" i="2"/>
  <c r="AL48" i="2" s="1"/>
  <c r="W48" i="2" a="1"/>
  <c r="W48" i="2" s="1"/>
  <c r="X48" i="2" a="1"/>
  <c r="X48" i="2" s="1"/>
  <c r="Y48" i="2" a="1"/>
  <c r="Y48" i="2" s="1"/>
  <c r="Z48" i="2" a="1"/>
  <c r="Z48" i="2" s="1"/>
  <c r="AA48" i="2"/>
  <c r="AC48" i="2"/>
  <c r="F49" i="2"/>
  <c r="L49" i="2"/>
  <c r="M49" i="2"/>
  <c r="S49" i="2"/>
  <c r="U49" i="2"/>
  <c r="V49" i="2"/>
  <c r="AL49" i="2" s="1"/>
  <c r="W49" i="2" a="1"/>
  <c r="W49" i="2" s="1"/>
  <c r="X49" i="2" a="1"/>
  <c r="X49" i="2" s="1"/>
  <c r="Y49" i="2" a="1"/>
  <c r="Y49" i="2" s="1"/>
  <c r="Z49" i="2" a="1"/>
  <c r="Z49" i="2" s="1"/>
  <c r="AA49" i="2"/>
  <c r="AC49" i="2"/>
  <c r="F50" i="2"/>
  <c r="L50" i="2"/>
  <c r="M50" i="2"/>
  <c r="S50" i="2"/>
  <c r="U50" i="2"/>
  <c r="V50" i="2"/>
  <c r="AL50" i="2" s="1"/>
  <c r="W50" i="2" a="1"/>
  <c r="W50" i="2" s="1"/>
  <c r="X50" i="2" a="1"/>
  <c r="X50" i="2" s="1"/>
  <c r="Y50" i="2" a="1"/>
  <c r="Y50" i="2" s="1"/>
  <c r="Z50" i="2" a="1"/>
  <c r="Z50" i="2" s="1"/>
  <c r="AA50" i="2"/>
  <c r="AC50" i="2"/>
  <c r="F51" i="2"/>
  <c r="L51" i="2"/>
  <c r="M51" i="2"/>
  <c r="S51" i="2"/>
  <c r="U51" i="2"/>
  <c r="V51" i="2"/>
  <c r="AL51" i="2" s="1"/>
  <c r="W51" i="2" a="1"/>
  <c r="W51" i="2" s="1"/>
  <c r="X51" i="2" a="1"/>
  <c r="X51" i="2" s="1"/>
  <c r="Y51" i="2" a="1"/>
  <c r="Y51" i="2" s="1"/>
  <c r="Z51" i="2" a="1"/>
  <c r="Z51" i="2" s="1"/>
  <c r="AA51" i="2"/>
  <c r="AC51" i="2"/>
  <c r="F52" i="2"/>
  <c r="L52" i="2"/>
  <c r="M52" i="2"/>
  <c r="S52" i="2"/>
  <c r="U52" i="2"/>
  <c r="V52" i="2"/>
  <c r="AL52" i="2" s="1"/>
  <c r="W52" i="2" a="1"/>
  <c r="W52" i="2" s="1"/>
  <c r="X52" i="2" a="1"/>
  <c r="X52" i="2" s="1"/>
  <c r="Y52" i="2" a="1"/>
  <c r="Y52" i="2" s="1"/>
  <c r="Z52" i="2" a="1"/>
  <c r="Z52" i="2" s="1"/>
  <c r="AA52" i="2"/>
  <c r="AC52" i="2"/>
  <c r="F53" i="2"/>
  <c r="L53" i="2"/>
  <c r="M53" i="2"/>
  <c r="S53" i="2"/>
  <c r="U53" i="2"/>
  <c r="V53" i="2"/>
  <c r="AL53" i="2" s="1"/>
  <c r="W53" i="2" a="1"/>
  <c r="W53" i="2" s="1"/>
  <c r="X53" i="2" a="1"/>
  <c r="X53" i="2" s="1"/>
  <c r="Y53" i="2" a="1"/>
  <c r="Y53" i="2" s="1"/>
  <c r="Z53" i="2" a="1"/>
  <c r="Z53" i="2" s="1"/>
  <c r="AA53" i="2"/>
  <c r="AC53" i="2"/>
  <c r="F54" i="2"/>
  <c r="L54" i="2"/>
  <c r="M54" i="2"/>
  <c r="S54" i="2"/>
  <c r="U54" i="2"/>
  <c r="V54" i="2"/>
  <c r="AL54" i="2" s="1"/>
  <c r="W54" i="2" a="1"/>
  <c r="W54" i="2" s="1"/>
  <c r="X54" i="2" a="1"/>
  <c r="X54" i="2" s="1"/>
  <c r="Y54" i="2" a="1"/>
  <c r="Y54" i="2" s="1"/>
  <c r="Z54" i="2" a="1"/>
  <c r="Z54" i="2" s="1"/>
  <c r="AA54" i="2"/>
  <c r="AC54" i="2"/>
  <c r="F55" i="2"/>
  <c r="L55" i="2"/>
  <c r="M55" i="2"/>
  <c r="S55" i="2"/>
  <c r="U55" i="2"/>
  <c r="V55" i="2"/>
  <c r="AL55" i="2" s="1"/>
  <c r="W55" i="2" a="1"/>
  <c r="W55" i="2" s="1"/>
  <c r="X55" i="2" a="1"/>
  <c r="X55" i="2" s="1"/>
  <c r="Y55" i="2" a="1"/>
  <c r="Y55" i="2" s="1"/>
  <c r="Z55" i="2" a="1"/>
  <c r="Z55" i="2" s="1"/>
  <c r="AA55" i="2"/>
  <c r="AC55" i="2"/>
  <c r="F56" i="2"/>
  <c r="L56" i="2"/>
  <c r="M56" i="2"/>
  <c r="S56" i="2"/>
  <c r="U56" i="2"/>
  <c r="V56" i="2"/>
  <c r="AL56" i="2" s="1"/>
  <c r="W56" i="2" a="1"/>
  <c r="W56" i="2" s="1"/>
  <c r="X56" i="2" a="1"/>
  <c r="X56" i="2" s="1"/>
  <c r="Y56" i="2" a="1"/>
  <c r="Y56" i="2" s="1"/>
  <c r="Z56" i="2" a="1"/>
  <c r="Z56" i="2" s="1"/>
  <c r="AA56" i="2"/>
  <c r="AC56" i="2"/>
  <c r="F57" i="2"/>
  <c r="L57" i="2"/>
  <c r="M57" i="2"/>
  <c r="S57" i="2"/>
  <c r="U57" i="2"/>
  <c r="V57" i="2"/>
  <c r="AL57" i="2" s="1"/>
  <c r="W57" i="2" a="1"/>
  <c r="W57" i="2" s="1"/>
  <c r="X57" i="2" a="1"/>
  <c r="X57" i="2" s="1"/>
  <c r="Y57" i="2" a="1"/>
  <c r="Y57" i="2" s="1"/>
  <c r="Z57" i="2" a="1"/>
  <c r="Z57" i="2" s="1"/>
  <c r="AA57" i="2"/>
  <c r="AC57" i="2"/>
  <c r="F58" i="2"/>
  <c r="L58" i="2"/>
  <c r="M58" i="2"/>
  <c r="S58" i="2"/>
  <c r="U58" i="2"/>
  <c r="V58" i="2"/>
  <c r="AL58" i="2" s="1"/>
  <c r="W58" i="2" a="1"/>
  <c r="W58" i="2" s="1"/>
  <c r="X58" i="2" a="1"/>
  <c r="X58" i="2" s="1"/>
  <c r="Y58" i="2" a="1"/>
  <c r="Y58" i="2" s="1"/>
  <c r="Z58" i="2" a="1"/>
  <c r="Z58" i="2" s="1"/>
  <c r="AA58" i="2"/>
  <c r="AC58" i="2"/>
  <c r="F59" i="2"/>
  <c r="L59" i="2"/>
  <c r="M59" i="2"/>
  <c r="S59" i="2"/>
  <c r="U59" i="2"/>
  <c r="V59" i="2"/>
  <c r="AL59" i="2" s="1"/>
  <c r="W59" i="2" a="1"/>
  <c r="W59" i="2" s="1"/>
  <c r="X59" i="2" a="1"/>
  <c r="X59" i="2" s="1"/>
  <c r="Y59" i="2" a="1"/>
  <c r="Y59" i="2" s="1"/>
  <c r="Z59" i="2" a="1"/>
  <c r="Z59" i="2" s="1"/>
  <c r="AA59" i="2"/>
  <c r="AC59" i="2"/>
  <c r="F60" i="2"/>
  <c r="L60" i="2"/>
  <c r="M60" i="2"/>
  <c r="S60" i="2"/>
  <c r="U60" i="2"/>
  <c r="V60" i="2"/>
  <c r="AL60" i="2" s="1"/>
  <c r="W60" i="2" a="1"/>
  <c r="W60" i="2" s="1"/>
  <c r="X60" i="2" a="1"/>
  <c r="X60" i="2" s="1"/>
  <c r="Y60" i="2" a="1"/>
  <c r="Y60" i="2" s="1"/>
  <c r="Z60" i="2" a="1"/>
  <c r="Z60" i="2" s="1"/>
  <c r="AA60" i="2"/>
  <c r="AC60" i="2"/>
  <c r="F61" i="2"/>
  <c r="L61" i="2"/>
  <c r="M61" i="2"/>
  <c r="S61" i="2"/>
  <c r="U61" i="2"/>
  <c r="V61" i="2"/>
  <c r="AL61" i="2" s="1"/>
  <c r="W61" i="2" a="1"/>
  <c r="W61" i="2" s="1"/>
  <c r="X61" i="2" a="1"/>
  <c r="X61" i="2" s="1"/>
  <c r="Y61" i="2" a="1"/>
  <c r="Y61" i="2" s="1"/>
  <c r="Z61" i="2" a="1"/>
  <c r="Z61" i="2" s="1"/>
  <c r="AA61" i="2"/>
  <c r="AC61" i="2"/>
  <c r="F62" i="2"/>
  <c r="L62" i="2"/>
  <c r="M62" i="2"/>
  <c r="S62" i="2"/>
  <c r="U62" i="2"/>
  <c r="V62" i="2"/>
  <c r="AL62" i="2" s="1"/>
  <c r="W62" i="2" a="1"/>
  <c r="W62" i="2" s="1"/>
  <c r="X62" i="2" a="1"/>
  <c r="X62" i="2" s="1"/>
  <c r="Y62" i="2" a="1"/>
  <c r="Y62" i="2" s="1"/>
  <c r="Z62" i="2" a="1"/>
  <c r="Z62" i="2" s="1"/>
  <c r="AA62" i="2"/>
  <c r="AC62" i="2"/>
  <c r="F63" i="2"/>
  <c r="L63" i="2"/>
  <c r="M63" i="2"/>
  <c r="S63" i="2"/>
  <c r="U63" i="2"/>
  <c r="V63" i="2"/>
  <c r="AL63" i="2" s="1"/>
  <c r="W63" i="2" a="1"/>
  <c r="W63" i="2" s="1"/>
  <c r="X63" i="2" a="1"/>
  <c r="X63" i="2" s="1"/>
  <c r="Y63" i="2" a="1"/>
  <c r="Y63" i="2" s="1"/>
  <c r="Z63" i="2" a="1"/>
  <c r="Z63" i="2" s="1"/>
  <c r="AA63" i="2"/>
  <c r="AC63" i="2"/>
  <c r="F64" i="2"/>
  <c r="L64" i="2"/>
  <c r="M64" i="2"/>
  <c r="S64" i="2"/>
  <c r="U64" i="2"/>
  <c r="V64" i="2"/>
  <c r="AL64" i="2" s="1"/>
  <c r="W64" i="2" a="1"/>
  <c r="W64" i="2" s="1"/>
  <c r="X64" i="2" a="1"/>
  <c r="X64" i="2" s="1"/>
  <c r="Y64" i="2" a="1"/>
  <c r="Y64" i="2" s="1"/>
  <c r="Z64" i="2" a="1"/>
  <c r="Z64" i="2" s="1"/>
  <c r="AA64" i="2"/>
  <c r="AC64" i="2"/>
  <c r="F65" i="2"/>
  <c r="L65" i="2"/>
  <c r="M65" i="2"/>
  <c r="S65" i="2"/>
  <c r="U65" i="2"/>
  <c r="V65" i="2"/>
  <c r="AL65" i="2" s="1"/>
  <c r="W65" i="2" a="1"/>
  <c r="W65" i="2" s="1"/>
  <c r="X65" i="2" a="1"/>
  <c r="X65" i="2" s="1"/>
  <c r="Y65" i="2" a="1"/>
  <c r="Y65" i="2" s="1"/>
  <c r="Z65" i="2" a="1"/>
  <c r="Z65" i="2" s="1"/>
  <c r="AA65" i="2"/>
  <c r="AC65" i="2"/>
  <c r="F66" i="2"/>
  <c r="L66" i="2"/>
  <c r="M66" i="2"/>
  <c r="S66" i="2"/>
  <c r="U66" i="2"/>
  <c r="V66" i="2"/>
  <c r="AL66" i="2" s="1"/>
  <c r="W66" i="2" a="1"/>
  <c r="W66" i="2" s="1"/>
  <c r="X66" i="2" a="1"/>
  <c r="X66" i="2" s="1"/>
  <c r="Y66" i="2" a="1"/>
  <c r="Y66" i="2" s="1"/>
  <c r="Z66" i="2" a="1"/>
  <c r="Z66" i="2" s="1"/>
  <c r="AA66" i="2"/>
  <c r="AC66" i="2"/>
  <c r="F67" i="2"/>
  <c r="L67" i="2"/>
  <c r="M67" i="2"/>
  <c r="S67" i="2"/>
  <c r="U67" i="2"/>
  <c r="V67" i="2"/>
  <c r="AL67" i="2" s="1"/>
  <c r="W67" i="2" a="1"/>
  <c r="W67" i="2" s="1"/>
  <c r="X67" i="2" a="1"/>
  <c r="X67" i="2" s="1"/>
  <c r="Y67" i="2" a="1"/>
  <c r="Y67" i="2" s="1"/>
  <c r="Z67" i="2" a="1"/>
  <c r="Z67" i="2" s="1"/>
  <c r="AA67" i="2"/>
  <c r="AC67" i="2"/>
  <c r="F68" i="2"/>
  <c r="L68" i="2"/>
  <c r="M68" i="2"/>
  <c r="S68" i="2"/>
  <c r="U68" i="2"/>
  <c r="V68" i="2"/>
  <c r="AL68" i="2" s="1"/>
  <c r="W68" i="2" a="1"/>
  <c r="W68" i="2" s="1"/>
  <c r="X68" i="2" a="1"/>
  <c r="X68" i="2" s="1"/>
  <c r="Y68" i="2" a="1"/>
  <c r="Y68" i="2" s="1"/>
  <c r="Z68" i="2" a="1"/>
  <c r="Z68" i="2" s="1"/>
  <c r="AA68" i="2"/>
  <c r="AC68" i="2"/>
  <c r="F69" i="2"/>
  <c r="L69" i="2"/>
  <c r="M69" i="2"/>
  <c r="S69" i="2"/>
  <c r="U69" i="2"/>
  <c r="V69" i="2"/>
  <c r="AL69" i="2" s="1"/>
  <c r="W69" i="2" a="1"/>
  <c r="W69" i="2" s="1"/>
  <c r="X69" i="2" a="1"/>
  <c r="X69" i="2" s="1"/>
  <c r="Y69" i="2" a="1"/>
  <c r="Y69" i="2" s="1"/>
  <c r="Z69" i="2" a="1"/>
  <c r="Z69" i="2" s="1"/>
  <c r="AA69" i="2"/>
  <c r="AC69" i="2"/>
  <c r="F70" i="2"/>
  <c r="L70" i="2"/>
  <c r="M70" i="2"/>
  <c r="S70" i="2"/>
  <c r="U70" i="2"/>
  <c r="V70" i="2"/>
  <c r="AL70" i="2" s="1"/>
  <c r="W70" i="2" a="1"/>
  <c r="W70" i="2" s="1"/>
  <c r="X70" i="2" a="1"/>
  <c r="X70" i="2" s="1"/>
  <c r="Y70" i="2" a="1"/>
  <c r="Y70" i="2" s="1"/>
  <c r="Z70" i="2" a="1"/>
  <c r="Z70" i="2" s="1"/>
  <c r="AA70" i="2"/>
  <c r="AC70" i="2"/>
  <c r="F71" i="2"/>
  <c r="L71" i="2"/>
  <c r="M71" i="2"/>
  <c r="S71" i="2"/>
  <c r="U71" i="2"/>
  <c r="V71" i="2"/>
  <c r="AL71" i="2" s="1"/>
  <c r="W71" i="2" a="1"/>
  <c r="W71" i="2" s="1"/>
  <c r="X71" i="2" a="1"/>
  <c r="X71" i="2" s="1"/>
  <c r="Y71" i="2" a="1"/>
  <c r="Y71" i="2" s="1"/>
  <c r="Z71" i="2" a="1"/>
  <c r="Z71" i="2" s="1"/>
  <c r="AA71" i="2"/>
  <c r="AC71" i="2"/>
  <c r="F72" i="2"/>
  <c r="L72" i="2"/>
  <c r="M72" i="2"/>
  <c r="S72" i="2"/>
  <c r="U72" i="2"/>
  <c r="V72" i="2"/>
  <c r="AL72" i="2" s="1"/>
  <c r="W72" i="2" a="1"/>
  <c r="W72" i="2" s="1"/>
  <c r="X72" i="2" a="1"/>
  <c r="X72" i="2" s="1"/>
  <c r="Y72" i="2" a="1"/>
  <c r="Y72" i="2" s="1"/>
  <c r="Z72" i="2" a="1"/>
  <c r="Z72" i="2" s="1"/>
  <c r="AA72" i="2"/>
  <c r="AC72" i="2"/>
  <c r="F73" i="2"/>
  <c r="L73" i="2"/>
  <c r="M73" i="2"/>
  <c r="S73" i="2"/>
  <c r="U73" i="2"/>
  <c r="V73" i="2"/>
  <c r="AL73" i="2" s="1"/>
  <c r="W73" i="2" a="1"/>
  <c r="W73" i="2" s="1"/>
  <c r="X73" i="2" a="1"/>
  <c r="X73" i="2" s="1"/>
  <c r="Y73" i="2" a="1"/>
  <c r="Y73" i="2" s="1"/>
  <c r="Z73" i="2" a="1"/>
  <c r="Z73" i="2" s="1"/>
  <c r="AA73" i="2"/>
  <c r="AC73" i="2"/>
  <c r="F74" i="2"/>
  <c r="L74" i="2"/>
  <c r="M74" i="2"/>
  <c r="S74" i="2"/>
  <c r="U74" i="2"/>
  <c r="V74" i="2"/>
  <c r="AL74" i="2" s="1"/>
  <c r="W74" i="2" a="1"/>
  <c r="W74" i="2" s="1"/>
  <c r="X74" i="2" a="1"/>
  <c r="X74" i="2" s="1"/>
  <c r="Y74" i="2" a="1"/>
  <c r="Y74" i="2" s="1"/>
  <c r="Z74" i="2" a="1"/>
  <c r="Z74" i="2" s="1"/>
  <c r="AA74" i="2"/>
  <c r="AC74" i="2"/>
  <c r="F75" i="2"/>
  <c r="L75" i="2"/>
  <c r="M75" i="2"/>
  <c r="S75" i="2"/>
  <c r="U75" i="2"/>
  <c r="V75" i="2"/>
  <c r="AL75" i="2" s="1"/>
  <c r="W75" i="2" a="1"/>
  <c r="W75" i="2" s="1"/>
  <c r="X75" i="2" a="1"/>
  <c r="X75" i="2" s="1"/>
  <c r="Y75" i="2" a="1"/>
  <c r="Y75" i="2" s="1"/>
  <c r="Z75" i="2" a="1"/>
  <c r="Z75" i="2" s="1"/>
  <c r="AA75" i="2"/>
  <c r="AC75" i="2"/>
  <c r="F76" i="2"/>
  <c r="L76" i="2"/>
  <c r="M76" i="2"/>
  <c r="S76" i="2"/>
  <c r="U76" i="2"/>
  <c r="V76" i="2"/>
  <c r="AL76" i="2" s="1"/>
  <c r="W76" i="2" a="1"/>
  <c r="W76" i="2" s="1"/>
  <c r="X76" i="2" a="1"/>
  <c r="X76" i="2" s="1"/>
  <c r="Y76" i="2" a="1"/>
  <c r="Y76" i="2" s="1"/>
  <c r="Z76" i="2" a="1"/>
  <c r="Z76" i="2" s="1"/>
  <c r="AA76" i="2"/>
  <c r="AC76" i="2"/>
  <c r="F77" i="2"/>
  <c r="L77" i="2"/>
  <c r="M77" i="2"/>
  <c r="S77" i="2"/>
  <c r="U77" i="2"/>
  <c r="V77" i="2"/>
  <c r="AL77" i="2" s="1"/>
  <c r="W77" i="2" a="1"/>
  <c r="W77" i="2" s="1"/>
  <c r="X77" i="2" a="1"/>
  <c r="X77" i="2" s="1"/>
  <c r="Y77" i="2" a="1"/>
  <c r="Y77" i="2" s="1"/>
  <c r="Z77" i="2" a="1"/>
  <c r="Z77" i="2" s="1"/>
  <c r="AA77" i="2"/>
  <c r="AC77" i="2"/>
  <c r="F78" i="2"/>
  <c r="L78" i="2"/>
  <c r="M78" i="2"/>
  <c r="S78" i="2"/>
  <c r="U78" i="2"/>
  <c r="V78" i="2"/>
  <c r="AL78" i="2" s="1"/>
  <c r="W78" i="2" a="1"/>
  <c r="W78" i="2" s="1"/>
  <c r="X78" i="2" a="1"/>
  <c r="X78" i="2" s="1"/>
  <c r="Y78" i="2" a="1"/>
  <c r="Y78" i="2" s="1"/>
  <c r="Z78" i="2" a="1"/>
  <c r="Z78" i="2" s="1"/>
  <c r="AA78" i="2"/>
  <c r="AC78" i="2"/>
  <c r="F79" i="2"/>
  <c r="L79" i="2"/>
  <c r="M79" i="2"/>
  <c r="S79" i="2"/>
  <c r="U79" i="2"/>
  <c r="V79" i="2"/>
  <c r="AL79" i="2" s="1"/>
  <c r="W79" i="2" a="1"/>
  <c r="W79" i="2" s="1"/>
  <c r="X79" i="2" a="1"/>
  <c r="X79" i="2" s="1"/>
  <c r="Y79" i="2" a="1"/>
  <c r="Y79" i="2" s="1"/>
  <c r="Z79" i="2" a="1"/>
  <c r="Z79" i="2" s="1"/>
  <c r="AA79" i="2"/>
  <c r="AC79" i="2"/>
  <c r="F80" i="2"/>
  <c r="L80" i="2"/>
  <c r="M80" i="2"/>
  <c r="S80" i="2"/>
  <c r="U80" i="2"/>
  <c r="V80" i="2"/>
  <c r="AL80" i="2" s="1"/>
  <c r="W80" i="2" a="1"/>
  <c r="W80" i="2" s="1"/>
  <c r="X80" i="2" a="1"/>
  <c r="X80" i="2" s="1"/>
  <c r="Y80" i="2" a="1"/>
  <c r="Y80" i="2" s="1"/>
  <c r="Z80" i="2" a="1"/>
  <c r="Z80" i="2" s="1"/>
  <c r="AA80" i="2"/>
  <c r="AC80" i="2"/>
  <c r="F81" i="2"/>
  <c r="L81" i="2"/>
  <c r="M81" i="2"/>
  <c r="S81" i="2"/>
  <c r="U81" i="2"/>
  <c r="V81" i="2"/>
  <c r="AL81" i="2" s="1"/>
  <c r="W81" i="2" a="1"/>
  <c r="W81" i="2" s="1"/>
  <c r="X81" i="2" a="1"/>
  <c r="X81" i="2" s="1"/>
  <c r="Y81" i="2" a="1"/>
  <c r="Y81" i="2" s="1"/>
  <c r="Z81" i="2" a="1"/>
  <c r="Z81" i="2" s="1"/>
  <c r="AA81" i="2"/>
  <c r="AC81" i="2"/>
  <c r="F82" i="2"/>
  <c r="L82" i="2"/>
  <c r="M82" i="2"/>
  <c r="S82" i="2"/>
  <c r="U82" i="2"/>
  <c r="V82" i="2"/>
  <c r="AL82" i="2" s="1"/>
  <c r="W82" i="2" a="1"/>
  <c r="W82" i="2" s="1"/>
  <c r="X82" i="2" a="1"/>
  <c r="X82" i="2" s="1"/>
  <c r="Y82" i="2" a="1"/>
  <c r="Y82" i="2" s="1"/>
  <c r="Z82" i="2" a="1"/>
  <c r="Z82" i="2" s="1"/>
  <c r="AA82" i="2"/>
  <c r="AC82" i="2"/>
  <c r="F83" i="2"/>
  <c r="L83" i="2"/>
  <c r="M83" i="2"/>
  <c r="S83" i="2"/>
  <c r="U83" i="2"/>
  <c r="V83" i="2"/>
  <c r="AL83" i="2" s="1"/>
  <c r="W83" i="2" a="1"/>
  <c r="W83" i="2" s="1"/>
  <c r="X83" i="2" a="1"/>
  <c r="X83" i="2" s="1"/>
  <c r="Y83" i="2" a="1"/>
  <c r="Y83" i="2" s="1"/>
  <c r="Z83" i="2" a="1"/>
  <c r="Z83" i="2" s="1"/>
  <c r="AA83" i="2"/>
  <c r="AC83" i="2"/>
  <c r="F84" i="2"/>
  <c r="L84" i="2"/>
  <c r="M84" i="2"/>
  <c r="S84" i="2"/>
  <c r="U84" i="2"/>
  <c r="V84" i="2"/>
  <c r="AL84" i="2" s="1"/>
  <c r="W84" i="2" a="1"/>
  <c r="W84" i="2" s="1"/>
  <c r="X84" i="2" a="1"/>
  <c r="X84" i="2" s="1"/>
  <c r="Y84" i="2" a="1"/>
  <c r="Y84" i="2" s="1"/>
  <c r="Z84" i="2" a="1"/>
  <c r="Z84" i="2" s="1"/>
  <c r="AA84" i="2"/>
  <c r="AC84" i="2"/>
  <c r="F85" i="2"/>
  <c r="L85" i="2"/>
  <c r="M85" i="2"/>
  <c r="S85" i="2"/>
  <c r="U85" i="2"/>
  <c r="V85" i="2"/>
  <c r="AL85" i="2" s="1"/>
  <c r="W85" i="2" a="1"/>
  <c r="W85" i="2" s="1"/>
  <c r="X85" i="2" a="1"/>
  <c r="X85" i="2" s="1"/>
  <c r="Y85" i="2" a="1"/>
  <c r="Y85" i="2" s="1"/>
  <c r="Z85" i="2" a="1"/>
  <c r="Z85" i="2" s="1"/>
  <c r="AA85" i="2"/>
  <c r="AC85" i="2"/>
  <c r="F86" i="2"/>
  <c r="L86" i="2"/>
  <c r="M86" i="2"/>
  <c r="S86" i="2"/>
  <c r="U86" i="2"/>
  <c r="V86" i="2"/>
  <c r="AL86" i="2" s="1"/>
  <c r="W86" i="2" a="1"/>
  <c r="W86" i="2" s="1"/>
  <c r="X86" i="2" a="1"/>
  <c r="X86" i="2" s="1"/>
  <c r="Y86" i="2" a="1"/>
  <c r="Y86" i="2" s="1"/>
  <c r="Z86" i="2" a="1"/>
  <c r="Z86" i="2" s="1"/>
  <c r="AA86" i="2"/>
  <c r="AC86" i="2"/>
  <c r="F87" i="2"/>
  <c r="L87" i="2"/>
  <c r="M87" i="2"/>
  <c r="S87" i="2"/>
  <c r="U87" i="2"/>
  <c r="V87" i="2"/>
  <c r="AL87" i="2" s="1"/>
  <c r="W87" i="2" a="1"/>
  <c r="W87" i="2" s="1"/>
  <c r="X87" i="2" a="1"/>
  <c r="X87" i="2" s="1"/>
  <c r="Y87" i="2" a="1"/>
  <c r="Y87" i="2" s="1"/>
  <c r="Z87" i="2" a="1"/>
  <c r="Z87" i="2" s="1"/>
  <c r="AA87" i="2"/>
  <c r="AC87" i="2"/>
  <c r="F88" i="2"/>
  <c r="L88" i="2"/>
  <c r="M88" i="2"/>
  <c r="S88" i="2"/>
  <c r="U88" i="2"/>
  <c r="V88" i="2"/>
  <c r="AL88" i="2" s="1"/>
  <c r="W88" i="2" a="1"/>
  <c r="W88" i="2" s="1"/>
  <c r="X88" i="2" a="1"/>
  <c r="X88" i="2" s="1"/>
  <c r="Y88" i="2" a="1"/>
  <c r="Y88" i="2" s="1"/>
  <c r="Z88" i="2" a="1"/>
  <c r="Z88" i="2" s="1"/>
  <c r="AA88" i="2"/>
  <c r="AC88" i="2"/>
  <c r="F89" i="2"/>
  <c r="L89" i="2"/>
  <c r="M89" i="2"/>
  <c r="S89" i="2"/>
  <c r="U89" i="2"/>
  <c r="V89" i="2"/>
  <c r="AL89" i="2" s="1"/>
  <c r="W89" i="2" a="1"/>
  <c r="W89" i="2" s="1"/>
  <c r="X89" i="2" a="1"/>
  <c r="X89" i="2" s="1"/>
  <c r="Y89" i="2" a="1"/>
  <c r="Y89" i="2" s="1"/>
  <c r="Z89" i="2" a="1"/>
  <c r="Z89" i="2" s="1"/>
  <c r="AA89" i="2"/>
  <c r="AC89" i="2"/>
  <c r="F90" i="2"/>
  <c r="L90" i="2"/>
  <c r="M90" i="2"/>
  <c r="S90" i="2"/>
  <c r="U90" i="2"/>
  <c r="V90" i="2"/>
  <c r="AL90" i="2" s="1"/>
  <c r="W90" i="2" a="1"/>
  <c r="W90" i="2" s="1"/>
  <c r="X90" i="2" a="1"/>
  <c r="X90" i="2" s="1"/>
  <c r="Y90" i="2" a="1"/>
  <c r="Y90" i="2" s="1"/>
  <c r="Z90" i="2" a="1"/>
  <c r="Z90" i="2" s="1"/>
  <c r="AA90" i="2"/>
  <c r="AC90" i="2"/>
  <c r="F91" i="2"/>
  <c r="L91" i="2"/>
  <c r="M91" i="2"/>
  <c r="S91" i="2"/>
  <c r="U91" i="2"/>
  <c r="V91" i="2"/>
  <c r="AL91" i="2" s="1"/>
  <c r="W91" i="2" a="1"/>
  <c r="W91" i="2" s="1"/>
  <c r="X91" i="2" a="1"/>
  <c r="X91" i="2" s="1"/>
  <c r="Y91" i="2" a="1"/>
  <c r="Y91" i="2" s="1"/>
  <c r="Z91" i="2" a="1"/>
  <c r="Z91" i="2" s="1"/>
  <c r="AA91" i="2"/>
  <c r="AC91" i="2"/>
  <c r="F92" i="2"/>
  <c r="L92" i="2"/>
  <c r="M92" i="2"/>
  <c r="S92" i="2"/>
  <c r="U92" i="2"/>
  <c r="V92" i="2"/>
  <c r="AL92" i="2" s="1"/>
  <c r="W92" i="2" a="1"/>
  <c r="W92" i="2" s="1"/>
  <c r="X92" i="2" a="1"/>
  <c r="X92" i="2" s="1"/>
  <c r="Y92" i="2" a="1"/>
  <c r="Y92" i="2" s="1"/>
  <c r="Z92" i="2" a="1"/>
  <c r="Z92" i="2" s="1"/>
  <c r="AA92" i="2"/>
  <c r="AC92" i="2"/>
  <c r="F93" i="2"/>
  <c r="L93" i="2"/>
  <c r="M93" i="2"/>
  <c r="S93" i="2"/>
  <c r="U93" i="2"/>
  <c r="V93" i="2"/>
  <c r="AL93" i="2" s="1"/>
  <c r="W93" i="2" a="1"/>
  <c r="W93" i="2" s="1"/>
  <c r="X93" i="2" a="1"/>
  <c r="X93" i="2" s="1"/>
  <c r="Y93" i="2" a="1"/>
  <c r="Y93" i="2" s="1"/>
  <c r="Z93" i="2" a="1"/>
  <c r="Z93" i="2" s="1"/>
  <c r="AA93" i="2"/>
  <c r="AC93" i="2"/>
  <c r="F94" i="2"/>
  <c r="L94" i="2"/>
  <c r="M94" i="2"/>
  <c r="S94" i="2"/>
  <c r="U94" i="2"/>
  <c r="V94" i="2"/>
  <c r="AL94" i="2" s="1"/>
  <c r="W94" i="2" a="1"/>
  <c r="W94" i="2" s="1"/>
  <c r="X94" i="2" a="1"/>
  <c r="X94" i="2" s="1"/>
  <c r="Y94" i="2" a="1"/>
  <c r="Y94" i="2" s="1"/>
  <c r="Z94" i="2" a="1"/>
  <c r="Z94" i="2" s="1"/>
  <c r="AA94" i="2"/>
  <c r="AC94" i="2"/>
  <c r="F95" i="2"/>
  <c r="L95" i="2"/>
  <c r="M95" i="2"/>
  <c r="S95" i="2"/>
  <c r="U95" i="2"/>
  <c r="V95" i="2"/>
  <c r="AL95" i="2" s="1"/>
  <c r="W95" i="2" a="1"/>
  <c r="W95" i="2" s="1"/>
  <c r="X95" i="2" a="1"/>
  <c r="X95" i="2" s="1"/>
  <c r="Y95" i="2" a="1"/>
  <c r="Y95" i="2" s="1"/>
  <c r="Z95" i="2" a="1"/>
  <c r="Z95" i="2" s="1"/>
  <c r="AA95" i="2"/>
  <c r="AC95" i="2"/>
  <c r="F96" i="2"/>
  <c r="L96" i="2"/>
  <c r="M96" i="2"/>
  <c r="S96" i="2"/>
  <c r="U96" i="2"/>
  <c r="V96" i="2"/>
  <c r="AL96" i="2" s="1"/>
  <c r="W96" i="2" a="1"/>
  <c r="W96" i="2" s="1"/>
  <c r="X96" i="2" a="1"/>
  <c r="X96" i="2" s="1"/>
  <c r="Y96" i="2" a="1"/>
  <c r="Y96" i="2" s="1"/>
  <c r="Z96" i="2" a="1"/>
  <c r="Z96" i="2" s="1"/>
  <c r="AA96" i="2"/>
  <c r="AC96" i="2"/>
  <c r="F97" i="2"/>
  <c r="L97" i="2"/>
  <c r="M97" i="2"/>
  <c r="S97" i="2"/>
  <c r="U97" i="2"/>
  <c r="V97" i="2"/>
  <c r="AL97" i="2" s="1"/>
  <c r="W97" i="2" a="1"/>
  <c r="W97" i="2" s="1"/>
  <c r="X97" i="2" a="1"/>
  <c r="X97" i="2" s="1"/>
  <c r="Y97" i="2" a="1"/>
  <c r="Y97" i="2" s="1"/>
  <c r="Z97" i="2" a="1"/>
  <c r="Z97" i="2" s="1"/>
  <c r="AA97" i="2"/>
  <c r="AC97" i="2"/>
  <c r="F98" i="2"/>
  <c r="L98" i="2"/>
  <c r="M98" i="2"/>
  <c r="S98" i="2"/>
  <c r="U98" i="2"/>
  <c r="V98" i="2"/>
  <c r="AL98" i="2" s="1"/>
  <c r="W98" i="2" a="1"/>
  <c r="W98" i="2" s="1"/>
  <c r="X98" i="2" a="1"/>
  <c r="X98" i="2" s="1"/>
  <c r="Y98" i="2" a="1"/>
  <c r="Y98" i="2" s="1"/>
  <c r="Z98" i="2" a="1"/>
  <c r="Z98" i="2" s="1"/>
  <c r="AA98" i="2"/>
  <c r="AC98" i="2"/>
  <c r="F99" i="2"/>
  <c r="L99" i="2"/>
  <c r="M99" i="2"/>
  <c r="S99" i="2"/>
  <c r="U99" i="2"/>
  <c r="V99" i="2"/>
  <c r="AL99" i="2" s="1"/>
  <c r="W99" i="2" a="1"/>
  <c r="W99" i="2" s="1"/>
  <c r="X99" i="2" a="1"/>
  <c r="X99" i="2" s="1"/>
  <c r="Y99" i="2" a="1"/>
  <c r="Y99" i="2" s="1"/>
  <c r="Z99" i="2" a="1"/>
  <c r="Z99" i="2" s="1"/>
  <c r="AA99" i="2"/>
  <c r="AC99" i="2"/>
  <c r="F100" i="2"/>
  <c r="L100" i="2"/>
  <c r="M100" i="2"/>
  <c r="S100" i="2"/>
  <c r="U100" i="2"/>
  <c r="V100" i="2"/>
  <c r="AL100" i="2" s="1"/>
  <c r="W100" i="2" a="1"/>
  <c r="W100" i="2" s="1"/>
  <c r="X100" i="2" a="1"/>
  <c r="X100" i="2" s="1"/>
  <c r="Y100" i="2" a="1"/>
  <c r="Y100" i="2" s="1"/>
  <c r="Z100" i="2" a="1"/>
  <c r="Z100" i="2" s="1"/>
  <c r="AA100" i="2"/>
  <c r="AC100" i="2"/>
  <c r="F101" i="2"/>
  <c r="L101" i="2"/>
  <c r="M101" i="2"/>
  <c r="S101" i="2"/>
  <c r="U101" i="2"/>
  <c r="V101" i="2"/>
  <c r="AL101" i="2" s="1"/>
  <c r="W101" i="2" a="1"/>
  <c r="W101" i="2" s="1"/>
  <c r="X101" i="2" a="1"/>
  <c r="X101" i="2" s="1"/>
  <c r="Y101" i="2" a="1"/>
  <c r="Y101" i="2" s="1"/>
  <c r="Z101" i="2" a="1"/>
  <c r="Z101" i="2" s="1"/>
  <c r="AA101" i="2"/>
  <c r="AC101" i="2"/>
  <c r="F102" i="2"/>
  <c r="L102" i="2"/>
  <c r="M102" i="2"/>
  <c r="S102" i="2"/>
  <c r="U102" i="2"/>
  <c r="V102" i="2"/>
  <c r="AL102" i="2" s="1"/>
  <c r="W102" i="2" a="1"/>
  <c r="W102" i="2" s="1"/>
  <c r="X102" i="2" a="1"/>
  <c r="X102" i="2" s="1"/>
  <c r="Y102" i="2" a="1"/>
  <c r="Y102" i="2" s="1"/>
  <c r="Z102" i="2" a="1"/>
  <c r="Z102" i="2" s="1"/>
  <c r="AA102" i="2"/>
  <c r="AC102" i="2"/>
  <c r="F103" i="2"/>
  <c r="L103" i="2"/>
  <c r="M103" i="2"/>
  <c r="S103" i="2"/>
  <c r="U103" i="2"/>
  <c r="V103" i="2"/>
  <c r="AL103" i="2" s="1"/>
  <c r="W103" i="2" a="1"/>
  <c r="W103" i="2" s="1"/>
  <c r="X103" i="2" a="1"/>
  <c r="X103" i="2" s="1"/>
  <c r="Y103" i="2" a="1"/>
  <c r="Y103" i="2" s="1"/>
  <c r="Z103" i="2" a="1"/>
  <c r="Z103" i="2" s="1"/>
  <c r="AA103" i="2"/>
  <c r="AC103" i="2"/>
  <c r="F104" i="2"/>
  <c r="L104" i="2"/>
  <c r="M104" i="2"/>
  <c r="S104" i="2"/>
  <c r="U104" i="2"/>
  <c r="V104" i="2"/>
  <c r="AL104" i="2" s="1"/>
  <c r="W104" i="2" a="1"/>
  <c r="W104" i="2" s="1"/>
  <c r="X104" i="2" a="1"/>
  <c r="X104" i="2" s="1"/>
  <c r="Y104" i="2" a="1"/>
  <c r="Y104" i="2" s="1"/>
  <c r="Z104" i="2" a="1"/>
  <c r="Z104" i="2" s="1"/>
  <c r="AA104" i="2"/>
  <c r="AC104" i="2"/>
  <c r="F105" i="2"/>
  <c r="L105" i="2"/>
  <c r="M105" i="2"/>
  <c r="S105" i="2"/>
  <c r="U105" i="2"/>
  <c r="V105" i="2"/>
  <c r="AL105" i="2" s="1"/>
  <c r="W105" i="2" a="1"/>
  <c r="W105" i="2" s="1"/>
  <c r="X105" i="2" a="1"/>
  <c r="X105" i="2" s="1"/>
  <c r="Y105" i="2" a="1"/>
  <c r="Y105" i="2" s="1"/>
  <c r="Z105" i="2" a="1"/>
  <c r="Z105" i="2" s="1"/>
  <c r="AA105" i="2"/>
  <c r="AC105" i="2"/>
  <c r="F106" i="2"/>
  <c r="L106" i="2"/>
  <c r="M106" i="2"/>
  <c r="S106" i="2"/>
  <c r="U106" i="2"/>
  <c r="V106" i="2"/>
  <c r="AL106" i="2" s="1"/>
  <c r="W106" i="2" a="1"/>
  <c r="W106" i="2" s="1"/>
  <c r="X106" i="2" a="1"/>
  <c r="X106" i="2" s="1"/>
  <c r="Y106" i="2" a="1"/>
  <c r="Y106" i="2" s="1"/>
  <c r="Z106" i="2" a="1"/>
  <c r="Z106" i="2" s="1"/>
  <c r="AA106" i="2"/>
  <c r="AC106" i="2"/>
  <c r="F107" i="2"/>
  <c r="L107" i="2"/>
  <c r="M107" i="2"/>
  <c r="S107" i="2"/>
  <c r="U107" i="2"/>
  <c r="V107" i="2"/>
  <c r="AL107" i="2" s="1"/>
  <c r="W107" i="2" a="1"/>
  <c r="W107" i="2" s="1"/>
  <c r="X107" i="2" a="1"/>
  <c r="X107" i="2" s="1"/>
  <c r="Y107" i="2" a="1"/>
  <c r="Y107" i="2" s="1"/>
  <c r="Z107" i="2" a="1"/>
  <c r="Z107" i="2" s="1"/>
  <c r="AA107" i="2"/>
  <c r="AC107" i="2"/>
  <c r="F108" i="2"/>
  <c r="L108" i="2"/>
  <c r="M108" i="2"/>
  <c r="S108" i="2"/>
  <c r="U108" i="2"/>
  <c r="V108" i="2"/>
  <c r="AL108" i="2" s="1"/>
  <c r="W108" i="2" a="1"/>
  <c r="W108" i="2" s="1"/>
  <c r="X108" i="2" a="1"/>
  <c r="X108" i="2" s="1"/>
  <c r="Y108" i="2" a="1"/>
  <c r="Y108" i="2" s="1"/>
  <c r="Z108" i="2" a="1"/>
  <c r="Z108" i="2" s="1"/>
  <c r="AA108" i="2"/>
  <c r="AC108" i="2"/>
  <c r="F109" i="2"/>
  <c r="L109" i="2"/>
  <c r="M109" i="2"/>
  <c r="S109" i="2"/>
  <c r="U109" i="2"/>
  <c r="V109" i="2"/>
  <c r="AL109" i="2" s="1"/>
  <c r="W109" i="2" a="1"/>
  <c r="W109" i="2" s="1"/>
  <c r="X109" i="2" a="1"/>
  <c r="X109" i="2" s="1"/>
  <c r="Y109" i="2" a="1"/>
  <c r="Y109" i="2" s="1"/>
  <c r="Z109" i="2" a="1"/>
  <c r="Z109" i="2" s="1"/>
  <c r="AA109" i="2"/>
  <c r="AC109" i="2"/>
  <c r="F110" i="2"/>
  <c r="L110" i="2"/>
  <c r="M110" i="2"/>
  <c r="S110" i="2"/>
  <c r="U110" i="2"/>
  <c r="V110" i="2"/>
  <c r="AL110" i="2" s="1"/>
  <c r="W110" i="2" a="1"/>
  <c r="W110" i="2" s="1"/>
  <c r="X110" i="2" a="1"/>
  <c r="X110" i="2" s="1"/>
  <c r="Y110" i="2" a="1"/>
  <c r="Y110" i="2" s="1"/>
  <c r="Z110" i="2" a="1"/>
  <c r="Z110" i="2" s="1"/>
  <c r="AA110" i="2"/>
  <c r="AC110" i="2"/>
  <c r="F111" i="2"/>
  <c r="L111" i="2"/>
  <c r="M111" i="2"/>
  <c r="S111" i="2"/>
  <c r="U111" i="2"/>
  <c r="V111" i="2"/>
  <c r="AL111" i="2" s="1"/>
  <c r="W111" i="2" a="1"/>
  <c r="W111" i="2" s="1"/>
  <c r="X111" i="2" a="1"/>
  <c r="X111" i="2" s="1"/>
  <c r="Y111" i="2" a="1"/>
  <c r="Y111" i="2" s="1"/>
  <c r="Z111" i="2" a="1"/>
  <c r="Z111" i="2" s="1"/>
  <c r="AA111" i="2"/>
  <c r="AC111" i="2"/>
  <c r="F112" i="2"/>
  <c r="L112" i="2"/>
  <c r="M112" i="2"/>
  <c r="S112" i="2"/>
  <c r="U112" i="2"/>
  <c r="V112" i="2"/>
  <c r="AL112" i="2" s="1"/>
  <c r="W112" i="2" a="1"/>
  <c r="W112" i="2" s="1"/>
  <c r="X112" i="2" a="1"/>
  <c r="X112" i="2" s="1"/>
  <c r="Y112" i="2" a="1"/>
  <c r="Y112" i="2" s="1"/>
  <c r="Z112" i="2" a="1"/>
  <c r="Z112" i="2" s="1"/>
  <c r="AA112" i="2"/>
  <c r="AC112" i="2"/>
  <c r="F113" i="2"/>
  <c r="L113" i="2"/>
  <c r="M113" i="2"/>
  <c r="S113" i="2"/>
  <c r="U113" i="2"/>
  <c r="V113" i="2"/>
  <c r="AL113" i="2" s="1"/>
  <c r="W113" i="2" a="1"/>
  <c r="W113" i="2" s="1"/>
  <c r="X113" i="2" a="1"/>
  <c r="X113" i="2" s="1"/>
  <c r="Y113" i="2" a="1"/>
  <c r="Y113" i="2" s="1"/>
  <c r="Z113" i="2" a="1"/>
  <c r="Z113" i="2" s="1"/>
  <c r="AA113" i="2"/>
  <c r="AC113" i="2"/>
  <c r="F114" i="2"/>
  <c r="L114" i="2"/>
  <c r="M114" i="2"/>
  <c r="S114" i="2"/>
  <c r="U114" i="2"/>
  <c r="V114" i="2"/>
  <c r="AL114" i="2" s="1"/>
  <c r="W114" i="2" a="1"/>
  <c r="W114" i="2" s="1"/>
  <c r="X114" i="2" a="1"/>
  <c r="X114" i="2" s="1"/>
  <c r="Y114" i="2" a="1"/>
  <c r="Y114" i="2" s="1"/>
  <c r="Z114" i="2" a="1"/>
  <c r="Z114" i="2" s="1"/>
  <c r="AA114" i="2"/>
  <c r="AC114" i="2"/>
  <c r="F115" i="2"/>
  <c r="L115" i="2"/>
  <c r="M115" i="2"/>
  <c r="S115" i="2"/>
  <c r="U115" i="2"/>
  <c r="V115" i="2"/>
  <c r="AL115" i="2" s="1"/>
  <c r="W115" i="2" a="1"/>
  <c r="W115" i="2" s="1"/>
  <c r="X115" i="2" a="1"/>
  <c r="X115" i="2" s="1"/>
  <c r="Y115" i="2" a="1"/>
  <c r="Y115" i="2" s="1"/>
  <c r="Z115" i="2" a="1"/>
  <c r="Z115" i="2" s="1"/>
  <c r="AA115" i="2"/>
  <c r="AC115" i="2"/>
  <c r="F116" i="2"/>
  <c r="L116" i="2"/>
  <c r="M116" i="2"/>
  <c r="S116" i="2"/>
  <c r="U116" i="2"/>
  <c r="V116" i="2"/>
  <c r="AL116" i="2" s="1"/>
  <c r="W116" i="2" a="1"/>
  <c r="W116" i="2" s="1"/>
  <c r="X116" i="2" a="1"/>
  <c r="X116" i="2" s="1"/>
  <c r="Y116" i="2" a="1"/>
  <c r="Y116" i="2" s="1"/>
  <c r="Z116" i="2" a="1"/>
  <c r="Z116" i="2" s="1"/>
  <c r="AA116" i="2"/>
  <c r="AC116" i="2"/>
  <c r="F117" i="2"/>
  <c r="L117" i="2"/>
  <c r="M117" i="2"/>
  <c r="S117" i="2"/>
  <c r="U117" i="2"/>
  <c r="V117" i="2"/>
  <c r="AL117" i="2" s="1"/>
  <c r="W117" i="2" a="1"/>
  <c r="W117" i="2" s="1"/>
  <c r="X117" i="2" a="1"/>
  <c r="X117" i="2" s="1"/>
  <c r="Y117" i="2" a="1"/>
  <c r="Y117" i="2" s="1"/>
  <c r="Z117" i="2" a="1"/>
  <c r="Z117" i="2" s="1"/>
  <c r="AA117" i="2"/>
  <c r="AC117" i="2"/>
  <c r="F118" i="2"/>
  <c r="L118" i="2"/>
  <c r="M118" i="2"/>
  <c r="S118" i="2"/>
  <c r="U118" i="2"/>
  <c r="V118" i="2"/>
  <c r="AL118" i="2" s="1"/>
  <c r="W118" i="2" a="1"/>
  <c r="W118" i="2" s="1"/>
  <c r="X118" i="2" a="1"/>
  <c r="X118" i="2" s="1"/>
  <c r="Y118" i="2" a="1"/>
  <c r="Y118" i="2" s="1"/>
  <c r="Z118" i="2" a="1"/>
  <c r="Z118" i="2" s="1"/>
  <c r="AA118" i="2"/>
  <c r="AC118" i="2"/>
  <c r="F119" i="2"/>
  <c r="L119" i="2"/>
  <c r="M119" i="2"/>
  <c r="S119" i="2"/>
  <c r="U119" i="2"/>
  <c r="V119" i="2"/>
  <c r="AL119" i="2" s="1"/>
  <c r="W119" i="2" a="1"/>
  <c r="W119" i="2" s="1"/>
  <c r="X119" i="2" a="1"/>
  <c r="X119" i="2" s="1"/>
  <c r="Y119" i="2" a="1"/>
  <c r="Y119" i="2" s="1"/>
  <c r="Z119" i="2" a="1"/>
  <c r="Z119" i="2" s="1"/>
  <c r="AA119" i="2"/>
  <c r="AC119" i="2"/>
  <c r="F120" i="2"/>
  <c r="L120" i="2"/>
  <c r="M120" i="2"/>
  <c r="S120" i="2"/>
  <c r="U120" i="2"/>
  <c r="V120" i="2"/>
  <c r="AL120" i="2" s="1"/>
  <c r="W120" i="2" a="1"/>
  <c r="W120" i="2" s="1"/>
  <c r="X120" i="2" a="1"/>
  <c r="X120" i="2" s="1"/>
  <c r="Y120" i="2" a="1"/>
  <c r="Y120" i="2" s="1"/>
  <c r="Z120" i="2" a="1"/>
  <c r="Z120" i="2" s="1"/>
  <c r="AA120" i="2"/>
  <c r="AC120" i="2"/>
  <c r="F121" i="2"/>
  <c r="L121" i="2"/>
  <c r="M121" i="2"/>
  <c r="S121" i="2"/>
  <c r="U121" i="2"/>
  <c r="V121" i="2"/>
  <c r="AL121" i="2" s="1"/>
  <c r="W121" i="2" a="1"/>
  <c r="W121" i="2" s="1"/>
  <c r="X121" i="2" a="1"/>
  <c r="X121" i="2" s="1"/>
  <c r="Y121" i="2" a="1"/>
  <c r="Y121" i="2" s="1"/>
  <c r="Z121" i="2" a="1"/>
  <c r="Z121" i="2" s="1"/>
  <c r="AA121" i="2"/>
  <c r="AC121" i="2"/>
  <c r="F122" i="2"/>
  <c r="L122" i="2"/>
  <c r="M122" i="2"/>
  <c r="S122" i="2"/>
  <c r="U122" i="2"/>
  <c r="V122" i="2"/>
  <c r="AL122" i="2" s="1"/>
  <c r="W122" i="2" a="1"/>
  <c r="W122" i="2" s="1"/>
  <c r="X122" i="2" a="1"/>
  <c r="X122" i="2" s="1"/>
  <c r="Y122" i="2" a="1"/>
  <c r="Y122" i="2" s="1"/>
  <c r="Z122" i="2" a="1"/>
  <c r="Z122" i="2" s="1"/>
  <c r="AA122" i="2"/>
  <c r="AC122" i="2"/>
  <c r="F123" i="2"/>
  <c r="L123" i="2"/>
  <c r="M123" i="2"/>
  <c r="S123" i="2"/>
  <c r="U123" i="2"/>
  <c r="V123" i="2"/>
  <c r="AL123" i="2" s="1"/>
  <c r="W123" i="2" a="1"/>
  <c r="W123" i="2" s="1"/>
  <c r="X123" i="2" a="1"/>
  <c r="X123" i="2" s="1"/>
  <c r="Y123" i="2" a="1"/>
  <c r="Y123" i="2" s="1"/>
  <c r="Z123" i="2" a="1"/>
  <c r="Z123" i="2" s="1"/>
  <c r="AA123" i="2"/>
  <c r="AC123" i="2"/>
  <c r="F124" i="2"/>
  <c r="L124" i="2"/>
  <c r="M124" i="2"/>
  <c r="S124" i="2"/>
  <c r="U124" i="2"/>
  <c r="V124" i="2"/>
  <c r="AL124" i="2" s="1"/>
  <c r="W124" i="2" a="1"/>
  <c r="W124" i="2" s="1"/>
  <c r="X124" i="2" a="1"/>
  <c r="X124" i="2" s="1"/>
  <c r="Y124" i="2" a="1"/>
  <c r="Y124" i="2" s="1"/>
  <c r="Z124" i="2" a="1"/>
  <c r="Z124" i="2" s="1"/>
  <c r="AA124" i="2"/>
  <c r="AC124" i="2"/>
  <c r="F125" i="2"/>
  <c r="L125" i="2"/>
  <c r="M125" i="2"/>
  <c r="S125" i="2"/>
  <c r="U125" i="2"/>
  <c r="V125" i="2"/>
  <c r="AL125" i="2" s="1"/>
  <c r="W125" i="2" a="1"/>
  <c r="W125" i="2" s="1"/>
  <c r="X125" i="2" a="1"/>
  <c r="X125" i="2" s="1"/>
  <c r="Y125" i="2" a="1"/>
  <c r="Y125" i="2" s="1"/>
  <c r="Z125" i="2" a="1"/>
  <c r="Z125" i="2" s="1"/>
  <c r="AA125" i="2"/>
  <c r="AC125" i="2"/>
  <c r="F126" i="2"/>
  <c r="L126" i="2"/>
  <c r="M126" i="2"/>
  <c r="S126" i="2"/>
  <c r="U126" i="2"/>
  <c r="V126" i="2"/>
  <c r="AL126" i="2" s="1"/>
  <c r="W126" i="2" a="1"/>
  <c r="W126" i="2" s="1"/>
  <c r="X126" i="2" a="1"/>
  <c r="X126" i="2" s="1"/>
  <c r="Y126" i="2" a="1"/>
  <c r="Y126" i="2" s="1"/>
  <c r="Z126" i="2" a="1"/>
  <c r="Z126" i="2" s="1"/>
  <c r="AA126" i="2"/>
  <c r="AC126" i="2"/>
  <c r="F127" i="2"/>
  <c r="L127" i="2"/>
  <c r="M127" i="2"/>
  <c r="S127" i="2"/>
  <c r="U127" i="2"/>
  <c r="V127" i="2"/>
  <c r="AL127" i="2" s="1"/>
  <c r="W127" i="2" a="1"/>
  <c r="W127" i="2" s="1"/>
  <c r="X127" i="2" a="1"/>
  <c r="X127" i="2" s="1"/>
  <c r="Y127" i="2" a="1"/>
  <c r="Y127" i="2" s="1"/>
  <c r="Z127" i="2" a="1"/>
  <c r="Z127" i="2" s="1"/>
  <c r="AA127" i="2"/>
  <c r="AC127" i="2"/>
  <c r="F128" i="2"/>
  <c r="L128" i="2"/>
  <c r="M128" i="2"/>
  <c r="S128" i="2"/>
  <c r="U128" i="2"/>
  <c r="V128" i="2"/>
  <c r="AL128" i="2" s="1"/>
  <c r="W128" i="2" a="1"/>
  <c r="W128" i="2" s="1"/>
  <c r="X128" i="2" a="1"/>
  <c r="X128" i="2" s="1"/>
  <c r="Y128" i="2" a="1"/>
  <c r="Y128" i="2" s="1"/>
  <c r="Z128" i="2" a="1"/>
  <c r="Z128" i="2" s="1"/>
  <c r="AA128" i="2"/>
  <c r="AC128" i="2"/>
  <c r="F129" i="2"/>
  <c r="L129" i="2"/>
  <c r="M129" i="2"/>
  <c r="S129" i="2"/>
  <c r="U129" i="2"/>
  <c r="V129" i="2"/>
  <c r="AL129" i="2" s="1"/>
  <c r="W129" i="2" a="1"/>
  <c r="W129" i="2" s="1"/>
  <c r="X129" i="2" a="1"/>
  <c r="X129" i="2" s="1"/>
  <c r="Y129" i="2" a="1"/>
  <c r="Y129" i="2" s="1"/>
  <c r="Z129" i="2" a="1"/>
  <c r="Z129" i="2" s="1"/>
  <c r="AA129" i="2"/>
  <c r="AC129" i="2"/>
  <c r="F130" i="2"/>
  <c r="L130" i="2"/>
  <c r="M130" i="2"/>
  <c r="S130" i="2"/>
  <c r="U130" i="2"/>
  <c r="V130" i="2"/>
  <c r="AL130" i="2" s="1"/>
  <c r="W130" i="2" a="1"/>
  <c r="W130" i="2" s="1"/>
  <c r="X130" i="2" a="1"/>
  <c r="X130" i="2" s="1"/>
  <c r="Y130" i="2" a="1"/>
  <c r="Y130" i="2" s="1"/>
  <c r="Z130" i="2" a="1"/>
  <c r="Z130" i="2" s="1"/>
  <c r="AA130" i="2"/>
  <c r="AC130" i="2"/>
  <c r="F131" i="2"/>
  <c r="L131" i="2"/>
  <c r="M131" i="2"/>
  <c r="S131" i="2"/>
  <c r="U131" i="2"/>
  <c r="V131" i="2"/>
  <c r="AL131" i="2" s="1"/>
  <c r="W131" i="2" a="1"/>
  <c r="W131" i="2" s="1"/>
  <c r="X131" i="2" a="1"/>
  <c r="X131" i="2" s="1"/>
  <c r="Y131" i="2" a="1"/>
  <c r="Y131" i="2" s="1"/>
  <c r="Z131" i="2" a="1"/>
  <c r="Z131" i="2" s="1"/>
  <c r="AA131" i="2"/>
  <c r="AC131" i="2"/>
  <c r="F132" i="2"/>
  <c r="L132" i="2"/>
  <c r="M132" i="2"/>
  <c r="S132" i="2"/>
  <c r="U132" i="2"/>
  <c r="V132" i="2"/>
  <c r="AL132" i="2" s="1"/>
  <c r="W132" i="2" a="1"/>
  <c r="W132" i="2" s="1"/>
  <c r="X132" i="2" a="1"/>
  <c r="X132" i="2" s="1"/>
  <c r="Y132" i="2" a="1"/>
  <c r="Y132" i="2" s="1"/>
  <c r="Z132" i="2" a="1"/>
  <c r="Z132" i="2" s="1"/>
  <c r="AA132" i="2"/>
  <c r="AC132" i="2"/>
  <c r="F133" i="2"/>
  <c r="L133" i="2"/>
  <c r="M133" i="2"/>
  <c r="S133" i="2"/>
  <c r="U133" i="2"/>
  <c r="V133" i="2"/>
  <c r="AL133" i="2" s="1"/>
  <c r="W133" i="2" a="1"/>
  <c r="W133" i="2" s="1"/>
  <c r="X133" i="2" a="1"/>
  <c r="X133" i="2" s="1"/>
  <c r="Y133" i="2" a="1"/>
  <c r="Y133" i="2" s="1"/>
  <c r="Z133" i="2" a="1"/>
  <c r="Z133" i="2" s="1"/>
  <c r="AA133" i="2"/>
  <c r="AC133" i="2"/>
  <c r="F134" i="2"/>
  <c r="L134" i="2"/>
  <c r="M134" i="2"/>
  <c r="S134" i="2"/>
  <c r="U134" i="2"/>
  <c r="V134" i="2"/>
  <c r="AL134" i="2" s="1"/>
  <c r="W134" i="2" a="1"/>
  <c r="W134" i="2" s="1"/>
  <c r="X134" i="2" a="1"/>
  <c r="X134" i="2" s="1"/>
  <c r="Y134" i="2" a="1"/>
  <c r="Y134" i="2" s="1"/>
  <c r="Z134" i="2" a="1"/>
  <c r="Z134" i="2" s="1"/>
  <c r="AA134" i="2"/>
  <c r="AC134" i="2"/>
  <c r="F135" i="2"/>
  <c r="L135" i="2"/>
  <c r="M135" i="2"/>
  <c r="S135" i="2"/>
  <c r="U135" i="2"/>
  <c r="V135" i="2"/>
  <c r="AL135" i="2" s="1"/>
  <c r="W135" i="2" a="1"/>
  <c r="W135" i="2" s="1"/>
  <c r="X135" i="2" a="1"/>
  <c r="X135" i="2" s="1"/>
  <c r="Y135" i="2" a="1"/>
  <c r="Y135" i="2" s="1"/>
  <c r="Z135" i="2" a="1"/>
  <c r="Z135" i="2" s="1"/>
  <c r="AA135" i="2"/>
  <c r="AC135" i="2"/>
  <c r="F136" i="2"/>
  <c r="L136" i="2"/>
  <c r="M136" i="2"/>
  <c r="S136" i="2"/>
  <c r="U136" i="2"/>
  <c r="V136" i="2"/>
  <c r="AL136" i="2" s="1"/>
  <c r="W136" i="2" a="1"/>
  <c r="W136" i="2" s="1"/>
  <c r="X136" i="2" a="1"/>
  <c r="X136" i="2" s="1"/>
  <c r="Y136" i="2" a="1"/>
  <c r="Y136" i="2" s="1"/>
  <c r="Z136" i="2" a="1"/>
  <c r="Z136" i="2" s="1"/>
  <c r="AA136" i="2"/>
  <c r="AC136" i="2"/>
  <c r="F137" i="2"/>
  <c r="L137" i="2"/>
  <c r="M137" i="2"/>
  <c r="S137" i="2"/>
  <c r="U137" i="2"/>
  <c r="V137" i="2"/>
  <c r="AL137" i="2" s="1"/>
  <c r="W137" i="2" a="1"/>
  <c r="W137" i="2" s="1"/>
  <c r="X137" i="2" a="1"/>
  <c r="X137" i="2" s="1"/>
  <c r="Y137" i="2" a="1"/>
  <c r="Y137" i="2" s="1"/>
  <c r="Z137" i="2" a="1"/>
  <c r="Z137" i="2" s="1"/>
  <c r="AA137" i="2"/>
  <c r="AC137" i="2"/>
  <c r="F138" i="2"/>
  <c r="L138" i="2"/>
  <c r="M138" i="2"/>
  <c r="S138" i="2"/>
  <c r="U138" i="2"/>
  <c r="V138" i="2"/>
  <c r="AL138" i="2" s="1"/>
  <c r="W138" i="2" a="1"/>
  <c r="W138" i="2" s="1"/>
  <c r="X138" i="2" a="1"/>
  <c r="X138" i="2" s="1"/>
  <c r="Y138" i="2" a="1"/>
  <c r="Y138" i="2" s="1"/>
  <c r="Z138" i="2" a="1"/>
  <c r="Z138" i="2" s="1"/>
  <c r="AA138" i="2"/>
  <c r="AC138" i="2"/>
  <c r="F139" i="2"/>
  <c r="L139" i="2"/>
  <c r="M139" i="2"/>
  <c r="S139" i="2"/>
  <c r="U139" i="2"/>
  <c r="V139" i="2"/>
  <c r="AL139" i="2" s="1"/>
  <c r="W139" i="2" a="1"/>
  <c r="W139" i="2" s="1"/>
  <c r="X139" i="2" a="1"/>
  <c r="X139" i="2" s="1"/>
  <c r="Y139" i="2" a="1"/>
  <c r="Y139" i="2" s="1"/>
  <c r="Z139" i="2" a="1"/>
  <c r="Z139" i="2" s="1"/>
  <c r="AA139" i="2"/>
  <c r="AC139" i="2"/>
  <c r="F140" i="2"/>
  <c r="L140" i="2"/>
  <c r="M140" i="2"/>
  <c r="S140" i="2"/>
  <c r="U140" i="2"/>
  <c r="V140" i="2"/>
  <c r="AL140" i="2" s="1"/>
  <c r="W140" i="2" a="1"/>
  <c r="W140" i="2" s="1"/>
  <c r="X140" i="2" a="1"/>
  <c r="X140" i="2" s="1"/>
  <c r="Y140" i="2" a="1"/>
  <c r="Y140" i="2" s="1"/>
  <c r="Z140" i="2" a="1"/>
  <c r="Z140" i="2" s="1"/>
  <c r="AA140" i="2"/>
  <c r="AC140" i="2"/>
  <c r="F141" i="2"/>
  <c r="L141" i="2"/>
  <c r="M141" i="2"/>
  <c r="S141" i="2"/>
  <c r="U141" i="2"/>
  <c r="V141" i="2"/>
  <c r="AL141" i="2" s="1"/>
  <c r="W141" i="2" a="1"/>
  <c r="W141" i="2" s="1"/>
  <c r="X141" i="2" a="1"/>
  <c r="X141" i="2" s="1"/>
  <c r="Y141" i="2" a="1"/>
  <c r="Y141" i="2" s="1"/>
  <c r="Z141" i="2" a="1"/>
  <c r="Z141" i="2" s="1"/>
  <c r="AA141" i="2"/>
  <c r="AC141" i="2"/>
  <c r="F142" i="2"/>
  <c r="L142" i="2"/>
  <c r="M142" i="2"/>
  <c r="S142" i="2"/>
  <c r="U142" i="2"/>
  <c r="V142" i="2"/>
  <c r="AL142" i="2" s="1"/>
  <c r="W142" i="2" a="1"/>
  <c r="W142" i="2" s="1"/>
  <c r="X142" i="2" a="1"/>
  <c r="X142" i="2" s="1"/>
  <c r="Y142" i="2" a="1"/>
  <c r="Y142" i="2" s="1"/>
  <c r="Z142" i="2" a="1"/>
  <c r="Z142" i="2" s="1"/>
  <c r="AA142" i="2"/>
  <c r="AC142" i="2"/>
  <c r="F143" i="2"/>
  <c r="L143" i="2"/>
  <c r="M143" i="2"/>
  <c r="S143" i="2"/>
  <c r="U143" i="2"/>
  <c r="V143" i="2"/>
  <c r="AL143" i="2" s="1"/>
  <c r="W143" i="2" a="1"/>
  <c r="W143" i="2" s="1"/>
  <c r="X143" i="2" a="1"/>
  <c r="X143" i="2" s="1"/>
  <c r="Y143" i="2" a="1"/>
  <c r="Y143" i="2" s="1"/>
  <c r="Z143" i="2" a="1"/>
  <c r="Z143" i="2" s="1"/>
  <c r="AA143" i="2"/>
  <c r="AC143" i="2"/>
  <c r="F144" i="2"/>
  <c r="L144" i="2"/>
  <c r="M144" i="2"/>
  <c r="S144" i="2"/>
  <c r="U144" i="2"/>
  <c r="V144" i="2"/>
  <c r="AL144" i="2" s="1"/>
  <c r="W144" i="2" a="1"/>
  <c r="W144" i="2" s="1"/>
  <c r="X144" i="2" a="1"/>
  <c r="X144" i="2" s="1"/>
  <c r="Y144" i="2" a="1"/>
  <c r="Y144" i="2" s="1"/>
  <c r="Z144" i="2" a="1"/>
  <c r="Z144" i="2" s="1"/>
  <c r="AA144" i="2"/>
  <c r="AC144" i="2"/>
  <c r="F145" i="2"/>
  <c r="L145" i="2"/>
  <c r="M145" i="2"/>
  <c r="S145" i="2"/>
  <c r="U145" i="2"/>
  <c r="V145" i="2"/>
  <c r="AL145" i="2" s="1"/>
  <c r="W145" i="2" a="1"/>
  <c r="W145" i="2" s="1"/>
  <c r="X145" i="2" a="1"/>
  <c r="X145" i="2" s="1"/>
  <c r="Y145" i="2" a="1"/>
  <c r="Y145" i="2" s="1"/>
  <c r="Z145" i="2" a="1"/>
  <c r="Z145" i="2" s="1"/>
  <c r="AA145" i="2"/>
  <c r="AC145" i="2"/>
  <c r="F146" i="2"/>
  <c r="L146" i="2"/>
  <c r="M146" i="2"/>
  <c r="S146" i="2"/>
  <c r="U146" i="2"/>
  <c r="V146" i="2"/>
  <c r="AL146" i="2" s="1"/>
  <c r="W146" i="2" a="1"/>
  <c r="W146" i="2" s="1"/>
  <c r="X146" i="2" a="1"/>
  <c r="X146" i="2" s="1"/>
  <c r="Y146" i="2" a="1"/>
  <c r="Y146" i="2" s="1"/>
  <c r="Z146" i="2" a="1"/>
  <c r="Z146" i="2" s="1"/>
  <c r="AA146" i="2"/>
  <c r="AC146" i="2"/>
  <c r="F147" i="2"/>
  <c r="L147" i="2"/>
  <c r="M147" i="2"/>
  <c r="S147" i="2"/>
  <c r="U147" i="2"/>
  <c r="V147" i="2"/>
  <c r="AL147" i="2" s="1"/>
  <c r="W147" i="2" a="1"/>
  <c r="W147" i="2" s="1"/>
  <c r="X147" i="2" a="1"/>
  <c r="X147" i="2" s="1"/>
  <c r="Y147" i="2" a="1"/>
  <c r="Y147" i="2" s="1"/>
  <c r="Z147" i="2" a="1"/>
  <c r="Z147" i="2" s="1"/>
  <c r="AA147" i="2"/>
  <c r="AC147" i="2"/>
  <c r="F148" i="2"/>
  <c r="L148" i="2"/>
  <c r="M148" i="2"/>
  <c r="S148" i="2"/>
  <c r="U148" i="2"/>
  <c r="V148" i="2"/>
  <c r="AL148" i="2" s="1"/>
  <c r="W148" i="2" a="1"/>
  <c r="W148" i="2" s="1"/>
  <c r="X148" i="2" a="1"/>
  <c r="X148" i="2" s="1"/>
  <c r="Y148" i="2" a="1"/>
  <c r="Y148" i="2" s="1"/>
  <c r="Z148" i="2" a="1"/>
  <c r="Z148" i="2" s="1"/>
  <c r="AA148" i="2"/>
  <c r="AC148" i="2"/>
  <c r="F149" i="2"/>
  <c r="L149" i="2"/>
  <c r="M149" i="2"/>
  <c r="S149" i="2"/>
  <c r="U149" i="2"/>
  <c r="V149" i="2"/>
  <c r="AL149" i="2" s="1"/>
  <c r="W149" i="2" a="1"/>
  <c r="W149" i="2" s="1"/>
  <c r="X149" i="2" a="1"/>
  <c r="X149" i="2" s="1"/>
  <c r="Y149" i="2" a="1"/>
  <c r="Y149" i="2" s="1"/>
  <c r="Z149" i="2" a="1"/>
  <c r="Z149" i="2" s="1"/>
  <c r="AA149" i="2"/>
  <c r="AC149" i="2"/>
  <c r="F150" i="2"/>
  <c r="L150" i="2"/>
  <c r="M150" i="2"/>
  <c r="S150" i="2"/>
  <c r="U150" i="2"/>
  <c r="V150" i="2"/>
  <c r="AL150" i="2" s="1"/>
  <c r="W150" i="2" a="1"/>
  <c r="W150" i="2" s="1"/>
  <c r="X150" i="2" a="1"/>
  <c r="X150" i="2" s="1"/>
  <c r="Y150" i="2" a="1"/>
  <c r="Y150" i="2" s="1"/>
  <c r="Z150" i="2" a="1"/>
  <c r="Z150" i="2" s="1"/>
  <c r="AA150" i="2"/>
  <c r="AC150" i="2"/>
  <c r="F151" i="2"/>
  <c r="L151" i="2"/>
  <c r="M151" i="2"/>
  <c r="S151" i="2"/>
  <c r="U151" i="2"/>
  <c r="V151" i="2"/>
  <c r="AL151" i="2" s="1"/>
  <c r="W151" i="2" a="1"/>
  <c r="W151" i="2" s="1"/>
  <c r="X151" i="2" a="1"/>
  <c r="X151" i="2" s="1"/>
  <c r="Y151" i="2" a="1"/>
  <c r="Y151" i="2" s="1"/>
  <c r="Z151" i="2" a="1"/>
  <c r="Z151" i="2" s="1"/>
  <c r="AA151" i="2"/>
  <c r="AC151" i="2"/>
  <c r="F152" i="2"/>
  <c r="L152" i="2"/>
  <c r="M152" i="2"/>
  <c r="S152" i="2"/>
  <c r="U152" i="2"/>
  <c r="V152" i="2"/>
  <c r="AL152" i="2" s="1"/>
  <c r="W152" i="2" a="1"/>
  <c r="W152" i="2" s="1"/>
  <c r="X152" i="2" a="1"/>
  <c r="X152" i="2" s="1"/>
  <c r="Y152" i="2" a="1"/>
  <c r="Y152" i="2" s="1"/>
  <c r="Z152" i="2" a="1"/>
  <c r="Z152" i="2" s="1"/>
  <c r="AA152" i="2"/>
  <c r="AC152" i="2"/>
  <c r="F153" i="2"/>
  <c r="L153" i="2"/>
  <c r="M153" i="2"/>
  <c r="S153" i="2"/>
  <c r="U153" i="2"/>
  <c r="V153" i="2"/>
  <c r="AL153" i="2" s="1"/>
  <c r="W153" i="2" a="1"/>
  <c r="W153" i="2" s="1"/>
  <c r="X153" i="2" a="1"/>
  <c r="X153" i="2" s="1"/>
  <c r="Y153" i="2" a="1"/>
  <c r="Y153" i="2" s="1"/>
  <c r="Z153" i="2" a="1"/>
  <c r="Z153" i="2" s="1"/>
  <c r="AA153" i="2"/>
  <c r="AC153" i="2"/>
  <c r="F154" i="2"/>
  <c r="L154" i="2"/>
  <c r="M154" i="2"/>
  <c r="S154" i="2"/>
  <c r="U154" i="2"/>
  <c r="V154" i="2"/>
  <c r="AL154" i="2" s="1"/>
  <c r="W154" i="2" a="1"/>
  <c r="W154" i="2" s="1"/>
  <c r="X154" i="2" a="1"/>
  <c r="X154" i="2" s="1"/>
  <c r="Y154" i="2" a="1"/>
  <c r="Y154" i="2" s="1"/>
  <c r="Z154" i="2" a="1"/>
  <c r="Z154" i="2" s="1"/>
  <c r="AA154" i="2"/>
  <c r="AC154" i="2"/>
  <c r="F155" i="2"/>
  <c r="L155" i="2"/>
  <c r="M155" i="2"/>
  <c r="S155" i="2"/>
  <c r="U155" i="2"/>
  <c r="V155" i="2"/>
  <c r="AL155" i="2" s="1"/>
  <c r="W155" i="2" a="1"/>
  <c r="W155" i="2" s="1"/>
  <c r="X155" i="2" a="1"/>
  <c r="X155" i="2" s="1"/>
  <c r="Y155" i="2" a="1"/>
  <c r="Y155" i="2" s="1"/>
  <c r="Z155" i="2" a="1"/>
  <c r="Z155" i="2" s="1"/>
  <c r="AA155" i="2"/>
  <c r="AC155" i="2"/>
  <c r="F156" i="2"/>
  <c r="L156" i="2"/>
  <c r="M156" i="2"/>
  <c r="S156" i="2"/>
  <c r="U156" i="2"/>
  <c r="V156" i="2"/>
  <c r="AL156" i="2" s="1"/>
  <c r="W156" i="2" a="1"/>
  <c r="W156" i="2" s="1"/>
  <c r="X156" i="2" a="1"/>
  <c r="X156" i="2" s="1"/>
  <c r="Y156" i="2" a="1"/>
  <c r="Y156" i="2" s="1"/>
  <c r="Z156" i="2" a="1"/>
  <c r="Z156" i="2" s="1"/>
  <c r="AA156" i="2"/>
  <c r="AC156" i="2"/>
  <c r="F157" i="2"/>
  <c r="L157" i="2"/>
  <c r="M157" i="2"/>
  <c r="S157" i="2"/>
  <c r="U157" i="2"/>
  <c r="V157" i="2"/>
  <c r="AL157" i="2" s="1"/>
  <c r="W157" i="2" a="1"/>
  <c r="W157" i="2" s="1"/>
  <c r="X157" i="2" a="1"/>
  <c r="X157" i="2" s="1"/>
  <c r="Y157" i="2" a="1"/>
  <c r="Y157" i="2" s="1"/>
  <c r="Z157" i="2" a="1"/>
  <c r="Z157" i="2" s="1"/>
  <c r="AA157" i="2"/>
  <c r="AC157" i="2"/>
  <c r="F158" i="2"/>
  <c r="L158" i="2"/>
  <c r="M158" i="2"/>
  <c r="S158" i="2"/>
  <c r="U158" i="2"/>
  <c r="V158" i="2"/>
  <c r="AL158" i="2" s="1"/>
  <c r="W158" i="2" a="1"/>
  <c r="W158" i="2" s="1"/>
  <c r="X158" i="2" a="1"/>
  <c r="X158" i="2" s="1"/>
  <c r="Y158" i="2" a="1"/>
  <c r="Y158" i="2" s="1"/>
  <c r="Z158" i="2" a="1"/>
  <c r="Z158" i="2" s="1"/>
  <c r="AA158" i="2"/>
  <c r="AC158" i="2"/>
  <c r="F159" i="2"/>
  <c r="L159" i="2"/>
  <c r="M159" i="2"/>
  <c r="S159" i="2"/>
  <c r="U159" i="2"/>
  <c r="V159" i="2"/>
  <c r="AL159" i="2" s="1"/>
  <c r="W159" i="2" a="1"/>
  <c r="W159" i="2" s="1"/>
  <c r="X159" i="2" a="1"/>
  <c r="X159" i="2" s="1"/>
  <c r="Y159" i="2" a="1"/>
  <c r="Y159" i="2" s="1"/>
  <c r="Z159" i="2" a="1"/>
  <c r="Z159" i="2" s="1"/>
  <c r="AA159" i="2"/>
  <c r="AC159" i="2"/>
  <c r="F160" i="2"/>
  <c r="L160" i="2"/>
  <c r="M160" i="2"/>
  <c r="S160" i="2"/>
  <c r="U160" i="2"/>
  <c r="V160" i="2"/>
  <c r="AL160" i="2" s="1"/>
  <c r="W160" i="2" a="1"/>
  <c r="W160" i="2" s="1"/>
  <c r="X160" i="2" a="1"/>
  <c r="X160" i="2" s="1"/>
  <c r="Y160" i="2" a="1"/>
  <c r="Y160" i="2" s="1"/>
  <c r="Z160" i="2" a="1"/>
  <c r="Z160" i="2" s="1"/>
  <c r="AA160" i="2"/>
  <c r="AC160" i="2"/>
  <c r="F161" i="2"/>
  <c r="L161" i="2"/>
  <c r="M161" i="2"/>
  <c r="S161" i="2"/>
  <c r="U161" i="2"/>
  <c r="V161" i="2"/>
  <c r="AL161" i="2" s="1"/>
  <c r="W161" i="2" a="1"/>
  <c r="W161" i="2" s="1"/>
  <c r="X161" i="2" a="1"/>
  <c r="X161" i="2" s="1"/>
  <c r="Y161" i="2" a="1"/>
  <c r="Y161" i="2" s="1"/>
  <c r="Z161" i="2" a="1"/>
  <c r="Z161" i="2" s="1"/>
  <c r="AA161" i="2"/>
  <c r="AC161" i="2"/>
  <c r="F162" i="2"/>
  <c r="L162" i="2"/>
  <c r="M162" i="2"/>
  <c r="S162" i="2"/>
  <c r="U162" i="2"/>
  <c r="V162" i="2"/>
  <c r="AL162" i="2" s="1"/>
  <c r="W162" i="2" a="1"/>
  <c r="W162" i="2" s="1"/>
  <c r="X162" i="2" a="1"/>
  <c r="X162" i="2" s="1"/>
  <c r="Y162" i="2" a="1"/>
  <c r="Y162" i="2" s="1"/>
  <c r="Z162" i="2" a="1"/>
  <c r="Z162" i="2" s="1"/>
  <c r="AA162" i="2"/>
  <c r="AC162" i="2"/>
  <c r="F163" i="2"/>
  <c r="L163" i="2"/>
  <c r="M163" i="2"/>
  <c r="S163" i="2"/>
  <c r="U163" i="2"/>
  <c r="V163" i="2"/>
  <c r="AL163" i="2" s="1"/>
  <c r="W163" i="2" a="1"/>
  <c r="W163" i="2" s="1"/>
  <c r="X163" i="2" a="1"/>
  <c r="X163" i="2" s="1"/>
  <c r="Y163" i="2" a="1"/>
  <c r="Y163" i="2" s="1"/>
  <c r="Z163" i="2" a="1"/>
  <c r="Z163" i="2" s="1"/>
  <c r="AA163" i="2"/>
  <c r="AC163" i="2"/>
  <c r="F164" i="2"/>
  <c r="L164" i="2"/>
  <c r="M164" i="2"/>
  <c r="S164" i="2"/>
  <c r="U164" i="2"/>
  <c r="V164" i="2"/>
  <c r="AL164" i="2" s="1"/>
  <c r="W164" i="2" a="1"/>
  <c r="W164" i="2" s="1"/>
  <c r="X164" i="2" a="1"/>
  <c r="X164" i="2" s="1"/>
  <c r="Y164" i="2" a="1"/>
  <c r="Y164" i="2" s="1"/>
  <c r="Z164" i="2" a="1"/>
  <c r="Z164" i="2" s="1"/>
  <c r="AA164" i="2"/>
  <c r="AC164" i="2"/>
  <c r="F165" i="2"/>
  <c r="L165" i="2"/>
  <c r="M165" i="2"/>
  <c r="S165" i="2"/>
  <c r="U165" i="2"/>
  <c r="V165" i="2"/>
  <c r="AL165" i="2" s="1"/>
  <c r="W165" i="2" a="1"/>
  <c r="W165" i="2" s="1"/>
  <c r="X165" i="2" a="1"/>
  <c r="X165" i="2" s="1"/>
  <c r="Y165" i="2" a="1"/>
  <c r="Y165" i="2" s="1"/>
  <c r="Z165" i="2" a="1"/>
  <c r="Z165" i="2" s="1"/>
  <c r="AA165" i="2"/>
  <c r="AC165" i="2"/>
  <c r="F166" i="2"/>
  <c r="L166" i="2"/>
  <c r="M166" i="2"/>
  <c r="S166" i="2"/>
  <c r="U166" i="2"/>
  <c r="V166" i="2"/>
  <c r="AL166" i="2" s="1"/>
  <c r="W166" i="2" a="1"/>
  <c r="W166" i="2" s="1"/>
  <c r="X166" i="2" a="1"/>
  <c r="X166" i="2" s="1"/>
  <c r="Y166" i="2" a="1"/>
  <c r="Y166" i="2" s="1"/>
  <c r="Z166" i="2" a="1"/>
  <c r="Z166" i="2" s="1"/>
  <c r="AA166" i="2"/>
  <c r="AC166" i="2"/>
  <c r="F167" i="2"/>
  <c r="L167" i="2"/>
  <c r="M167" i="2"/>
  <c r="S167" i="2"/>
  <c r="U167" i="2"/>
  <c r="V167" i="2"/>
  <c r="AL167" i="2" s="1"/>
  <c r="W167" i="2" a="1"/>
  <c r="W167" i="2" s="1"/>
  <c r="X167" i="2" a="1"/>
  <c r="X167" i="2" s="1"/>
  <c r="Y167" i="2" a="1"/>
  <c r="Y167" i="2" s="1"/>
  <c r="Z167" i="2" a="1"/>
  <c r="Z167" i="2" s="1"/>
  <c r="AA167" i="2"/>
  <c r="AC167" i="2"/>
  <c r="F168" i="2"/>
  <c r="L168" i="2"/>
  <c r="M168" i="2"/>
  <c r="S168" i="2"/>
  <c r="U168" i="2"/>
  <c r="V168" i="2"/>
  <c r="AL168" i="2" s="1"/>
  <c r="W168" i="2" a="1"/>
  <c r="W168" i="2" s="1"/>
  <c r="X168" i="2" a="1"/>
  <c r="X168" i="2" s="1"/>
  <c r="Y168" i="2" a="1"/>
  <c r="Y168" i="2" s="1"/>
  <c r="Z168" i="2" a="1"/>
  <c r="Z168" i="2" s="1"/>
  <c r="AA168" i="2"/>
  <c r="AC168" i="2"/>
  <c r="F169" i="2"/>
  <c r="L169" i="2"/>
  <c r="M169" i="2"/>
  <c r="S169" i="2"/>
  <c r="U169" i="2"/>
  <c r="V169" i="2"/>
  <c r="AL169" i="2" s="1"/>
  <c r="W169" i="2" a="1"/>
  <c r="W169" i="2" s="1"/>
  <c r="X169" i="2" a="1"/>
  <c r="X169" i="2" s="1"/>
  <c r="Y169" i="2" a="1"/>
  <c r="Y169" i="2" s="1"/>
  <c r="Z169" i="2" a="1"/>
  <c r="Z169" i="2" s="1"/>
  <c r="AA169" i="2"/>
  <c r="AC169" i="2"/>
  <c r="F170" i="2"/>
  <c r="L170" i="2"/>
  <c r="M170" i="2"/>
  <c r="S170" i="2"/>
  <c r="U170" i="2"/>
  <c r="V170" i="2"/>
  <c r="AL170" i="2" s="1"/>
  <c r="W170" i="2" a="1"/>
  <c r="W170" i="2" s="1"/>
  <c r="X170" i="2" a="1"/>
  <c r="X170" i="2" s="1"/>
  <c r="Y170" i="2" a="1"/>
  <c r="Y170" i="2" s="1"/>
  <c r="Z170" i="2" a="1"/>
  <c r="Z170" i="2" s="1"/>
  <c r="AA170" i="2"/>
  <c r="AC170" i="2"/>
  <c r="F171" i="2"/>
  <c r="L171" i="2"/>
  <c r="M171" i="2"/>
  <c r="S171" i="2"/>
  <c r="U171" i="2"/>
  <c r="V171" i="2"/>
  <c r="AL171" i="2" s="1"/>
  <c r="W171" i="2" a="1"/>
  <c r="W171" i="2" s="1"/>
  <c r="X171" i="2" a="1"/>
  <c r="X171" i="2" s="1"/>
  <c r="Y171" i="2" a="1"/>
  <c r="Y171" i="2" s="1"/>
  <c r="Z171" i="2" a="1"/>
  <c r="Z171" i="2" s="1"/>
  <c r="AA171" i="2"/>
  <c r="AC171" i="2"/>
  <c r="F172" i="2"/>
  <c r="L172" i="2"/>
  <c r="M172" i="2"/>
  <c r="S172" i="2"/>
  <c r="U172" i="2"/>
  <c r="V172" i="2"/>
  <c r="AL172" i="2" s="1"/>
  <c r="W172" i="2" a="1"/>
  <c r="W172" i="2" s="1"/>
  <c r="X172" i="2" a="1"/>
  <c r="X172" i="2" s="1"/>
  <c r="Y172" i="2" a="1"/>
  <c r="Y172" i="2" s="1"/>
  <c r="Z172" i="2" a="1"/>
  <c r="Z172" i="2" s="1"/>
  <c r="AA172" i="2"/>
  <c r="AC172" i="2"/>
  <c r="F173" i="2"/>
  <c r="L173" i="2"/>
  <c r="M173" i="2"/>
  <c r="S173" i="2"/>
  <c r="U173" i="2"/>
  <c r="V173" i="2"/>
  <c r="AL173" i="2" s="1"/>
  <c r="W173" i="2" a="1"/>
  <c r="W173" i="2" s="1"/>
  <c r="X173" i="2" a="1"/>
  <c r="X173" i="2" s="1"/>
  <c r="Y173" i="2" a="1"/>
  <c r="Y173" i="2" s="1"/>
  <c r="Z173" i="2" a="1"/>
  <c r="Z173" i="2" s="1"/>
  <c r="AA173" i="2"/>
  <c r="AC173" i="2"/>
  <c r="F174" i="2"/>
  <c r="L174" i="2"/>
  <c r="M174" i="2"/>
  <c r="S174" i="2"/>
  <c r="U174" i="2"/>
  <c r="V174" i="2"/>
  <c r="AL174" i="2" s="1"/>
  <c r="W174" i="2" a="1"/>
  <c r="W174" i="2" s="1"/>
  <c r="X174" i="2" a="1"/>
  <c r="X174" i="2" s="1"/>
  <c r="Y174" i="2" a="1"/>
  <c r="Y174" i="2" s="1"/>
  <c r="Z174" i="2" a="1"/>
  <c r="Z174" i="2" s="1"/>
  <c r="AA174" i="2"/>
  <c r="AC174" i="2"/>
  <c r="F175" i="2"/>
  <c r="L175" i="2"/>
  <c r="M175" i="2"/>
  <c r="S175" i="2"/>
  <c r="U175" i="2"/>
  <c r="V175" i="2"/>
  <c r="AL175" i="2" s="1"/>
  <c r="W175" i="2" a="1"/>
  <c r="W175" i="2" s="1"/>
  <c r="X175" i="2" a="1"/>
  <c r="X175" i="2" s="1"/>
  <c r="Y175" i="2" a="1"/>
  <c r="Y175" i="2" s="1"/>
  <c r="Z175" i="2" a="1"/>
  <c r="Z175" i="2" s="1"/>
  <c r="AA175" i="2"/>
  <c r="AC175" i="2"/>
  <c r="F176" i="2"/>
  <c r="L176" i="2"/>
  <c r="M176" i="2"/>
  <c r="S176" i="2"/>
  <c r="U176" i="2"/>
  <c r="V176" i="2"/>
  <c r="AL176" i="2" s="1"/>
  <c r="W176" i="2" a="1"/>
  <c r="W176" i="2" s="1"/>
  <c r="X176" i="2" a="1"/>
  <c r="X176" i="2" s="1"/>
  <c r="Y176" i="2" a="1"/>
  <c r="Y176" i="2" s="1"/>
  <c r="Z176" i="2" a="1"/>
  <c r="Z176" i="2" s="1"/>
  <c r="AA176" i="2"/>
  <c r="AC176" i="2"/>
  <c r="F177" i="2"/>
  <c r="L177" i="2"/>
  <c r="M177" i="2"/>
  <c r="S177" i="2"/>
  <c r="U177" i="2"/>
  <c r="V177" i="2"/>
  <c r="AL177" i="2" s="1"/>
  <c r="W177" i="2" a="1"/>
  <c r="W177" i="2" s="1"/>
  <c r="X177" i="2" a="1"/>
  <c r="X177" i="2" s="1"/>
  <c r="Y177" i="2" a="1"/>
  <c r="Y177" i="2" s="1"/>
  <c r="Z177" i="2" a="1"/>
  <c r="Z177" i="2" s="1"/>
  <c r="AA177" i="2"/>
  <c r="AC177" i="2"/>
  <c r="F178" i="2"/>
  <c r="L178" i="2"/>
  <c r="M178" i="2"/>
  <c r="S178" i="2"/>
  <c r="U178" i="2"/>
  <c r="V178" i="2"/>
  <c r="AL178" i="2" s="1"/>
  <c r="W178" i="2" a="1"/>
  <c r="W178" i="2" s="1"/>
  <c r="X178" i="2" a="1"/>
  <c r="X178" i="2" s="1"/>
  <c r="Y178" i="2" a="1"/>
  <c r="Y178" i="2" s="1"/>
  <c r="Z178" i="2" a="1"/>
  <c r="Z178" i="2" s="1"/>
  <c r="AA178" i="2"/>
  <c r="AC178" i="2"/>
  <c r="F179" i="2"/>
  <c r="L179" i="2"/>
  <c r="M179" i="2"/>
  <c r="S179" i="2"/>
  <c r="U179" i="2"/>
  <c r="V179" i="2"/>
  <c r="AL179" i="2" s="1"/>
  <c r="W179" i="2" a="1"/>
  <c r="W179" i="2" s="1"/>
  <c r="X179" i="2" a="1"/>
  <c r="X179" i="2" s="1"/>
  <c r="Y179" i="2" a="1"/>
  <c r="Y179" i="2" s="1"/>
  <c r="Z179" i="2" a="1"/>
  <c r="Z179" i="2" s="1"/>
  <c r="AA179" i="2"/>
  <c r="AC179" i="2"/>
  <c r="F180" i="2"/>
  <c r="L180" i="2"/>
  <c r="M180" i="2"/>
  <c r="S180" i="2"/>
  <c r="U180" i="2"/>
  <c r="V180" i="2"/>
  <c r="AL180" i="2" s="1"/>
  <c r="W180" i="2" a="1"/>
  <c r="W180" i="2" s="1"/>
  <c r="X180" i="2" a="1"/>
  <c r="X180" i="2" s="1"/>
  <c r="Y180" i="2" a="1"/>
  <c r="Y180" i="2" s="1"/>
  <c r="Z180" i="2" a="1"/>
  <c r="Z180" i="2" s="1"/>
  <c r="AA180" i="2"/>
  <c r="AC180" i="2"/>
  <c r="F181" i="2"/>
  <c r="L181" i="2"/>
  <c r="M181" i="2"/>
  <c r="S181" i="2"/>
  <c r="U181" i="2"/>
  <c r="V181" i="2"/>
  <c r="AL181" i="2" s="1"/>
  <c r="W181" i="2" a="1"/>
  <c r="W181" i="2" s="1"/>
  <c r="X181" i="2" a="1"/>
  <c r="X181" i="2" s="1"/>
  <c r="Y181" i="2" a="1"/>
  <c r="Y181" i="2" s="1"/>
  <c r="Z181" i="2" a="1"/>
  <c r="Z181" i="2" s="1"/>
  <c r="AA181" i="2"/>
  <c r="AC181" i="2"/>
  <c r="F182" i="2"/>
  <c r="L182" i="2"/>
  <c r="M182" i="2"/>
  <c r="S182" i="2"/>
  <c r="U182" i="2"/>
  <c r="V182" i="2"/>
  <c r="AL182" i="2" s="1"/>
  <c r="W182" i="2" a="1"/>
  <c r="W182" i="2" s="1"/>
  <c r="X182" i="2" a="1"/>
  <c r="X182" i="2" s="1"/>
  <c r="Y182" i="2" a="1"/>
  <c r="Y182" i="2" s="1"/>
  <c r="Z182" i="2" a="1"/>
  <c r="Z182" i="2" s="1"/>
  <c r="AA182" i="2"/>
  <c r="AC182" i="2"/>
  <c r="F183" i="2"/>
  <c r="L183" i="2"/>
  <c r="M183" i="2"/>
  <c r="S183" i="2"/>
  <c r="U183" i="2"/>
  <c r="V183" i="2"/>
  <c r="AL183" i="2" s="1"/>
  <c r="W183" i="2" a="1"/>
  <c r="W183" i="2" s="1"/>
  <c r="X183" i="2" a="1"/>
  <c r="X183" i="2" s="1"/>
  <c r="Y183" i="2" a="1"/>
  <c r="Y183" i="2" s="1"/>
  <c r="Z183" i="2" a="1"/>
  <c r="Z183" i="2" s="1"/>
  <c r="AA183" i="2"/>
  <c r="AC183" i="2"/>
  <c r="F184" i="2"/>
  <c r="L184" i="2"/>
  <c r="M184" i="2"/>
  <c r="S184" i="2"/>
  <c r="U184" i="2"/>
  <c r="V184" i="2"/>
  <c r="AL184" i="2" s="1"/>
  <c r="W184" i="2" a="1"/>
  <c r="W184" i="2" s="1"/>
  <c r="X184" i="2" a="1"/>
  <c r="X184" i="2" s="1"/>
  <c r="Y184" i="2" a="1"/>
  <c r="Y184" i="2" s="1"/>
  <c r="Z184" i="2" a="1"/>
  <c r="Z184" i="2" s="1"/>
  <c r="AA184" i="2"/>
  <c r="AC184" i="2"/>
  <c r="F185" i="2"/>
  <c r="L185" i="2"/>
  <c r="M185" i="2"/>
  <c r="S185" i="2"/>
  <c r="U185" i="2"/>
  <c r="V185" i="2"/>
  <c r="AL185" i="2" s="1"/>
  <c r="W185" i="2" a="1"/>
  <c r="W185" i="2" s="1"/>
  <c r="X185" i="2" a="1"/>
  <c r="X185" i="2" s="1"/>
  <c r="Y185" i="2" a="1"/>
  <c r="Y185" i="2" s="1"/>
  <c r="Z185" i="2" a="1"/>
  <c r="Z185" i="2" s="1"/>
  <c r="AA185" i="2"/>
  <c r="AC185" i="2"/>
  <c r="F186" i="2"/>
  <c r="L186" i="2"/>
  <c r="M186" i="2"/>
  <c r="S186" i="2"/>
  <c r="U186" i="2"/>
  <c r="V186" i="2"/>
  <c r="AL186" i="2" s="1"/>
  <c r="W186" i="2" a="1"/>
  <c r="W186" i="2" s="1"/>
  <c r="X186" i="2" a="1"/>
  <c r="X186" i="2" s="1"/>
  <c r="Y186" i="2" a="1"/>
  <c r="Y186" i="2" s="1"/>
  <c r="Z186" i="2" a="1"/>
  <c r="Z186" i="2" s="1"/>
  <c r="AA186" i="2"/>
  <c r="AC186" i="2"/>
  <c r="F187" i="2"/>
  <c r="L187" i="2"/>
  <c r="M187" i="2"/>
  <c r="S187" i="2"/>
  <c r="U187" i="2"/>
  <c r="V187" i="2"/>
  <c r="AL187" i="2" s="1"/>
  <c r="W187" i="2" a="1"/>
  <c r="W187" i="2" s="1"/>
  <c r="X187" i="2" a="1"/>
  <c r="X187" i="2" s="1"/>
  <c r="Y187" i="2" a="1"/>
  <c r="Y187" i="2" s="1"/>
  <c r="Z187" i="2" a="1"/>
  <c r="Z187" i="2" s="1"/>
  <c r="AA187" i="2"/>
  <c r="AC187" i="2"/>
  <c r="F188" i="2"/>
  <c r="L188" i="2"/>
  <c r="M188" i="2"/>
  <c r="S188" i="2"/>
  <c r="U188" i="2"/>
  <c r="V188" i="2"/>
  <c r="AL188" i="2" s="1"/>
  <c r="W188" i="2" a="1"/>
  <c r="W188" i="2" s="1"/>
  <c r="X188" i="2" a="1"/>
  <c r="X188" i="2" s="1"/>
  <c r="Y188" i="2" a="1"/>
  <c r="Y188" i="2" s="1"/>
  <c r="Z188" i="2" a="1"/>
  <c r="Z188" i="2" s="1"/>
  <c r="AA188" i="2"/>
  <c r="AC188" i="2"/>
  <c r="F189" i="2"/>
  <c r="L189" i="2"/>
  <c r="M189" i="2"/>
  <c r="S189" i="2"/>
  <c r="U189" i="2"/>
  <c r="V189" i="2"/>
  <c r="AL189" i="2" s="1"/>
  <c r="W189" i="2" a="1"/>
  <c r="W189" i="2" s="1"/>
  <c r="X189" i="2" a="1"/>
  <c r="X189" i="2" s="1"/>
  <c r="Y189" i="2" a="1"/>
  <c r="Y189" i="2" s="1"/>
  <c r="Z189" i="2" a="1"/>
  <c r="Z189" i="2" s="1"/>
  <c r="AA189" i="2"/>
  <c r="AC189" i="2"/>
  <c r="F190" i="2"/>
  <c r="L190" i="2"/>
  <c r="M190" i="2"/>
  <c r="S190" i="2"/>
  <c r="U190" i="2"/>
  <c r="V190" i="2"/>
  <c r="AL190" i="2" s="1"/>
  <c r="W190" i="2" a="1"/>
  <c r="W190" i="2" s="1"/>
  <c r="X190" i="2" a="1"/>
  <c r="X190" i="2" s="1"/>
  <c r="Y190" i="2" a="1"/>
  <c r="Y190" i="2" s="1"/>
  <c r="Z190" i="2" a="1"/>
  <c r="Z190" i="2" s="1"/>
  <c r="AA190" i="2"/>
  <c r="AC190" i="2"/>
  <c r="F191" i="2"/>
  <c r="L191" i="2"/>
  <c r="M191" i="2"/>
  <c r="S191" i="2"/>
  <c r="U191" i="2"/>
  <c r="V191" i="2"/>
  <c r="AL191" i="2" s="1"/>
  <c r="W191" i="2" a="1"/>
  <c r="W191" i="2" s="1"/>
  <c r="X191" i="2" a="1"/>
  <c r="X191" i="2" s="1"/>
  <c r="Y191" i="2" a="1"/>
  <c r="Y191" i="2" s="1"/>
  <c r="Z191" i="2" a="1"/>
  <c r="Z191" i="2" s="1"/>
  <c r="AA191" i="2"/>
  <c r="AC191" i="2"/>
  <c r="F192" i="2"/>
  <c r="L192" i="2"/>
  <c r="M192" i="2"/>
  <c r="S192" i="2"/>
  <c r="U192" i="2"/>
  <c r="V192" i="2"/>
  <c r="AL192" i="2" s="1"/>
  <c r="W192" i="2" a="1"/>
  <c r="W192" i="2" s="1"/>
  <c r="X192" i="2" a="1"/>
  <c r="X192" i="2" s="1"/>
  <c r="Y192" i="2" a="1"/>
  <c r="Y192" i="2" s="1"/>
  <c r="Z192" i="2" a="1"/>
  <c r="Z192" i="2" s="1"/>
  <c r="AA192" i="2"/>
  <c r="AC192" i="2"/>
  <c r="F193" i="2"/>
  <c r="L193" i="2"/>
  <c r="M193" i="2"/>
  <c r="S193" i="2"/>
  <c r="U193" i="2"/>
  <c r="V193" i="2"/>
  <c r="AL193" i="2" s="1"/>
  <c r="W193" i="2" a="1"/>
  <c r="W193" i="2" s="1"/>
  <c r="X193" i="2" a="1"/>
  <c r="X193" i="2" s="1"/>
  <c r="Y193" i="2" a="1"/>
  <c r="Y193" i="2" s="1"/>
  <c r="Z193" i="2" a="1"/>
  <c r="Z193" i="2" s="1"/>
  <c r="AA193" i="2"/>
  <c r="AC193" i="2"/>
  <c r="F194" i="2"/>
  <c r="L194" i="2"/>
  <c r="M194" i="2"/>
  <c r="S194" i="2"/>
  <c r="U194" i="2"/>
  <c r="V194" i="2"/>
  <c r="AL194" i="2" s="1"/>
  <c r="W194" i="2" a="1"/>
  <c r="W194" i="2" s="1"/>
  <c r="X194" i="2" a="1"/>
  <c r="X194" i="2" s="1"/>
  <c r="Y194" i="2" a="1"/>
  <c r="Y194" i="2" s="1"/>
  <c r="Z194" i="2" a="1"/>
  <c r="Z194" i="2" s="1"/>
  <c r="AA194" i="2"/>
  <c r="AC194" i="2"/>
  <c r="F195" i="2"/>
  <c r="L195" i="2"/>
  <c r="M195" i="2"/>
  <c r="S195" i="2"/>
  <c r="U195" i="2"/>
  <c r="V195" i="2"/>
  <c r="AL195" i="2" s="1"/>
  <c r="W195" i="2" a="1"/>
  <c r="W195" i="2" s="1"/>
  <c r="X195" i="2" a="1"/>
  <c r="X195" i="2" s="1"/>
  <c r="Y195" i="2" a="1"/>
  <c r="Y195" i="2" s="1"/>
  <c r="Z195" i="2" a="1"/>
  <c r="Z195" i="2" s="1"/>
  <c r="AA195" i="2"/>
  <c r="AC195" i="2"/>
  <c r="F196" i="2"/>
  <c r="L196" i="2"/>
  <c r="M196" i="2"/>
  <c r="S196" i="2"/>
  <c r="U196" i="2"/>
  <c r="V196" i="2"/>
  <c r="AL196" i="2" s="1"/>
  <c r="W196" i="2" a="1"/>
  <c r="W196" i="2" s="1"/>
  <c r="X196" i="2" a="1"/>
  <c r="X196" i="2" s="1"/>
  <c r="Y196" i="2" a="1"/>
  <c r="Y196" i="2" s="1"/>
  <c r="Z196" i="2" a="1"/>
  <c r="Z196" i="2" s="1"/>
  <c r="AA196" i="2"/>
  <c r="AC196" i="2"/>
  <c r="F197" i="2"/>
  <c r="L197" i="2"/>
  <c r="M197" i="2"/>
  <c r="S197" i="2"/>
  <c r="U197" i="2"/>
  <c r="V197" i="2"/>
  <c r="AL197" i="2" s="1"/>
  <c r="W197" i="2" a="1"/>
  <c r="W197" i="2" s="1"/>
  <c r="X197" i="2" a="1"/>
  <c r="X197" i="2" s="1"/>
  <c r="Y197" i="2" a="1"/>
  <c r="Y197" i="2" s="1"/>
  <c r="Z197" i="2" a="1"/>
  <c r="Z197" i="2" s="1"/>
  <c r="AA197" i="2"/>
  <c r="AC197" i="2"/>
  <c r="F198" i="2"/>
  <c r="L198" i="2"/>
  <c r="M198" i="2"/>
  <c r="S198" i="2"/>
  <c r="U198" i="2"/>
  <c r="V198" i="2"/>
  <c r="AL198" i="2" s="1"/>
  <c r="W198" i="2" a="1"/>
  <c r="W198" i="2" s="1"/>
  <c r="X198" i="2" a="1"/>
  <c r="X198" i="2" s="1"/>
  <c r="Y198" i="2" a="1"/>
  <c r="Y198" i="2" s="1"/>
  <c r="Z198" i="2" a="1"/>
  <c r="Z198" i="2" s="1"/>
  <c r="AA198" i="2"/>
  <c r="AC198" i="2"/>
  <c r="F199" i="2"/>
  <c r="L199" i="2"/>
  <c r="M199" i="2"/>
  <c r="S199" i="2"/>
  <c r="U199" i="2"/>
  <c r="V199" i="2"/>
  <c r="AL199" i="2" s="1"/>
  <c r="W199" i="2" a="1"/>
  <c r="W199" i="2" s="1"/>
  <c r="X199" i="2" a="1"/>
  <c r="X199" i="2" s="1"/>
  <c r="Y199" i="2" a="1"/>
  <c r="Y199" i="2" s="1"/>
  <c r="Z199" i="2" a="1"/>
  <c r="Z199" i="2" s="1"/>
  <c r="AA199" i="2"/>
  <c r="AC199" i="2"/>
  <c r="F200" i="2"/>
  <c r="L200" i="2"/>
  <c r="M200" i="2"/>
  <c r="S200" i="2"/>
  <c r="U200" i="2"/>
  <c r="V200" i="2"/>
  <c r="AL200" i="2" s="1"/>
  <c r="W200" i="2" a="1"/>
  <c r="W200" i="2" s="1"/>
  <c r="X200" i="2" a="1"/>
  <c r="X200" i="2" s="1"/>
  <c r="Y200" i="2" a="1"/>
  <c r="Y200" i="2" s="1"/>
  <c r="Z200" i="2" a="1"/>
  <c r="Z200" i="2" s="1"/>
  <c r="AA200" i="2"/>
  <c r="AC200" i="2"/>
  <c r="F201" i="2"/>
  <c r="L201" i="2"/>
  <c r="M201" i="2"/>
  <c r="S201" i="2"/>
  <c r="U201" i="2"/>
  <c r="V201" i="2"/>
  <c r="AL201" i="2" s="1"/>
  <c r="W201" i="2" a="1"/>
  <c r="W201" i="2" s="1"/>
  <c r="X201" i="2" a="1"/>
  <c r="X201" i="2" s="1"/>
  <c r="Y201" i="2" a="1"/>
  <c r="Y201" i="2" s="1"/>
  <c r="Z201" i="2" a="1"/>
  <c r="Z201" i="2" s="1"/>
  <c r="AA201" i="2"/>
  <c r="AC201" i="2"/>
  <c r="F202" i="2"/>
  <c r="L202" i="2"/>
  <c r="M202" i="2"/>
  <c r="S202" i="2"/>
  <c r="U202" i="2"/>
  <c r="V202" i="2"/>
  <c r="AL202" i="2" s="1"/>
  <c r="W202" i="2" a="1"/>
  <c r="W202" i="2" s="1"/>
  <c r="X202" i="2" a="1"/>
  <c r="X202" i="2" s="1"/>
  <c r="Y202" i="2" a="1"/>
  <c r="Y202" i="2" s="1"/>
  <c r="Z202" i="2" a="1"/>
  <c r="Z202" i="2" s="1"/>
  <c r="AA202" i="2"/>
  <c r="AC202" i="2"/>
  <c r="F203" i="2"/>
  <c r="L203" i="2"/>
  <c r="M203" i="2"/>
  <c r="S203" i="2"/>
  <c r="U203" i="2"/>
  <c r="V203" i="2"/>
  <c r="AL203" i="2" s="1"/>
  <c r="W203" i="2" a="1"/>
  <c r="W203" i="2" s="1"/>
  <c r="X203" i="2" a="1"/>
  <c r="X203" i="2" s="1"/>
  <c r="Y203" i="2" a="1"/>
  <c r="Y203" i="2" s="1"/>
  <c r="Z203" i="2" a="1"/>
  <c r="Z203" i="2" s="1"/>
  <c r="AA203" i="2"/>
  <c r="AC203" i="2"/>
  <c r="F204" i="2"/>
  <c r="L204" i="2"/>
  <c r="M204" i="2"/>
  <c r="S204" i="2"/>
  <c r="U204" i="2"/>
  <c r="V204" i="2"/>
  <c r="AL204" i="2" s="1"/>
  <c r="W204" i="2" a="1"/>
  <c r="W204" i="2" s="1"/>
  <c r="X204" i="2" a="1"/>
  <c r="X204" i="2" s="1"/>
  <c r="Y204" i="2" a="1"/>
  <c r="Y204" i="2" s="1"/>
  <c r="Z204" i="2" a="1"/>
  <c r="Z204" i="2" s="1"/>
  <c r="AA204" i="2"/>
  <c r="AC204" i="2"/>
  <c r="F205" i="2"/>
  <c r="L205" i="2"/>
  <c r="M205" i="2"/>
  <c r="S205" i="2"/>
  <c r="U205" i="2"/>
  <c r="V205" i="2"/>
  <c r="AL205" i="2" s="1"/>
  <c r="W205" i="2" a="1"/>
  <c r="W205" i="2" s="1"/>
  <c r="X205" i="2" a="1"/>
  <c r="X205" i="2" s="1"/>
  <c r="Y205" i="2" a="1"/>
  <c r="Y205" i="2" s="1"/>
  <c r="Z205" i="2" a="1"/>
  <c r="Z205" i="2" s="1"/>
  <c r="AA205" i="2"/>
  <c r="AC205" i="2"/>
  <c r="F206" i="2"/>
  <c r="L206" i="2"/>
  <c r="M206" i="2"/>
  <c r="S206" i="2"/>
  <c r="U206" i="2"/>
  <c r="V206" i="2"/>
  <c r="AL206" i="2" s="1"/>
  <c r="W206" i="2" a="1"/>
  <c r="W206" i="2" s="1"/>
  <c r="X206" i="2" a="1"/>
  <c r="X206" i="2" s="1"/>
  <c r="Y206" i="2" a="1"/>
  <c r="Y206" i="2" s="1"/>
  <c r="Z206" i="2" a="1"/>
  <c r="Z206" i="2" s="1"/>
  <c r="AA206" i="2"/>
  <c r="AC206" i="2"/>
  <c r="F207" i="2"/>
  <c r="L207" i="2"/>
  <c r="M207" i="2"/>
  <c r="S207" i="2"/>
  <c r="U207" i="2"/>
  <c r="V207" i="2"/>
  <c r="AL207" i="2" s="1"/>
  <c r="W207" i="2" a="1"/>
  <c r="W207" i="2" s="1"/>
  <c r="X207" i="2" a="1"/>
  <c r="X207" i="2" s="1"/>
  <c r="Y207" i="2" a="1"/>
  <c r="Y207" i="2" s="1"/>
  <c r="Z207" i="2" a="1"/>
  <c r="Z207" i="2" s="1"/>
  <c r="AA207" i="2"/>
  <c r="AC207" i="2"/>
  <c r="F208" i="2"/>
  <c r="L208" i="2"/>
  <c r="M208" i="2"/>
  <c r="S208" i="2"/>
  <c r="U208" i="2"/>
  <c r="V208" i="2"/>
  <c r="AL208" i="2" s="1"/>
  <c r="W208" i="2" a="1"/>
  <c r="W208" i="2" s="1"/>
  <c r="X208" i="2" a="1"/>
  <c r="X208" i="2" s="1"/>
  <c r="Y208" i="2" a="1"/>
  <c r="Y208" i="2" s="1"/>
  <c r="Z208" i="2" a="1"/>
  <c r="Z208" i="2" s="1"/>
  <c r="AA208" i="2"/>
  <c r="AC208" i="2"/>
  <c r="F209" i="2"/>
  <c r="L209" i="2"/>
  <c r="M209" i="2"/>
  <c r="S209" i="2"/>
  <c r="U209" i="2"/>
  <c r="V209" i="2"/>
  <c r="AL209" i="2" s="1"/>
  <c r="W209" i="2" a="1"/>
  <c r="W209" i="2" s="1"/>
  <c r="X209" i="2" a="1"/>
  <c r="X209" i="2" s="1"/>
  <c r="Y209" i="2" a="1"/>
  <c r="Y209" i="2" s="1"/>
  <c r="Z209" i="2" a="1"/>
  <c r="Z209" i="2" s="1"/>
  <c r="AA209" i="2"/>
  <c r="AC209" i="2"/>
  <c r="F210" i="2"/>
  <c r="L210" i="2"/>
  <c r="M210" i="2"/>
  <c r="S210" i="2"/>
  <c r="U210" i="2"/>
  <c r="V210" i="2"/>
  <c r="AL210" i="2" s="1"/>
  <c r="W210" i="2" a="1"/>
  <c r="W210" i="2" s="1"/>
  <c r="X210" i="2" a="1"/>
  <c r="X210" i="2" s="1"/>
  <c r="Y210" i="2" a="1"/>
  <c r="Y210" i="2" s="1"/>
  <c r="Z210" i="2" a="1"/>
  <c r="Z210" i="2" s="1"/>
  <c r="AA210" i="2"/>
  <c r="AC210" i="2"/>
  <c r="F211" i="2"/>
  <c r="L211" i="2"/>
  <c r="M211" i="2"/>
  <c r="S211" i="2"/>
  <c r="U211" i="2"/>
  <c r="V211" i="2"/>
  <c r="AL211" i="2" s="1"/>
  <c r="W211" i="2" a="1"/>
  <c r="W211" i="2" s="1"/>
  <c r="X211" i="2" a="1"/>
  <c r="X211" i="2" s="1"/>
  <c r="Y211" i="2" a="1"/>
  <c r="Y211" i="2" s="1"/>
  <c r="Z211" i="2" a="1"/>
  <c r="Z211" i="2" s="1"/>
  <c r="AA211" i="2"/>
  <c r="AC211" i="2"/>
  <c r="F212" i="2"/>
  <c r="L212" i="2"/>
  <c r="M212" i="2"/>
  <c r="S212" i="2"/>
  <c r="U212" i="2"/>
  <c r="V212" i="2"/>
  <c r="AL212" i="2" s="1"/>
  <c r="W212" i="2" a="1"/>
  <c r="W212" i="2" s="1"/>
  <c r="X212" i="2" a="1"/>
  <c r="X212" i="2" s="1"/>
  <c r="Y212" i="2" a="1"/>
  <c r="Y212" i="2" s="1"/>
  <c r="Z212" i="2" a="1"/>
  <c r="Z212" i="2" s="1"/>
  <c r="AA212" i="2"/>
  <c r="AC212" i="2"/>
  <c r="F213" i="2"/>
  <c r="L213" i="2"/>
  <c r="M213" i="2"/>
  <c r="S213" i="2"/>
  <c r="U213" i="2"/>
  <c r="V213" i="2"/>
  <c r="AL213" i="2" s="1"/>
  <c r="W213" i="2" a="1"/>
  <c r="W213" i="2" s="1"/>
  <c r="X213" i="2" a="1"/>
  <c r="X213" i="2" s="1"/>
  <c r="Y213" i="2" a="1"/>
  <c r="Y213" i="2" s="1"/>
  <c r="Z213" i="2" a="1"/>
  <c r="Z213" i="2" s="1"/>
  <c r="AA213" i="2"/>
  <c r="AC213" i="2"/>
  <c r="F214" i="2"/>
  <c r="L214" i="2"/>
  <c r="M214" i="2"/>
  <c r="S214" i="2"/>
  <c r="U214" i="2"/>
  <c r="V214" i="2"/>
  <c r="AL214" i="2" s="1"/>
  <c r="W214" i="2" a="1"/>
  <c r="W214" i="2" s="1"/>
  <c r="X214" i="2" a="1"/>
  <c r="X214" i="2" s="1"/>
  <c r="Y214" i="2" a="1"/>
  <c r="Y214" i="2" s="1"/>
  <c r="Z214" i="2" a="1"/>
  <c r="Z214" i="2" s="1"/>
  <c r="AA214" i="2"/>
  <c r="AC214" i="2"/>
  <c r="F215" i="2"/>
  <c r="L215" i="2"/>
  <c r="M215" i="2"/>
  <c r="S215" i="2"/>
  <c r="U215" i="2"/>
  <c r="V215" i="2"/>
  <c r="AL215" i="2" s="1"/>
  <c r="W215" i="2" a="1"/>
  <c r="W215" i="2" s="1"/>
  <c r="X215" i="2" a="1"/>
  <c r="X215" i="2" s="1"/>
  <c r="Y215" i="2" a="1"/>
  <c r="Y215" i="2" s="1"/>
  <c r="Z215" i="2" a="1"/>
  <c r="Z215" i="2" s="1"/>
  <c r="AA215" i="2"/>
  <c r="AC215" i="2"/>
  <c r="F216" i="2"/>
  <c r="L216" i="2"/>
  <c r="M216" i="2"/>
  <c r="S216" i="2"/>
  <c r="U216" i="2"/>
  <c r="V216" i="2"/>
  <c r="AL216" i="2" s="1"/>
  <c r="W216" i="2" a="1"/>
  <c r="W216" i="2" s="1"/>
  <c r="X216" i="2" a="1"/>
  <c r="X216" i="2" s="1"/>
  <c r="Y216" i="2" a="1"/>
  <c r="Y216" i="2" s="1"/>
  <c r="Z216" i="2" a="1"/>
  <c r="Z216" i="2" s="1"/>
  <c r="AA216" i="2"/>
  <c r="AC216" i="2"/>
  <c r="F217" i="2"/>
  <c r="L217" i="2"/>
  <c r="M217" i="2"/>
  <c r="S217" i="2"/>
  <c r="U217" i="2"/>
  <c r="V217" i="2"/>
  <c r="AL217" i="2" s="1"/>
  <c r="W217" i="2" a="1"/>
  <c r="W217" i="2" s="1"/>
  <c r="X217" i="2" a="1"/>
  <c r="X217" i="2" s="1"/>
  <c r="Y217" i="2" a="1"/>
  <c r="Y217" i="2" s="1"/>
  <c r="Z217" i="2" a="1"/>
  <c r="Z217" i="2" s="1"/>
  <c r="AA217" i="2"/>
  <c r="AC217" i="2"/>
  <c r="F218" i="2"/>
  <c r="L218" i="2"/>
  <c r="M218" i="2"/>
  <c r="S218" i="2"/>
  <c r="U218" i="2"/>
  <c r="V218" i="2"/>
  <c r="AL218" i="2" s="1"/>
  <c r="W218" i="2" a="1"/>
  <c r="W218" i="2" s="1"/>
  <c r="X218" i="2" a="1"/>
  <c r="X218" i="2" s="1"/>
  <c r="Y218" i="2" a="1"/>
  <c r="Y218" i="2" s="1"/>
  <c r="Z218" i="2" a="1"/>
  <c r="Z218" i="2" s="1"/>
  <c r="AA218" i="2"/>
  <c r="AC218" i="2"/>
  <c r="F219" i="2"/>
  <c r="L219" i="2"/>
  <c r="M219" i="2"/>
  <c r="S219" i="2"/>
  <c r="U219" i="2"/>
  <c r="V219" i="2"/>
  <c r="AL219" i="2" s="1"/>
  <c r="W219" i="2" a="1"/>
  <c r="W219" i="2" s="1"/>
  <c r="X219" i="2" a="1"/>
  <c r="X219" i="2" s="1"/>
  <c r="Y219" i="2" a="1"/>
  <c r="Y219" i="2" s="1"/>
  <c r="Z219" i="2" a="1"/>
  <c r="Z219" i="2" s="1"/>
  <c r="AA219" i="2"/>
  <c r="AC219" i="2"/>
  <c r="F220" i="2"/>
  <c r="L220" i="2"/>
  <c r="M220" i="2"/>
  <c r="S220" i="2"/>
  <c r="U220" i="2"/>
  <c r="V220" i="2"/>
  <c r="AL220" i="2" s="1"/>
  <c r="W220" i="2" a="1"/>
  <c r="W220" i="2" s="1"/>
  <c r="X220" i="2" a="1"/>
  <c r="X220" i="2" s="1"/>
  <c r="Y220" i="2" a="1"/>
  <c r="Y220" i="2" s="1"/>
  <c r="Z220" i="2" a="1"/>
  <c r="Z220" i="2" s="1"/>
  <c r="AA220" i="2"/>
  <c r="AC220" i="2"/>
  <c r="F221" i="2"/>
  <c r="L221" i="2"/>
  <c r="M221" i="2"/>
  <c r="S221" i="2"/>
  <c r="U221" i="2"/>
  <c r="V221" i="2"/>
  <c r="AL221" i="2" s="1"/>
  <c r="W221" i="2" a="1"/>
  <c r="W221" i="2" s="1"/>
  <c r="X221" i="2" a="1"/>
  <c r="X221" i="2" s="1"/>
  <c r="Y221" i="2" a="1"/>
  <c r="Y221" i="2" s="1"/>
  <c r="Z221" i="2" a="1"/>
  <c r="Z221" i="2" s="1"/>
  <c r="AA221" i="2"/>
  <c r="AC221" i="2"/>
  <c r="F222" i="2"/>
  <c r="L222" i="2"/>
  <c r="M222" i="2"/>
  <c r="S222" i="2"/>
  <c r="U222" i="2"/>
  <c r="V222" i="2"/>
  <c r="AL222" i="2" s="1"/>
  <c r="W222" i="2" a="1"/>
  <c r="W222" i="2" s="1"/>
  <c r="X222" i="2" a="1"/>
  <c r="X222" i="2" s="1"/>
  <c r="Y222" i="2" a="1"/>
  <c r="Y222" i="2" s="1"/>
  <c r="Z222" i="2" a="1"/>
  <c r="Z222" i="2" s="1"/>
  <c r="AA222" i="2"/>
  <c r="AC222" i="2"/>
  <c r="F223" i="2"/>
  <c r="L223" i="2"/>
  <c r="M223" i="2"/>
  <c r="S223" i="2"/>
  <c r="U223" i="2"/>
  <c r="V223" i="2"/>
  <c r="AL223" i="2" s="1"/>
  <c r="W223" i="2" a="1"/>
  <c r="W223" i="2" s="1"/>
  <c r="X223" i="2" a="1"/>
  <c r="X223" i="2" s="1"/>
  <c r="Y223" i="2" a="1"/>
  <c r="Y223" i="2" s="1"/>
  <c r="Z223" i="2" a="1"/>
  <c r="Z223" i="2" s="1"/>
  <c r="AA223" i="2"/>
  <c r="AC223" i="2"/>
  <c r="F224" i="2"/>
  <c r="L224" i="2"/>
  <c r="M224" i="2"/>
  <c r="S224" i="2"/>
  <c r="U224" i="2"/>
  <c r="V224" i="2"/>
  <c r="AL224" i="2" s="1"/>
  <c r="W224" i="2" a="1"/>
  <c r="W224" i="2" s="1"/>
  <c r="X224" i="2" a="1"/>
  <c r="X224" i="2" s="1"/>
  <c r="Y224" i="2" a="1"/>
  <c r="Y224" i="2" s="1"/>
  <c r="Z224" i="2" a="1"/>
  <c r="Z224" i="2" s="1"/>
  <c r="AA224" i="2"/>
  <c r="AC224" i="2"/>
  <c r="F225" i="2"/>
  <c r="L225" i="2"/>
  <c r="M225" i="2"/>
  <c r="S225" i="2"/>
  <c r="U225" i="2"/>
  <c r="V225" i="2"/>
  <c r="AL225" i="2" s="1"/>
  <c r="W225" i="2" a="1"/>
  <c r="W225" i="2" s="1"/>
  <c r="X225" i="2" a="1"/>
  <c r="X225" i="2" s="1"/>
  <c r="Y225" i="2" a="1"/>
  <c r="Y225" i="2" s="1"/>
  <c r="Z225" i="2" a="1"/>
  <c r="Z225" i="2" s="1"/>
  <c r="AA225" i="2"/>
  <c r="AC225" i="2"/>
  <c r="F226" i="2"/>
  <c r="L226" i="2"/>
  <c r="M226" i="2"/>
  <c r="S226" i="2"/>
  <c r="U226" i="2"/>
  <c r="V226" i="2"/>
  <c r="AL226" i="2" s="1"/>
  <c r="W226" i="2" a="1"/>
  <c r="W226" i="2" s="1"/>
  <c r="X226" i="2" a="1"/>
  <c r="X226" i="2" s="1"/>
  <c r="Y226" i="2" a="1"/>
  <c r="Y226" i="2" s="1"/>
  <c r="Z226" i="2" a="1"/>
  <c r="Z226" i="2" s="1"/>
  <c r="AA226" i="2"/>
  <c r="AC226" i="2"/>
  <c r="F227" i="2"/>
  <c r="L227" i="2"/>
  <c r="M227" i="2"/>
  <c r="S227" i="2"/>
  <c r="U227" i="2"/>
  <c r="V227" i="2"/>
  <c r="AL227" i="2" s="1"/>
  <c r="W227" i="2" a="1"/>
  <c r="W227" i="2" s="1"/>
  <c r="X227" i="2" a="1"/>
  <c r="X227" i="2" s="1"/>
  <c r="Y227" i="2" a="1"/>
  <c r="Y227" i="2" s="1"/>
  <c r="Z227" i="2" a="1"/>
  <c r="Z227" i="2" s="1"/>
  <c r="AA227" i="2"/>
  <c r="AC227" i="2"/>
  <c r="F228" i="2"/>
  <c r="L228" i="2"/>
  <c r="M228" i="2"/>
  <c r="S228" i="2"/>
  <c r="U228" i="2"/>
  <c r="V228" i="2"/>
  <c r="AL228" i="2" s="1"/>
  <c r="W228" i="2" a="1"/>
  <c r="W228" i="2" s="1"/>
  <c r="X228" i="2" a="1"/>
  <c r="X228" i="2" s="1"/>
  <c r="Y228" i="2" a="1"/>
  <c r="Y228" i="2" s="1"/>
  <c r="Z228" i="2" a="1"/>
  <c r="Z228" i="2" s="1"/>
  <c r="AA228" i="2"/>
  <c r="AC228" i="2"/>
  <c r="F229" i="2"/>
  <c r="L229" i="2"/>
  <c r="M229" i="2"/>
  <c r="S229" i="2"/>
  <c r="U229" i="2"/>
  <c r="V229" i="2"/>
  <c r="AL229" i="2" s="1"/>
  <c r="W229" i="2" a="1"/>
  <c r="W229" i="2" s="1"/>
  <c r="X229" i="2" a="1"/>
  <c r="X229" i="2" s="1"/>
  <c r="Y229" i="2" a="1"/>
  <c r="Y229" i="2" s="1"/>
  <c r="Z229" i="2" a="1"/>
  <c r="Z229" i="2" s="1"/>
  <c r="AA229" i="2"/>
  <c r="AC229" i="2"/>
  <c r="F230" i="2"/>
  <c r="L230" i="2"/>
  <c r="M230" i="2"/>
  <c r="S230" i="2"/>
  <c r="U230" i="2"/>
  <c r="V230" i="2"/>
  <c r="AL230" i="2" s="1"/>
  <c r="W230" i="2" a="1"/>
  <c r="W230" i="2" s="1"/>
  <c r="X230" i="2" a="1"/>
  <c r="X230" i="2" s="1"/>
  <c r="Y230" i="2" a="1"/>
  <c r="Y230" i="2" s="1"/>
  <c r="Z230" i="2" a="1"/>
  <c r="Z230" i="2" s="1"/>
  <c r="AA230" i="2"/>
  <c r="AC230" i="2"/>
  <c r="F231" i="2"/>
  <c r="L231" i="2"/>
  <c r="M231" i="2"/>
  <c r="S231" i="2"/>
  <c r="U231" i="2"/>
  <c r="V231" i="2"/>
  <c r="AL231" i="2" s="1"/>
  <c r="W231" i="2" a="1"/>
  <c r="W231" i="2" s="1"/>
  <c r="X231" i="2" a="1"/>
  <c r="X231" i="2" s="1"/>
  <c r="Y231" i="2" a="1"/>
  <c r="Y231" i="2" s="1"/>
  <c r="Z231" i="2" a="1"/>
  <c r="Z231" i="2" s="1"/>
  <c r="AA231" i="2"/>
  <c r="AC231" i="2"/>
  <c r="F232" i="2"/>
  <c r="L232" i="2"/>
  <c r="M232" i="2"/>
  <c r="S232" i="2"/>
  <c r="U232" i="2"/>
  <c r="V232" i="2"/>
  <c r="AL232" i="2" s="1"/>
  <c r="W232" i="2" a="1"/>
  <c r="W232" i="2" s="1"/>
  <c r="X232" i="2" a="1"/>
  <c r="X232" i="2" s="1"/>
  <c r="Y232" i="2" a="1"/>
  <c r="Y232" i="2" s="1"/>
  <c r="Z232" i="2" a="1"/>
  <c r="Z232" i="2" s="1"/>
  <c r="AA232" i="2"/>
  <c r="AC232" i="2"/>
  <c r="F233" i="2"/>
  <c r="L233" i="2"/>
  <c r="M233" i="2"/>
  <c r="S233" i="2"/>
  <c r="U233" i="2"/>
  <c r="V233" i="2"/>
  <c r="AL233" i="2" s="1"/>
  <c r="W233" i="2" a="1"/>
  <c r="W233" i="2" s="1"/>
  <c r="X233" i="2" a="1"/>
  <c r="X233" i="2" s="1"/>
  <c r="Y233" i="2" a="1"/>
  <c r="Y233" i="2" s="1"/>
  <c r="Z233" i="2" a="1"/>
  <c r="Z233" i="2" s="1"/>
  <c r="AA233" i="2"/>
  <c r="AC233" i="2"/>
  <c r="F234" i="2"/>
  <c r="L234" i="2"/>
  <c r="M234" i="2"/>
  <c r="S234" i="2"/>
  <c r="U234" i="2"/>
  <c r="V234" i="2"/>
  <c r="AL234" i="2" s="1"/>
  <c r="W234" i="2" a="1"/>
  <c r="W234" i="2" s="1"/>
  <c r="X234" i="2" a="1"/>
  <c r="X234" i="2" s="1"/>
  <c r="Y234" i="2" a="1"/>
  <c r="Y234" i="2" s="1"/>
  <c r="Z234" i="2" a="1"/>
  <c r="Z234" i="2" s="1"/>
  <c r="AA234" i="2"/>
  <c r="AC234" i="2"/>
  <c r="F235" i="2"/>
  <c r="L235" i="2"/>
  <c r="M235" i="2"/>
  <c r="S235" i="2"/>
  <c r="U235" i="2"/>
  <c r="V235" i="2"/>
  <c r="AL235" i="2" s="1"/>
  <c r="W235" i="2" a="1"/>
  <c r="W235" i="2" s="1"/>
  <c r="X235" i="2" a="1"/>
  <c r="X235" i="2" s="1"/>
  <c r="Y235" i="2" a="1"/>
  <c r="Y235" i="2" s="1"/>
  <c r="Z235" i="2" a="1"/>
  <c r="Z235" i="2" s="1"/>
  <c r="AA235" i="2"/>
  <c r="AC235" i="2"/>
  <c r="F236" i="2"/>
  <c r="L236" i="2"/>
  <c r="M236" i="2"/>
  <c r="S236" i="2"/>
  <c r="U236" i="2"/>
  <c r="V236" i="2"/>
  <c r="AL236" i="2" s="1"/>
  <c r="W236" i="2" a="1"/>
  <c r="W236" i="2" s="1"/>
  <c r="X236" i="2" a="1"/>
  <c r="X236" i="2" s="1"/>
  <c r="Y236" i="2" a="1"/>
  <c r="Y236" i="2" s="1"/>
  <c r="Z236" i="2" a="1"/>
  <c r="Z236" i="2" s="1"/>
  <c r="AA236" i="2"/>
  <c r="AC236" i="2"/>
  <c r="F237" i="2"/>
  <c r="L237" i="2"/>
  <c r="M237" i="2"/>
  <c r="S237" i="2"/>
  <c r="U237" i="2"/>
  <c r="V237" i="2"/>
  <c r="AL237" i="2" s="1"/>
  <c r="W237" i="2" a="1"/>
  <c r="W237" i="2" s="1"/>
  <c r="X237" i="2" a="1"/>
  <c r="X237" i="2" s="1"/>
  <c r="Y237" i="2" a="1"/>
  <c r="Y237" i="2" s="1"/>
  <c r="Z237" i="2" a="1"/>
  <c r="Z237" i="2" s="1"/>
  <c r="AA237" i="2"/>
  <c r="AC237" i="2"/>
  <c r="F238" i="2"/>
  <c r="L238" i="2"/>
  <c r="M238" i="2"/>
  <c r="S238" i="2"/>
  <c r="U238" i="2"/>
  <c r="V238" i="2"/>
  <c r="AL238" i="2" s="1"/>
  <c r="W238" i="2" a="1"/>
  <c r="W238" i="2" s="1"/>
  <c r="X238" i="2" a="1"/>
  <c r="X238" i="2" s="1"/>
  <c r="Y238" i="2" a="1"/>
  <c r="Y238" i="2" s="1"/>
  <c r="Z238" i="2" a="1"/>
  <c r="Z238" i="2" s="1"/>
  <c r="AA238" i="2"/>
  <c r="AC238" i="2"/>
  <c r="F239" i="2"/>
  <c r="L239" i="2"/>
  <c r="M239" i="2"/>
  <c r="S239" i="2"/>
  <c r="U239" i="2"/>
  <c r="V239" i="2"/>
  <c r="AL239" i="2" s="1"/>
  <c r="W239" i="2" a="1"/>
  <c r="W239" i="2" s="1"/>
  <c r="X239" i="2" a="1"/>
  <c r="X239" i="2" s="1"/>
  <c r="Y239" i="2" a="1"/>
  <c r="Y239" i="2" s="1"/>
  <c r="Z239" i="2" a="1"/>
  <c r="Z239" i="2" s="1"/>
  <c r="AA239" i="2"/>
  <c r="AC239" i="2"/>
  <c r="F240" i="2"/>
  <c r="L240" i="2"/>
  <c r="M240" i="2"/>
  <c r="S240" i="2"/>
  <c r="U240" i="2"/>
  <c r="V240" i="2"/>
  <c r="AL240" i="2" s="1"/>
  <c r="W240" i="2" a="1"/>
  <c r="W240" i="2" s="1"/>
  <c r="X240" i="2" a="1"/>
  <c r="X240" i="2" s="1"/>
  <c r="Y240" i="2" a="1"/>
  <c r="Y240" i="2" s="1"/>
  <c r="Z240" i="2" a="1"/>
  <c r="Z240" i="2" s="1"/>
  <c r="AA240" i="2"/>
  <c r="AC240" i="2"/>
  <c r="F241" i="2"/>
  <c r="L241" i="2"/>
  <c r="M241" i="2"/>
  <c r="S241" i="2"/>
  <c r="U241" i="2"/>
  <c r="V241" i="2"/>
  <c r="AL241" i="2" s="1"/>
  <c r="W241" i="2" a="1"/>
  <c r="W241" i="2" s="1"/>
  <c r="X241" i="2" a="1"/>
  <c r="X241" i="2" s="1"/>
  <c r="Y241" i="2" a="1"/>
  <c r="Y241" i="2" s="1"/>
  <c r="Z241" i="2" a="1"/>
  <c r="Z241" i="2" s="1"/>
  <c r="AA241" i="2"/>
  <c r="AC241" i="2"/>
  <c r="F242" i="2"/>
  <c r="L242" i="2"/>
  <c r="M242" i="2"/>
  <c r="S242" i="2"/>
  <c r="U242" i="2"/>
  <c r="V242" i="2"/>
  <c r="AL242" i="2" s="1"/>
  <c r="W242" i="2" a="1"/>
  <c r="W242" i="2" s="1"/>
  <c r="X242" i="2" a="1"/>
  <c r="X242" i="2" s="1"/>
  <c r="Y242" i="2" a="1"/>
  <c r="Y242" i="2" s="1"/>
  <c r="Z242" i="2" a="1"/>
  <c r="Z242" i="2" s="1"/>
  <c r="AA242" i="2"/>
  <c r="AC242" i="2"/>
  <c r="F243" i="2"/>
  <c r="L243" i="2"/>
  <c r="M243" i="2"/>
  <c r="S243" i="2"/>
  <c r="U243" i="2"/>
  <c r="V243" i="2"/>
  <c r="AL243" i="2" s="1"/>
  <c r="W243" i="2" a="1"/>
  <c r="W243" i="2" s="1"/>
  <c r="X243" i="2" a="1"/>
  <c r="X243" i="2" s="1"/>
  <c r="Y243" i="2" a="1"/>
  <c r="Y243" i="2" s="1"/>
  <c r="Z243" i="2" a="1"/>
  <c r="Z243" i="2" s="1"/>
  <c r="AA243" i="2"/>
  <c r="AC243" i="2"/>
  <c r="F244" i="2"/>
  <c r="L244" i="2"/>
  <c r="M244" i="2"/>
  <c r="S244" i="2"/>
  <c r="U244" i="2"/>
  <c r="V244" i="2"/>
  <c r="AL244" i="2" s="1"/>
  <c r="W244" i="2" a="1"/>
  <c r="W244" i="2" s="1"/>
  <c r="X244" i="2" a="1"/>
  <c r="X244" i="2" s="1"/>
  <c r="Y244" i="2" a="1"/>
  <c r="Y244" i="2" s="1"/>
  <c r="Z244" i="2" a="1"/>
  <c r="Z244" i="2" s="1"/>
  <c r="AA244" i="2"/>
  <c r="AC244" i="2"/>
  <c r="F245" i="2"/>
  <c r="L245" i="2"/>
  <c r="M245" i="2"/>
  <c r="S245" i="2"/>
  <c r="U245" i="2"/>
  <c r="V245" i="2"/>
  <c r="AL245" i="2" s="1"/>
  <c r="W245" i="2" a="1"/>
  <c r="W245" i="2" s="1"/>
  <c r="X245" i="2" a="1"/>
  <c r="X245" i="2" s="1"/>
  <c r="Y245" i="2" a="1"/>
  <c r="Y245" i="2" s="1"/>
  <c r="Z245" i="2" a="1"/>
  <c r="Z245" i="2" s="1"/>
  <c r="AA245" i="2"/>
  <c r="AC245" i="2"/>
  <c r="F246" i="2"/>
  <c r="L246" i="2"/>
  <c r="M246" i="2"/>
  <c r="S246" i="2"/>
  <c r="U246" i="2"/>
  <c r="V246" i="2"/>
  <c r="AL246" i="2" s="1"/>
  <c r="W246" i="2" a="1"/>
  <c r="W246" i="2" s="1"/>
  <c r="X246" i="2" a="1"/>
  <c r="X246" i="2" s="1"/>
  <c r="Y246" i="2" a="1"/>
  <c r="Y246" i="2" s="1"/>
  <c r="Z246" i="2" a="1"/>
  <c r="Z246" i="2" s="1"/>
  <c r="AA246" i="2"/>
  <c r="AC246" i="2"/>
  <c r="F247" i="2"/>
  <c r="L247" i="2"/>
  <c r="M247" i="2"/>
  <c r="S247" i="2"/>
  <c r="U247" i="2"/>
  <c r="V247" i="2"/>
  <c r="AL247" i="2" s="1"/>
  <c r="W247" i="2" a="1"/>
  <c r="W247" i="2" s="1"/>
  <c r="X247" i="2" a="1"/>
  <c r="X247" i="2" s="1"/>
  <c r="Y247" i="2" a="1"/>
  <c r="Y247" i="2" s="1"/>
  <c r="Z247" i="2" a="1"/>
  <c r="Z247" i="2" s="1"/>
  <c r="AA247" i="2"/>
  <c r="AC247" i="2"/>
  <c r="F248" i="2"/>
  <c r="L248" i="2"/>
  <c r="M248" i="2"/>
  <c r="S248" i="2"/>
  <c r="U248" i="2"/>
  <c r="V248" i="2"/>
  <c r="AL248" i="2" s="1"/>
  <c r="W248" i="2" a="1"/>
  <c r="W248" i="2" s="1"/>
  <c r="X248" i="2" a="1"/>
  <c r="X248" i="2" s="1"/>
  <c r="Y248" i="2" a="1"/>
  <c r="Y248" i="2" s="1"/>
  <c r="Z248" i="2" a="1"/>
  <c r="Z248" i="2" s="1"/>
  <c r="AA248" i="2"/>
  <c r="AC248" i="2"/>
  <c r="F249" i="2"/>
  <c r="L249" i="2"/>
  <c r="M249" i="2"/>
  <c r="S249" i="2"/>
  <c r="U249" i="2"/>
  <c r="V249" i="2"/>
  <c r="AL249" i="2" s="1"/>
  <c r="W249" i="2" a="1"/>
  <c r="W249" i="2" s="1"/>
  <c r="X249" i="2" a="1"/>
  <c r="X249" i="2" s="1"/>
  <c r="Y249" i="2" a="1"/>
  <c r="Y249" i="2" s="1"/>
  <c r="Z249" i="2" a="1"/>
  <c r="Z249" i="2" s="1"/>
  <c r="AA249" i="2"/>
  <c r="AC249" i="2"/>
  <c r="F250" i="2"/>
  <c r="L250" i="2"/>
  <c r="M250" i="2"/>
  <c r="S250" i="2"/>
  <c r="U250" i="2"/>
  <c r="V250" i="2"/>
  <c r="AL250" i="2" s="1"/>
  <c r="W250" i="2" a="1"/>
  <c r="W250" i="2" s="1"/>
  <c r="X250" i="2" a="1"/>
  <c r="X250" i="2" s="1"/>
  <c r="Y250" i="2" a="1"/>
  <c r="Y250" i="2" s="1"/>
  <c r="Z250" i="2" a="1"/>
  <c r="Z250" i="2" s="1"/>
  <c r="AA250" i="2"/>
  <c r="AC250" i="2"/>
  <c r="F251" i="2"/>
  <c r="L251" i="2"/>
  <c r="M251" i="2"/>
  <c r="S251" i="2"/>
  <c r="U251" i="2"/>
  <c r="V251" i="2"/>
  <c r="AL251" i="2" s="1"/>
  <c r="W251" i="2" a="1"/>
  <c r="W251" i="2" s="1"/>
  <c r="X251" i="2" a="1"/>
  <c r="X251" i="2" s="1"/>
  <c r="Y251" i="2" a="1"/>
  <c r="Y251" i="2" s="1"/>
  <c r="Z251" i="2" a="1"/>
  <c r="Z251" i="2" s="1"/>
  <c r="AA251" i="2"/>
  <c r="AC251" i="2"/>
  <c r="F252" i="2"/>
  <c r="L252" i="2"/>
  <c r="M252" i="2"/>
  <c r="S252" i="2"/>
  <c r="U252" i="2"/>
  <c r="V252" i="2"/>
  <c r="AL252" i="2" s="1"/>
  <c r="W252" i="2" a="1"/>
  <c r="W252" i="2" s="1"/>
  <c r="X252" i="2" a="1"/>
  <c r="X252" i="2" s="1"/>
  <c r="Y252" i="2" a="1"/>
  <c r="Y252" i="2" s="1"/>
  <c r="Z252" i="2" a="1"/>
  <c r="Z252" i="2" s="1"/>
  <c r="AA252" i="2"/>
  <c r="AC252" i="2"/>
  <c r="F253" i="2"/>
  <c r="L253" i="2"/>
  <c r="M253" i="2"/>
  <c r="S253" i="2"/>
  <c r="U253" i="2"/>
  <c r="V253" i="2"/>
  <c r="AL253" i="2" s="1"/>
  <c r="W253" i="2" a="1"/>
  <c r="W253" i="2" s="1"/>
  <c r="X253" i="2" a="1"/>
  <c r="X253" i="2" s="1"/>
  <c r="Y253" i="2" a="1"/>
  <c r="Y253" i="2" s="1"/>
  <c r="Z253" i="2" a="1"/>
  <c r="Z253" i="2" s="1"/>
  <c r="AA253" i="2"/>
  <c r="AC253" i="2"/>
  <c r="F254" i="2"/>
  <c r="L254" i="2"/>
  <c r="M254" i="2"/>
  <c r="S254" i="2"/>
  <c r="U254" i="2"/>
  <c r="V254" i="2"/>
  <c r="AL254" i="2" s="1"/>
  <c r="W254" i="2" a="1"/>
  <c r="W254" i="2" s="1"/>
  <c r="X254" i="2" a="1"/>
  <c r="X254" i="2" s="1"/>
  <c r="Y254" i="2" a="1"/>
  <c r="Y254" i="2" s="1"/>
  <c r="Z254" i="2" a="1"/>
  <c r="Z254" i="2" s="1"/>
  <c r="AA254" i="2"/>
  <c r="AC254" i="2"/>
  <c r="F255" i="2"/>
  <c r="L255" i="2"/>
  <c r="M255" i="2"/>
  <c r="S255" i="2"/>
  <c r="U255" i="2"/>
  <c r="V255" i="2"/>
  <c r="AL255" i="2" s="1"/>
  <c r="W255" i="2" a="1"/>
  <c r="W255" i="2" s="1"/>
  <c r="X255" i="2" a="1"/>
  <c r="X255" i="2" s="1"/>
  <c r="Y255" i="2" a="1"/>
  <c r="Y255" i="2" s="1"/>
  <c r="Z255" i="2" a="1"/>
  <c r="Z255" i="2" s="1"/>
  <c r="AA255" i="2"/>
  <c r="AC255" i="2"/>
  <c r="F256" i="2"/>
  <c r="L256" i="2"/>
  <c r="M256" i="2"/>
  <c r="S256" i="2"/>
  <c r="U256" i="2"/>
  <c r="V256" i="2"/>
  <c r="AL256" i="2" s="1"/>
  <c r="W256" i="2" a="1"/>
  <c r="W256" i="2" s="1"/>
  <c r="X256" i="2" a="1"/>
  <c r="X256" i="2" s="1"/>
  <c r="Y256" i="2" a="1"/>
  <c r="Y256" i="2" s="1"/>
  <c r="Z256" i="2" a="1"/>
  <c r="Z256" i="2" s="1"/>
  <c r="AA256" i="2"/>
  <c r="AC256" i="2"/>
  <c r="F257" i="2"/>
  <c r="L257" i="2"/>
  <c r="M257" i="2"/>
  <c r="S257" i="2"/>
  <c r="U257" i="2"/>
  <c r="V257" i="2"/>
  <c r="AL257" i="2" s="1"/>
  <c r="W257" i="2" a="1"/>
  <c r="W257" i="2" s="1"/>
  <c r="X257" i="2" a="1"/>
  <c r="X257" i="2" s="1"/>
  <c r="Y257" i="2" a="1"/>
  <c r="Y257" i="2" s="1"/>
  <c r="Z257" i="2" a="1"/>
  <c r="Z257" i="2" s="1"/>
  <c r="AA257" i="2"/>
  <c r="AC257" i="2"/>
  <c r="F258" i="2"/>
  <c r="L258" i="2"/>
  <c r="M258" i="2"/>
  <c r="S258" i="2"/>
  <c r="U258" i="2"/>
  <c r="V258" i="2"/>
  <c r="AL258" i="2" s="1"/>
  <c r="W258" i="2" a="1"/>
  <c r="W258" i="2" s="1"/>
  <c r="X258" i="2" a="1"/>
  <c r="X258" i="2" s="1"/>
  <c r="Y258" i="2" a="1"/>
  <c r="Y258" i="2" s="1"/>
  <c r="Z258" i="2" a="1"/>
  <c r="Z258" i="2" s="1"/>
  <c r="AA258" i="2"/>
  <c r="AC258" i="2"/>
  <c r="F259" i="2"/>
  <c r="L259" i="2"/>
  <c r="M259" i="2"/>
  <c r="S259" i="2"/>
  <c r="U259" i="2"/>
  <c r="V259" i="2"/>
  <c r="AL259" i="2" s="1"/>
  <c r="W259" i="2" a="1"/>
  <c r="W259" i="2" s="1"/>
  <c r="X259" i="2" a="1"/>
  <c r="X259" i="2" s="1"/>
  <c r="Y259" i="2" a="1"/>
  <c r="Y259" i="2" s="1"/>
  <c r="Z259" i="2" a="1"/>
  <c r="Z259" i="2" s="1"/>
  <c r="AA259" i="2"/>
  <c r="AC259" i="2"/>
  <c r="F260" i="2"/>
  <c r="L260" i="2"/>
  <c r="M260" i="2"/>
  <c r="S260" i="2"/>
  <c r="U260" i="2"/>
  <c r="V260" i="2"/>
  <c r="AL260" i="2" s="1"/>
  <c r="W260" i="2" a="1"/>
  <c r="W260" i="2" s="1"/>
  <c r="X260" i="2" a="1"/>
  <c r="X260" i="2" s="1"/>
  <c r="Y260" i="2" a="1"/>
  <c r="Y260" i="2" s="1"/>
  <c r="Z260" i="2" a="1"/>
  <c r="Z260" i="2" s="1"/>
  <c r="AA260" i="2"/>
  <c r="AC260" i="2"/>
  <c r="F261" i="2"/>
  <c r="L261" i="2"/>
  <c r="M261" i="2"/>
  <c r="S261" i="2"/>
  <c r="U261" i="2"/>
  <c r="V261" i="2"/>
  <c r="AL261" i="2" s="1"/>
  <c r="W261" i="2" a="1"/>
  <c r="W261" i="2" s="1"/>
  <c r="X261" i="2" a="1"/>
  <c r="X261" i="2" s="1"/>
  <c r="Y261" i="2" a="1"/>
  <c r="Y261" i="2" s="1"/>
  <c r="Z261" i="2" a="1"/>
  <c r="Z261" i="2" s="1"/>
  <c r="AA261" i="2"/>
  <c r="AC261" i="2"/>
  <c r="F262" i="2"/>
  <c r="L262" i="2"/>
  <c r="M262" i="2"/>
  <c r="S262" i="2"/>
  <c r="U262" i="2"/>
  <c r="V262" i="2"/>
  <c r="AL262" i="2" s="1"/>
  <c r="W262" i="2" a="1"/>
  <c r="W262" i="2" s="1"/>
  <c r="X262" i="2" a="1"/>
  <c r="X262" i="2" s="1"/>
  <c r="Y262" i="2" a="1"/>
  <c r="Y262" i="2" s="1"/>
  <c r="Z262" i="2" a="1"/>
  <c r="Z262" i="2" s="1"/>
  <c r="AA262" i="2"/>
  <c r="AC262" i="2"/>
  <c r="F263" i="2"/>
  <c r="L263" i="2"/>
  <c r="M263" i="2"/>
  <c r="S263" i="2"/>
  <c r="U263" i="2"/>
  <c r="V263" i="2"/>
  <c r="AL263" i="2" s="1"/>
  <c r="W263" i="2" a="1"/>
  <c r="W263" i="2" s="1"/>
  <c r="X263" i="2" a="1"/>
  <c r="X263" i="2" s="1"/>
  <c r="Y263" i="2" a="1"/>
  <c r="Y263" i="2" s="1"/>
  <c r="Z263" i="2" a="1"/>
  <c r="Z263" i="2" s="1"/>
  <c r="AA263" i="2"/>
  <c r="AC263" i="2"/>
  <c r="F264" i="2"/>
  <c r="L264" i="2"/>
  <c r="M264" i="2"/>
  <c r="S264" i="2"/>
  <c r="U264" i="2"/>
  <c r="V264" i="2"/>
  <c r="AL264" i="2" s="1"/>
  <c r="W264" i="2" a="1"/>
  <c r="W264" i="2" s="1"/>
  <c r="X264" i="2" a="1"/>
  <c r="X264" i="2" s="1"/>
  <c r="Y264" i="2" a="1"/>
  <c r="Y264" i="2" s="1"/>
  <c r="Z264" i="2" a="1"/>
  <c r="Z264" i="2" s="1"/>
  <c r="AA264" i="2"/>
  <c r="AC264" i="2"/>
  <c r="F265" i="2"/>
  <c r="L265" i="2"/>
  <c r="M265" i="2"/>
  <c r="S265" i="2"/>
  <c r="U265" i="2"/>
  <c r="V265" i="2"/>
  <c r="AL265" i="2" s="1"/>
  <c r="W265" i="2" a="1"/>
  <c r="W265" i="2" s="1"/>
  <c r="X265" i="2" a="1"/>
  <c r="X265" i="2" s="1"/>
  <c r="Y265" i="2" a="1"/>
  <c r="Y265" i="2" s="1"/>
  <c r="Z265" i="2" a="1"/>
  <c r="Z265" i="2" s="1"/>
  <c r="AA265" i="2"/>
  <c r="AC265" i="2"/>
  <c r="F266" i="2"/>
  <c r="L266" i="2"/>
  <c r="M266" i="2"/>
  <c r="S266" i="2"/>
  <c r="U266" i="2"/>
  <c r="V266" i="2"/>
  <c r="AL266" i="2" s="1"/>
  <c r="W266" i="2" a="1"/>
  <c r="W266" i="2" s="1"/>
  <c r="X266" i="2" a="1"/>
  <c r="X266" i="2" s="1"/>
  <c r="Y266" i="2" a="1"/>
  <c r="Y266" i="2" s="1"/>
  <c r="Z266" i="2" a="1"/>
  <c r="Z266" i="2" s="1"/>
  <c r="AA266" i="2"/>
  <c r="AC266" i="2"/>
  <c r="F267" i="2"/>
  <c r="L267" i="2"/>
  <c r="M267" i="2"/>
  <c r="S267" i="2"/>
  <c r="U267" i="2"/>
  <c r="V267" i="2"/>
  <c r="AL267" i="2" s="1"/>
  <c r="W267" i="2" a="1"/>
  <c r="W267" i="2" s="1"/>
  <c r="X267" i="2" a="1"/>
  <c r="X267" i="2" s="1"/>
  <c r="Y267" i="2" a="1"/>
  <c r="Y267" i="2" s="1"/>
  <c r="Z267" i="2" a="1"/>
  <c r="Z267" i="2" s="1"/>
  <c r="AA267" i="2"/>
  <c r="AC267" i="2"/>
  <c r="F268" i="2"/>
  <c r="L268" i="2"/>
  <c r="M268" i="2"/>
  <c r="S268" i="2"/>
  <c r="U268" i="2"/>
  <c r="V268" i="2"/>
  <c r="AL268" i="2" s="1"/>
  <c r="W268" i="2" a="1"/>
  <c r="W268" i="2" s="1"/>
  <c r="X268" i="2" a="1"/>
  <c r="X268" i="2" s="1"/>
  <c r="Y268" i="2" a="1"/>
  <c r="Y268" i="2" s="1"/>
  <c r="Z268" i="2" a="1"/>
  <c r="Z268" i="2" s="1"/>
  <c r="AA268" i="2"/>
  <c r="AC268" i="2"/>
  <c r="F269" i="2"/>
  <c r="L269" i="2"/>
  <c r="M269" i="2"/>
  <c r="S269" i="2"/>
  <c r="U269" i="2"/>
  <c r="V269" i="2"/>
  <c r="AL269" i="2" s="1"/>
  <c r="W269" i="2" a="1"/>
  <c r="W269" i="2" s="1"/>
  <c r="X269" i="2" a="1"/>
  <c r="X269" i="2" s="1"/>
  <c r="Y269" i="2" a="1"/>
  <c r="Y269" i="2" s="1"/>
  <c r="Z269" i="2" a="1"/>
  <c r="Z269" i="2" s="1"/>
  <c r="AA269" i="2"/>
  <c r="AC269" i="2"/>
  <c r="F270" i="2"/>
  <c r="L270" i="2"/>
  <c r="M270" i="2"/>
  <c r="S270" i="2"/>
  <c r="U270" i="2"/>
  <c r="V270" i="2"/>
  <c r="AL270" i="2" s="1"/>
  <c r="W270" i="2" a="1"/>
  <c r="W270" i="2" s="1"/>
  <c r="X270" i="2" a="1"/>
  <c r="X270" i="2" s="1"/>
  <c r="Y270" i="2" a="1"/>
  <c r="Y270" i="2" s="1"/>
  <c r="Z270" i="2" a="1"/>
  <c r="Z270" i="2" s="1"/>
  <c r="AA270" i="2"/>
  <c r="AC270" i="2"/>
  <c r="F271" i="2"/>
  <c r="L271" i="2"/>
  <c r="M271" i="2"/>
  <c r="S271" i="2"/>
  <c r="U271" i="2"/>
  <c r="V271" i="2"/>
  <c r="AL271" i="2" s="1"/>
  <c r="W271" i="2" a="1"/>
  <c r="W271" i="2" s="1"/>
  <c r="X271" i="2" a="1"/>
  <c r="X271" i="2" s="1"/>
  <c r="Y271" i="2" a="1"/>
  <c r="Y271" i="2" s="1"/>
  <c r="Z271" i="2" a="1"/>
  <c r="Z271" i="2" s="1"/>
  <c r="AA271" i="2"/>
  <c r="AC271" i="2"/>
  <c r="F272" i="2"/>
  <c r="L272" i="2"/>
  <c r="M272" i="2"/>
  <c r="S272" i="2"/>
  <c r="U272" i="2"/>
  <c r="V272" i="2"/>
  <c r="AL272" i="2" s="1"/>
  <c r="W272" i="2" a="1"/>
  <c r="W272" i="2" s="1"/>
  <c r="X272" i="2" a="1"/>
  <c r="X272" i="2" s="1"/>
  <c r="Y272" i="2" a="1"/>
  <c r="Y272" i="2" s="1"/>
  <c r="Z272" i="2" a="1"/>
  <c r="Z272" i="2" s="1"/>
  <c r="AA272" i="2"/>
  <c r="AC272" i="2"/>
  <c r="F273" i="2"/>
  <c r="L273" i="2"/>
  <c r="M273" i="2"/>
  <c r="S273" i="2"/>
  <c r="U273" i="2"/>
  <c r="V273" i="2"/>
  <c r="AL273" i="2" s="1"/>
  <c r="W273" i="2" a="1"/>
  <c r="W273" i="2" s="1"/>
  <c r="X273" i="2" a="1"/>
  <c r="X273" i="2" s="1"/>
  <c r="Y273" i="2" a="1"/>
  <c r="Y273" i="2" s="1"/>
  <c r="Z273" i="2" a="1"/>
  <c r="Z273" i="2" s="1"/>
  <c r="AA273" i="2"/>
  <c r="AC273" i="2"/>
  <c r="F274" i="2"/>
  <c r="L274" i="2"/>
  <c r="M274" i="2"/>
  <c r="S274" i="2"/>
  <c r="U274" i="2"/>
  <c r="V274" i="2"/>
  <c r="AL274" i="2" s="1"/>
  <c r="W274" i="2" a="1"/>
  <c r="W274" i="2" s="1"/>
  <c r="X274" i="2" a="1"/>
  <c r="X274" i="2" s="1"/>
  <c r="Y274" i="2" a="1"/>
  <c r="Y274" i="2" s="1"/>
  <c r="Z274" i="2" a="1"/>
  <c r="Z274" i="2" s="1"/>
  <c r="AA274" i="2"/>
  <c r="AC274" i="2"/>
  <c r="F275" i="2"/>
  <c r="L275" i="2"/>
  <c r="M275" i="2"/>
  <c r="S275" i="2"/>
  <c r="U275" i="2"/>
  <c r="V275" i="2"/>
  <c r="AL275" i="2" s="1"/>
  <c r="W275" i="2" a="1"/>
  <c r="W275" i="2" s="1"/>
  <c r="X275" i="2" a="1"/>
  <c r="X275" i="2" s="1"/>
  <c r="Y275" i="2" a="1"/>
  <c r="Y275" i="2" s="1"/>
  <c r="Z275" i="2" a="1"/>
  <c r="Z275" i="2" s="1"/>
  <c r="AA275" i="2"/>
  <c r="AC275" i="2"/>
  <c r="F276" i="2"/>
  <c r="L276" i="2"/>
  <c r="M276" i="2"/>
  <c r="S276" i="2"/>
  <c r="U276" i="2"/>
  <c r="V276" i="2"/>
  <c r="AL276" i="2" s="1"/>
  <c r="W276" i="2" a="1"/>
  <c r="W276" i="2" s="1"/>
  <c r="X276" i="2" a="1"/>
  <c r="X276" i="2" s="1"/>
  <c r="Y276" i="2" a="1"/>
  <c r="Y276" i="2" s="1"/>
  <c r="Z276" i="2" a="1"/>
  <c r="Z276" i="2" s="1"/>
  <c r="AA276" i="2"/>
  <c r="AC276" i="2"/>
  <c r="F277" i="2"/>
  <c r="L277" i="2"/>
  <c r="M277" i="2"/>
  <c r="S277" i="2"/>
  <c r="U277" i="2"/>
  <c r="V277" i="2"/>
  <c r="AL277" i="2" s="1"/>
  <c r="W277" i="2" a="1"/>
  <c r="W277" i="2" s="1"/>
  <c r="X277" i="2" a="1"/>
  <c r="X277" i="2" s="1"/>
  <c r="Y277" i="2" a="1"/>
  <c r="Y277" i="2" s="1"/>
  <c r="Z277" i="2" a="1"/>
  <c r="Z277" i="2" s="1"/>
  <c r="AA277" i="2"/>
  <c r="AC277" i="2"/>
  <c r="F278" i="2"/>
  <c r="L278" i="2"/>
  <c r="M278" i="2"/>
  <c r="S278" i="2"/>
  <c r="U278" i="2"/>
  <c r="V278" i="2"/>
  <c r="AL278" i="2" s="1"/>
  <c r="W278" i="2" a="1"/>
  <c r="W278" i="2" s="1"/>
  <c r="X278" i="2" a="1"/>
  <c r="X278" i="2" s="1"/>
  <c r="Y278" i="2" a="1"/>
  <c r="Y278" i="2" s="1"/>
  <c r="Z278" i="2" a="1"/>
  <c r="Z278" i="2" s="1"/>
  <c r="AA278" i="2"/>
  <c r="AC278" i="2"/>
  <c r="F279" i="2"/>
  <c r="L279" i="2"/>
  <c r="M279" i="2"/>
  <c r="S279" i="2"/>
  <c r="U279" i="2"/>
  <c r="V279" i="2"/>
  <c r="AL279" i="2" s="1"/>
  <c r="W279" i="2" a="1"/>
  <c r="W279" i="2" s="1"/>
  <c r="X279" i="2" a="1"/>
  <c r="X279" i="2" s="1"/>
  <c r="Y279" i="2" a="1"/>
  <c r="Y279" i="2" s="1"/>
  <c r="Z279" i="2" a="1"/>
  <c r="Z279" i="2" s="1"/>
  <c r="AA279" i="2"/>
  <c r="AC279" i="2"/>
  <c r="F280" i="2"/>
  <c r="L280" i="2"/>
  <c r="M280" i="2"/>
  <c r="S280" i="2"/>
  <c r="U280" i="2"/>
  <c r="V280" i="2"/>
  <c r="AL280" i="2" s="1"/>
  <c r="W280" i="2" a="1"/>
  <c r="W280" i="2" s="1"/>
  <c r="X280" i="2" a="1"/>
  <c r="X280" i="2" s="1"/>
  <c r="Y280" i="2" a="1"/>
  <c r="Y280" i="2" s="1"/>
  <c r="Z280" i="2" a="1"/>
  <c r="Z280" i="2" s="1"/>
  <c r="AA280" i="2"/>
  <c r="AC280" i="2"/>
  <c r="F281" i="2"/>
  <c r="L281" i="2"/>
  <c r="M281" i="2"/>
  <c r="S281" i="2"/>
  <c r="U281" i="2"/>
  <c r="V281" i="2"/>
  <c r="AL281" i="2" s="1"/>
  <c r="W281" i="2" a="1"/>
  <c r="W281" i="2" s="1"/>
  <c r="X281" i="2" a="1"/>
  <c r="X281" i="2" s="1"/>
  <c r="Y281" i="2" a="1"/>
  <c r="Y281" i="2" s="1"/>
  <c r="Z281" i="2" a="1"/>
  <c r="Z281" i="2" s="1"/>
  <c r="AA281" i="2"/>
  <c r="AC281" i="2"/>
  <c r="F282" i="2"/>
  <c r="L282" i="2"/>
  <c r="M282" i="2"/>
  <c r="S282" i="2"/>
  <c r="U282" i="2"/>
  <c r="V282" i="2"/>
  <c r="AL282" i="2" s="1"/>
  <c r="W282" i="2" a="1"/>
  <c r="W282" i="2" s="1"/>
  <c r="X282" i="2" a="1"/>
  <c r="X282" i="2" s="1"/>
  <c r="Y282" i="2" a="1"/>
  <c r="Y282" i="2" s="1"/>
  <c r="Z282" i="2" a="1"/>
  <c r="Z282" i="2" s="1"/>
  <c r="AA282" i="2"/>
  <c r="AC282" i="2"/>
  <c r="F283" i="2"/>
  <c r="L283" i="2"/>
  <c r="M283" i="2"/>
  <c r="S283" i="2"/>
  <c r="U283" i="2"/>
  <c r="V283" i="2"/>
  <c r="AL283" i="2" s="1"/>
  <c r="W283" i="2" a="1"/>
  <c r="W283" i="2" s="1"/>
  <c r="X283" i="2" a="1"/>
  <c r="X283" i="2" s="1"/>
  <c r="Y283" i="2" a="1"/>
  <c r="Y283" i="2" s="1"/>
  <c r="Z283" i="2" a="1"/>
  <c r="Z283" i="2" s="1"/>
  <c r="AA283" i="2"/>
  <c r="AC283" i="2"/>
  <c r="F284" i="2"/>
  <c r="L284" i="2"/>
  <c r="M284" i="2"/>
  <c r="S284" i="2"/>
  <c r="U284" i="2"/>
  <c r="V284" i="2"/>
  <c r="AL284" i="2" s="1"/>
  <c r="W284" i="2" a="1"/>
  <c r="W284" i="2" s="1"/>
  <c r="X284" i="2" a="1"/>
  <c r="X284" i="2" s="1"/>
  <c r="Y284" i="2" a="1"/>
  <c r="Y284" i="2" s="1"/>
  <c r="Z284" i="2" a="1"/>
  <c r="Z284" i="2" s="1"/>
  <c r="AA284" i="2"/>
  <c r="AC284" i="2"/>
  <c r="F285" i="2"/>
  <c r="L285" i="2"/>
  <c r="M285" i="2"/>
  <c r="S285" i="2"/>
  <c r="U285" i="2"/>
  <c r="V285" i="2"/>
  <c r="AL285" i="2" s="1"/>
  <c r="W285" i="2" a="1"/>
  <c r="W285" i="2" s="1"/>
  <c r="X285" i="2" a="1"/>
  <c r="X285" i="2" s="1"/>
  <c r="Y285" i="2" a="1"/>
  <c r="Y285" i="2" s="1"/>
  <c r="Z285" i="2" a="1"/>
  <c r="Z285" i="2" s="1"/>
  <c r="AA285" i="2"/>
  <c r="AC285" i="2"/>
  <c r="F286" i="2"/>
  <c r="L286" i="2"/>
  <c r="M286" i="2"/>
  <c r="S286" i="2"/>
  <c r="U286" i="2"/>
  <c r="V286" i="2"/>
  <c r="AL286" i="2" s="1"/>
  <c r="W286" i="2" a="1"/>
  <c r="W286" i="2" s="1"/>
  <c r="X286" i="2" a="1"/>
  <c r="X286" i="2" s="1"/>
  <c r="Y286" i="2" a="1"/>
  <c r="Y286" i="2" s="1"/>
  <c r="Z286" i="2" a="1"/>
  <c r="Z286" i="2" s="1"/>
  <c r="AA286" i="2"/>
  <c r="AC286" i="2"/>
  <c r="F287" i="2"/>
  <c r="L287" i="2"/>
  <c r="M287" i="2"/>
  <c r="S287" i="2"/>
  <c r="U287" i="2"/>
  <c r="V287" i="2"/>
  <c r="AL287" i="2" s="1"/>
  <c r="W287" i="2" a="1"/>
  <c r="W287" i="2" s="1"/>
  <c r="X287" i="2" a="1"/>
  <c r="X287" i="2" s="1"/>
  <c r="Y287" i="2" a="1"/>
  <c r="Y287" i="2" s="1"/>
  <c r="Z287" i="2" a="1"/>
  <c r="Z287" i="2" s="1"/>
  <c r="AA287" i="2"/>
  <c r="AC287" i="2"/>
  <c r="F288" i="2"/>
  <c r="L288" i="2"/>
  <c r="M288" i="2"/>
  <c r="S288" i="2"/>
  <c r="U288" i="2"/>
  <c r="V288" i="2"/>
  <c r="AL288" i="2" s="1"/>
  <c r="W288" i="2" a="1"/>
  <c r="W288" i="2" s="1"/>
  <c r="X288" i="2" a="1"/>
  <c r="X288" i="2" s="1"/>
  <c r="Y288" i="2" a="1"/>
  <c r="Y288" i="2" s="1"/>
  <c r="Z288" i="2" a="1"/>
  <c r="Z288" i="2" s="1"/>
  <c r="AA288" i="2"/>
  <c r="AC288" i="2"/>
  <c r="F289" i="2"/>
  <c r="L289" i="2"/>
  <c r="M289" i="2"/>
  <c r="S289" i="2"/>
  <c r="U289" i="2"/>
  <c r="V289" i="2"/>
  <c r="AL289" i="2" s="1"/>
  <c r="W289" i="2" a="1"/>
  <c r="W289" i="2" s="1"/>
  <c r="X289" i="2" a="1"/>
  <c r="X289" i="2" s="1"/>
  <c r="Y289" i="2" a="1"/>
  <c r="Y289" i="2" s="1"/>
  <c r="Z289" i="2" a="1"/>
  <c r="Z289" i="2" s="1"/>
  <c r="AA289" i="2"/>
  <c r="AC289" i="2"/>
  <c r="F290" i="2"/>
  <c r="L290" i="2"/>
  <c r="M290" i="2"/>
  <c r="S290" i="2"/>
  <c r="U290" i="2"/>
  <c r="V290" i="2"/>
  <c r="AL290" i="2" s="1"/>
  <c r="W290" i="2" a="1"/>
  <c r="W290" i="2" s="1"/>
  <c r="X290" i="2" a="1"/>
  <c r="X290" i="2" s="1"/>
  <c r="Y290" i="2" a="1"/>
  <c r="Y290" i="2" s="1"/>
  <c r="Z290" i="2" a="1"/>
  <c r="Z290" i="2" s="1"/>
  <c r="AA290" i="2"/>
  <c r="AC290" i="2"/>
  <c r="F291" i="2"/>
  <c r="L291" i="2"/>
  <c r="M291" i="2"/>
  <c r="S291" i="2"/>
  <c r="U291" i="2"/>
  <c r="V291" i="2"/>
  <c r="AL291" i="2" s="1"/>
  <c r="W291" i="2" a="1"/>
  <c r="W291" i="2" s="1"/>
  <c r="X291" i="2" a="1"/>
  <c r="X291" i="2" s="1"/>
  <c r="Y291" i="2" a="1"/>
  <c r="Y291" i="2" s="1"/>
  <c r="Z291" i="2" a="1"/>
  <c r="Z291" i="2" s="1"/>
  <c r="AA291" i="2"/>
  <c r="AC291" i="2"/>
  <c r="F292" i="2"/>
  <c r="L292" i="2"/>
  <c r="M292" i="2"/>
  <c r="S292" i="2"/>
  <c r="U292" i="2"/>
  <c r="V292" i="2"/>
  <c r="AL292" i="2" s="1"/>
  <c r="W292" i="2" a="1"/>
  <c r="W292" i="2" s="1"/>
  <c r="X292" i="2" a="1"/>
  <c r="X292" i="2" s="1"/>
  <c r="Y292" i="2" a="1"/>
  <c r="Y292" i="2" s="1"/>
  <c r="Z292" i="2" a="1"/>
  <c r="Z292" i="2" s="1"/>
  <c r="AA292" i="2"/>
  <c r="AC292" i="2"/>
  <c r="F293" i="2"/>
  <c r="L293" i="2"/>
  <c r="M293" i="2"/>
  <c r="S293" i="2"/>
  <c r="U293" i="2"/>
  <c r="V293" i="2"/>
  <c r="AL293" i="2" s="1"/>
  <c r="W293" i="2" a="1"/>
  <c r="W293" i="2" s="1"/>
  <c r="X293" i="2" a="1"/>
  <c r="X293" i="2" s="1"/>
  <c r="Y293" i="2" a="1"/>
  <c r="Y293" i="2" s="1"/>
  <c r="Z293" i="2" a="1"/>
  <c r="Z293" i="2" s="1"/>
  <c r="AA293" i="2"/>
  <c r="AC293" i="2"/>
  <c r="F294" i="2"/>
  <c r="L294" i="2"/>
  <c r="M294" i="2"/>
  <c r="S294" i="2"/>
  <c r="U294" i="2"/>
  <c r="V294" i="2"/>
  <c r="AL294" i="2" s="1"/>
  <c r="W294" i="2" a="1"/>
  <c r="W294" i="2" s="1"/>
  <c r="X294" i="2" a="1"/>
  <c r="X294" i="2" s="1"/>
  <c r="Y294" i="2" a="1"/>
  <c r="Y294" i="2" s="1"/>
  <c r="Z294" i="2" a="1"/>
  <c r="Z294" i="2" s="1"/>
  <c r="AA294" i="2"/>
  <c r="AC294" i="2"/>
  <c r="F295" i="2"/>
  <c r="L295" i="2"/>
  <c r="M295" i="2"/>
  <c r="S295" i="2"/>
  <c r="U295" i="2"/>
  <c r="V295" i="2"/>
  <c r="AL295" i="2" s="1"/>
  <c r="W295" i="2" a="1"/>
  <c r="W295" i="2" s="1"/>
  <c r="X295" i="2" a="1"/>
  <c r="X295" i="2" s="1"/>
  <c r="Y295" i="2" a="1"/>
  <c r="Y295" i="2" s="1"/>
  <c r="Z295" i="2" a="1"/>
  <c r="Z295" i="2" s="1"/>
  <c r="AA295" i="2"/>
  <c r="AC295" i="2"/>
  <c r="F296" i="2"/>
  <c r="L296" i="2"/>
  <c r="M296" i="2"/>
  <c r="S296" i="2"/>
  <c r="U296" i="2"/>
  <c r="V296" i="2"/>
  <c r="AL296" i="2" s="1"/>
  <c r="W296" i="2" a="1"/>
  <c r="W296" i="2" s="1"/>
  <c r="X296" i="2" a="1"/>
  <c r="X296" i="2" s="1"/>
  <c r="Y296" i="2" a="1"/>
  <c r="Y296" i="2" s="1"/>
  <c r="Z296" i="2" a="1"/>
  <c r="Z296" i="2" s="1"/>
  <c r="AA296" i="2"/>
  <c r="AC296" i="2"/>
  <c r="F297" i="2"/>
  <c r="L297" i="2"/>
  <c r="M297" i="2"/>
  <c r="S297" i="2"/>
  <c r="U297" i="2"/>
  <c r="V297" i="2"/>
  <c r="AL297" i="2" s="1"/>
  <c r="W297" i="2" a="1"/>
  <c r="W297" i="2" s="1"/>
  <c r="X297" i="2" a="1"/>
  <c r="X297" i="2" s="1"/>
  <c r="Y297" i="2" a="1"/>
  <c r="Y297" i="2" s="1"/>
  <c r="Z297" i="2" a="1"/>
  <c r="Z297" i="2" s="1"/>
  <c r="AA297" i="2"/>
  <c r="AC297" i="2"/>
  <c r="F298" i="2"/>
  <c r="L298" i="2"/>
  <c r="M298" i="2"/>
  <c r="S298" i="2"/>
  <c r="U298" i="2"/>
  <c r="V298" i="2"/>
  <c r="AL298" i="2" s="1"/>
  <c r="W298" i="2" a="1"/>
  <c r="W298" i="2" s="1"/>
  <c r="X298" i="2" a="1"/>
  <c r="X298" i="2" s="1"/>
  <c r="Y298" i="2" a="1"/>
  <c r="Y298" i="2" s="1"/>
  <c r="Z298" i="2" a="1"/>
  <c r="Z298" i="2" s="1"/>
  <c r="AA298" i="2"/>
  <c r="AC298" i="2"/>
  <c r="F299" i="2"/>
  <c r="L299" i="2"/>
  <c r="M299" i="2"/>
  <c r="S299" i="2"/>
  <c r="U299" i="2"/>
  <c r="V299" i="2"/>
  <c r="AL299" i="2" s="1"/>
  <c r="W299" i="2" a="1"/>
  <c r="W299" i="2" s="1"/>
  <c r="X299" i="2" a="1"/>
  <c r="X299" i="2" s="1"/>
  <c r="Y299" i="2" a="1"/>
  <c r="Y299" i="2" s="1"/>
  <c r="Z299" i="2" a="1"/>
  <c r="Z299" i="2" s="1"/>
  <c r="AA299" i="2"/>
  <c r="AC299" i="2"/>
  <c r="F300" i="2"/>
  <c r="L300" i="2"/>
  <c r="M300" i="2"/>
  <c r="S300" i="2"/>
  <c r="U300" i="2"/>
  <c r="V300" i="2"/>
  <c r="AL300" i="2" s="1"/>
  <c r="W300" i="2" a="1"/>
  <c r="W300" i="2" s="1"/>
  <c r="X300" i="2" a="1"/>
  <c r="X300" i="2" s="1"/>
  <c r="Y300" i="2" a="1"/>
  <c r="Y300" i="2" s="1"/>
  <c r="Z300" i="2" a="1"/>
  <c r="Z300" i="2" s="1"/>
  <c r="AA300" i="2"/>
  <c r="AC300" i="2"/>
  <c r="F301" i="2"/>
  <c r="L301" i="2"/>
  <c r="M301" i="2"/>
  <c r="S301" i="2"/>
  <c r="U301" i="2"/>
  <c r="V301" i="2"/>
  <c r="AL301" i="2" s="1"/>
  <c r="W301" i="2" a="1"/>
  <c r="W301" i="2" s="1"/>
  <c r="X301" i="2" a="1"/>
  <c r="X301" i="2" s="1"/>
  <c r="Y301" i="2" a="1"/>
  <c r="Y301" i="2" s="1"/>
  <c r="Z301" i="2" a="1"/>
  <c r="Z301" i="2" s="1"/>
  <c r="AA301" i="2"/>
  <c r="AC301" i="2"/>
  <c r="F302" i="2"/>
  <c r="L302" i="2"/>
  <c r="M302" i="2"/>
  <c r="S302" i="2"/>
  <c r="U302" i="2"/>
  <c r="V302" i="2"/>
  <c r="AL302" i="2" s="1"/>
  <c r="W302" i="2" a="1"/>
  <c r="W302" i="2" s="1"/>
  <c r="X302" i="2" a="1"/>
  <c r="X302" i="2" s="1"/>
  <c r="Y302" i="2" a="1"/>
  <c r="Y302" i="2" s="1"/>
  <c r="Z302" i="2" a="1"/>
  <c r="Z302" i="2" s="1"/>
  <c r="AA302" i="2"/>
  <c r="AC302" i="2"/>
  <c r="F303" i="2"/>
  <c r="L303" i="2"/>
  <c r="M303" i="2"/>
  <c r="S303" i="2"/>
  <c r="U303" i="2"/>
  <c r="V303" i="2"/>
  <c r="AL303" i="2" s="1"/>
  <c r="W303" i="2" a="1"/>
  <c r="W303" i="2" s="1"/>
  <c r="X303" i="2" a="1"/>
  <c r="X303" i="2" s="1"/>
  <c r="Y303" i="2" a="1"/>
  <c r="Y303" i="2" s="1"/>
  <c r="Z303" i="2" a="1"/>
  <c r="Z303" i="2" s="1"/>
  <c r="AA303" i="2"/>
  <c r="AC303" i="2"/>
  <c r="F304" i="2"/>
  <c r="L304" i="2"/>
  <c r="M304" i="2"/>
  <c r="S304" i="2"/>
  <c r="U304" i="2"/>
  <c r="V304" i="2"/>
  <c r="AL304" i="2" s="1"/>
  <c r="W304" i="2" a="1"/>
  <c r="W304" i="2" s="1"/>
  <c r="X304" i="2" a="1"/>
  <c r="X304" i="2" s="1"/>
  <c r="Y304" i="2" a="1"/>
  <c r="Y304" i="2" s="1"/>
  <c r="Z304" i="2" a="1"/>
  <c r="Z304" i="2" s="1"/>
  <c r="AA304" i="2"/>
  <c r="AC304" i="2"/>
  <c r="F305" i="2"/>
  <c r="L305" i="2"/>
  <c r="M305" i="2"/>
  <c r="S305" i="2"/>
  <c r="U305" i="2"/>
  <c r="V305" i="2"/>
  <c r="AL305" i="2" s="1"/>
  <c r="W305" i="2" a="1"/>
  <c r="W305" i="2" s="1"/>
  <c r="X305" i="2" a="1"/>
  <c r="X305" i="2" s="1"/>
  <c r="Y305" i="2" a="1"/>
  <c r="Y305" i="2" s="1"/>
  <c r="Z305" i="2" a="1"/>
  <c r="Z305" i="2" s="1"/>
  <c r="AA305" i="2"/>
  <c r="AC305" i="2"/>
  <c r="F306" i="2"/>
  <c r="L306" i="2"/>
  <c r="M306" i="2"/>
  <c r="S306" i="2"/>
  <c r="U306" i="2"/>
  <c r="V306" i="2"/>
  <c r="AL306" i="2" s="1"/>
  <c r="W306" i="2" a="1"/>
  <c r="W306" i="2" s="1"/>
  <c r="X306" i="2" a="1"/>
  <c r="X306" i="2" s="1"/>
  <c r="Y306" i="2" a="1"/>
  <c r="Y306" i="2" s="1"/>
  <c r="Z306" i="2" a="1"/>
  <c r="Z306" i="2" s="1"/>
  <c r="AA306" i="2"/>
  <c r="AC306" i="2"/>
  <c r="F307" i="2"/>
  <c r="L307" i="2"/>
  <c r="M307" i="2"/>
  <c r="S307" i="2"/>
  <c r="U307" i="2"/>
  <c r="V307" i="2"/>
  <c r="AL307" i="2" s="1"/>
  <c r="W307" i="2" a="1"/>
  <c r="W307" i="2" s="1"/>
  <c r="X307" i="2" a="1"/>
  <c r="X307" i="2" s="1"/>
  <c r="Y307" i="2" a="1"/>
  <c r="Y307" i="2" s="1"/>
  <c r="Z307" i="2" a="1"/>
  <c r="Z307" i="2" s="1"/>
  <c r="AA307" i="2"/>
  <c r="AC307" i="2"/>
  <c r="F308" i="2"/>
  <c r="L308" i="2"/>
  <c r="M308" i="2"/>
  <c r="S308" i="2"/>
  <c r="U308" i="2"/>
  <c r="V308" i="2"/>
  <c r="AL308" i="2" s="1"/>
  <c r="W308" i="2" a="1"/>
  <c r="W308" i="2" s="1"/>
  <c r="X308" i="2" a="1"/>
  <c r="X308" i="2" s="1"/>
  <c r="Y308" i="2" a="1"/>
  <c r="Y308" i="2" s="1"/>
  <c r="Z308" i="2" a="1"/>
  <c r="Z308" i="2" s="1"/>
  <c r="AA308" i="2"/>
  <c r="AC308" i="2"/>
  <c r="F309" i="2"/>
  <c r="L309" i="2"/>
  <c r="M309" i="2"/>
  <c r="S309" i="2"/>
  <c r="U309" i="2"/>
  <c r="V309" i="2"/>
  <c r="AL309" i="2" s="1"/>
  <c r="W309" i="2" a="1"/>
  <c r="W309" i="2" s="1"/>
  <c r="X309" i="2" a="1"/>
  <c r="X309" i="2" s="1"/>
  <c r="Y309" i="2" a="1"/>
  <c r="Y309" i="2" s="1"/>
  <c r="Z309" i="2" a="1"/>
  <c r="Z309" i="2" s="1"/>
  <c r="AA309" i="2"/>
  <c r="AC309" i="2"/>
  <c r="F310" i="2"/>
  <c r="L310" i="2"/>
  <c r="M310" i="2"/>
  <c r="S310" i="2"/>
  <c r="U310" i="2"/>
  <c r="V310" i="2"/>
  <c r="AL310" i="2" s="1"/>
  <c r="W310" i="2" a="1"/>
  <c r="W310" i="2" s="1"/>
  <c r="X310" i="2" a="1"/>
  <c r="X310" i="2" s="1"/>
  <c r="Y310" i="2" a="1"/>
  <c r="Y310" i="2" s="1"/>
  <c r="Z310" i="2" a="1"/>
  <c r="Z310" i="2" s="1"/>
  <c r="AA310" i="2"/>
  <c r="AC310" i="2"/>
  <c r="F311" i="2"/>
  <c r="L311" i="2"/>
  <c r="M311" i="2"/>
  <c r="S311" i="2"/>
  <c r="U311" i="2"/>
  <c r="V311" i="2"/>
  <c r="AL311" i="2" s="1"/>
  <c r="W311" i="2" a="1"/>
  <c r="W311" i="2" s="1"/>
  <c r="X311" i="2" a="1"/>
  <c r="X311" i="2" s="1"/>
  <c r="Y311" i="2" a="1"/>
  <c r="Y311" i="2" s="1"/>
  <c r="Z311" i="2" a="1"/>
  <c r="Z311" i="2" s="1"/>
  <c r="AA311" i="2"/>
  <c r="AC311" i="2"/>
  <c r="F312" i="2"/>
  <c r="L312" i="2"/>
  <c r="M312" i="2"/>
  <c r="S312" i="2"/>
  <c r="U312" i="2"/>
  <c r="V312" i="2"/>
  <c r="AL312" i="2" s="1"/>
  <c r="W312" i="2" a="1"/>
  <c r="W312" i="2" s="1"/>
  <c r="X312" i="2" a="1"/>
  <c r="X312" i="2" s="1"/>
  <c r="Y312" i="2" a="1"/>
  <c r="Y312" i="2" s="1"/>
  <c r="Z312" i="2" a="1"/>
  <c r="Z312" i="2" s="1"/>
  <c r="AA312" i="2"/>
  <c r="AC312" i="2"/>
  <c r="F313" i="2"/>
  <c r="L313" i="2"/>
  <c r="M313" i="2"/>
  <c r="S313" i="2"/>
  <c r="U313" i="2"/>
  <c r="V313" i="2"/>
  <c r="AL313" i="2" s="1"/>
  <c r="W313" i="2" a="1"/>
  <c r="W313" i="2" s="1"/>
  <c r="X313" i="2" a="1"/>
  <c r="X313" i="2" s="1"/>
  <c r="Y313" i="2" a="1"/>
  <c r="Y313" i="2" s="1"/>
  <c r="Z313" i="2" a="1"/>
  <c r="Z313" i="2" s="1"/>
  <c r="AA313" i="2"/>
  <c r="AC313" i="2"/>
  <c r="F314" i="2"/>
  <c r="L314" i="2"/>
  <c r="M314" i="2"/>
  <c r="S314" i="2"/>
  <c r="U314" i="2"/>
  <c r="V314" i="2"/>
  <c r="AL314" i="2" s="1"/>
  <c r="W314" i="2" a="1"/>
  <c r="W314" i="2" s="1"/>
  <c r="X314" i="2" a="1"/>
  <c r="X314" i="2" s="1"/>
  <c r="Y314" i="2" a="1"/>
  <c r="Y314" i="2" s="1"/>
  <c r="Z314" i="2" a="1"/>
  <c r="Z314" i="2" s="1"/>
  <c r="AA314" i="2"/>
  <c r="AC314" i="2"/>
  <c r="F315" i="2"/>
  <c r="L315" i="2"/>
  <c r="M315" i="2"/>
  <c r="S315" i="2"/>
  <c r="U315" i="2"/>
  <c r="V315" i="2"/>
  <c r="AL315" i="2" s="1"/>
  <c r="W315" i="2" a="1"/>
  <c r="W315" i="2" s="1"/>
  <c r="X315" i="2" a="1"/>
  <c r="X315" i="2" s="1"/>
  <c r="Y315" i="2" a="1"/>
  <c r="Y315" i="2" s="1"/>
  <c r="Z315" i="2" a="1"/>
  <c r="Z315" i="2" s="1"/>
  <c r="AA315" i="2"/>
  <c r="AC315" i="2"/>
  <c r="F316" i="2"/>
  <c r="L316" i="2"/>
  <c r="M316" i="2"/>
  <c r="S316" i="2"/>
  <c r="U316" i="2"/>
  <c r="V316" i="2"/>
  <c r="AL316" i="2" s="1"/>
  <c r="W316" i="2" a="1"/>
  <c r="W316" i="2" s="1"/>
  <c r="X316" i="2" a="1"/>
  <c r="X316" i="2" s="1"/>
  <c r="Y316" i="2" a="1"/>
  <c r="Y316" i="2" s="1"/>
  <c r="Z316" i="2" a="1"/>
  <c r="Z316" i="2" s="1"/>
  <c r="AA316" i="2"/>
  <c r="AC316" i="2"/>
  <c r="F317" i="2"/>
  <c r="L317" i="2"/>
  <c r="M317" i="2"/>
  <c r="S317" i="2"/>
  <c r="U317" i="2"/>
  <c r="V317" i="2"/>
  <c r="AL317" i="2" s="1"/>
  <c r="W317" i="2" a="1"/>
  <c r="W317" i="2" s="1"/>
  <c r="X317" i="2" a="1"/>
  <c r="X317" i="2" s="1"/>
  <c r="Y317" i="2" a="1"/>
  <c r="Y317" i="2" s="1"/>
  <c r="Z317" i="2" a="1"/>
  <c r="Z317" i="2" s="1"/>
  <c r="AA317" i="2"/>
  <c r="AC317" i="2"/>
  <c r="F318" i="2"/>
  <c r="L318" i="2"/>
  <c r="M318" i="2"/>
  <c r="S318" i="2"/>
  <c r="U318" i="2"/>
  <c r="V318" i="2"/>
  <c r="AL318" i="2" s="1"/>
  <c r="W318" i="2" a="1"/>
  <c r="W318" i="2" s="1"/>
  <c r="X318" i="2" a="1"/>
  <c r="X318" i="2" s="1"/>
  <c r="Y318" i="2" a="1"/>
  <c r="Y318" i="2" s="1"/>
  <c r="Z318" i="2" a="1"/>
  <c r="Z318" i="2" s="1"/>
  <c r="AA318" i="2"/>
  <c r="AC318" i="2"/>
  <c r="F319" i="2"/>
  <c r="L319" i="2"/>
  <c r="M319" i="2"/>
  <c r="S319" i="2"/>
  <c r="U319" i="2"/>
  <c r="V319" i="2"/>
  <c r="AL319" i="2" s="1"/>
  <c r="W319" i="2" a="1"/>
  <c r="W319" i="2" s="1"/>
  <c r="X319" i="2" a="1"/>
  <c r="X319" i="2" s="1"/>
  <c r="Y319" i="2" a="1"/>
  <c r="Y319" i="2" s="1"/>
  <c r="Z319" i="2" a="1"/>
  <c r="Z319" i="2" s="1"/>
  <c r="AA319" i="2"/>
  <c r="AC319" i="2"/>
  <c r="F320" i="2"/>
  <c r="L320" i="2"/>
  <c r="M320" i="2"/>
  <c r="S320" i="2"/>
  <c r="U320" i="2"/>
  <c r="V320" i="2"/>
  <c r="AL320" i="2" s="1"/>
  <c r="W320" i="2" a="1"/>
  <c r="W320" i="2" s="1"/>
  <c r="X320" i="2" a="1"/>
  <c r="X320" i="2" s="1"/>
  <c r="Y320" i="2" a="1"/>
  <c r="Y320" i="2" s="1"/>
  <c r="Z320" i="2" a="1"/>
  <c r="Z320" i="2" s="1"/>
  <c r="AA320" i="2"/>
  <c r="AC320" i="2"/>
  <c r="F321" i="2"/>
  <c r="L321" i="2"/>
  <c r="M321" i="2"/>
  <c r="S321" i="2"/>
  <c r="U321" i="2"/>
  <c r="V321" i="2"/>
  <c r="AL321" i="2" s="1"/>
  <c r="W321" i="2" a="1"/>
  <c r="W321" i="2" s="1"/>
  <c r="X321" i="2" a="1"/>
  <c r="X321" i="2" s="1"/>
  <c r="Y321" i="2" a="1"/>
  <c r="Y321" i="2" s="1"/>
  <c r="Z321" i="2" a="1"/>
  <c r="Z321" i="2" s="1"/>
  <c r="AA321" i="2"/>
  <c r="AC321" i="2"/>
  <c r="F322" i="2"/>
  <c r="L322" i="2"/>
  <c r="M322" i="2"/>
  <c r="S322" i="2"/>
  <c r="U322" i="2"/>
  <c r="V322" i="2"/>
  <c r="AL322" i="2" s="1"/>
  <c r="W322" i="2" a="1"/>
  <c r="W322" i="2" s="1"/>
  <c r="X322" i="2" a="1"/>
  <c r="X322" i="2" s="1"/>
  <c r="Y322" i="2" a="1"/>
  <c r="Y322" i="2" s="1"/>
  <c r="Z322" i="2" a="1"/>
  <c r="Z322" i="2" s="1"/>
  <c r="AA322" i="2"/>
  <c r="AC322" i="2"/>
  <c r="F323" i="2"/>
  <c r="L323" i="2"/>
  <c r="M323" i="2"/>
  <c r="S323" i="2"/>
  <c r="U323" i="2"/>
  <c r="V323" i="2"/>
  <c r="AL323" i="2" s="1"/>
  <c r="W323" i="2" a="1"/>
  <c r="W323" i="2" s="1"/>
  <c r="X323" i="2" a="1"/>
  <c r="X323" i="2" s="1"/>
  <c r="Y323" i="2" a="1"/>
  <c r="Y323" i="2" s="1"/>
  <c r="Z323" i="2" a="1"/>
  <c r="Z323" i="2" s="1"/>
  <c r="AA323" i="2"/>
  <c r="AC323" i="2"/>
  <c r="F324" i="2"/>
  <c r="L324" i="2"/>
  <c r="M324" i="2"/>
  <c r="S324" i="2"/>
  <c r="U324" i="2"/>
  <c r="V324" i="2"/>
  <c r="AL324" i="2" s="1"/>
  <c r="W324" i="2" a="1"/>
  <c r="W324" i="2" s="1"/>
  <c r="X324" i="2" a="1"/>
  <c r="X324" i="2" s="1"/>
  <c r="Y324" i="2" a="1"/>
  <c r="Y324" i="2" s="1"/>
  <c r="Z324" i="2" a="1"/>
  <c r="Z324" i="2" s="1"/>
  <c r="AA324" i="2"/>
  <c r="AC324" i="2"/>
  <c r="F325" i="2"/>
  <c r="L325" i="2"/>
  <c r="M325" i="2"/>
  <c r="S325" i="2"/>
  <c r="U325" i="2"/>
  <c r="V325" i="2"/>
  <c r="AL325" i="2" s="1"/>
  <c r="W325" i="2" a="1"/>
  <c r="W325" i="2" s="1"/>
  <c r="X325" i="2" a="1"/>
  <c r="X325" i="2" s="1"/>
  <c r="Y325" i="2" a="1"/>
  <c r="Y325" i="2" s="1"/>
  <c r="Z325" i="2" a="1"/>
  <c r="Z325" i="2" s="1"/>
  <c r="AA325" i="2"/>
  <c r="AC325" i="2"/>
  <c r="F326" i="2"/>
  <c r="L326" i="2"/>
  <c r="M326" i="2"/>
  <c r="S326" i="2"/>
  <c r="U326" i="2"/>
  <c r="V326" i="2"/>
  <c r="AL326" i="2" s="1"/>
  <c r="W326" i="2" a="1"/>
  <c r="W326" i="2" s="1"/>
  <c r="X326" i="2" a="1"/>
  <c r="X326" i="2" s="1"/>
  <c r="Y326" i="2" a="1"/>
  <c r="Y326" i="2" s="1"/>
  <c r="Z326" i="2" a="1"/>
  <c r="Z326" i="2" s="1"/>
  <c r="AA326" i="2"/>
  <c r="AC326" i="2"/>
  <c r="F327" i="2"/>
  <c r="L327" i="2"/>
  <c r="M327" i="2"/>
  <c r="S327" i="2"/>
  <c r="U327" i="2"/>
  <c r="V327" i="2"/>
  <c r="AL327" i="2" s="1"/>
  <c r="W327" i="2" a="1"/>
  <c r="W327" i="2" s="1"/>
  <c r="X327" i="2" a="1"/>
  <c r="X327" i="2" s="1"/>
  <c r="Y327" i="2" a="1"/>
  <c r="Y327" i="2" s="1"/>
  <c r="Z327" i="2" a="1"/>
  <c r="Z327" i="2" s="1"/>
  <c r="AA327" i="2"/>
  <c r="AC327" i="2"/>
  <c r="F328" i="2"/>
  <c r="L328" i="2"/>
  <c r="M328" i="2"/>
  <c r="S328" i="2"/>
  <c r="U328" i="2"/>
  <c r="V328" i="2"/>
  <c r="AL328" i="2" s="1"/>
  <c r="W328" i="2" a="1"/>
  <c r="W328" i="2" s="1"/>
  <c r="X328" i="2" a="1"/>
  <c r="X328" i="2" s="1"/>
  <c r="Y328" i="2" a="1"/>
  <c r="Y328" i="2" s="1"/>
  <c r="Z328" i="2" a="1"/>
  <c r="Z328" i="2" s="1"/>
  <c r="AA328" i="2"/>
  <c r="AC328" i="2"/>
  <c r="F329" i="2"/>
  <c r="L329" i="2"/>
  <c r="M329" i="2"/>
  <c r="S329" i="2"/>
  <c r="U329" i="2"/>
  <c r="V329" i="2"/>
  <c r="AL329" i="2" s="1"/>
  <c r="W329" i="2" a="1"/>
  <c r="W329" i="2" s="1"/>
  <c r="X329" i="2" a="1"/>
  <c r="X329" i="2" s="1"/>
  <c r="Y329" i="2" a="1"/>
  <c r="Y329" i="2" s="1"/>
  <c r="Z329" i="2" a="1"/>
  <c r="Z329" i="2" s="1"/>
  <c r="AA329" i="2"/>
  <c r="AC329" i="2"/>
  <c r="F330" i="2"/>
  <c r="L330" i="2"/>
  <c r="M330" i="2"/>
  <c r="S330" i="2"/>
  <c r="U330" i="2"/>
  <c r="V330" i="2"/>
  <c r="AL330" i="2" s="1"/>
  <c r="W330" i="2" a="1"/>
  <c r="W330" i="2" s="1"/>
  <c r="X330" i="2" a="1"/>
  <c r="X330" i="2" s="1"/>
  <c r="Y330" i="2" a="1"/>
  <c r="Y330" i="2" s="1"/>
  <c r="Z330" i="2" a="1"/>
  <c r="Z330" i="2" s="1"/>
  <c r="AA330" i="2"/>
  <c r="AC330" i="2"/>
  <c r="F331" i="2"/>
  <c r="L331" i="2"/>
  <c r="M331" i="2"/>
  <c r="S331" i="2"/>
  <c r="U331" i="2"/>
  <c r="V331" i="2"/>
  <c r="AL331" i="2" s="1"/>
  <c r="W331" i="2" a="1"/>
  <c r="W331" i="2" s="1"/>
  <c r="X331" i="2" a="1"/>
  <c r="X331" i="2" s="1"/>
  <c r="Y331" i="2" a="1"/>
  <c r="Y331" i="2" s="1"/>
  <c r="Z331" i="2" a="1"/>
  <c r="Z331" i="2" s="1"/>
  <c r="AA331" i="2"/>
  <c r="AC331" i="2"/>
  <c r="F332" i="2"/>
  <c r="L332" i="2"/>
  <c r="M332" i="2"/>
  <c r="S332" i="2"/>
  <c r="U332" i="2"/>
  <c r="V332" i="2"/>
  <c r="AL332" i="2" s="1"/>
  <c r="W332" i="2" a="1"/>
  <c r="W332" i="2" s="1"/>
  <c r="X332" i="2" a="1"/>
  <c r="X332" i="2" s="1"/>
  <c r="Y332" i="2" a="1"/>
  <c r="Y332" i="2" s="1"/>
  <c r="Z332" i="2" a="1"/>
  <c r="Z332" i="2" s="1"/>
  <c r="AA332" i="2"/>
  <c r="AC332" i="2"/>
  <c r="F333" i="2"/>
  <c r="L333" i="2"/>
  <c r="M333" i="2"/>
  <c r="S333" i="2"/>
  <c r="U333" i="2"/>
  <c r="V333" i="2"/>
  <c r="AL333" i="2" s="1"/>
  <c r="W333" i="2" a="1"/>
  <c r="W333" i="2" s="1"/>
  <c r="X333" i="2" a="1"/>
  <c r="X333" i="2" s="1"/>
  <c r="Y333" i="2" a="1"/>
  <c r="Y333" i="2" s="1"/>
  <c r="Z333" i="2" a="1"/>
  <c r="Z333" i="2" s="1"/>
  <c r="AA333" i="2"/>
  <c r="AC333" i="2"/>
  <c r="F334" i="2"/>
  <c r="L334" i="2"/>
  <c r="M334" i="2"/>
  <c r="S334" i="2"/>
  <c r="U334" i="2"/>
  <c r="V334" i="2"/>
  <c r="AL334" i="2" s="1"/>
  <c r="W334" i="2" a="1"/>
  <c r="W334" i="2" s="1"/>
  <c r="X334" i="2" a="1"/>
  <c r="X334" i="2" s="1"/>
  <c r="Y334" i="2" a="1"/>
  <c r="Y334" i="2" s="1"/>
  <c r="Z334" i="2" a="1"/>
  <c r="Z334" i="2" s="1"/>
  <c r="AA334" i="2"/>
  <c r="AC334" i="2"/>
  <c r="F335" i="2"/>
  <c r="L335" i="2"/>
  <c r="M335" i="2"/>
  <c r="S335" i="2"/>
  <c r="U335" i="2"/>
  <c r="V335" i="2"/>
  <c r="AL335" i="2" s="1"/>
  <c r="W335" i="2" a="1"/>
  <c r="W335" i="2" s="1"/>
  <c r="X335" i="2" a="1"/>
  <c r="X335" i="2" s="1"/>
  <c r="Y335" i="2" a="1"/>
  <c r="Y335" i="2" s="1"/>
  <c r="Z335" i="2" a="1"/>
  <c r="Z335" i="2" s="1"/>
  <c r="AA335" i="2"/>
  <c r="AC335" i="2"/>
  <c r="F336" i="2"/>
  <c r="L336" i="2"/>
  <c r="M336" i="2"/>
  <c r="S336" i="2"/>
  <c r="U336" i="2"/>
  <c r="V336" i="2"/>
  <c r="AL336" i="2" s="1"/>
  <c r="W336" i="2" a="1"/>
  <c r="W336" i="2" s="1"/>
  <c r="X336" i="2" a="1"/>
  <c r="X336" i="2" s="1"/>
  <c r="Y336" i="2" a="1"/>
  <c r="Y336" i="2" s="1"/>
  <c r="Z336" i="2" a="1"/>
  <c r="Z336" i="2" s="1"/>
  <c r="AA336" i="2"/>
  <c r="AC336" i="2"/>
  <c r="F337" i="2"/>
  <c r="L337" i="2"/>
  <c r="M337" i="2"/>
  <c r="S337" i="2"/>
  <c r="U337" i="2"/>
  <c r="V337" i="2"/>
  <c r="AL337" i="2" s="1"/>
  <c r="W337" i="2" a="1"/>
  <c r="W337" i="2" s="1"/>
  <c r="X337" i="2" a="1"/>
  <c r="X337" i="2" s="1"/>
  <c r="Y337" i="2" a="1"/>
  <c r="Y337" i="2" s="1"/>
  <c r="Z337" i="2" a="1"/>
  <c r="Z337" i="2" s="1"/>
  <c r="AA337" i="2"/>
  <c r="AC337" i="2"/>
  <c r="F338" i="2"/>
  <c r="L338" i="2"/>
  <c r="M338" i="2"/>
  <c r="S338" i="2"/>
  <c r="U338" i="2"/>
  <c r="V338" i="2"/>
  <c r="AL338" i="2" s="1"/>
  <c r="W338" i="2" a="1"/>
  <c r="W338" i="2" s="1"/>
  <c r="X338" i="2" a="1"/>
  <c r="X338" i="2" s="1"/>
  <c r="Y338" i="2" a="1"/>
  <c r="Y338" i="2" s="1"/>
  <c r="Z338" i="2" a="1"/>
  <c r="Z338" i="2" s="1"/>
  <c r="AA338" i="2"/>
  <c r="AC338" i="2"/>
  <c r="F339" i="2"/>
  <c r="L339" i="2"/>
  <c r="M339" i="2"/>
  <c r="S339" i="2"/>
  <c r="U339" i="2"/>
  <c r="V339" i="2"/>
  <c r="AL339" i="2" s="1"/>
  <c r="W339" i="2" a="1"/>
  <c r="W339" i="2" s="1"/>
  <c r="X339" i="2" a="1"/>
  <c r="X339" i="2" s="1"/>
  <c r="Y339" i="2" a="1"/>
  <c r="Y339" i="2" s="1"/>
  <c r="Z339" i="2" a="1"/>
  <c r="Z339" i="2" s="1"/>
  <c r="AA339" i="2"/>
  <c r="AC339" i="2"/>
  <c r="F340" i="2"/>
  <c r="L340" i="2"/>
  <c r="M340" i="2"/>
  <c r="S340" i="2"/>
  <c r="U340" i="2"/>
  <c r="V340" i="2"/>
  <c r="AL340" i="2" s="1"/>
  <c r="W340" i="2" a="1"/>
  <c r="W340" i="2" s="1"/>
  <c r="X340" i="2" a="1"/>
  <c r="X340" i="2" s="1"/>
  <c r="Y340" i="2" a="1"/>
  <c r="Y340" i="2" s="1"/>
  <c r="Z340" i="2" a="1"/>
  <c r="Z340" i="2" s="1"/>
  <c r="AA340" i="2"/>
  <c r="AC340" i="2"/>
  <c r="F341" i="2"/>
  <c r="L341" i="2"/>
  <c r="M341" i="2"/>
  <c r="S341" i="2"/>
  <c r="U341" i="2"/>
  <c r="V341" i="2"/>
  <c r="AL341" i="2" s="1"/>
  <c r="W341" i="2" a="1"/>
  <c r="W341" i="2" s="1"/>
  <c r="X341" i="2" a="1"/>
  <c r="X341" i="2" s="1"/>
  <c r="Y341" i="2" a="1"/>
  <c r="Y341" i="2" s="1"/>
  <c r="Z341" i="2" a="1"/>
  <c r="Z341" i="2" s="1"/>
  <c r="AA341" i="2"/>
  <c r="AC341" i="2"/>
  <c r="F342" i="2"/>
  <c r="L342" i="2"/>
  <c r="M342" i="2"/>
  <c r="S342" i="2"/>
  <c r="U342" i="2"/>
  <c r="V342" i="2"/>
  <c r="AL342" i="2" s="1"/>
  <c r="W342" i="2" a="1"/>
  <c r="W342" i="2" s="1"/>
  <c r="X342" i="2" a="1"/>
  <c r="X342" i="2" s="1"/>
  <c r="Y342" i="2" a="1"/>
  <c r="Y342" i="2" s="1"/>
  <c r="Z342" i="2" a="1"/>
  <c r="Z342" i="2" s="1"/>
  <c r="AA342" i="2"/>
  <c r="AC342" i="2"/>
  <c r="F343" i="2"/>
  <c r="L343" i="2"/>
  <c r="M343" i="2"/>
  <c r="S343" i="2"/>
  <c r="U343" i="2"/>
  <c r="V343" i="2"/>
  <c r="AL343" i="2" s="1"/>
  <c r="W343" i="2" a="1"/>
  <c r="W343" i="2" s="1"/>
  <c r="X343" i="2" a="1"/>
  <c r="X343" i="2" s="1"/>
  <c r="Y343" i="2" a="1"/>
  <c r="Y343" i="2" s="1"/>
  <c r="Z343" i="2" a="1"/>
  <c r="Z343" i="2" s="1"/>
  <c r="AA343" i="2"/>
  <c r="AC343" i="2"/>
  <c r="F344" i="2"/>
  <c r="L344" i="2"/>
  <c r="M344" i="2"/>
  <c r="S344" i="2"/>
  <c r="U344" i="2"/>
  <c r="V344" i="2"/>
  <c r="AL344" i="2" s="1"/>
  <c r="W344" i="2" a="1"/>
  <c r="W344" i="2" s="1"/>
  <c r="X344" i="2" a="1"/>
  <c r="X344" i="2" s="1"/>
  <c r="Y344" i="2" a="1"/>
  <c r="Y344" i="2" s="1"/>
  <c r="Z344" i="2" a="1"/>
  <c r="Z344" i="2" s="1"/>
  <c r="AA344" i="2"/>
  <c r="AC344" i="2"/>
  <c r="F345" i="2"/>
  <c r="L345" i="2"/>
  <c r="M345" i="2"/>
  <c r="S345" i="2"/>
  <c r="U345" i="2"/>
  <c r="V345" i="2"/>
  <c r="AL345" i="2" s="1"/>
  <c r="W345" i="2" a="1"/>
  <c r="W345" i="2" s="1"/>
  <c r="X345" i="2" a="1"/>
  <c r="X345" i="2" s="1"/>
  <c r="Y345" i="2" a="1"/>
  <c r="Y345" i="2" s="1"/>
  <c r="Z345" i="2" a="1"/>
  <c r="Z345" i="2" s="1"/>
  <c r="AA345" i="2"/>
  <c r="AC345" i="2"/>
  <c r="F346" i="2"/>
  <c r="L346" i="2"/>
  <c r="M346" i="2"/>
  <c r="S346" i="2"/>
  <c r="U346" i="2"/>
  <c r="V346" i="2"/>
  <c r="AL346" i="2" s="1"/>
  <c r="W346" i="2" a="1"/>
  <c r="W346" i="2" s="1"/>
  <c r="X346" i="2" a="1"/>
  <c r="X346" i="2" s="1"/>
  <c r="Y346" i="2" a="1"/>
  <c r="Y346" i="2" s="1"/>
  <c r="Z346" i="2" a="1"/>
  <c r="Z346" i="2" s="1"/>
  <c r="AA346" i="2"/>
  <c r="AC346" i="2"/>
  <c r="F347" i="2"/>
  <c r="L347" i="2"/>
  <c r="M347" i="2"/>
  <c r="S347" i="2"/>
  <c r="U347" i="2"/>
  <c r="V347" i="2"/>
  <c r="AL347" i="2" s="1"/>
  <c r="W347" i="2" a="1"/>
  <c r="W347" i="2" s="1"/>
  <c r="X347" i="2" a="1"/>
  <c r="X347" i="2" s="1"/>
  <c r="Y347" i="2" a="1"/>
  <c r="Y347" i="2" s="1"/>
  <c r="Z347" i="2" a="1"/>
  <c r="Z347" i="2" s="1"/>
  <c r="AA347" i="2"/>
  <c r="AC347" i="2"/>
  <c r="F348" i="2"/>
  <c r="L348" i="2"/>
  <c r="M348" i="2"/>
  <c r="S348" i="2"/>
  <c r="U348" i="2"/>
  <c r="V348" i="2"/>
  <c r="AL348" i="2" s="1"/>
  <c r="W348" i="2" a="1"/>
  <c r="W348" i="2" s="1"/>
  <c r="X348" i="2" a="1"/>
  <c r="X348" i="2" s="1"/>
  <c r="Y348" i="2" a="1"/>
  <c r="Y348" i="2" s="1"/>
  <c r="Z348" i="2" a="1"/>
  <c r="Z348" i="2" s="1"/>
  <c r="AA348" i="2"/>
  <c r="AC348" i="2"/>
  <c r="F349" i="2"/>
  <c r="L349" i="2"/>
  <c r="M349" i="2"/>
  <c r="S349" i="2"/>
  <c r="U349" i="2"/>
  <c r="V349" i="2"/>
  <c r="AL349" i="2" s="1"/>
  <c r="W349" i="2" a="1"/>
  <c r="W349" i="2" s="1"/>
  <c r="X349" i="2" a="1"/>
  <c r="X349" i="2" s="1"/>
  <c r="Y349" i="2" a="1"/>
  <c r="Y349" i="2" s="1"/>
  <c r="Z349" i="2" a="1"/>
  <c r="Z349" i="2" s="1"/>
  <c r="AA349" i="2"/>
  <c r="AC349" i="2"/>
  <c r="F350" i="2"/>
  <c r="L350" i="2"/>
  <c r="M350" i="2"/>
  <c r="S350" i="2"/>
  <c r="U350" i="2"/>
  <c r="V350" i="2"/>
  <c r="AL350" i="2" s="1"/>
  <c r="W350" i="2" a="1"/>
  <c r="W350" i="2" s="1"/>
  <c r="X350" i="2" a="1"/>
  <c r="X350" i="2" s="1"/>
  <c r="Y350" i="2" a="1"/>
  <c r="Y350" i="2" s="1"/>
  <c r="Z350" i="2" a="1"/>
  <c r="Z350" i="2" s="1"/>
  <c r="AA350" i="2"/>
  <c r="AC350" i="2"/>
  <c r="F351" i="2"/>
  <c r="L351" i="2"/>
  <c r="M351" i="2"/>
  <c r="S351" i="2"/>
  <c r="U351" i="2"/>
  <c r="V351" i="2"/>
  <c r="AL351" i="2" s="1"/>
  <c r="W351" i="2" a="1"/>
  <c r="W351" i="2" s="1"/>
  <c r="X351" i="2" a="1"/>
  <c r="X351" i="2" s="1"/>
  <c r="Y351" i="2" a="1"/>
  <c r="Y351" i="2" s="1"/>
  <c r="Z351" i="2" a="1"/>
  <c r="Z351" i="2" s="1"/>
  <c r="AA351" i="2"/>
  <c r="AC351" i="2"/>
  <c r="F352" i="2"/>
  <c r="L352" i="2"/>
  <c r="M352" i="2"/>
  <c r="S352" i="2"/>
  <c r="U352" i="2"/>
  <c r="V352" i="2"/>
  <c r="AL352" i="2" s="1"/>
  <c r="W352" i="2" a="1"/>
  <c r="W352" i="2" s="1"/>
  <c r="X352" i="2" a="1"/>
  <c r="X352" i="2" s="1"/>
  <c r="Y352" i="2" a="1"/>
  <c r="Y352" i="2" s="1"/>
  <c r="Z352" i="2" a="1"/>
  <c r="Z352" i="2" s="1"/>
  <c r="AA352" i="2"/>
  <c r="AC352" i="2"/>
  <c r="F353" i="2"/>
  <c r="L353" i="2"/>
  <c r="M353" i="2"/>
  <c r="S353" i="2"/>
  <c r="U353" i="2"/>
  <c r="V353" i="2"/>
  <c r="AL353" i="2" s="1"/>
  <c r="W353" i="2" a="1"/>
  <c r="W353" i="2" s="1"/>
  <c r="X353" i="2" a="1"/>
  <c r="X353" i="2" s="1"/>
  <c r="Y353" i="2" a="1"/>
  <c r="Y353" i="2" s="1"/>
  <c r="Z353" i="2" a="1"/>
  <c r="Z353" i="2" s="1"/>
  <c r="AA353" i="2"/>
  <c r="AC353" i="2"/>
  <c r="F354" i="2"/>
  <c r="L354" i="2"/>
  <c r="M354" i="2"/>
  <c r="S354" i="2"/>
  <c r="U354" i="2"/>
  <c r="V354" i="2"/>
  <c r="AL354" i="2" s="1"/>
  <c r="W354" i="2" a="1"/>
  <c r="W354" i="2" s="1"/>
  <c r="X354" i="2" a="1"/>
  <c r="X354" i="2" s="1"/>
  <c r="Y354" i="2" a="1"/>
  <c r="Y354" i="2" s="1"/>
  <c r="Z354" i="2" a="1"/>
  <c r="Z354" i="2" s="1"/>
  <c r="AA354" i="2"/>
  <c r="AC354" i="2"/>
  <c r="F355" i="2"/>
  <c r="L355" i="2"/>
  <c r="M355" i="2"/>
  <c r="S355" i="2"/>
  <c r="U355" i="2"/>
  <c r="V355" i="2"/>
  <c r="AL355" i="2" s="1"/>
  <c r="W355" i="2" a="1"/>
  <c r="W355" i="2" s="1"/>
  <c r="X355" i="2" a="1"/>
  <c r="X355" i="2" s="1"/>
  <c r="Y355" i="2" a="1"/>
  <c r="Y355" i="2" s="1"/>
  <c r="Z355" i="2" a="1"/>
  <c r="Z355" i="2" s="1"/>
  <c r="AA355" i="2"/>
  <c r="AC355" i="2"/>
  <c r="F356" i="2"/>
  <c r="L356" i="2"/>
  <c r="M356" i="2"/>
  <c r="S356" i="2"/>
  <c r="U356" i="2"/>
  <c r="V356" i="2"/>
  <c r="AL356" i="2" s="1"/>
  <c r="W356" i="2" a="1"/>
  <c r="W356" i="2" s="1"/>
  <c r="X356" i="2" a="1"/>
  <c r="X356" i="2" s="1"/>
  <c r="Y356" i="2" a="1"/>
  <c r="Y356" i="2" s="1"/>
  <c r="Z356" i="2" a="1"/>
  <c r="Z356" i="2" s="1"/>
  <c r="AA356" i="2"/>
  <c r="AC356" i="2"/>
  <c r="F357" i="2"/>
  <c r="L357" i="2"/>
  <c r="M357" i="2"/>
  <c r="S357" i="2"/>
  <c r="U357" i="2"/>
  <c r="V357" i="2"/>
  <c r="AL357" i="2" s="1"/>
  <c r="W357" i="2" a="1"/>
  <c r="W357" i="2" s="1"/>
  <c r="X357" i="2" a="1"/>
  <c r="X357" i="2" s="1"/>
  <c r="Y357" i="2" a="1"/>
  <c r="Y357" i="2" s="1"/>
  <c r="Z357" i="2" a="1"/>
  <c r="Z357" i="2" s="1"/>
  <c r="AA357" i="2"/>
  <c r="AC357" i="2"/>
  <c r="F358" i="2"/>
  <c r="L358" i="2"/>
  <c r="M358" i="2"/>
  <c r="S358" i="2"/>
  <c r="U358" i="2"/>
  <c r="V358" i="2"/>
  <c r="AL358" i="2" s="1"/>
  <c r="W358" i="2" a="1"/>
  <c r="W358" i="2" s="1"/>
  <c r="X358" i="2" a="1"/>
  <c r="X358" i="2" s="1"/>
  <c r="Y358" i="2" a="1"/>
  <c r="Y358" i="2" s="1"/>
  <c r="Z358" i="2" a="1"/>
  <c r="Z358" i="2" s="1"/>
  <c r="AA358" i="2"/>
  <c r="AC358" i="2"/>
  <c r="F359" i="2"/>
  <c r="L359" i="2"/>
  <c r="M359" i="2"/>
  <c r="S359" i="2"/>
  <c r="U359" i="2"/>
  <c r="V359" i="2"/>
  <c r="AL359" i="2" s="1"/>
  <c r="W359" i="2" a="1"/>
  <c r="W359" i="2" s="1"/>
  <c r="X359" i="2" a="1"/>
  <c r="X359" i="2" s="1"/>
  <c r="Y359" i="2" a="1"/>
  <c r="Y359" i="2" s="1"/>
  <c r="Z359" i="2" a="1"/>
  <c r="Z359" i="2" s="1"/>
  <c r="AA359" i="2"/>
  <c r="AC359" i="2"/>
  <c r="F360" i="2"/>
  <c r="L360" i="2"/>
  <c r="M360" i="2"/>
  <c r="S360" i="2"/>
  <c r="U360" i="2"/>
  <c r="V360" i="2"/>
  <c r="AL360" i="2" s="1"/>
  <c r="W360" i="2" a="1"/>
  <c r="W360" i="2" s="1"/>
  <c r="X360" i="2" a="1"/>
  <c r="X360" i="2" s="1"/>
  <c r="Y360" i="2" a="1"/>
  <c r="Y360" i="2" s="1"/>
  <c r="Z360" i="2" a="1"/>
  <c r="Z360" i="2" s="1"/>
  <c r="AA360" i="2"/>
  <c r="AC360" i="2"/>
  <c r="F361" i="2"/>
  <c r="L361" i="2"/>
  <c r="M361" i="2"/>
  <c r="S361" i="2"/>
  <c r="U361" i="2"/>
  <c r="V361" i="2"/>
  <c r="AL361" i="2" s="1"/>
  <c r="W361" i="2" a="1"/>
  <c r="W361" i="2" s="1"/>
  <c r="X361" i="2" a="1"/>
  <c r="X361" i="2" s="1"/>
  <c r="Y361" i="2" a="1"/>
  <c r="Y361" i="2" s="1"/>
  <c r="Z361" i="2" a="1"/>
  <c r="Z361" i="2" s="1"/>
  <c r="AA361" i="2"/>
  <c r="AC361" i="2"/>
  <c r="F362" i="2"/>
  <c r="L362" i="2"/>
  <c r="M362" i="2"/>
  <c r="S362" i="2"/>
  <c r="U362" i="2"/>
  <c r="V362" i="2"/>
  <c r="AL362" i="2" s="1"/>
  <c r="W362" i="2" a="1"/>
  <c r="W362" i="2" s="1"/>
  <c r="X362" i="2" a="1"/>
  <c r="X362" i="2" s="1"/>
  <c r="Y362" i="2" a="1"/>
  <c r="Y362" i="2" s="1"/>
  <c r="Z362" i="2" a="1"/>
  <c r="Z362" i="2" s="1"/>
  <c r="AA362" i="2"/>
  <c r="AC362" i="2"/>
  <c r="F363" i="2"/>
  <c r="L363" i="2"/>
  <c r="M363" i="2"/>
  <c r="S363" i="2"/>
  <c r="U363" i="2"/>
  <c r="V363" i="2"/>
  <c r="AL363" i="2" s="1"/>
  <c r="W363" i="2" a="1"/>
  <c r="W363" i="2" s="1"/>
  <c r="X363" i="2" a="1"/>
  <c r="X363" i="2" s="1"/>
  <c r="Y363" i="2" a="1"/>
  <c r="Y363" i="2" s="1"/>
  <c r="Z363" i="2" a="1"/>
  <c r="Z363" i="2" s="1"/>
  <c r="AA363" i="2"/>
  <c r="AC363" i="2"/>
  <c r="F364" i="2"/>
  <c r="L364" i="2"/>
  <c r="M364" i="2"/>
  <c r="S364" i="2"/>
  <c r="U364" i="2"/>
  <c r="V364" i="2"/>
  <c r="AL364" i="2" s="1"/>
  <c r="W364" i="2" a="1"/>
  <c r="W364" i="2" s="1"/>
  <c r="X364" i="2" a="1"/>
  <c r="X364" i="2" s="1"/>
  <c r="Y364" i="2" a="1"/>
  <c r="Y364" i="2" s="1"/>
  <c r="Z364" i="2" a="1"/>
  <c r="Z364" i="2" s="1"/>
  <c r="AA364" i="2"/>
  <c r="AC364" i="2"/>
  <c r="F365" i="2"/>
  <c r="L365" i="2"/>
  <c r="M365" i="2"/>
  <c r="S365" i="2"/>
  <c r="U365" i="2"/>
  <c r="V365" i="2"/>
  <c r="AL365" i="2" s="1"/>
  <c r="W365" i="2" a="1"/>
  <c r="W365" i="2" s="1"/>
  <c r="X365" i="2" a="1"/>
  <c r="X365" i="2" s="1"/>
  <c r="Y365" i="2" a="1"/>
  <c r="Y365" i="2" s="1"/>
  <c r="Z365" i="2" a="1"/>
  <c r="Z365" i="2" s="1"/>
  <c r="AA365" i="2"/>
  <c r="AC365" i="2"/>
  <c r="F366" i="2"/>
  <c r="L366" i="2"/>
  <c r="M366" i="2"/>
  <c r="S366" i="2"/>
  <c r="U366" i="2"/>
  <c r="V366" i="2"/>
  <c r="AL366" i="2" s="1"/>
  <c r="W366" i="2" a="1"/>
  <c r="W366" i="2" s="1"/>
  <c r="X366" i="2" a="1"/>
  <c r="X366" i="2" s="1"/>
  <c r="Y366" i="2" a="1"/>
  <c r="Y366" i="2" s="1"/>
  <c r="Z366" i="2" a="1"/>
  <c r="Z366" i="2" s="1"/>
  <c r="AA366" i="2"/>
  <c r="AC366" i="2"/>
  <c r="F367" i="2"/>
  <c r="L367" i="2"/>
  <c r="M367" i="2"/>
  <c r="S367" i="2"/>
  <c r="U367" i="2"/>
  <c r="V367" i="2"/>
  <c r="AL367" i="2" s="1"/>
  <c r="W367" i="2" a="1"/>
  <c r="W367" i="2" s="1"/>
  <c r="X367" i="2" a="1"/>
  <c r="X367" i="2" s="1"/>
  <c r="Y367" i="2" a="1"/>
  <c r="Y367" i="2" s="1"/>
  <c r="Z367" i="2" a="1"/>
  <c r="Z367" i="2" s="1"/>
  <c r="AA367" i="2"/>
  <c r="AC367" i="2"/>
  <c r="F368" i="2"/>
  <c r="L368" i="2"/>
  <c r="M368" i="2"/>
  <c r="S368" i="2"/>
  <c r="U368" i="2"/>
  <c r="V368" i="2"/>
  <c r="AL368" i="2" s="1"/>
  <c r="W368" i="2" a="1"/>
  <c r="W368" i="2" s="1"/>
  <c r="X368" i="2" a="1"/>
  <c r="X368" i="2" s="1"/>
  <c r="Y368" i="2" a="1"/>
  <c r="Y368" i="2" s="1"/>
  <c r="Z368" i="2" a="1"/>
  <c r="Z368" i="2" s="1"/>
  <c r="AA368" i="2"/>
  <c r="AC368" i="2"/>
  <c r="F369" i="2"/>
  <c r="L369" i="2"/>
  <c r="M369" i="2"/>
  <c r="S369" i="2"/>
  <c r="U369" i="2"/>
  <c r="V369" i="2"/>
  <c r="AL369" i="2" s="1"/>
  <c r="W369" i="2" a="1"/>
  <c r="W369" i="2" s="1"/>
  <c r="X369" i="2" a="1"/>
  <c r="X369" i="2" s="1"/>
  <c r="Y369" i="2" a="1"/>
  <c r="Y369" i="2" s="1"/>
  <c r="Z369" i="2" a="1"/>
  <c r="Z369" i="2" s="1"/>
  <c r="AA369" i="2"/>
  <c r="AC369" i="2"/>
  <c r="F370" i="2"/>
  <c r="L370" i="2"/>
  <c r="M370" i="2"/>
  <c r="S370" i="2"/>
  <c r="U370" i="2"/>
  <c r="V370" i="2"/>
  <c r="AL370" i="2" s="1"/>
  <c r="W370" i="2" a="1"/>
  <c r="W370" i="2" s="1"/>
  <c r="X370" i="2" a="1"/>
  <c r="X370" i="2" s="1"/>
  <c r="Y370" i="2" a="1"/>
  <c r="Y370" i="2" s="1"/>
  <c r="Z370" i="2" a="1"/>
  <c r="Z370" i="2" s="1"/>
  <c r="AA370" i="2"/>
  <c r="AC370" i="2"/>
  <c r="F371" i="2"/>
  <c r="L371" i="2"/>
  <c r="M371" i="2"/>
  <c r="S371" i="2"/>
  <c r="U371" i="2"/>
  <c r="V371" i="2"/>
  <c r="AL371" i="2" s="1"/>
  <c r="W371" i="2" a="1"/>
  <c r="W371" i="2" s="1"/>
  <c r="X371" i="2" a="1"/>
  <c r="X371" i="2" s="1"/>
  <c r="Y371" i="2" a="1"/>
  <c r="Y371" i="2" s="1"/>
  <c r="Z371" i="2" a="1"/>
  <c r="Z371" i="2" s="1"/>
  <c r="AA371" i="2"/>
  <c r="AC371" i="2"/>
  <c r="F372" i="2"/>
  <c r="L372" i="2"/>
  <c r="M372" i="2"/>
  <c r="S372" i="2"/>
  <c r="U372" i="2"/>
  <c r="V372" i="2"/>
  <c r="AL372" i="2" s="1"/>
  <c r="W372" i="2" a="1"/>
  <c r="W372" i="2" s="1"/>
  <c r="X372" i="2" a="1"/>
  <c r="X372" i="2" s="1"/>
  <c r="Y372" i="2" a="1"/>
  <c r="Y372" i="2" s="1"/>
  <c r="Z372" i="2" a="1"/>
  <c r="Z372" i="2" s="1"/>
  <c r="AA372" i="2"/>
  <c r="AC372" i="2"/>
  <c r="F373" i="2"/>
  <c r="L373" i="2"/>
  <c r="M373" i="2"/>
  <c r="S373" i="2"/>
  <c r="U373" i="2"/>
  <c r="V373" i="2"/>
  <c r="AL373" i="2" s="1"/>
  <c r="W373" i="2" a="1"/>
  <c r="W373" i="2" s="1"/>
  <c r="X373" i="2" a="1"/>
  <c r="X373" i="2" s="1"/>
  <c r="Y373" i="2" a="1"/>
  <c r="Y373" i="2" s="1"/>
  <c r="Z373" i="2" a="1"/>
  <c r="Z373" i="2" s="1"/>
  <c r="AA373" i="2"/>
  <c r="AC373" i="2"/>
  <c r="F374" i="2"/>
  <c r="L374" i="2"/>
  <c r="M374" i="2"/>
  <c r="S374" i="2"/>
  <c r="U374" i="2"/>
  <c r="V374" i="2"/>
  <c r="AL374" i="2" s="1"/>
  <c r="W374" i="2" a="1"/>
  <c r="W374" i="2" s="1"/>
  <c r="X374" i="2" a="1"/>
  <c r="X374" i="2" s="1"/>
  <c r="Y374" i="2" a="1"/>
  <c r="Y374" i="2" s="1"/>
  <c r="Z374" i="2" a="1"/>
  <c r="Z374" i="2" s="1"/>
  <c r="AA374" i="2"/>
  <c r="AC374" i="2"/>
  <c r="F375" i="2"/>
  <c r="L375" i="2"/>
  <c r="M375" i="2"/>
  <c r="S375" i="2"/>
  <c r="U375" i="2"/>
  <c r="V375" i="2"/>
  <c r="AL375" i="2" s="1"/>
  <c r="W375" i="2" a="1"/>
  <c r="W375" i="2" s="1"/>
  <c r="X375" i="2" a="1"/>
  <c r="X375" i="2" s="1"/>
  <c r="Y375" i="2" a="1"/>
  <c r="Y375" i="2" s="1"/>
  <c r="Z375" i="2" a="1"/>
  <c r="Z375" i="2" s="1"/>
  <c r="AA375" i="2"/>
  <c r="AC375" i="2"/>
  <c r="F376" i="2"/>
  <c r="L376" i="2"/>
  <c r="M376" i="2"/>
  <c r="S376" i="2"/>
  <c r="U376" i="2"/>
  <c r="V376" i="2"/>
  <c r="AL376" i="2" s="1"/>
  <c r="W376" i="2" a="1"/>
  <c r="W376" i="2" s="1"/>
  <c r="X376" i="2" a="1"/>
  <c r="X376" i="2" s="1"/>
  <c r="Y376" i="2" a="1"/>
  <c r="Y376" i="2" s="1"/>
  <c r="Z376" i="2" a="1"/>
  <c r="Z376" i="2" s="1"/>
  <c r="AA376" i="2"/>
  <c r="AC376" i="2"/>
  <c r="F377" i="2"/>
  <c r="L377" i="2"/>
  <c r="M377" i="2"/>
  <c r="S377" i="2"/>
  <c r="U377" i="2"/>
  <c r="V377" i="2"/>
  <c r="AL377" i="2" s="1"/>
  <c r="W377" i="2" a="1"/>
  <c r="W377" i="2" s="1"/>
  <c r="X377" i="2" a="1"/>
  <c r="X377" i="2" s="1"/>
  <c r="Y377" i="2" a="1"/>
  <c r="Y377" i="2" s="1"/>
  <c r="Z377" i="2" a="1"/>
  <c r="Z377" i="2" s="1"/>
  <c r="AA377" i="2"/>
  <c r="AC377" i="2"/>
  <c r="F378" i="2"/>
  <c r="L378" i="2"/>
  <c r="M378" i="2"/>
  <c r="S378" i="2"/>
  <c r="U378" i="2"/>
  <c r="V378" i="2"/>
  <c r="AL378" i="2" s="1"/>
  <c r="W378" i="2" a="1"/>
  <c r="W378" i="2" s="1"/>
  <c r="X378" i="2" a="1"/>
  <c r="X378" i="2" s="1"/>
  <c r="Y378" i="2" a="1"/>
  <c r="Y378" i="2" s="1"/>
  <c r="Z378" i="2" a="1"/>
  <c r="Z378" i="2" s="1"/>
  <c r="AA378" i="2"/>
  <c r="AC378" i="2"/>
  <c r="F379" i="2"/>
  <c r="L379" i="2"/>
  <c r="M379" i="2"/>
  <c r="S379" i="2"/>
  <c r="U379" i="2"/>
  <c r="V379" i="2"/>
  <c r="AL379" i="2" s="1"/>
  <c r="W379" i="2" a="1"/>
  <c r="W379" i="2" s="1"/>
  <c r="X379" i="2" a="1"/>
  <c r="X379" i="2" s="1"/>
  <c r="Y379" i="2" a="1"/>
  <c r="Y379" i="2" s="1"/>
  <c r="Z379" i="2" a="1"/>
  <c r="Z379" i="2" s="1"/>
  <c r="AA379" i="2"/>
  <c r="AC379" i="2"/>
  <c r="F380" i="2"/>
  <c r="L380" i="2"/>
  <c r="M380" i="2"/>
  <c r="S380" i="2"/>
  <c r="U380" i="2"/>
  <c r="V380" i="2"/>
  <c r="AL380" i="2" s="1"/>
  <c r="W380" i="2" a="1"/>
  <c r="W380" i="2" s="1"/>
  <c r="X380" i="2" a="1"/>
  <c r="X380" i="2" s="1"/>
  <c r="Y380" i="2" a="1"/>
  <c r="Y380" i="2" s="1"/>
  <c r="Z380" i="2" a="1"/>
  <c r="Z380" i="2" s="1"/>
  <c r="AA380" i="2"/>
  <c r="AC380" i="2"/>
  <c r="F381" i="2"/>
  <c r="L381" i="2"/>
  <c r="M381" i="2"/>
  <c r="S381" i="2"/>
  <c r="U381" i="2"/>
  <c r="V381" i="2"/>
  <c r="AL381" i="2" s="1"/>
  <c r="W381" i="2" a="1"/>
  <c r="W381" i="2" s="1"/>
  <c r="X381" i="2" a="1"/>
  <c r="X381" i="2" s="1"/>
  <c r="Y381" i="2" a="1"/>
  <c r="Y381" i="2" s="1"/>
  <c r="Z381" i="2" a="1"/>
  <c r="Z381" i="2" s="1"/>
  <c r="AA381" i="2"/>
  <c r="AC381" i="2"/>
  <c r="F382" i="2"/>
  <c r="L382" i="2"/>
  <c r="M382" i="2"/>
  <c r="S382" i="2"/>
  <c r="U382" i="2"/>
  <c r="V382" i="2"/>
  <c r="AL382" i="2" s="1"/>
  <c r="W382" i="2" a="1"/>
  <c r="W382" i="2" s="1"/>
  <c r="X382" i="2" a="1"/>
  <c r="X382" i="2" s="1"/>
  <c r="Y382" i="2" a="1"/>
  <c r="Y382" i="2" s="1"/>
  <c r="Z382" i="2" a="1"/>
  <c r="Z382" i="2" s="1"/>
  <c r="AA382" i="2"/>
  <c r="AC382" i="2"/>
  <c r="F383" i="2"/>
  <c r="L383" i="2"/>
  <c r="M383" i="2"/>
  <c r="S383" i="2"/>
  <c r="U383" i="2"/>
  <c r="V383" i="2"/>
  <c r="AL383" i="2" s="1"/>
  <c r="W383" i="2" a="1"/>
  <c r="W383" i="2" s="1"/>
  <c r="X383" i="2" a="1"/>
  <c r="X383" i="2" s="1"/>
  <c r="Y383" i="2" a="1"/>
  <c r="Y383" i="2" s="1"/>
  <c r="Z383" i="2" a="1"/>
  <c r="Z383" i="2" s="1"/>
  <c r="AA383" i="2"/>
  <c r="AC383" i="2"/>
  <c r="F384" i="2"/>
  <c r="L384" i="2"/>
  <c r="M384" i="2"/>
  <c r="S384" i="2"/>
  <c r="U384" i="2"/>
  <c r="V384" i="2"/>
  <c r="AL384" i="2" s="1"/>
  <c r="W384" i="2" a="1"/>
  <c r="W384" i="2" s="1"/>
  <c r="X384" i="2" a="1"/>
  <c r="X384" i="2" s="1"/>
  <c r="Y384" i="2" a="1"/>
  <c r="Y384" i="2" s="1"/>
  <c r="Z384" i="2" a="1"/>
  <c r="Z384" i="2" s="1"/>
  <c r="AA384" i="2"/>
  <c r="AC384" i="2"/>
  <c r="F385" i="2"/>
  <c r="L385" i="2"/>
  <c r="M385" i="2"/>
  <c r="S385" i="2"/>
  <c r="U385" i="2"/>
  <c r="V385" i="2"/>
  <c r="AL385" i="2" s="1"/>
  <c r="W385" i="2" a="1"/>
  <c r="W385" i="2" s="1"/>
  <c r="X385" i="2" a="1"/>
  <c r="X385" i="2" s="1"/>
  <c r="Y385" i="2" a="1"/>
  <c r="Y385" i="2" s="1"/>
  <c r="Z385" i="2" a="1"/>
  <c r="Z385" i="2" s="1"/>
  <c r="AA385" i="2"/>
  <c r="AC385" i="2"/>
  <c r="F386" i="2"/>
  <c r="L386" i="2"/>
  <c r="M386" i="2"/>
  <c r="S386" i="2"/>
  <c r="U386" i="2"/>
  <c r="V386" i="2"/>
  <c r="AL386" i="2" s="1"/>
  <c r="W386" i="2" a="1"/>
  <c r="W386" i="2" s="1"/>
  <c r="X386" i="2" a="1"/>
  <c r="X386" i="2" s="1"/>
  <c r="Y386" i="2" a="1"/>
  <c r="Y386" i="2" s="1"/>
  <c r="Z386" i="2" a="1"/>
  <c r="Z386" i="2" s="1"/>
  <c r="AA386" i="2"/>
  <c r="AC386" i="2"/>
  <c r="F387" i="2"/>
  <c r="L387" i="2"/>
  <c r="M387" i="2"/>
  <c r="S387" i="2"/>
  <c r="U387" i="2"/>
  <c r="V387" i="2"/>
  <c r="AL387" i="2" s="1"/>
  <c r="W387" i="2" a="1"/>
  <c r="W387" i="2" s="1"/>
  <c r="X387" i="2" a="1"/>
  <c r="X387" i="2" s="1"/>
  <c r="Y387" i="2" a="1"/>
  <c r="Y387" i="2" s="1"/>
  <c r="Z387" i="2" a="1"/>
  <c r="Z387" i="2" s="1"/>
  <c r="AA387" i="2"/>
  <c r="AC387" i="2"/>
  <c r="F388" i="2"/>
  <c r="L388" i="2"/>
  <c r="M388" i="2"/>
  <c r="S388" i="2"/>
  <c r="U388" i="2"/>
  <c r="V388" i="2"/>
  <c r="AL388" i="2" s="1"/>
  <c r="W388" i="2" a="1"/>
  <c r="W388" i="2" s="1"/>
  <c r="X388" i="2" a="1"/>
  <c r="X388" i="2" s="1"/>
  <c r="Y388" i="2" a="1"/>
  <c r="Y388" i="2" s="1"/>
  <c r="Z388" i="2" a="1"/>
  <c r="Z388" i="2" s="1"/>
  <c r="AA388" i="2"/>
  <c r="AC388" i="2"/>
  <c r="F389" i="2"/>
  <c r="L389" i="2"/>
  <c r="M389" i="2"/>
  <c r="S389" i="2"/>
  <c r="U389" i="2"/>
  <c r="V389" i="2"/>
  <c r="AL389" i="2" s="1"/>
  <c r="W389" i="2" a="1"/>
  <c r="W389" i="2" s="1"/>
  <c r="X389" i="2" a="1"/>
  <c r="X389" i="2" s="1"/>
  <c r="Y389" i="2" a="1"/>
  <c r="Y389" i="2" s="1"/>
  <c r="Z389" i="2" a="1"/>
  <c r="Z389" i="2" s="1"/>
  <c r="AA389" i="2"/>
  <c r="AC389" i="2"/>
  <c r="F390" i="2"/>
  <c r="L390" i="2"/>
  <c r="M390" i="2"/>
  <c r="S390" i="2"/>
  <c r="U390" i="2"/>
  <c r="V390" i="2"/>
  <c r="AL390" i="2" s="1"/>
  <c r="W390" i="2" a="1"/>
  <c r="W390" i="2" s="1"/>
  <c r="X390" i="2" a="1"/>
  <c r="X390" i="2" s="1"/>
  <c r="Y390" i="2" a="1"/>
  <c r="Y390" i="2" s="1"/>
  <c r="Z390" i="2" a="1"/>
  <c r="Z390" i="2" s="1"/>
  <c r="AA390" i="2"/>
  <c r="AC390" i="2"/>
  <c r="F391" i="2"/>
  <c r="L391" i="2"/>
  <c r="M391" i="2"/>
  <c r="S391" i="2"/>
  <c r="U391" i="2"/>
  <c r="V391" i="2"/>
  <c r="AL391" i="2" s="1"/>
  <c r="W391" i="2" a="1"/>
  <c r="W391" i="2" s="1"/>
  <c r="X391" i="2" a="1"/>
  <c r="X391" i="2" s="1"/>
  <c r="Y391" i="2" a="1"/>
  <c r="Y391" i="2" s="1"/>
  <c r="Z391" i="2" a="1"/>
  <c r="Z391" i="2" s="1"/>
  <c r="AA391" i="2"/>
  <c r="AC391" i="2"/>
  <c r="F392" i="2"/>
  <c r="L392" i="2"/>
  <c r="M392" i="2"/>
  <c r="S392" i="2"/>
  <c r="U392" i="2"/>
  <c r="V392" i="2"/>
  <c r="AL392" i="2" s="1"/>
  <c r="W392" i="2" a="1"/>
  <c r="W392" i="2" s="1"/>
  <c r="X392" i="2" a="1"/>
  <c r="X392" i="2" s="1"/>
  <c r="Y392" i="2" a="1"/>
  <c r="Y392" i="2" s="1"/>
  <c r="Z392" i="2" a="1"/>
  <c r="Z392" i="2" s="1"/>
  <c r="AA392" i="2"/>
  <c r="AC392" i="2"/>
  <c r="F393" i="2"/>
  <c r="L393" i="2"/>
  <c r="M393" i="2"/>
  <c r="S393" i="2"/>
  <c r="U393" i="2"/>
  <c r="V393" i="2"/>
  <c r="AL393" i="2" s="1"/>
  <c r="W393" i="2" a="1"/>
  <c r="W393" i="2" s="1"/>
  <c r="X393" i="2" a="1"/>
  <c r="X393" i="2" s="1"/>
  <c r="Y393" i="2" a="1"/>
  <c r="Y393" i="2" s="1"/>
  <c r="Z393" i="2" a="1"/>
  <c r="Z393" i="2" s="1"/>
  <c r="AA393" i="2"/>
  <c r="AC393" i="2"/>
  <c r="F394" i="2"/>
  <c r="L394" i="2"/>
  <c r="M394" i="2"/>
  <c r="S394" i="2"/>
  <c r="U394" i="2"/>
  <c r="V394" i="2"/>
  <c r="AL394" i="2" s="1"/>
  <c r="W394" i="2" a="1"/>
  <c r="W394" i="2" s="1"/>
  <c r="X394" i="2" a="1"/>
  <c r="X394" i="2" s="1"/>
  <c r="Y394" i="2" a="1"/>
  <c r="Y394" i="2" s="1"/>
  <c r="Z394" i="2" a="1"/>
  <c r="Z394" i="2" s="1"/>
  <c r="AA394" i="2"/>
  <c r="AC394" i="2"/>
  <c r="F395" i="2"/>
  <c r="L395" i="2"/>
  <c r="M395" i="2"/>
  <c r="S395" i="2"/>
  <c r="U395" i="2"/>
  <c r="V395" i="2"/>
  <c r="AL395" i="2" s="1"/>
  <c r="W395" i="2" a="1"/>
  <c r="W395" i="2" s="1"/>
  <c r="X395" i="2" a="1"/>
  <c r="X395" i="2" s="1"/>
  <c r="Y395" i="2" a="1"/>
  <c r="Y395" i="2" s="1"/>
  <c r="Z395" i="2" a="1"/>
  <c r="Z395" i="2" s="1"/>
  <c r="AA395" i="2"/>
  <c r="AC395" i="2"/>
  <c r="F396" i="2"/>
  <c r="L396" i="2"/>
  <c r="M396" i="2"/>
  <c r="S396" i="2"/>
  <c r="U396" i="2"/>
  <c r="V396" i="2"/>
  <c r="AL396" i="2" s="1"/>
  <c r="W396" i="2" a="1"/>
  <c r="W396" i="2" s="1"/>
  <c r="X396" i="2" a="1"/>
  <c r="X396" i="2" s="1"/>
  <c r="Y396" i="2" a="1"/>
  <c r="Y396" i="2" s="1"/>
  <c r="Z396" i="2" a="1"/>
  <c r="Z396" i="2" s="1"/>
  <c r="AA396" i="2"/>
  <c r="AC396" i="2"/>
  <c r="F397" i="2"/>
  <c r="L397" i="2"/>
  <c r="M397" i="2"/>
  <c r="S397" i="2"/>
  <c r="U397" i="2"/>
  <c r="V397" i="2"/>
  <c r="AL397" i="2" s="1"/>
  <c r="W397" i="2" a="1"/>
  <c r="W397" i="2" s="1"/>
  <c r="X397" i="2" a="1"/>
  <c r="X397" i="2" s="1"/>
  <c r="Y397" i="2" a="1"/>
  <c r="Y397" i="2" s="1"/>
  <c r="Z397" i="2" a="1"/>
  <c r="Z397" i="2" s="1"/>
  <c r="AA397" i="2"/>
  <c r="AC397" i="2"/>
  <c r="F398" i="2"/>
  <c r="L398" i="2"/>
  <c r="M398" i="2"/>
  <c r="S398" i="2"/>
  <c r="U398" i="2"/>
  <c r="V398" i="2"/>
  <c r="AL398" i="2" s="1"/>
  <c r="W398" i="2" a="1"/>
  <c r="W398" i="2" s="1"/>
  <c r="X398" i="2" a="1"/>
  <c r="X398" i="2" s="1"/>
  <c r="Y398" i="2" a="1"/>
  <c r="Y398" i="2" s="1"/>
  <c r="Z398" i="2" a="1"/>
  <c r="Z398" i="2" s="1"/>
  <c r="AA398" i="2"/>
  <c r="AC398" i="2"/>
  <c r="F399" i="2"/>
  <c r="L399" i="2"/>
  <c r="M399" i="2"/>
  <c r="S399" i="2"/>
  <c r="U399" i="2"/>
  <c r="V399" i="2"/>
  <c r="AL399" i="2" s="1"/>
  <c r="W399" i="2" a="1"/>
  <c r="W399" i="2" s="1"/>
  <c r="X399" i="2" a="1"/>
  <c r="X399" i="2" s="1"/>
  <c r="Y399" i="2" a="1"/>
  <c r="Y399" i="2" s="1"/>
  <c r="Z399" i="2" a="1"/>
  <c r="Z399" i="2" s="1"/>
  <c r="AA399" i="2"/>
  <c r="AC399" i="2"/>
  <c r="F400" i="2"/>
  <c r="L400" i="2"/>
  <c r="M400" i="2"/>
  <c r="S400" i="2"/>
  <c r="U400" i="2"/>
  <c r="V400" i="2"/>
  <c r="AL400" i="2" s="1"/>
  <c r="W400" i="2" a="1"/>
  <c r="W400" i="2" s="1"/>
  <c r="X400" i="2" a="1"/>
  <c r="X400" i="2" s="1"/>
  <c r="Y400" i="2" a="1"/>
  <c r="Y400" i="2" s="1"/>
  <c r="Z400" i="2" a="1"/>
  <c r="Z400" i="2" s="1"/>
  <c r="AA400" i="2"/>
  <c r="AC400" i="2"/>
  <c r="F401" i="2"/>
  <c r="L401" i="2"/>
  <c r="M401" i="2"/>
  <c r="S401" i="2"/>
  <c r="U401" i="2"/>
  <c r="V401" i="2"/>
  <c r="AL401" i="2" s="1"/>
  <c r="W401" i="2" a="1"/>
  <c r="W401" i="2" s="1"/>
  <c r="X401" i="2" a="1"/>
  <c r="X401" i="2" s="1"/>
  <c r="Y401" i="2" a="1"/>
  <c r="Y401" i="2" s="1"/>
  <c r="Z401" i="2" a="1"/>
  <c r="Z401" i="2" s="1"/>
  <c r="AA401" i="2"/>
  <c r="AC401" i="2"/>
  <c r="F402" i="2"/>
  <c r="L402" i="2"/>
  <c r="M402" i="2"/>
  <c r="S402" i="2"/>
  <c r="U402" i="2"/>
  <c r="V402" i="2"/>
  <c r="AL402" i="2" s="1"/>
  <c r="W402" i="2" a="1"/>
  <c r="W402" i="2" s="1"/>
  <c r="X402" i="2" a="1"/>
  <c r="X402" i="2" s="1"/>
  <c r="Y402" i="2" a="1"/>
  <c r="Y402" i="2" s="1"/>
  <c r="Z402" i="2" a="1"/>
  <c r="Z402" i="2" s="1"/>
  <c r="AA402" i="2"/>
  <c r="AC402" i="2"/>
  <c r="F403" i="2"/>
  <c r="L403" i="2"/>
  <c r="M403" i="2"/>
  <c r="S403" i="2"/>
  <c r="U403" i="2"/>
  <c r="V403" i="2"/>
  <c r="AL403" i="2" s="1"/>
  <c r="W403" i="2" a="1"/>
  <c r="W403" i="2" s="1"/>
  <c r="X403" i="2" a="1"/>
  <c r="X403" i="2" s="1"/>
  <c r="Y403" i="2" a="1"/>
  <c r="Y403" i="2" s="1"/>
  <c r="Z403" i="2" a="1"/>
  <c r="Z403" i="2" s="1"/>
  <c r="AA403" i="2"/>
  <c r="AC403" i="2"/>
  <c r="F404" i="2"/>
  <c r="L404" i="2"/>
  <c r="M404" i="2"/>
  <c r="S404" i="2"/>
  <c r="U404" i="2"/>
  <c r="V404" i="2"/>
  <c r="AL404" i="2" s="1"/>
  <c r="W404" i="2" a="1"/>
  <c r="W404" i="2" s="1"/>
  <c r="X404" i="2" a="1"/>
  <c r="X404" i="2" s="1"/>
  <c r="Y404" i="2" a="1"/>
  <c r="Y404" i="2" s="1"/>
  <c r="Z404" i="2" a="1"/>
  <c r="Z404" i="2" s="1"/>
  <c r="AA404" i="2"/>
  <c r="AC404" i="2"/>
  <c r="F405" i="2"/>
  <c r="L405" i="2"/>
  <c r="M405" i="2"/>
  <c r="S405" i="2"/>
  <c r="U405" i="2"/>
  <c r="V405" i="2"/>
  <c r="AL405" i="2" s="1"/>
  <c r="W405" i="2" a="1"/>
  <c r="W405" i="2" s="1"/>
  <c r="X405" i="2" a="1"/>
  <c r="X405" i="2" s="1"/>
  <c r="Y405" i="2" a="1"/>
  <c r="Y405" i="2" s="1"/>
  <c r="Z405" i="2" a="1"/>
  <c r="Z405" i="2" s="1"/>
  <c r="AA405" i="2"/>
  <c r="AC405" i="2"/>
  <c r="F406" i="2"/>
  <c r="L406" i="2"/>
  <c r="M406" i="2"/>
  <c r="S406" i="2"/>
  <c r="U406" i="2"/>
  <c r="V406" i="2"/>
  <c r="AL406" i="2" s="1"/>
  <c r="W406" i="2" a="1"/>
  <c r="W406" i="2" s="1"/>
  <c r="X406" i="2" a="1"/>
  <c r="X406" i="2" s="1"/>
  <c r="Y406" i="2" a="1"/>
  <c r="Y406" i="2" s="1"/>
  <c r="Z406" i="2" a="1"/>
  <c r="Z406" i="2" s="1"/>
  <c r="AA406" i="2"/>
  <c r="AC406" i="2"/>
  <c r="F407" i="2"/>
  <c r="L407" i="2"/>
  <c r="M407" i="2"/>
  <c r="S407" i="2"/>
  <c r="U407" i="2"/>
  <c r="V407" i="2"/>
  <c r="AL407" i="2" s="1"/>
  <c r="W407" i="2" a="1"/>
  <c r="W407" i="2" s="1"/>
  <c r="X407" i="2" a="1"/>
  <c r="X407" i="2" s="1"/>
  <c r="Y407" i="2" a="1"/>
  <c r="Y407" i="2" s="1"/>
  <c r="Z407" i="2" a="1"/>
  <c r="Z407" i="2" s="1"/>
  <c r="AA407" i="2"/>
  <c r="AC407" i="2"/>
  <c r="F408" i="2"/>
  <c r="L408" i="2"/>
  <c r="M408" i="2"/>
  <c r="S408" i="2"/>
  <c r="U408" i="2"/>
  <c r="V408" i="2"/>
  <c r="AL408" i="2" s="1"/>
  <c r="W408" i="2" a="1"/>
  <c r="W408" i="2" s="1"/>
  <c r="X408" i="2" a="1"/>
  <c r="X408" i="2" s="1"/>
  <c r="Y408" i="2" a="1"/>
  <c r="Y408" i="2" s="1"/>
  <c r="Z408" i="2" a="1"/>
  <c r="Z408" i="2" s="1"/>
  <c r="AA408" i="2"/>
  <c r="AC408" i="2"/>
  <c r="F409" i="2"/>
  <c r="L409" i="2"/>
  <c r="M409" i="2"/>
  <c r="S409" i="2"/>
  <c r="U409" i="2"/>
  <c r="V409" i="2"/>
  <c r="AL409" i="2" s="1"/>
  <c r="W409" i="2" a="1"/>
  <c r="W409" i="2" s="1"/>
  <c r="X409" i="2" a="1"/>
  <c r="X409" i="2" s="1"/>
  <c r="Y409" i="2" a="1"/>
  <c r="Y409" i="2" s="1"/>
  <c r="Z409" i="2" a="1"/>
  <c r="Z409" i="2" s="1"/>
  <c r="AA409" i="2"/>
  <c r="AC409" i="2"/>
  <c r="F410" i="2"/>
  <c r="L410" i="2"/>
  <c r="M410" i="2"/>
  <c r="S410" i="2"/>
  <c r="U410" i="2"/>
  <c r="V410" i="2"/>
  <c r="AL410" i="2" s="1"/>
  <c r="W410" i="2" a="1"/>
  <c r="W410" i="2" s="1"/>
  <c r="X410" i="2" a="1"/>
  <c r="X410" i="2" s="1"/>
  <c r="Y410" i="2" a="1"/>
  <c r="Y410" i="2" s="1"/>
  <c r="Z410" i="2" a="1"/>
  <c r="Z410" i="2" s="1"/>
  <c r="AA410" i="2"/>
  <c r="AC410" i="2"/>
  <c r="F411" i="2"/>
  <c r="L411" i="2"/>
  <c r="M411" i="2"/>
  <c r="S411" i="2"/>
  <c r="U411" i="2"/>
  <c r="V411" i="2"/>
  <c r="AL411" i="2" s="1"/>
  <c r="W411" i="2" a="1"/>
  <c r="W411" i="2" s="1"/>
  <c r="X411" i="2" a="1"/>
  <c r="X411" i="2" s="1"/>
  <c r="Y411" i="2" a="1"/>
  <c r="Y411" i="2" s="1"/>
  <c r="Z411" i="2" a="1"/>
  <c r="Z411" i="2" s="1"/>
  <c r="AA411" i="2"/>
  <c r="AC411" i="2"/>
  <c r="F412" i="2"/>
  <c r="L412" i="2"/>
  <c r="M412" i="2"/>
  <c r="S412" i="2"/>
  <c r="U412" i="2"/>
  <c r="V412" i="2"/>
  <c r="AL412" i="2" s="1"/>
  <c r="W412" i="2" a="1"/>
  <c r="W412" i="2" s="1"/>
  <c r="X412" i="2" a="1"/>
  <c r="X412" i="2" s="1"/>
  <c r="Y412" i="2" a="1"/>
  <c r="Y412" i="2" s="1"/>
  <c r="Z412" i="2" a="1"/>
  <c r="Z412" i="2" s="1"/>
  <c r="AA412" i="2"/>
  <c r="AC412" i="2"/>
  <c r="F413" i="2"/>
  <c r="L413" i="2"/>
  <c r="M413" i="2"/>
  <c r="S413" i="2"/>
  <c r="U413" i="2"/>
  <c r="V413" i="2"/>
  <c r="AL413" i="2" s="1"/>
  <c r="W413" i="2" a="1"/>
  <c r="W413" i="2" s="1"/>
  <c r="X413" i="2" a="1"/>
  <c r="X413" i="2" s="1"/>
  <c r="Y413" i="2" a="1"/>
  <c r="Y413" i="2" s="1"/>
  <c r="Z413" i="2" a="1"/>
  <c r="Z413" i="2" s="1"/>
  <c r="AA413" i="2"/>
  <c r="AC413" i="2"/>
  <c r="F414" i="2"/>
  <c r="L414" i="2"/>
  <c r="M414" i="2"/>
  <c r="S414" i="2"/>
  <c r="U414" i="2"/>
  <c r="V414" i="2"/>
  <c r="AL414" i="2" s="1"/>
  <c r="W414" i="2" a="1"/>
  <c r="W414" i="2" s="1"/>
  <c r="X414" i="2" a="1"/>
  <c r="X414" i="2" s="1"/>
  <c r="Y414" i="2" a="1"/>
  <c r="Y414" i="2" s="1"/>
  <c r="Z414" i="2" a="1"/>
  <c r="Z414" i="2" s="1"/>
  <c r="AA414" i="2"/>
  <c r="AC414" i="2"/>
  <c r="F415" i="2"/>
  <c r="L415" i="2"/>
  <c r="M415" i="2"/>
  <c r="S415" i="2"/>
  <c r="U415" i="2"/>
  <c r="V415" i="2"/>
  <c r="AL415" i="2" s="1"/>
  <c r="W415" i="2" a="1"/>
  <c r="W415" i="2" s="1"/>
  <c r="X415" i="2" a="1"/>
  <c r="X415" i="2" s="1"/>
  <c r="Y415" i="2" a="1"/>
  <c r="Y415" i="2" s="1"/>
  <c r="Z415" i="2" a="1"/>
  <c r="Z415" i="2" s="1"/>
  <c r="AA415" i="2"/>
  <c r="AC415" i="2"/>
  <c r="F416" i="2"/>
  <c r="L416" i="2"/>
  <c r="M416" i="2"/>
  <c r="S416" i="2"/>
  <c r="U416" i="2"/>
  <c r="V416" i="2"/>
  <c r="AL416" i="2" s="1"/>
  <c r="W416" i="2" a="1"/>
  <c r="W416" i="2" s="1"/>
  <c r="X416" i="2" a="1"/>
  <c r="X416" i="2" s="1"/>
  <c r="Y416" i="2" a="1"/>
  <c r="Y416" i="2" s="1"/>
  <c r="Z416" i="2" a="1"/>
  <c r="Z416" i="2" s="1"/>
  <c r="AA416" i="2"/>
  <c r="AC416" i="2"/>
  <c r="F417" i="2"/>
  <c r="L417" i="2"/>
  <c r="M417" i="2"/>
  <c r="S417" i="2"/>
  <c r="U417" i="2"/>
  <c r="V417" i="2"/>
  <c r="AL417" i="2" s="1"/>
  <c r="W417" i="2" a="1"/>
  <c r="W417" i="2" s="1"/>
  <c r="X417" i="2" a="1"/>
  <c r="X417" i="2" s="1"/>
  <c r="Y417" i="2" a="1"/>
  <c r="Y417" i="2" s="1"/>
  <c r="Z417" i="2" a="1"/>
  <c r="Z417" i="2" s="1"/>
  <c r="AA417" i="2"/>
  <c r="AC417" i="2"/>
  <c r="F418" i="2"/>
  <c r="L418" i="2"/>
  <c r="M418" i="2"/>
  <c r="S418" i="2"/>
  <c r="U418" i="2"/>
  <c r="V418" i="2"/>
  <c r="AL418" i="2" s="1"/>
  <c r="W418" i="2" a="1"/>
  <c r="W418" i="2" s="1"/>
  <c r="X418" i="2" a="1"/>
  <c r="X418" i="2" s="1"/>
  <c r="Y418" i="2" a="1"/>
  <c r="Y418" i="2" s="1"/>
  <c r="Z418" i="2" a="1"/>
  <c r="Z418" i="2" s="1"/>
  <c r="AA418" i="2"/>
  <c r="AC418" i="2"/>
  <c r="F419" i="2"/>
  <c r="L419" i="2"/>
  <c r="M419" i="2"/>
  <c r="S419" i="2"/>
  <c r="U419" i="2"/>
  <c r="V419" i="2"/>
  <c r="AL419" i="2" s="1"/>
  <c r="W419" i="2" a="1"/>
  <c r="W419" i="2" s="1"/>
  <c r="X419" i="2" a="1"/>
  <c r="X419" i="2" s="1"/>
  <c r="Y419" i="2" a="1"/>
  <c r="Y419" i="2" s="1"/>
  <c r="Z419" i="2" a="1"/>
  <c r="Z419" i="2" s="1"/>
  <c r="AA419" i="2"/>
  <c r="AC419" i="2"/>
  <c r="F420" i="2"/>
  <c r="L420" i="2"/>
  <c r="M420" i="2"/>
  <c r="S420" i="2"/>
  <c r="U420" i="2"/>
  <c r="V420" i="2"/>
  <c r="AL420" i="2" s="1"/>
  <c r="W420" i="2" a="1"/>
  <c r="W420" i="2" s="1"/>
  <c r="X420" i="2" a="1"/>
  <c r="X420" i="2" s="1"/>
  <c r="Y420" i="2" a="1"/>
  <c r="Y420" i="2" s="1"/>
  <c r="Z420" i="2" a="1"/>
  <c r="Z420" i="2" s="1"/>
  <c r="AA420" i="2"/>
  <c r="AC420" i="2"/>
  <c r="F421" i="2"/>
  <c r="L421" i="2"/>
  <c r="M421" i="2"/>
  <c r="S421" i="2"/>
  <c r="U421" i="2"/>
  <c r="V421" i="2"/>
  <c r="AL421" i="2" s="1"/>
  <c r="W421" i="2" a="1"/>
  <c r="W421" i="2" s="1"/>
  <c r="X421" i="2" a="1"/>
  <c r="X421" i="2" s="1"/>
  <c r="Y421" i="2" a="1"/>
  <c r="Y421" i="2" s="1"/>
  <c r="Z421" i="2" a="1"/>
  <c r="Z421" i="2" s="1"/>
  <c r="AA421" i="2"/>
  <c r="AC421" i="2"/>
  <c r="F422" i="2"/>
  <c r="L422" i="2"/>
  <c r="M422" i="2"/>
  <c r="S422" i="2"/>
  <c r="U422" i="2"/>
  <c r="V422" i="2"/>
  <c r="AL422" i="2" s="1"/>
  <c r="W422" i="2" a="1"/>
  <c r="W422" i="2" s="1"/>
  <c r="X422" i="2" a="1"/>
  <c r="X422" i="2" s="1"/>
  <c r="Y422" i="2" a="1"/>
  <c r="Y422" i="2" s="1"/>
  <c r="Z422" i="2" a="1"/>
  <c r="Z422" i="2" s="1"/>
  <c r="AA422" i="2"/>
  <c r="AC422" i="2"/>
  <c r="F423" i="2"/>
  <c r="L423" i="2"/>
  <c r="M423" i="2"/>
  <c r="S423" i="2"/>
  <c r="U423" i="2"/>
  <c r="V423" i="2"/>
  <c r="AL423" i="2" s="1"/>
  <c r="W423" i="2" a="1"/>
  <c r="W423" i="2" s="1"/>
  <c r="X423" i="2" a="1"/>
  <c r="X423" i="2" s="1"/>
  <c r="Y423" i="2" a="1"/>
  <c r="Y423" i="2" s="1"/>
  <c r="Z423" i="2" a="1"/>
  <c r="Z423" i="2" s="1"/>
  <c r="AA423" i="2"/>
  <c r="AC423" i="2"/>
  <c r="F424" i="2"/>
  <c r="L424" i="2"/>
  <c r="M424" i="2"/>
  <c r="S424" i="2"/>
  <c r="U424" i="2"/>
  <c r="V424" i="2"/>
  <c r="AL424" i="2" s="1"/>
  <c r="W424" i="2" a="1"/>
  <c r="W424" i="2" s="1"/>
  <c r="X424" i="2" a="1"/>
  <c r="X424" i="2" s="1"/>
  <c r="Y424" i="2" a="1"/>
  <c r="Y424" i="2" s="1"/>
  <c r="Z424" i="2" a="1"/>
  <c r="Z424" i="2" s="1"/>
  <c r="AA424" i="2"/>
  <c r="AC424" i="2"/>
  <c r="F425" i="2"/>
  <c r="L425" i="2"/>
  <c r="M425" i="2"/>
  <c r="S425" i="2"/>
  <c r="U425" i="2"/>
  <c r="V425" i="2"/>
  <c r="AL425" i="2" s="1"/>
  <c r="W425" i="2" a="1"/>
  <c r="W425" i="2" s="1"/>
  <c r="X425" i="2" a="1"/>
  <c r="X425" i="2" s="1"/>
  <c r="Y425" i="2" a="1"/>
  <c r="Y425" i="2" s="1"/>
  <c r="Z425" i="2" a="1"/>
  <c r="Z425" i="2" s="1"/>
  <c r="AA425" i="2"/>
  <c r="AC425" i="2"/>
  <c r="F426" i="2"/>
  <c r="L426" i="2"/>
  <c r="M426" i="2"/>
  <c r="S426" i="2"/>
  <c r="U426" i="2"/>
  <c r="V426" i="2"/>
  <c r="AL426" i="2" s="1"/>
  <c r="W426" i="2" a="1"/>
  <c r="W426" i="2" s="1"/>
  <c r="X426" i="2" a="1"/>
  <c r="X426" i="2" s="1"/>
  <c r="Y426" i="2" a="1"/>
  <c r="Y426" i="2" s="1"/>
  <c r="Z426" i="2" a="1"/>
  <c r="Z426" i="2" s="1"/>
  <c r="AA426" i="2"/>
  <c r="AC426" i="2"/>
  <c r="F427" i="2"/>
  <c r="L427" i="2"/>
  <c r="M427" i="2"/>
  <c r="S427" i="2"/>
  <c r="U427" i="2"/>
  <c r="V427" i="2"/>
  <c r="AL427" i="2" s="1"/>
  <c r="W427" i="2" a="1"/>
  <c r="W427" i="2" s="1"/>
  <c r="X427" i="2" a="1"/>
  <c r="X427" i="2" s="1"/>
  <c r="Y427" i="2" a="1"/>
  <c r="Y427" i="2" s="1"/>
  <c r="Z427" i="2" a="1"/>
  <c r="Z427" i="2" s="1"/>
  <c r="AA427" i="2"/>
  <c r="AC427" i="2"/>
  <c r="F428" i="2"/>
  <c r="L428" i="2"/>
  <c r="M428" i="2"/>
  <c r="S428" i="2"/>
  <c r="U428" i="2"/>
  <c r="V428" i="2"/>
  <c r="AL428" i="2" s="1"/>
  <c r="W428" i="2" a="1"/>
  <c r="W428" i="2" s="1"/>
  <c r="X428" i="2" a="1"/>
  <c r="X428" i="2" s="1"/>
  <c r="Y428" i="2" a="1"/>
  <c r="Y428" i="2" s="1"/>
  <c r="Z428" i="2" a="1"/>
  <c r="Z428" i="2" s="1"/>
  <c r="AA428" i="2"/>
  <c r="AC428" i="2"/>
  <c r="F429" i="2"/>
  <c r="L429" i="2"/>
  <c r="M429" i="2"/>
  <c r="S429" i="2"/>
  <c r="U429" i="2"/>
  <c r="V429" i="2"/>
  <c r="AL429" i="2" s="1"/>
  <c r="W429" i="2" a="1"/>
  <c r="W429" i="2" s="1"/>
  <c r="X429" i="2" a="1"/>
  <c r="X429" i="2" s="1"/>
  <c r="Y429" i="2" a="1"/>
  <c r="Y429" i="2" s="1"/>
  <c r="Z429" i="2" a="1"/>
  <c r="Z429" i="2" s="1"/>
  <c r="AA429" i="2"/>
  <c r="AC429" i="2"/>
  <c r="F430" i="2"/>
  <c r="L430" i="2"/>
  <c r="M430" i="2"/>
  <c r="S430" i="2"/>
  <c r="U430" i="2"/>
  <c r="V430" i="2"/>
  <c r="AL430" i="2" s="1"/>
  <c r="W430" i="2" a="1"/>
  <c r="W430" i="2" s="1"/>
  <c r="X430" i="2" a="1"/>
  <c r="X430" i="2" s="1"/>
  <c r="Y430" i="2" a="1"/>
  <c r="Y430" i="2" s="1"/>
  <c r="Z430" i="2" a="1"/>
  <c r="Z430" i="2" s="1"/>
  <c r="AA430" i="2"/>
  <c r="AC430" i="2"/>
  <c r="F431" i="2"/>
  <c r="L431" i="2"/>
  <c r="M431" i="2"/>
  <c r="S431" i="2"/>
  <c r="U431" i="2"/>
  <c r="V431" i="2"/>
  <c r="AL431" i="2" s="1"/>
  <c r="W431" i="2" a="1"/>
  <c r="W431" i="2" s="1"/>
  <c r="X431" i="2" a="1"/>
  <c r="X431" i="2" s="1"/>
  <c r="Y431" i="2" a="1"/>
  <c r="Y431" i="2" s="1"/>
  <c r="Z431" i="2" a="1"/>
  <c r="Z431" i="2" s="1"/>
  <c r="AA431" i="2"/>
  <c r="AC431" i="2"/>
  <c r="F432" i="2"/>
  <c r="L432" i="2"/>
  <c r="M432" i="2"/>
  <c r="S432" i="2"/>
  <c r="U432" i="2"/>
  <c r="V432" i="2"/>
  <c r="AL432" i="2" s="1"/>
  <c r="W432" i="2" a="1"/>
  <c r="W432" i="2" s="1"/>
  <c r="X432" i="2" a="1"/>
  <c r="X432" i="2" s="1"/>
  <c r="Y432" i="2" a="1"/>
  <c r="Y432" i="2" s="1"/>
  <c r="Z432" i="2" a="1"/>
  <c r="Z432" i="2" s="1"/>
  <c r="AA432" i="2"/>
  <c r="AC432" i="2"/>
  <c r="F433" i="2"/>
  <c r="L433" i="2"/>
  <c r="M433" i="2"/>
  <c r="S433" i="2"/>
  <c r="U433" i="2"/>
  <c r="V433" i="2"/>
  <c r="AL433" i="2" s="1"/>
  <c r="W433" i="2" a="1"/>
  <c r="W433" i="2" s="1"/>
  <c r="X433" i="2" a="1"/>
  <c r="X433" i="2" s="1"/>
  <c r="Y433" i="2" a="1"/>
  <c r="Y433" i="2" s="1"/>
  <c r="Z433" i="2" a="1"/>
  <c r="Z433" i="2" s="1"/>
  <c r="AA433" i="2"/>
  <c r="AC433" i="2"/>
  <c r="F434" i="2"/>
  <c r="L434" i="2"/>
  <c r="M434" i="2"/>
  <c r="S434" i="2"/>
  <c r="U434" i="2"/>
  <c r="V434" i="2"/>
  <c r="AL434" i="2" s="1"/>
  <c r="W434" i="2" a="1"/>
  <c r="W434" i="2" s="1"/>
  <c r="X434" i="2" a="1"/>
  <c r="X434" i="2" s="1"/>
  <c r="Y434" i="2" a="1"/>
  <c r="Y434" i="2" s="1"/>
  <c r="Z434" i="2" a="1"/>
  <c r="Z434" i="2" s="1"/>
  <c r="AA434" i="2"/>
  <c r="AC434" i="2"/>
  <c r="F435" i="2"/>
  <c r="L435" i="2"/>
  <c r="M435" i="2"/>
  <c r="S435" i="2"/>
  <c r="U435" i="2"/>
  <c r="V435" i="2"/>
  <c r="AL435" i="2" s="1"/>
  <c r="W435" i="2" a="1"/>
  <c r="W435" i="2" s="1"/>
  <c r="X435" i="2" a="1"/>
  <c r="X435" i="2" s="1"/>
  <c r="Y435" i="2" a="1"/>
  <c r="Y435" i="2" s="1"/>
  <c r="Z435" i="2" a="1"/>
  <c r="Z435" i="2" s="1"/>
  <c r="AA435" i="2"/>
  <c r="AC435" i="2"/>
  <c r="F436" i="2"/>
  <c r="L436" i="2"/>
  <c r="M436" i="2"/>
  <c r="S436" i="2"/>
  <c r="U436" i="2"/>
  <c r="V436" i="2"/>
  <c r="AL436" i="2" s="1"/>
  <c r="W436" i="2" a="1"/>
  <c r="W436" i="2" s="1"/>
  <c r="X436" i="2" a="1"/>
  <c r="X436" i="2" s="1"/>
  <c r="Y436" i="2" a="1"/>
  <c r="Y436" i="2" s="1"/>
  <c r="Z436" i="2" a="1"/>
  <c r="Z436" i="2" s="1"/>
  <c r="AA436" i="2"/>
  <c r="AC436" i="2"/>
  <c r="F437" i="2"/>
  <c r="L437" i="2"/>
  <c r="M437" i="2"/>
  <c r="S437" i="2"/>
  <c r="U437" i="2"/>
  <c r="V437" i="2"/>
  <c r="AL437" i="2" s="1"/>
  <c r="W437" i="2" a="1"/>
  <c r="W437" i="2" s="1"/>
  <c r="X437" i="2" a="1"/>
  <c r="X437" i="2" s="1"/>
  <c r="Y437" i="2" a="1"/>
  <c r="Y437" i="2" s="1"/>
  <c r="Z437" i="2" a="1"/>
  <c r="Z437" i="2" s="1"/>
  <c r="AA437" i="2"/>
  <c r="AC437" i="2"/>
  <c r="F438" i="2"/>
  <c r="L438" i="2"/>
  <c r="M438" i="2"/>
  <c r="S438" i="2"/>
  <c r="U438" i="2"/>
  <c r="V438" i="2"/>
  <c r="AL438" i="2" s="1"/>
  <c r="W438" i="2" a="1"/>
  <c r="W438" i="2" s="1"/>
  <c r="X438" i="2" a="1"/>
  <c r="X438" i="2" s="1"/>
  <c r="Y438" i="2" a="1"/>
  <c r="Y438" i="2" s="1"/>
  <c r="Z438" i="2" a="1"/>
  <c r="Z438" i="2" s="1"/>
  <c r="AA438" i="2"/>
  <c r="AC438" i="2"/>
  <c r="F439" i="2"/>
  <c r="L439" i="2"/>
  <c r="M439" i="2"/>
  <c r="S439" i="2"/>
  <c r="U439" i="2"/>
  <c r="V439" i="2"/>
  <c r="AL439" i="2" s="1"/>
  <c r="W439" i="2" a="1"/>
  <c r="W439" i="2" s="1"/>
  <c r="X439" i="2" a="1"/>
  <c r="X439" i="2" s="1"/>
  <c r="Y439" i="2" a="1"/>
  <c r="Y439" i="2" s="1"/>
  <c r="Z439" i="2" a="1"/>
  <c r="Z439" i="2" s="1"/>
  <c r="AA439" i="2"/>
  <c r="AC439" i="2"/>
  <c r="F440" i="2"/>
  <c r="L440" i="2"/>
  <c r="M440" i="2"/>
  <c r="S440" i="2"/>
  <c r="U440" i="2"/>
  <c r="V440" i="2"/>
  <c r="AL440" i="2" s="1"/>
  <c r="W440" i="2" a="1"/>
  <c r="W440" i="2" s="1"/>
  <c r="X440" i="2" a="1"/>
  <c r="X440" i="2" s="1"/>
  <c r="Y440" i="2" a="1"/>
  <c r="Y440" i="2" s="1"/>
  <c r="Z440" i="2" a="1"/>
  <c r="Z440" i="2" s="1"/>
  <c r="AA440" i="2"/>
  <c r="AC440" i="2"/>
  <c r="F441" i="2"/>
  <c r="L441" i="2"/>
  <c r="M441" i="2"/>
  <c r="S441" i="2"/>
  <c r="U441" i="2"/>
  <c r="V441" i="2"/>
  <c r="AL441" i="2" s="1"/>
  <c r="W441" i="2" a="1"/>
  <c r="W441" i="2" s="1"/>
  <c r="X441" i="2" a="1"/>
  <c r="X441" i="2" s="1"/>
  <c r="Y441" i="2" a="1"/>
  <c r="Y441" i="2" s="1"/>
  <c r="Z441" i="2" a="1"/>
  <c r="Z441" i="2" s="1"/>
  <c r="AA441" i="2"/>
  <c r="AC441" i="2"/>
  <c r="F442" i="2"/>
  <c r="L442" i="2"/>
  <c r="M442" i="2"/>
  <c r="S442" i="2"/>
  <c r="U442" i="2"/>
  <c r="V442" i="2"/>
  <c r="AL442" i="2" s="1"/>
  <c r="W442" i="2" a="1"/>
  <c r="W442" i="2" s="1"/>
  <c r="X442" i="2" a="1"/>
  <c r="X442" i="2" s="1"/>
  <c r="Y442" i="2" a="1"/>
  <c r="Y442" i="2" s="1"/>
  <c r="Z442" i="2" a="1"/>
  <c r="Z442" i="2" s="1"/>
  <c r="AA442" i="2"/>
  <c r="AC442" i="2"/>
  <c r="F443" i="2"/>
  <c r="L443" i="2"/>
  <c r="M443" i="2"/>
  <c r="S443" i="2"/>
  <c r="U443" i="2"/>
  <c r="V443" i="2"/>
  <c r="AL443" i="2" s="1"/>
  <c r="W443" i="2" a="1"/>
  <c r="W443" i="2" s="1"/>
  <c r="X443" i="2" a="1"/>
  <c r="X443" i="2" s="1"/>
  <c r="Y443" i="2" a="1"/>
  <c r="Y443" i="2" s="1"/>
  <c r="Z443" i="2" a="1"/>
  <c r="Z443" i="2" s="1"/>
  <c r="AA443" i="2"/>
  <c r="AC443" i="2"/>
  <c r="F444" i="2"/>
  <c r="L444" i="2"/>
  <c r="M444" i="2"/>
  <c r="S444" i="2"/>
  <c r="U444" i="2"/>
  <c r="V444" i="2"/>
  <c r="AL444" i="2" s="1"/>
  <c r="W444" i="2" a="1"/>
  <c r="W444" i="2" s="1"/>
  <c r="X444" i="2" a="1"/>
  <c r="X444" i="2" s="1"/>
  <c r="Y444" i="2" a="1"/>
  <c r="Y444" i="2" s="1"/>
  <c r="Z444" i="2" a="1"/>
  <c r="Z444" i="2" s="1"/>
  <c r="AA444" i="2"/>
  <c r="AC444" i="2"/>
  <c r="F445" i="2"/>
  <c r="L445" i="2"/>
  <c r="M445" i="2"/>
  <c r="S445" i="2"/>
  <c r="U445" i="2"/>
  <c r="V445" i="2"/>
  <c r="AL445" i="2" s="1"/>
  <c r="W445" i="2" a="1"/>
  <c r="W445" i="2" s="1"/>
  <c r="X445" i="2" a="1"/>
  <c r="X445" i="2" s="1"/>
  <c r="Y445" i="2" a="1"/>
  <c r="Y445" i="2" s="1"/>
  <c r="Z445" i="2" a="1"/>
  <c r="Z445" i="2" s="1"/>
  <c r="AA445" i="2"/>
  <c r="AC445" i="2"/>
  <c r="F446" i="2"/>
  <c r="L446" i="2"/>
  <c r="M446" i="2"/>
  <c r="S446" i="2"/>
  <c r="U446" i="2"/>
  <c r="V446" i="2"/>
  <c r="AL446" i="2" s="1"/>
  <c r="W446" i="2" a="1"/>
  <c r="W446" i="2" s="1"/>
  <c r="X446" i="2" a="1"/>
  <c r="X446" i="2" s="1"/>
  <c r="Y446" i="2" a="1"/>
  <c r="Y446" i="2" s="1"/>
  <c r="Z446" i="2" a="1"/>
  <c r="Z446" i="2" s="1"/>
  <c r="AA446" i="2"/>
  <c r="AC446" i="2"/>
  <c r="F447" i="2"/>
  <c r="L447" i="2"/>
  <c r="M447" i="2"/>
  <c r="S447" i="2"/>
  <c r="U447" i="2"/>
  <c r="V447" i="2"/>
  <c r="AL447" i="2" s="1"/>
  <c r="W447" i="2" a="1"/>
  <c r="W447" i="2" s="1"/>
  <c r="X447" i="2" a="1"/>
  <c r="X447" i="2" s="1"/>
  <c r="Y447" i="2" a="1"/>
  <c r="Y447" i="2" s="1"/>
  <c r="Z447" i="2" a="1"/>
  <c r="Z447" i="2" s="1"/>
  <c r="AA447" i="2"/>
  <c r="AC447" i="2"/>
  <c r="F448" i="2"/>
  <c r="L448" i="2"/>
  <c r="M448" i="2"/>
  <c r="S448" i="2"/>
  <c r="U448" i="2"/>
  <c r="V448" i="2"/>
  <c r="AL448" i="2" s="1"/>
  <c r="W448" i="2" a="1"/>
  <c r="W448" i="2" s="1"/>
  <c r="X448" i="2" a="1"/>
  <c r="X448" i="2" s="1"/>
  <c r="Y448" i="2" a="1"/>
  <c r="Y448" i="2" s="1"/>
  <c r="Z448" i="2" a="1"/>
  <c r="Z448" i="2" s="1"/>
  <c r="AA448" i="2"/>
  <c r="AC448" i="2"/>
  <c r="F449" i="2"/>
  <c r="L449" i="2"/>
  <c r="M449" i="2"/>
  <c r="S449" i="2"/>
  <c r="U449" i="2"/>
  <c r="V449" i="2"/>
  <c r="AL449" i="2" s="1"/>
  <c r="W449" i="2" a="1"/>
  <c r="W449" i="2" s="1"/>
  <c r="X449" i="2" a="1"/>
  <c r="X449" i="2" s="1"/>
  <c r="Y449" i="2" a="1"/>
  <c r="Y449" i="2" s="1"/>
  <c r="Z449" i="2" a="1"/>
  <c r="Z449" i="2" s="1"/>
  <c r="AA449" i="2"/>
  <c r="AC449" i="2"/>
  <c r="F450" i="2"/>
  <c r="L450" i="2"/>
  <c r="M450" i="2"/>
  <c r="S450" i="2"/>
  <c r="U450" i="2"/>
  <c r="V450" i="2"/>
  <c r="AL450" i="2" s="1"/>
  <c r="W450" i="2" a="1"/>
  <c r="W450" i="2" s="1"/>
  <c r="X450" i="2" a="1"/>
  <c r="X450" i="2" s="1"/>
  <c r="Y450" i="2" a="1"/>
  <c r="Y450" i="2" s="1"/>
  <c r="Z450" i="2" a="1"/>
  <c r="Z450" i="2" s="1"/>
  <c r="AA450" i="2"/>
  <c r="AC450" i="2"/>
  <c r="F451" i="2"/>
  <c r="L451" i="2"/>
  <c r="M451" i="2"/>
  <c r="S451" i="2"/>
  <c r="U451" i="2"/>
  <c r="V451" i="2"/>
  <c r="AL451" i="2" s="1"/>
  <c r="W451" i="2" a="1"/>
  <c r="W451" i="2" s="1"/>
  <c r="X451" i="2" a="1"/>
  <c r="X451" i="2" s="1"/>
  <c r="Y451" i="2" a="1"/>
  <c r="Y451" i="2" s="1"/>
  <c r="Z451" i="2" a="1"/>
  <c r="Z451" i="2" s="1"/>
  <c r="AA451" i="2"/>
  <c r="AC451" i="2"/>
  <c r="F452" i="2"/>
  <c r="L452" i="2"/>
  <c r="M452" i="2"/>
  <c r="S452" i="2"/>
  <c r="U452" i="2"/>
  <c r="V452" i="2"/>
  <c r="AL452" i="2" s="1"/>
  <c r="W452" i="2" a="1"/>
  <c r="W452" i="2" s="1"/>
  <c r="X452" i="2" a="1"/>
  <c r="X452" i="2" s="1"/>
  <c r="Y452" i="2" a="1"/>
  <c r="Y452" i="2" s="1"/>
  <c r="Z452" i="2" a="1"/>
  <c r="Z452" i="2" s="1"/>
  <c r="AA452" i="2"/>
  <c r="AC452" i="2"/>
  <c r="F453" i="2"/>
  <c r="L453" i="2"/>
  <c r="M453" i="2"/>
  <c r="S453" i="2"/>
  <c r="U453" i="2"/>
  <c r="V453" i="2"/>
  <c r="AL453" i="2" s="1"/>
  <c r="W453" i="2" a="1"/>
  <c r="W453" i="2" s="1"/>
  <c r="X453" i="2" a="1"/>
  <c r="X453" i="2" s="1"/>
  <c r="Y453" i="2" a="1"/>
  <c r="Y453" i="2" s="1"/>
  <c r="Z453" i="2" a="1"/>
  <c r="Z453" i="2" s="1"/>
  <c r="AA453" i="2"/>
  <c r="AC453" i="2"/>
  <c r="F454" i="2"/>
  <c r="L454" i="2"/>
  <c r="M454" i="2"/>
  <c r="S454" i="2"/>
  <c r="U454" i="2"/>
  <c r="V454" i="2"/>
  <c r="AL454" i="2" s="1"/>
  <c r="W454" i="2" a="1"/>
  <c r="W454" i="2" s="1"/>
  <c r="X454" i="2" a="1"/>
  <c r="X454" i="2" s="1"/>
  <c r="Y454" i="2" a="1"/>
  <c r="Y454" i="2" s="1"/>
  <c r="Z454" i="2" a="1"/>
  <c r="Z454" i="2" s="1"/>
  <c r="AA454" i="2"/>
  <c r="AC454" i="2"/>
  <c r="F455" i="2"/>
  <c r="L455" i="2"/>
  <c r="M455" i="2"/>
  <c r="S455" i="2"/>
  <c r="U455" i="2"/>
  <c r="V455" i="2"/>
  <c r="AL455" i="2" s="1"/>
  <c r="W455" i="2" a="1"/>
  <c r="W455" i="2" s="1"/>
  <c r="X455" i="2" a="1"/>
  <c r="X455" i="2" s="1"/>
  <c r="Y455" i="2" a="1"/>
  <c r="Y455" i="2" s="1"/>
  <c r="Z455" i="2" a="1"/>
  <c r="Z455" i="2" s="1"/>
  <c r="AA455" i="2"/>
  <c r="AC455" i="2"/>
  <c r="F456" i="2"/>
  <c r="L456" i="2"/>
  <c r="M456" i="2"/>
  <c r="S456" i="2"/>
  <c r="U456" i="2"/>
  <c r="V456" i="2"/>
  <c r="AL456" i="2" s="1"/>
  <c r="W456" i="2" a="1"/>
  <c r="W456" i="2" s="1"/>
  <c r="X456" i="2" a="1"/>
  <c r="X456" i="2" s="1"/>
  <c r="Y456" i="2" a="1"/>
  <c r="Y456" i="2" s="1"/>
  <c r="Z456" i="2" a="1"/>
  <c r="Z456" i="2" s="1"/>
  <c r="AA456" i="2"/>
  <c r="AC456" i="2"/>
  <c r="F457" i="2"/>
  <c r="L457" i="2"/>
  <c r="M457" i="2"/>
  <c r="S457" i="2"/>
  <c r="U457" i="2"/>
  <c r="V457" i="2"/>
  <c r="AL457" i="2" s="1"/>
  <c r="W457" i="2" a="1"/>
  <c r="W457" i="2" s="1"/>
  <c r="X457" i="2" a="1"/>
  <c r="X457" i="2" s="1"/>
  <c r="Y457" i="2" a="1"/>
  <c r="Y457" i="2" s="1"/>
  <c r="Z457" i="2" a="1"/>
  <c r="Z457" i="2" s="1"/>
  <c r="AA457" i="2"/>
  <c r="AC457" i="2"/>
  <c r="F458" i="2"/>
  <c r="L458" i="2"/>
  <c r="M458" i="2"/>
  <c r="S458" i="2"/>
  <c r="U458" i="2"/>
  <c r="V458" i="2"/>
  <c r="AL458" i="2" s="1"/>
  <c r="W458" i="2" a="1"/>
  <c r="W458" i="2" s="1"/>
  <c r="X458" i="2" a="1"/>
  <c r="X458" i="2" s="1"/>
  <c r="Y458" i="2" a="1"/>
  <c r="Y458" i="2" s="1"/>
  <c r="Z458" i="2" a="1"/>
  <c r="Z458" i="2" s="1"/>
  <c r="AA458" i="2"/>
  <c r="AC458" i="2"/>
  <c r="F459" i="2"/>
  <c r="L459" i="2"/>
  <c r="M459" i="2"/>
  <c r="S459" i="2"/>
  <c r="U459" i="2"/>
  <c r="V459" i="2"/>
  <c r="AL459" i="2" s="1"/>
  <c r="W459" i="2" a="1"/>
  <c r="W459" i="2" s="1"/>
  <c r="X459" i="2" a="1"/>
  <c r="X459" i="2" s="1"/>
  <c r="Y459" i="2" a="1"/>
  <c r="Y459" i="2" s="1"/>
  <c r="Z459" i="2" a="1"/>
  <c r="Z459" i="2" s="1"/>
  <c r="AA459" i="2"/>
  <c r="AC459" i="2"/>
  <c r="F460" i="2"/>
  <c r="L460" i="2"/>
  <c r="M460" i="2"/>
  <c r="S460" i="2"/>
  <c r="U460" i="2"/>
  <c r="V460" i="2"/>
  <c r="AL460" i="2" s="1"/>
  <c r="W460" i="2" a="1"/>
  <c r="W460" i="2" s="1"/>
  <c r="X460" i="2" a="1"/>
  <c r="X460" i="2" s="1"/>
  <c r="Y460" i="2" a="1"/>
  <c r="Y460" i="2" s="1"/>
  <c r="Z460" i="2" a="1"/>
  <c r="Z460" i="2" s="1"/>
  <c r="AA460" i="2"/>
  <c r="AC460" i="2"/>
  <c r="F461" i="2"/>
  <c r="L461" i="2"/>
  <c r="M461" i="2"/>
  <c r="S461" i="2"/>
  <c r="U461" i="2"/>
  <c r="V461" i="2"/>
  <c r="AL461" i="2" s="1"/>
  <c r="W461" i="2" a="1"/>
  <c r="W461" i="2" s="1"/>
  <c r="X461" i="2" a="1"/>
  <c r="X461" i="2" s="1"/>
  <c r="Y461" i="2" a="1"/>
  <c r="Y461" i="2" s="1"/>
  <c r="Z461" i="2" a="1"/>
  <c r="Z461" i="2" s="1"/>
  <c r="AA461" i="2"/>
  <c r="AC461" i="2"/>
  <c r="F462" i="2"/>
  <c r="L462" i="2"/>
  <c r="M462" i="2"/>
  <c r="S462" i="2"/>
  <c r="U462" i="2"/>
  <c r="V462" i="2"/>
  <c r="AL462" i="2" s="1"/>
  <c r="W462" i="2" a="1"/>
  <c r="W462" i="2" s="1"/>
  <c r="X462" i="2" a="1"/>
  <c r="X462" i="2" s="1"/>
  <c r="Y462" i="2" a="1"/>
  <c r="Y462" i="2" s="1"/>
  <c r="Z462" i="2" a="1"/>
  <c r="Z462" i="2" s="1"/>
  <c r="AA462" i="2"/>
  <c r="AC462" i="2"/>
  <c r="F463" i="2"/>
  <c r="L463" i="2"/>
  <c r="M463" i="2"/>
  <c r="S463" i="2"/>
  <c r="U463" i="2"/>
  <c r="V463" i="2"/>
  <c r="AL463" i="2" s="1"/>
  <c r="W463" i="2" a="1"/>
  <c r="W463" i="2" s="1"/>
  <c r="X463" i="2" a="1"/>
  <c r="X463" i="2" s="1"/>
  <c r="Y463" i="2" a="1"/>
  <c r="Y463" i="2" s="1"/>
  <c r="Z463" i="2" a="1"/>
  <c r="Z463" i="2" s="1"/>
  <c r="AA463" i="2"/>
  <c r="AC463" i="2"/>
  <c r="F464" i="2"/>
  <c r="L464" i="2"/>
  <c r="M464" i="2"/>
  <c r="S464" i="2"/>
  <c r="U464" i="2"/>
  <c r="V464" i="2"/>
  <c r="AL464" i="2" s="1"/>
  <c r="W464" i="2" a="1"/>
  <c r="W464" i="2" s="1"/>
  <c r="X464" i="2" a="1"/>
  <c r="X464" i="2" s="1"/>
  <c r="Y464" i="2" a="1"/>
  <c r="Y464" i="2" s="1"/>
  <c r="Z464" i="2" a="1"/>
  <c r="Z464" i="2" s="1"/>
  <c r="AA464" i="2"/>
  <c r="AC464" i="2"/>
  <c r="F465" i="2"/>
  <c r="L465" i="2"/>
  <c r="M465" i="2"/>
  <c r="S465" i="2"/>
  <c r="U465" i="2"/>
  <c r="V465" i="2"/>
  <c r="AL465" i="2" s="1"/>
  <c r="W465" i="2" a="1"/>
  <c r="W465" i="2" s="1"/>
  <c r="X465" i="2" a="1"/>
  <c r="X465" i="2" s="1"/>
  <c r="Y465" i="2" a="1"/>
  <c r="Y465" i="2" s="1"/>
  <c r="Z465" i="2" a="1"/>
  <c r="Z465" i="2" s="1"/>
  <c r="AA465" i="2"/>
  <c r="AC465" i="2"/>
  <c r="F466" i="2"/>
  <c r="L466" i="2"/>
  <c r="M466" i="2"/>
  <c r="S466" i="2"/>
  <c r="U466" i="2"/>
  <c r="V466" i="2"/>
  <c r="AL466" i="2" s="1"/>
  <c r="W466" i="2" a="1"/>
  <c r="W466" i="2" s="1"/>
  <c r="X466" i="2" a="1"/>
  <c r="X466" i="2" s="1"/>
  <c r="Y466" i="2" a="1"/>
  <c r="Y466" i="2" s="1"/>
  <c r="Z466" i="2" a="1"/>
  <c r="Z466" i="2" s="1"/>
  <c r="AA466" i="2"/>
  <c r="AC466" i="2"/>
  <c r="F467" i="2"/>
  <c r="L467" i="2"/>
  <c r="M467" i="2"/>
  <c r="S467" i="2"/>
  <c r="U467" i="2"/>
  <c r="V467" i="2"/>
  <c r="AL467" i="2" s="1"/>
  <c r="W467" i="2" a="1"/>
  <c r="W467" i="2" s="1"/>
  <c r="X467" i="2" a="1"/>
  <c r="X467" i="2" s="1"/>
  <c r="Y467" i="2" a="1"/>
  <c r="Y467" i="2" s="1"/>
  <c r="Z467" i="2" a="1"/>
  <c r="Z467" i="2" s="1"/>
  <c r="AA467" i="2"/>
  <c r="AC467" i="2"/>
  <c r="F468" i="2"/>
  <c r="L468" i="2"/>
  <c r="M468" i="2"/>
  <c r="S468" i="2"/>
  <c r="U468" i="2"/>
  <c r="V468" i="2"/>
  <c r="AL468" i="2" s="1"/>
  <c r="W468" i="2" a="1"/>
  <c r="W468" i="2" s="1"/>
  <c r="X468" i="2" a="1"/>
  <c r="X468" i="2" s="1"/>
  <c r="Y468" i="2" a="1"/>
  <c r="Y468" i="2" s="1"/>
  <c r="Z468" i="2" a="1"/>
  <c r="Z468" i="2" s="1"/>
  <c r="AA468" i="2"/>
  <c r="AC468" i="2"/>
  <c r="F469" i="2"/>
  <c r="L469" i="2"/>
  <c r="M469" i="2"/>
  <c r="S469" i="2"/>
  <c r="U469" i="2"/>
  <c r="V469" i="2"/>
  <c r="AL469" i="2" s="1"/>
  <c r="W469" i="2" a="1"/>
  <c r="W469" i="2" s="1"/>
  <c r="X469" i="2" a="1"/>
  <c r="X469" i="2" s="1"/>
  <c r="Y469" i="2" a="1"/>
  <c r="Y469" i="2" s="1"/>
  <c r="Z469" i="2" a="1"/>
  <c r="Z469" i="2" s="1"/>
  <c r="AA469" i="2"/>
  <c r="AC469" i="2"/>
  <c r="F470" i="2"/>
  <c r="L470" i="2"/>
  <c r="M470" i="2"/>
  <c r="S470" i="2"/>
  <c r="U470" i="2"/>
  <c r="V470" i="2"/>
  <c r="AL470" i="2" s="1"/>
  <c r="W470" i="2" a="1"/>
  <c r="W470" i="2" s="1"/>
  <c r="X470" i="2" a="1"/>
  <c r="X470" i="2" s="1"/>
  <c r="Y470" i="2" a="1"/>
  <c r="Y470" i="2" s="1"/>
  <c r="Z470" i="2" a="1"/>
  <c r="Z470" i="2" s="1"/>
  <c r="AA470" i="2"/>
  <c r="AC470" i="2"/>
  <c r="F471" i="2"/>
  <c r="L471" i="2"/>
  <c r="M471" i="2"/>
  <c r="S471" i="2"/>
  <c r="U471" i="2"/>
  <c r="V471" i="2"/>
  <c r="AL471" i="2" s="1"/>
  <c r="W471" i="2" a="1"/>
  <c r="W471" i="2" s="1"/>
  <c r="X471" i="2" a="1"/>
  <c r="X471" i="2" s="1"/>
  <c r="Y471" i="2" a="1"/>
  <c r="Y471" i="2" s="1"/>
  <c r="Z471" i="2" a="1"/>
  <c r="Z471" i="2" s="1"/>
  <c r="AA471" i="2"/>
  <c r="AC471" i="2"/>
  <c r="F472" i="2"/>
  <c r="L472" i="2"/>
  <c r="M472" i="2"/>
  <c r="S472" i="2"/>
  <c r="U472" i="2"/>
  <c r="V472" i="2"/>
  <c r="AL472" i="2" s="1"/>
  <c r="W472" i="2" a="1"/>
  <c r="W472" i="2" s="1"/>
  <c r="X472" i="2" a="1"/>
  <c r="X472" i="2" s="1"/>
  <c r="Y472" i="2" a="1"/>
  <c r="Y472" i="2" s="1"/>
  <c r="Z472" i="2" a="1"/>
  <c r="Z472" i="2" s="1"/>
  <c r="AA472" i="2"/>
  <c r="AC472" i="2"/>
  <c r="F473" i="2"/>
  <c r="L473" i="2"/>
  <c r="M473" i="2"/>
  <c r="S473" i="2"/>
  <c r="U473" i="2"/>
  <c r="V473" i="2"/>
  <c r="AL473" i="2" s="1"/>
  <c r="W473" i="2" a="1"/>
  <c r="W473" i="2" s="1"/>
  <c r="X473" i="2" a="1"/>
  <c r="X473" i="2" s="1"/>
  <c r="Y473" i="2" a="1"/>
  <c r="Y473" i="2" s="1"/>
  <c r="Z473" i="2" a="1"/>
  <c r="Z473" i="2" s="1"/>
  <c r="AA473" i="2"/>
  <c r="AC473" i="2"/>
  <c r="F474" i="2"/>
  <c r="L474" i="2"/>
  <c r="M474" i="2"/>
  <c r="S474" i="2"/>
  <c r="U474" i="2"/>
  <c r="V474" i="2"/>
  <c r="AL474" i="2" s="1"/>
  <c r="W474" i="2" a="1"/>
  <c r="W474" i="2" s="1"/>
  <c r="X474" i="2" a="1"/>
  <c r="X474" i="2" s="1"/>
  <c r="Y474" i="2" a="1"/>
  <c r="Y474" i="2" s="1"/>
  <c r="Z474" i="2" a="1"/>
  <c r="Z474" i="2" s="1"/>
  <c r="AA474" i="2"/>
  <c r="AC474" i="2"/>
  <c r="F475" i="2"/>
  <c r="L475" i="2"/>
  <c r="M475" i="2"/>
  <c r="S475" i="2"/>
  <c r="U475" i="2"/>
  <c r="V475" i="2"/>
  <c r="AL475" i="2" s="1"/>
  <c r="W475" i="2" a="1"/>
  <c r="W475" i="2" s="1"/>
  <c r="X475" i="2" a="1"/>
  <c r="X475" i="2" s="1"/>
  <c r="Y475" i="2" a="1"/>
  <c r="Y475" i="2" s="1"/>
  <c r="Z475" i="2" a="1"/>
  <c r="Z475" i="2" s="1"/>
  <c r="AA475" i="2"/>
  <c r="AC475" i="2"/>
  <c r="F476" i="2"/>
  <c r="L476" i="2"/>
  <c r="M476" i="2"/>
  <c r="S476" i="2"/>
  <c r="U476" i="2"/>
  <c r="V476" i="2"/>
  <c r="AL476" i="2" s="1"/>
  <c r="W476" i="2" a="1"/>
  <c r="W476" i="2" s="1"/>
  <c r="X476" i="2" a="1"/>
  <c r="X476" i="2" s="1"/>
  <c r="Y476" i="2" a="1"/>
  <c r="Y476" i="2" s="1"/>
  <c r="Z476" i="2" a="1"/>
  <c r="Z476" i="2" s="1"/>
  <c r="AA476" i="2"/>
  <c r="AC476" i="2"/>
  <c r="F477" i="2"/>
  <c r="L477" i="2"/>
  <c r="M477" i="2"/>
  <c r="S477" i="2"/>
  <c r="U477" i="2"/>
  <c r="V477" i="2"/>
  <c r="AL477" i="2" s="1"/>
  <c r="W477" i="2" a="1"/>
  <c r="W477" i="2" s="1"/>
  <c r="X477" i="2" a="1"/>
  <c r="X477" i="2" s="1"/>
  <c r="Y477" i="2" a="1"/>
  <c r="Y477" i="2" s="1"/>
  <c r="Z477" i="2" a="1"/>
  <c r="Z477" i="2" s="1"/>
  <c r="AA477" i="2"/>
  <c r="AC477" i="2"/>
  <c r="F478" i="2"/>
  <c r="L478" i="2"/>
  <c r="M478" i="2"/>
  <c r="S478" i="2"/>
  <c r="U478" i="2"/>
  <c r="V478" i="2"/>
  <c r="AL478" i="2" s="1"/>
  <c r="W478" i="2" a="1"/>
  <c r="W478" i="2" s="1"/>
  <c r="X478" i="2" a="1"/>
  <c r="X478" i="2" s="1"/>
  <c r="Y478" i="2" a="1"/>
  <c r="Y478" i="2" s="1"/>
  <c r="Z478" i="2" a="1"/>
  <c r="Z478" i="2" s="1"/>
  <c r="AA478" i="2"/>
  <c r="AC478" i="2"/>
  <c r="F479" i="2"/>
  <c r="L479" i="2"/>
  <c r="M479" i="2"/>
  <c r="S479" i="2"/>
  <c r="U479" i="2"/>
  <c r="V479" i="2"/>
  <c r="AL479" i="2" s="1"/>
  <c r="W479" i="2" a="1"/>
  <c r="W479" i="2" s="1"/>
  <c r="X479" i="2" a="1"/>
  <c r="X479" i="2" s="1"/>
  <c r="Y479" i="2" a="1"/>
  <c r="Y479" i="2" s="1"/>
  <c r="Z479" i="2" a="1"/>
  <c r="Z479" i="2" s="1"/>
  <c r="AA479" i="2"/>
  <c r="AC479" i="2"/>
  <c r="F480" i="2"/>
  <c r="L480" i="2"/>
  <c r="M480" i="2"/>
  <c r="S480" i="2"/>
  <c r="U480" i="2"/>
  <c r="V480" i="2"/>
  <c r="AL480" i="2" s="1"/>
  <c r="W480" i="2" a="1"/>
  <c r="W480" i="2" s="1"/>
  <c r="X480" i="2" a="1"/>
  <c r="X480" i="2" s="1"/>
  <c r="Y480" i="2" a="1"/>
  <c r="Y480" i="2" s="1"/>
  <c r="Z480" i="2" a="1"/>
  <c r="Z480" i="2" s="1"/>
  <c r="AA480" i="2"/>
  <c r="AC480" i="2"/>
  <c r="F481" i="2"/>
  <c r="L481" i="2"/>
  <c r="M481" i="2"/>
  <c r="S481" i="2"/>
  <c r="U481" i="2"/>
  <c r="V481" i="2"/>
  <c r="AL481" i="2" s="1"/>
  <c r="W481" i="2" a="1"/>
  <c r="W481" i="2" s="1"/>
  <c r="X481" i="2" a="1"/>
  <c r="X481" i="2" s="1"/>
  <c r="Y481" i="2" a="1"/>
  <c r="Y481" i="2" s="1"/>
  <c r="Z481" i="2" a="1"/>
  <c r="Z481" i="2" s="1"/>
  <c r="AA481" i="2"/>
  <c r="AC481" i="2"/>
  <c r="F482" i="2"/>
  <c r="L482" i="2"/>
  <c r="M482" i="2"/>
  <c r="S482" i="2"/>
  <c r="U482" i="2"/>
  <c r="V482" i="2"/>
  <c r="AL482" i="2" s="1"/>
  <c r="W482" i="2" a="1"/>
  <c r="W482" i="2" s="1"/>
  <c r="X482" i="2" a="1"/>
  <c r="X482" i="2" s="1"/>
  <c r="Y482" i="2" a="1"/>
  <c r="Y482" i="2" s="1"/>
  <c r="Z482" i="2" a="1"/>
  <c r="Z482" i="2" s="1"/>
  <c r="AA482" i="2"/>
  <c r="AC482" i="2"/>
  <c r="F483" i="2"/>
  <c r="L483" i="2"/>
  <c r="M483" i="2"/>
  <c r="S483" i="2"/>
  <c r="U483" i="2"/>
  <c r="V483" i="2"/>
  <c r="AL483" i="2" s="1"/>
  <c r="W483" i="2" a="1"/>
  <c r="W483" i="2" s="1"/>
  <c r="X483" i="2" a="1"/>
  <c r="X483" i="2" s="1"/>
  <c r="Y483" i="2" a="1"/>
  <c r="Y483" i="2" s="1"/>
  <c r="Z483" i="2" a="1"/>
  <c r="Z483" i="2" s="1"/>
  <c r="AA483" i="2"/>
  <c r="AC483" i="2"/>
  <c r="F484" i="2"/>
  <c r="L484" i="2"/>
  <c r="M484" i="2"/>
  <c r="S484" i="2"/>
  <c r="U484" i="2"/>
  <c r="V484" i="2"/>
  <c r="AL484" i="2" s="1"/>
  <c r="W484" i="2" a="1"/>
  <c r="W484" i="2" s="1"/>
  <c r="X484" i="2" a="1"/>
  <c r="X484" i="2" s="1"/>
  <c r="Y484" i="2" a="1"/>
  <c r="Y484" i="2" s="1"/>
  <c r="Z484" i="2" a="1"/>
  <c r="Z484" i="2" s="1"/>
  <c r="AA484" i="2"/>
  <c r="AC484" i="2"/>
  <c r="F485" i="2"/>
  <c r="L485" i="2"/>
  <c r="M485" i="2"/>
  <c r="S485" i="2"/>
  <c r="U485" i="2"/>
  <c r="V485" i="2"/>
  <c r="AL485" i="2" s="1"/>
  <c r="W485" i="2" a="1"/>
  <c r="W485" i="2" s="1"/>
  <c r="X485" i="2" a="1"/>
  <c r="X485" i="2" s="1"/>
  <c r="Y485" i="2" a="1"/>
  <c r="Y485" i="2" s="1"/>
  <c r="Z485" i="2" a="1"/>
  <c r="Z485" i="2" s="1"/>
  <c r="AA485" i="2"/>
  <c r="AC485" i="2"/>
  <c r="F486" i="2"/>
  <c r="L486" i="2"/>
  <c r="M486" i="2"/>
  <c r="S486" i="2"/>
  <c r="U486" i="2"/>
  <c r="V486" i="2"/>
  <c r="AL486" i="2" s="1"/>
  <c r="W486" i="2" a="1"/>
  <c r="W486" i="2" s="1"/>
  <c r="X486" i="2" a="1"/>
  <c r="X486" i="2" s="1"/>
  <c r="Y486" i="2" a="1"/>
  <c r="Y486" i="2" s="1"/>
  <c r="Z486" i="2" a="1"/>
  <c r="Z486" i="2" s="1"/>
  <c r="AA486" i="2"/>
  <c r="AC486" i="2"/>
  <c r="F487" i="2"/>
  <c r="L487" i="2"/>
  <c r="M487" i="2"/>
  <c r="S487" i="2"/>
  <c r="U487" i="2"/>
  <c r="V487" i="2"/>
  <c r="AL487" i="2" s="1"/>
  <c r="W487" i="2" a="1"/>
  <c r="W487" i="2" s="1"/>
  <c r="X487" i="2" a="1"/>
  <c r="X487" i="2" s="1"/>
  <c r="Y487" i="2" a="1"/>
  <c r="Y487" i="2" s="1"/>
  <c r="Z487" i="2" a="1"/>
  <c r="Z487" i="2" s="1"/>
  <c r="AA487" i="2"/>
  <c r="AC487" i="2"/>
  <c r="F488" i="2"/>
  <c r="L488" i="2"/>
  <c r="M488" i="2"/>
  <c r="S488" i="2"/>
  <c r="U488" i="2"/>
  <c r="V488" i="2"/>
  <c r="AL488" i="2" s="1"/>
  <c r="W488" i="2" a="1"/>
  <c r="W488" i="2" s="1"/>
  <c r="X488" i="2" a="1"/>
  <c r="X488" i="2" s="1"/>
  <c r="Y488" i="2" a="1"/>
  <c r="Y488" i="2" s="1"/>
  <c r="Z488" i="2" a="1"/>
  <c r="Z488" i="2" s="1"/>
  <c r="AA488" i="2"/>
  <c r="AC488" i="2"/>
  <c r="F489" i="2"/>
  <c r="L489" i="2"/>
  <c r="M489" i="2"/>
  <c r="S489" i="2"/>
  <c r="U489" i="2"/>
  <c r="V489" i="2"/>
  <c r="AL489" i="2" s="1"/>
  <c r="W489" i="2" a="1"/>
  <c r="W489" i="2" s="1"/>
  <c r="X489" i="2" a="1"/>
  <c r="X489" i="2" s="1"/>
  <c r="Y489" i="2" a="1"/>
  <c r="Y489" i="2" s="1"/>
  <c r="Z489" i="2" a="1"/>
  <c r="Z489" i="2" s="1"/>
  <c r="AA489" i="2"/>
  <c r="AC489" i="2"/>
  <c r="F490" i="2"/>
  <c r="L490" i="2"/>
  <c r="M490" i="2"/>
  <c r="S490" i="2"/>
  <c r="U490" i="2"/>
  <c r="V490" i="2"/>
  <c r="AL490" i="2" s="1"/>
  <c r="W490" i="2" a="1"/>
  <c r="W490" i="2" s="1"/>
  <c r="X490" i="2" a="1"/>
  <c r="X490" i="2" s="1"/>
  <c r="Y490" i="2" a="1"/>
  <c r="Y490" i="2" s="1"/>
  <c r="Z490" i="2" a="1"/>
  <c r="Z490" i="2" s="1"/>
  <c r="AA490" i="2"/>
  <c r="AC490" i="2"/>
  <c r="F491" i="2"/>
  <c r="L491" i="2"/>
  <c r="M491" i="2"/>
  <c r="S491" i="2"/>
  <c r="U491" i="2"/>
  <c r="V491" i="2"/>
  <c r="AL491" i="2" s="1"/>
  <c r="W491" i="2" a="1"/>
  <c r="W491" i="2" s="1"/>
  <c r="X491" i="2" a="1"/>
  <c r="X491" i="2" s="1"/>
  <c r="Y491" i="2" a="1"/>
  <c r="Y491" i="2" s="1"/>
  <c r="Z491" i="2" a="1"/>
  <c r="Z491" i="2" s="1"/>
  <c r="AA491" i="2"/>
  <c r="AC491" i="2"/>
  <c r="F492" i="2"/>
  <c r="L492" i="2"/>
  <c r="M492" i="2"/>
  <c r="S492" i="2"/>
  <c r="U492" i="2"/>
  <c r="V492" i="2"/>
  <c r="AL492" i="2" s="1"/>
  <c r="W492" i="2" a="1"/>
  <c r="W492" i="2" s="1"/>
  <c r="X492" i="2" a="1"/>
  <c r="X492" i="2" s="1"/>
  <c r="Y492" i="2" a="1"/>
  <c r="Y492" i="2" s="1"/>
  <c r="Z492" i="2" a="1"/>
  <c r="Z492" i="2" s="1"/>
  <c r="AA492" i="2"/>
  <c r="AC492" i="2"/>
  <c r="F493" i="2"/>
  <c r="L493" i="2"/>
  <c r="M493" i="2"/>
  <c r="S493" i="2"/>
  <c r="U493" i="2"/>
  <c r="V493" i="2"/>
  <c r="AL493" i="2" s="1"/>
  <c r="W493" i="2" a="1"/>
  <c r="W493" i="2" s="1"/>
  <c r="X493" i="2" a="1"/>
  <c r="X493" i="2" s="1"/>
  <c r="Y493" i="2" a="1"/>
  <c r="Y493" i="2" s="1"/>
  <c r="Z493" i="2" a="1"/>
  <c r="Z493" i="2" s="1"/>
  <c r="AA493" i="2"/>
  <c r="AC493" i="2"/>
  <c r="F494" i="2"/>
  <c r="L494" i="2"/>
  <c r="M494" i="2"/>
  <c r="S494" i="2"/>
  <c r="U494" i="2"/>
  <c r="V494" i="2"/>
  <c r="AL494" i="2" s="1"/>
  <c r="W494" i="2" a="1"/>
  <c r="W494" i="2" s="1"/>
  <c r="X494" i="2" a="1"/>
  <c r="X494" i="2" s="1"/>
  <c r="Y494" i="2" a="1"/>
  <c r="Y494" i="2" s="1"/>
  <c r="Z494" i="2" a="1"/>
  <c r="Z494" i="2" s="1"/>
  <c r="AA494" i="2"/>
  <c r="AC494" i="2"/>
  <c r="F495" i="2"/>
  <c r="L495" i="2"/>
  <c r="M495" i="2"/>
  <c r="S495" i="2"/>
  <c r="U495" i="2"/>
  <c r="V495" i="2"/>
  <c r="AL495" i="2" s="1"/>
  <c r="W495" i="2" a="1"/>
  <c r="W495" i="2" s="1"/>
  <c r="X495" i="2" a="1"/>
  <c r="X495" i="2" s="1"/>
  <c r="Y495" i="2" a="1"/>
  <c r="Y495" i="2" s="1"/>
  <c r="Z495" i="2" a="1"/>
  <c r="Z495" i="2" s="1"/>
  <c r="AA495" i="2"/>
  <c r="AC495" i="2"/>
  <c r="F496" i="2"/>
  <c r="L496" i="2"/>
  <c r="M496" i="2"/>
  <c r="S496" i="2"/>
  <c r="U496" i="2"/>
  <c r="V496" i="2"/>
  <c r="AL496" i="2" s="1"/>
  <c r="W496" i="2" a="1"/>
  <c r="W496" i="2" s="1"/>
  <c r="X496" i="2" a="1"/>
  <c r="X496" i="2" s="1"/>
  <c r="Y496" i="2" a="1"/>
  <c r="Y496" i="2" s="1"/>
  <c r="Z496" i="2" a="1"/>
  <c r="Z496" i="2" s="1"/>
  <c r="AA496" i="2"/>
  <c r="AC496" i="2"/>
  <c r="F497" i="2"/>
  <c r="L497" i="2"/>
  <c r="M497" i="2"/>
  <c r="S497" i="2"/>
  <c r="U497" i="2"/>
  <c r="V497" i="2"/>
  <c r="AL497" i="2" s="1"/>
  <c r="W497" i="2" a="1"/>
  <c r="W497" i="2" s="1"/>
  <c r="X497" i="2" a="1"/>
  <c r="X497" i="2" s="1"/>
  <c r="Y497" i="2" a="1"/>
  <c r="Y497" i="2" s="1"/>
  <c r="Z497" i="2" a="1"/>
  <c r="Z497" i="2" s="1"/>
  <c r="AA497" i="2"/>
  <c r="AC497" i="2"/>
  <c r="F498" i="2"/>
  <c r="L498" i="2"/>
  <c r="M498" i="2"/>
  <c r="S498" i="2"/>
  <c r="U498" i="2"/>
  <c r="V498" i="2"/>
  <c r="AL498" i="2" s="1"/>
  <c r="W498" i="2" a="1"/>
  <c r="W498" i="2" s="1"/>
  <c r="X498" i="2" a="1"/>
  <c r="X498" i="2" s="1"/>
  <c r="Y498" i="2" a="1"/>
  <c r="Y498" i="2" s="1"/>
  <c r="Z498" i="2" a="1"/>
  <c r="Z498" i="2" s="1"/>
  <c r="AA498" i="2"/>
  <c r="AC498" i="2"/>
  <c r="F499" i="2"/>
  <c r="L499" i="2"/>
  <c r="M499" i="2"/>
  <c r="S499" i="2"/>
  <c r="U499" i="2"/>
  <c r="V499" i="2"/>
  <c r="AL499" i="2" s="1"/>
  <c r="W499" i="2" a="1"/>
  <c r="W499" i="2" s="1"/>
  <c r="X499" i="2" a="1"/>
  <c r="X499" i="2" s="1"/>
  <c r="Y499" i="2" a="1"/>
  <c r="Y499" i="2" s="1"/>
  <c r="Z499" i="2" a="1"/>
  <c r="Z499" i="2" s="1"/>
  <c r="AA499" i="2"/>
  <c r="AC499" i="2"/>
  <c r="F500" i="2"/>
  <c r="L500" i="2"/>
  <c r="M500" i="2"/>
  <c r="S500" i="2"/>
  <c r="U500" i="2"/>
  <c r="V500" i="2"/>
  <c r="AL500" i="2" s="1"/>
  <c r="W500" i="2" a="1"/>
  <c r="W500" i="2" s="1"/>
  <c r="X500" i="2" a="1"/>
  <c r="X500" i="2" s="1"/>
  <c r="Y500" i="2" a="1"/>
  <c r="Y500" i="2" s="1"/>
  <c r="Z500" i="2" a="1"/>
  <c r="Z500" i="2" s="1"/>
  <c r="AA500" i="2"/>
  <c r="AC500" i="2"/>
  <c r="F501" i="2"/>
  <c r="L501" i="2"/>
  <c r="M501" i="2"/>
  <c r="S501" i="2"/>
  <c r="U501" i="2"/>
  <c r="V501" i="2"/>
  <c r="AL501" i="2" s="1"/>
  <c r="W501" i="2" a="1"/>
  <c r="W501" i="2" s="1"/>
  <c r="X501" i="2" a="1"/>
  <c r="X501" i="2" s="1"/>
  <c r="Y501" i="2" a="1"/>
  <c r="Y501" i="2" s="1"/>
  <c r="Z501" i="2" a="1"/>
  <c r="Z501" i="2" s="1"/>
  <c r="AA501" i="2"/>
  <c r="AC501" i="2"/>
  <c r="F502" i="2"/>
  <c r="L502" i="2"/>
  <c r="M502" i="2"/>
  <c r="S502" i="2"/>
  <c r="U502" i="2"/>
  <c r="V502" i="2"/>
  <c r="AL502" i="2" s="1"/>
  <c r="W502" i="2" a="1"/>
  <c r="W502" i="2" s="1"/>
  <c r="X502" i="2" a="1"/>
  <c r="X502" i="2" s="1"/>
  <c r="Y502" i="2" a="1"/>
  <c r="Y502" i="2" s="1"/>
  <c r="Z502" i="2" a="1"/>
  <c r="Z502" i="2" s="1"/>
  <c r="AA502" i="2"/>
  <c r="AC502" i="2"/>
  <c r="F503" i="2"/>
  <c r="L503" i="2"/>
  <c r="M503" i="2"/>
  <c r="S503" i="2"/>
  <c r="U503" i="2"/>
  <c r="V503" i="2"/>
  <c r="AL503" i="2" s="1"/>
  <c r="W503" i="2" a="1"/>
  <c r="W503" i="2" s="1"/>
  <c r="X503" i="2" a="1"/>
  <c r="X503" i="2" s="1"/>
  <c r="Y503" i="2" a="1"/>
  <c r="Y503" i="2" s="1"/>
  <c r="Z503" i="2" a="1"/>
  <c r="Z503" i="2" s="1"/>
  <c r="AA503" i="2"/>
  <c r="AC503" i="2"/>
  <c r="F504" i="2"/>
  <c r="L504" i="2"/>
  <c r="M504" i="2"/>
  <c r="S504" i="2"/>
  <c r="U504" i="2"/>
  <c r="V504" i="2"/>
  <c r="AL504" i="2" s="1"/>
  <c r="W504" i="2" a="1"/>
  <c r="W504" i="2" s="1"/>
  <c r="X504" i="2" a="1"/>
  <c r="X504" i="2" s="1"/>
  <c r="Y504" i="2" a="1"/>
  <c r="Y504" i="2" s="1"/>
  <c r="Z504" i="2" a="1"/>
  <c r="Z504" i="2" s="1"/>
  <c r="AA504" i="2"/>
  <c r="AC504" i="2"/>
  <c r="F505" i="2"/>
  <c r="L505" i="2"/>
  <c r="M505" i="2"/>
  <c r="S505" i="2"/>
  <c r="U505" i="2"/>
  <c r="V505" i="2"/>
  <c r="AL505" i="2" s="1"/>
  <c r="W505" i="2" a="1"/>
  <c r="W505" i="2" s="1"/>
  <c r="X505" i="2" a="1"/>
  <c r="X505" i="2" s="1"/>
  <c r="Y505" i="2" a="1"/>
  <c r="Y505" i="2" s="1"/>
  <c r="Z505" i="2" a="1"/>
  <c r="Z505" i="2" s="1"/>
  <c r="AA505" i="2"/>
  <c r="AC505" i="2"/>
  <c r="F506" i="2"/>
  <c r="L506" i="2"/>
  <c r="M506" i="2"/>
  <c r="S506" i="2"/>
  <c r="U506" i="2"/>
  <c r="V506" i="2"/>
  <c r="AL506" i="2" s="1"/>
  <c r="W506" i="2" a="1"/>
  <c r="W506" i="2" s="1"/>
  <c r="X506" i="2" a="1"/>
  <c r="X506" i="2" s="1"/>
  <c r="Y506" i="2" a="1"/>
  <c r="Y506" i="2" s="1"/>
  <c r="Z506" i="2" a="1"/>
  <c r="Z506" i="2" s="1"/>
  <c r="AA506" i="2"/>
  <c r="AC506" i="2"/>
  <c r="F507" i="2"/>
  <c r="L507" i="2"/>
  <c r="M507" i="2"/>
  <c r="S507" i="2"/>
  <c r="U507" i="2"/>
  <c r="V507" i="2"/>
  <c r="AL507" i="2" s="1"/>
  <c r="W507" i="2" a="1"/>
  <c r="W507" i="2" s="1"/>
  <c r="X507" i="2" a="1"/>
  <c r="X507" i="2" s="1"/>
  <c r="Y507" i="2" a="1"/>
  <c r="Y507" i="2" s="1"/>
  <c r="Z507" i="2" a="1"/>
  <c r="Z507" i="2" s="1"/>
  <c r="AA507" i="2"/>
  <c r="AC507" i="2"/>
  <c r="F508" i="2"/>
  <c r="L508" i="2"/>
  <c r="M508" i="2"/>
  <c r="S508" i="2"/>
  <c r="U508" i="2"/>
  <c r="V508" i="2"/>
  <c r="AL508" i="2" s="1"/>
  <c r="W508" i="2" a="1"/>
  <c r="W508" i="2" s="1"/>
  <c r="X508" i="2" a="1"/>
  <c r="X508" i="2" s="1"/>
  <c r="Y508" i="2" a="1"/>
  <c r="Y508" i="2" s="1"/>
  <c r="Z508" i="2" a="1"/>
  <c r="Z508" i="2" s="1"/>
  <c r="AA508" i="2"/>
  <c r="AC508" i="2"/>
  <c r="F509" i="2"/>
  <c r="L509" i="2"/>
  <c r="M509" i="2"/>
  <c r="S509" i="2"/>
  <c r="U509" i="2"/>
  <c r="V509" i="2"/>
  <c r="AL509" i="2" s="1"/>
  <c r="W509" i="2" a="1"/>
  <c r="W509" i="2" s="1"/>
  <c r="X509" i="2" a="1"/>
  <c r="X509" i="2" s="1"/>
  <c r="Y509" i="2" a="1"/>
  <c r="Y509" i="2" s="1"/>
  <c r="Z509" i="2" a="1"/>
  <c r="Z509" i="2" s="1"/>
  <c r="AA509" i="2"/>
  <c r="AC509" i="2"/>
  <c r="F510" i="2"/>
  <c r="L510" i="2"/>
  <c r="M510" i="2"/>
  <c r="S510" i="2"/>
  <c r="U510" i="2"/>
  <c r="V510" i="2"/>
  <c r="AL510" i="2" s="1"/>
  <c r="W510" i="2" a="1"/>
  <c r="W510" i="2" s="1"/>
  <c r="X510" i="2" a="1"/>
  <c r="X510" i="2" s="1"/>
  <c r="Y510" i="2" a="1"/>
  <c r="Y510" i="2" s="1"/>
  <c r="Z510" i="2" a="1"/>
  <c r="Z510" i="2" s="1"/>
  <c r="AA510" i="2"/>
  <c r="AC510" i="2"/>
  <c r="F511" i="2"/>
  <c r="L511" i="2"/>
  <c r="M511" i="2"/>
  <c r="S511" i="2"/>
  <c r="U511" i="2"/>
  <c r="V511" i="2"/>
  <c r="AL511" i="2" s="1"/>
  <c r="W511" i="2" a="1"/>
  <c r="W511" i="2" s="1"/>
  <c r="X511" i="2" a="1"/>
  <c r="X511" i="2" s="1"/>
  <c r="Y511" i="2" a="1"/>
  <c r="Y511" i="2" s="1"/>
  <c r="Z511" i="2" a="1"/>
  <c r="Z511" i="2" s="1"/>
  <c r="AA511" i="2"/>
  <c r="AC511" i="2"/>
  <c r="F512" i="2"/>
  <c r="L512" i="2"/>
  <c r="M512" i="2"/>
  <c r="S512" i="2"/>
  <c r="U512" i="2"/>
  <c r="V512" i="2"/>
  <c r="AL512" i="2" s="1"/>
  <c r="W512" i="2" a="1"/>
  <c r="W512" i="2" s="1"/>
  <c r="X512" i="2" a="1"/>
  <c r="X512" i="2" s="1"/>
  <c r="Y512" i="2" a="1"/>
  <c r="Y512" i="2" s="1"/>
  <c r="Z512" i="2" a="1"/>
  <c r="Z512" i="2" s="1"/>
  <c r="AA512" i="2"/>
  <c r="AC512" i="2"/>
  <c r="F513" i="2"/>
  <c r="L513" i="2"/>
  <c r="M513" i="2"/>
  <c r="S513" i="2"/>
  <c r="U513" i="2"/>
  <c r="V513" i="2"/>
  <c r="AL513" i="2" s="1"/>
  <c r="W513" i="2" a="1"/>
  <c r="W513" i="2" s="1"/>
  <c r="X513" i="2" a="1"/>
  <c r="X513" i="2" s="1"/>
  <c r="Y513" i="2" a="1"/>
  <c r="Y513" i="2" s="1"/>
  <c r="Z513" i="2" a="1"/>
  <c r="Z513" i="2" s="1"/>
  <c r="AA513" i="2"/>
  <c r="AC513" i="2"/>
  <c r="F514" i="2"/>
  <c r="L514" i="2"/>
  <c r="M514" i="2"/>
  <c r="S514" i="2"/>
  <c r="U514" i="2"/>
  <c r="V514" i="2"/>
  <c r="AL514" i="2" s="1"/>
  <c r="W514" i="2" a="1"/>
  <c r="W514" i="2" s="1"/>
  <c r="X514" i="2" a="1"/>
  <c r="X514" i="2" s="1"/>
  <c r="Y514" i="2" a="1"/>
  <c r="Y514" i="2" s="1"/>
  <c r="Z514" i="2" a="1"/>
  <c r="Z514" i="2" s="1"/>
  <c r="AA514" i="2"/>
  <c r="AC514" i="2"/>
  <c r="F515" i="2"/>
  <c r="L515" i="2"/>
  <c r="M515" i="2"/>
  <c r="S515" i="2"/>
  <c r="U515" i="2"/>
  <c r="V515" i="2"/>
  <c r="AL515" i="2" s="1"/>
  <c r="W515" i="2" a="1"/>
  <c r="W515" i="2" s="1"/>
  <c r="X515" i="2" a="1"/>
  <c r="X515" i="2" s="1"/>
  <c r="Y515" i="2" a="1"/>
  <c r="Y515" i="2" s="1"/>
  <c r="Z515" i="2" a="1"/>
  <c r="Z515" i="2" s="1"/>
  <c r="AA515" i="2"/>
  <c r="AC515" i="2"/>
  <c r="F516" i="2"/>
  <c r="L516" i="2"/>
  <c r="M516" i="2"/>
  <c r="S516" i="2"/>
  <c r="U516" i="2"/>
  <c r="V516" i="2"/>
  <c r="AL516" i="2" s="1"/>
  <c r="W516" i="2" a="1"/>
  <c r="W516" i="2" s="1"/>
  <c r="X516" i="2" a="1"/>
  <c r="X516" i="2" s="1"/>
  <c r="Y516" i="2" a="1"/>
  <c r="Y516" i="2" s="1"/>
  <c r="Z516" i="2" a="1"/>
  <c r="Z516" i="2" s="1"/>
  <c r="AA516" i="2"/>
  <c r="AC516" i="2"/>
  <c r="F517" i="2"/>
  <c r="L517" i="2"/>
  <c r="M517" i="2"/>
  <c r="S517" i="2"/>
  <c r="U517" i="2"/>
  <c r="V517" i="2"/>
  <c r="AL517" i="2" s="1"/>
  <c r="W517" i="2" a="1"/>
  <c r="W517" i="2" s="1"/>
  <c r="X517" i="2" a="1"/>
  <c r="X517" i="2" s="1"/>
  <c r="Y517" i="2" a="1"/>
  <c r="Y517" i="2" s="1"/>
  <c r="Z517" i="2" a="1"/>
  <c r="Z517" i="2" s="1"/>
  <c r="AA517" i="2"/>
  <c r="AC517" i="2"/>
  <c r="F518" i="2"/>
  <c r="L518" i="2"/>
  <c r="M518" i="2"/>
  <c r="S518" i="2"/>
  <c r="U518" i="2"/>
  <c r="V518" i="2"/>
  <c r="AL518" i="2" s="1"/>
  <c r="W518" i="2" a="1"/>
  <c r="W518" i="2" s="1"/>
  <c r="X518" i="2" a="1"/>
  <c r="X518" i="2" s="1"/>
  <c r="Y518" i="2" a="1"/>
  <c r="Y518" i="2" s="1"/>
  <c r="Z518" i="2" a="1"/>
  <c r="Z518" i="2" s="1"/>
  <c r="AA518" i="2"/>
  <c r="AC518" i="2"/>
  <c r="F519" i="2"/>
  <c r="L519" i="2"/>
  <c r="M519" i="2"/>
  <c r="S519" i="2"/>
  <c r="U519" i="2"/>
  <c r="V519" i="2"/>
  <c r="AL519" i="2" s="1"/>
  <c r="W519" i="2" a="1"/>
  <c r="W519" i="2" s="1"/>
  <c r="X519" i="2" a="1"/>
  <c r="X519" i="2" s="1"/>
  <c r="Y519" i="2" a="1"/>
  <c r="Y519" i="2" s="1"/>
  <c r="Z519" i="2" a="1"/>
  <c r="Z519" i="2" s="1"/>
  <c r="AA519" i="2"/>
  <c r="AC519" i="2"/>
  <c r="F520" i="2"/>
  <c r="L520" i="2"/>
  <c r="M520" i="2"/>
  <c r="S520" i="2"/>
  <c r="U520" i="2"/>
  <c r="V520" i="2"/>
  <c r="AL520" i="2" s="1"/>
  <c r="W520" i="2" a="1"/>
  <c r="W520" i="2" s="1"/>
  <c r="X520" i="2" a="1"/>
  <c r="X520" i="2" s="1"/>
  <c r="Y520" i="2" a="1"/>
  <c r="Y520" i="2" s="1"/>
  <c r="Z520" i="2" a="1"/>
  <c r="Z520" i="2" s="1"/>
  <c r="AA520" i="2"/>
  <c r="AC520" i="2"/>
  <c r="F521" i="2"/>
  <c r="L521" i="2"/>
  <c r="M521" i="2"/>
  <c r="S521" i="2"/>
  <c r="U521" i="2"/>
  <c r="V521" i="2"/>
  <c r="AL521" i="2" s="1"/>
  <c r="W521" i="2" a="1"/>
  <c r="W521" i="2" s="1"/>
  <c r="X521" i="2" a="1"/>
  <c r="X521" i="2" s="1"/>
  <c r="Y521" i="2" a="1"/>
  <c r="Y521" i="2" s="1"/>
  <c r="Z521" i="2" a="1"/>
  <c r="Z521" i="2" s="1"/>
  <c r="AA521" i="2"/>
  <c r="AC521" i="2"/>
  <c r="F522" i="2"/>
  <c r="L522" i="2"/>
  <c r="M522" i="2"/>
  <c r="S522" i="2"/>
  <c r="U522" i="2"/>
  <c r="V522" i="2"/>
  <c r="AL522" i="2" s="1"/>
  <c r="W522" i="2" a="1"/>
  <c r="W522" i="2" s="1"/>
  <c r="X522" i="2" a="1"/>
  <c r="X522" i="2" s="1"/>
  <c r="Y522" i="2" a="1"/>
  <c r="Y522" i="2" s="1"/>
  <c r="Z522" i="2" a="1"/>
  <c r="Z522" i="2" s="1"/>
  <c r="AA522" i="2"/>
  <c r="AC522" i="2"/>
  <c r="F523" i="2"/>
  <c r="L523" i="2"/>
  <c r="M523" i="2"/>
  <c r="S523" i="2"/>
  <c r="U523" i="2"/>
  <c r="V523" i="2"/>
  <c r="AL523" i="2" s="1"/>
  <c r="W523" i="2" a="1"/>
  <c r="W523" i="2" s="1"/>
  <c r="X523" i="2" a="1"/>
  <c r="X523" i="2" s="1"/>
  <c r="Y523" i="2" a="1"/>
  <c r="Y523" i="2" s="1"/>
  <c r="Z523" i="2" a="1"/>
  <c r="Z523" i="2" s="1"/>
  <c r="AA523" i="2"/>
  <c r="AC523" i="2"/>
  <c r="F524" i="2"/>
  <c r="L524" i="2"/>
  <c r="M524" i="2"/>
  <c r="S524" i="2"/>
  <c r="U524" i="2"/>
  <c r="V524" i="2"/>
  <c r="AL524" i="2" s="1"/>
  <c r="W524" i="2" a="1"/>
  <c r="W524" i="2" s="1"/>
  <c r="X524" i="2" a="1"/>
  <c r="X524" i="2" s="1"/>
  <c r="Y524" i="2" a="1"/>
  <c r="Y524" i="2" s="1"/>
  <c r="Z524" i="2" a="1"/>
  <c r="Z524" i="2" s="1"/>
  <c r="AA524" i="2"/>
  <c r="AC524" i="2"/>
  <c r="F525" i="2"/>
  <c r="L525" i="2"/>
  <c r="M525" i="2"/>
  <c r="S525" i="2"/>
  <c r="U525" i="2"/>
  <c r="V525" i="2"/>
  <c r="AL525" i="2" s="1"/>
  <c r="W525" i="2" a="1"/>
  <c r="W525" i="2" s="1"/>
  <c r="X525" i="2" a="1"/>
  <c r="X525" i="2" s="1"/>
  <c r="Y525" i="2" a="1"/>
  <c r="Y525" i="2" s="1"/>
  <c r="Z525" i="2" a="1"/>
  <c r="Z525" i="2" s="1"/>
  <c r="AA525" i="2"/>
  <c r="AC525" i="2"/>
  <c r="F526" i="2"/>
  <c r="L526" i="2"/>
  <c r="M526" i="2"/>
  <c r="S526" i="2"/>
  <c r="U526" i="2"/>
  <c r="V526" i="2"/>
  <c r="AL526" i="2" s="1"/>
  <c r="W526" i="2" a="1"/>
  <c r="W526" i="2" s="1"/>
  <c r="X526" i="2" a="1"/>
  <c r="X526" i="2" s="1"/>
  <c r="Y526" i="2" a="1"/>
  <c r="Y526" i="2" s="1"/>
  <c r="Z526" i="2" a="1"/>
  <c r="Z526" i="2" s="1"/>
  <c r="AA526" i="2"/>
  <c r="AC526" i="2"/>
  <c r="F527" i="2"/>
  <c r="L527" i="2"/>
  <c r="M527" i="2"/>
  <c r="S527" i="2"/>
  <c r="U527" i="2"/>
  <c r="V527" i="2"/>
  <c r="AL527" i="2" s="1"/>
  <c r="W527" i="2" a="1"/>
  <c r="W527" i="2" s="1"/>
  <c r="X527" i="2" a="1"/>
  <c r="X527" i="2" s="1"/>
  <c r="Y527" i="2" a="1"/>
  <c r="Y527" i="2" s="1"/>
  <c r="Z527" i="2" a="1"/>
  <c r="Z527" i="2" s="1"/>
  <c r="AA527" i="2"/>
  <c r="AC527" i="2"/>
  <c r="F528" i="2"/>
  <c r="L528" i="2"/>
  <c r="M528" i="2"/>
  <c r="S528" i="2"/>
  <c r="U528" i="2"/>
  <c r="V528" i="2"/>
  <c r="AL528" i="2" s="1"/>
  <c r="W528" i="2" a="1"/>
  <c r="W528" i="2" s="1"/>
  <c r="X528" i="2" a="1"/>
  <c r="X528" i="2" s="1"/>
  <c r="Y528" i="2" a="1"/>
  <c r="Y528" i="2" s="1"/>
  <c r="Z528" i="2" a="1"/>
  <c r="Z528" i="2" s="1"/>
  <c r="AA528" i="2"/>
  <c r="AC528" i="2"/>
  <c r="F529" i="2"/>
  <c r="L529" i="2"/>
  <c r="M529" i="2"/>
  <c r="S529" i="2"/>
  <c r="U529" i="2"/>
  <c r="V529" i="2"/>
  <c r="AL529" i="2" s="1"/>
  <c r="W529" i="2" a="1"/>
  <c r="W529" i="2" s="1"/>
  <c r="X529" i="2" a="1"/>
  <c r="X529" i="2" s="1"/>
  <c r="Y529" i="2" a="1"/>
  <c r="Y529" i="2" s="1"/>
  <c r="Z529" i="2" a="1"/>
  <c r="Z529" i="2" s="1"/>
  <c r="AA529" i="2"/>
  <c r="AC529" i="2"/>
  <c r="F530" i="2"/>
  <c r="L530" i="2"/>
  <c r="M530" i="2"/>
  <c r="S530" i="2"/>
  <c r="U530" i="2"/>
  <c r="V530" i="2"/>
  <c r="AL530" i="2" s="1"/>
  <c r="W530" i="2" a="1"/>
  <c r="W530" i="2" s="1"/>
  <c r="X530" i="2" a="1"/>
  <c r="X530" i="2" s="1"/>
  <c r="Y530" i="2" a="1"/>
  <c r="Y530" i="2" s="1"/>
  <c r="Z530" i="2" a="1"/>
  <c r="Z530" i="2" s="1"/>
  <c r="AA530" i="2"/>
  <c r="AC530" i="2"/>
  <c r="F531" i="2"/>
  <c r="L531" i="2"/>
  <c r="M531" i="2"/>
  <c r="S531" i="2"/>
  <c r="U531" i="2"/>
  <c r="V531" i="2"/>
  <c r="AL531" i="2" s="1"/>
  <c r="W531" i="2" a="1"/>
  <c r="W531" i="2" s="1"/>
  <c r="X531" i="2" a="1"/>
  <c r="X531" i="2" s="1"/>
  <c r="Y531" i="2" a="1"/>
  <c r="Y531" i="2" s="1"/>
  <c r="Z531" i="2" a="1"/>
  <c r="Z531" i="2" s="1"/>
  <c r="AA531" i="2"/>
  <c r="AC531" i="2"/>
  <c r="F532" i="2"/>
  <c r="L532" i="2"/>
  <c r="M532" i="2"/>
  <c r="S532" i="2"/>
  <c r="U532" i="2"/>
  <c r="V532" i="2"/>
  <c r="AL532" i="2" s="1"/>
  <c r="W532" i="2" a="1"/>
  <c r="W532" i="2" s="1"/>
  <c r="X532" i="2" a="1"/>
  <c r="X532" i="2" s="1"/>
  <c r="Y532" i="2" a="1"/>
  <c r="Y532" i="2" s="1"/>
  <c r="Z532" i="2" a="1"/>
  <c r="Z532" i="2" s="1"/>
  <c r="AA532" i="2"/>
  <c r="AC532" i="2"/>
  <c r="F533" i="2"/>
  <c r="L533" i="2"/>
  <c r="M533" i="2"/>
  <c r="S533" i="2"/>
  <c r="U533" i="2"/>
  <c r="V533" i="2"/>
  <c r="AL533" i="2" s="1"/>
  <c r="W533" i="2" a="1"/>
  <c r="W533" i="2" s="1"/>
  <c r="X533" i="2" a="1"/>
  <c r="X533" i="2" s="1"/>
  <c r="Y533" i="2" a="1"/>
  <c r="Y533" i="2" s="1"/>
  <c r="Z533" i="2" a="1"/>
  <c r="Z533" i="2" s="1"/>
  <c r="AA533" i="2"/>
  <c r="AC533" i="2"/>
  <c r="F534" i="2"/>
  <c r="L534" i="2"/>
  <c r="M534" i="2"/>
  <c r="S534" i="2"/>
  <c r="U534" i="2"/>
  <c r="V534" i="2"/>
  <c r="AL534" i="2" s="1"/>
  <c r="W534" i="2" a="1"/>
  <c r="W534" i="2" s="1"/>
  <c r="X534" i="2" a="1"/>
  <c r="X534" i="2" s="1"/>
  <c r="Y534" i="2" a="1"/>
  <c r="Y534" i="2" s="1"/>
  <c r="Z534" i="2" a="1"/>
  <c r="Z534" i="2" s="1"/>
  <c r="AA534" i="2"/>
  <c r="AC534" i="2"/>
  <c r="F535" i="2"/>
  <c r="L535" i="2"/>
  <c r="M535" i="2"/>
  <c r="S535" i="2"/>
  <c r="U535" i="2"/>
  <c r="V535" i="2"/>
  <c r="AL535" i="2" s="1"/>
  <c r="W535" i="2" a="1"/>
  <c r="W535" i="2" s="1"/>
  <c r="X535" i="2" a="1"/>
  <c r="X535" i="2" s="1"/>
  <c r="Y535" i="2" a="1"/>
  <c r="Y535" i="2" s="1"/>
  <c r="Z535" i="2" a="1"/>
  <c r="Z535" i="2" s="1"/>
  <c r="AA535" i="2"/>
  <c r="AC535" i="2"/>
  <c r="F536" i="2"/>
  <c r="L536" i="2"/>
  <c r="M536" i="2"/>
  <c r="S536" i="2"/>
  <c r="U536" i="2"/>
  <c r="V536" i="2"/>
  <c r="AL536" i="2" s="1"/>
  <c r="W536" i="2" a="1"/>
  <c r="W536" i="2" s="1"/>
  <c r="X536" i="2" a="1"/>
  <c r="X536" i="2" s="1"/>
  <c r="Y536" i="2" a="1"/>
  <c r="Y536" i="2" s="1"/>
  <c r="Z536" i="2" a="1"/>
  <c r="Z536" i="2" s="1"/>
  <c r="AA536" i="2"/>
  <c r="AC536" i="2"/>
  <c r="F537" i="2"/>
  <c r="L537" i="2"/>
  <c r="M537" i="2"/>
  <c r="S537" i="2"/>
  <c r="U537" i="2"/>
  <c r="V537" i="2"/>
  <c r="AL537" i="2" s="1"/>
  <c r="W537" i="2" a="1"/>
  <c r="W537" i="2" s="1"/>
  <c r="X537" i="2" a="1"/>
  <c r="X537" i="2" s="1"/>
  <c r="Y537" i="2" a="1"/>
  <c r="Y537" i="2" s="1"/>
  <c r="Z537" i="2" a="1"/>
  <c r="Z537" i="2" s="1"/>
  <c r="AA537" i="2"/>
  <c r="AC537" i="2"/>
  <c r="F538" i="2"/>
  <c r="L538" i="2"/>
  <c r="M538" i="2"/>
  <c r="S538" i="2"/>
  <c r="U538" i="2"/>
  <c r="V538" i="2"/>
  <c r="AL538" i="2" s="1"/>
  <c r="W538" i="2" a="1"/>
  <c r="W538" i="2" s="1"/>
  <c r="X538" i="2" a="1"/>
  <c r="X538" i="2" s="1"/>
  <c r="Y538" i="2" a="1"/>
  <c r="Y538" i="2" s="1"/>
  <c r="Z538" i="2" a="1"/>
  <c r="Z538" i="2" s="1"/>
  <c r="AA538" i="2"/>
  <c r="AC538" i="2"/>
  <c r="F539" i="2"/>
  <c r="L539" i="2"/>
  <c r="M539" i="2"/>
  <c r="S539" i="2"/>
  <c r="U539" i="2"/>
  <c r="V539" i="2"/>
  <c r="AL539" i="2" s="1"/>
  <c r="W539" i="2" a="1"/>
  <c r="W539" i="2" s="1"/>
  <c r="X539" i="2" a="1"/>
  <c r="X539" i="2" s="1"/>
  <c r="Y539" i="2" a="1"/>
  <c r="Y539" i="2" s="1"/>
  <c r="Z539" i="2" a="1"/>
  <c r="Z539" i="2" s="1"/>
  <c r="AA539" i="2"/>
  <c r="AC539" i="2"/>
  <c r="F540" i="2"/>
  <c r="L540" i="2"/>
  <c r="M540" i="2"/>
  <c r="S540" i="2"/>
  <c r="U540" i="2"/>
  <c r="V540" i="2"/>
  <c r="AL540" i="2" s="1"/>
  <c r="W540" i="2" a="1"/>
  <c r="W540" i="2" s="1"/>
  <c r="X540" i="2" a="1"/>
  <c r="X540" i="2" s="1"/>
  <c r="Y540" i="2" a="1"/>
  <c r="Y540" i="2" s="1"/>
  <c r="Z540" i="2" a="1"/>
  <c r="Z540" i="2" s="1"/>
  <c r="AA540" i="2"/>
  <c r="AC540" i="2"/>
  <c r="F541" i="2"/>
  <c r="L541" i="2"/>
  <c r="M541" i="2"/>
  <c r="S541" i="2"/>
  <c r="U541" i="2"/>
  <c r="V541" i="2"/>
  <c r="AL541" i="2" s="1"/>
  <c r="W541" i="2" a="1"/>
  <c r="W541" i="2" s="1"/>
  <c r="X541" i="2" a="1"/>
  <c r="X541" i="2" s="1"/>
  <c r="Y541" i="2" a="1"/>
  <c r="Y541" i="2" s="1"/>
  <c r="Z541" i="2" a="1"/>
  <c r="Z541" i="2" s="1"/>
  <c r="AA541" i="2"/>
  <c r="AC541" i="2"/>
  <c r="F542" i="2"/>
  <c r="L542" i="2"/>
  <c r="M542" i="2"/>
  <c r="S542" i="2"/>
  <c r="U542" i="2"/>
  <c r="V542" i="2"/>
  <c r="AL542" i="2" s="1"/>
  <c r="W542" i="2" a="1"/>
  <c r="W542" i="2" s="1"/>
  <c r="X542" i="2" a="1"/>
  <c r="X542" i="2" s="1"/>
  <c r="Y542" i="2" a="1"/>
  <c r="Y542" i="2" s="1"/>
  <c r="Z542" i="2" a="1"/>
  <c r="Z542" i="2" s="1"/>
  <c r="AA542" i="2"/>
  <c r="AC542" i="2"/>
  <c r="F543" i="2"/>
  <c r="L543" i="2"/>
  <c r="M543" i="2"/>
  <c r="S543" i="2"/>
  <c r="U543" i="2"/>
  <c r="V543" i="2"/>
  <c r="AL543" i="2" s="1"/>
  <c r="W543" i="2" a="1"/>
  <c r="W543" i="2" s="1"/>
  <c r="X543" i="2" a="1"/>
  <c r="X543" i="2" s="1"/>
  <c r="Y543" i="2" a="1"/>
  <c r="Y543" i="2" s="1"/>
  <c r="Z543" i="2" a="1"/>
  <c r="Z543" i="2" s="1"/>
  <c r="AA543" i="2"/>
  <c r="AC543" i="2"/>
  <c r="F544" i="2"/>
  <c r="L544" i="2"/>
  <c r="M544" i="2"/>
  <c r="S544" i="2"/>
  <c r="U544" i="2"/>
  <c r="V544" i="2"/>
  <c r="AL544" i="2" s="1"/>
  <c r="W544" i="2" a="1"/>
  <c r="W544" i="2" s="1"/>
  <c r="X544" i="2" a="1"/>
  <c r="X544" i="2" s="1"/>
  <c r="Y544" i="2" a="1"/>
  <c r="Y544" i="2" s="1"/>
  <c r="Z544" i="2" a="1"/>
  <c r="Z544" i="2" s="1"/>
  <c r="AA544" i="2"/>
  <c r="AC544" i="2"/>
  <c r="F545" i="2"/>
  <c r="L545" i="2"/>
  <c r="M545" i="2"/>
  <c r="S545" i="2"/>
  <c r="U545" i="2"/>
  <c r="V545" i="2"/>
  <c r="AL545" i="2" s="1"/>
  <c r="W545" i="2" a="1"/>
  <c r="W545" i="2" s="1"/>
  <c r="X545" i="2" a="1"/>
  <c r="X545" i="2" s="1"/>
  <c r="Y545" i="2" a="1"/>
  <c r="Y545" i="2" s="1"/>
  <c r="Z545" i="2" a="1"/>
  <c r="Z545" i="2" s="1"/>
  <c r="AA545" i="2"/>
  <c r="AC545" i="2"/>
  <c r="F546" i="2"/>
  <c r="L546" i="2"/>
  <c r="M546" i="2"/>
  <c r="S546" i="2"/>
  <c r="U546" i="2"/>
  <c r="V546" i="2"/>
  <c r="AL546" i="2" s="1"/>
  <c r="W546" i="2" a="1"/>
  <c r="W546" i="2" s="1"/>
  <c r="X546" i="2" a="1"/>
  <c r="X546" i="2" s="1"/>
  <c r="Y546" i="2" a="1"/>
  <c r="Y546" i="2" s="1"/>
  <c r="Z546" i="2" a="1"/>
  <c r="Z546" i="2" s="1"/>
  <c r="AA546" i="2"/>
  <c r="AC546" i="2"/>
  <c r="F547" i="2"/>
  <c r="L547" i="2"/>
  <c r="M547" i="2"/>
  <c r="S547" i="2"/>
  <c r="U547" i="2"/>
  <c r="V547" i="2"/>
  <c r="AL547" i="2" s="1"/>
  <c r="W547" i="2" a="1"/>
  <c r="W547" i="2" s="1"/>
  <c r="X547" i="2" a="1"/>
  <c r="X547" i="2" s="1"/>
  <c r="Y547" i="2" a="1"/>
  <c r="Y547" i="2" s="1"/>
  <c r="Z547" i="2" a="1"/>
  <c r="Z547" i="2" s="1"/>
  <c r="AA547" i="2"/>
  <c r="AC547" i="2"/>
  <c r="F548" i="2"/>
  <c r="L548" i="2"/>
  <c r="M548" i="2"/>
  <c r="S548" i="2"/>
  <c r="U548" i="2"/>
  <c r="V548" i="2"/>
  <c r="AL548" i="2" s="1"/>
  <c r="W548" i="2" a="1"/>
  <c r="W548" i="2" s="1"/>
  <c r="X548" i="2" a="1"/>
  <c r="X548" i="2" s="1"/>
  <c r="Y548" i="2" a="1"/>
  <c r="Y548" i="2" s="1"/>
  <c r="Z548" i="2" a="1"/>
  <c r="Z548" i="2" s="1"/>
  <c r="AA548" i="2"/>
  <c r="AC548" i="2"/>
  <c r="F549" i="2"/>
  <c r="L549" i="2"/>
  <c r="M549" i="2"/>
  <c r="S549" i="2"/>
  <c r="U549" i="2"/>
  <c r="V549" i="2"/>
  <c r="AL549" i="2" s="1"/>
  <c r="W549" i="2" a="1"/>
  <c r="W549" i="2" s="1"/>
  <c r="X549" i="2" a="1"/>
  <c r="X549" i="2" s="1"/>
  <c r="Y549" i="2" a="1"/>
  <c r="Y549" i="2" s="1"/>
  <c r="Z549" i="2" a="1"/>
  <c r="Z549" i="2" s="1"/>
  <c r="AA549" i="2"/>
  <c r="AC549" i="2"/>
  <c r="F550" i="2"/>
  <c r="L550" i="2"/>
  <c r="M550" i="2"/>
  <c r="S550" i="2"/>
  <c r="U550" i="2"/>
  <c r="V550" i="2"/>
  <c r="AL550" i="2" s="1"/>
  <c r="W550" i="2" a="1"/>
  <c r="W550" i="2" s="1"/>
  <c r="X550" i="2" a="1"/>
  <c r="X550" i="2" s="1"/>
  <c r="Y550" i="2" a="1"/>
  <c r="Y550" i="2" s="1"/>
  <c r="Z550" i="2" a="1"/>
  <c r="Z550" i="2" s="1"/>
  <c r="AA550" i="2"/>
  <c r="AC550" i="2"/>
  <c r="F551" i="2"/>
  <c r="L551" i="2"/>
  <c r="M551" i="2"/>
  <c r="S551" i="2"/>
  <c r="U551" i="2"/>
  <c r="V551" i="2"/>
  <c r="AL551" i="2" s="1"/>
  <c r="W551" i="2" a="1"/>
  <c r="W551" i="2" s="1"/>
  <c r="X551" i="2" a="1"/>
  <c r="X551" i="2" s="1"/>
  <c r="Y551" i="2" a="1"/>
  <c r="Y551" i="2" s="1"/>
  <c r="Z551" i="2" a="1"/>
  <c r="Z551" i="2" s="1"/>
  <c r="AA551" i="2"/>
  <c r="AC551" i="2"/>
  <c r="F552" i="2"/>
  <c r="L552" i="2"/>
  <c r="M552" i="2"/>
  <c r="S552" i="2"/>
  <c r="U552" i="2"/>
  <c r="V552" i="2"/>
  <c r="AL552" i="2" s="1"/>
  <c r="W552" i="2" a="1"/>
  <c r="W552" i="2" s="1"/>
  <c r="X552" i="2" a="1"/>
  <c r="X552" i="2" s="1"/>
  <c r="Y552" i="2" a="1"/>
  <c r="Y552" i="2" s="1"/>
  <c r="Z552" i="2" a="1"/>
  <c r="Z552" i="2" s="1"/>
  <c r="AA552" i="2"/>
  <c r="AC552" i="2"/>
  <c r="F553" i="2"/>
  <c r="L553" i="2"/>
  <c r="M553" i="2"/>
  <c r="S553" i="2"/>
  <c r="U553" i="2"/>
  <c r="V553" i="2"/>
  <c r="AL553" i="2" s="1"/>
  <c r="W553" i="2" a="1"/>
  <c r="W553" i="2" s="1"/>
  <c r="X553" i="2" a="1"/>
  <c r="X553" i="2" s="1"/>
  <c r="Y553" i="2" a="1"/>
  <c r="Y553" i="2" s="1"/>
  <c r="Z553" i="2" a="1"/>
  <c r="Z553" i="2" s="1"/>
  <c r="AA553" i="2"/>
  <c r="AC553" i="2"/>
  <c r="F554" i="2"/>
  <c r="L554" i="2"/>
  <c r="M554" i="2"/>
  <c r="S554" i="2"/>
  <c r="U554" i="2"/>
  <c r="V554" i="2"/>
  <c r="AL554" i="2" s="1"/>
  <c r="W554" i="2" a="1"/>
  <c r="W554" i="2" s="1"/>
  <c r="X554" i="2" a="1"/>
  <c r="X554" i="2" s="1"/>
  <c r="Y554" i="2" a="1"/>
  <c r="Y554" i="2" s="1"/>
  <c r="Z554" i="2" a="1"/>
  <c r="Z554" i="2" s="1"/>
  <c r="AA554" i="2"/>
  <c r="AC554" i="2"/>
  <c r="F555" i="2"/>
  <c r="L555" i="2"/>
  <c r="M555" i="2"/>
  <c r="S555" i="2"/>
  <c r="U555" i="2"/>
  <c r="V555" i="2"/>
  <c r="AL555" i="2" s="1"/>
  <c r="W555" i="2" a="1"/>
  <c r="W555" i="2" s="1"/>
  <c r="X555" i="2" a="1"/>
  <c r="X555" i="2" s="1"/>
  <c r="Y555" i="2" a="1"/>
  <c r="Y555" i="2" s="1"/>
  <c r="Z555" i="2" a="1"/>
  <c r="Z555" i="2" s="1"/>
  <c r="AA555" i="2"/>
  <c r="AC555" i="2"/>
  <c r="F556" i="2"/>
  <c r="L556" i="2"/>
  <c r="M556" i="2"/>
  <c r="S556" i="2"/>
  <c r="U556" i="2"/>
  <c r="V556" i="2"/>
  <c r="AL556" i="2" s="1"/>
  <c r="W556" i="2" a="1"/>
  <c r="W556" i="2" s="1"/>
  <c r="X556" i="2" a="1"/>
  <c r="X556" i="2" s="1"/>
  <c r="Y556" i="2" a="1"/>
  <c r="Y556" i="2" s="1"/>
  <c r="Z556" i="2" a="1"/>
  <c r="Z556" i="2" s="1"/>
  <c r="AA556" i="2"/>
  <c r="AC556" i="2"/>
  <c r="F557" i="2"/>
  <c r="L557" i="2"/>
  <c r="M557" i="2"/>
  <c r="S557" i="2"/>
  <c r="U557" i="2"/>
  <c r="V557" i="2"/>
  <c r="AL557" i="2" s="1"/>
  <c r="W557" i="2" a="1"/>
  <c r="W557" i="2" s="1"/>
  <c r="X557" i="2" a="1"/>
  <c r="X557" i="2" s="1"/>
  <c r="Y557" i="2" a="1"/>
  <c r="Y557" i="2" s="1"/>
  <c r="Z557" i="2" a="1"/>
  <c r="Z557" i="2" s="1"/>
  <c r="AA557" i="2"/>
  <c r="AC557" i="2"/>
  <c r="F558" i="2"/>
  <c r="L558" i="2"/>
  <c r="M558" i="2"/>
  <c r="S558" i="2"/>
  <c r="U558" i="2"/>
  <c r="V558" i="2"/>
  <c r="AL558" i="2" s="1"/>
  <c r="W558" i="2" a="1"/>
  <c r="W558" i="2" s="1"/>
  <c r="X558" i="2" a="1"/>
  <c r="X558" i="2" s="1"/>
  <c r="Y558" i="2" a="1"/>
  <c r="Y558" i="2" s="1"/>
  <c r="Z558" i="2" a="1"/>
  <c r="Z558" i="2" s="1"/>
  <c r="AA558" i="2"/>
  <c r="AC558" i="2"/>
  <c r="F559" i="2"/>
  <c r="L559" i="2"/>
  <c r="M559" i="2"/>
  <c r="S559" i="2"/>
  <c r="U559" i="2"/>
  <c r="V559" i="2"/>
  <c r="AL559" i="2" s="1"/>
  <c r="W559" i="2" a="1"/>
  <c r="W559" i="2" s="1"/>
  <c r="X559" i="2" a="1"/>
  <c r="X559" i="2" s="1"/>
  <c r="Y559" i="2" a="1"/>
  <c r="Y559" i="2" s="1"/>
  <c r="Z559" i="2" a="1"/>
  <c r="Z559" i="2" s="1"/>
  <c r="AA559" i="2"/>
  <c r="AC559" i="2"/>
  <c r="F560" i="2"/>
  <c r="L560" i="2"/>
  <c r="M560" i="2"/>
  <c r="S560" i="2"/>
  <c r="U560" i="2"/>
  <c r="V560" i="2"/>
  <c r="AL560" i="2" s="1"/>
  <c r="W560" i="2" a="1"/>
  <c r="W560" i="2" s="1"/>
  <c r="X560" i="2" a="1"/>
  <c r="X560" i="2" s="1"/>
  <c r="Y560" i="2" a="1"/>
  <c r="Y560" i="2" s="1"/>
  <c r="Z560" i="2" a="1"/>
  <c r="Z560" i="2" s="1"/>
  <c r="AA560" i="2"/>
  <c r="AC560" i="2"/>
  <c r="F561" i="2"/>
  <c r="L561" i="2"/>
  <c r="M561" i="2"/>
  <c r="S561" i="2"/>
  <c r="U561" i="2"/>
  <c r="V561" i="2"/>
  <c r="AL561" i="2" s="1"/>
  <c r="W561" i="2" a="1"/>
  <c r="W561" i="2" s="1"/>
  <c r="X561" i="2" a="1"/>
  <c r="X561" i="2" s="1"/>
  <c r="Y561" i="2" a="1"/>
  <c r="Y561" i="2" s="1"/>
  <c r="Z561" i="2" a="1"/>
  <c r="Z561" i="2" s="1"/>
  <c r="AA561" i="2"/>
  <c r="AC561" i="2"/>
  <c r="F562" i="2"/>
  <c r="L562" i="2"/>
  <c r="M562" i="2"/>
  <c r="S562" i="2"/>
  <c r="U562" i="2"/>
  <c r="V562" i="2"/>
  <c r="AL562" i="2" s="1"/>
  <c r="W562" i="2" a="1"/>
  <c r="W562" i="2" s="1"/>
  <c r="X562" i="2" a="1"/>
  <c r="X562" i="2" s="1"/>
  <c r="Y562" i="2" a="1"/>
  <c r="Y562" i="2" s="1"/>
  <c r="Z562" i="2" a="1"/>
  <c r="Z562" i="2" s="1"/>
  <c r="AA562" i="2"/>
  <c r="AC562" i="2"/>
  <c r="F563" i="2"/>
  <c r="L563" i="2"/>
  <c r="M563" i="2"/>
  <c r="S563" i="2"/>
  <c r="U563" i="2"/>
  <c r="V563" i="2"/>
  <c r="AL563" i="2" s="1"/>
  <c r="W563" i="2" a="1"/>
  <c r="W563" i="2" s="1"/>
  <c r="X563" i="2" a="1"/>
  <c r="X563" i="2" s="1"/>
  <c r="Y563" i="2" a="1"/>
  <c r="Y563" i="2" s="1"/>
  <c r="Z563" i="2" a="1"/>
  <c r="Z563" i="2" s="1"/>
  <c r="AA563" i="2"/>
  <c r="AC563" i="2"/>
  <c r="F564" i="2"/>
  <c r="L564" i="2"/>
  <c r="M564" i="2"/>
  <c r="S564" i="2"/>
  <c r="U564" i="2"/>
  <c r="V564" i="2"/>
  <c r="AL564" i="2" s="1"/>
  <c r="W564" i="2" a="1"/>
  <c r="W564" i="2" s="1"/>
  <c r="X564" i="2" a="1"/>
  <c r="X564" i="2" s="1"/>
  <c r="Y564" i="2" a="1"/>
  <c r="Y564" i="2" s="1"/>
  <c r="Z564" i="2" a="1"/>
  <c r="Z564" i="2" s="1"/>
  <c r="AA564" i="2"/>
  <c r="AC564" i="2"/>
  <c r="F565" i="2"/>
  <c r="L565" i="2"/>
  <c r="M565" i="2"/>
  <c r="S565" i="2"/>
  <c r="U565" i="2"/>
  <c r="V565" i="2"/>
  <c r="AL565" i="2" s="1"/>
  <c r="W565" i="2" a="1"/>
  <c r="W565" i="2" s="1"/>
  <c r="X565" i="2" a="1"/>
  <c r="X565" i="2" s="1"/>
  <c r="Y565" i="2" a="1"/>
  <c r="Y565" i="2" s="1"/>
  <c r="Z565" i="2" a="1"/>
  <c r="Z565" i="2" s="1"/>
  <c r="AA565" i="2"/>
  <c r="AC565" i="2"/>
  <c r="F566" i="2"/>
  <c r="L566" i="2"/>
  <c r="M566" i="2"/>
  <c r="S566" i="2"/>
  <c r="U566" i="2"/>
  <c r="V566" i="2"/>
  <c r="AL566" i="2" s="1"/>
  <c r="W566" i="2" a="1"/>
  <c r="W566" i="2" s="1"/>
  <c r="X566" i="2" a="1"/>
  <c r="X566" i="2" s="1"/>
  <c r="Y566" i="2" a="1"/>
  <c r="Y566" i="2" s="1"/>
  <c r="Z566" i="2" a="1"/>
  <c r="Z566" i="2" s="1"/>
  <c r="AA566" i="2"/>
  <c r="AC566" i="2"/>
  <c r="F567" i="2"/>
  <c r="L567" i="2"/>
  <c r="M567" i="2"/>
  <c r="S567" i="2"/>
  <c r="U567" i="2"/>
  <c r="V567" i="2"/>
  <c r="AL567" i="2" s="1"/>
  <c r="W567" i="2" a="1"/>
  <c r="W567" i="2" s="1"/>
  <c r="X567" i="2" a="1"/>
  <c r="X567" i="2" s="1"/>
  <c r="Y567" i="2" a="1"/>
  <c r="Y567" i="2" s="1"/>
  <c r="Z567" i="2" a="1"/>
  <c r="Z567" i="2" s="1"/>
  <c r="AA567" i="2"/>
  <c r="AC567" i="2"/>
  <c r="F568" i="2"/>
  <c r="L568" i="2"/>
  <c r="M568" i="2"/>
  <c r="S568" i="2"/>
  <c r="U568" i="2"/>
  <c r="V568" i="2"/>
  <c r="AL568" i="2" s="1"/>
  <c r="W568" i="2" a="1"/>
  <c r="W568" i="2" s="1"/>
  <c r="X568" i="2" a="1"/>
  <c r="X568" i="2" s="1"/>
  <c r="Y568" i="2" a="1"/>
  <c r="Y568" i="2" s="1"/>
  <c r="Z568" i="2" a="1"/>
  <c r="Z568" i="2" s="1"/>
  <c r="AA568" i="2"/>
  <c r="AC568" i="2"/>
  <c r="F569" i="2"/>
  <c r="L569" i="2"/>
  <c r="M569" i="2"/>
  <c r="S569" i="2"/>
  <c r="U569" i="2"/>
  <c r="V569" i="2"/>
  <c r="AL569" i="2" s="1"/>
  <c r="W569" i="2" a="1"/>
  <c r="W569" i="2" s="1"/>
  <c r="X569" i="2" a="1"/>
  <c r="X569" i="2" s="1"/>
  <c r="Y569" i="2" a="1"/>
  <c r="Y569" i="2" s="1"/>
  <c r="Z569" i="2" a="1"/>
  <c r="Z569" i="2" s="1"/>
  <c r="AA569" i="2"/>
  <c r="AC569" i="2"/>
  <c r="F570" i="2"/>
  <c r="L570" i="2"/>
  <c r="M570" i="2"/>
  <c r="S570" i="2"/>
  <c r="U570" i="2"/>
  <c r="V570" i="2"/>
  <c r="AL570" i="2" s="1"/>
  <c r="W570" i="2" a="1"/>
  <c r="W570" i="2" s="1"/>
  <c r="X570" i="2" a="1"/>
  <c r="X570" i="2" s="1"/>
  <c r="Y570" i="2" a="1"/>
  <c r="Y570" i="2" s="1"/>
  <c r="Z570" i="2" a="1"/>
  <c r="Z570" i="2" s="1"/>
  <c r="AA570" i="2"/>
  <c r="AC570" i="2"/>
  <c r="F571" i="2"/>
  <c r="L571" i="2"/>
  <c r="M571" i="2"/>
  <c r="S571" i="2"/>
  <c r="U571" i="2"/>
  <c r="V571" i="2"/>
  <c r="AL571" i="2" s="1"/>
  <c r="W571" i="2" a="1"/>
  <c r="W571" i="2" s="1"/>
  <c r="X571" i="2" a="1"/>
  <c r="X571" i="2" s="1"/>
  <c r="Y571" i="2" a="1"/>
  <c r="Y571" i="2" s="1"/>
  <c r="Z571" i="2" a="1"/>
  <c r="Z571" i="2" s="1"/>
  <c r="AA571" i="2"/>
  <c r="AC571" i="2"/>
  <c r="F572" i="2"/>
  <c r="L572" i="2"/>
  <c r="M572" i="2"/>
  <c r="S572" i="2"/>
  <c r="U572" i="2"/>
  <c r="V572" i="2"/>
  <c r="AL572" i="2" s="1"/>
  <c r="W572" i="2" a="1"/>
  <c r="W572" i="2" s="1"/>
  <c r="X572" i="2" a="1"/>
  <c r="X572" i="2" s="1"/>
  <c r="Y572" i="2" a="1"/>
  <c r="Y572" i="2" s="1"/>
  <c r="Z572" i="2" a="1"/>
  <c r="Z572" i="2" s="1"/>
  <c r="AA572" i="2"/>
  <c r="AC572" i="2"/>
  <c r="F573" i="2"/>
  <c r="L573" i="2"/>
  <c r="M573" i="2"/>
  <c r="S573" i="2"/>
  <c r="U573" i="2"/>
  <c r="V573" i="2"/>
  <c r="AL573" i="2" s="1"/>
  <c r="W573" i="2" a="1"/>
  <c r="W573" i="2" s="1"/>
  <c r="X573" i="2" a="1"/>
  <c r="X573" i="2" s="1"/>
  <c r="Y573" i="2" a="1"/>
  <c r="Y573" i="2" s="1"/>
  <c r="Z573" i="2" a="1"/>
  <c r="Z573" i="2" s="1"/>
  <c r="AA573" i="2"/>
  <c r="AC573" i="2"/>
  <c r="F574" i="2"/>
  <c r="L574" i="2"/>
  <c r="M574" i="2"/>
  <c r="S574" i="2"/>
  <c r="U574" i="2"/>
  <c r="V574" i="2"/>
  <c r="AL574" i="2" s="1"/>
  <c r="W574" i="2" a="1"/>
  <c r="W574" i="2" s="1"/>
  <c r="X574" i="2" a="1"/>
  <c r="X574" i="2" s="1"/>
  <c r="Y574" i="2" a="1"/>
  <c r="Y574" i="2" s="1"/>
  <c r="Z574" i="2" a="1"/>
  <c r="Z574" i="2" s="1"/>
  <c r="AA574" i="2"/>
  <c r="AC574" i="2"/>
  <c r="F575" i="2"/>
  <c r="L575" i="2"/>
  <c r="M575" i="2"/>
  <c r="S575" i="2"/>
  <c r="U575" i="2"/>
  <c r="V575" i="2"/>
  <c r="AL575" i="2" s="1"/>
  <c r="W575" i="2" a="1"/>
  <c r="W575" i="2" s="1"/>
  <c r="X575" i="2" a="1"/>
  <c r="X575" i="2" s="1"/>
  <c r="Y575" i="2" a="1"/>
  <c r="Y575" i="2" s="1"/>
  <c r="Z575" i="2" a="1"/>
  <c r="Z575" i="2" s="1"/>
  <c r="AA575" i="2"/>
  <c r="AC575" i="2"/>
  <c r="F576" i="2"/>
  <c r="L576" i="2"/>
  <c r="M576" i="2"/>
  <c r="S576" i="2"/>
  <c r="U576" i="2"/>
  <c r="V576" i="2"/>
  <c r="AL576" i="2" s="1"/>
  <c r="W576" i="2" a="1"/>
  <c r="W576" i="2" s="1"/>
  <c r="X576" i="2" a="1"/>
  <c r="X576" i="2" s="1"/>
  <c r="Y576" i="2" a="1"/>
  <c r="Y576" i="2" s="1"/>
  <c r="Z576" i="2" a="1"/>
  <c r="Z576" i="2" s="1"/>
  <c r="AA576" i="2"/>
  <c r="AC576" i="2"/>
  <c r="F577" i="2"/>
  <c r="L577" i="2"/>
  <c r="M577" i="2"/>
  <c r="S577" i="2"/>
  <c r="U577" i="2"/>
  <c r="V577" i="2"/>
  <c r="AL577" i="2" s="1"/>
  <c r="W577" i="2" a="1"/>
  <c r="W577" i="2" s="1"/>
  <c r="X577" i="2" a="1"/>
  <c r="X577" i="2" s="1"/>
  <c r="Y577" i="2" a="1"/>
  <c r="Y577" i="2" s="1"/>
  <c r="Z577" i="2" a="1"/>
  <c r="Z577" i="2" s="1"/>
  <c r="AA577" i="2"/>
  <c r="AC577" i="2"/>
  <c r="F578" i="2"/>
  <c r="L578" i="2"/>
  <c r="M578" i="2"/>
  <c r="S578" i="2"/>
  <c r="U578" i="2"/>
  <c r="V578" i="2"/>
  <c r="AL578" i="2" s="1"/>
  <c r="W578" i="2" a="1"/>
  <c r="W578" i="2" s="1"/>
  <c r="X578" i="2" a="1"/>
  <c r="X578" i="2" s="1"/>
  <c r="Y578" i="2" a="1"/>
  <c r="Y578" i="2" s="1"/>
  <c r="Z578" i="2" a="1"/>
  <c r="Z578" i="2" s="1"/>
  <c r="AA578" i="2"/>
  <c r="AC578" i="2"/>
  <c r="F579" i="2"/>
  <c r="L579" i="2"/>
  <c r="M579" i="2"/>
  <c r="S579" i="2"/>
  <c r="U579" i="2"/>
  <c r="V579" i="2"/>
  <c r="AL579" i="2" s="1"/>
  <c r="W579" i="2" a="1"/>
  <c r="W579" i="2" s="1"/>
  <c r="X579" i="2" a="1"/>
  <c r="X579" i="2" s="1"/>
  <c r="Y579" i="2" a="1"/>
  <c r="Y579" i="2" s="1"/>
  <c r="Z579" i="2" a="1"/>
  <c r="Z579" i="2" s="1"/>
  <c r="AA579" i="2"/>
  <c r="AC579" i="2"/>
  <c r="F580" i="2"/>
  <c r="L580" i="2"/>
  <c r="M580" i="2"/>
  <c r="S580" i="2"/>
  <c r="U580" i="2"/>
  <c r="V580" i="2"/>
  <c r="AL580" i="2" s="1"/>
  <c r="W580" i="2" a="1"/>
  <c r="W580" i="2" s="1"/>
  <c r="X580" i="2" a="1"/>
  <c r="X580" i="2" s="1"/>
  <c r="Y580" i="2" a="1"/>
  <c r="Y580" i="2" s="1"/>
  <c r="Z580" i="2" a="1"/>
  <c r="Z580" i="2" s="1"/>
  <c r="AA580" i="2"/>
  <c r="AC580" i="2"/>
  <c r="F581" i="2"/>
  <c r="L581" i="2"/>
  <c r="M581" i="2"/>
  <c r="S581" i="2"/>
  <c r="U581" i="2"/>
  <c r="V581" i="2"/>
  <c r="AL581" i="2" s="1"/>
  <c r="W581" i="2" a="1"/>
  <c r="W581" i="2" s="1"/>
  <c r="X581" i="2" a="1"/>
  <c r="X581" i="2" s="1"/>
  <c r="Y581" i="2" a="1"/>
  <c r="Y581" i="2" s="1"/>
  <c r="Z581" i="2" a="1"/>
  <c r="Z581" i="2" s="1"/>
  <c r="AA581" i="2"/>
  <c r="AC581" i="2"/>
  <c r="F582" i="2"/>
  <c r="L582" i="2"/>
  <c r="M582" i="2"/>
  <c r="S582" i="2"/>
  <c r="U582" i="2"/>
  <c r="V582" i="2"/>
  <c r="AL582" i="2" s="1"/>
  <c r="W582" i="2" a="1"/>
  <c r="W582" i="2" s="1"/>
  <c r="X582" i="2" a="1"/>
  <c r="X582" i="2" s="1"/>
  <c r="Y582" i="2" a="1"/>
  <c r="Y582" i="2" s="1"/>
  <c r="Z582" i="2" a="1"/>
  <c r="Z582" i="2" s="1"/>
  <c r="AA582" i="2"/>
  <c r="AC582" i="2"/>
  <c r="F583" i="2"/>
  <c r="L583" i="2"/>
  <c r="M583" i="2"/>
  <c r="S583" i="2"/>
  <c r="U583" i="2"/>
  <c r="V583" i="2"/>
  <c r="AL583" i="2" s="1"/>
  <c r="W583" i="2" a="1"/>
  <c r="W583" i="2" s="1"/>
  <c r="X583" i="2" a="1"/>
  <c r="X583" i="2" s="1"/>
  <c r="Y583" i="2" a="1"/>
  <c r="Y583" i="2" s="1"/>
  <c r="Z583" i="2" a="1"/>
  <c r="Z583" i="2" s="1"/>
  <c r="AA583" i="2"/>
  <c r="AC583" i="2"/>
  <c r="F584" i="2"/>
  <c r="L584" i="2"/>
  <c r="M584" i="2"/>
  <c r="S584" i="2"/>
  <c r="U584" i="2"/>
  <c r="V584" i="2"/>
  <c r="AL584" i="2" s="1"/>
  <c r="W584" i="2" a="1"/>
  <c r="W584" i="2" s="1"/>
  <c r="X584" i="2" a="1"/>
  <c r="X584" i="2" s="1"/>
  <c r="Y584" i="2" a="1"/>
  <c r="Y584" i="2" s="1"/>
  <c r="Z584" i="2" a="1"/>
  <c r="Z584" i="2" s="1"/>
  <c r="AA584" i="2"/>
  <c r="AC584" i="2"/>
  <c r="F585" i="2"/>
  <c r="L585" i="2"/>
  <c r="M585" i="2"/>
  <c r="S585" i="2"/>
  <c r="U585" i="2"/>
  <c r="V585" i="2"/>
  <c r="AL585" i="2" s="1"/>
  <c r="W585" i="2" a="1"/>
  <c r="W585" i="2" s="1"/>
  <c r="X585" i="2" a="1"/>
  <c r="X585" i="2" s="1"/>
  <c r="Y585" i="2" a="1"/>
  <c r="Y585" i="2" s="1"/>
  <c r="Z585" i="2" a="1"/>
  <c r="Z585" i="2" s="1"/>
  <c r="AA585" i="2"/>
  <c r="AC585" i="2"/>
  <c r="F586" i="2"/>
  <c r="L586" i="2"/>
  <c r="M586" i="2"/>
  <c r="S586" i="2"/>
  <c r="U586" i="2"/>
  <c r="V586" i="2"/>
  <c r="AL586" i="2" s="1"/>
  <c r="W586" i="2" a="1"/>
  <c r="W586" i="2" s="1"/>
  <c r="X586" i="2" a="1"/>
  <c r="X586" i="2" s="1"/>
  <c r="Y586" i="2" a="1"/>
  <c r="Y586" i="2" s="1"/>
  <c r="Z586" i="2" a="1"/>
  <c r="Z586" i="2" s="1"/>
  <c r="AA586" i="2"/>
  <c r="AC586" i="2"/>
  <c r="F587" i="2"/>
  <c r="L587" i="2"/>
  <c r="M587" i="2"/>
  <c r="S587" i="2"/>
  <c r="U587" i="2"/>
  <c r="V587" i="2"/>
  <c r="AL587" i="2" s="1"/>
  <c r="W587" i="2" a="1"/>
  <c r="W587" i="2" s="1"/>
  <c r="X587" i="2" a="1"/>
  <c r="X587" i="2" s="1"/>
  <c r="Y587" i="2" a="1"/>
  <c r="Y587" i="2" s="1"/>
  <c r="Z587" i="2" a="1"/>
  <c r="Z587" i="2" s="1"/>
  <c r="AA587" i="2"/>
  <c r="AC587" i="2"/>
  <c r="F588" i="2"/>
  <c r="L588" i="2"/>
  <c r="M588" i="2"/>
  <c r="S588" i="2"/>
  <c r="U588" i="2"/>
  <c r="V588" i="2"/>
  <c r="AL588" i="2" s="1"/>
  <c r="W588" i="2" a="1"/>
  <c r="W588" i="2" s="1"/>
  <c r="X588" i="2" a="1"/>
  <c r="X588" i="2" s="1"/>
  <c r="Y588" i="2" a="1"/>
  <c r="Y588" i="2" s="1"/>
  <c r="Z588" i="2" a="1"/>
  <c r="Z588" i="2" s="1"/>
  <c r="AA588" i="2"/>
  <c r="AC588" i="2"/>
  <c r="F589" i="2"/>
  <c r="L589" i="2"/>
  <c r="M589" i="2"/>
  <c r="S589" i="2"/>
  <c r="U589" i="2"/>
  <c r="V589" i="2"/>
  <c r="AL589" i="2" s="1"/>
  <c r="W589" i="2" a="1"/>
  <c r="W589" i="2" s="1"/>
  <c r="X589" i="2" a="1"/>
  <c r="X589" i="2" s="1"/>
  <c r="Y589" i="2" a="1"/>
  <c r="Y589" i="2" s="1"/>
  <c r="Z589" i="2" a="1"/>
  <c r="Z589" i="2" s="1"/>
  <c r="AA589" i="2"/>
  <c r="AC589" i="2"/>
  <c r="F590" i="2"/>
  <c r="L590" i="2"/>
  <c r="M590" i="2"/>
  <c r="S590" i="2"/>
  <c r="U590" i="2"/>
  <c r="V590" i="2"/>
  <c r="AL590" i="2" s="1"/>
  <c r="W590" i="2" a="1"/>
  <c r="W590" i="2" s="1"/>
  <c r="X590" i="2" a="1"/>
  <c r="X590" i="2" s="1"/>
  <c r="Y590" i="2" a="1"/>
  <c r="Y590" i="2" s="1"/>
  <c r="Z590" i="2" a="1"/>
  <c r="Z590" i="2" s="1"/>
  <c r="AA590" i="2"/>
  <c r="AC590" i="2"/>
  <c r="F591" i="2"/>
  <c r="L591" i="2"/>
  <c r="M591" i="2"/>
  <c r="S591" i="2"/>
  <c r="U591" i="2"/>
  <c r="V591" i="2"/>
  <c r="AL591" i="2" s="1"/>
  <c r="W591" i="2" a="1"/>
  <c r="W591" i="2" s="1"/>
  <c r="X591" i="2" a="1"/>
  <c r="X591" i="2" s="1"/>
  <c r="Y591" i="2" a="1"/>
  <c r="Y591" i="2" s="1"/>
  <c r="Z591" i="2" a="1"/>
  <c r="Z591" i="2" s="1"/>
  <c r="AA591" i="2"/>
  <c r="AC591" i="2"/>
  <c r="F592" i="2"/>
  <c r="L592" i="2"/>
  <c r="M592" i="2"/>
  <c r="S592" i="2"/>
  <c r="U592" i="2"/>
  <c r="V592" i="2"/>
  <c r="AL592" i="2" s="1"/>
  <c r="W592" i="2" a="1"/>
  <c r="W592" i="2" s="1"/>
  <c r="X592" i="2" a="1"/>
  <c r="X592" i="2" s="1"/>
  <c r="Y592" i="2" a="1"/>
  <c r="Y592" i="2" s="1"/>
  <c r="Z592" i="2" a="1"/>
  <c r="Z592" i="2" s="1"/>
  <c r="AA592" i="2"/>
  <c r="AC592" i="2"/>
  <c r="F593" i="2"/>
  <c r="L593" i="2"/>
  <c r="M593" i="2"/>
  <c r="S593" i="2"/>
  <c r="U593" i="2"/>
  <c r="V593" i="2"/>
  <c r="AL593" i="2" s="1"/>
  <c r="W593" i="2" a="1"/>
  <c r="W593" i="2" s="1"/>
  <c r="X593" i="2" a="1"/>
  <c r="X593" i="2" s="1"/>
  <c r="Y593" i="2" a="1"/>
  <c r="Y593" i="2" s="1"/>
  <c r="Z593" i="2" a="1"/>
  <c r="Z593" i="2" s="1"/>
  <c r="AA593" i="2"/>
  <c r="AC593" i="2"/>
  <c r="F594" i="2"/>
  <c r="L594" i="2"/>
  <c r="M594" i="2"/>
  <c r="S594" i="2"/>
  <c r="U594" i="2"/>
  <c r="V594" i="2"/>
  <c r="AL594" i="2" s="1"/>
  <c r="W594" i="2" a="1"/>
  <c r="W594" i="2" s="1"/>
  <c r="X594" i="2" a="1"/>
  <c r="X594" i="2" s="1"/>
  <c r="Y594" i="2" a="1"/>
  <c r="Y594" i="2" s="1"/>
  <c r="Z594" i="2" a="1"/>
  <c r="Z594" i="2" s="1"/>
  <c r="AA594" i="2"/>
  <c r="AC594" i="2"/>
  <c r="F595" i="2"/>
  <c r="L595" i="2"/>
  <c r="M595" i="2"/>
  <c r="S595" i="2"/>
  <c r="U595" i="2"/>
  <c r="V595" i="2"/>
  <c r="AL595" i="2" s="1"/>
  <c r="W595" i="2" a="1"/>
  <c r="W595" i="2" s="1"/>
  <c r="X595" i="2" a="1"/>
  <c r="X595" i="2" s="1"/>
  <c r="Y595" i="2" a="1"/>
  <c r="Y595" i="2" s="1"/>
  <c r="Z595" i="2" a="1"/>
  <c r="Z595" i="2" s="1"/>
  <c r="AA595" i="2"/>
  <c r="AC595" i="2"/>
  <c r="F596" i="2"/>
  <c r="L596" i="2"/>
  <c r="M596" i="2"/>
  <c r="S596" i="2"/>
  <c r="U596" i="2"/>
  <c r="V596" i="2"/>
  <c r="AL596" i="2" s="1"/>
  <c r="W596" i="2" a="1"/>
  <c r="W596" i="2" s="1"/>
  <c r="X596" i="2" a="1"/>
  <c r="X596" i="2" s="1"/>
  <c r="Y596" i="2" a="1"/>
  <c r="Y596" i="2" s="1"/>
  <c r="Z596" i="2" a="1"/>
  <c r="Z596" i="2" s="1"/>
  <c r="AA596" i="2"/>
  <c r="AC596" i="2"/>
  <c r="F597" i="2"/>
  <c r="L597" i="2"/>
  <c r="M597" i="2"/>
  <c r="S597" i="2"/>
  <c r="U597" i="2"/>
  <c r="V597" i="2"/>
  <c r="AL597" i="2" s="1"/>
  <c r="W597" i="2" a="1"/>
  <c r="W597" i="2" s="1"/>
  <c r="X597" i="2" a="1"/>
  <c r="X597" i="2" s="1"/>
  <c r="Y597" i="2" a="1"/>
  <c r="Y597" i="2" s="1"/>
  <c r="Z597" i="2" a="1"/>
  <c r="Z597" i="2" s="1"/>
  <c r="AA597" i="2"/>
  <c r="AC597" i="2"/>
  <c r="F598" i="2"/>
  <c r="L598" i="2"/>
  <c r="M598" i="2"/>
  <c r="S598" i="2"/>
  <c r="U598" i="2"/>
  <c r="V598" i="2"/>
  <c r="AL598" i="2" s="1"/>
  <c r="W598" i="2" a="1"/>
  <c r="W598" i="2" s="1"/>
  <c r="X598" i="2" a="1"/>
  <c r="X598" i="2" s="1"/>
  <c r="Y598" i="2" a="1"/>
  <c r="Y598" i="2" s="1"/>
  <c r="Z598" i="2" a="1"/>
  <c r="Z598" i="2" s="1"/>
  <c r="AA598" i="2"/>
  <c r="AC598" i="2"/>
  <c r="F599" i="2"/>
  <c r="L599" i="2"/>
  <c r="M599" i="2"/>
  <c r="S599" i="2"/>
  <c r="U599" i="2"/>
  <c r="V599" i="2"/>
  <c r="AL599" i="2" s="1"/>
  <c r="W599" i="2" a="1"/>
  <c r="W599" i="2" s="1"/>
  <c r="X599" i="2" a="1"/>
  <c r="X599" i="2" s="1"/>
  <c r="Y599" i="2" a="1"/>
  <c r="Y599" i="2" s="1"/>
  <c r="Z599" i="2" a="1"/>
  <c r="Z599" i="2" s="1"/>
  <c r="AA599" i="2"/>
  <c r="AC599" i="2"/>
  <c r="F600" i="2"/>
  <c r="L600" i="2"/>
  <c r="M600" i="2"/>
  <c r="S600" i="2"/>
  <c r="U600" i="2"/>
  <c r="V600" i="2"/>
  <c r="AL600" i="2" s="1"/>
  <c r="W600" i="2" a="1"/>
  <c r="W600" i="2" s="1"/>
  <c r="X600" i="2" a="1"/>
  <c r="X600" i="2" s="1"/>
  <c r="Y600" i="2" a="1"/>
  <c r="Y600" i="2" s="1"/>
  <c r="Z600" i="2" a="1"/>
  <c r="Z600" i="2" s="1"/>
  <c r="AA600" i="2"/>
  <c r="AC600" i="2"/>
  <c r="F601" i="2"/>
  <c r="L601" i="2"/>
  <c r="M601" i="2"/>
  <c r="S601" i="2"/>
  <c r="U601" i="2"/>
  <c r="V601" i="2"/>
  <c r="AL601" i="2" s="1"/>
  <c r="W601" i="2" a="1"/>
  <c r="W601" i="2" s="1"/>
  <c r="X601" i="2" a="1"/>
  <c r="X601" i="2" s="1"/>
  <c r="Y601" i="2" a="1"/>
  <c r="Y601" i="2" s="1"/>
  <c r="Z601" i="2" a="1"/>
  <c r="Z601" i="2" s="1"/>
  <c r="AA601" i="2"/>
  <c r="AC601" i="2"/>
  <c r="F602" i="2"/>
  <c r="L602" i="2"/>
  <c r="M602" i="2"/>
  <c r="S602" i="2"/>
  <c r="U602" i="2"/>
  <c r="V602" i="2"/>
  <c r="AL602" i="2" s="1"/>
  <c r="W602" i="2" a="1"/>
  <c r="W602" i="2" s="1"/>
  <c r="X602" i="2" a="1"/>
  <c r="X602" i="2" s="1"/>
  <c r="Y602" i="2" a="1"/>
  <c r="Y602" i="2" s="1"/>
  <c r="Z602" i="2" a="1"/>
  <c r="Z602" i="2" s="1"/>
  <c r="AA602" i="2"/>
  <c r="AC602" i="2"/>
  <c r="F603" i="2"/>
  <c r="L603" i="2"/>
  <c r="M603" i="2"/>
  <c r="S603" i="2"/>
  <c r="U603" i="2"/>
  <c r="V603" i="2"/>
  <c r="AL603" i="2" s="1"/>
  <c r="W603" i="2" a="1"/>
  <c r="W603" i="2" s="1"/>
  <c r="X603" i="2" a="1"/>
  <c r="X603" i="2" s="1"/>
  <c r="Y603" i="2" a="1"/>
  <c r="Y603" i="2" s="1"/>
  <c r="Z603" i="2" a="1"/>
  <c r="Z603" i="2" s="1"/>
  <c r="AA603" i="2"/>
  <c r="AC603" i="2"/>
  <c r="F604" i="2"/>
  <c r="L604" i="2"/>
  <c r="M604" i="2"/>
  <c r="S604" i="2"/>
  <c r="U604" i="2"/>
  <c r="V604" i="2"/>
  <c r="AL604" i="2" s="1"/>
  <c r="W604" i="2" a="1"/>
  <c r="W604" i="2" s="1"/>
  <c r="X604" i="2" a="1"/>
  <c r="X604" i="2" s="1"/>
  <c r="Y604" i="2" a="1"/>
  <c r="Y604" i="2" s="1"/>
  <c r="Z604" i="2" a="1"/>
  <c r="Z604" i="2" s="1"/>
  <c r="AA604" i="2"/>
  <c r="AC604" i="2"/>
  <c r="F605" i="2"/>
  <c r="L605" i="2"/>
  <c r="M605" i="2"/>
  <c r="S605" i="2"/>
  <c r="U605" i="2"/>
  <c r="V605" i="2"/>
  <c r="AL605" i="2" s="1"/>
  <c r="W605" i="2" a="1"/>
  <c r="W605" i="2" s="1"/>
  <c r="X605" i="2" a="1"/>
  <c r="X605" i="2" s="1"/>
  <c r="Y605" i="2" a="1"/>
  <c r="Y605" i="2" s="1"/>
  <c r="Z605" i="2" a="1"/>
  <c r="Z605" i="2" s="1"/>
  <c r="AA605" i="2"/>
  <c r="AC605" i="2"/>
  <c r="F606" i="2"/>
  <c r="L606" i="2"/>
  <c r="M606" i="2"/>
  <c r="S606" i="2"/>
  <c r="U606" i="2"/>
  <c r="V606" i="2"/>
  <c r="AL606" i="2" s="1"/>
  <c r="W606" i="2" a="1"/>
  <c r="W606" i="2" s="1"/>
  <c r="X606" i="2" a="1"/>
  <c r="X606" i="2" s="1"/>
  <c r="Y606" i="2" a="1"/>
  <c r="Y606" i="2" s="1"/>
  <c r="Z606" i="2" a="1"/>
  <c r="Z606" i="2" s="1"/>
  <c r="AA606" i="2"/>
  <c r="AC606" i="2"/>
  <c r="F607" i="2"/>
  <c r="L607" i="2"/>
  <c r="M607" i="2"/>
  <c r="S607" i="2"/>
  <c r="U607" i="2"/>
  <c r="V607" i="2"/>
  <c r="AL607" i="2" s="1"/>
  <c r="W607" i="2" a="1"/>
  <c r="W607" i="2" s="1"/>
  <c r="X607" i="2" a="1"/>
  <c r="X607" i="2" s="1"/>
  <c r="Y607" i="2" a="1"/>
  <c r="Y607" i="2" s="1"/>
  <c r="Z607" i="2" a="1"/>
  <c r="Z607" i="2" s="1"/>
  <c r="AA607" i="2"/>
  <c r="AC607" i="2"/>
  <c r="F608" i="2"/>
  <c r="L608" i="2"/>
  <c r="M608" i="2"/>
  <c r="S608" i="2"/>
  <c r="U608" i="2"/>
  <c r="V608" i="2"/>
  <c r="AL608" i="2" s="1"/>
  <c r="W608" i="2" a="1"/>
  <c r="W608" i="2" s="1"/>
  <c r="X608" i="2" a="1"/>
  <c r="X608" i="2" s="1"/>
  <c r="Y608" i="2" a="1"/>
  <c r="Y608" i="2" s="1"/>
  <c r="Z608" i="2" a="1"/>
  <c r="Z608" i="2" s="1"/>
  <c r="AA608" i="2"/>
  <c r="AC608" i="2"/>
  <c r="F609" i="2"/>
  <c r="L609" i="2"/>
  <c r="M609" i="2"/>
  <c r="S609" i="2"/>
  <c r="U609" i="2"/>
  <c r="V609" i="2"/>
  <c r="AL609" i="2" s="1"/>
  <c r="W609" i="2" a="1"/>
  <c r="W609" i="2" s="1"/>
  <c r="X609" i="2" a="1"/>
  <c r="X609" i="2" s="1"/>
  <c r="Y609" i="2" a="1"/>
  <c r="Y609" i="2" s="1"/>
  <c r="Z609" i="2" a="1"/>
  <c r="Z609" i="2" s="1"/>
  <c r="AA609" i="2"/>
  <c r="AC609" i="2"/>
  <c r="F610" i="2"/>
  <c r="L610" i="2"/>
  <c r="M610" i="2"/>
  <c r="S610" i="2"/>
  <c r="U610" i="2"/>
  <c r="V610" i="2"/>
  <c r="AL610" i="2" s="1"/>
  <c r="W610" i="2" a="1"/>
  <c r="W610" i="2" s="1"/>
  <c r="X610" i="2" a="1"/>
  <c r="X610" i="2" s="1"/>
  <c r="Y610" i="2" a="1"/>
  <c r="Y610" i="2" s="1"/>
  <c r="Z610" i="2" a="1"/>
  <c r="Z610" i="2" s="1"/>
  <c r="AA610" i="2"/>
  <c r="AC610" i="2"/>
  <c r="F611" i="2"/>
  <c r="L611" i="2"/>
  <c r="M611" i="2"/>
  <c r="S611" i="2"/>
  <c r="U611" i="2"/>
  <c r="V611" i="2"/>
  <c r="AL611" i="2" s="1"/>
  <c r="W611" i="2" a="1"/>
  <c r="W611" i="2" s="1"/>
  <c r="X611" i="2" a="1"/>
  <c r="X611" i="2" s="1"/>
  <c r="Y611" i="2" a="1"/>
  <c r="Y611" i="2" s="1"/>
  <c r="Z611" i="2" a="1"/>
  <c r="Z611" i="2" s="1"/>
  <c r="AA611" i="2"/>
  <c r="AC611" i="2"/>
  <c r="F612" i="2"/>
  <c r="L612" i="2"/>
  <c r="M612" i="2"/>
  <c r="S612" i="2"/>
  <c r="U612" i="2"/>
  <c r="V612" i="2"/>
  <c r="AL612" i="2" s="1"/>
  <c r="W612" i="2" a="1"/>
  <c r="W612" i="2" s="1"/>
  <c r="X612" i="2" a="1"/>
  <c r="X612" i="2" s="1"/>
  <c r="Y612" i="2" a="1"/>
  <c r="Y612" i="2" s="1"/>
  <c r="Z612" i="2" a="1"/>
  <c r="Z612" i="2" s="1"/>
  <c r="AA612" i="2"/>
  <c r="AC612" i="2"/>
  <c r="F613" i="2"/>
  <c r="L613" i="2"/>
  <c r="M613" i="2"/>
  <c r="S613" i="2"/>
  <c r="U613" i="2"/>
  <c r="V613" i="2"/>
  <c r="AL613" i="2" s="1"/>
  <c r="W613" i="2" a="1"/>
  <c r="W613" i="2" s="1"/>
  <c r="X613" i="2" a="1"/>
  <c r="X613" i="2" s="1"/>
  <c r="Y613" i="2" a="1"/>
  <c r="Y613" i="2" s="1"/>
  <c r="Z613" i="2" a="1"/>
  <c r="Z613" i="2" s="1"/>
  <c r="AA613" i="2"/>
  <c r="AC613" i="2"/>
  <c r="F614" i="2"/>
  <c r="L614" i="2"/>
  <c r="M614" i="2"/>
  <c r="S614" i="2"/>
  <c r="U614" i="2"/>
  <c r="V614" i="2"/>
  <c r="AL614" i="2" s="1"/>
  <c r="W614" i="2" a="1"/>
  <c r="W614" i="2" s="1"/>
  <c r="X614" i="2" a="1"/>
  <c r="X614" i="2" s="1"/>
  <c r="Y614" i="2" a="1"/>
  <c r="Y614" i="2" s="1"/>
  <c r="Z614" i="2" a="1"/>
  <c r="Z614" i="2" s="1"/>
  <c r="AA614" i="2"/>
  <c r="AC614" i="2"/>
  <c r="F615" i="2"/>
  <c r="L615" i="2"/>
  <c r="M615" i="2"/>
  <c r="S615" i="2"/>
  <c r="U615" i="2"/>
  <c r="V615" i="2"/>
  <c r="AL615" i="2" s="1"/>
  <c r="W615" i="2" a="1"/>
  <c r="W615" i="2" s="1"/>
  <c r="X615" i="2" a="1"/>
  <c r="X615" i="2" s="1"/>
  <c r="Y615" i="2" a="1"/>
  <c r="Y615" i="2" s="1"/>
  <c r="Z615" i="2" a="1"/>
  <c r="Z615" i="2" s="1"/>
  <c r="AA615" i="2"/>
  <c r="AC615" i="2"/>
  <c r="F616" i="2"/>
  <c r="L616" i="2"/>
  <c r="M616" i="2"/>
  <c r="S616" i="2"/>
  <c r="U616" i="2"/>
  <c r="V616" i="2"/>
  <c r="AL616" i="2" s="1"/>
  <c r="W616" i="2" a="1"/>
  <c r="W616" i="2" s="1"/>
  <c r="X616" i="2" a="1"/>
  <c r="X616" i="2" s="1"/>
  <c r="Y616" i="2" a="1"/>
  <c r="Y616" i="2" s="1"/>
  <c r="Z616" i="2" a="1"/>
  <c r="Z616" i="2" s="1"/>
  <c r="AA616" i="2"/>
  <c r="AC616" i="2"/>
  <c r="F617" i="2"/>
  <c r="L617" i="2"/>
  <c r="M617" i="2"/>
  <c r="S617" i="2"/>
  <c r="U617" i="2"/>
  <c r="V617" i="2"/>
  <c r="AL617" i="2" s="1"/>
  <c r="W617" i="2" a="1"/>
  <c r="W617" i="2" s="1"/>
  <c r="X617" i="2" a="1"/>
  <c r="X617" i="2" s="1"/>
  <c r="Y617" i="2" a="1"/>
  <c r="Y617" i="2" s="1"/>
  <c r="Z617" i="2" a="1"/>
  <c r="Z617" i="2" s="1"/>
  <c r="AA617" i="2"/>
  <c r="AC617" i="2"/>
  <c r="F618" i="2"/>
  <c r="L618" i="2"/>
  <c r="M618" i="2"/>
  <c r="S618" i="2"/>
  <c r="U618" i="2"/>
  <c r="V618" i="2"/>
  <c r="AL618" i="2" s="1"/>
  <c r="W618" i="2" a="1"/>
  <c r="W618" i="2" s="1"/>
  <c r="X618" i="2" a="1"/>
  <c r="X618" i="2" s="1"/>
  <c r="Y618" i="2" a="1"/>
  <c r="Y618" i="2" s="1"/>
  <c r="Z618" i="2" a="1"/>
  <c r="Z618" i="2" s="1"/>
  <c r="AA618" i="2"/>
  <c r="AC618" i="2"/>
  <c r="F619" i="2"/>
  <c r="L619" i="2"/>
  <c r="M619" i="2"/>
  <c r="S619" i="2"/>
  <c r="U619" i="2"/>
  <c r="V619" i="2"/>
  <c r="AL619" i="2" s="1"/>
  <c r="W619" i="2" a="1"/>
  <c r="W619" i="2" s="1"/>
  <c r="X619" i="2" a="1"/>
  <c r="X619" i="2" s="1"/>
  <c r="Y619" i="2" a="1"/>
  <c r="Y619" i="2" s="1"/>
  <c r="Z619" i="2" a="1"/>
  <c r="Z619" i="2" s="1"/>
  <c r="AA619" i="2"/>
  <c r="AC619" i="2"/>
  <c r="F620" i="2"/>
  <c r="L620" i="2"/>
  <c r="M620" i="2"/>
  <c r="S620" i="2"/>
  <c r="U620" i="2"/>
  <c r="V620" i="2"/>
  <c r="AL620" i="2" s="1"/>
  <c r="W620" i="2" a="1"/>
  <c r="W620" i="2" s="1"/>
  <c r="X620" i="2" a="1"/>
  <c r="X620" i="2" s="1"/>
  <c r="Y620" i="2" a="1"/>
  <c r="Y620" i="2" s="1"/>
  <c r="Z620" i="2" a="1"/>
  <c r="Z620" i="2" s="1"/>
  <c r="AA620" i="2"/>
  <c r="AC620" i="2"/>
  <c r="F621" i="2"/>
  <c r="L621" i="2"/>
  <c r="M621" i="2"/>
  <c r="S621" i="2"/>
  <c r="U621" i="2"/>
  <c r="V621" i="2"/>
  <c r="AL621" i="2" s="1"/>
  <c r="W621" i="2" a="1"/>
  <c r="W621" i="2" s="1"/>
  <c r="X621" i="2" a="1"/>
  <c r="X621" i="2" s="1"/>
  <c r="Y621" i="2" a="1"/>
  <c r="Y621" i="2" s="1"/>
  <c r="Z621" i="2" a="1"/>
  <c r="Z621" i="2" s="1"/>
  <c r="AA621" i="2"/>
  <c r="AC621" i="2"/>
  <c r="F622" i="2"/>
  <c r="L622" i="2"/>
  <c r="M622" i="2"/>
  <c r="S622" i="2"/>
  <c r="U622" i="2"/>
  <c r="V622" i="2"/>
  <c r="AL622" i="2" s="1"/>
  <c r="W622" i="2" a="1"/>
  <c r="W622" i="2" s="1"/>
  <c r="X622" i="2" a="1"/>
  <c r="X622" i="2" s="1"/>
  <c r="Y622" i="2" a="1"/>
  <c r="Y622" i="2" s="1"/>
  <c r="Z622" i="2" a="1"/>
  <c r="Z622" i="2" s="1"/>
  <c r="AA622" i="2"/>
  <c r="AC622" i="2"/>
  <c r="F623" i="2"/>
  <c r="L623" i="2"/>
  <c r="M623" i="2"/>
  <c r="S623" i="2"/>
  <c r="U623" i="2"/>
  <c r="V623" i="2"/>
  <c r="AL623" i="2" s="1"/>
  <c r="W623" i="2" a="1"/>
  <c r="W623" i="2" s="1"/>
  <c r="X623" i="2" a="1"/>
  <c r="X623" i="2" s="1"/>
  <c r="Y623" i="2" a="1"/>
  <c r="Y623" i="2" s="1"/>
  <c r="Z623" i="2" a="1"/>
  <c r="Z623" i="2" s="1"/>
  <c r="AA623" i="2"/>
  <c r="AC623" i="2"/>
  <c r="F624" i="2"/>
  <c r="L624" i="2"/>
  <c r="M624" i="2"/>
  <c r="S624" i="2"/>
  <c r="U624" i="2"/>
  <c r="V624" i="2"/>
  <c r="AL624" i="2" s="1"/>
  <c r="W624" i="2" a="1"/>
  <c r="W624" i="2" s="1"/>
  <c r="X624" i="2" a="1"/>
  <c r="X624" i="2" s="1"/>
  <c r="Y624" i="2" a="1"/>
  <c r="Y624" i="2" s="1"/>
  <c r="Z624" i="2" a="1"/>
  <c r="Z624" i="2" s="1"/>
  <c r="AA624" i="2"/>
  <c r="AC624" i="2"/>
  <c r="F625" i="2"/>
  <c r="L625" i="2"/>
  <c r="M625" i="2"/>
  <c r="S625" i="2"/>
  <c r="U625" i="2"/>
  <c r="V625" i="2"/>
  <c r="AL625" i="2" s="1"/>
  <c r="W625" i="2" a="1"/>
  <c r="W625" i="2" s="1"/>
  <c r="X625" i="2" a="1"/>
  <c r="X625" i="2" s="1"/>
  <c r="Y625" i="2" a="1"/>
  <c r="Y625" i="2" s="1"/>
  <c r="Z625" i="2" a="1"/>
  <c r="Z625" i="2" s="1"/>
  <c r="AA625" i="2"/>
  <c r="AC625" i="2"/>
  <c r="F626" i="2"/>
  <c r="L626" i="2"/>
  <c r="M626" i="2"/>
  <c r="S626" i="2"/>
  <c r="U626" i="2"/>
  <c r="V626" i="2"/>
  <c r="AL626" i="2" s="1"/>
  <c r="W626" i="2" a="1"/>
  <c r="W626" i="2" s="1"/>
  <c r="X626" i="2" a="1"/>
  <c r="X626" i="2" s="1"/>
  <c r="Y626" i="2" a="1"/>
  <c r="Y626" i="2" s="1"/>
  <c r="Z626" i="2" a="1"/>
  <c r="Z626" i="2" s="1"/>
  <c r="AA626" i="2"/>
  <c r="AC626" i="2"/>
  <c r="F627" i="2"/>
  <c r="L627" i="2"/>
  <c r="M627" i="2"/>
  <c r="S627" i="2"/>
  <c r="U627" i="2"/>
  <c r="V627" i="2"/>
  <c r="AL627" i="2" s="1"/>
  <c r="W627" i="2" a="1"/>
  <c r="W627" i="2" s="1"/>
  <c r="X627" i="2" a="1"/>
  <c r="X627" i="2" s="1"/>
  <c r="Y627" i="2" a="1"/>
  <c r="Y627" i="2" s="1"/>
  <c r="Z627" i="2" a="1"/>
  <c r="Z627" i="2" s="1"/>
  <c r="AA627" i="2"/>
  <c r="AC627" i="2"/>
  <c r="F628" i="2"/>
  <c r="L628" i="2"/>
  <c r="M628" i="2"/>
  <c r="S628" i="2"/>
  <c r="U628" i="2"/>
  <c r="V628" i="2"/>
  <c r="AL628" i="2" s="1"/>
  <c r="W628" i="2" a="1"/>
  <c r="W628" i="2" s="1"/>
  <c r="X628" i="2" a="1"/>
  <c r="X628" i="2" s="1"/>
  <c r="Y628" i="2" a="1"/>
  <c r="Y628" i="2" s="1"/>
  <c r="Z628" i="2" a="1"/>
  <c r="Z628" i="2" s="1"/>
  <c r="AA628" i="2"/>
  <c r="AC628" i="2"/>
  <c r="F629" i="2"/>
  <c r="L629" i="2"/>
  <c r="M629" i="2"/>
  <c r="S629" i="2"/>
  <c r="U629" i="2"/>
  <c r="V629" i="2"/>
  <c r="AL629" i="2" s="1"/>
  <c r="W629" i="2" a="1"/>
  <c r="W629" i="2" s="1"/>
  <c r="X629" i="2" a="1"/>
  <c r="X629" i="2" s="1"/>
  <c r="Y629" i="2" a="1"/>
  <c r="Y629" i="2" s="1"/>
  <c r="Z629" i="2" a="1"/>
  <c r="Z629" i="2" s="1"/>
  <c r="AA629" i="2"/>
  <c r="AC629" i="2"/>
  <c r="F630" i="2"/>
  <c r="L630" i="2"/>
  <c r="M630" i="2"/>
  <c r="S630" i="2"/>
  <c r="U630" i="2"/>
  <c r="V630" i="2"/>
  <c r="AL630" i="2" s="1"/>
  <c r="W630" i="2" a="1"/>
  <c r="W630" i="2" s="1"/>
  <c r="X630" i="2" a="1"/>
  <c r="X630" i="2" s="1"/>
  <c r="Y630" i="2" a="1"/>
  <c r="Y630" i="2" s="1"/>
  <c r="Z630" i="2" a="1"/>
  <c r="Z630" i="2" s="1"/>
  <c r="AA630" i="2"/>
  <c r="AC630" i="2"/>
  <c r="F631" i="2"/>
  <c r="L631" i="2"/>
  <c r="M631" i="2"/>
  <c r="S631" i="2"/>
  <c r="U631" i="2"/>
  <c r="V631" i="2"/>
  <c r="AL631" i="2" s="1"/>
  <c r="W631" i="2" a="1"/>
  <c r="W631" i="2" s="1"/>
  <c r="X631" i="2" a="1"/>
  <c r="X631" i="2" s="1"/>
  <c r="Y631" i="2" a="1"/>
  <c r="Y631" i="2" s="1"/>
  <c r="Z631" i="2" a="1"/>
  <c r="Z631" i="2" s="1"/>
  <c r="AA631" i="2"/>
  <c r="AC631" i="2"/>
  <c r="F632" i="2"/>
  <c r="L632" i="2"/>
  <c r="M632" i="2"/>
  <c r="S632" i="2"/>
  <c r="U632" i="2"/>
  <c r="V632" i="2"/>
  <c r="AL632" i="2" s="1"/>
  <c r="W632" i="2" a="1"/>
  <c r="W632" i="2" s="1"/>
  <c r="X632" i="2" a="1"/>
  <c r="X632" i="2" s="1"/>
  <c r="Y632" i="2" a="1"/>
  <c r="Y632" i="2" s="1"/>
  <c r="Z632" i="2" a="1"/>
  <c r="Z632" i="2" s="1"/>
  <c r="AA632" i="2"/>
  <c r="AC632" i="2"/>
  <c r="F633" i="2"/>
  <c r="L633" i="2"/>
  <c r="M633" i="2"/>
  <c r="S633" i="2"/>
  <c r="U633" i="2"/>
  <c r="V633" i="2"/>
  <c r="AL633" i="2" s="1"/>
  <c r="W633" i="2" a="1"/>
  <c r="W633" i="2" s="1"/>
  <c r="X633" i="2" a="1"/>
  <c r="X633" i="2" s="1"/>
  <c r="Y633" i="2" a="1"/>
  <c r="Y633" i="2" s="1"/>
  <c r="Z633" i="2" a="1"/>
  <c r="Z633" i="2" s="1"/>
  <c r="AA633" i="2"/>
  <c r="AC633" i="2"/>
  <c r="F634" i="2"/>
  <c r="L634" i="2"/>
  <c r="M634" i="2"/>
  <c r="S634" i="2"/>
  <c r="U634" i="2"/>
  <c r="V634" i="2"/>
  <c r="AL634" i="2" s="1"/>
  <c r="W634" i="2" a="1"/>
  <c r="W634" i="2" s="1"/>
  <c r="X634" i="2" a="1"/>
  <c r="X634" i="2" s="1"/>
  <c r="Y634" i="2" a="1"/>
  <c r="Y634" i="2" s="1"/>
  <c r="Z634" i="2" a="1"/>
  <c r="Z634" i="2" s="1"/>
  <c r="AA634" i="2"/>
  <c r="AC634" i="2"/>
  <c r="F635" i="2"/>
  <c r="L635" i="2"/>
  <c r="M635" i="2"/>
  <c r="S635" i="2"/>
  <c r="U635" i="2"/>
  <c r="V635" i="2"/>
  <c r="AL635" i="2" s="1"/>
  <c r="W635" i="2" a="1"/>
  <c r="W635" i="2" s="1"/>
  <c r="X635" i="2" a="1"/>
  <c r="X635" i="2" s="1"/>
  <c r="Y635" i="2" a="1"/>
  <c r="Y635" i="2" s="1"/>
  <c r="Z635" i="2" a="1"/>
  <c r="Z635" i="2" s="1"/>
  <c r="AA635" i="2"/>
  <c r="AC635" i="2"/>
  <c r="F636" i="2"/>
  <c r="L636" i="2"/>
  <c r="M636" i="2"/>
  <c r="S636" i="2"/>
  <c r="U636" i="2"/>
  <c r="V636" i="2"/>
  <c r="AL636" i="2" s="1"/>
  <c r="W636" i="2" a="1"/>
  <c r="W636" i="2" s="1"/>
  <c r="X636" i="2" a="1"/>
  <c r="X636" i="2" s="1"/>
  <c r="Y636" i="2" a="1"/>
  <c r="Y636" i="2" s="1"/>
  <c r="Z636" i="2" a="1"/>
  <c r="Z636" i="2" s="1"/>
  <c r="AA636" i="2"/>
  <c r="AC636" i="2"/>
  <c r="F637" i="2"/>
  <c r="L637" i="2"/>
  <c r="M637" i="2"/>
  <c r="S637" i="2"/>
  <c r="U637" i="2"/>
  <c r="V637" i="2"/>
  <c r="AL637" i="2" s="1"/>
  <c r="W637" i="2" a="1"/>
  <c r="W637" i="2" s="1"/>
  <c r="X637" i="2" a="1"/>
  <c r="X637" i="2" s="1"/>
  <c r="Y637" i="2" a="1"/>
  <c r="Y637" i="2" s="1"/>
  <c r="Z637" i="2" a="1"/>
  <c r="Z637" i="2" s="1"/>
  <c r="AA637" i="2"/>
  <c r="AC637" i="2"/>
  <c r="F638" i="2"/>
  <c r="L638" i="2"/>
  <c r="M638" i="2"/>
  <c r="S638" i="2"/>
  <c r="U638" i="2"/>
  <c r="V638" i="2"/>
  <c r="AL638" i="2" s="1"/>
  <c r="W638" i="2" a="1"/>
  <c r="W638" i="2" s="1"/>
  <c r="X638" i="2" a="1"/>
  <c r="X638" i="2" s="1"/>
  <c r="Y638" i="2" a="1"/>
  <c r="Y638" i="2" s="1"/>
  <c r="Z638" i="2" a="1"/>
  <c r="Z638" i="2" s="1"/>
  <c r="AA638" i="2"/>
  <c r="AC638" i="2"/>
  <c r="F639" i="2"/>
  <c r="L639" i="2"/>
  <c r="M639" i="2"/>
  <c r="S639" i="2"/>
  <c r="U639" i="2"/>
  <c r="V639" i="2"/>
  <c r="AL639" i="2" s="1"/>
  <c r="W639" i="2" a="1"/>
  <c r="W639" i="2" s="1"/>
  <c r="X639" i="2" a="1"/>
  <c r="X639" i="2" s="1"/>
  <c r="Y639" i="2" a="1"/>
  <c r="Y639" i="2" s="1"/>
  <c r="Z639" i="2" a="1"/>
  <c r="Z639" i="2" s="1"/>
  <c r="AA639" i="2"/>
  <c r="AC639" i="2"/>
  <c r="F640" i="2"/>
  <c r="L640" i="2"/>
  <c r="M640" i="2"/>
  <c r="S640" i="2"/>
  <c r="U640" i="2"/>
  <c r="V640" i="2"/>
  <c r="AL640" i="2" s="1"/>
  <c r="W640" i="2" a="1"/>
  <c r="W640" i="2" s="1"/>
  <c r="X640" i="2" a="1"/>
  <c r="X640" i="2" s="1"/>
  <c r="Y640" i="2" a="1"/>
  <c r="Y640" i="2" s="1"/>
  <c r="Z640" i="2" a="1"/>
  <c r="Z640" i="2" s="1"/>
  <c r="AA640" i="2"/>
  <c r="AC640" i="2"/>
  <c r="F641" i="2"/>
  <c r="L641" i="2"/>
  <c r="M641" i="2"/>
  <c r="S641" i="2"/>
  <c r="U641" i="2"/>
  <c r="V641" i="2"/>
  <c r="AL641" i="2" s="1"/>
  <c r="W641" i="2" a="1"/>
  <c r="W641" i="2" s="1"/>
  <c r="X641" i="2" a="1"/>
  <c r="X641" i="2" s="1"/>
  <c r="Y641" i="2" a="1"/>
  <c r="Y641" i="2" s="1"/>
  <c r="Z641" i="2" a="1"/>
  <c r="Z641" i="2" s="1"/>
  <c r="AA641" i="2"/>
  <c r="AC641" i="2"/>
  <c r="F642" i="2"/>
  <c r="L642" i="2"/>
  <c r="M642" i="2"/>
  <c r="S642" i="2"/>
  <c r="U642" i="2"/>
  <c r="V642" i="2"/>
  <c r="AL642" i="2" s="1"/>
  <c r="W642" i="2" a="1"/>
  <c r="W642" i="2" s="1"/>
  <c r="X642" i="2" a="1"/>
  <c r="X642" i="2" s="1"/>
  <c r="Y642" i="2" a="1"/>
  <c r="Y642" i="2" s="1"/>
  <c r="Z642" i="2" a="1"/>
  <c r="Z642" i="2" s="1"/>
  <c r="AA642" i="2"/>
  <c r="AC642" i="2"/>
  <c r="F643" i="2"/>
  <c r="L643" i="2"/>
  <c r="M643" i="2"/>
  <c r="S643" i="2"/>
  <c r="U643" i="2"/>
  <c r="V643" i="2"/>
  <c r="AL643" i="2" s="1"/>
  <c r="W643" i="2" a="1"/>
  <c r="W643" i="2" s="1"/>
  <c r="X643" i="2" a="1"/>
  <c r="X643" i="2" s="1"/>
  <c r="Y643" i="2" a="1"/>
  <c r="Y643" i="2" s="1"/>
  <c r="Z643" i="2" a="1"/>
  <c r="Z643" i="2" s="1"/>
  <c r="AA643" i="2"/>
  <c r="AC643" i="2"/>
  <c r="F644" i="2"/>
  <c r="L644" i="2"/>
  <c r="M644" i="2"/>
  <c r="S644" i="2"/>
  <c r="U644" i="2"/>
  <c r="V644" i="2"/>
  <c r="AL644" i="2" s="1"/>
  <c r="W644" i="2" a="1"/>
  <c r="W644" i="2" s="1"/>
  <c r="X644" i="2" a="1"/>
  <c r="X644" i="2" s="1"/>
  <c r="Y644" i="2" a="1"/>
  <c r="Y644" i="2" s="1"/>
  <c r="Z644" i="2" a="1"/>
  <c r="Z644" i="2" s="1"/>
  <c r="AA644" i="2"/>
  <c r="AC644" i="2"/>
  <c r="F645" i="2"/>
  <c r="L645" i="2"/>
  <c r="M645" i="2"/>
  <c r="S645" i="2"/>
  <c r="U645" i="2"/>
  <c r="V645" i="2"/>
  <c r="AL645" i="2" s="1"/>
  <c r="W645" i="2" a="1"/>
  <c r="W645" i="2" s="1"/>
  <c r="X645" i="2" a="1"/>
  <c r="X645" i="2" s="1"/>
  <c r="Y645" i="2" a="1"/>
  <c r="Y645" i="2" s="1"/>
  <c r="Z645" i="2" a="1"/>
  <c r="Z645" i="2" s="1"/>
  <c r="AA645" i="2"/>
  <c r="AC645" i="2"/>
  <c r="F646" i="2"/>
  <c r="L646" i="2"/>
  <c r="M646" i="2"/>
  <c r="S646" i="2"/>
  <c r="U646" i="2"/>
  <c r="V646" i="2"/>
  <c r="AL646" i="2" s="1"/>
  <c r="W646" i="2" a="1"/>
  <c r="W646" i="2" s="1"/>
  <c r="X646" i="2" a="1"/>
  <c r="X646" i="2" s="1"/>
  <c r="Y646" i="2" a="1"/>
  <c r="Y646" i="2" s="1"/>
  <c r="Z646" i="2" a="1"/>
  <c r="Z646" i="2" s="1"/>
  <c r="AA646" i="2"/>
  <c r="AC646" i="2"/>
  <c r="F647" i="2"/>
  <c r="L647" i="2"/>
  <c r="M647" i="2"/>
  <c r="S647" i="2"/>
  <c r="U647" i="2"/>
  <c r="V647" i="2"/>
  <c r="AL647" i="2" s="1"/>
  <c r="W647" i="2" a="1"/>
  <c r="W647" i="2" s="1"/>
  <c r="X647" i="2" a="1"/>
  <c r="X647" i="2" s="1"/>
  <c r="Y647" i="2" a="1"/>
  <c r="Y647" i="2" s="1"/>
  <c r="Z647" i="2" a="1"/>
  <c r="Z647" i="2" s="1"/>
  <c r="AA647" i="2"/>
  <c r="AC647" i="2"/>
  <c r="F648" i="2"/>
  <c r="L648" i="2"/>
  <c r="M648" i="2"/>
  <c r="S648" i="2"/>
  <c r="U648" i="2"/>
  <c r="V648" i="2"/>
  <c r="AL648" i="2" s="1"/>
  <c r="W648" i="2" a="1"/>
  <c r="W648" i="2" s="1"/>
  <c r="X648" i="2" a="1"/>
  <c r="X648" i="2" s="1"/>
  <c r="Y648" i="2" a="1"/>
  <c r="Y648" i="2" s="1"/>
  <c r="Z648" i="2" a="1"/>
  <c r="Z648" i="2" s="1"/>
  <c r="AA648" i="2"/>
  <c r="AC648" i="2"/>
  <c r="F649" i="2"/>
  <c r="L649" i="2"/>
  <c r="M649" i="2"/>
  <c r="S649" i="2"/>
  <c r="U649" i="2"/>
  <c r="V649" i="2"/>
  <c r="AL649" i="2" s="1"/>
  <c r="W649" i="2" a="1"/>
  <c r="W649" i="2" s="1"/>
  <c r="X649" i="2" a="1"/>
  <c r="X649" i="2" s="1"/>
  <c r="Y649" i="2" a="1"/>
  <c r="Y649" i="2" s="1"/>
  <c r="Z649" i="2" a="1"/>
  <c r="Z649" i="2" s="1"/>
  <c r="AA649" i="2"/>
  <c r="AC649" i="2"/>
  <c r="F650" i="2"/>
  <c r="L650" i="2"/>
  <c r="M650" i="2"/>
  <c r="S650" i="2"/>
  <c r="U650" i="2"/>
  <c r="V650" i="2"/>
  <c r="AL650" i="2" s="1"/>
  <c r="W650" i="2" a="1"/>
  <c r="W650" i="2" s="1"/>
  <c r="X650" i="2" a="1"/>
  <c r="X650" i="2" s="1"/>
  <c r="Y650" i="2" a="1"/>
  <c r="Y650" i="2" s="1"/>
  <c r="Z650" i="2" a="1"/>
  <c r="Z650" i="2" s="1"/>
  <c r="AA650" i="2"/>
  <c r="AC650" i="2"/>
  <c r="F651" i="2"/>
  <c r="L651" i="2"/>
  <c r="M651" i="2"/>
  <c r="S651" i="2"/>
  <c r="U651" i="2"/>
  <c r="V651" i="2"/>
  <c r="AL651" i="2" s="1"/>
  <c r="W651" i="2" a="1"/>
  <c r="W651" i="2" s="1"/>
  <c r="X651" i="2" a="1"/>
  <c r="X651" i="2" s="1"/>
  <c r="Y651" i="2" a="1"/>
  <c r="Y651" i="2" s="1"/>
  <c r="Z651" i="2" a="1"/>
  <c r="Z651" i="2" s="1"/>
  <c r="AA651" i="2"/>
  <c r="AC651" i="2"/>
  <c r="F652" i="2"/>
  <c r="L652" i="2"/>
  <c r="M652" i="2"/>
  <c r="S652" i="2"/>
  <c r="U652" i="2"/>
  <c r="V652" i="2"/>
  <c r="AL652" i="2" s="1"/>
  <c r="W652" i="2" a="1"/>
  <c r="W652" i="2" s="1"/>
  <c r="X652" i="2" a="1"/>
  <c r="X652" i="2" s="1"/>
  <c r="Y652" i="2" a="1"/>
  <c r="Y652" i="2" s="1"/>
  <c r="Z652" i="2" a="1"/>
  <c r="Z652" i="2" s="1"/>
  <c r="AA652" i="2"/>
  <c r="AC652" i="2"/>
  <c r="F653" i="2"/>
  <c r="L653" i="2"/>
  <c r="M653" i="2"/>
  <c r="S653" i="2"/>
  <c r="U653" i="2"/>
  <c r="V653" i="2"/>
  <c r="AL653" i="2" s="1"/>
  <c r="W653" i="2" a="1"/>
  <c r="W653" i="2" s="1"/>
  <c r="X653" i="2" a="1"/>
  <c r="X653" i="2" s="1"/>
  <c r="Y653" i="2" a="1"/>
  <c r="Y653" i="2" s="1"/>
  <c r="Z653" i="2" a="1"/>
  <c r="Z653" i="2" s="1"/>
  <c r="AA653" i="2"/>
  <c r="AC653" i="2"/>
  <c r="F654" i="2"/>
  <c r="L654" i="2"/>
  <c r="M654" i="2"/>
  <c r="S654" i="2"/>
  <c r="U654" i="2"/>
  <c r="V654" i="2"/>
  <c r="AL654" i="2" s="1"/>
  <c r="W654" i="2" a="1"/>
  <c r="W654" i="2" s="1"/>
  <c r="X654" i="2" a="1"/>
  <c r="X654" i="2" s="1"/>
  <c r="Y654" i="2" a="1"/>
  <c r="Y654" i="2" s="1"/>
  <c r="Z654" i="2" a="1"/>
  <c r="Z654" i="2" s="1"/>
  <c r="AA654" i="2"/>
  <c r="AC654" i="2"/>
  <c r="F655" i="2"/>
  <c r="L655" i="2"/>
  <c r="M655" i="2"/>
  <c r="S655" i="2"/>
  <c r="U655" i="2"/>
  <c r="V655" i="2"/>
  <c r="AL655" i="2" s="1"/>
  <c r="W655" i="2" a="1"/>
  <c r="W655" i="2" s="1"/>
  <c r="X655" i="2" a="1"/>
  <c r="X655" i="2" s="1"/>
  <c r="Y655" i="2" a="1"/>
  <c r="Y655" i="2" s="1"/>
  <c r="Z655" i="2" a="1"/>
  <c r="Z655" i="2" s="1"/>
  <c r="AA655" i="2"/>
  <c r="AC655" i="2"/>
  <c r="F656" i="2"/>
  <c r="L656" i="2"/>
  <c r="M656" i="2"/>
  <c r="S656" i="2"/>
  <c r="U656" i="2"/>
  <c r="V656" i="2"/>
  <c r="AL656" i="2" s="1"/>
  <c r="W656" i="2" a="1"/>
  <c r="W656" i="2" s="1"/>
  <c r="X656" i="2" a="1"/>
  <c r="X656" i="2" s="1"/>
  <c r="Y656" i="2" a="1"/>
  <c r="Y656" i="2" s="1"/>
  <c r="Z656" i="2" a="1"/>
  <c r="Z656" i="2" s="1"/>
  <c r="AA656" i="2"/>
  <c r="AC656" i="2"/>
  <c r="F657" i="2"/>
  <c r="L657" i="2"/>
  <c r="M657" i="2"/>
  <c r="S657" i="2"/>
  <c r="U657" i="2"/>
  <c r="V657" i="2"/>
  <c r="AL657" i="2" s="1"/>
  <c r="W657" i="2" a="1"/>
  <c r="W657" i="2" s="1"/>
  <c r="X657" i="2" a="1"/>
  <c r="X657" i="2" s="1"/>
  <c r="Y657" i="2" a="1"/>
  <c r="Y657" i="2" s="1"/>
  <c r="Z657" i="2" a="1"/>
  <c r="Z657" i="2" s="1"/>
  <c r="AA657" i="2"/>
  <c r="AC657" i="2"/>
  <c r="F658" i="2"/>
  <c r="L658" i="2"/>
  <c r="M658" i="2"/>
  <c r="S658" i="2"/>
  <c r="U658" i="2"/>
  <c r="V658" i="2"/>
  <c r="AL658" i="2" s="1"/>
  <c r="W658" i="2" a="1"/>
  <c r="W658" i="2" s="1"/>
  <c r="X658" i="2" a="1"/>
  <c r="X658" i="2" s="1"/>
  <c r="Y658" i="2" a="1"/>
  <c r="Y658" i="2" s="1"/>
  <c r="Z658" i="2" a="1"/>
  <c r="Z658" i="2" s="1"/>
  <c r="AA658" i="2"/>
  <c r="AC658" i="2"/>
  <c r="F659" i="2"/>
  <c r="L659" i="2"/>
  <c r="M659" i="2"/>
  <c r="S659" i="2"/>
  <c r="U659" i="2"/>
  <c r="V659" i="2"/>
  <c r="AL659" i="2" s="1"/>
  <c r="W659" i="2" a="1"/>
  <c r="W659" i="2" s="1"/>
  <c r="X659" i="2" a="1"/>
  <c r="X659" i="2" s="1"/>
  <c r="Y659" i="2" a="1"/>
  <c r="Y659" i="2" s="1"/>
  <c r="Z659" i="2" a="1"/>
  <c r="Z659" i="2" s="1"/>
  <c r="AA659" i="2"/>
  <c r="AC659" i="2"/>
  <c r="F660" i="2"/>
  <c r="L660" i="2"/>
  <c r="M660" i="2"/>
  <c r="S660" i="2"/>
  <c r="U660" i="2"/>
  <c r="V660" i="2"/>
  <c r="AL660" i="2" s="1"/>
  <c r="W660" i="2" a="1"/>
  <c r="W660" i="2" s="1"/>
  <c r="X660" i="2" a="1"/>
  <c r="X660" i="2" s="1"/>
  <c r="Y660" i="2" a="1"/>
  <c r="Y660" i="2" s="1"/>
  <c r="Z660" i="2" a="1"/>
  <c r="Z660" i="2" s="1"/>
  <c r="AA660" i="2"/>
  <c r="AC660" i="2"/>
  <c r="F661" i="2"/>
  <c r="L661" i="2"/>
  <c r="M661" i="2"/>
  <c r="S661" i="2"/>
  <c r="U661" i="2"/>
  <c r="V661" i="2"/>
  <c r="AL661" i="2" s="1"/>
  <c r="W661" i="2" a="1"/>
  <c r="W661" i="2" s="1"/>
  <c r="X661" i="2" a="1"/>
  <c r="X661" i="2" s="1"/>
  <c r="Y661" i="2" a="1"/>
  <c r="Y661" i="2" s="1"/>
  <c r="Z661" i="2" a="1"/>
  <c r="Z661" i="2" s="1"/>
  <c r="AA661" i="2"/>
  <c r="AC661" i="2"/>
  <c r="F662" i="2"/>
  <c r="L662" i="2"/>
  <c r="M662" i="2"/>
  <c r="S662" i="2"/>
  <c r="U662" i="2"/>
  <c r="V662" i="2"/>
  <c r="AL662" i="2" s="1"/>
  <c r="W662" i="2" a="1"/>
  <c r="W662" i="2" s="1"/>
  <c r="X662" i="2" a="1"/>
  <c r="X662" i="2" s="1"/>
  <c r="Y662" i="2" a="1"/>
  <c r="Y662" i="2" s="1"/>
  <c r="Z662" i="2" a="1"/>
  <c r="Z662" i="2" s="1"/>
  <c r="AA662" i="2"/>
  <c r="AC662" i="2"/>
  <c r="F663" i="2"/>
  <c r="L663" i="2"/>
  <c r="M663" i="2"/>
  <c r="S663" i="2"/>
  <c r="U663" i="2"/>
  <c r="V663" i="2"/>
  <c r="AL663" i="2" s="1"/>
  <c r="W663" i="2" a="1"/>
  <c r="W663" i="2" s="1"/>
  <c r="X663" i="2" a="1"/>
  <c r="X663" i="2" s="1"/>
  <c r="Y663" i="2" a="1"/>
  <c r="Y663" i="2" s="1"/>
  <c r="Z663" i="2" a="1"/>
  <c r="Z663" i="2" s="1"/>
  <c r="AA663" i="2"/>
  <c r="AC663" i="2"/>
  <c r="F664" i="2"/>
  <c r="L664" i="2"/>
  <c r="M664" i="2"/>
  <c r="S664" i="2"/>
  <c r="U664" i="2"/>
  <c r="V664" i="2"/>
  <c r="AL664" i="2" s="1"/>
  <c r="W664" i="2" a="1"/>
  <c r="W664" i="2" s="1"/>
  <c r="X664" i="2" a="1"/>
  <c r="X664" i="2" s="1"/>
  <c r="Y664" i="2" a="1"/>
  <c r="Y664" i="2" s="1"/>
  <c r="Z664" i="2" a="1"/>
  <c r="Z664" i="2" s="1"/>
  <c r="AA664" i="2"/>
  <c r="AC664" i="2"/>
  <c r="F665" i="2"/>
  <c r="L665" i="2"/>
  <c r="M665" i="2"/>
  <c r="S665" i="2"/>
  <c r="U665" i="2"/>
  <c r="V665" i="2"/>
  <c r="AL665" i="2" s="1"/>
  <c r="W665" i="2" a="1"/>
  <c r="W665" i="2" s="1"/>
  <c r="X665" i="2" a="1"/>
  <c r="X665" i="2" s="1"/>
  <c r="Y665" i="2" a="1"/>
  <c r="Y665" i="2" s="1"/>
  <c r="Z665" i="2" a="1"/>
  <c r="Z665" i="2" s="1"/>
  <c r="AA665" i="2"/>
  <c r="AC665" i="2"/>
  <c r="F666" i="2"/>
  <c r="L666" i="2"/>
  <c r="M666" i="2"/>
  <c r="S666" i="2"/>
  <c r="U666" i="2"/>
  <c r="V666" i="2"/>
  <c r="AL666" i="2" s="1"/>
  <c r="W666" i="2" a="1"/>
  <c r="W666" i="2" s="1"/>
  <c r="X666" i="2" a="1"/>
  <c r="X666" i="2" s="1"/>
  <c r="Y666" i="2" a="1"/>
  <c r="Y666" i="2" s="1"/>
  <c r="Z666" i="2" a="1"/>
  <c r="Z666" i="2" s="1"/>
  <c r="AA666" i="2"/>
  <c r="AC666" i="2"/>
  <c r="F667" i="2"/>
  <c r="L667" i="2"/>
  <c r="M667" i="2"/>
  <c r="S667" i="2"/>
  <c r="U667" i="2"/>
  <c r="V667" i="2"/>
  <c r="AL667" i="2" s="1"/>
  <c r="W667" i="2" a="1"/>
  <c r="W667" i="2" s="1"/>
  <c r="X667" i="2" a="1"/>
  <c r="X667" i="2" s="1"/>
  <c r="Y667" i="2" a="1"/>
  <c r="Y667" i="2" s="1"/>
  <c r="Z667" i="2" a="1"/>
  <c r="Z667" i="2" s="1"/>
  <c r="AA667" i="2"/>
  <c r="AC667" i="2"/>
  <c r="F668" i="2"/>
  <c r="L668" i="2"/>
  <c r="M668" i="2"/>
  <c r="S668" i="2"/>
  <c r="U668" i="2"/>
  <c r="V668" i="2"/>
  <c r="AL668" i="2" s="1"/>
  <c r="W668" i="2" a="1"/>
  <c r="W668" i="2" s="1"/>
  <c r="X668" i="2" a="1"/>
  <c r="X668" i="2" s="1"/>
  <c r="Y668" i="2" a="1"/>
  <c r="Y668" i="2" s="1"/>
  <c r="Z668" i="2" a="1"/>
  <c r="Z668" i="2" s="1"/>
  <c r="AA668" i="2"/>
  <c r="AC668" i="2"/>
  <c r="F669" i="2"/>
  <c r="L669" i="2"/>
  <c r="M669" i="2"/>
  <c r="S669" i="2"/>
  <c r="U669" i="2"/>
  <c r="V669" i="2"/>
  <c r="AL669" i="2" s="1"/>
  <c r="W669" i="2" a="1"/>
  <c r="W669" i="2" s="1"/>
  <c r="X669" i="2" a="1"/>
  <c r="X669" i="2" s="1"/>
  <c r="Y669" i="2" a="1"/>
  <c r="Y669" i="2" s="1"/>
  <c r="Z669" i="2" a="1"/>
  <c r="Z669" i="2" s="1"/>
  <c r="AA669" i="2"/>
  <c r="AC669" i="2"/>
  <c r="F670" i="2"/>
  <c r="L670" i="2"/>
  <c r="M670" i="2"/>
  <c r="S670" i="2"/>
  <c r="U670" i="2"/>
  <c r="V670" i="2"/>
  <c r="AL670" i="2" s="1"/>
  <c r="W670" i="2" a="1"/>
  <c r="W670" i="2" s="1"/>
  <c r="X670" i="2" a="1"/>
  <c r="X670" i="2" s="1"/>
  <c r="Y670" i="2" a="1"/>
  <c r="Y670" i="2" s="1"/>
  <c r="Z670" i="2" a="1"/>
  <c r="Z670" i="2" s="1"/>
  <c r="AA670" i="2"/>
  <c r="AC670" i="2"/>
  <c r="F671" i="2"/>
  <c r="L671" i="2"/>
  <c r="M671" i="2"/>
  <c r="S671" i="2"/>
  <c r="U671" i="2"/>
  <c r="V671" i="2"/>
  <c r="AL671" i="2" s="1"/>
  <c r="W671" i="2" a="1"/>
  <c r="W671" i="2" s="1"/>
  <c r="X671" i="2" a="1"/>
  <c r="X671" i="2" s="1"/>
  <c r="Y671" i="2" a="1"/>
  <c r="Y671" i="2" s="1"/>
  <c r="Z671" i="2" a="1"/>
  <c r="Z671" i="2" s="1"/>
  <c r="AA671" i="2"/>
  <c r="AC671" i="2"/>
  <c r="F672" i="2"/>
  <c r="L672" i="2"/>
  <c r="M672" i="2"/>
  <c r="S672" i="2"/>
  <c r="U672" i="2"/>
  <c r="V672" i="2"/>
  <c r="AL672" i="2" s="1"/>
  <c r="W672" i="2" a="1"/>
  <c r="W672" i="2" s="1"/>
  <c r="X672" i="2" a="1"/>
  <c r="X672" i="2" s="1"/>
  <c r="Y672" i="2" a="1"/>
  <c r="Y672" i="2" s="1"/>
  <c r="Z672" i="2" a="1"/>
  <c r="Z672" i="2" s="1"/>
  <c r="AA672" i="2"/>
  <c r="AC672" i="2"/>
  <c r="F673" i="2"/>
  <c r="L673" i="2"/>
  <c r="M673" i="2"/>
  <c r="S673" i="2"/>
  <c r="U673" i="2"/>
  <c r="V673" i="2"/>
  <c r="AL673" i="2" s="1"/>
  <c r="W673" i="2" a="1"/>
  <c r="W673" i="2" s="1"/>
  <c r="X673" i="2" a="1"/>
  <c r="X673" i="2" s="1"/>
  <c r="Y673" i="2" a="1"/>
  <c r="Y673" i="2" s="1"/>
  <c r="Z673" i="2" a="1"/>
  <c r="Z673" i="2" s="1"/>
  <c r="AA673" i="2"/>
  <c r="AC673" i="2"/>
  <c r="F674" i="2"/>
  <c r="L674" i="2"/>
  <c r="M674" i="2"/>
  <c r="S674" i="2"/>
  <c r="U674" i="2"/>
  <c r="V674" i="2"/>
  <c r="AL674" i="2" s="1"/>
  <c r="W674" i="2" a="1"/>
  <c r="W674" i="2" s="1"/>
  <c r="X674" i="2" a="1"/>
  <c r="X674" i="2" s="1"/>
  <c r="Y674" i="2" a="1"/>
  <c r="Y674" i="2" s="1"/>
  <c r="Z674" i="2" a="1"/>
  <c r="Z674" i="2" s="1"/>
  <c r="AA674" i="2"/>
  <c r="AC674" i="2"/>
  <c r="F675" i="2"/>
  <c r="L675" i="2"/>
  <c r="M675" i="2"/>
  <c r="S675" i="2"/>
  <c r="U675" i="2"/>
  <c r="V675" i="2"/>
  <c r="AL675" i="2" s="1"/>
  <c r="W675" i="2" a="1"/>
  <c r="W675" i="2" s="1"/>
  <c r="X675" i="2" a="1"/>
  <c r="X675" i="2" s="1"/>
  <c r="Y675" i="2" a="1"/>
  <c r="Y675" i="2" s="1"/>
  <c r="Z675" i="2" a="1"/>
  <c r="Z675" i="2" s="1"/>
  <c r="AA675" i="2"/>
  <c r="AC675" i="2"/>
  <c r="F676" i="2"/>
  <c r="L676" i="2"/>
  <c r="M676" i="2"/>
  <c r="S676" i="2"/>
  <c r="U676" i="2"/>
  <c r="V676" i="2"/>
  <c r="AL676" i="2" s="1"/>
  <c r="W676" i="2" a="1"/>
  <c r="W676" i="2" s="1"/>
  <c r="X676" i="2" a="1"/>
  <c r="X676" i="2" s="1"/>
  <c r="Y676" i="2" a="1"/>
  <c r="Y676" i="2" s="1"/>
  <c r="Z676" i="2" a="1"/>
  <c r="Z676" i="2" s="1"/>
  <c r="AA676" i="2"/>
  <c r="AC676" i="2"/>
  <c r="F677" i="2"/>
  <c r="L677" i="2"/>
  <c r="M677" i="2"/>
  <c r="S677" i="2"/>
  <c r="U677" i="2"/>
  <c r="V677" i="2"/>
  <c r="AL677" i="2" s="1"/>
  <c r="W677" i="2" a="1"/>
  <c r="W677" i="2" s="1"/>
  <c r="X677" i="2" a="1"/>
  <c r="X677" i="2" s="1"/>
  <c r="Y677" i="2" a="1"/>
  <c r="Y677" i="2" s="1"/>
  <c r="Z677" i="2" a="1"/>
  <c r="Z677" i="2" s="1"/>
  <c r="AA677" i="2"/>
  <c r="AC677" i="2"/>
  <c r="F678" i="2"/>
  <c r="L678" i="2"/>
  <c r="M678" i="2"/>
  <c r="S678" i="2"/>
  <c r="U678" i="2"/>
  <c r="V678" i="2"/>
  <c r="AL678" i="2" s="1"/>
  <c r="W678" i="2" a="1"/>
  <c r="W678" i="2" s="1"/>
  <c r="X678" i="2" a="1"/>
  <c r="X678" i="2" s="1"/>
  <c r="Y678" i="2" a="1"/>
  <c r="Y678" i="2" s="1"/>
  <c r="Z678" i="2" a="1"/>
  <c r="Z678" i="2" s="1"/>
  <c r="AA678" i="2"/>
  <c r="AC678" i="2"/>
  <c r="F679" i="2"/>
  <c r="L679" i="2"/>
  <c r="M679" i="2"/>
  <c r="S679" i="2"/>
  <c r="U679" i="2"/>
  <c r="V679" i="2"/>
  <c r="AL679" i="2" s="1"/>
  <c r="W679" i="2" a="1"/>
  <c r="W679" i="2" s="1"/>
  <c r="X679" i="2" a="1"/>
  <c r="X679" i="2" s="1"/>
  <c r="Y679" i="2" a="1"/>
  <c r="Y679" i="2" s="1"/>
  <c r="Z679" i="2" a="1"/>
  <c r="Z679" i="2" s="1"/>
  <c r="AA679" i="2"/>
  <c r="AC679" i="2"/>
  <c r="F680" i="2"/>
  <c r="L680" i="2"/>
  <c r="M680" i="2"/>
  <c r="S680" i="2"/>
  <c r="U680" i="2"/>
  <c r="V680" i="2"/>
  <c r="AL680" i="2" s="1"/>
  <c r="W680" i="2" a="1"/>
  <c r="W680" i="2" s="1"/>
  <c r="X680" i="2" a="1"/>
  <c r="X680" i="2" s="1"/>
  <c r="Y680" i="2" a="1"/>
  <c r="Y680" i="2" s="1"/>
  <c r="Z680" i="2" a="1"/>
  <c r="Z680" i="2" s="1"/>
  <c r="AA680" i="2"/>
  <c r="AC680" i="2"/>
  <c r="F681" i="2"/>
  <c r="L681" i="2"/>
  <c r="M681" i="2"/>
  <c r="S681" i="2"/>
  <c r="U681" i="2"/>
  <c r="V681" i="2"/>
  <c r="AL681" i="2" s="1"/>
  <c r="W681" i="2" a="1"/>
  <c r="W681" i="2" s="1"/>
  <c r="X681" i="2" a="1"/>
  <c r="X681" i="2" s="1"/>
  <c r="Y681" i="2" a="1"/>
  <c r="Y681" i="2" s="1"/>
  <c r="Z681" i="2" a="1"/>
  <c r="Z681" i="2" s="1"/>
  <c r="AA681" i="2"/>
  <c r="AC681" i="2"/>
  <c r="F682" i="2"/>
  <c r="L682" i="2"/>
  <c r="M682" i="2"/>
  <c r="S682" i="2"/>
  <c r="U682" i="2"/>
  <c r="V682" i="2"/>
  <c r="AL682" i="2" s="1"/>
  <c r="W682" i="2" a="1"/>
  <c r="W682" i="2" s="1"/>
  <c r="X682" i="2" a="1"/>
  <c r="X682" i="2" s="1"/>
  <c r="Y682" i="2" a="1"/>
  <c r="Y682" i="2" s="1"/>
  <c r="Z682" i="2" a="1"/>
  <c r="Z682" i="2" s="1"/>
  <c r="AA682" i="2"/>
  <c r="AC682" i="2"/>
  <c r="F683" i="2"/>
  <c r="L683" i="2"/>
  <c r="M683" i="2"/>
  <c r="S683" i="2"/>
  <c r="U683" i="2"/>
  <c r="V683" i="2"/>
  <c r="AL683" i="2" s="1"/>
  <c r="W683" i="2" a="1"/>
  <c r="W683" i="2" s="1"/>
  <c r="X683" i="2" a="1"/>
  <c r="X683" i="2" s="1"/>
  <c r="Y683" i="2" a="1"/>
  <c r="Y683" i="2" s="1"/>
  <c r="Z683" i="2" a="1"/>
  <c r="Z683" i="2" s="1"/>
  <c r="AA683" i="2"/>
  <c r="AC683" i="2"/>
  <c r="F684" i="2"/>
  <c r="L684" i="2"/>
  <c r="M684" i="2"/>
  <c r="S684" i="2"/>
  <c r="U684" i="2"/>
  <c r="V684" i="2"/>
  <c r="AL684" i="2" s="1"/>
  <c r="W684" i="2" a="1"/>
  <c r="W684" i="2" s="1"/>
  <c r="X684" i="2" a="1"/>
  <c r="X684" i="2" s="1"/>
  <c r="Y684" i="2" a="1"/>
  <c r="Y684" i="2" s="1"/>
  <c r="Z684" i="2" a="1"/>
  <c r="Z684" i="2" s="1"/>
  <c r="AA684" i="2"/>
  <c r="AC684" i="2"/>
  <c r="F685" i="2"/>
  <c r="L685" i="2"/>
  <c r="M685" i="2"/>
  <c r="S685" i="2"/>
  <c r="U685" i="2"/>
  <c r="V685" i="2"/>
  <c r="AL685" i="2" s="1"/>
  <c r="W685" i="2" a="1"/>
  <c r="W685" i="2" s="1"/>
  <c r="X685" i="2" a="1"/>
  <c r="X685" i="2" s="1"/>
  <c r="Y685" i="2" a="1"/>
  <c r="Y685" i="2" s="1"/>
  <c r="Z685" i="2" a="1"/>
  <c r="Z685" i="2" s="1"/>
  <c r="AA685" i="2"/>
  <c r="AC685" i="2"/>
  <c r="F686" i="2"/>
  <c r="L686" i="2"/>
  <c r="M686" i="2"/>
  <c r="S686" i="2"/>
  <c r="U686" i="2"/>
  <c r="V686" i="2"/>
  <c r="AL686" i="2" s="1"/>
  <c r="W686" i="2" a="1"/>
  <c r="W686" i="2" s="1"/>
  <c r="X686" i="2" a="1"/>
  <c r="X686" i="2" s="1"/>
  <c r="Y686" i="2" a="1"/>
  <c r="Y686" i="2" s="1"/>
  <c r="Z686" i="2" a="1"/>
  <c r="Z686" i="2" s="1"/>
  <c r="AA686" i="2"/>
  <c r="AC686" i="2"/>
  <c r="F687" i="2"/>
  <c r="L687" i="2"/>
  <c r="M687" i="2"/>
  <c r="S687" i="2"/>
  <c r="U687" i="2"/>
  <c r="V687" i="2"/>
  <c r="AL687" i="2" s="1"/>
  <c r="W687" i="2" a="1"/>
  <c r="W687" i="2" s="1"/>
  <c r="X687" i="2" a="1"/>
  <c r="X687" i="2" s="1"/>
  <c r="Y687" i="2" a="1"/>
  <c r="Y687" i="2" s="1"/>
  <c r="Z687" i="2" a="1"/>
  <c r="Z687" i="2" s="1"/>
  <c r="AA687" i="2"/>
  <c r="AC687" i="2"/>
  <c r="F688" i="2"/>
  <c r="L688" i="2"/>
  <c r="M688" i="2"/>
  <c r="S688" i="2"/>
  <c r="U688" i="2"/>
  <c r="V688" i="2"/>
  <c r="AL688" i="2" s="1"/>
  <c r="W688" i="2" a="1"/>
  <c r="W688" i="2" s="1"/>
  <c r="X688" i="2" a="1"/>
  <c r="X688" i="2" s="1"/>
  <c r="Y688" i="2" a="1"/>
  <c r="Y688" i="2" s="1"/>
  <c r="Z688" i="2" a="1"/>
  <c r="Z688" i="2" s="1"/>
  <c r="AA688" i="2"/>
  <c r="AC688" i="2"/>
  <c r="F689" i="2"/>
  <c r="L689" i="2"/>
  <c r="M689" i="2"/>
  <c r="S689" i="2"/>
  <c r="U689" i="2"/>
  <c r="V689" i="2"/>
  <c r="AL689" i="2" s="1"/>
  <c r="W689" i="2" a="1"/>
  <c r="W689" i="2" s="1"/>
  <c r="X689" i="2" a="1"/>
  <c r="X689" i="2" s="1"/>
  <c r="Y689" i="2" a="1"/>
  <c r="Y689" i="2" s="1"/>
  <c r="Z689" i="2" a="1"/>
  <c r="Z689" i="2" s="1"/>
  <c r="AA689" i="2"/>
  <c r="AC689" i="2"/>
  <c r="F690" i="2"/>
  <c r="L690" i="2"/>
  <c r="M690" i="2"/>
  <c r="S690" i="2"/>
  <c r="U690" i="2"/>
  <c r="V690" i="2"/>
  <c r="AL690" i="2" s="1"/>
  <c r="W690" i="2" a="1"/>
  <c r="W690" i="2" s="1"/>
  <c r="X690" i="2" a="1"/>
  <c r="X690" i="2" s="1"/>
  <c r="Y690" i="2" a="1"/>
  <c r="Y690" i="2" s="1"/>
  <c r="Z690" i="2" a="1"/>
  <c r="Z690" i="2" s="1"/>
  <c r="AA690" i="2"/>
  <c r="AC690" i="2"/>
  <c r="F691" i="2"/>
  <c r="L691" i="2"/>
  <c r="M691" i="2"/>
  <c r="S691" i="2"/>
  <c r="U691" i="2"/>
  <c r="V691" i="2"/>
  <c r="AL691" i="2" s="1"/>
  <c r="W691" i="2" a="1"/>
  <c r="W691" i="2" s="1"/>
  <c r="X691" i="2" a="1"/>
  <c r="X691" i="2" s="1"/>
  <c r="Y691" i="2" a="1"/>
  <c r="Y691" i="2" s="1"/>
  <c r="Z691" i="2" a="1"/>
  <c r="Z691" i="2" s="1"/>
  <c r="AA691" i="2"/>
  <c r="AC691" i="2"/>
  <c r="F692" i="2"/>
  <c r="L692" i="2"/>
  <c r="M692" i="2"/>
  <c r="S692" i="2"/>
  <c r="U692" i="2"/>
  <c r="V692" i="2"/>
  <c r="AL692" i="2" s="1"/>
  <c r="W692" i="2" a="1"/>
  <c r="W692" i="2" s="1"/>
  <c r="X692" i="2" a="1"/>
  <c r="X692" i="2" s="1"/>
  <c r="Y692" i="2" a="1"/>
  <c r="Y692" i="2" s="1"/>
  <c r="Z692" i="2" a="1"/>
  <c r="Z692" i="2" s="1"/>
  <c r="AA692" i="2"/>
  <c r="AC692" i="2"/>
  <c r="F693" i="2"/>
  <c r="L693" i="2"/>
  <c r="M693" i="2"/>
  <c r="S693" i="2"/>
  <c r="U693" i="2"/>
  <c r="V693" i="2"/>
  <c r="AL693" i="2" s="1"/>
  <c r="W693" i="2" a="1"/>
  <c r="W693" i="2" s="1"/>
  <c r="X693" i="2" a="1"/>
  <c r="X693" i="2" s="1"/>
  <c r="Y693" i="2" a="1"/>
  <c r="Y693" i="2" s="1"/>
  <c r="Z693" i="2" a="1"/>
  <c r="Z693" i="2" s="1"/>
  <c r="AA693" i="2"/>
  <c r="AC693" i="2"/>
  <c r="F694" i="2"/>
  <c r="L694" i="2"/>
  <c r="M694" i="2"/>
  <c r="S694" i="2"/>
  <c r="U694" i="2"/>
  <c r="V694" i="2"/>
  <c r="AL694" i="2" s="1"/>
  <c r="W694" i="2" a="1"/>
  <c r="W694" i="2" s="1"/>
  <c r="X694" i="2" a="1"/>
  <c r="X694" i="2" s="1"/>
  <c r="Y694" i="2" a="1"/>
  <c r="Y694" i="2" s="1"/>
  <c r="Z694" i="2" a="1"/>
  <c r="Z694" i="2" s="1"/>
  <c r="AA694" i="2"/>
  <c r="AC694" i="2"/>
  <c r="F695" i="2"/>
  <c r="L695" i="2"/>
  <c r="M695" i="2"/>
  <c r="S695" i="2"/>
  <c r="U695" i="2"/>
  <c r="V695" i="2"/>
  <c r="AL695" i="2" s="1"/>
  <c r="W695" i="2" a="1"/>
  <c r="W695" i="2" s="1"/>
  <c r="X695" i="2" a="1"/>
  <c r="X695" i="2" s="1"/>
  <c r="Y695" i="2" a="1"/>
  <c r="Y695" i="2" s="1"/>
  <c r="Z695" i="2" a="1"/>
  <c r="Z695" i="2" s="1"/>
  <c r="AA695" i="2"/>
  <c r="AC695" i="2"/>
  <c r="F696" i="2"/>
  <c r="L696" i="2"/>
  <c r="M696" i="2"/>
  <c r="S696" i="2"/>
  <c r="U696" i="2"/>
  <c r="V696" i="2"/>
  <c r="AL696" i="2" s="1"/>
  <c r="W696" i="2" a="1"/>
  <c r="W696" i="2" s="1"/>
  <c r="X696" i="2" a="1"/>
  <c r="X696" i="2" s="1"/>
  <c r="Y696" i="2" a="1"/>
  <c r="Y696" i="2" s="1"/>
  <c r="Z696" i="2" a="1"/>
  <c r="Z696" i="2" s="1"/>
  <c r="AA696" i="2"/>
  <c r="AC696" i="2"/>
  <c r="F697" i="2"/>
  <c r="L697" i="2"/>
  <c r="M697" i="2"/>
  <c r="S697" i="2"/>
  <c r="U697" i="2"/>
  <c r="V697" i="2"/>
  <c r="AL697" i="2" s="1"/>
  <c r="W697" i="2" a="1"/>
  <c r="W697" i="2" s="1"/>
  <c r="X697" i="2" a="1"/>
  <c r="X697" i="2" s="1"/>
  <c r="Y697" i="2" a="1"/>
  <c r="Y697" i="2" s="1"/>
  <c r="Z697" i="2" a="1"/>
  <c r="Z697" i="2" s="1"/>
  <c r="AA697" i="2"/>
  <c r="AC697" i="2"/>
  <c r="F698" i="2"/>
  <c r="L698" i="2"/>
  <c r="M698" i="2"/>
  <c r="S698" i="2"/>
  <c r="U698" i="2"/>
  <c r="V698" i="2"/>
  <c r="AL698" i="2" s="1"/>
  <c r="W698" i="2" a="1"/>
  <c r="W698" i="2" s="1"/>
  <c r="X698" i="2" a="1"/>
  <c r="X698" i="2" s="1"/>
  <c r="Y698" i="2" a="1"/>
  <c r="Y698" i="2" s="1"/>
  <c r="Z698" i="2" a="1"/>
  <c r="Z698" i="2" s="1"/>
  <c r="AA698" i="2"/>
  <c r="AC698" i="2"/>
  <c r="F699" i="2"/>
  <c r="L699" i="2"/>
  <c r="M699" i="2"/>
  <c r="S699" i="2"/>
  <c r="U699" i="2"/>
  <c r="V699" i="2"/>
  <c r="AL699" i="2" s="1"/>
  <c r="W699" i="2" a="1"/>
  <c r="W699" i="2" s="1"/>
  <c r="X699" i="2" a="1"/>
  <c r="X699" i="2" s="1"/>
  <c r="Y699" i="2" a="1"/>
  <c r="Y699" i="2" s="1"/>
  <c r="Z699" i="2" a="1"/>
  <c r="Z699" i="2" s="1"/>
  <c r="AA699" i="2"/>
  <c r="AC699" i="2"/>
  <c r="F700" i="2"/>
  <c r="L700" i="2"/>
  <c r="M700" i="2"/>
  <c r="S700" i="2"/>
  <c r="U700" i="2"/>
  <c r="V700" i="2"/>
  <c r="AL700" i="2" s="1"/>
  <c r="W700" i="2" a="1"/>
  <c r="W700" i="2" s="1"/>
  <c r="X700" i="2" a="1"/>
  <c r="X700" i="2" s="1"/>
  <c r="Y700" i="2" a="1"/>
  <c r="Y700" i="2" s="1"/>
  <c r="Z700" i="2" a="1"/>
  <c r="Z700" i="2" s="1"/>
  <c r="AA700" i="2"/>
  <c r="AC700" i="2"/>
  <c r="F701" i="2"/>
  <c r="L701" i="2"/>
  <c r="M701" i="2"/>
  <c r="S701" i="2"/>
  <c r="U701" i="2"/>
  <c r="V701" i="2"/>
  <c r="AL701" i="2" s="1"/>
  <c r="W701" i="2" a="1"/>
  <c r="W701" i="2" s="1"/>
  <c r="X701" i="2" a="1"/>
  <c r="X701" i="2" s="1"/>
  <c r="Y701" i="2" a="1"/>
  <c r="Y701" i="2" s="1"/>
  <c r="Z701" i="2" a="1"/>
  <c r="Z701" i="2" s="1"/>
  <c r="AA701" i="2"/>
  <c r="AC701" i="2"/>
  <c r="F702" i="2"/>
  <c r="L702" i="2"/>
  <c r="M702" i="2"/>
  <c r="S702" i="2"/>
  <c r="U702" i="2"/>
  <c r="V702" i="2"/>
  <c r="AL702" i="2" s="1"/>
  <c r="W702" i="2" a="1"/>
  <c r="W702" i="2" s="1"/>
  <c r="X702" i="2" a="1"/>
  <c r="X702" i="2" s="1"/>
  <c r="Y702" i="2" a="1"/>
  <c r="Y702" i="2" s="1"/>
  <c r="Z702" i="2" a="1"/>
  <c r="Z702" i="2" s="1"/>
  <c r="AA702" i="2"/>
  <c r="AC702" i="2"/>
  <c r="F703" i="2"/>
  <c r="L703" i="2"/>
  <c r="M703" i="2"/>
  <c r="S703" i="2"/>
  <c r="U703" i="2"/>
  <c r="V703" i="2"/>
  <c r="AL703" i="2" s="1"/>
  <c r="W703" i="2" a="1"/>
  <c r="W703" i="2" s="1"/>
  <c r="X703" i="2" a="1"/>
  <c r="X703" i="2" s="1"/>
  <c r="Y703" i="2" a="1"/>
  <c r="Y703" i="2" s="1"/>
  <c r="Z703" i="2" a="1"/>
  <c r="Z703" i="2" s="1"/>
  <c r="AA703" i="2"/>
  <c r="AC703" i="2"/>
  <c r="F704" i="2"/>
  <c r="L704" i="2"/>
  <c r="M704" i="2"/>
  <c r="S704" i="2"/>
  <c r="U704" i="2"/>
  <c r="V704" i="2"/>
  <c r="AL704" i="2" s="1"/>
  <c r="W704" i="2" a="1"/>
  <c r="W704" i="2" s="1"/>
  <c r="X704" i="2" a="1"/>
  <c r="X704" i="2" s="1"/>
  <c r="Y704" i="2" a="1"/>
  <c r="Y704" i="2" s="1"/>
  <c r="Z704" i="2" a="1"/>
  <c r="Z704" i="2" s="1"/>
  <c r="AA704" i="2"/>
  <c r="AC704" i="2"/>
  <c r="F705" i="2"/>
  <c r="L705" i="2"/>
  <c r="M705" i="2"/>
  <c r="S705" i="2"/>
  <c r="U705" i="2"/>
  <c r="V705" i="2"/>
  <c r="AL705" i="2" s="1"/>
  <c r="W705" i="2" a="1"/>
  <c r="W705" i="2" s="1"/>
  <c r="X705" i="2" a="1"/>
  <c r="X705" i="2" s="1"/>
  <c r="Y705" i="2" a="1"/>
  <c r="Y705" i="2" s="1"/>
  <c r="Z705" i="2" a="1"/>
  <c r="Z705" i="2" s="1"/>
  <c r="AA705" i="2"/>
  <c r="AC705" i="2"/>
  <c r="F706" i="2"/>
  <c r="L706" i="2"/>
  <c r="M706" i="2"/>
  <c r="S706" i="2"/>
  <c r="U706" i="2"/>
  <c r="V706" i="2"/>
  <c r="AL706" i="2" s="1"/>
  <c r="W706" i="2" a="1"/>
  <c r="W706" i="2" s="1"/>
  <c r="X706" i="2" a="1"/>
  <c r="X706" i="2" s="1"/>
  <c r="Y706" i="2" a="1"/>
  <c r="Y706" i="2" s="1"/>
  <c r="Z706" i="2" a="1"/>
  <c r="Z706" i="2" s="1"/>
  <c r="AA706" i="2"/>
  <c r="AC706" i="2"/>
  <c r="F707" i="2"/>
  <c r="L707" i="2"/>
  <c r="M707" i="2"/>
  <c r="S707" i="2"/>
  <c r="U707" i="2"/>
  <c r="V707" i="2"/>
  <c r="AL707" i="2" s="1"/>
  <c r="W707" i="2" a="1"/>
  <c r="W707" i="2" s="1"/>
  <c r="X707" i="2" a="1"/>
  <c r="X707" i="2" s="1"/>
  <c r="Y707" i="2" a="1"/>
  <c r="Y707" i="2" s="1"/>
  <c r="Z707" i="2" a="1"/>
  <c r="Z707" i="2" s="1"/>
  <c r="AA707" i="2"/>
  <c r="AC707" i="2"/>
  <c r="F708" i="2"/>
  <c r="L708" i="2"/>
  <c r="M708" i="2"/>
  <c r="S708" i="2"/>
  <c r="U708" i="2"/>
  <c r="V708" i="2"/>
  <c r="AL708" i="2" s="1"/>
  <c r="W708" i="2" a="1"/>
  <c r="W708" i="2" s="1"/>
  <c r="X708" i="2" a="1"/>
  <c r="X708" i="2" s="1"/>
  <c r="Y708" i="2" a="1"/>
  <c r="Y708" i="2" s="1"/>
  <c r="Z708" i="2" a="1"/>
  <c r="Z708" i="2" s="1"/>
  <c r="AA708" i="2"/>
  <c r="AC708" i="2"/>
  <c r="F709" i="2"/>
  <c r="L709" i="2"/>
  <c r="M709" i="2"/>
  <c r="S709" i="2"/>
  <c r="U709" i="2"/>
  <c r="V709" i="2"/>
  <c r="AL709" i="2" s="1"/>
  <c r="W709" i="2" a="1"/>
  <c r="W709" i="2" s="1"/>
  <c r="X709" i="2" a="1"/>
  <c r="X709" i="2" s="1"/>
  <c r="Y709" i="2" a="1"/>
  <c r="Y709" i="2" s="1"/>
  <c r="Z709" i="2" a="1"/>
  <c r="Z709" i="2" s="1"/>
  <c r="AA709" i="2"/>
  <c r="AC709" i="2"/>
  <c r="F710" i="2"/>
  <c r="L710" i="2"/>
  <c r="M710" i="2"/>
  <c r="S710" i="2"/>
  <c r="U710" i="2"/>
  <c r="V710" i="2"/>
  <c r="AL710" i="2" s="1"/>
  <c r="W710" i="2" a="1"/>
  <c r="W710" i="2" s="1"/>
  <c r="X710" i="2" a="1"/>
  <c r="X710" i="2" s="1"/>
  <c r="Y710" i="2" a="1"/>
  <c r="Y710" i="2" s="1"/>
  <c r="Z710" i="2" a="1"/>
  <c r="Z710" i="2" s="1"/>
  <c r="AA710" i="2"/>
  <c r="AC710" i="2"/>
  <c r="F711" i="2"/>
  <c r="L711" i="2"/>
  <c r="M711" i="2"/>
  <c r="S711" i="2"/>
  <c r="U711" i="2"/>
  <c r="V711" i="2"/>
  <c r="AL711" i="2" s="1"/>
  <c r="W711" i="2" a="1"/>
  <c r="W711" i="2" s="1"/>
  <c r="X711" i="2" a="1"/>
  <c r="X711" i="2" s="1"/>
  <c r="Y711" i="2" a="1"/>
  <c r="Y711" i="2" s="1"/>
  <c r="Z711" i="2" a="1"/>
  <c r="Z711" i="2" s="1"/>
  <c r="AA711" i="2"/>
  <c r="AC711" i="2"/>
  <c r="F712" i="2"/>
  <c r="L712" i="2"/>
  <c r="M712" i="2"/>
  <c r="S712" i="2"/>
  <c r="U712" i="2"/>
  <c r="V712" i="2"/>
  <c r="AL712" i="2" s="1"/>
  <c r="W712" i="2" a="1"/>
  <c r="W712" i="2" s="1"/>
  <c r="X712" i="2" a="1"/>
  <c r="X712" i="2" s="1"/>
  <c r="Y712" i="2" a="1"/>
  <c r="Y712" i="2" s="1"/>
  <c r="Z712" i="2" a="1"/>
  <c r="Z712" i="2" s="1"/>
  <c r="AA712" i="2"/>
  <c r="AC712" i="2"/>
  <c r="F713" i="2"/>
  <c r="L713" i="2"/>
  <c r="M713" i="2"/>
  <c r="S713" i="2"/>
  <c r="U713" i="2"/>
  <c r="V713" i="2"/>
  <c r="AL713" i="2" s="1"/>
  <c r="W713" i="2" a="1"/>
  <c r="W713" i="2" s="1"/>
  <c r="X713" i="2" a="1"/>
  <c r="X713" i="2" s="1"/>
  <c r="Y713" i="2" a="1"/>
  <c r="Y713" i="2" s="1"/>
  <c r="Z713" i="2" a="1"/>
  <c r="Z713" i="2" s="1"/>
  <c r="AA713" i="2"/>
  <c r="AC713" i="2"/>
  <c r="F714" i="2"/>
  <c r="L714" i="2"/>
  <c r="M714" i="2"/>
  <c r="S714" i="2"/>
  <c r="U714" i="2"/>
  <c r="V714" i="2"/>
  <c r="AL714" i="2" s="1"/>
  <c r="W714" i="2" a="1"/>
  <c r="W714" i="2" s="1"/>
  <c r="X714" i="2" a="1"/>
  <c r="X714" i="2" s="1"/>
  <c r="Y714" i="2" a="1"/>
  <c r="Y714" i="2" s="1"/>
  <c r="Z714" i="2" a="1"/>
  <c r="Z714" i="2" s="1"/>
  <c r="AA714" i="2"/>
  <c r="AC714" i="2"/>
  <c r="F715" i="2"/>
  <c r="L715" i="2"/>
  <c r="M715" i="2"/>
  <c r="S715" i="2"/>
  <c r="U715" i="2"/>
  <c r="V715" i="2"/>
  <c r="AL715" i="2" s="1"/>
  <c r="W715" i="2" a="1"/>
  <c r="W715" i="2" s="1"/>
  <c r="X715" i="2" a="1"/>
  <c r="X715" i="2" s="1"/>
  <c r="Y715" i="2" a="1"/>
  <c r="Y715" i="2" s="1"/>
  <c r="Z715" i="2" a="1"/>
  <c r="Z715" i="2" s="1"/>
  <c r="AA715" i="2"/>
  <c r="AC715" i="2"/>
  <c r="F716" i="2"/>
  <c r="L716" i="2"/>
  <c r="M716" i="2"/>
  <c r="S716" i="2"/>
  <c r="U716" i="2"/>
  <c r="V716" i="2"/>
  <c r="AL716" i="2" s="1"/>
  <c r="W716" i="2" a="1"/>
  <c r="W716" i="2" s="1"/>
  <c r="X716" i="2" a="1"/>
  <c r="X716" i="2" s="1"/>
  <c r="Y716" i="2" a="1"/>
  <c r="Y716" i="2" s="1"/>
  <c r="Z716" i="2" a="1"/>
  <c r="Z716" i="2" s="1"/>
  <c r="AA716" i="2"/>
  <c r="AC716" i="2"/>
  <c r="F717" i="2"/>
  <c r="L717" i="2"/>
  <c r="M717" i="2"/>
  <c r="S717" i="2"/>
  <c r="U717" i="2"/>
  <c r="V717" i="2"/>
  <c r="AL717" i="2" s="1"/>
  <c r="W717" i="2" a="1"/>
  <c r="W717" i="2" s="1"/>
  <c r="X717" i="2" a="1"/>
  <c r="X717" i="2" s="1"/>
  <c r="Y717" i="2" a="1"/>
  <c r="Y717" i="2" s="1"/>
  <c r="Z717" i="2" a="1"/>
  <c r="Z717" i="2" s="1"/>
  <c r="AA717" i="2"/>
  <c r="AC717" i="2"/>
  <c r="F718" i="2"/>
  <c r="L718" i="2"/>
  <c r="M718" i="2"/>
  <c r="S718" i="2"/>
  <c r="U718" i="2"/>
  <c r="V718" i="2"/>
  <c r="AL718" i="2" s="1"/>
  <c r="W718" i="2" a="1"/>
  <c r="W718" i="2" s="1"/>
  <c r="X718" i="2" a="1"/>
  <c r="X718" i="2" s="1"/>
  <c r="Y718" i="2" a="1"/>
  <c r="Y718" i="2" s="1"/>
  <c r="Z718" i="2" a="1"/>
  <c r="Z718" i="2" s="1"/>
  <c r="AA718" i="2"/>
  <c r="AC718" i="2"/>
  <c r="F719" i="2"/>
  <c r="L719" i="2"/>
  <c r="M719" i="2"/>
  <c r="S719" i="2"/>
  <c r="U719" i="2"/>
  <c r="V719" i="2"/>
  <c r="AL719" i="2" s="1"/>
  <c r="W719" i="2" a="1"/>
  <c r="W719" i="2" s="1"/>
  <c r="X719" i="2" a="1"/>
  <c r="X719" i="2" s="1"/>
  <c r="Y719" i="2" a="1"/>
  <c r="Y719" i="2" s="1"/>
  <c r="Z719" i="2" a="1"/>
  <c r="Z719" i="2" s="1"/>
  <c r="AA719" i="2"/>
  <c r="AC719" i="2"/>
  <c r="F720" i="2"/>
  <c r="L720" i="2"/>
  <c r="M720" i="2"/>
  <c r="S720" i="2"/>
  <c r="U720" i="2"/>
  <c r="V720" i="2"/>
  <c r="AL720" i="2" s="1"/>
  <c r="W720" i="2" a="1"/>
  <c r="W720" i="2" s="1"/>
  <c r="X720" i="2" a="1"/>
  <c r="X720" i="2" s="1"/>
  <c r="Y720" i="2" a="1"/>
  <c r="Y720" i="2" s="1"/>
  <c r="Z720" i="2" a="1"/>
  <c r="Z720" i="2" s="1"/>
  <c r="AA720" i="2"/>
  <c r="AC720" i="2"/>
  <c r="F721" i="2"/>
  <c r="L721" i="2"/>
  <c r="M721" i="2"/>
  <c r="S721" i="2"/>
  <c r="U721" i="2"/>
  <c r="V721" i="2"/>
  <c r="AL721" i="2" s="1"/>
  <c r="W721" i="2" a="1"/>
  <c r="W721" i="2" s="1"/>
  <c r="X721" i="2" a="1"/>
  <c r="X721" i="2" s="1"/>
  <c r="Y721" i="2" a="1"/>
  <c r="Y721" i="2" s="1"/>
  <c r="Z721" i="2" a="1"/>
  <c r="Z721" i="2" s="1"/>
  <c r="AA721" i="2"/>
  <c r="AC721" i="2"/>
  <c r="F722" i="2"/>
  <c r="L722" i="2"/>
  <c r="M722" i="2"/>
  <c r="S722" i="2"/>
  <c r="U722" i="2"/>
  <c r="V722" i="2"/>
  <c r="AL722" i="2" s="1"/>
  <c r="W722" i="2" a="1"/>
  <c r="W722" i="2" s="1"/>
  <c r="X722" i="2" a="1"/>
  <c r="X722" i="2" s="1"/>
  <c r="Y722" i="2" a="1"/>
  <c r="Y722" i="2" s="1"/>
  <c r="Z722" i="2" a="1"/>
  <c r="Z722" i="2" s="1"/>
  <c r="AA722" i="2"/>
  <c r="AC722" i="2"/>
  <c r="F723" i="2"/>
  <c r="L723" i="2"/>
  <c r="M723" i="2"/>
  <c r="S723" i="2"/>
  <c r="U723" i="2"/>
  <c r="V723" i="2"/>
  <c r="AL723" i="2" s="1"/>
  <c r="W723" i="2" a="1"/>
  <c r="W723" i="2" s="1"/>
  <c r="X723" i="2" a="1"/>
  <c r="X723" i="2" s="1"/>
  <c r="Y723" i="2" a="1"/>
  <c r="Y723" i="2" s="1"/>
  <c r="Z723" i="2" a="1"/>
  <c r="Z723" i="2" s="1"/>
  <c r="AA723" i="2"/>
  <c r="AC723" i="2"/>
  <c r="F724" i="2"/>
  <c r="L724" i="2"/>
  <c r="M724" i="2"/>
  <c r="S724" i="2"/>
  <c r="U724" i="2"/>
  <c r="V724" i="2"/>
  <c r="AL724" i="2" s="1"/>
  <c r="W724" i="2" a="1"/>
  <c r="W724" i="2" s="1"/>
  <c r="X724" i="2" a="1"/>
  <c r="X724" i="2" s="1"/>
  <c r="Y724" i="2" a="1"/>
  <c r="Y724" i="2" s="1"/>
  <c r="Z724" i="2" a="1"/>
  <c r="Z724" i="2" s="1"/>
  <c r="AA724" i="2"/>
  <c r="AC724" i="2"/>
  <c r="F725" i="2"/>
  <c r="L725" i="2"/>
  <c r="M725" i="2"/>
  <c r="S725" i="2"/>
  <c r="U725" i="2"/>
  <c r="V725" i="2"/>
  <c r="AL725" i="2" s="1"/>
  <c r="W725" i="2" a="1"/>
  <c r="W725" i="2" s="1"/>
  <c r="X725" i="2" a="1"/>
  <c r="X725" i="2" s="1"/>
  <c r="Y725" i="2" a="1"/>
  <c r="Y725" i="2" s="1"/>
  <c r="Z725" i="2" a="1"/>
  <c r="Z725" i="2" s="1"/>
  <c r="AA725" i="2"/>
  <c r="AC725" i="2"/>
  <c r="F726" i="2"/>
  <c r="L726" i="2"/>
  <c r="M726" i="2"/>
  <c r="S726" i="2"/>
  <c r="U726" i="2"/>
  <c r="V726" i="2"/>
  <c r="AL726" i="2" s="1"/>
  <c r="W726" i="2" a="1"/>
  <c r="W726" i="2" s="1"/>
  <c r="X726" i="2" a="1"/>
  <c r="X726" i="2" s="1"/>
  <c r="Y726" i="2" a="1"/>
  <c r="Y726" i="2" s="1"/>
  <c r="Z726" i="2" a="1"/>
  <c r="Z726" i="2" s="1"/>
  <c r="AA726" i="2"/>
  <c r="AC726" i="2"/>
  <c r="F727" i="2"/>
  <c r="L727" i="2"/>
  <c r="M727" i="2"/>
  <c r="S727" i="2"/>
  <c r="U727" i="2"/>
  <c r="V727" i="2"/>
  <c r="AL727" i="2" s="1"/>
  <c r="W727" i="2" a="1"/>
  <c r="W727" i="2" s="1"/>
  <c r="X727" i="2" a="1"/>
  <c r="X727" i="2" s="1"/>
  <c r="Y727" i="2" a="1"/>
  <c r="Y727" i="2" s="1"/>
  <c r="Z727" i="2" a="1"/>
  <c r="Z727" i="2" s="1"/>
  <c r="AA727" i="2"/>
  <c r="AC727" i="2"/>
  <c r="F728" i="2"/>
  <c r="L728" i="2"/>
  <c r="M728" i="2"/>
  <c r="S728" i="2"/>
  <c r="U728" i="2"/>
  <c r="V728" i="2"/>
  <c r="AL728" i="2" s="1"/>
  <c r="W728" i="2" a="1"/>
  <c r="W728" i="2" s="1"/>
  <c r="X728" i="2" a="1"/>
  <c r="X728" i="2" s="1"/>
  <c r="Y728" i="2" a="1"/>
  <c r="Y728" i="2" s="1"/>
  <c r="Z728" i="2" a="1"/>
  <c r="Z728" i="2" s="1"/>
  <c r="AA728" i="2"/>
  <c r="AC728" i="2"/>
  <c r="F729" i="2"/>
  <c r="L729" i="2"/>
  <c r="M729" i="2"/>
  <c r="S729" i="2"/>
  <c r="U729" i="2"/>
  <c r="V729" i="2"/>
  <c r="AL729" i="2" s="1"/>
  <c r="W729" i="2" a="1"/>
  <c r="W729" i="2" s="1"/>
  <c r="X729" i="2" a="1"/>
  <c r="X729" i="2" s="1"/>
  <c r="Y729" i="2" a="1"/>
  <c r="Y729" i="2" s="1"/>
  <c r="Z729" i="2" a="1"/>
  <c r="Z729" i="2" s="1"/>
  <c r="AA729" i="2"/>
  <c r="AC729" i="2"/>
  <c r="F730" i="2"/>
  <c r="L730" i="2"/>
  <c r="M730" i="2"/>
  <c r="S730" i="2"/>
  <c r="U730" i="2"/>
  <c r="V730" i="2"/>
  <c r="AL730" i="2" s="1"/>
  <c r="W730" i="2" a="1"/>
  <c r="W730" i="2" s="1"/>
  <c r="X730" i="2" a="1"/>
  <c r="X730" i="2" s="1"/>
  <c r="Y730" i="2" a="1"/>
  <c r="Y730" i="2" s="1"/>
  <c r="Z730" i="2" a="1"/>
  <c r="Z730" i="2" s="1"/>
  <c r="AA730" i="2"/>
  <c r="AC730" i="2"/>
  <c r="F731" i="2"/>
  <c r="L731" i="2"/>
  <c r="M731" i="2"/>
  <c r="S731" i="2"/>
  <c r="U731" i="2"/>
  <c r="V731" i="2"/>
  <c r="AL731" i="2" s="1"/>
  <c r="W731" i="2" a="1"/>
  <c r="W731" i="2" s="1"/>
  <c r="X731" i="2" a="1"/>
  <c r="X731" i="2" s="1"/>
  <c r="Y731" i="2" a="1"/>
  <c r="Y731" i="2" s="1"/>
  <c r="Z731" i="2" a="1"/>
  <c r="Z731" i="2" s="1"/>
  <c r="AA731" i="2"/>
  <c r="AC731" i="2"/>
  <c r="F732" i="2"/>
  <c r="L732" i="2"/>
  <c r="M732" i="2"/>
  <c r="S732" i="2"/>
  <c r="U732" i="2"/>
  <c r="V732" i="2"/>
  <c r="AL732" i="2" s="1"/>
  <c r="W732" i="2" a="1"/>
  <c r="W732" i="2" s="1"/>
  <c r="X732" i="2" a="1"/>
  <c r="X732" i="2" s="1"/>
  <c r="Y732" i="2" a="1"/>
  <c r="Y732" i="2" s="1"/>
  <c r="Z732" i="2" a="1"/>
  <c r="Z732" i="2" s="1"/>
  <c r="AA732" i="2"/>
  <c r="AC732" i="2"/>
  <c r="F733" i="2"/>
  <c r="L733" i="2"/>
  <c r="M733" i="2"/>
  <c r="S733" i="2"/>
  <c r="U733" i="2"/>
  <c r="V733" i="2"/>
  <c r="AL733" i="2" s="1"/>
  <c r="W733" i="2" a="1"/>
  <c r="W733" i="2" s="1"/>
  <c r="X733" i="2" a="1"/>
  <c r="X733" i="2" s="1"/>
  <c r="Y733" i="2" a="1"/>
  <c r="Y733" i="2" s="1"/>
  <c r="Z733" i="2" a="1"/>
  <c r="Z733" i="2" s="1"/>
  <c r="AA733" i="2"/>
  <c r="AC733" i="2"/>
  <c r="F734" i="2"/>
  <c r="L734" i="2"/>
  <c r="M734" i="2"/>
  <c r="S734" i="2"/>
  <c r="U734" i="2"/>
  <c r="V734" i="2"/>
  <c r="AL734" i="2" s="1"/>
  <c r="W734" i="2" a="1"/>
  <c r="W734" i="2" s="1"/>
  <c r="X734" i="2" a="1"/>
  <c r="X734" i="2" s="1"/>
  <c r="Y734" i="2" a="1"/>
  <c r="Y734" i="2" s="1"/>
  <c r="Z734" i="2" a="1"/>
  <c r="Z734" i="2" s="1"/>
  <c r="AA734" i="2"/>
  <c r="AC734" i="2"/>
  <c r="F735" i="2"/>
  <c r="L735" i="2"/>
  <c r="M735" i="2"/>
  <c r="S735" i="2"/>
  <c r="U735" i="2"/>
  <c r="V735" i="2"/>
  <c r="AL735" i="2" s="1"/>
  <c r="W735" i="2" a="1"/>
  <c r="W735" i="2" s="1"/>
  <c r="X735" i="2" a="1"/>
  <c r="X735" i="2" s="1"/>
  <c r="Y735" i="2" a="1"/>
  <c r="Y735" i="2" s="1"/>
  <c r="Z735" i="2" a="1"/>
  <c r="Z735" i="2" s="1"/>
  <c r="AA735" i="2"/>
  <c r="AC735" i="2"/>
  <c r="F736" i="2"/>
  <c r="L736" i="2"/>
  <c r="M736" i="2"/>
  <c r="S736" i="2"/>
  <c r="U736" i="2"/>
  <c r="V736" i="2"/>
  <c r="AL736" i="2" s="1"/>
  <c r="W736" i="2" a="1"/>
  <c r="W736" i="2" s="1"/>
  <c r="X736" i="2" a="1"/>
  <c r="X736" i="2" s="1"/>
  <c r="Y736" i="2" a="1"/>
  <c r="Y736" i="2" s="1"/>
  <c r="Z736" i="2" a="1"/>
  <c r="Z736" i="2" s="1"/>
  <c r="AA736" i="2"/>
  <c r="AC736" i="2"/>
  <c r="F737" i="2"/>
  <c r="L737" i="2"/>
  <c r="M737" i="2"/>
  <c r="S737" i="2"/>
  <c r="U737" i="2"/>
  <c r="V737" i="2"/>
  <c r="AL737" i="2" s="1"/>
  <c r="W737" i="2" a="1"/>
  <c r="W737" i="2" s="1"/>
  <c r="X737" i="2" a="1"/>
  <c r="X737" i="2" s="1"/>
  <c r="Y737" i="2" a="1"/>
  <c r="Y737" i="2" s="1"/>
  <c r="Z737" i="2" a="1"/>
  <c r="Z737" i="2" s="1"/>
  <c r="AA737" i="2"/>
  <c r="AC737" i="2"/>
  <c r="F738" i="2"/>
  <c r="L738" i="2"/>
  <c r="M738" i="2"/>
  <c r="S738" i="2"/>
  <c r="U738" i="2"/>
  <c r="V738" i="2"/>
  <c r="AL738" i="2" s="1"/>
  <c r="W738" i="2" a="1"/>
  <c r="W738" i="2" s="1"/>
  <c r="X738" i="2" a="1"/>
  <c r="X738" i="2" s="1"/>
  <c r="Y738" i="2" a="1"/>
  <c r="Y738" i="2" s="1"/>
  <c r="Z738" i="2" a="1"/>
  <c r="Z738" i="2" s="1"/>
  <c r="AA738" i="2"/>
  <c r="AC738" i="2"/>
  <c r="F739" i="2"/>
  <c r="L739" i="2"/>
  <c r="M739" i="2"/>
  <c r="S739" i="2"/>
  <c r="U739" i="2"/>
  <c r="V739" i="2"/>
  <c r="AL739" i="2" s="1"/>
  <c r="W739" i="2" a="1"/>
  <c r="W739" i="2" s="1"/>
  <c r="X739" i="2" a="1"/>
  <c r="X739" i="2" s="1"/>
  <c r="Y739" i="2" a="1"/>
  <c r="Y739" i="2" s="1"/>
  <c r="Z739" i="2" a="1"/>
  <c r="Z739" i="2" s="1"/>
  <c r="AA739" i="2"/>
  <c r="AC739" i="2"/>
  <c r="F740" i="2"/>
  <c r="L740" i="2"/>
  <c r="M740" i="2"/>
  <c r="S740" i="2"/>
  <c r="U740" i="2"/>
  <c r="V740" i="2"/>
  <c r="AL740" i="2" s="1"/>
  <c r="W740" i="2" a="1"/>
  <c r="W740" i="2" s="1"/>
  <c r="X740" i="2" a="1"/>
  <c r="X740" i="2" s="1"/>
  <c r="Y740" i="2" a="1"/>
  <c r="Y740" i="2" s="1"/>
  <c r="Z740" i="2" a="1"/>
  <c r="Z740" i="2" s="1"/>
  <c r="AA740" i="2"/>
  <c r="AC740" i="2"/>
  <c r="F741" i="2"/>
  <c r="L741" i="2"/>
  <c r="M741" i="2"/>
  <c r="S741" i="2"/>
  <c r="U741" i="2"/>
  <c r="V741" i="2"/>
  <c r="AL741" i="2" s="1"/>
  <c r="W741" i="2" a="1"/>
  <c r="W741" i="2" s="1"/>
  <c r="X741" i="2" a="1"/>
  <c r="X741" i="2" s="1"/>
  <c r="Y741" i="2" a="1"/>
  <c r="Y741" i="2" s="1"/>
  <c r="Z741" i="2" a="1"/>
  <c r="Z741" i="2" s="1"/>
  <c r="AA741" i="2"/>
  <c r="AC741" i="2"/>
  <c r="F742" i="2"/>
  <c r="L742" i="2"/>
  <c r="M742" i="2"/>
  <c r="S742" i="2"/>
  <c r="U742" i="2"/>
  <c r="V742" i="2"/>
  <c r="AL742" i="2" s="1"/>
  <c r="W742" i="2" a="1"/>
  <c r="W742" i="2" s="1"/>
  <c r="X742" i="2" a="1"/>
  <c r="X742" i="2" s="1"/>
  <c r="Y742" i="2" a="1"/>
  <c r="Y742" i="2" s="1"/>
  <c r="Z742" i="2" a="1"/>
  <c r="Z742" i="2" s="1"/>
  <c r="AA742" i="2"/>
  <c r="AC742" i="2"/>
  <c r="F743" i="2"/>
  <c r="L743" i="2"/>
  <c r="M743" i="2"/>
  <c r="S743" i="2"/>
  <c r="U743" i="2"/>
  <c r="V743" i="2"/>
  <c r="AL743" i="2" s="1"/>
  <c r="W743" i="2" a="1"/>
  <c r="W743" i="2" s="1"/>
  <c r="X743" i="2" a="1"/>
  <c r="X743" i="2" s="1"/>
  <c r="Y743" i="2" a="1"/>
  <c r="Y743" i="2" s="1"/>
  <c r="Z743" i="2" a="1"/>
  <c r="Z743" i="2" s="1"/>
  <c r="AA743" i="2"/>
  <c r="AC743" i="2"/>
  <c r="F744" i="2"/>
  <c r="L744" i="2"/>
  <c r="M744" i="2"/>
  <c r="S744" i="2"/>
  <c r="U744" i="2"/>
  <c r="V744" i="2"/>
  <c r="AL744" i="2" s="1"/>
  <c r="W744" i="2" a="1"/>
  <c r="W744" i="2" s="1"/>
  <c r="X744" i="2" a="1"/>
  <c r="X744" i="2" s="1"/>
  <c r="Y744" i="2" a="1"/>
  <c r="Y744" i="2" s="1"/>
  <c r="Z744" i="2" a="1"/>
  <c r="Z744" i="2" s="1"/>
  <c r="AA744" i="2"/>
  <c r="AC744" i="2"/>
  <c r="F745" i="2"/>
  <c r="L745" i="2"/>
  <c r="M745" i="2"/>
  <c r="S745" i="2"/>
  <c r="U745" i="2"/>
  <c r="V745" i="2"/>
  <c r="AL745" i="2" s="1"/>
  <c r="W745" i="2" a="1"/>
  <c r="W745" i="2" s="1"/>
  <c r="X745" i="2" a="1"/>
  <c r="X745" i="2" s="1"/>
  <c r="Y745" i="2" a="1"/>
  <c r="Y745" i="2" s="1"/>
  <c r="Z745" i="2" a="1"/>
  <c r="Z745" i="2" s="1"/>
  <c r="AA745" i="2"/>
  <c r="AC745" i="2"/>
  <c r="F746" i="2"/>
  <c r="L746" i="2"/>
  <c r="M746" i="2"/>
  <c r="S746" i="2"/>
  <c r="U746" i="2"/>
  <c r="V746" i="2"/>
  <c r="AL746" i="2" s="1"/>
  <c r="W746" i="2" a="1"/>
  <c r="W746" i="2" s="1"/>
  <c r="X746" i="2" a="1"/>
  <c r="X746" i="2" s="1"/>
  <c r="Y746" i="2" a="1"/>
  <c r="Y746" i="2" s="1"/>
  <c r="Z746" i="2" a="1"/>
  <c r="Z746" i="2" s="1"/>
  <c r="AA746" i="2"/>
  <c r="AC746" i="2"/>
  <c r="F747" i="2"/>
  <c r="L747" i="2"/>
  <c r="M747" i="2"/>
  <c r="S747" i="2"/>
  <c r="U747" i="2"/>
  <c r="V747" i="2"/>
  <c r="AL747" i="2" s="1"/>
  <c r="W747" i="2" a="1"/>
  <c r="W747" i="2" s="1"/>
  <c r="X747" i="2" a="1"/>
  <c r="X747" i="2" s="1"/>
  <c r="Y747" i="2" a="1"/>
  <c r="Y747" i="2" s="1"/>
  <c r="Z747" i="2" a="1"/>
  <c r="Z747" i="2" s="1"/>
  <c r="AA747" i="2"/>
  <c r="AC747" i="2"/>
  <c r="F748" i="2"/>
  <c r="L748" i="2"/>
  <c r="M748" i="2"/>
  <c r="S748" i="2"/>
  <c r="U748" i="2"/>
  <c r="V748" i="2"/>
  <c r="AL748" i="2" s="1"/>
  <c r="W748" i="2" a="1"/>
  <c r="W748" i="2" s="1"/>
  <c r="X748" i="2" a="1"/>
  <c r="X748" i="2" s="1"/>
  <c r="Y748" i="2" a="1"/>
  <c r="Y748" i="2" s="1"/>
  <c r="Z748" i="2" a="1"/>
  <c r="Z748" i="2" s="1"/>
  <c r="AA748" i="2"/>
  <c r="AC748" i="2"/>
  <c r="F749" i="2"/>
  <c r="L749" i="2"/>
  <c r="M749" i="2"/>
  <c r="S749" i="2"/>
  <c r="U749" i="2"/>
  <c r="V749" i="2"/>
  <c r="AL749" i="2" s="1"/>
  <c r="W749" i="2" a="1"/>
  <c r="W749" i="2" s="1"/>
  <c r="X749" i="2" a="1"/>
  <c r="X749" i="2" s="1"/>
  <c r="Y749" i="2" a="1"/>
  <c r="Y749" i="2" s="1"/>
  <c r="Z749" i="2" a="1"/>
  <c r="Z749" i="2" s="1"/>
  <c r="AA749" i="2"/>
  <c r="AC749" i="2"/>
  <c r="F750" i="2"/>
  <c r="L750" i="2"/>
  <c r="M750" i="2"/>
  <c r="S750" i="2"/>
  <c r="U750" i="2"/>
  <c r="V750" i="2"/>
  <c r="AL750" i="2" s="1"/>
  <c r="W750" i="2" a="1"/>
  <c r="W750" i="2" s="1"/>
  <c r="X750" i="2" a="1"/>
  <c r="X750" i="2" s="1"/>
  <c r="Y750" i="2" a="1"/>
  <c r="Y750" i="2" s="1"/>
  <c r="Z750" i="2" a="1"/>
  <c r="Z750" i="2" s="1"/>
  <c r="AA750" i="2"/>
  <c r="AC750" i="2"/>
  <c r="F751" i="2"/>
  <c r="L751" i="2"/>
  <c r="M751" i="2"/>
  <c r="S751" i="2"/>
  <c r="U751" i="2"/>
  <c r="V751" i="2"/>
  <c r="AL751" i="2" s="1"/>
  <c r="W751" i="2" a="1"/>
  <c r="W751" i="2" s="1"/>
  <c r="X751" i="2" a="1"/>
  <c r="X751" i="2" s="1"/>
  <c r="Y751" i="2" a="1"/>
  <c r="Y751" i="2" s="1"/>
  <c r="Z751" i="2" a="1"/>
  <c r="Z751" i="2" s="1"/>
  <c r="AA751" i="2"/>
  <c r="AC751" i="2"/>
  <c r="F752" i="2"/>
  <c r="L752" i="2"/>
  <c r="M752" i="2"/>
  <c r="S752" i="2"/>
  <c r="U752" i="2"/>
  <c r="V752" i="2"/>
  <c r="AL752" i="2" s="1"/>
  <c r="W752" i="2" a="1"/>
  <c r="W752" i="2" s="1"/>
  <c r="X752" i="2" a="1"/>
  <c r="X752" i="2" s="1"/>
  <c r="Y752" i="2" a="1"/>
  <c r="Y752" i="2" s="1"/>
  <c r="Z752" i="2" a="1"/>
  <c r="Z752" i="2" s="1"/>
  <c r="AA752" i="2"/>
  <c r="AC752" i="2"/>
  <c r="F753" i="2"/>
  <c r="L753" i="2"/>
  <c r="M753" i="2"/>
  <c r="S753" i="2"/>
  <c r="U753" i="2"/>
  <c r="V753" i="2"/>
  <c r="AL753" i="2" s="1"/>
  <c r="W753" i="2" a="1"/>
  <c r="W753" i="2" s="1"/>
  <c r="X753" i="2" a="1"/>
  <c r="X753" i="2" s="1"/>
  <c r="Y753" i="2" a="1"/>
  <c r="Y753" i="2" s="1"/>
  <c r="Z753" i="2" a="1"/>
  <c r="Z753" i="2" s="1"/>
  <c r="AA753" i="2"/>
  <c r="AC753" i="2"/>
  <c r="F754" i="2"/>
  <c r="L754" i="2"/>
  <c r="M754" i="2"/>
  <c r="S754" i="2"/>
  <c r="U754" i="2"/>
  <c r="V754" i="2"/>
  <c r="AL754" i="2" s="1"/>
  <c r="W754" i="2" a="1"/>
  <c r="W754" i="2" s="1"/>
  <c r="X754" i="2" a="1"/>
  <c r="X754" i="2" s="1"/>
  <c r="Y754" i="2" a="1"/>
  <c r="Y754" i="2" s="1"/>
  <c r="Z754" i="2" a="1"/>
  <c r="Z754" i="2" s="1"/>
  <c r="AA754" i="2"/>
  <c r="AC754" i="2"/>
  <c r="F755" i="2"/>
  <c r="L755" i="2"/>
  <c r="M755" i="2"/>
  <c r="S755" i="2"/>
  <c r="U755" i="2"/>
  <c r="V755" i="2"/>
  <c r="AL755" i="2" s="1"/>
  <c r="W755" i="2" a="1"/>
  <c r="W755" i="2" s="1"/>
  <c r="X755" i="2" a="1"/>
  <c r="X755" i="2" s="1"/>
  <c r="Y755" i="2" a="1"/>
  <c r="Y755" i="2" s="1"/>
  <c r="Z755" i="2" a="1"/>
  <c r="Z755" i="2" s="1"/>
  <c r="AA755" i="2"/>
  <c r="AC755" i="2"/>
  <c r="F756" i="2"/>
  <c r="L756" i="2"/>
  <c r="M756" i="2"/>
  <c r="S756" i="2"/>
  <c r="U756" i="2"/>
  <c r="V756" i="2"/>
  <c r="AL756" i="2" s="1"/>
  <c r="W756" i="2" a="1"/>
  <c r="W756" i="2" s="1"/>
  <c r="X756" i="2" a="1"/>
  <c r="X756" i="2" s="1"/>
  <c r="Y756" i="2" a="1"/>
  <c r="Y756" i="2" s="1"/>
  <c r="Z756" i="2" a="1"/>
  <c r="Z756" i="2" s="1"/>
  <c r="AA756" i="2"/>
  <c r="AC756" i="2"/>
  <c r="F757" i="2"/>
  <c r="L757" i="2"/>
  <c r="M757" i="2"/>
  <c r="S757" i="2"/>
  <c r="U757" i="2"/>
  <c r="V757" i="2"/>
  <c r="AL757" i="2" s="1"/>
  <c r="W757" i="2" a="1"/>
  <c r="W757" i="2" s="1"/>
  <c r="X757" i="2" a="1"/>
  <c r="X757" i="2" s="1"/>
  <c r="Y757" i="2" a="1"/>
  <c r="Y757" i="2" s="1"/>
  <c r="Z757" i="2" a="1"/>
  <c r="Z757" i="2" s="1"/>
  <c r="AA757" i="2"/>
  <c r="AC757" i="2"/>
  <c r="F758" i="2"/>
  <c r="L758" i="2"/>
  <c r="M758" i="2"/>
  <c r="S758" i="2"/>
  <c r="U758" i="2"/>
  <c r="V758" i="2"/>
  <c r="AL758" i="2" s="1"/>
  <c r="W758" i="2" a="1"/>
  <c r="W758" i="2" s="1"/>
  <c r="X758" i="2" a="1"/>
  <c r="X758" i="2" s="1"/>
  <c r="Y758" i="2" a="1"/>
  <c r="Y758" i="2" s="1"/>
  <c r="Z758" i="2" a="1"/>
  <c r="Z758" i="2" s="1"/>
  <c r="AA758" i="2"/>
  <c r="AC758" i="2"/>
  <c r="F759" i="2"/>
  <c r="L759" i="2"/>
  <c r="M759" i="2"/>
  <c r="S759" i="2"/>
  <c r="U759" i="2"/>
  <c r="V759" i="2"/>
  <c r="AL759" i="2" s="1"/>
  <c r="W759" i="2" a="1"/>
  <c r="W759" i="2" s="1"/>
  <c r="X759" i="2" a="1"/>
  <c r="X759" i="2" s="1"/>
  <c r="Y759" i="2" a="1"/>
  <c r="Y759" i="2" s="1"/>
  <c r="Z759" i="2" a="1"/>
  <c r="Z759" i="2" s="1"/>
  <c r="AA759" i="2"/>
  <c r="AC759" i="2"/>
  <c r="F760" i="2"/>
  <c r="L760" i="2"/>
  <c r="M760" i="2"/>
  <c r="S760" i="2"/>
  <c r="U760" i="2"/>
  <c r="V760" i="2"/>
  <c r="AL760" i="2" s="1"/>
  <c r="W760" i="2" a="1"/>
  <c r="W760" i="2" s="1"/>
  <c r="X760" i="2" a="1"/>
  <c r="X760" i="2" s="1"/>
  <c r="Y760" i="2" a="1"/>
  <c r="Y760" i="2" s="1"/>
  <c r="Z760" i="2" a="1"/>
  <c r="Z760" i="2" s="1"/>
  <c r="AA760" i="2"/>
  <c r="AC760" i="2"/>
  <c r="F761" i="2"/>
  <c r="L761" i="2"/>
  <c r="M761" i="2"/>
  <c r="S761" i="2"/>
  <c r="U761" i="2"/>
  <c r="V761" i="2"/>
  <c r="AL761" i="2" s="1"/>
  <c r="W761" i="2" a="1"/>
  <c r="W761" i="2" s="1"/>
  <c r="X761" i="2" a="1"/>
  <c r="X761" i="2" s="1"/>
  <c r="Y761" i="2" a="1"/>
  <c r="Y761" i="2" s="1"/>
  <c r="Z761" i="2" a="1"/>
  <c r="Z761" i="2" s="1"/>
  <c r="AA761" i="2"/>
  <c r="AC761" i="2"/>
  <c r="F762" i="2"/>
  <c r="L762" i="2"/>
  <c r="M762" i="2"/>
  <c r="S762" i="2"/>
  <c r="U762" i="2"/>
  <c r="V762" i="2"/>
  <c r="AL762" i="2" s="1"/>
  <c r="W762" i="2" a="1"/>
  <c r="W762" i="2" s="1"/>
  <c r="X762" i="2" a="1"/>
  <c r="X762" i="2" s="1"/>
  <c r="Y762" i="2" a="1"/>
  <c r="Y762" i="2" s="1"/>
  <c r="Z762" i="2" a="1"/>
  <c r="Z762" i="2" s="1"/>
  <c r="AA762" i="2"/>
  <c r="AC762" i="2"/>
  <c r="F763" i="2"/>
  <c r="L763" i="2"/>
  <c r="M763" i="2"/>
  <c r="S763" i="2"/>
  <c r="U763" i="2"/>
  <c r="V763" i="2"/>
  <c r="AL763" i="2" s="1"/>
  <c r="W763" i="2" a="1"/>
  <c r="W763" i="2" s="1"/>
  <c r="X763" i="2" a="1"/>
  <c r="X763" i="2" s="1"/>
  <c r="Y763" i="2" a="1"/>
  <c r="Y763" i="2" s="1"/>
  <c r="Z763" i="2" a="1"/>
  <c r="Z763" i="2" s="1"/>
  <c r="AA763" i="2"/>
  <c r="AC763" i="2"/>
  <c r="F764" i="2"/>
  <c r="L764" i="2"/>
  <c r="M764" i="2"/>
  <c r="S764" i="2"/>
  <c r="U764" i="2"/>
  <c r="V764" i="2"/>
  <c r="AL764" i="2" s="1"/>
  <c r="W764" i="2" a="1"/>
  <c r="W764" i="2" s="1"/>
  <c r="X764" i="2" a="1"/>
  <c r="X764" i="2" s="1"/>
  <c r="Y764" i="2" a="1"/>
  <c r="Y764" i="2" s="1"/>
  <c r="Z764" i="2" a="1"/>
  <c r="Z764" i="2" s="1"/>
  <c r="AA764" i="2"/>
  <c r="AC764" i="2"/>
  <c r="F765" i="2"/>
  <c r="L765" i="2"/>
  <c r="M765" i="2"/>
  <c r="S765" i="2"/>
  <c r="U765" i="2"/>
  <c r="V765" i="2"/>
  <c r="AL765" i="2" s="1"/>
  <c r="W765" i="2" a="1"/>
  <c r="W765" i="2" s="1"/>
  <c r="X765" i="2" a="1"/>
  <c r="X765" i="2" s="1"/>
  <c r="Y765" i="2" a="1"/>
  <c r="Y765" i="2" s="1"/>
  <c r="Z765" i="2" a="1"/>
  <c r="Z765" i="2" s="1"/>
  <c r="AA765" i="2"/>
  <c r="AC765" i="2"/>
  <c r="F766" i="2"/>
  <c r="L766" i="2"/>
  <c r="M766" i="2"/>
  <c r="S766" i="2"/>
  <c r="U766" i="2"/>
  <c r="V766" i="2"/>
  <c r="AL766" i="2" s="1"/>
  <c r="W766" i="2" a="1"/>
  <c r="W766" i="2" s="1"/>
  <c r="X766" i="2" a="1"/>
  <c r="X766" i="2" s="1"/>
  <c r="Y766" i="2" a="1"/>
  <c r="Y766" i="2" s="1"/>
  <c r="Z766" i="2" a="1"/>
  <c r="Z766" i="2" s="1"/>
  <c r="AA766" i="2"/>
  <c r="AC766" i="2"/>
  <c r="F767" i="2"/>
  <c r="L767" i="2"/>
  <c r="M767" i="2"/>
  <c r="S767" i="2"/>
  <c r="U767" i="2"/>
  <c r="V767" i="2"/>
  <c r="AL767" i="2" s="1"/>
  <c r="W767" i="2" a="1"/>
  <c r="W767" i="2" s="1"/>
  <c r="X767" i="2" a="1"/>
  <c r="X767" i="2" s="1"/>
  <c r="Y767" i="2" a="1"/>
  <c r="Y767" i="2" s="1"/>
  <c r="Z767" i="2" a="1"/>
  <c r="Z767" i="2" s="1"/>
  <c r="AA767" i="2"/>
  <c r="AC767" i="2"/>
  <c r="F768" i="2"/>
  <c r="L768" i="2"/>
  <c r="M768" i="2"/>
  <c r="S768" i="2"/>
  <c r="U768" i="2"/>
  <c r="V768" i="2"/>
  <c r="AL768" i="2" s="1"/>
  <c r="W768" i="2" a="1"/>
  <c r="W768" i="2" s="1"/>
  <c r="X768" i="2" a="1"/>
  <c r="X768" i="2" s="1"/>
  <c r="Y768" i="2" a="1"/>
  <c r="Y768" i="2" s="1"/>
  <c r="Z768" i="2" a="1"/>
  <c r="Z768" i="2" s="1"/>
  <c r="AA768" i="2"/>
  <c r="AC768" i="2"/>
  <c r="F769" i="2"/>
  <c r="L769" i="2"/>
  <c r="M769" i="2"/>
  <c r="S769" i="2"/>
  <c r="U769" i="2"/>
  <c r="V769" i="2"/>
  <c r="AL769" i="2" s="1"/>
  <c r="W769" i="2" a="1"/>
  <c r="W769" i="2" s="1"/>
  <c r="X769" i="2" a="1"/>
  <c r="X769" i="2" s="1"/>
  <c r="Y769" i="2" a="1"/>
  <c r="Y769" i="2" s="1"/>
  <c r="Z769" i="2" a="1"/>
  <c r="Z769" i="2" s="1"/>
  <c r="AA769" i="2"/>
  <c r="AC769" i="2"/>
  <c r="F770" i="2"/>
  <c r="L770" i="2"/>
  <c r="M770" i="2"/>
  <c r="S770" i="2"/>
  <c r="U770" i="2"/>
  <c r="V770" i="2"/>
  <c r="AL770" i="2" s="1"/>
  <c r="W770" i="2" a="1"/>
  <c r="W770" i="2" s="1"/>
  <c r="X770" i="2" a="1"/>
  <c r="X770" i="2" s="1"/>
  <c r="Y770" i="2" a="1"/>
  <c r="Y770" i="2" s="1"/>
  <c r="Z770" i="2" a="1"/>
  <c r="Z770" i="2" s="1"/>
  <c r="AA770" i="2"/>
  <c r="AC770" i="2"/>
  <c r="F771" i="2"/>
  <c r="L771" i="2"/>
  <c r="M771" i="2"/>
  <c r="S771" i="2"/>
  <c r="U771" i="2"/>
  <c r="V771" i="2"/>
  <c r="AL771" i="2" s="1"/>
  <c r="W771" i="2" a="1"/>
  <c r="W771" i="2" s="1"/>
  <c r="X771" i="2" a="1"/>
  <c r="X771" i="2" s="1"/>
  <c r="Y771" i="2" a="1"/>
  <c r="Y771" i="2" s="1"/>
  <c r="Z771" i="2" a="1"/>
  <c r="Z771" i="2" s="1"/>
  <c r="AA771" i="2"/>
  <c r="AC771" i="2"/>
  <c r="F772" i="2"/>
  <c r="L772" i="2"/>
  <c r="M772" i="2"/>
  <c r="S772" i="2"/>
  <c r="U772" i="2"/>
  <c r="V772" i="2"/>
  <c r="AL772" i="2" s="1"/>
  <c r="W772" i="2" a="1"/>
  <c r="W772" i="2" s="1"/>
  <c r="X772" i="2" a="1"/>
  <c r="X772" i="2" s="1"/>
  <c r="Y772" i="2" a="1"/>
  <c r="Y772" i="2" s="1"/>
  <c r="Z772" i="2" a="1"/>
  <c r="Z772" i="2" s="1"/>
  <c r="AA772" i="2"/>
  <c r="AC772" i="2"/>
  <c r="F773" i="2"/>
  <c r="L773" i="2"/>
  <c r="M773" i="2"/>
  <c r="S773" i="2"/>
  <c r="U773" i="2"/>
  <c r="V773" i="2"/>
  <c r="AL773" i="2" s="1"/>
  <c r="W773" i="2" a="1"/>
  <c r="W773" i="2" s="1"/>
  <c r="X773" i="2" a="1"/>
  <c r="X773" i="2" s="1"/>
  <c r="Y773" i="2" a="1"/>
  <c r="Y773" i="2" s="1"/>
  <c r="Z773" i="2" a="1"/>
  <c r="Z773" i="2" s="1"/>
  <c r="AA773" i="2"/>
  <c r="AC773" i="2"/>
  <c r="F774" i="2"/>
  <c r="L774" i="2"/>
  <c r="M774" i="2"/>
  <c r="S774" i="2"/>
  <c r="U774" i="2"/>
  <c r="V774" i="2"/>
  <c r="AL774" i="2" s="1"/>
  <c r="W774" i="2" a="1"/>
  <c r="W774" i="2" s="1"/>
  <c r="X774" i="2" a="1"/>
  <c r="X774" i="2" s="1"/>
  <c r="Y774" i="2" a="1"/>
  <c r="Y774" i="2" s="1"/>
  <c r="Z774" i="2" a="1"/>
  <c r="Z774" i="2" s="1"/>
  <c r="AA774" i="2"/>
  <c r="AC774" i="2"/>
  <c r="F775" i="2"/>
  <c r="L775" i="2"/>
  <c r="M775" i="2"/>
  <c r="S775" i="2"/>
  <c r="U775" i="2"/>
  <c r="V775" i="2"/>
  <c r="AL775" i="2" s="1"/>
  <c r="W775" i="2" a="1"/>
  <c r="W775" i="2" s="1"/>
  <c r="X775" i="2" a="1"/>
  <c r="X775" i="2" s="1"/>
  <c r="Y775" i="2" a="1"/>
  <c r="Y775" i="2" s="1"/>
  <c r="Z775" i="2" a="1"/>
  <c r="Z775" i="2" s="1"/>
  <c r="AA775" i="2"/>
  <c r="AC775" i="2"/>
  <c r="F776" i="2"/>
  <c r="L776" i="2"/>
  <c r="M776" i="2"/>
  <c r="S776" i="2"/>
  <c r="U776" i="2"/>
  <c r="V776" i="2"/>
  <c r="AL776" i="2" s="1"/>
  <c r="W776" i="2" a="1"/>
  <c r="W776" i="2" s="1"/>
  <c r="X776" i="2" a="1"/>
  <c r="X776" i="2" s="1"/>
  <c r="Y776" i="2" a="1"/>
  <c r="Y776" i="2" s="1"/>
  <c r="Z776" i="2" a="1"/>
  <c r="Z776" i="2" s="1"/>
  <c r="AA776" i="2"/>
  <c r="AC776" i="2"/>
  <c r="F777" i="2"/>
  <c r="L777" i="2"/>
  <c r="M777" i="2"/>
  <c r="S777" i="2"/>
  <c r="U777" i="2"/>
  <c r="V777" i="2"/>
  <c r="AL777" i="2" s="1"/>
  <c r="W777" i="2" a="1"/>
  <c r="W777" i="2" s="1"/>
  <c r="X777" i="2" a="1"/>
  <c r="X777" i="2" s="1"/>
  <c r="Y777" i="2" a="1"/>
  <c r="Y777" i="2" s="1"/>
  <c r="Z777" i="2" a="1"/>
  <c r="Z777" i="2" s="1"/>
  <c r="AA777" i="2"/>
  <c r="AC777" i="2"/>
  <c r="F778" i="2"/>
  <c r="L778" i="2"/>
  <c r="M778" i="2"/>
  <c r="S778" i="2"/>
  <c r="U778" i="2"/>
  <c r="V778" i="2"/>
  <c r="AL778" i="2" s="1"/>
  <c r="W778" i="2" a="1"/>
  <c r="W778" i="2" s="1"/>
  <c r="X778" i="2" a="1"/>
  <c r="X778" i="2" s="1"/>
  <c r="Y778" i="2" a="1"/>
  <c r="Y778" i="2" s="1"/>
  <c r="Z778" i="2" a="1"/>
  <c r="Z778" i="2" s="1"/>
  <c r="AA778" i="2"/>
  <c r="AC778" i="2"/>
  <c r="F779" i="2"/>
  <c r="L779" i="2"/>
  <c r="M779" i="2"/>
  <c r="S779" i="2"/>
  <c r="U779" i="2"/>
  <c r="V779" i="2"/>
  <c r="AL779" i="2" s="1"/>
  <c r="W779" i="2" a="1"/>
  <c r="W779" i="2" s="1"/>
  <c r="X779" i="2" a="1"/>
  <c r="X779" i="2" s="1"/>
  <c r="Y779" i="2" a="1"/>
  <c r="Y779" i="2" s="1"/>
  <c r="Z779" i="2" a="1"/>
  <c r="Z779" i="2" s="1"/>
  <c r="AA779" i="2"/>
  <c r="AC779" i="2"/>
  <c r="F780" i="2"/>
  <c r="L780" i="2"/>
  <c r="M780" i="2"/>
  <c r="S780" i="2"/>
  <c r="U780" i="2"/>
  <c r="V780" i="2"/>
  <c r="AL780" i="2" s="1"/>
  <c r="W780" i="2" a="1"/>
  <c r="W780" i="2" s="1"/>
  <c r="X780" i="2" a="1"/>
  <c r="X780" i="2" s="1"/>
  <c r="Y780" i="2" a="1"/>
  <c r="Y780" i="2" s="1"/>
  <c r="Z780" i="2" a="1"/>
  <c r="Z780" i="2" s="1"/>
  <c r="AA780" i="2"/>
  <c r="AC780" i="2"/>
  <c r="F781" i="2"/>
  <c r="L781" i="2"/>
  <c r="M781" i="2"/>
  <c r="S781" i="2"/>
  <c r="U781" i="2"/>
  <c r="V781" i="2"/>
  <c r="AL781" i="2" s="1"/>
  <c r="W781" i="2" a="1"/>
  <c r="W781" i="2" s="1"/>
  <c r="X781" i="2" a="1"/>
  <c r="X781" i="2" s="1"/>
  <c r="Y781" i="2" a="1"/>
  <c r="Y781" i="2" s="1"/>
  <c r="Z781" i="2" a="1"/>
  <c r="Z781" i="2" s="1"/>
  <c r="AA781" i="2"/>
  <c r="AC781" i="2"/>
  <c r="F782" i="2"/>
  <c r="L782" i="2"/>
  <c r="M782" i="2"/>
  <c r="S782" i="2"/>
  <c r="U782" i="2"/>
  <c r="V782" i="2"/>
  <c r="AL782" i="2" s="1"/>
  <c r="W782" i="2" a="1"/>
  <c r="W782" i="2" s="1"/>
  <c r="X782" i="2" a="1"/>
  <c r="X782" i="2" s="1"/>
  <c r="Y782" i="2" a="1"/>
  <c r="Y782" i="2" s="1"/>
  <c r="Z782" i="2" a="1"/>
  <c r="Z782" i="2" s="1"/>
  <c r="AA782" i="2"/>
  <c r="AC782" i="2"/>
  <c r="F783" i="2"/>
  <c r="L783" i="2"/>
  <c r="M783" i="2"/>
  <c r="S783" i="2"/>
  <c r="U783" i="2"/>
  <c r="V783" i="2"/>
  <c r="AL783" i="2" s="1"/>
  <c r="W783" i="2" a="1"/>
  <c r="W783" i="2" s="1"/>
  <c r="X783" i="2" a="1"/>
  <c r="X783" i="2" s="1"/>
  <c r="Y783" i="2" a="1"/>
  <c r="Y783" i="2" s="1"/>
  <c r="Z783" i="2" a="1"/>
  <c r="Z783" i="2" s="1"/>
  <c r="AA783" i="2"/>
  <c r="AC783" i="2"/>
  <c r="F784" i="2"/>
  <c r="L784" i="2"/>
  <c r="M784" i="2"/>
  <c r="S784" i="2"/>
  <c r="U784" i="2"/>
  <c r="V784" i="2"/>
  <c r="AL784" i="2" s="1"/>
  <c r="W784" i="2" a="1"/>
  <c r="W784" i="2" s="1"/>
  <c r="X784" i="2" a="1"/>
  <c r="X784" i="2" s="1"/>
  <c r="Y784" i="2" a="1"/>
  <c r="Y784" i="2" s="1"/>
  <c r="Z784" i="2" a="1"/>
  <c r="Z784" i="2" s="1"/>
  <c r="AA784" i="2"/>
  <c r="AC784" i="2"/>
  <c r="F785" i="2"/>
  <c r="L785" i="2"/>
  <c r="M785" i="2"/>
  <c r="S785" i="2"/>
  <c r="U785" i="2"/>
  <c r="V785" i="2"/>
  <c r="AL785" i="2" s="1"/>
  <c r="W785" i="2" a="1"/>
  <c r="W785" i="2" s="1"/>
  <c r="X785" i="2" a="1"/>
  <c r="X785" i="2" s="1"/>
  <c r="Y785" i="2" a="1"/>
  <c r="Y785" i="2" s="1"/>
  <c r="Z785" i="2" a="1"/>
  <c r="Z785" i="2" s="1"/>
  <c r="AA785" i="2"/>
  <c r="AC785" i="2"/>
  <c r="F786" i="2"/>
  <c r="L786" i="2"/>
  <c r="M786" i="2"/>
  <c r="S786" i="2"/>
  <c r="U786" i="2"/>
  <c r="V786" i="2"/>
  <c r="AL786" i="2" s="1"/>
  <c r="W786" i="2" a="1"/>
  <c r="W786" i="2" s="1"/>
  <c r="X786" i="2" a="1"/>
  <c r="X786" i="2" s="1"/>
  <c r="Y786" i="2" a="1"/>
  <c r="Y786" i="2" s="1"/>
  <c r="Z786" i="2" a="1"/>
  <c r="Z786" i="2" s="1"/>
  <c r="AA786" i="2"/>
  <c r="AC786" i="2"/>
  <c r="F787" i="2"/>
  <c r="L787" i="2"/>
  <c r="M787" i="2"/>
  <c r="S787" i="2"/>
  <c r="U787" i="2"/>
  <c r="V787" i="2"/>
  <c r="AL787" i="2" s="1"/>
  <c r="W787" i="2" a="1"/>
  <c r="W787" i="2" s="1"/>
  <c r="X787" i="2" a="1"/>
  <c r="X787" i="2" s="1"/>
  <c r="Y787" i="2" a="1"/>
  <c r="Y787" i="2" s="1"/>
  <c r="Z787" i="2" a="1"/>
  <c r="Z787" i="2" s="1"/>
  <c r="AA787" i="2"/>
  <c r="AC787" i="2"/>
  <c r="F788" i="2"/>
  <c r="L788" i="2"/>
  <c r="M788" i="2"/>
  <c r="S788" i="2"/>
  <c r="U788" i="2"/>
  <c r="V788" i="2"/>
  <c r="AL788" i="2" s="1"/>
  <c r="W788" i="2" a="1"/>
  <c r="W788" i="2" s="1"/>
  <c r="X788" i="2" a="1"/>
  <c r="X788" i="2" s="1"/>
  <c r="Y788" i="2" a="1"/>
  <c r="Y788" i="2" s="1"/>
  <c r="Z788" i="2" a="1"/>
  <c r="Z788" i="2" s="1"/>
  <c r="AA788" i="2"/>
  <c r="AC788" i="2"/>
  <c r="F789" i="2"/>
  <c r="L789" i="2"/>
  <c r="M789" i="2"/>
  <c r="S789" i="2"/>
  <c r="U789" i="2"/>
  <c r="V789" i="2"/>
  <c r="AL789" i="2" s="1"/>
  <c r="W789" i="2" a="1"/>
  <c r="W789" i="2" s="1"/>
  <c r="X789" i="2" a="1"/>
  <c r="X789" i="2" s="1"/>
  <c r="Y789" i="2" a="1"/>
  <c r="Y789" i="2" s="1"/>
  <c r="Z789" i="2" a="1"/>
  <c r="Z789" i="2" s="1"/>
  <c r="AA789" i="2"/>
  <c r="AC789" i="2"/>
  <c r="F790" i="2"/>
  <c r="L790" i="2"/>
  <c r="M790" i="2"/>
  <c r="S790" i="2"/>
  <c r="U790" i="2"/>
  <c r="V790" i="2"/>
  <c r="AL790" i="2" s="1"/>
  <c r="W790" i="2" a="1"/>
  <c r="W790" i="2" s="1"/>
  <c r="X790" i="2" a="1"/>
  <c r="X790" i="2" s="1"/>
  <c r="Y790" i="2" a="1"/>
  <c r="Y790" i="2" s="1"/>
  <c r="Z790" i="2" a="1"/>
  <c r="Z790" i="2" s="1"/>
  <c r="AA790" i="2"/>
  <c r="AC790" i="2"/>
  <c r="F791" i="2"/>
  <c r="L791" i="2"/>
  <c r="M791" i="2"/>
  <c r="S791" i="2"/>
  <c r="U791" i="2"/>
  <c r="V791" i="2"/>
  <c r="AL791" i="2" s="1"/>
  <c r="W791" i="2" a="1"/>
  <c r="W791" i="2" s="1"/>
  <c r="X791" i="2" a="1"/>
  <c r="X791" i="2" s="1"/>
  <c r="Y791" i="2" a="1"/>
  <c r="Y791" i="2" s="1"/>
  <c r="Z791" i="2" a="1"/>
  <c r="Z791" i="2" s="1"/>
  <c r="AA791" i="2"/>
  <c r="AC791" i="2"/>
  <c r="F792" i="2"/>
  <c r="L792" i="2"/>
  <c r="M792" i="2"/>
  <c r="S792" i="2"/>
  <c r="U792" i="2"/>
  <c r="V792" i="2"/>
  <c r="AL792" i="2" s="1"/>
  <c r="W792" i="2" a="1"/>
  <c r="W792" i="2" s="1"/>
  <c r="X792" i="2" a="1"/>
  <c r="X792" i="2" s="1"/>
  <c r="Y792" i="2" a="1"/>
  <c r="Y792" i="2" s="1"/>
  <c r="Z792" i="2" a="1"/>
  <c r="Z792" i="2" s="1"/>
  <c r="AA792" i="2"/>
  <c r="AC792" i="2"/>
  <c r="F793" i="2"/>
  <c r="L793" i="2"/>
  <c r="M793" i="2"/>
  <c r="S793" i="2"/>
  <c r="U793" i="2"/>
  <c r="V793" i="2"/>
  <c r="AL793" i="2" s="1"/>
  <c r="W793" i="2" a="1"/>
  <c r="W793" i="2" s="1"/>
  <c r="X793" i="2" a="1"/>
  <c r="X793" i="2" s="1"/>
  <c r="Y793" i="2" a="1"/>
  <c r="Y793" i="2" s="1"/>
  <c r="Z793" i="2" a="1"/>
  <c r="Z793" i="2" s="1"/>
  <c r="AA793" i="2"/>
  <c r="AC793" i="2"/>
  <c r="F794" i="2"/>
  <c r="L794" i="2"/>
  <c r="M794" i="2"/>
  <c r="S794" i="2"/>
  <c r="U794" i="2"/>
  <c r="V794" i="2"/>
  <c r="AL794" i="2" s="1"/>
  <c r="W794" i="2" a="1"/>
  <c r="W794" i="2" s="1"/>
  <c r="X794" i="2" a="1"/>
  <c r="X794" i="2" s="1"/>
  <c r="Y794" i="2" a="1"/>
  <c r="Y794" i="2" s="1"/>
  <c r="Z794" i="2" a="1"/>
  <c r="Z794" i="2" s="1"/>
  <c r="AA794" i="2"/>
  <c r="AC794" i="2"/>
  <c r="F795" i="2"/>
  <c r="L795" i="2"/>
  <c r="M795" i="2"/>
  <c r="S795" i="2"/>
  <c r="U795" i="2"/>
  <c r="V795" i="2"/>
  <c r="AL795" i="2" s="1"/>
  <c r="W795" i="2" a="1"/>
  <c r="W795" i="2" s="1"/>
  <c r="X795" i="2" a="1"/>
  <c r="X795" i="2" s="1"/>
  <c r="Y795" i="2" a="1"/>
  <c r="Y795" i="2" s="1"/>
  <c r="Z795" i="2" a="1"/>
  <c r="Z795" i="2" s="1"/>
  <c r="AA795" i="2"/>
  <c r="AC795" i="2"/>
  <c r="F796" i="2"/>
  <c r="L796" i="2"/>
  <c r="M796" i="2"/>
  <c r="S796" i="2"/>
  <c r="U796" i="2"/>
  <c r="V796" i="2"/>
  <c r="AL796" i="2" s="1"/>
  <c r="W796" i="2" a="1"/>
  <c r="W796" i="2" s="1"/>
  <c r="X796" i="2" a="1"/>
  <c r="X796" i="2" s="1"/>
  <c r="Y796" i="2" a="1"/>
  <c r="Y796" i="2" s="1"/>
  <c r="Z796" i="2" a="1"/>
  <c r="Z796" i="2" s="1"/>
  <c r="AA796" i="2"/>
  <c r="AC796" i="2"/>
  <c r="F797" i="2"/>
  <c r="L797" i="2"/>
  <c r="M797" i="2"/>
  <c r="S797" i="2"/>
  <c r="U797" i="2"/>
  <c r="V797" i="2"/>
  <c r="AL797" i="2" s="1"/>
  <c r="W797" i="2" a="1"/>
  <c r="W797" i="2" s="1"/>
  <c r="X797" i="2" a="1"/>
  <c r="X797" i="2" s="1"/>
  <c r="Y797" i="2" a="1"/>
  <c r="Y797" i="2" s="1"/>
  <c r="Z797" i="2" a="1"/>
  <c r="Z797" i="2" s="1"/>
  <c r="AA797" i="2"/>
  <c r="AC797" i="2"/>
  <c r="F798" i="2"/>
  <c r="L798" i="2"/>
  <c r="M798" i="2"/>
  <c r="S798" i="2"/>
  <c r="U798" i="2"/>
  <c r="V798" i="2"/>
  <c r="AL798" i="2" s="1"/>
  <c r="W798" i="2" a="1"/>
  <c r="W798" i="2" s="1"/>
  <c r="X798" i="2" a="1"/>
  <c r="X798" i="2" s="1"/>
  <c r="Y798" i="2" a="1"/>
  <c r="Y798" i="2" s="1"/>
  <c r="Z798" i="2" a="1"/>
  <c r="Z798" i="2" s="1"/>
  <c r="AA798" i="2"/>
  <c r="AC798" i="2"/>
  <c r="F799" i="2"/>
  <c r="L799" i="2"/>
  <c r="M799" i="2"/>
  <c r="S799" i="2"/>
  <c r="U799" i="2"/>
  <c r="V799" i="2"/>
  <c r="AL799" i="2" s="1"/>
  <c r="W799" i="2" a="1"/>
  <c r="W799" i="2" s="1"/>
  <c r="X799" i="2" a="1"/>
  <c r="X799" i="2" s="1"/>
  <c r="Y799" i="2" a="1"/>
  <c r="Y799" i="2" s="1"/>
  <c r="Z799" i="2" a="1"/>
  <c r="Z799" i="2" s="1"/>
  <c r="AA799" i="2"/>
  <c r="AC799" i="2"/>
  <c r="F800" i="2"/>
  <c r="L800" i="2"/>
  <c r="M800" i="2"/>
  <c r="S800" i="2"/>
  <c r="U800" i="2"/>
  <c r="V800" i="2"/>
  <c r="AL800" i="2" s="1"/>
  <c r="W800" i="2" a="1"/>
  <c r="W800" i="2" s="1"/>
  <c r="X800" i="2" a="1"/>
  <c r="X800" i="2" s="1"/>
  <c r="Y800" i="2" a="1"/>
  <c r="Y800" i="2" s="1"/>
  <c r="Z800" i="2" a="1"/>
  <c r="Z800" i="2" s="1"/>
  <c r="AA800" i="2"/>
  <c r="AC800" i="2"/>
  <c r="F801" i="2"/>
  <c r="L801" i="2"/>
  <c r="M801" i="2"/>
  <c r="S801" i="2"/>
  <c r="U801" i="2"/>
  <c r="V801" i="2"/>
  <c r="AL801" i="2" s="1"/>
  <c r="W801" i="2" a="1"/>
  <c r="W801" i="2" s="1"/>
  <c r="X801" i="2" a="1"/>
  <c r="X801" i="2" s="1"/>
  <c r="Y801" i="2" a="1"/>
  <c r="Y801" i="2" s="1"/>
  <c r="Z801" i="2" a="1"/>
  <c r="Z801" i="2" s="1"/>
  <c r="AA801" i="2"/>
  <c r="AC801" i="2"/>
  <c r="F802" i="2"/>
  <c r="L802" i="2"/>
  <c r="M802" i="2"/>
  <c r="S802" i="2"/>
  <c r="U802" i="2"/>
  <c r="V802" i="2"/>
  <c r="AL802" i="2" s="1"/>
  <c r="W802" i="2" a="1"/>
  <c r="W802" i="2" s="1"/>
  <c r="X802" i="2" a="1"/>
  <c r="X802" i="2" s="1"/>
  <c r="Y802" i="2" a="1"/>
  <c r="Y802" i="2" s="1"/>
  <c r="Z802" i="2" a="1"/>
  <c r="Z802" i="2" s="1"/>
  <c r="AA802" i="2"/>
  <c r="AC802" i="2"/>
  <c r="F803" i="2"/>
  <c r="L803" i="2"/>
  <c r="M803" i="2"/>
  <c r="S803" i="2"/>
  <c r="U803" i="2"/>
  <c r="V803" i="2"/>
  <c r="AL803" i="2" s="1"/>
  <c r="W803" i="2" a="1"/>
  <c r="W803" i="2" s="1"/>
  <c r="X803" i="2" a="1"/>
  <c r="X803" i="2" s="1"/>
  <c r="Y803" i="2" a="1"/>
  <c r="Y803" i="2" s="1"/>
  <c r="Z803" i="2" a="1"/>
  <c r="Z803" i="2" s="1"/>
  <c r="AA803" i="2"/>
  <c r="AC803" i="2"/>
  <c r="F804" i="2"/>
  <c r="L804" i="2"/>
  <c r="M804" i="2"/>
  <c r="S804" i="2"/>
  <c r="U804" i="2"/>
  <c r="V804" i="2"/>
  <c r="AL804" i="2" s="1"/>
  <c r="W804" i="2" a="1"/>
  <c r="W804" i="2" s="1"/>
  <c r="X804" i="2" a="1"/>
  <c r="X804" i="2" s="1"/>
  <c r="Y804" i="2" a="1"/>
  <c r="Y804" i="2" s="1"/>
  <c r="Z804" i="2" a="1"/>
  <c r="Z804" i="2" s="1"/>
  <c r="AA804" i="2"/>
  <c r="AC804" i="2"/>
  <c r="F805" i="2"/>
  <c r="L805" i="2"/>
  <c r="M805" i="2"/>
  <c r="S805" i="2"/>
  <c r="U805" i="2"/>
  <c r="V805" i="2"/>
  <c r="AL805" i="2" s="1"/>
  <c r="W805" i="2" a="1"/>
  <c r="W805" i="2" s="1"/>
  <c r="X805" i="2" a="1"/>
  <c r="X805" i="2" s="1"/>
  <c r="Y805" i="2" a="1"/>
  <c r="Y805" i="2" s="1"/>
  <c r="Z805" i="2" a="1"/>
  <c r="Z805" i="2" s="1"/>
  <c r="AA805" i="2"/>
  <c r="AC805" i="2"/>
  <c r="F806" i="2"/>
  <c r="L806" i="2"/>
  <c r="M806" i="2"/>
  <c r="S806" i="2"/>
  <c r="U806" i="2"/>
  <c r="V806" i="2"/>
  <c r="AL806" i="2" s="1"/>
  <c r="W806" i="2" a="1"/>
  <c r="W806" i="2" s="1"/>
  <c r="X806" i="2" a="1"/>
  <c r="X806" i="2" s="1"/>
  <c r="Y806" i="2" a="1"/>
  <c r="Y806" i="2" s="1"/>
  <c r="Z806" i="2" a="1"/>
  <c r="Z806" i="2" s="1"/>
  <c r="AA806" i="2"/>
  <c r="AC806" i="2"/>
  <c r="F807" i="2"/>
  <c r="L807" i="2"/>
  <c r="M807" i="2"/>
  <c r="S807" i="2"/>
  <c r="U807" i="2"/>
  <c r="V807" i="2"/>
  <c r="AL807" i="2" s="1"/>
  <c r="W807" i="2" a="1"/>
  <c r="W807" i="2" s="1"/>
  <c r="X807" i="2" a="1"/>
  <c r="X807" i="2" s="1"/>
  <c r="Y807" i="2" a="1"/>
  <c r="Y807" i="2" s="1"/>
  <c r="Z807" i="2" a="1"/>
  <c r="Z807" i="2" s="1"/>
  <c r="AA807" i="2"/>
  <c r="AC807" i="2"/>
  <c r="F808" i="2"/>
  <c r="L808" i="2"/>
  <c r="M808" i="2"/>
  <c r="S808" i="2"/>
  <c r="U808" i="2"/>
  <c r="V808" i="2"/>
  <c r="AL808" i="2" s="1"/>
  <c r="W808" i="2" a="1"/>
  <c r="W808" i="2" s="1"/>
  <c r="X808" i="2" a="1"/>
  <c r="X808" i="2" s="1"/>
  <c r="Y808" i="2" a="1"/>
  <c r="Y808" i="2" s="1"/>
  <c r="Z808" i="2" a="1"/>
  <c r="Z808" i="2" s="1"/>
  <c r="AA808" i="2"/>
  <c r="AC808" i="2"/>
  <c r="F809" i="2"/>
  <c r="L809" i="2"/>
  <c r="M809" i="2"/>
  <c r="S809" i="2"/>
  <c r="U809" i="2"/>
  <c r="V809" i="2"/>
  <c r="AL809" i="2" s="1"/>
  <c r="W809" i="2" a="1"/>
  <c r="W809" i="2" s="1"/>
  <c r="X809" i="2" a="1"/>
  <c r="X809" i="2" s="1"/>
  <c r="Y809" i="2" a="1"/>
  <c r="Y809" i="2" s="1"/>
  <c r="Z809" i="2" a="1"/>
  <c r="Z809" i="2" s="1"/>
  <c r="AA809" i="2"/>
  <c r="AC809" i="2"/>
  <c r="F810" i="2"/>
  <c r="L810" i="2"/>
  <c r="M810" i="2"/>
  <c r="S810" i="2"/>
  <c r="U810" i="2"/>
  <c r="V810" i="2"/>
  <c r="AL810" i="2" s="1"/>
  <c r="W810" i="2" a="1"/>
  <c r="W810" i="2" s="1"/>
  <c r="X810" i="2" a="1"/>
  <c r="X810" i="2" s="1"/>
  <c r="Y810" i="2" a="1"/>
  <c r="Y810" i="2" s="1"/>
  <c r="Z810" i="2" a="1"/>
  <c r="Z810" i="2" s="1"/>
  <c r="AA810" i="2"/>
  <c r="AC810" i="2"/>
  <c r="F811" i="2"/>
  <c r="L811" i="2"/>
  <c r="M811" i="2"/>
  <c r="S811" i="2"/>
  <c r="U811" i="2"/>
  <c r="V811" i="2"/>
  <c r="AL811" i="2" s="1"/>
  <c r="W811" i="2" a="1"/>
  <c r="W811" i="2" s="1"/>
  <c r="X811" i="2" a="1"/>
  <c r="X811" i="2" s="1"/>
  <c r="Y811" i="2" a="1"/>
  <c r="Y811" i="2" s="1"/>
  <c r="Z811" i="2" a="1"/>
  <c r="Z811" i="2" s="1"/>
  <c r="AA811" i="2"/>
  <c r="AC811" i="2"/>
  <c r="F812" i="2"/>
  <c r="L812" i="2"/>
  <c r="M812" i="2"/>
  <c r="S812" i="2"/>
  <c r="U812" i="2"/>
  <c r="V812" i="2"/>
  <c r="AL812" i="2" s="1"/>
  <c r="W812" i="2" a="1"/>
  <c r="W812" i="2" s="1"/>
  <c r="X812" i="2" a="1"/>
  <c r="X812" i="2" s="1"/>
  <c r="Y812" i="2" a="1"/>
  <c r="Y812" i="2" s="1"/>
  <c r="Z812" i="2" a="1"/>
  <c r="Z812" i="2" s="1"/>
  <c r="AA812" i="2"/>
  <c r="AC812" i="2"/>
  <c r="F813" i="2"/>
  <c r="L813" i="2"/>
  <c r="M813" i="2"/>
  <c r="S813" i="2"/>
  <c r="U813" i="2"/>
  <c r="V813" i="2"/>
  <c r="AL813" i="2" s="1"/>
  <c r="W813" i="2" a="1"/>
  <c r="W813" i="2" s="1"/>
  <c r="X813" i="2" a="1"/>
  <c r="X813" i="2" s="1"/>
  <c r="Y813" i="2" a="1"/>
  <c r="Y813" i="2" s="1"/>
  <c r="Z813" i="2" a="1"/>
  <c r="Z813" i="2" s="1"/>
  <c r="AA813" i="2"/>
  <c r="AC813" i="2"/>
  <c r="F814" i="2"/>
  <c r="L814" i="2"/>
  <c r="M814" i="2"/>
  <c r="S814" i="2"/>
  <c r="U814" i="2"/>
  <c r="V814" i="2"/>
  <c r="AL814" i="2" s="1"/>
  <c r="W814" i="2" a="1"/>
  <c r="W814" i="2" s="1"/>
  <c r="X814" i="2" a="1"/>
  <c r="X814" i="2" s="1"/>
  <c r="Y814" i="2" a="1"/>
  <c r="Y814" i="2" s="1"/>
  <c r="Z814" i="2" a="1"/>
  <c r="Z814" i="2" s="1"/>
  <c r="AA814" i="2"/>
  <c r="AC814" i="2"/>
  <c r="F815" i="2"/>
  <c r="L815" i="2"/>
  <c r="M815" i="2"/>
  <c r="S815" i="2"/>
  <c r="U815" i="2"/>
  <c r="V815" i="2"/>
  <c r="AL815" i="2" s="1"/>
  <c r="W815" i="2" a="1"/>
  <c r="W815" i="2" s="1"/>
  <c r="X815" i="2" a="1"/>
  <c r="X815" i="2" s="1"/>
  <c r="Y815" i="2" a="1"/>
  <c r="Y815" i="2" s="1"/>
  <c r="Z815" i="2" a="1"/>
  <c r="Z815" i="2" s="1"/>
  <c r="AA815" i="2"/>
  <c r="AC815" i="2"/>
  <c r="F816" i="2"/>
  <c r="L816" i="2"/>
  <c r="M816" i="2"/>
  <c r="S816" i="2"/>
  <c r="U816" i="2"/>
  <c r="V816" i="2"/>
  <c r="AL816" i="2" s="1"/>
  <c r="W816" i="2" a="1"/>
  <c r="W816" i="2" s="1"/>
  <c r="X816" i="2" a="1"/>
  <c r="X816" i="2" s="1"/>
  <c r="Y816" i="2" a="1"/>
  <c r="Y816" i="2" s="1"/>
  <c r="Z816" i="2" a="1"/>
  <c r="Z816" i="2" s="1"/>
  <c r="AA816" i="2"/>
  <c r="AC816" i="2"/>
  <c r="F817" i="2"/>
  <c r="L817" i="2"/>
  <c r="M817" i="2"/>
  <c r="S817" i="2"/>
  <c r="U817" i="2"/>
  <c r="V817" i="2"/>
  <c r="AL817" i="2" s="1"/>
  <c r="W817" i="2" a="1"/>
  <c r="W817" i="2" s="1"/>
  <c r="X817" i="2" a="1"/>
  <c r="X817" i="2" s="1"/>
  <c r="Y817" i="2" a="1"/>
  <c r="Y817" i="2" s="1"/>
  <c r="Z817" i="2" a="1"/>
  <c r="Z817" i="2" s="1"/>
  <c r="AA817" i="2"/>
  <c r="AC817" i="2"/>
  <c r="F818" i="2"/>
  <c r="L818" i="2"/>
  <c r="M818" i="2"/>
  <c r="S818" i="2"/>
  <c r="U818" i="2"/>
  <c r="V818" i="2"/>
  <c r="AL818" i="2" s="1"/>
  <c r="W818" i="2" a="1"/>
  <c r="W818" i="2" s="1"/>
  <c r="X818" i="2" a="1"/>
  <c r="X818" i="2" s="1"/>
  <c r="Y818" i="2" a="1"/>
  <c r="Y818" i="2" s="1"/>
  <c r="Z818" i="2" a="1"/>
  <c r="Z818" i="2" s="1"/>
  <c r="AA818" i="2"/>
  <c r="AC818" i="2"/>
  <c r="F819" i="2"/>
  <c r="L819" i="2"/>
  <c r="M819" i="2"/>
  <c r="S819" i="2"/>
  <c r="U819" i="2"/>
  <c r="V819" i="2"/>
  <c r="AL819" i="2" s="1"/>
  <c r="W819" i="2" a="1"/>
  <c r="W819" i="2" s="1"/>
  <c r="X819" i="2" a="1"/>
  <c r="X819" i="2" s="1"/>
  <c r="Y819" i="2" a="1"/>
  <c r="Y819" i="2" s="1"/>
  <c r="Z819" i="2" a="1"/>
  <c r="Z819" i="2" s="1"/>
  <c r="AA819" i="2"/>
  <c r="AC819" i="2"/>
  <c r="F820" i="2"/>
  <c r="L820" i="2"/>
  <c r="M820" i="2"/>
  <c r="S820" i="2"/>
  <c r="U820" i="2"/>
  <c r="V820" i="2"/>
  <c r="AL820" i="2" s="1"/>
  <c r="W820" i="2" a="1"/>
  <c r="W820" i="2" s="1"/>
  <c r="X820" i="2" a="1"/>
  <c r="X820" i="2" s="1"/>
  <c r="Y820" i="2" a="1"/>
  <c r="Y820" i="2" s="1"/>
  <c r="Z820" i="2" a="1"/>
  <c r="Z820" i="2" s="1"/>
  <c r="AA820" i="2"/>
  <c r="AC820" i="2"/>
  <c r="F821" i="2"/>
  <c r="L821" i="2"/>
  <c r="M821" i="2"/>
  <c r="S821" i="2"/>
  <c r="U821" i="2"/>
  <c r="V821" i="2"/>
  <c r="AL821" i="2" s="1"/>
  <c r="W821" i="2" a="1"/>
  <c r="W821" i="2" s="1"/>
  <c r="X821" i="2" a="1"/>
  <c r="X821" i="2" s="1"/>
  <c r="Y821" i="2" a="1"/>
  <c r="Y821" i="2" s="1"/>
  <c r="Z821" i="2" a="1"/>
  <c r="Z821" i="2" s="1"/>
  <c r="AA821" i="2"/>
  <c r="AC821" i="2"/>
  <c r="F822" i="2"/>
  <c r="L822" i="2"/>
  <c r="M822" i="2"/>
  <c r="S822" i="2"/>
  <c r="U822" i="2"/>
  <c r="V822" i="2"/>
  <c r="AL822" i="2" s="1"/>
  <c r="W822" i="2" a="1"/>
  <c r="W822" i="2" s="1"/>
  <c r="X822" i="2" a="1"/>
  <c r="X822" i="2" s="1"/>
  <c r="Y822" i="2" a="1"/>
  <c r="Y822" i="2" s="1"/>
  <c r="Z822" i="2" a="1"/>
  <c r="Z822" i="2" s="1"/>
  <c r="AA822" i="2"/>
  <c r="AC822" i="2"/>
  <c r="F823" i="2"/>
  <c r="L823" i="2"/>
  <c r="M823" i="2"/>
  <c r="S823" i="2"/>
  <c r="U823" i="2"/>
  <c r="V823" i="2"/>
  <c r="AL823" i="2" s="1"/>
  <c r="W823" i="2" a="1"/>
  <c r="W823" i="2" s="1"/>
  <c r="X823" i="2" a="1"/>
  <c r="X823" i="2" s="1"/>
  <c r="Y823" i="2" a="1"/>
  <c r="Y823" i="2" s="1"/>
  <c r="Z823" i="2" a="1"/>
  <c r="Z823" i="2" s="1"/>
  <c r="AA823" i="2"/>
  <c r="AC823" i="2"/>
  <c r="F824" i="2"/>
  <c r="L824" i="2"/>
  <c r="M824" i="2"/>
  <c r="S824" i="2"/>
  <c r="U824" i="2"/>
  <c r="V824" i="2"/>
  <c r="AL824" i="2" s="1"/>
  <c r="W824" i="2" a="1"/>
  <c r="W824" i="2" s="1"/>
  <c r="X824" i="2" a="1"/>
  <c r="X824" i="2" s="1"/>
  <c r="Y824" i="2" a="1"/>
  <c r="Y824" i="2" s="1"/>
  <c r="Z824" i="2" a="1"/>
  <c r="Z824" i="2" s="1"/>
  <c r="AA824" i="2"/>
  <c r="AC824" i="2"/>
  <c r="F825" i="2"/>
  <c r="L825" i="2"/>
  <c r="M825" i="2"/>
  <c r="S825" i="2"/>
  <c r="U825" i="2"/>
  <c r="V825" i="2"/>
  <c r="AL825" i="2" s="1"/>
  <c r="W825" i="2" a="1"/>
  <c r="W825" i="2" s="1"/>
  <c r="X825" i="2" a="1"/>
  <c r="X825" i="2" s="1"/>
  <c r="Y825" i="2" a="1"/>
  <c r="Y825" i="2" s="1"/>
  <c r="Z825" i="2" a="1"/>
  <c r="Z825" i="2" s="1"/>
  <c r="AA825" i="2"/>
  <c r="AC825" i="2"/>
  <c r="F826" i="2"/>
  <c r="L826" i="2"/>
  <c r="M826" i="2"/>
  <c r="S826" i="2"/>
  <c r="U826" i="2"/>
  <c r="V826" i="2"/>
  <c r="AL826" i="2" s="1"/>
  <c r="W826" i="2" a="1"/>
  <c r="W826" i="2" s="1"/>
  <c r="X826" i="2" a="1"/>
  <c r="X826" i="2" s="1"/>
  <c r="Y826" i="2" a="1"/>
  <c r="Y826" i="2" s="1"/>
  <c r="Z826" i="2" a="1"/>
  <c r="Z826" i="2" s="1"/>
  <c r="AA826" i="2"/>
  <c r="AC826" i="2"/>
  <c r="F827" i="2"/>
  <c r="L827" i="2"/>
  <c r="M827" i="2"/>
  <c r="S827" i="2"/>
  <c r="U827" i="2"/>
  <c r="V827" i="2"/>
  <c r="AL827" i="2" s="1"/>
  <c r="W827" i="2" a="1"/>
  <c r="W827" i="2" s="1"/>
  <c r="X827" i="2" a="1"/>
  <c r="X827" i="2" s="1"/>
  <c r="Y827" i="2" a="1"/>
  <c r="Y827" i="2" s="1"/>
  <c r="Z827" i="2" a="1"/>
  <c r="Z827" i="2" s="1"/>
  <c r="AA827" i="2"/>
  <c r="AC827" i="2"/>
  <c r="F828" i="2"/>
  <c r="L828" i="2"/>
  <c r="M828" i="2"/>
  <c r="S828" i="2"/>
  <c r="U828" i="2"/>
  <c r="V828" i="2"/>
  <c r="AL828" i="2" s="1"/>
  <c r="W828" i="2" a="1"/>
  <c r="W828" i="2" s="1"/>
  <c r="X828" i="2" a="1"/>
  <c r="X828" i="2" s="1"/>
  <c r="Y828" i="2" a="1"/>
  <c r="Y828" i="2" s="1"/>
  <c r="Z828" i="2" a="1"/>
  <c r="Z828" i="2" s="1"/>
  <c r="AA828" i="2"/>
  <c r="AC828" i="2"/>
  <c r="F829" i="2"/>
  <c r="L829" i="2"/>
  <c r="M829" i="2"/>
  <c r="S829" i="2"/>
  <c r="U829" i="2"/>
  <c r="V829" i="2"/>
  <c r="AL829" i="2" s="1"/>
  <c r="W829" i="2" a="1"/>
  <c r="W829" i="2" s="1"/>
  <c r="X829" i="2" a="1"/>
  <c r="X829" i="2" s="1"/>
  <c r="Y829" i="2" a="1"/>
  <c r="Y829" i="2" s="1"/>
  <c r="Z829" i="2" a="1"/>
  <c r="Z829" i="2" s="1"/>
  <c r="AA829" i="2"/>
  <c r="AC829" i="2"/>
  <c r="F830" i="2"/>
  <c r="L830" i="2"/>
  <c r="M830" i="2"/>
  <c r="S830" i="2"/>
  <c r="U830" i="2"/>
  <c r="V830" i="2"/>
  <c r="AL830" i="2" s="1"/>
  <c r="W830" i="2" a="1"/>
  <c r="W830" i="2" s="1"/>
  <c r="X830" i="2" a="1"/>
  <c r="X830" i="2" s="1"/>
  <c r="Y830" i="2" a="1"/>
  <c r="Y830" i="2" s="1"/>
  <c r="Z830" i="2" a="1"/>
  <c r="Z830" i="2" s="1"/>
  <c r="AA830" i="2"/>
  <c r="AC830" i="2"/>
  <c r="F831" i="2"/>
  <c r="L831" i="2"/>
  <c r="M831" i="2"/>
  <c r="S831" i="2"/>
  <c r="U831" i="2"/>
  <c r="V831" i="2"/>
  <c r="AL831" i="2" s="1"/>
  <c r="W831" i="2" a="1"/>
  <c r="W831" i="2" s="1"/>
  <c r="X831" i="2" a="1"/>
  <c r="X831" i="2" s="1"/>
  <c r="Y831" i="2" a="1"/>
  <c r="Y831" i="2" s="1"/>
  <c r="Z831" i="2" a="1"/>
  <c r="Z831" i="2" s="1"/>
  <c r="AA831" i="2"/>
  <c r="AC831" i="2"/>
  <c r="F832" i="2"/>
  <c r="L832" i="2"/>
  <c r="M832" i="2"/>
  <c r="S832" i="2"/>
  <c r="U832" i="2"/>
  <c r="V832" i="2"/>
  <c r="AL832" i="2" s="1"/>
  <c r="W832" i="2" a="1"/>
  <c r="W832" i="2" s="1"/>
  <c r="X832" i="2" a="1"/>
  <c r="X832" i="2" s="1"/>
  <c r="Y832" i="2" a="1"/>
  <c r="Y832" i="2" s="1"/>
  <c r="Z832" i="2" a="1"/>
  <c r="Z832" i="2" s="1"/>
  <c r="AA832" i="2"/>
  <c r="AC832" i="2"/>
  <c r="F833" i="2"/>
  <c r="L833" i="2"/>
  <c r="M833" i="2"/>
  <c r="S833" i="2"/>
  <c r="U833" i="2"/>
  <c r="V833" i="2"/>
  <c r="AL833" i="2" s="1"/>
  <c r="W833" i="2" a="1"/>
  <c r="W833" i="2" s="1"/>
  <c r="X833" i="2" a="1"/>
  <c r="X833" i="2" s="1"/>
  <c r="Y833" i="2" a="1"/>
  <c r="Y833" i="2" s="1"/>
  <c r="Z833" i="2" a="1"/>
  <c r="Z833" i="2" s="1"/>
  <c r="AA833" i="2"/>
  <c r="AC833" i="2"/>
  <c r="F834" i="2"/>
  <c r="L834" i="2"/>
  <c r="M834" i="2"/>
  <c r="S834" i="2"/>
  <c r="U834" i="2"/>
  <c r="V834" i="2"/>
  <c r="AL834" i="2" s="1"/>
  <c r="W834" i="2" a="1"/>
  <c r="W834" i="2" s="1"/>
  <c r="X834" i="2" a="1"/>
  <c r="X834" i="2" s="1"/>
  <c r="Y834" i="2" a="1"/>
  <c r="Y834" i="2" s="1"/>
  <c r="Z834" i="2" a="1"/>
  <c r="Z834" i="2" s="1"/>
  <c r="AA834" i="2"/>
  <c r="AC834" i="2"/>
  <c r="F835" i="2"/>
  <c r="L835" i="2"/>
  <c r="M835" i="2"/>
  <c r="S835" i="2"/>
  <c r="U835" i="2"/>
  <c r="V835" i="2"/>
  <c r="AL835" i="2" s="1"/>
  <c r="W835" i="2" a="1"/>
  <c r="W835" i="2" s="1"/>
  <c r="X835" i="2" a="1"/>
  <c r="X835" i="2" s="1"/>
  <c r="Y835" i="2" a="1"/>
  <c r="Y835" i="2" s="1"/>
  <c r="Z835" i="2" a="1"/>
  <c r="Z835" i="2" s="1"/>
  <c r="AA835" i="2"/>
  <c r="AC835" i="2"/>
  <c r="F836" i="2"/>
  <c r="L836" i="2"/>
  <c r="M836" i="2"/>
  <c r="S836" i="2"/>
  <c r="U836" i="2"/>
  <c r="V836" i="2"/>
  <c r="AL836" i="2" s="1"/>
  <c r="W836" i="2" a="1"/>
  <c r="W836" i="2" s="1"/>
  <c r="X836" i="2" a="1"/>
  <c r="X836" i="2" s="1"/>
  <c r="Y836" i="2" a="1"/>
  <c r="Y836" i="2" s="1"/>
  <c r="Z836" i="2" a="1"/>
  <c r="Z836" i="2" s="1"/>
  <c r="AA836" i="2"/>
  <c r="AC836" i="2"/>
  <c r="F837" i="2"/>
  <c r="L837" i="2"/>
  <c r="M837" i="2"/>
  <c r="S837" i="2"/>
  <c r="U837" i="2"/>
  <c r="V837" i="2"/>
  <c r="AL837" i="2" s="1"/>
  <c r="W837" i="2" a="1"/>
  <c r="W837" i="2" s="1"/>
  <c r="X837" i="2" a="1"/>
  <c r="X837" i="2" s="1"/>
  <c r="Y837" i="2" a="1"/>
  <c r="Y837" i="2" s="1"/>
  <c r="Z837" i="2" a="1"/>
  <c r="Z837" i="2" s="1"/>
  <c r="AA837" i="2"/>
  <c r="AC837" i="2"/>
  <c r="F838" i="2"/>
  <c r="L838" i="2"/>
  <c r="M838" i="2"/>
  <c r="S838" i="2"/>
  <c r="U838" i="2"/>
  <c r="V838" i="2"/>
  <c r="AL838" i="2" s="1"/>
  <c r="W838" i="2" a="1"/>
  <c r="W838" i="2" s="1"/>
  <c r="X838" i="2" a="1"/>
  <c r="X838" i="2" s="1"/>
  <c r="Y838" i="2" a="1"/>
  <c r="Y838" i="2" s="1"/>
  <c r="Z838" i="2" a="1"/>
  <c r="Z838" i="2" s="1"/>
  <c r="AA838" i="2"/>
  <c r="AC838" i="2"/>
  <c r="F839" i="2"/>
  <c r="L839" i="2"/>
  <c r="M839" i="2"/>
  <c r="S839" i="2"/>
  <c r="U839" i="2"/>
  <c r="V839" i="2"/>
  <c r="AL839" i="2" s="1"/>
  <c r="W839" i="2" a="1"/>
  <c r="W839" i="2" s="1"/>
  <c r="X839" i="2" a="1"/>
  <c r="X839" i="2" s="1"/>
  <c r="Y839" i="2" a="1"/>
  <c r="Y839" i="2" s="1"/>
  <c r="Z839" i="2" a="1"/>
  <c r="Z839" i="2" s="1"/>
  <c r="AA839" i="2"/>
  <c r="AC839" i="2"/>
  <c r="F840" i="2"/>
  <c r="L840" i="2"/>
  <c r="M840" i="2"/>
  <c r="S840" i="2"/>
  <c r="U840" i="2"/>
  <c r="V840" i="2"/>
  <c r="AL840" i="2" s="1"/>
  <c r="W840" i="2" a="1"/>
  <c r="W840" i="2" s="1"/>
  <c r="X840" i="2" a="1"/>
  <c r="X840" i="2" s="1"/>
  <c r="Y840" i="2" a="1"/>
  <c r="Y840" i="2" s="1"/>
  <c r="Z840" i="2" a="1"/>
  <c r="Z840" i="2" s="1"/>
  <c r="AA840" i="2"/>
  <c r="AC840" i="2"/>
  <c r="F841" i="2"/>
  <c r="L841" i="2"/>
  <c r="M841" i="2"/>
  <c r="S841" i="2"/>
  <c r="U841" i="2"/>
  <c r="V841" i="2"/>
  <c r="AL841" i="2" s="1"/>
  <c r="W841" i="2" a="1"/>
  <c r="W841" i="2" s="1"/>
  <c r="X841" i="2" a="1"/>
  <c r="X841" i="2" s="1"/>
  <c r="Y841" i="2" a="1"/>
  <c r="Y841" i="2" s="1"/>
  <c r="Z841" i="2" a="1"/>
  <c r="Z841" i="2" s="1"/>
  <c r="AA841" i="2"/>
  <c r="AC841" i="2"/>
  <c r="F842" i="2"/>
  <c r="L842" i="2"/>
  <c r="M842" i="2"/>
  <c r="S842" i="2"/>
  <c r="U842" i="2"/>
  <c r="V842" i="2"/>
  <c r="AL842" i="2" s="1"/>
  <c r="W842" i="2" a="1"/>
  <c r="W842" i="2" s="1"/>
  <c r="X842" i="2" a="1"/>
  <c r="X842" i="2" s="1"/>
  <c r="Y842" i="2" a="1"/>
  <c r="Y842" i="2" s="1"/>
  <c r="Z842" i="2" a="1"/>
  <c r="Z842" i="2" s="1"/>
  <c r="AA842" i="2"/>
  <c r="AC842" i="2"/>
  <c r="F843" i="2"/>
  <c r="L843" i="2"/>
  <c r="M843" i="2"/>
  <c r="S843" i="2"/>
  <c r="U843" i="2"/>
  <c r="V843" i="2"/>
  <c r="AL843" i="2" s="1"/>
  <c r="W843" i="2" a="1"/>
  <c r="W843" i="2" s="1"/>
  <c r="X843" i="2" a="1"/>
  <c r="X843" i="2" s="1"/>
  <c r="Y843" i="2" a="1"/>
  <c r="Y843" i="2" s="1"/>
  <c r="Z843" i="2" a="1"/>
  <c r="Z843" i="2" s="1"/>
  <c r="AA843" i="2"/>
  <c r="AC843" i="2"/>
  <c r="F844" i="2"/>
  <c r="L844" i="2"/>
  <c r="M844" i="2"/>
  <c r="S844" i="2"/>
  <c r="U844" i="2"/>
  <c r="V844" i="2"/>
  <c r="AL844" i="2" s="1"/>
  <c r="W844" i="2" a="1"/>
  <c r="W844" i="2" s="1"/>
  <c r="X844" i="2" a="1"/>
  <c r="X844" i="2" s="1"/>
  <c r="Y844" i="2" a="1"/>
  <c r="Y844" i="2" s="1"/>
  <c r="Z844" i="2" a="1"/>
  <c r="Z844" i="2" s="1"/>
  <c r="AA844" i="2"/>
  <c r="AC844" i="2"/>
  <c r="F845" i="2"/>
  <c r="L845" i="2"/>
  <c r="M845" i="2"/>
  <c r="S845" i="2"/>
  <c r="U845" i="2"/>
  <c r="V845" i="2"/>
  <c r="AL845" i="2" s="1"/>
  <c r="W845" i="2" a="1"/>
  <c r="W845" i="2" s="1"/>
  <c r="X845" i="2" a="1"/>
  <c r="X845" i="2" s="1"/>
  <c r="Y845" i="2" a="1"/>
  <c r="Y845" i="2" s="1"/>
  <c r="Z845" i="2" a="1"/>
  <c r="Z845" i="2" s="1"/>
  <c r="AA845" i="2"/>
  <c r="AC845" i="2"/>
  <c r="F846" i="2"/>
  <c r="L846" i="2"/>
  <c r="M846" i="2"/>
  <c r="S846" i="2"/>
  <c r="U846" i="2"/>
  <c r="V846" i="2"/>
  <c r="AL846" i="2" s="1"/>
  <c r="W846" i="2" a="1"/>
  <c r="W846" i="2" s="1"/>
  <c r="X846" i="2" a="1"/>
  <c r="X846" i="2" s="1"/>
  <c r="Y846" i="2" a="1"/>
  <c r="Y846" i="2" s="1"/>
  <c r="Z846" i="2" a="1"/>
  <c r="Z846" i="2" s="1"/>
  <c r="AA846" i="2"/>
  <c r="AC846" i="2"/>
  <c r="F847" i="2"/>
  <c r="L847" i="2"/>
  <c r="M847" i="2"/>
  <c r="S847" i="2"/>
  <c r="U847" i="2"/>
  <c r="V847" i="2"/>
  <c r="AL847" i="2" s="1"/>
  <c r="W847" i="2" a="1"/>
  <c r="W847" i="2" s="1"/>
  <c r="X847" i="2" a="1"/>
  <c r="X847" i="2" s="1"/>
  <c r="Y847" i="2" a="1"/>
  <c r="Y847" i="2" s="1"/>
  <c r="Z847" i="2" a="1"/>
  <c r="Z847" i="2" s="1"/>
  <c r="AA847" i="2"/>
  <c r="AC847" i="2"/>
  <c r="F848" i="2"/>
  <c r="L848" i="2"/>
  <c r="M848" i="2"/>
  <c r="S848" i="2"/>
  <c r="U848" i="2"/>
  <c r="V848" i="2"/>
  <c r="AL848" i="2" s="1"/>
  <c r="W848" i="2" a="1"/>
  <c r="W848" i="2" s="1"/>
  <c r="X848" i="2" a="1"/>
  <c r="X848" i="2" s="1"/>
  <c r="Y848" i="2" a="1"/>
  <c r="Y848" i="2" s="1"/>
  <c r="Z848" i="2" a="1"/>
  <c r="Z848" i="2" s="1"/>
  <c r="AA848" i="2"/>
  <c r="AC848" i="2"/>
  <c r="F849" i="2"/>
  <c r="L849" i="2"/>
  <c r="M849" i="2"/>
  <c r="S849" i="2"/>
  <c r="U849" i="2"/>
  <c r="V849" i="2"/>
  <c r="AL849" i="2" s="1"/>
  <c r="W849" i="2" a="1"/>
  <c r="W849" i="2" s="1"/>
  <c r="X849" i="2" a="1"/>
  <c r="X849" i="2" s="1"/>
  <c r="Y849" i="2" a="1"/>
  <c r="Y849" i="2" s="1"/>
  <c r="Z849" i="2" a="1"/>
  <c r="Z849" i="2" s="1"/>
  <c r="AA849" i="2"/>
  <c r="AC849" i="2"/>
  <c r="F850" i="2"/>
  <c r="L850" i="2"/>
  <c r="M850" i="2"/>
  <c r="S850" i="2"/>
  <c r="U850" i="2"/>
  <c r="V850" i="2"/>
  <c r="AL850" i="2" s="1"/>
  <c r="W850" i="2" a="1"/>
  <c r="W850" i="2" s="1"/>
  <c r="X850" i="2" a="1"/>
  <c r="X850" i="2" s="1"/>
  <c r="Y850" i="2" a="1"/>
  <c r="Y850" i="2" s="1"/>
  <c r="Z850" i="2" a="1"/>
  <c r="Z850" i="2" s="1"/>
  <c r="AA850" i="2"/>
  <c r="AC850" i="2"/>
  <c r="F851" i="2"/>
  <c r="L851" i="2"/>
  <c r="M851" i="2"/>
  <c r="S851" i="2"/>
  <c r="U851" i="2"/>
  <c r="V851" i="2"/>
  <c r="AL851" i="2" s="1"/>
  <c r="W851" i="2" a="1"/>
  <c r="W851" i="2" s="1"/>
  <c r="X851" i="2" a="1"/>
  <c r="X851" i="2" s="1"/>
  <c r="Y851" i="2" a="1"/>
  <c r="Y851" i="2" s="1"/>
  <c r="Z851" i="2" a="1"/>
  <c r="Z851" i="2" s="1"/>
  <c r="AA851" i="2"/>
  <c r="AC851" i="2"/>
  <c r="F852" i="2"/>
  <c r="L852" i="2"/>
  <c r="M852" i="2"/>
  <c r="S852" i="2"/>
  <c r="U852" i="2"/>
  <c r="V852" i="2"/>
  <c r="AL852" i="2" s="1"/>
  <c r="W852" i="2" a="1"/>
  <c r="W852" i="2" s="1"/>
  <c r="X852" i="2" a="1"/>
  <c r="X852" i="2" s="1"/>
  <c r="Y852" i="2" a="1"/>
  <c r="Y852" i="2" s="1"/>
  <c r="Z852" i="2" a="1"/>
  <c r="Z852" i="2" s="1"/>
  <c r="AA852" i="2"/>
  <c r="AC852" i="2"/>
  <c r="F853" i="2"/>
  <c r="L853" i="2"/>
  <c r="M853" i="2"/>
  <c r="S853" i="2"/>
  <c r="U853" i="2"/>
  <c r="V853" i="2"/>
  <c r="AL853" i="2" s="1"/>
  <c r="W853" i="2" a="1"/>
  <c r="W853" i="2" s="1"/>
  <c r="X853" i="2" a="1"/>
  <c r="X853" i="2" s="1"/>
  <c r="Y853" i="2" a="1"/>
  <c r="Y853" i="2" s="1"/>
  <c r="Z853" i="2" a="1"/>
  <c r="Z853" i="2" s="1"/>
  <c r="AA853" i="2"/>
  <c r="AC853" i="2"/>
  <c r="F854" i="2"/>
  <c r="L854" i="2"/>
  <c r="M854" i="2"/>
  <c r="S854" i="2"/>
  <c r="U854" i="2"/>
  <c r="V854" i="2"/>
  <c r="AL854" i="2" s="1"/>
  <c r="W854" i="2" a="1"/>
  <c r="W854" i="2" s="1"/>
  <c r="X854" i="2" a="1"/>
  <c r="X854" i="2" s="1"/>
  <c r="Y854" i="2" a="1"/>
  <c r="Y854" i="2" s="1"/>
  <c r="Z854" i="2" a="1"/>
  <c r="Z854" i="2" s="1"/>
  <c r="AA854" i="2"/>
  <c r="AC854" i="2"/>
  <c r="F855" i="2"/>
  <c r="L855" i="2"/>
  <c r="M855" i="2"/>
  <c r="S855" i="2"/>
  <c r="U855" i="2"/>
  <c r="V855" i="2"/>
  <c r="AL855" i="2" s="1"/>
  <c r="W855" i="2" a="1"/>
  <c r="W855" i="2" s="1"/>
  <c r="X855" i="2" a="1"/>
  <c r="X855" i="2" s="1"/>
  <c r="Y855" i="2" a="1"/>
  <c r="Y855" i="2" s="1"/>
  <c r="Z855" i="2" a="1"/>
  <c r="Z855" i="2" s="1"/>
  <c r="AA855" i="2"/>
  <c r="AC855" i="2"/>
  <c r="F856" i="2"/>
  <c r="L856" i="2"/>
  <c r="M856" i="2"/>
  <c r="S856" i="2"/>
  <c r="U856" i="2"/>
  <c r="V856" i="2"/>
  <c r="AL856" i="2" s="1"/>
  <c r="W856" i="2" a="1"/>
  <c r="W856" i="2" s="1"/>
  <c r="X856" i="2" a="1"/>
  <c r="X856" i="2" s="1"/>
  <c r="Y856" i="2" a="1"/>
  <c r="Y856" i="2" s="1"/>
  <c r="Z856" i="2" a="1"/>
  <c r="Z856" i="2" s="1"/>
  <c r="AA856" i="2"/>
  <c r="AC856" i="2"/>
  <c r="F857" i="2"/>
  <c r="L857" i="2"/>
  <c r="M857" i="2"/>
  <c r="S857" i="2"/>
  <c r="U857" i="2"/>
  <c r="V857" i="2"/>
  <c r="AL857" i="2" s="1"/>
  <c r="W857" i="2" a="1"/>
  <c r="W857" i="2" s="1"/>
  <c r="X857" i="2" a="1"/>
  <c r="X857" i="2" s="1"/>
  <c r="Y857" i="2" a="1"/>
  <c r="Y857" i="2" s="1"/>
  <c r="Z857" i="2" a="1"/>
  <c r="Z857" i="2" s="1"/>
  <c r="AA857" i="2"/>
  <c r="AC857" i="2"/>
  <c r="F858" i="2"/>
  <c r="L858" i="2"/>
  <c r="M858" i="2"/>
  <c r="S858" i="2"/>
  <c r="U858" i="2"/>
  <c r="V858" i="2"/>
  <c r="AL858" i="2" s="1"/>
  <c r="W858" i="2" a="1"/>
  <c r="W858" i="2" s="1"/>
  <c r="X858" i="2" a="1"/>
  <c r="X858" i="2" s="1"/>
  <c r="Y858" i="2" a="1"/>
  <c r="Y858" i="2" s="1"/>
  <c r="Z858" i="2" a="1"/>
  <c r="Z858" i="2" s="1"/>
  <c r="AA858" i="2"/>
  <c r="AC858" i="2"/>
  <c r="F859" i="2"/>
  <c r="L859" i="2"/>
  <c r="M859" i="2"/>
  <c r="S859" i="2"/>
  <c r="U859" i="2"/>
  <c r="V859" i="2"/>
  <c r="AL859" i="2" s="1"/>
  <c r="W859" i="2" a="1"/>
  <c r="W859" i="2" s="1"/>
  <c r="X859" i="2" a="1"/>
  <c r="X859" i="2" s="1"/>
  <c r="Y859" i="2" a="1"/>
  <c r="Y859" i="2" s="1"/>
  <c r="Z859" i="2" a="1"/>
  <c r="Z859" i="2" s="1"/>
  <c r="AA859" i="2"/>
  <c r="AC859" i="2"/>
  <c r="F860" i="2"/>
  <c r="L860" i="2"/>
  <c r="M860" i="2"/>
  <c r="S860" i="2"/>
  <c r="U860" i="2"/>
  <c r="V860" i="2"/>
  <c r="AL860" i="2" s="1"/>
  <c r="W860" i="2" a="1"/>
  <c r="W860" i="2" s="1"/>
  <c r="X860" i="2" a="1"/>
  <c r="X860" i="2" s="1"/>
  <c r="Y860" i="2" a="1"/>
  <c r="Y860" i="2" s="1"/>
  <c r="Z860" i="2" a="1"/>
  <c r="Z860" i="2" s="1"/>
  <c r="AA860" i="2"/>
  <c r="AC860" i="2"/>
  <c r="F861" i="2"/>
  <c r="L861" i="2"/>
  <c r="M861" i="2"/>
  <c r="S861" i="2"/>
  <c r="U861" i="2"/>
  <c r="V861" i="2"/>
  <c r="AL861" i="2" s="1"/>
  <c r="W861" i="2" a="1"/>
  <c r="W861" i="2" s="1"/>
  <c r="X861" i="2" a="1"/>
  <c r="X861" i="2" s="1"/>
  <c r="Y861" i="2" a="1"/>
  <c r="Y861" i="2" s="1"/>
  <c r="Z861" i="2" a="1"/>
  <c r="Z861" i="2" s="1"/>
  <c r="AA861" i="2"/>
  <c r="AC861" i="2"/>
  <c r="F862" i="2"/>
  <c r="L862" i="2"/>
  <c r="M862" i="2"/>
  <c r="S862" i="2"/>
  <c r="U862" i="2"/>
  <c r="V862" i="2"/>
  <c r="AL862" i="2" s="1"/>
  <c r="W862" i="2" a="1"/>
  <c r="W862" i="2" s="1"/>
  <c r="X862" i="2" a="1"/>
  <c r="X862" i="2" s="1"/>
  <c r="Y862" i="2" a="1"/>
  <c r="Y862" i="2" s="1"/>
  <c r="Z862" i="2" a="1"/>
  <c r="Z862" i="2" s="1"/>
  <c r="AA862" i="2"/>
  <c r="AC862" i="2"/>
  <c r="F863" i="2"/>
  <c r="L863" i="2"/>
  <c r="M863" i="2"/>
  <c r="S863" i="2"/>
  <c r="U863" i="2"/>
  <c r="V863" i="2"/>
  <c r="AL863" i="2" s="1"/>
  <c r="W863" i="2" a="1"/>
  <c r="W863" i="2" s="1"/>
  <c r="X863" i="2" a="1"/>
  <c r="X863" i="2" s="1"/>
  <c r="Y863" i="2" a="1"/>
  <c r="Y863" i="2" s="1"/>
  <c r="Z863" i="2" a="1"/>
  <c r="Z863" i="2" s="1"/>
  <c r="AA863" i="2"/>
  <c r="AC863" i="2"/>
  <c r="F864" i="2"/>
  <c r="L864" i="2"/>
  <c r="M864" i="2"/>
  <c r="S864" i="2"/>
  <c r="U864" i="2"/>
  <c r="V864" i="2"/>
  <c r="AL864" i="2" s="1"/>
  <c r="W864" i="2" a="1"/>
  <c r="W864" i="2" s="1"/>
  <c r="X864" i="2" a="1"/>
  <c r="X864" i="2" s="1"/>
  <c r="Y864" i="2" a="1"/>
  <c r="Y864" i="2" s="1"/>
  <c r="Z864" i="2" a="1"/>
  <c r="Z864" i="2" s="1"/>
  <c r="AA864" i="2"/>
  <c r="AC864" i="2"/>
  <c r="F865" i="2"/>
  <c r="L865" i="2"/>
  <c r="M865" i="2"/>
  <c r="S865" i="2"/>
  <c r="U865" i="2"/>
  <c r="V865" i="2"/>
  <c r="AL865" i="2" s="1"/>
  <c r="W865" i="2" a="1"/>
  <c r="W865" i="2" s="1"/>
  <c r="X865" i="2" a="1"/>
  <c r="X865" i="2" s="1"/>
  <c r="Y865" i="2" a="1"/>
  <c r="Y865" i="2" s="1"/>
  <c r="Z865" i="2" a="1"/>
  <c r="Z865" i="2" s="1"/>
  <c r="AA865" i="2"/>
  <c r="AC865" i="2"/>
  <c r="F866" i="2"/>
  <c r="L866" i="2"/>
  <c r="M866" i="2"/>
  <c r="S866" i="2"/>
  <c r="U866" i="2"/>
  <c r="V866" i="2"/>
  <c r="AL866" i="2" s="1"/>
  <c r="W866" i="2" a="1"/>
  <c r="W866" i="2" s="1"/>
  <c r="X866" i="2" a="1"/>
  <c r="X866" i="2" s="1"/>
  <c r="Y866" i="2" a="1"/>
  <c r="Y866" i="2" s="1"/>
  <c r="Z866" i="2" a="1"/>
  <c r="Z866" i="2" s="1"/>
  <c r="AA866" i="2"/>
  <c r="AC866" i="2"/>
  <c r="F867" i="2"/>
  <c r="L867" i="2"/>
  <c r="M867" i="2"/>
  <c r="S867" i="2"/>
  <c r="U867" i="2"/>
  <c r="V867" i="2"/>
  <c r="AL867" i="2" s="1"/>
  <c r="W867" i="2" a="1"/>
  <c r="W867" i="2" s="1"/>
  <c r="X867" i="2" a="1"/>
  <c r="X867" i="2" s="1"/>
  <c r="Y867" i="2" a="1"/>
  <c r="Y867" i="2" s="1"/>
  <c r="Z867" i="2" a="1"/>
  <c r="Z867" i="2" s="1"/>
  <c r="AA867" i="2"/>
  <c r="AC867" i="2"/>
  <c r="F868" i="2"/>
  <c r="L868" i="2"/>
  <c r="M868" i="2"/>
  <c r="S868" i="2"/>
  <c r="U868" i="2"/>
  <c r="V868" i="2"/>
  <c r="AL868" i="2" s="1"/>
  <c r="W868" i="2" a="1"/>
  <c r="W868" i="2" s="1"/>
  <c r="X868" i="2" a="1"/>
  <c r="X868" i="2" s="1"/>
  <c r="Y868" i="2" a="1"/>
  <c r="Y868" i="2" s="1"/>
  <c r="Z868" i="2" a="1"/>
  <c r="Z868" i="2" s="1"/>
  <c r="AA868" i="2"/>
  <c r="AC868" i="2"/>
  <c r="F869" i="2"/>
  <c r="L869" i="2"/>
  <c r="M869" i="2"/>
  <c r="S869" i="2"/>
  <c r="U869" i="2"/>
  <c r="V869" i="2"/>
  <c r="AL869" i="2" s="1"/>
  <c r="W869" i="2" a="1"/>
  <c r="W869" i="2" s="1"/>
  <c r="X869" i="2" a="1"/>
  <c r="X869" i="2" s="1"/>
  <c r="Y869" i="2" a="1"/>
  <c r="Y869" i="2" s="1"/>
  <c r="Z869" i="2" a="1"/>
  <c r="Z869" i="2" s="1"/>
  <c r="AA869" i="2"/>
  <c r="AC869" i="2"/>
  <c r="F870" i="2"/>
  <c r="L870" i="2"/>
  <c r="M870" i="2"/>
  <c r="S870" i="2"/>
  <c r="U870" i="2"/>
  <c r="V870" i="2"/>
  <c r="AL870" i="2" s="1"/>
  <c r="W870" i="2" a="1"/>
  <c r="W870" i="2" s="1"/>
  <c r="X870" i="2" a="1"/>
  <c r="X870" i="2" s="1"/>
  <c r="Y870" i="2" a="1"/>
  <c r="Y870" i="2" s="1"/>
  <c r="Z870" i="2" a="1"/>
  <c r="Z870" i="2" s="1"/>
  <c r="AA870" i="2"/>
  <c r="AC870" i="2"/>
  <c r="F871" i="2"/>
  <c r="L871" i="2"/>
  <c r="M871" i="2"/>
  <c r="S871" i="2"/>
  <c r="U871" i="2"/>
  <c r="V871" i="2"/>
  <c r="AL871" i="2" s="1"/>
  <c r="W871" i="2" a="1"/>
  <c r="W871" i="2" s="1"/>
  <c r="X871" i="2" a="1"/>
  <c r="X871" i="2" s="1"/>
  <c r="Y871" i="2" a="1"/>
  <c r="Y871" i="2" s="1"/>
  <c r="Z871" i="2" a="1"/>
  <c r="Z871" i="2" s="1"/>
  <c r="AA871" i="2"/>
  <c r="AC871" i="2"/>
  <c r="F872" i="2"/>
  <c r="L872" i="2"/>
  <c r="M872" i="2"/>
  <c r="S872" i="2"/>
  <c r="U872" i="2"/>
  <c r="V872" i="2"/>
  <c r="AL872" i="2" s="1"/>
  <c r="W872" i="2" a="1"/>
  <c r="W872" i="2" s="1"/>
  <c r="X872" i="2" a="1"/>
  <c r="X872" i="2" s="1"/>
  <c r="Y872" i="2" a="1"/>
  <c r="Y872" i="2" s="1"/>
  <c r="Z872" i="2" a="1"/>
  <c r="Z872" i="2" s="1"/>
  <c r="AA872" i="2"/>
  <c r="AC872" i="2"/>
  <c r="F873" i="2"/>
  <c r="L873" i="2"/>
  <c r="M873" i="2"/>
  <c r="S873" i="2"/>
  <c r="U873" i="2"/>
  <c r="V873" i="2"/>
  <c r="AL873" i="2" s="1"/>
  <c r="W873" i="2" a="1"/>
  <c r="W873" i="2" s="1"/>
  <c r="X873" i="2" a="1"/>
  <c r="X873" i="2" s="1"/>
  <c r="Y873" i="2" a="1"/>
  <c r="Y873" i="2" s="1"/>
  <c r="Z873" i="2" a="1"/>
  <c r="Z873" i="2" s="1"/>
  <c r="AA873" i="2"/>
  <c r="AC873" i="2"/>
  <c r="F874" i="2"/>
  <c r="L874" i="2"/>
  <c r="M874" i="2"/>
  <c r="S874" i="2"/>
  <c r="U874" i="2"/>
  <c r="V874" i="2"/>
  <c r="AL874" i="2" s="1"/>
  <c r="W874" i="2" a="1"/>
  <c r="W874" i="2" s="1"/>
  <c r="X874" i="2" a="1"/>
  <c r="X874" i="2" s="1"/>
  <c r="Y874" i="2" a="1"/>
  <c r="Y874" i="2" s="1"/>
  <c r="Z874" i="2" a="1"/>
  <c r="Z874" i="2" s="1"/>
  <c r="AA874" i="2"/>
  <c r="AC874" i="2"/>
  <c r="F875" i="2"/>
  <c r="L875" i="2"/>
  <c r="M875" i="2"/>
  <c r="S875" i="2"/>
  <c r="U875" i="2"/>
  <c r="V875" i="2"/>
  <c r="AL875" i="2" s="1"/>
  <c r="W875" i="2" a="1"/>
  <c r="W875" i="2" s="1"/>
  <c r="X875" i="2" a="1"/>
  <c r="X875" i="2" s="1"/>
  <c r="Y875" i="2" a="1"/>
  <c r="Y875" i="2" s="1"/>
  <c r="Z875" i="2" a="1"/>
  <c r="Z875" i="2" s="1"/>
  <c r="AA875" i="2"/>
  <c r="AC875" i="2"/>
  <c r="F876" i="2"/>
  <c r="L876" i="2"/>
  <c r="M876" i="2"/>
  <c r="S876" i="2"/>
  <c r="U876" i="2"/>
  <c r="V876" i="2"/>
  <c r="AL876" i="2" s="1"/>
  <c r="W876" i="2" a="1"/>
  <c r="W876" i="2" s="1"/>
  <c r="X876" i="2" a="1"/>
  <c r="X876" i="2" s="1"/>
  <c r="Y876" i="2" a="1"/>
  <c r="Y876" i="2" s="1"/>
  <c r="Z876" i="2" a="1"/>
  <c r="Z876" i="2" s="1"/>
  <c r="AA876" i="2"/>
  <c r="AC876" i="2"/>
  <c r="F877" i="2"/>
  <c r="L877" i="2"/>
  <c r="M877" i="2"/>
  <c r="S877" i="2"/>
  <c r="U877" i="2"/>
  <c r="V877" i="2"/>
  <c r="AL877" i="2" s="1"/>
  <c r="W877" i="2" a="1"/>
  <c r="W877" i="2" s="1"/>
  <c r="X877" i="2" a="1"/>
  <c r="X877" i="2" s="1"/>
  <c r="Y877" i="2" a="1"/>
  <c r="Y877" i="2" s="1"/>
  <c r="Z877" i="2" a="1"/>
  <c r="Z877" i="2" s="1"/>
  <c r="AA877" i="2"/>
  <c r="AC877" i="2"/>
  <c r="F878" i="2"/>
  <c r="L878" i="2"/>
  <c r="M878" i="2"/>
  <c r="S878" i="2"/>
  <c r="U878" i="2"/>
  <c r="V878" i="2"/>
  <c r="AL878" i="2" s="1"/>
  <c r="W878" i="2" a="1"/>
  <c r="W878" i="2" s="1"/>
  <c r="X878" i="2" a="1"/>
  <c r="X878" i="2" s="1"/>
  <c r="Y878" i="2" a="1"/>
  <c r="Y878" i="2" s="1"/>
  <c r="Z878" i="2" a="1"/>
  <c r="Z878" i="2" s="1"/>
  <c r="AA878" i="2"/>
  <c r="AC878" i="2"/>
  <c r="F879" i="2"/>
  <c r="L879" i="2"/>
  <c r="M879" i="2"/>
  <c r="S879" i="2"/>
  <c r="U879" i="2"/>
  <c r="V879" i="2"/>
  <c r="AL879" i="2" s="1"/>
  <c r="W879" i="2" a="1"/>
  <c r="W879" i="2" s="1"/>
  <c r="X879" i="2" a="1"/>
  <c r="X879" i="2" s="1"/>
  <c r="Y879" i="2" a="1"/>
  <c r="Y879" i="2" s="1"/>
  <c r="Z879" i="2" a="1"/>
  <c r="Z879" i="2" s="1"/>
  <c r="AA879" i="2"/>
  <c r="AC879" i="2"/>
  <c r="F880" i="2"/>
  <c r="L880" i="2"/>
  <c r="M880" i="2"/>
  <c r="S880" i="2"/>
  <c r="U880" i="2"/>
  <c r="V880" i="2"/>
  <c r="AL880" i="2" s="1"/>
  <c r="W880" i="2" a="1"/>
  <c r="W880" i="2" s="1"/>
  <c r="X880" i="2" a="1"/>
  <c r="X880" i="2" s="1"/>
  <c r="Y880" i="2" a="1"/>
  <c r="Y880" i="2" s="1"/>
  <c r="Z880" i="2" a="1"/>
  <c r="Z880" i="2" s="1"/>
  <c r="AA880" i="2"/>
  <c r="AC880" i="2"/>
  <c r="F881" i="2"/>
  <c r="L881" i="2"/>
  <c r="M881" i="2"/>
  <c r="S881" i="2"/>
  <c r="U881" i="2"/>
  <c r="V881" i="2"/>
  <c r="AL881" i="2" s="1"/>
  <c r="W881" i="2" a="1"/>
  <c r="W881" i="2" s="1"/>
  <c r="X881" i="2" a="1"/>
  <c r="X881" i="2" s="1"/>
  <c r="Y881" i="2" a="1"/>
  <c r="Y881" i="2" s="1"/>
  <c r="Z881" i="2" a="1"/>
  <c r="Z881" i="2" s="1"/>
  <c r="AA881" i="2"/>
  <c r="AC881" i="2"/>
  <c r="F882" i="2"/>
  <c r="L882" i="2"/>
  <c r="M882" i="2"/>
  <c r="S882" i="2"/>
  <c r="U882" i="2"/>
  <c r="V882" i="2"/>
  <c r="AL882" i="2" s="1"/>
  <c r="W882" i="2" a="1"/>
  <c r="W882" i="2" s="1"/>
  <c r="X882" i="2" a="1"/>
  <c r="X882" i="2" s="1"/>
  <c r="Y882" i="2" a="1"/>
  <c r="Y882" i="2" s="1"/>
  <c r="Z882" i="2" a="1"/>
  <c r="Z882" i="2" s="1"/>
  <c r="AA882" i="2"/>
  <c r="AC882" i="2"/>
  <c r="F883" i="2"/>
  <c r="L883" i="2"/>
  <c r="M883" i="2"/>
  <c r="S883" i="2"/>
  <c r="U883" i="2"/>
  <c r="V883" i="2"/>
  <c r="AL883" i="2" s="1"/>
  <c r="W883" i="2" a="1"/>
  <c r="W883" i="2" s="1"/>
  <c r="X883" i="2" a="1"/>
  <c r="X883" i="2" s="1"/>
  <c r="Y883" i="2" a="1"/>
  <c r="Y883" i="2" s="1"/>
  <c r="Z883" i="2" a="1"/>
  <c r="Z883" i="2" s="1"/>
  <c r="AA883" i="2"/>
  <c r="AC883" i="2"/>
  <c r="F884" i="2"/>
  <c r="L884" i="2"/>
  <c r="M884" i="2"/>
  <c r="S884" i="2"/>
  <c r="U884" i="2"/>
  <c r="V884" i="2"/>
  <c r="AL884" i="2" s="1"/>
  <c r="W884" i="2" a="1"/>
  <c r="W884" i="2" s="1"/>
  <c r="X884" i="2" a="1"/>
  <c r="X884" i="2" s="1"/>
  <c r="Y884" i="2" a="1"/>
  <c r="Y884" i="2" s="1"/>
  <c r="Z884" i="2" a="1"/>
  <c r="Z884" i="2" s="1"/>
  <c r="AA884" i="2"/>
  <c r="AC884" i="2"/>
  <c r="F885" i="2"/>
  <c r="L885" i="2"/>
  <c r="M885" i="2"/>
  <c r="S885" i="2"/>
  <c r="U885" i="2"/>
  <c r="V885" i="2"/>
  <c r="AL885" i="2" s="1"/>
  <c r="W885" i="2" a="1"/>
  <c r="W885" i="2" s="1"/>
  <c r="X885" i="2" a="1"/>
  <c r="X885" i="2" s="1"/>
  <c r="Y885" i="2" a="1"/>
  <c r="Y885" i="2" s="1"/>
  <c r="Z885" i="2" a="1"/>
  <c r="Z885" i="2" s="1"/>
  <c r="AA885" i="2"/>
  <c r="AC885" i="2"/>
  <c r="F886" i="2"/>
  <c r="L886" i="2"/>
  <c r="M886" i="2"/>
  <c r="S886" i="2"/>
  <c r="U886" i="2"/>
  <c r="V886" i="2"/>
  <c r="AL886" i="2" s="1"/>
  <c r="W886" i="2" a="1"/>
  <c r="W886" i="2" s="1"/>
  <c r="X886" i="2" a="1"/>
  <c r="X886" i="2" s="1"/>
  <c r="Y886" i="2" a="1"/>
  <c r="Y886" i="2" s="1"/>
  <c r="Z886" i="2" a="1"/>
  <c r="Z886" i="2" s="1"/>
  <c r="AA886" i="2"/>
  <c r="AC886" i="2"/>
  <c r="F887" i="2"/>
  <c r="L887" i="2"/>
  <c r="M887" i="2"/>
  <c r="S887" i="2"/>
  <c r="U887" i="2"/>
  <c r="V887" i="2"/>
  <c r="AL887" i="2" s="1"/>
  <c r="W887" i="2" a="1"/>
  <c r="W887" i="2" s="1"/>
  <c r="X887" i="2" a="1"/>
  <c r="X887" i="2" s="1"/>
  <c r="Y887" i="2" a="1"/>
  <c r="Y887" i="2" s="1"/>
  <c r="Z887" i="2" a="1"/>
  <c r="Z887" i="2" s="1"/>
  <c r="AA887" i="2"/>
  <c r="AC887" i="2"/>
  <c r="F888" i="2"/>
  <c r="L888" i="2"/>
  <c r="M888" i="2"/>
  <c r="S888" i="2"/>
  <c r="U888" i="2"/>
  <c r="V888" i="2"/>
  <c r="AL888" i="2" s="1"/>
  <c r="W888" i="2" a="1"/>
  <c r="W888" i="2" s="1"/>
  <c r="X888" i="2" a="1"/>
  <c r="X888" i="2" s="1"/>
  <c r="Y888" i="2" a="1"/>
  <c r="Y888" i="2" s="1"/>
  <c r="Z888" i="2" a="1"/>
  <c r="Z888" i="2" s="1"/>
  <c r="AA888" i="2"/>
  <c r="AC888" i="2"/>
  <c r="F889" i="2"/>
  <c r="L889" i="2"/>
  <c r="M889" i="2"/>
  <c r="S889" i="2"/>
  <c r="U889" i="2"/>
  <c r="V889" i="2"/>
  <c r="AL889" i="2" s="1"/>
  <c r="W889" i="2" a="1"/>
  <c r="W889" i="2" s="1"/>
  <c r="X889" i="2" a="1"/>
  <c r="X889" i="2" s="1"/>
  <c r="Y889" i="2" a="1"/>
  <c r="Y889" i="2" s="1"/>
  <c r="Z889" i="2" a="1"/>
  <c r="Z889" i="2" s="1"/>
  <c r="AA889" i="2"/>
  <c r="AC889" i="2"/>
  <c r="F890" i="2"/>
  <c r="L890" i="2"/>
  <c r="M890" i="2"/>
  <c r="S890" i="2"/>
  <c r="U890" i="2"/>
  <c r="V890" i="2"/>
  <c r="AL890" i="2" s="1"/>
  <c r="W890" i="2" a="1"/>
  <c r="W890" i="2" s="1"/>
  <c r="X890" i="2" a="1"/>
  <c r="X890" i="2" s="1"/>
  <c r="Y890" i="2" a="1"/>
  <c r="Y890" i="2" s="1"/>
  <c r="Z890" i="2" a="1"/>
  <c r="Z890" i="2" s="1"/>
  <c r="AA890" i="2"/>
  <c r="AC890" i="2"/>
  <c r="F891" i="2"/>
  <c r="L891" i="2"/>
  <c r="M891" i="2"/>
  <c r="S891" i="2"/>
  <c r="U891" i="2"/>
  <c r="V891" i="2"/>
  <c r="AL891" i="2" s="1"/>
  <c r="W891" i="2" a="1"/>
  <c r="W891" i="2" s="1"/>
  <c r="X891" i="2" a="1"/>
  <c r="X891" i="2" s="1"/>
  <c r="Y891" i="2" a="1"/>
  <c r="Y891" i="2" s="1"/>
  <c r="Z891" i="2" a="1"/>
  <c r="Z891" i="2" s="1"/>
  <c r="AA891" i="2"/>
  <c r="AC891" i="2"/>
  <c r="F892" i="2"/>
  <c r="L892" i="2"/>
  <c r="M892" i="2"/>
  <c r="S892" i="2"/>
  <c r="U892" i="2"/>
  <c r="V892" i="2"/>
  <c r="AL892" i="2" s="1"/>
  <c r="W892" i="2" a="1"/>
  <c r="W892" i="2" s="1"/>
  <c r="X892" i="2" a="1"/>
  <c r="X892" i="2" s="1"/>
  <c r="Y892" i="2" a="1"/>
  <c r="Y892" i="2" s="1"/>
  <c r="Z892" i="2" a="1"/>
  <c r="Z892" i="2" s="1"/>
  <c r="AA892" i="2"/>
  <c r="AC892" i="2"/>
  <c r="F893" i="2"/>
  <c r="L893" i="2"/>
  <c r="M893" i="2"/>
  <c r="S893" i="2"/>
  <c r="U893" i="2"/>
  <c r="V893" i="2"/>
  <c r="AL893" i="2" s="1"/>
  <c r="W893" i="2" a="1"/>
  <c r="W893" i="2" s="1"/>
  <c r="X893" i="2" a="1"/>
  <c r="X893" i="2" s="1"/>
  <c r="Y893" i="2" a="1"/>
  <c r="Y893" i="2" s="1"/>
  <c r="Z893" i="2" a="1"/>
  <c r="Z893" i="2" s="1"/>
  <c r="AA893" i="2"/>
  <c r="AC893" i="2"/>
  <c r="F894" i="2"/>
  <c r="L894" i="2"/>
  <c r="M894" i="2"/>
  <c r="S894" i="2"/>
  <c r="U894" i="2"/>
  <c r="V894" i="2"/>
  <c r="AL894" i="2" s="1"/>
  <c r="W894" i="2" a="1"/>
  <c r="W894" i="2" s="1"/>
  <c r="X894" i="2" a="1"/>
  <c r="X894" i="2" s="1"/>
  <c r="Y894" i="2" a="1"/>
  <c r="Y894" i="2" s="1"/>
  <c r="Z894" i="2" a="1"/>
  <c r="Z894" i="2" s="1"/>
  <c r="AA894" i="2"/>
  <c r="AC894" i="2"/>
  <c r="F895" i="2"/>
  <c r="L895" i="2"/>
  <c r="M895" i="2"/>
  <c r="S895" i="2"/>
  <c r="U895" i="2"/>
  <c r="V895" i="2"/>
  <c r="AL895" i="2" s="1"/>
  <c r="W895" i="2" a="1"/>
  <c r="W895" i="2" s="1"/>
  <c r="X895" i="2" a="1"/>
  <c r="X895" i="2" s="1"/>
  <c r="Y895" i="2" a="1"/>
  <c r="Y895" i="2" s="1"/>
  <c r="Z895" i="2" a="1"/>
  <c r="Z895" i="2" s="1"/>
  <c r="AA895" i="2"/>
  <c r="AC895" i="2"/>
  <c r="F896" i="2"/>
  <c r="L896" i="2"/>
  <c r="M896" i="2"/>
  <c r="S896" i="2"/>
  <c r="U896" i="2"/>
  <c r="V896" i="2"/>
  <c r="AL896" i="2" s="1"/>
  <c r="W896" i="2" a="1"/>
  <c r="W896" i="2" s="1"/>
  <c r="X896" i="2" a="1"/>
  <c r="X896" i="2" s="1"/>
  <c r="Y896" i="2" a="1"/>
  <c r="Y896" i="2" s="1"/>
  <c r="Z896" i="2" a="1"/>
  <c r="Z896" i="2" s="1"/>
  <c r="AA896" i="2"/>
  <c r="AC896" i="2"/>
  <c r="F897" i="2"/>
  <c r="L897" i="2"/>
  <c r="M897" i="2"/>
  <c r="S897" i="2"/>
  <c r="U897" i="2"/>
  <c r="V897" i="2"/>
  <c r="AL897" i="2" s="1"/>
  <c r="W897" i="2" a="1"/>
  <c r="W897" i="2" s="1"/>
  <c r="X897" i="2" a="1"/>
  <c r="X897" i="2" s="1"/>
  <c r="Y897" i="2" a="1"/>
  <c r="Y897" i="2" s="1"/>
  <c r="Z897" i="2" a="1"/>
  <c r="Z897" i="2" s="1"/>
  <c r="AA897" i="2"/>
  <c r="AC897" i="2"/>
  <c r="F898" i="2"/>
  <c r="L898" i="2"/>
  <c r="M898" i="2"/>
  <c r="S898" i="2"/>
  <c r="U898" i="2"/>
  <c r="V898" i="2"/>
  <c r="AL898" i="2" s="1"/>
  <c r="W898" i="2" a="1"/>
  <c r="W898" i="2" s="1"/>
  <c r="X898" i="2" a="1"/>
  <c r="X898" i="2" s="1"/>
  <c r="Y898" i="2" a="1"/>
  <c r="Y898" i="2" s="1"/>
  <c r="Z898" i="2" a="1"/>
  <c r="Z898" i="2" s="1"/>
  <c r="AA898" i="2"/>
  <c r="AC898" i="2"/>
  <c r="F899" i="2"/>
  <c r="L899" i="2"/>
  <c r="M899" i="2"/>
  <c r="S899" i="2"/>
  <c r="U899" i="2"/>
  <c r="V899" i="2"/>
  <c r="AL899" i="2" s="1"/>
  <c r="W899" i="2" a="1"/>
  <c r="W899" i="2" s="1"/>
  <c r="X899" i="2" a="1"/>
  <c r="X899" i="2" s="1"/>
  <c r="Y899" i="2" a="1"/>
  <c r="Y899" i="2" s="1"/>
  <c r="Z899" i="2" a="1"/>
  <c r="Z899" i="2" s="1"/>
  <c r="AA899" i="2"/>
  <c r="AC899" i="2"/>
  <c r="F900" i="2"/>
  <c r="L900" i="2"/>
  <c r="M900" i="2"/>
  <c r="S900" i="2"/>
  <c r="U900" i="2"/>
  <c r="V900" i="2"/>
  <c r="AL900" i="2" s="1"/>
  <c r="W900" i="2" a="1"/>
  <c r="W900" i="2" s="1"/>
  <c r="X900" i="2" a="1"/>
  <c r="X900" i="2" s="1"/>
  <c r="Y900" i="2" a="1"/>
  <c r="Y900" i="2" s="1"/>
  <c r="Z900" i="2" a="1"/>
  <c r="Z900" i="2" s="1"/>
  <c r="AA900" i="2"/>
  <c r="AC900" i="2"/>
  <c r="F901" i="2"/>
  <c r="L901" i="2"/>
  <c r="M901" i="2"/>
  <c r="S901" i="2"/>
  <c r="U901" i="2"/>
  <c r="V901" i="2"/>
  <c r="AL901" i="2" s="1"/>
  <c r="W901" i="2" a="1"/>
  <c r="W901" i="2" s="1"/>
  <c r="X901" i="2" a="1"/>
  <c r="X901" i="2" s="1"/>
  <c r="Y901" i="2" a="1"/>
  <c r="Y901" i="2" s="1"/>
  <c r="Z901" i="2" a="1"/>
  <c r="Z901" i="2" s="1"/>
  <c r="AA901" i="2"/>
  <c r="AC901" i="2"/>
  <c r="F902" i="2"/>
  <c r="L902" i="2"/>
  <c r="M902" i="2"/>
  <c r="S902" i="2"/>
  <c r="U902" i="2"/>
  <c r="V902" i="2"/>
  <c r="AL902" i="2" s="1"/>
  <c r="W902" i="2" a="1"/>
  <c r="W902" i="2" s="1"/>
  <c r="X902" i="2" a="1"/>
  <c r="X902" i="2" s="1"/>
  <c r="Y902" i="2" a="1"/>
  <c r="Y902" i="2" s="1"/>
  <c r="Z902" i="2" a="1"/>
  <c r="Z902" i="2" s="1"/>
  <c r="AA902" i="2"/>
  <c r="AC902" i="2"/>
  <c r="F903" i="2"/>
  <c r="L903" i="2"/>
  <c r="M903" i="2"/>
  <c r="S903" i="2"/>
  <c r="U903" i="2"/>
  <c r="V903" i="2"/>
  <c r="AL903" i="2" s="1"/>
  <c r="W903" i="2" a="1"/>
  <c r="W903" i="2" s="1"/>
  <c r="X903" i="2" a="1"/>
  <c r="X903" i="2" s="1"/>
  <c r="Y903" i="2" a="1"/>
  <c r="Y903" i="2" s="1"/>
  <c r="Z903" i="2" a="1"/>
  <c r="Z903" i="2" s="1"/>
  <c r="AA903" i="2"/>
  <c r="AC903" i="2"/>
  <c r="F904" i="2"/>
  <c r="L904" i="2"/>
  <c r="M904" i="2"/>
  <c r="S904" i="2"/>
  <c r="U904" i="2"/>
  <c r="V904" i="2"/>
  <c r="AL904" i="2" s="1"/>
  <c r="W904" i="2" a="1"/>
  <c r="W904" i="2" s="1"/>
  <c r="X904" i="2" a="1"/>
  <c r="X904" i="2" s="1"/>
  <c r="Y904" i="2" a="1"/>
  <c r="Y904" i="2" s="1"/>
  <c r="Z904" i="2" a="1"/>
  <c r="Z904" i="2" s="1"/>
  <c r="AA904" i="2"/>
  <c r="AC904" i="2"/>
  <c r="F905" i="2"/>
  <c r="L905" i="2"/>
  <c r="M905" i="2"/>
  <c r="S905" i="2"/>
  <c r="U905" i="2"/>
  <c r="V905" i="2"/>
  <c r="AL905" i="2" s="1"/>
  <c r="W905" i="2" a="1"/>
  <c r="W905" i="2" s="1"/>
  <c r="X905" i="2" a="1"/>
  <c r="X905" i="2" s="1"/>
  <c r="Y905" i="2" a="1"/>
  <c r="Y905" i="2" s="1"/>
  <c r="Z905" i="2" a="1"/>
  <c r="Z905" i="2" s="1"/>
  <c r="AA905" i="2"/>
  <c r="AC905" i="2"/>
  <c r="F906" i="2"/>
  <c r="L906" i="2"/>
  <c r="M906" i="2"/>
  <c r="S906" i="2"/>
  <c r="U906" i="2"/>
  <c r="V906" i="2"/>
  <c r="AL906" i="2" s="1"/>
  <c r="W906" i="2" a="1"/>
  <c r="W906" i="2" s="1"/>
  <c r="X906" i="2" a="1"/>
  <c r="X906" i="2" s="1"/>
  <c r="Y906" i="2" a="1"/>
  <c r="Y906" i="2" s="1"/>
  <c r="Z906" i="2" a="1"/>
  <c r="Z906" i="2" s="1"/>
  <c r="AA906" i="2"/>
  <c r="AC906" i="2"/>
  <c r="F907" i="2"/>
  <c r="L907" i="2"/>
  <c r="M907" i="2"/>
  <c r="S907" i="2"/>
  <c r="U907" i="2"/>
  <c r="V907" i="2"/>
  <c r="AL907" i="2" s="1"/>
  <c r="W907" i="2" a="1"/>
  <c r="W907" i="2" s="1"/>
  <c r="X907" i="2" a="1"/>
  <c r="X907" i="2" s="1"/>
  <c r="Y907" i="2" a="1"/>
  <c r="Y907" i="2" s="1"/>
  <c r="Z907" i="2" a="1"/>
  <c r="Z907" i="2" s="1"/>
  <c r="AA907" i="2"/>
  <c r="AC907" i="2"/>
  <c r="F908" i="2"/>
  <c r="L908" i="2"/>
  <c r="M908" i="2"/>
  <c r="S908" i="2"/>
  <c r="U908" i="2"/>
  <c r="V908" i="2"/>
  <c r="AL908" i="2" s="1"/>
  <c r="W908" i="2" a="1"/>
  <c r="W908" i="2" s="1"/>
  <c r="X908" i="2" a="1"/>
  <c r="X908" i="2" s="1"/>
  <c r="Y908" i="2" a="1"/>
  <c r="Y908" i="2" s="1"/>
  <c r="Z908" i="2" a="1"/>
  <c r="Z908" i="2" s="1"/>
  <c r="AA908" i="2"/>
  <c r="AC908" i="2"/>
  <c r="F909" i="2"/>
  <c r="L909" i="2"/>
  <c r="M909" i="2"/>
  <c r="S909" i="2"/>
  <c r="U909" i="2"/>
  <c r="V909" i="2"/>
  <c r="AL909" i="2" s="1"/>
  <c r="W909" i="2" a="1"/>
  <c r="W909" i="2" s="1"/>
  <c r="X909" i="2" a="1"/>
  <c r="X909" i="2" s="1"/>
  <c r="Y909" i="2" a="1"/>
  <c r="Y909" i="2" s="1"/>
  <c r="Z909" i="2" a="1"/>
  <c r="Z909" i="2" s="1"/>
  <c r="AA909" i="2"/>
  <c r="AC909" i="2"/>
  <c r="F910" i="2"/>
  <c r="L910" i="2"/>
  <c r="M910" i="2"/>
  <c r="S910" i="2"/>
  <c r="U910" i="2"/>
  <c r="V910" i="2"/>
  <c r="AL910" i="2" s="1"/>
  <c r="W910" i="2" a="1"/>
  <c r="W910" i="2" s="1"/>
  <c r="X910" i="2" a="1"/>
  <c r="X910" i="2" s="1"/>
  <c r="Y910" i="2" a="1"/>
  <c r="Y910" i="2" s="1"/>
  <c r="Z910" i="2" a="1"/>
  <c r="Z910" i="2" s="1"/>
  <c r="AA910" i="2"/>
  <c r="AC910" i="2"/>
  <c r="F911" i="2"/>
  <c r="L911" i="2"/>
  <c r="M911" i="2"/>
  <c r="S911" i="2"/>
  <c r="U911" i="2"/>
  <c r="V911" i="2"/>
  <c r="AL911" i="2" s="1"/>
  <c r="W911" i="2" a="1"/>
  <c r="W911" i="2" s="1"/>
  <c r="X911" i="2" a="1"/>
  <c r="X911" i="2" s="1"/>
  <c r="Y911" i="2" a="1"/>
  <c r="Y911" i="2" s="1"/>
  <c r="Z911" i="2" a="1"/>
  <c r="Z911" i="2" s="1"/>
  <c r="AA911" i="2"/>
  <c r="AC911" i="2"/>
  <c r="F912" i="2"/>
  <c r="L912" i="2"/>
  <c r="M912" i="2"/>
  <c r="S912" i="2"/>
  <c r="U912" i="2"/>
  <c r="V912" i="2"/>
  <c r="AL912" i="2" s="1"/>
  <c r="W912" i="2" a="1"/>
  <c r="W912" i="2" s="1"/>
  <c r="X912" i="2" a="1"/>
  <c r="X912" i="2" s="1"/>
  <c r="Y912" i="2" a="1"/>
  <c r="Y912" i="2" s="1"/>
  <c r="Z912" i="2" a="1"/>
  <c r="Z912" i="2" s="1"/>
  <c r="AA912" i="2"/>
  <c r="AC912" i="2"/>
  <c r="F913" i="2"/>
  <c r="L913" i="2"/>
  <c r="M913" i="2"/>
  <c r="S913" i="2"/>
  <c r="U913" i="2"/>
  <c r="V913" i="2"/>
  <c r="AL913" i="2" s="1"/>
  <c r="W913" i="2" a="1"/>
  <c r="W913" i="2" s="1"/>
  <c r="X913" i="2" a="1"/>
  <c r="X913" i="2" s="1"/>
  <c r="Y913" i="2" a="1"/>
  <c r="Y913" i="2" s="1"/>
  <c r="Z913" i="2" a="1"/>
  <c r="Z913" i="2" s="1"/>
  <c r="AA913" i="2"/>
  <c r="AC913" i="2"/>
  <c r="F914" i="2"/>
  <c r="L914" i="2"/>
  <c r="M914" i="2"/>
  <c r="S914" i="2"/>
  <c r="U914" i="2"/>
  <c r="V914" i="2"/>
  <c r="AL914" i="2" s="1"/>
  <c r="W914" i="2" a="1"/>
  <c r="W914" i="2" s="1"/>
  <c r="X914" i="2" a="1"/>
  <c r="X914" i="2" s="1"/>
  <c r="Y914" i="2" a="1"/>
  <c r="Y914" i="2" s="1"/>
  <c r="Z914" i="2" a="1"/>
  <c r="Z914" i="2" s="1"/>
  <c r="AA914" i="2"/>
  <c r="AC914" i="2"/>
  <c r="F915" i="2"/>
  <c r="L915" i="2"/>
  <c r="M915" i="2"/>
  <c r="S915" i="2"/>
  <c r="U915" i="2"/>
  <c r="V915" i="2"/>
  <c r="AL915" i="2" s="1"/>
  <c r="W915" i="2" a="1"/>
  <c r="W915" i="2" s="1"/>
  <c r="X915" i="2" a="1"/>
  <c r="X915" i="2" s="1"/>
  <c r="Y915" i="2" a="1"/>
  <c r="Y915" i="2" s="1"/>
  <c r="Z915" i="2" a="1"/>
  <c r="Z915" i="2" s="1"/>
  <c r="AA915" i="2"/>
  <c r="AC915" i="2"/>
  <c r="F916" i="2"/>
  <c r="L916" i="2"/>
  <c r="M916" i="2"/>
  <c r="S916" i="2"/>
  <c r="U916" i="2"/>
  <c r="V916" i="2"/>
  <c r="AL916" i="2" s="1"/>
  <c r="W916" i="2" a="1"/>
  <c r="W916" i="2" s="1"/>
  <c r="X916" i="2" a="1"/>
  <c r="X916" i="2" s="1"/>
  <c r="Y916" i="2" a="1"/>
  <c r="Y916" i="2" s="1"/>
  <c r="Z916" i="2" a="1"/>
  <c r="Z916" i="2" s="1"/>
  <c r="AA916" i="2"/>
  <c r="AC916" i="2"/>
  <c r="F917" i="2"/>
  <c r="L917" i="2"/>
  <c r="M917" i="2"/>
  <c r="S917" i="2"/>
  <c r="U917" i="2"/>
  <c r="V917" i="2"/>
  <c r="AL917" i="2" s="1"/>
  <c r="W917" i="2" a="1"/>
  <c r="W917" i="2" s="1"/>
  <c r="X917" i="2" a="1"/>
  <c r="X917" i="2" s="1"/>
  <c r="Y917" i="2" a="1"/>
  <c r="Y917" i="2" s="1"/>
  <c r="Z917" i="2" a="1"/>
  <c r="Z917" i="2" s="1"/>
  <c r="AA917" i="2"/>
  <c r="AC917" i="2"/>
  <c r="F918" i="2"/>
  <c r="L918" i="2"/>
  <c r="M918" i="2"/>
  <c r="S918" i="2"/>
  <c r="U918" i="2"/>
  <c r="V918" i="2"/>
  <c r="AL918" i="2" s="1"/>
  <c r="W918" i="2" a="1"/>
  <c r="W918" i="2" s="1"/>
  <c r="X918" i="2" a="1"/>
  <c r="X918" i="2" s="1"/>
  <c r="Y918" i="2" a="1"/>
  <c r="Y918" i="2" s="1"/>
  <c r="Z918" i="2" a="1"/>
  <c r="Z918" i="2" s="1"/>
  <c r="AA918" i="2"/>
  <c r="AC918" i="2"/>
  <c r="F919" i="2"/>
  <c r="L919" i="2"/>
  <c r="M919" i="2"/>
  <c r="S919" i="2"/>
  <c r="U919" i="2"/>
  <c r="V919" i="2"/>
  <c r="AL919" i="2" s="1"/>
  <c r="W919" i="2" a="1"/>
  <c r="W919" i="2" s="1"/>
  <c r="X919" i="2" a="1"/>
  <c r="X919" i="2" s="1"/>
  <c r="Y919" i="2" a="1"/>
  <c r="Y919" i="2" s="1"/>
  <c r="Z919" i="2" a="1"/>
  <c r="Z919" i="2" s="1"/>
  <c r="AA919" i="2"/>
  <c r="AC919" i="2"/>
  <c r="F920" i="2"/>
  <c r="L920" i="2"/>
  <c r="M920" i="2"/>
  <c r="S920" i="2"/>
  <c r="U920" i="2"/>
  <c r="V920" i="2"/>
  <c r="AL920" i="2" s="1"/>
  <c r="W920" i="2" a="1"/>
  <c r="W920" i="2" s="1"/>
  <c r="X920" i="2" a="1"/>
  <c r="X920" i="2" s="1"/>
  <c r="Y920" i="2" a="1"/>
  <c r="Y920" i="2" s="1"/>
  <c r="Z920" i="2" a="1"/>
  <c r="Z920" i="2" s="1"/>
  <c r="AA920" i="2"/>
  <c r="AC920" i="2"/>
  <c r="F921" i="2"/>
  <c r="L921" i="2"/>
  <c r="M921" i="2"/>
  <c r="S921" i="2"/>
  <c r="U921" i="2"/>
  <c r="V921" i="2"/>
  <c r="AL921" i="2" s="1"/>
  <c r="W921" i="2" a="1"/>
  <c r="W921" i="2" s="1"/>
  <c r="X921" i="2" a="1"/>
  <c r="X921" i="2" s="1"/>
  <c r="Y921" i="2" a="1"/>
  <c r="Y921" i="2" s="1"/>
  <c r="Z921" i="2" a="1"/>
  <c r="Z921" i="2" s="1"/>
  <c r="AA921" i="2"/>
  <c r="AC921" i="2"/>
  <c r="F922" i="2"/>
  <c r="L922" i="2"/>
  <c r="M922" i="2"/>
  <c r="S922" i="2"/>
  <c r="U922" i="2"/>
  <c r="V922" i="2"/>
  <c r="AL922" i="2" s="1"/>
  <c r="W922" i="2" a="1"/>
  <c r="W922" i="2" s="1"/>
  <c r="X922" i="2" a="1"/>
  <c r="X922" i="2" s="1"/>
  <c r="Y922" i="2" a="1"/>
  <c r="Y922" i="2" s="1"/>
  <c r="Z922" i="2" a="1"/>
  <c r="Z922" i="2" s="1"/>
  <c r="AA922" i="2"/>
  <c r="AC922" i="2"/>
  <c r="F923" i="2"/>
  <c r="L923" i="2"/>
  <c r="M923" i="2"/>
  <c r="S923" i="2"/>
  <c r="U923" i="2"/>
  <c r="V923" i="2"/>
  <c r="AL923" i="2" s="1"/>
  <c r="W923" i="2" a="1"/>
  <c r="W923" i="2" s="1"/>
  <c r="X923" i="2" a="1"/>
  <c r="X923" i="2" s="1"/>
  <c r="Y923" i="2" a="1"/>
  <c r="Y923" i="2" s="1"/>
  <c r="Z923" i="2" a="1"/>
  <c r="Z923" i="2" s="1"/>
  <c r="AA923" i="2"/>
  <c r="AC923" i="2"/>
  <c r="F924" i="2"/>
  <c r="L924" i="2"/>
  <c r="M924" i="2"/>
  <c r="S924" i="2"/>
  <c r="U924" i="2"/>
  <c r="V924" i="2"/>
  <c r="AL924" i="2" s="1"/>
  <c r="W924" i="2" a="1"/>
  <c r="W924" i="2" s="1"/>
  <c r="X924" i="2" a="1"/>
  <c r="X924" i="2" s="1"/>
  <c r="Y924" i="2" a="1"/>
  <c r="Y924" i="2" s="1"/>
  <c r="Z924" i="2" a="1"/>
  <c r="Z924" i="2" s="1"/>
  <c r="AA924" i="2"/>
  <c r="AC924" i="2"/>
  <c r="F925" i="2"/>
  <c r="L925" i="2"/>
  <c r="M925" i="2"/>
  <c r="S925" i="2"/>
  <c r="U925" i="2"/>
  <c r="V925" i="2"/>
  <c r="AL925" i="2" s="1"/>
  <c r="W925" i="2" a="1"/>
  <c r="W925" i="2" s="1"/>
  <c r="X925" i="2" a="1"/>
  <c r="X925" i="2" s="1"/>
  <c r="Y925" i="2" a="1"/>
  <c r="Y925" i="2" s="1"/>
  <c r="Z925" i="2" a="1"/>
  <c r="Z925" i="2" s="1"/>
  <c r="AA925" i="2"/>
  <c r="AC925" i="2"/>
  <c r="F926" i="2"/>
  <c r="L926" i="2"/>
  <c r="M926" i="2"/>
  <c r="S926" i="2"/>
  <c r="U926" i="2"/>
  <c r="V926" i="2"/>
  <c r="AL926" i="2" s="1"/>
  <c r="W926" i="2" a="1"/>
  <c r="W926" i="2" s="1"/>
  <c r="X926" i="2" a="1"/>
  <c r="X926" i="2" s="1"/>
  <c r="Y926" i="2" a="1"/>
  <c r="Y926" i="2" s="1"/>
  <c r="Z926" i="2" a="1"/>
  <c r="Z926" i="2" s="1"/>
  <c r="AA926" i="2"/>
  <c r="AC926" i="2"/>
  <c r="F927" i="2"/>
  <c r="L927" i="2"/>
  <c r="M927" i="2"/>
  <c r="S927" i="2"/>
  <c r="U927" i="2"/>
  <c r="V927" i="2"/>
  <c r="AL927" i="2" s="1"/>
  <c r="W927" i="2" a="1"/>
  <c r="W927" i="2" s="1"/>
  <c r="X927" i="2" a="1"/>
  <c r="X927" i="2" s="1"/>
  <c r="Y927" i="2" a="1"/>
  <c r="Y927" i="2" s="1"/>
  <c r="Z927" i="2" a="1"/>
  <c r="Z927" i="2" s="1"/>
  <c r="AA927" i="2"/>
  <c r="AC927" i="2"/>
  <c r="F928" i="2"/>
  <c r="L928" i="2"/>
  <c r="M928" i="2"/>
  <c r="S928" i="2"/>
  <c r="U928" i="2"/>
  <c r="V928" i="2"/>
  <c r="AL928" i="2" s="1"/>
  <c r="W928" i="2" a="1"/>
  <c r="W928" i="2" s="1"/>
  <c r="X928" i="2" a="1"/>
  <c r="X928" i="2" s="1"/>
  <c r="Y928" i="2" a="1"/>
  <c r="Y928" i="2" s="1"/>
  <c r="Z928" i="2" a="1"/>
  <c r="Z928" i="2" s="1"/>
  <c r="AA928" i="2"/>
  <c r="AC928" i="2"/>
  <c r="F929" i="2"/>
  <c r="L929" i="2"/>
  <c r="M929" i="2"/>
  <c r="S929" i="2"/>
  <c r="U929" i="2"/>
  <c r="V929" i="2"/>
  <c r="AL929" i="2" s="1"/>
  <c r="W929" i="2" a="1"/>
  <c r="W929" i="2" s="1"/>
  <c r="X929" i="2" a="1"/>
  <c r="X929" i="2" s="1"/>
  <c r="Y929" i="2" a="1"/>
  <c r="Y929" i="2" s="1"/>
  <c r="Z929" i="2" a="1"/>
  <c r="Z929" i="2" s="1"/>
  <c r="AA929" i="2"/>
  <c r="AC929" i="2"/>
  <c r="F930" i="2"/>
  <c r="L930" i="2"/>
  <c r="M930" i="2"/>
  <c r="S930" i="2"/>
  <c r="U930" i="2"/>
  <c r="V930" i="2"/>
  <c r="AL930" i="2" s="1"/>
  <c r="W930" i="2" a="1"/>
  <c r="W930" i="2" s="1"/>
  <c r="X930" i="2" a="1"/>
  <c r="X930" i="2" s="1"/>
  <c r="Y930" i="2" a="1"/>
  <c r="Y930" i="2" s="1"/>
  <c r="Z930" i="2" a="1"/>
  <c r="Z930" i="2" s="1"/>
  <c r="AA930" i="2"/>
  <c r="AC930" i="2"/>
  <c r="F931" i="2"/>
  <c r="L931" i="2"/>
  <c r="M931" i="2"/>
  <c r="S931" i="2"/>
  <c r="U931" i="2"/>
  <c r="V931" i="2"/>
  <c r="AL931" i="2" s="1"/>
  <c r="W931" i="2" a="1"/>
  <c r="W931" i="2" s="1"/>
  <c r="X931" i="2" a="1"/>
  <c r="X931" i="2" s="1"/>
  <c r="Y931" i="2" a="1"/>
  <c r="Y931" i="2" s="1"/>
  <c r="Z931" i="2" a="1"/>
  <c r="Z931" i="2" s="1"/>
  <c r="AA931" i="2"/>
  <c r="AC931" i="2"/>
  <c r="F932" i="2"/>
  <c r="L932" i="2"/>
  <c r="M932" i="2"/>
  <c r="S932" i="2"/>
  <c r="U932" i="2"/>
  <c r="V932" i="2"/>
  <c r="AL932" i="2" s="1"/>
  <c r="W932" i="2" a="1"/>
  <c r="W932" i="2" s="1"/>
  <c r="X932" i="2" a="1"/>
  <c r="X932" i="2" s="1"/>
  <c r="Y932" i="2" a="1"/>
  <c r="Y932" i="2" s="1"/>
  <c r="Z932" i="2" a="1"/>
  <c r="Z932" i="2" s="1"/>
  <c r="AA932" i="2"/>
  <c r="AC932" i="2"/>
  <c r="F933" i="2"/>
  <c r="L933" i="2"/>
  <c r="M933" i="2"/>
  <c r="S933" i="2"/>
  <c r="U933" i="2"/>
  <c r="V933" i="2"/>
  <c r="AL933" i="2" s="1"/>
  <c r="W933" i="2" a="1"/>
  <c r="W933" i="2" s="1"/>
  <c r="X933" i="2" a="1"/>
  <c r="X933" i="2" s="1"/>
  <c r="Y933" i="2" a="1"/>
  <c r="Y933" i="2" s="1"/>
  <c r="Z933" i="2" a="1"/>
  <c r="Z933" i="2" s="1"/>
  <c r="AA933" i="2"/>
  <c r="AC933" i="2"/>
  <c r="F934" i="2"/>
  <c r="L934" i="2"/>
  <c r="M934" i="2"/>
  <c r="S934" i="2"/>
  <c r="U934" i="2"/>
  <c r="V934" i="2"/>
  <c r="AL934" i="2" s="1"/>
  <c r="W934" i="2" a="1"/>
  <c r="W934" i="2" s="1"/>
  <c r="X934" i="2" a="1"/>
  <c r="X934" i="2" s="1"/>
  <c r="Y934" i="2" a="1"/>
  <c r="Y934" i="2" s="1"/>
  <c r="Z934" i="2" a="1"/>
  <c r="Z934" i="2" s="1"/>
  <c r="AA934" i="2"/>
  <c r="AC934" i="2"/>
  <c r="F935" i="2"/>
  <c r="L935" i="2"/>
  <c r="M935" i="2"/>
  <c r="S935" i="2"/>
  <c r="U935" i="2"/>
  <c r="V935" i="2"/>
  <c r="AL935" i="2" s="1"/>
  <c r="W935" i="2" a="1"/>
  <c r="W935" i="2" s="1"/>
  <c r="X935" i="2" a="1"/>
  <c r="X935" i="2" s="1"/>
  <c r="Y935" i="2" a="1"/>
  <c r="Y935" i="2" s="1"/>
  <c r="Z935" i="2" a="1"/>
  <c r="Z935" i="2" s="1"/>
  <c r="AA935" i="2"/>
  <c r="AC935" i="2"/>
  <c r="F936" i="2"/>
  <c r="L936" i="2"/>
  <c r="M936" i="2"/>
  <c r="S936" i="2"/>
  <c r="U936" i="2"/>
  <c r="V936" i="2"/>
  <c r="AL936" i="2" s="1"/>
  <c r="W936" i="2" a="1"/>
  <c r="W936" i="2" s="1"/>
  <c r="X936" i="2" a="1"/>
  <c r="X936" i="2" s="1"/>
  <c r="Y936" i="2" a="1"/>
  <c r="Y936" i="2" s="1"/>
  <c r="Z936" i="2" a="1"/>
  <c r="Z936" i="2" s="1"/>
  <c r="AA936" i="2"/>
  <c r="AC936" i="2"/>
  <c r="F937" i="2"/>
  <c r="L937" i="2"/>
  <c r="M937" i="2"/>
  <c r="S937" i="2"/>
  <c r="U937" i="2"/>
  <c r="V937" i="2"/>
  <c r="AL937" i="2" s="1"/>
  <c r="W937" i="2" a="1"/>
  <c r="W937" i="2" s="1"/>
  <c r="X937" i="2" a="1"/>
  <c r="X937" i="2" s="1"/>
  <c r="Y937" i="2" a="1"/>
  <c r="Y937" i="2" s="1"/>
  <c r="Z937" i="2" a="1"/>
  <c r="Z937" i="2" s="1"/>
  <c r="AA937" i="2"/>
  <c r="AC937" i="2"/>
  <c r="F938" i="2"/>
  <c r="L938" i="2"/>
  <c r="M938" i="2"/>
  <c r="S938" i="2"/>
  <c r="U938" i="2"/>
  <c r="V938" i="2"/>
  <c r="AL938" i="2" s="1"/>
  <c r="W938" i="2" a="1"/>
  <c r="W938" i="2" s="1"/>
  <c r="X938" i="2" a="1"/>
  <c r="X938" i="2" s="1"/>
  <c r="Y938" i="2" a="1"/>
  <c r="Y938" i="2" s="1"/>
  <c r="Z938" i="2" a="1"/>
  <c r="Z938" i="2" s="1"/>
  <c r="AA938" i="2"/>
  <c r="AC938" i="2"/>
  <c r="F939" i="2"/>
  <c r="L939" i="2"/>
  <c r="M939" i="2"/>
  <c r="S939" i="2"/>
  <c r="U939" i="2"/>
  <c r="V939" i="2"/>
  <c r="AL939" i="2" s="1"/>
  <c r="W939" i="2" a="1"/>
  <c r="W939" i="2" s="1"/>
  <c r="X939" i="2" a="1"/>
  <c r="X939" i="2" s="1"/>
  <c r="Y939" i="2" a="1"/>
  <c r="Y939" i="2" s="1"/>
  <c r="Z939" i="2" a="1"/>
  <c r="Z939" i="2" s="1"/>
  <c r="AA939" i="2"/>
  <c r="AC939" i="2"/>
  <c r="F940" i="2"/>
  <c r="L940" i="2"/>
  <c r="M940" i="2"/>
  <c r="S940" i="2"/>
  <c r="U940" i="2"/>
  <c r="V940" i="2"/>
  <c r="AL940" i="2" s="1"/>
  <c r="W940" i="2" a="1"/>
  <c r="W940" i="2" s="1"/>
  <c r="X940" i="2" a="1"/>
  <c r="X940" i="2" s="1"/>
  <c r="Y940" i="2" a="1"/>
  <c r="Y940" i="2" s="1"/>
  <c r="Z940" i="2" a="1"/>
  <c r="Z940" i="2" s="1"/>
  <c r="AA940" i="2"/>
  <c r="AC940" i="2"/>
  <c r="F941" i="2"/>
  <c r="L941" i="2"/>
  <c r="M941" i="2"/>
  <c r="S941" i="2"/>
  <c r="U941" i="2"/>
  <c r="V941" i="2"/>
  <c r="AL941" i="2" s="1"/>
  <c r="W941" i="2" a="1"/>
  <c r="W941" i="2" s="1"/>
  <c r="X941" i="2" a="1"/>
  <c r="X941" i="2" s="1"/>
  <c r="Y941" i="2" a="1"/>
  <c r="Y941" i="2" s="1"/>
  <c r="Z941" i="2" a="1"/>
  <c r="Z941" i="2" s="1"/>
  <c r="AA941" i="2"/>
  <c r="AC941" i="2"/>
  <c r="F942" i="2"/>
  <c r="L942" i="2"/>
  <c r="M942" i="2"/>
  <c r="S942" i="2"/>
  <c r="U942" i="2"/>
  <c r="V942" i="2"/>
  <c r="AL942" i="2" s="1"/>
  <c r="W942" i="2" a="1"/>
  <c r="W942" i="2" s="1"/>
  <c r="X942" i="2" a="1"/>
  <c r="X942" i="2" s="1"/>
  <c r="Y942" i="2" a="1"/>
  <c r="Y942" i="2" s="1"/>
  <c r="Z942" i="2" a="1"/>
  <c r="Z942" i="2" s="1"/>
  <c r="AA942" i="2"/>
  <c r="AC942" i="2"/>
  <c r="F943" i="2"/>
  <c r="L943" i="2"/>
  <c r="M943" i="2"/>
  <c r="S943" i="2"/>
  <c r="U943" i="2"/>
  <c r="V943" i="2"/>
  <c r="AL943" i="2" s="1"/>
  <c r="W943" i="2" a="1"/>
  <c r="W943" i="2" s="1"/>
  <c r="X943" i="2" a="1"/>
  <c r="X943" i="2" s="1"/>
  <c r="Y943" i="2" a="1"/>
  <c r="Y943" i="2" s="1"/>
  <c r="Z943" i="2" a="1"/>
  <c r="Z943" i="2" s="1"/>
  <c r="AA943" i="2"/>
  <c r="AC943" i="2"/>
  <c r="F944" i="2"/>
  <c r="L944" i="2"/>
  <c r="M944" i="2"/>
  <c r="S944" i="2"/>
  <c r="U944" i="2"/>
  <c r="V944" i="2"/>
  <c r="AL944" i="2" s="1"/>
  <c r="W944" i="2" a="1"/>
  <c r="W944" i="2" s="1"/>
  <c r="X944" i="2" a="1"/>
  <c r="X944" i="2" s="1"/>
  <c r="Y944" i="2" a="1"/>
  <c r="Y944" i="2" s="1"/>
  <c r="Z944" i="2" a="1"/>
  <c r="Z944" i="2" s="1"/>
  <c r="AA944" i="2"/>
  <c r="AC944" i="2"/>
  <c r="F945" i="2"/>
  <c r="L945" i="2"/>
  <c r="M945" i="2"/>
  <c r="S945" i="2"/>
  <c r="U945" i="2"/>
  <c r="V945" i="2"/>
  <c r="AL945" i="2" s="1"/>
  <c r="W945" i="2" a="1"/>
  <c r="W945" i="2" s="1"/>
  <c r="X945" i="2" a="1"/>
  <c r="X945" i="2" s="1"/>
  <c r="Y945" i="2" a="1"/>
  <c r="Y945" i="2" s="1"/>
  <c r="Z945" i="2" a="1"/>
  <c r="Z945" i="2" s="1"/>
  <c r="AA945" i="2"/>
  <c r="AC945" i="2"/>
  <c r="F946" i="2"/>
  <c r="L946" i="2"/>
  <c r="M946" i="2"/>
  <c r="S946" i="2"/>
  <c r="U946" i="2"/>
  <c r="V946" i="2"/>
  <c r="AL946" i="2" s="1"/>
  <c r="W946" i="2" a="1"/>
  <c r="W946" i="2" s="1"/>
  <c r="X946" i="2" a="1"/>
  <c r="X946" i="2" s="1"/>
  <c r="Y946" i="2" a="1"/>
  <c r="Y946" i="2" s="1"/>
  <c r="Z946" i="2" a="1"/>
  <c r="Z946" i="2" s="1"/>
  <c r="AA946" i="2"/>
  <c r="AC946" i="2"/>
  <c r="F947" i="2"/>
  <c r="L947" i="2"/>
  <c r="M947" i="2"/>
  <c r="S947" i="2"/>
  <c r="U947" i="2"/>
  <c r="V947" i="2"/>
  <c r="AL947" i="2" s="1"/>
  <c r="W947" i="2" a="1"/>
  <c r="W947" i="2" s="1"/>
  <c r="X947" i="2" a="1"/>
  <c r="X947" i="2" s="1"/>
  <c r="Y947" i="2" a="1"/>
  <c r="Y947" i="2" s="1"/>
  <c r="Z947" i="2" a="1"/>
  <c r="Z947" i="2" s="1"/>
  <c r="AA947" i="2"/>
  <c r="AC947" i="2"/>
  <c r="F948" i="2"/>
  <c r="L948" i="2"/>
  <c r="M948" i="2"/>
  <c r="S948" i="2"/>
  <c r="U948" i="2"/>
  <c r="V948" i="2"/>
  <c r="AL948" i="2" s="1"/>
  <c r="W948" i="2" a="1"/>
  <c r="W948" i="2" s="1"/>
  <c r="X948" i="2" a="1"/>
  <c r="X948" i="2" s="1"/>
  <c r="Y948" i="2" a="1"/>
  <c r="Y948" i="2" s="1"/>
  <c r="Z948" i="2" a="1"/>
  <c r="Z948" i="2" s="1"/>
  <c r="AA948" i="2"/>
  <c r="AC948" i="2"/>
  <c r="F949" i="2"/>
  <c r="L949" i="2"/>
  <c r="M949" i="2"/>
  <c r="S949" i="2"/>
  <c r="U949" i="2"/>
  <c r="V949" i="2"/>
  <c r="AL949" i="2" s="1"/>
  <c r="W949" i="2" a="1"/>
  <c r="W949" i="2" s="1"/>
  <c r="X949" i="2" a="1"/>
  <c r="X949" i="2" s="1"/>
  <c r="Y949" i="2" a="1"/>
  <c r="Y949" i="2" s="1"/>
  <c r="Z949" i="2" a="1"/>
  <c r="Z949" i="2" s="1"/>
  <c r="AA949" i="2"/>
  <c r="AC949" i="2"/>
  <c r="F950" i="2"/>
  <c r="L950" i="2"/>
  <c r="M950" i="2"/>
  <c r="S950" i="2"/>
  <c r="U950" i="2"/>
  <c r="V950" i="2"/>
  <c r="AL950" i="2" s="1"/>
  <c r="W950" i="2" a="1"/>
  <c r="W950" i="2" s="1"/>
  <c r="X950" i="2" a="1"/>
  <c r="X950" i="2" s="1"/>
  <c r="Y950" i="2" a="1"/>
  <c r="Y950" i="2" s="1"/>
  <c r="Z950" i="2" a="1"/>
  <c r="Z950" i="2" s="1"/>
  <c r="AA950" i="2"/>
  <c r="AC950" i="2"/>
  <c r="F951" i="2"/>
  <c r="L951" i="2"/>
  <c r="M951" i="2"/>
  <c r="S951" i="2"/>
  <c r="U951" i="2"/>
  <c r="V951" i="2"/>
  <c r="AL951" i="2" s="1"/>
  <c r="W951" i="2" a="1"/>
  <c r="W951" i="2" s="1"/>
  <c r="X951" i="2" a="1"/>
  <c r="X951" i="2" s="1"/>
  <c r="Y951" i="2" a="1"/>
  <c r="Y951" i="2" s="1"/>
  <c r="Z951" i="2" a="1"/>
  <c r="Z951" i="2" s="1"/>
  <c r="AA951" i="2"/>
  <c r="AC951" i="2"/>
  <c r="F952" i="2"/>
  <c r="L952" i="2"/>
  <c r="M952" i="2"/>
  <c r="S952" i="2"/>
  <c r="U952" i="2"/>
  <c r="V952" i="2"/>
  <c r="AL952" i="2" s="1"/>
  <c r="W952" i="2" a="1"/>
  <c r="W952" i="2" s="1"/>
  <c r="X952" i="2" a="1"/>
  <c r="X952" i="2" s="1"/>
  <c r="Y952" i="2" a="1"/>
  <c r="Y952" i="2" s="1"/>
  <c r="Z952" i="2" a="1"/>
  <c r="Z952" i="2" s="1"/>
  <c r="AA952" i="2"/>
  <c r="AC952" i="2"/>
  <c r="F953" i="2"/>
  <c r="L953" i="2"/>
  <c r="M953" i="2"/>
  <c r="S953" i="2"/>
  <c r="U953" i="2"/>
  <c r="V953" i="2"/>
  <c r="AL953" i="2" s="1"/>
  <c r="W953" i="2" a="1"/>
  <c r="W953" i="2" s="1"/>
  <c r="X953" i="2" a="1"/>
  <c r="X953" i="2" s="1"/>
  <c r="Y953" i="2" a="1"/>
  <c r="Y953" i="2" s="1"/>
  <c r="Z953" i="2" a="1"/>
  <c r="Z953" i="2" s="1"/>
  <c r="AA953" i="2"/>
  <c r="AC953" i="2"/>
  <c r="F954" i="2"/>
  <c r="L954" i="2"/>
  <c r="M954" i="2"/>
  <c r="S954" i="2"/>
  <c r="U954" i="2"/>
  <c r="V954" i="2"/>
  <c r="AL954" i="2" s="1"/>
  <c r="W954" i="2" a="1"/>
  <c r="W954" i="2" s="1"/>
  <c r="X954" i="2" a="1"/>
  <c r="X954" i="2" s="1"/>
  <c r="Y954" i="2" a="1"/>
  <c r="Y954" i="2" s="1"/>
  <c r="Z954" i="2" a="1"/>
  <c r="Z954" i="2" s="1"/>
  <c r="AA954" i="2"/>
  <c r="AC954" i="2"/>
  <c r="F955" i="2"/>
  <c r="L955" i="2"/>
  <c r="M955" i="2"/>
  <c r="S955" i="2"/>
  <c r="U955" i="2"/>
  <c r="V955" i="2"/>
  <c r="AL955" i="2" s="1"/>
  <c r="W955" i="2" a="1"/>
  <c r="W955" i="2" s="1"/>
  <c r="X955" i="2" a="1"/>
  <c r="X955" i="2" s="1"/>
  <c r="Y955" i="2" a="1"/>
  <c r="Y955" i="2" s="1"/>
  <c r="Z955" i="2" a="1"/>
  <c r="Z955" i="2" s="1"/>
  <c r="AA955" i="2"/>
  <c r="AC955" i="2"/>
  <c r="F956" i="2"/>
  <c r="L956" i="2"/>
  <c r="M956" i="2"/>
  <c r="S956" i="2"/>
  <c r="U956" i="2"/>
  <c r="V956" i="2"/>
  <c r="AL956" i="2" s="1"/>
  <c r="W956" i="2" a="1"/>
  <c r="W956" i="2" s="1"/>
  <c r="X956" i="2" a="1"/>
  <c r="X956" i="2" s="1"/>
  <c r="Y956" i="2" a="1"/>
  <c r="Y956" i="2" s="1"/>
  <c r="Z956" i="2" a="1"/>
  <c r="Z956" i="2" s="1"/>
  <c r="AA956" i="2"/>
  <c r="AC956" i="2"/>
  <c r="F957" i="2"/>
  <c r="L957" i="2"/>
  <c r="M957" i="2"/>
  <c r="S957" i="2"/>
  <c r="U957" i="2"/>
  <c r="V957" i="2"/>
  <c r="AL957" i="2" s="1"/>
  <c r="W957" i="2" a="1"/>
  <c r="W957" i="2" s="1"/>
  <c r="X957" i="2" a="1"/>
  <c r="X957" i="2" s="1"/>
  <c r="Y957" i="2" a="1"/>
  <c r="Y957" i="2" s="1"/>
  <c r="Z957" i="2" a="1"/>
  <c r="Z957" i="2" s="1"/>
  <c r="AA957" i="2"/>
  <c r="AC957" i="2"/>
  <c r="F958" i="2"/>
  <c r="L958" i="2"/>
  <c r="M958" i="2"/>
  <c r="S958" i="2"/>
  <c r="U958" i="2"/>
  <c r="V958" i="2"/>
  <c r="AL958" i="2" s="1"/>
  <c r="W958" i="2" a="1"/>
  <c r="W958" i="2" s="1"/>
  <c r="X958" i="2" a="1"/>
  <c r="X958" i="2" s="1"/>
  <c r="Y958" i="2" a="1"/>
  <c r="Y958" i="2" s="1"/>
  <c r="Z958" i="2" a="1"/>
  <c r="Z958" i="2" s="1"/>
  <c r="AA958" i="2"/>
  <c r="AC958" i="2"/>
  <c r="F959" i="2"/>
  <c r="L959" i="2"/>
  <c r="M959" i="2"/>
  <c r="S959" i="2"/>
  <c r="U959" i="2"/>
  <c r="V959" i="2"/>
  <c r="AL959" i="2" s="1"/>
  <c r="W959" i="2" a="1"/>
  <c r="W959" i="2" s="1"/>
  <c r="X959" i="2" a="1"/>
  <c r="X959" i="2" s="1"/>
  <c r="Y959" i="2" a="1"/>
  <c r="Y959" i="2" s="1"/>
  <c r="Z959" i="2" a="1"/>
  <c r="Z959" i="2" s="1"/>
  <c r="AA959" i="2"/>
  <c r="AC959" i="2"/>
  <c r="F960" i="2"/>
  <c r="L960" i="2"/>
  <c r="M960" i="2"/>
  <c r="S960" i="2"/>
  <c r="U960" i="2"/>
  <c r="V960" i="2"/>
  <c r="AL960" i="2" s="1"/>
  <c r="W960" i="2" a="1"/>
  <c r="W960" i="2" s="1"/>
  <c r="X960" i="2" a="1"/>
  <c r="X960" i="2" s="1"/>
  <c r="Y960" i="2" a="1"/>
  <c r="Y960" i="2" s="1"/>
  <c r="Z960" i="2" a="1"/>
  <c r="Z960" i="2" s="1"/>
  <c r="AA960" i="2"/>
  <c r="AC960" i="2"/>
  <c r="F961" i="2"/>
  <c r="L961" i="2"/>
  <c r="M961" i="2"/>
  <c r="S961" i="2"/>
  <c r="U961" i="2"/>
  <c r="V961" i="2"/>
  <c r="AL961" i="2" s="1"/>
  <c r="W961" i="2" a="1"/>
  <c r="W961" i="2" s="1"/>
  <c r="X961" i="2" a="1"/>
  <c r="X961" i="2" s="1"/>
  <c r="Y961" i="2" a="1"/>
  <c r="Y961" i="2" s="1"/>
  <c r="Z961" i="2" a="1"/>
  <c r="Z961" i="2" s="1"/>
  <c r="AA961" i="2"/>
  <c r="AC961" i="2"/>
  <c r="F962" i="2"/>
  <c r="L962" i="2"/>
  <c r="M962" i="2"/>
  <c r="S962" i="2"/>
  <c r="U962" i="2"/>
  <c r="V962" i="2"/>
  <c r="AL962" i="2" s="1"/>
  <c r="W962" i="2" a="1"/>
  <c r="W962" i="2" s="1"/>
  <c r="X962" i="2" a="1"/>
  <c r="X962" i="2" s="1"/>
  <c r="Y962" i="2" a="1"/>
  <c r="Y962" i="2" s="1"/>
  <c r="Z962" i="2" a="1"/>
  <c r="Z962" i="2" s="1"/>
  <c r="AA962" i="2"/>
  <c r="AC962" i="2"/>
  <c r="F963" i="2"/>
  <c r="L963" i="2"/>
  <c r="M963" i="2"/>
  <c r="S963" i="2"/>
  <c r="U963" i="2"/>
  <c r="V963" i="2"/>
  <c r="AL963" i="2" s="1"/>
  <c r="W963" i="2" a="1"/>
  <c r="W963" i="2" s="1"/>
  <c r="X963" i="2" a="1"/>
  <c r="X963" i="2" s="1"/>
  <c r="Y963" i="2" a="1"/>
  <c r="Y963" i="2" s="1"/>
  <c r="Z963" i="2" a="1"/>
  <c r="Z963" i="2" s="1"/>
  <c r="AA963" i="2"/>
  <c r="AC963" i="2"/>
  <c r="F964" i="2"/>
  <c r="L964" i="2"/>
  <c r="M964" i="2"/>
  <c r="S964" i="2"/>
  <c r="U964" i="2"/>
  <c r="V964" i="2"/>
  <c r="AL964" i="2" s="1"/>
  <c r="W964" i="2" a="1"/>
  <c r="W964" i="2" s="1"/>
  <c r="X964" i="2" a="1"/>
  <c r="X964" i="2" s="1"/>
  <c r="Y964" i="2" a="1"/>
  <c r="Y964" i="2" s="1"/>
  <c r="Z964" i="2" a="1"/>
  <c r="Z964" i="2" s="1"/>
  <c r="AA964" i="2"/>
  <c r="AC964" i="2"/>
  <c r="F965" i="2"/>
  <c r="L965" i="2"/>
  <c r="M965" i="2"/>
  <c r="S965" i="2"/>
  <c r="U965" i="2"/>
  <c r="V965" i="2"/>
  <c r="AL965" i="2" s="1"/>
  <c r="W965" i="2" a="1"/>
  <c r="W965" i="2" s="1"/>
  <c r="X965" i="2" a="1"/>
  <c r="X965" i="2" s="1"/>
  <c r="Y965" i="2" a="1"/>
  <c r="Y965" i="2" s="1"/>
  <c r="Z965" i="2" a="1"/>
  <c r="Z965" i="2" s="1"/>
  <c r="AA965" i="2"/>
  <c r="AC965" i="2"/>
  <c r="F966" i="2"/>
  <c r="L966" i="2"/>
  <c r="M966" i="2"/>
  <c r="S966" i="2"/>
  <c r="U966" i="2"/>
  <c r="V966" i="2"/>
  <c r="AL966" i="2" s="1"/>
  <c r="W966" i="2" a="1"/>
  <c r="W966" i="2" s="1"/>
  <c r="X966" i="2" a="1"/>
  <c r="X966" i="2" s="1"/>
  <c r="Y966" i="2" a="1"/>
  <c r="Y966" i="2" s="1"/>
  <c r="Z966" i="2" a="1"/>
  <c r="Z966" i="2" s="1"/>
  <c r="AA966" i="2"/>
  <c r="AC966" i="2"/>
  <c r="F967" i="2"/>
  <c r="L967" i="2"/>
  <c r="M967" i="2"/>
  <c r="S967" i="2"/>
  <c r="U967" i="2"/>
  <c r="V967" i="2"/>
  <c r="AL967" i="2" s="1"/>
  <c r="W967" i="2" a="1"/>
  <c r="W967" i="2" s="1"/>
  <c r="X967" i="2" a="1"/>
  <c r="X967" i="2" s="1"/>
  <c r="Y967" i="2" a="1"/>
  <c r="Y967" i="2" s="1"/>
  <c r="Z967" i="2" a="1"/>
  <c r="Z967" i="2" s="1"/>
  <c r="AA967" i="2"/>
  <c r="AC967" i="2"/>
  <c r="F968" i="2"/>
  <c r="L968" i="2"/>
  <c r="M968" i="2"/>
  <c r="S968" i="2"/>
  <c r="U968" i="2"/>
  <c r="V968" i="2"/>
  <c r="AL968" i="2" s="1"/>
  <c r="W968" i="2" a="1"/>
  <c r="W968" i="2" s="1"/>
  <c r="X968" i="2" a="1"/>
  <c r="X968" i="2" s="1"/>
  <c r="Y968" i="2" a="1"/>
  <c r="Y968" i="2" s="1"/>
  <c r="Z968" i="2" a="1"/>
  <c r="Z968" i="2" s="1"/>
  <c r="AA968" i="2"/>
  <c r="AC968" i="2"/>
  <c r="F969" i="2"/>
  <c r="L969" i="2"/>
  <c r="M969" i="2"/>
  <c r="S969" i="2"/>
  <c r="U969" i="2"/>
  <c r="V969" i="2"/>
  <c r="AL969" i="2" s="1"/>
  <c r="W969" i="2" a="1"/>
  <c r="W969" i="2" s="1"/>
  <c r="X969" i="2" a="1"/>
  <c r="X969" i="2" s="1"/>
  <c r="Y969" i="2" a="1"/>
  <c r="Y969" i="2" s="1"/>
  <c r="Z969" i="2" a="1"/>
  <c r="Z969" i="2" s="1"/>
  <c r="AA969" i="2"/>
  <c r="AC969" i="2"/>
  <c r="F970" i="2"/>
  <c r="L970" i="2"/>
  <c r="M970" i="2"/>
  <c r="S970" i="2"/>
  <c r="U970" i="2"/>
  <c r="V970" i="2"/>
  <c r="AL970" i="2" s="1"/>
  <c r="W970" i="2" a="1"/>
  <c r="W970" i="2" s="1"/>
  <c r="X970" i="2" a="1"/>
  <c r="X970" i="2" s="1"/>
  <c r="Y970" i="2" a="1"/>
  <c r="Y970" i="2" s="1"/>
  <c r="Z970" i="2" a="1"/>
  <c r="Z970" i="2" s="1"/>
  <c r="AA970" i="2"/>
  <c r="AC970" i="2"/>
  <c r="F971" i="2"/>
  <c r="L971" i="2"/>
  <c r="M971" i="2"/>
  <c r="S971" i="2"/>
  <c r="U971" i="2"/>
  <c r="V971" i="2"/>
  <c r="AL971" i="2" s="1"/>
  <c r="W971" i="2" a="1"/>
  <c r="W971" i="2" s="1"/>
  <c r="X971" i="2" a="1"/>
  <c r="X971" i="2" s="1"/>
  <c r="Y971" i="2" a="1"/>
  <c r="Y971" i="2" s="1"/>
  <c r="Z971" i="2" a="1"/>
  <c r="Z971" i="2" s="1"/>
  <c r="AA971" i="2"/>
  <c r="AC971" i="2"/>
  <c r="F972" i="2"/>
  <c r="L972" i="2"/>
  <c r="M972" i="2"/>
  <c r="S972" i="2"/>
  <c r="U972" i="2"/>
  <c r="V972" i="2"/>
  <c r="AL972" i="2" s="1"/>
  <c r="W972" i="2" a="1"/>
  <c r="W972" i="2" s="1"/>
  <c r="X972" i="2" a="1"/>
  <c r="X972" i="2" s="1"/>
  <c r="Y972" i="2" a="1"/>
  <c r="Y972" i="2" s="1"/>
  <c r="Z972" i="2" a="1"/>
  <c r="Z972" i="2" s="1"/>
  <c r="AA972" i="2"/>
  <c r="AC972" i="2"/>
  <c r="F973" i="2"/>
  <c r="L973" i="2"/>
  <c r="M973" i="2"/>
  <c r="S973" i="2"/>
  <c r="U973" i="2"/>
  <c r="V973" i="2"/>
  <c r="AL973" i="2" s="1"/>
  <c r="W973" i="2" a="1"/>
  <c r="W973" i="2" s="1"/>
  <c r="X973" i="2" a="1"/>
  <c r="X973" i="2" s="1"/>
  <c r="Y973" i="2" a="1"/>
  <c r="Y973" i="2" s="1"/>
  <c r="Z973" i="2" a="1"/>
  <c r="Z973" i="2" s="1"/>
  <c r="AA973" i="2"/>
  <c r="AC973" i="2"/>
  <c r="F974" i="2"/>
  <c r="L974" i="2"/>
  <c r="M974" i="2"/>
  <c r="S974" i="2"/>
  <c r="U974" i="2"/>
  <c r="V974" i="2"/>
  <c r="AL974" i="2" s="1"/>
  <c r="W974" i="2" a="1"/>
  <c r="W974" i="2" s="1"/>
  <c r="X974" i="2" a="1"/>
  <c r="X974" i="2" s="1"/>
  <c r="Y974" i="2" a="1"/>
  <c r="Y974" i="2" s="1"/>
  <c r="Z974" i="2" a="1"/>
  <c r="Z974" i="2" s="1"/>
  <c r="AA974" i="2"/>
  <c r="AC974" i="2"/>
  <c r="F975" i="2"/>
  <c r="L975" i="2"/>
  <c r="M975" i="2"/>
  <c r="S975" i="2"/>
  <c r="U975" i="2"/>
  <c r="V975" i="2"/>
  <c r="AL975" i="2" s="1"/>
  <c r="W975" i="2" a="1"/>
  <c r="W975" i="2" s="1"/>
  <c r="X975" i="2" a="1"/>
  <c r="X975" i="2" s="1"/>
  <c r="Y975" i="2" a="1"/>
  <c r="Y975" i="2" s="1"/>
  <c r="Z975" i="2" a="1"/>
  <c r="Z975" i="2" s="1"/>
  <c r="AA975" i="2"/>
  <c r="AC975" i="2"/>
  <c r="F976" i="2"/>
  <c r="L976" i="2"/>
  <c r="M976" i="2"/>
  <c r="S976" i="2"/>
  <c r="U976" i="2"/>
  <c r="V976" i="2"/>
  <c r="AL976" i="2" s="1"/>
  <c r="W976" i="2" a="1"/>
  <c r="W976" i="2" s="1"/>
  <c r="X976" i="2" a="1"/>
  <c r="X976" i="2" s="1"/>
  <c r="Y976" i="2" a="1"/>
  <c r="Y976" i="2" s="1"/>
  <c r="Z976" i="2" a="1"/>
  <c r="Z976" i="2" s="1"/>
  <c r="AA976" i="2"/>
  <c r="AC976" i="2"/>
  <c r="F977" i="2"/>
  <c r="L977" i="2"/>
  <c r="M977" i="2"/>
  <c r="S977" i="2"/>
  <c r="U977" i="2"/>
  <c r="V977" i="2"/>
  <c r="AL977" i="2" s="1"/>
  <c r="W977" i="2" a="1"/>
  <c r="W977" i="2" s="1"/>
  <c r="X977" i="2" a="1"/>
  <c r="X977" i="2" s="1"/>
  <c r="Y977" i="2" a="1"/>
  <c r="Y977" i="2" s="1"/>
  <c r="Z977" i="2" a="1"/>
  <c r="Z977" i="2" s="1"/>
  <c r="AA977" i="2"/>
  <c r="AC977" i="2"/>
  <c r="F978" i="2"/>
  <c r="L978" i="2"/>
  <c r="M978" i="2"/>
  <c r="S978" i="2"/>
  <c r="U978" i="2"/>
  <c r="V978" i="2"/>
  <c r="AL978" i="2" s="1"/>
  <c r="W978" i="2" a="1"/>
  <c r="W978" i="2" s="1"/>
  <c r="X978" i="2" a="1"/>
  <c r="X978" i="2" s="1"/>
  <c r="Y978" i="2" a="1"/>
  <c r="Y978" i="2" s="1"/>
  <c r="Z978" i="2" a="1"/>
  <c r="Z978" i="2" s="1"/>
  <c r="AA978" i="2"/>
  <c r="AC978" i="2"/>
  <c r="F979" i="2"/>
  <c r="L979" i="2"/>
  <c r="M979" i="2"/>
  <c r="S979" i="2"/>
  <c r="U979" i="2"/>
  <c r="V979" i="2"/>
  <c r="AL979" i="2" s="1"/>
  <c r="W979" i="2" a="1"/>
  <c r="W979" i="2" s="1"/>
  <c r="X979" i="2" a="1"/>
  <c r="X979" i="2" s="1"/>
  <c r="Y979" i="2" a="1"/>
  <c r="Y979" i="2" s="1"/>
  <c r="Z979" i="2" a="1"/>
  <c r="Z979" i="2" s="1"/>
  <c r="AA979" i="2"/>
  <c r="AC979" i="2"/>
  <c r="F980" i="2"/>
  <c r="L980" i="2"/>
  <c r="M980" i="2"/>
  <c r="S980" i="2"/>
  <c r="U980" i="2"/>
  <c r="V980" i="2"/>
  <c r="AL980" i="2" s="1"/>
  <c r="W980" i="2" a="1"/>
  <c r="W980" i="2" s="1"/>
  <c r="X980" i="2" a="1"/>
  <c r="X980" i="2" s="1"/>
  <c r="Y980" i="2" a="1"/>
  <c r="Y980" i="2" s="1"/>
  <c r="Z980" i="2" a="1"/>
  <c r="Z980" i="2" s="1"/>
  <c r="AA980" i="2"/>
  <c r="AC980" i="2"/>
  <c r="F981" i="2"/>
  <c r="L981" i="2"/>
  <c r="M981" i="2"/>
  <c r="S981" i="2"/>
  <c r="U981" i="2"/>
  <c r="V981" i="2"/>
  <c r="AL981" i="2" s="1"/>
  <c r="W981" i="2" a="1"/>
  <c r="W981" i="2" s="1"/>
  <c r="X981" i="2" a="1"/>
  <c r="X981" i="2" s="1"/>
  <c r="Y981" i="2" a="1"/>
  <c r="Y981" i="2" s="1"/>
  <c r="Z981" i="2" a="1"/>
  <c r="Z981" i="2" s="1"/>
  <c r="AA981" i="2"/>
  <c r="AC981" i="2"/>
  <c r="F982" i="2"/>
  <c r="L982" i="2"/>
  <c r="M982" i="2"/>
  <c r="S982" i="2"/>
  <c r="U982" i="2"/>
  <c r="V982" i="2"/>
  <c r="AL982" i="2" s="1"/>
  <c r="W982" i="2" a="1"/>
  <c r="W982" i="2" s="1"/>
  <c r="X982" i="2" a="1"/>
  <c r="X982" i="2" s="1"/>
  <c r="Y982" i="2" a="1"/>
  <c r="Y982" i="2" s="1"/>
  <c r="Z982" i="2" a="1"/>
  <c r="Z982" i="2" s="1"/>
  <c r="AA982" i="2"/>
  <c r="AC982" i="2"/>
  <c r="F983" i="2"/>
  <c r="L983" i="2"/>
  <c r="M983" i="2"/>
  <c r="S983" i="2"/>
  <c r="U983" i="2"/>
  <c r="V983" i="2"/>
  <c r="AL983" i="2" s="1"/>
  <c r="W983" i="2" a="1"/>
  <c r="W983" i="2" s="1"/>
  <c r="X983" i="2" a="1"/>
  <c r="X983" i="2" s="1"/>
  <c r="Y983" i="2" a="1"/>
  <c r="Y983" i="2" s="1"/>
  <c r="Z983" i="2" a="1"/>
  <c r="Z983" i="2" s="1"/>
  <c r="AA983" i="2"/>
  <c r="AC983" i="2"/>
  <c r="F984" i="2"/>
  <c r="L984" i="2"/>
  <c r="M984" i="2"/>
  <c r="S984" i="2"/>
  <c r="U984" i="2"/>
  <c r="V984" i="2"/>
  <c r="AL984" i="2" s="1"/>
  <c r="W984" i="2" a="1"/>
  <c r="W984" i="2" s="1"/>
  <c r="X984" i="2" a="1"/>
  <c r="X984" i="2" s="1"/>
  <c r="Y984" i="2" a="1"/>
  <c r="Y984" i="2" s="1"/>
  <c r="Z984" i="2" a="1"/>
  <c r="Z984" i="2" s="1"/>
  <c r="AA984" i="2"/>
  <c r="AC984" i="2"/>
  <c r="F985" i="2"/>
  <c r="L985" i="2"/>
  <c r="M985" i="2"/>
  <c r="S985" i="2"/>
  <c r="U985" i="2"/>
  <c r="V985" i="2"/>
  <c r="AL985" i="2" s="1"/>
  <c r="W985" i="2" a="1"/>
  <c r="W985" i="2" s="1"/>
  <c r="X985" i="2" a="1"/>
  <c r="X985" i="2" s="1"/>
  <c r="Y985" i="2" a="1"/>
  <c r="Y985" i="2" s="1"/>
  <c r="Z985" i="2" a="1"/>
  <c r="Z985" i="2" s="1"/>
  <c r="AA985" i="2"/>
  <c r="AC985" i="2"/>
  <c r="F986" i="2"/>
  <c r="L986" i="2"/>
  <c r="M986" i="2"/>
  <c r="S986" i="2"/>
  <c r="U986" i="2"/>
  <c r="V986" i="2"/>
  <c r="AL986" i="2" s="1"/>
  <c r="W986" i="2" a="1"/>
  <c r="W986" i="2" s="1"/>
  <c r="X986" i="2" a="1"/>
  <c r="X986" i="2" s="1"/>
  <c r="Y986" i="2" a="1"/>
  <c r="Y986" i="2" s="1"/>
  <c r="Z986" i="2" a="1"/>
  <c r="Z986" i="2" s="1"/>
  <c r="AA986" i="2"/>
  <c r="AC986" i="2"/>
  <c r="F987" i="2"/>
  <c r="L987" i="2"/>
  <c r="M987" i="2"/>
  <c r="S987" i="2"/>
  <c r="U987" i="2"/>
  <c r="V987" i="2"/>
  <c r="AL987" i="2" s="1"/>
  <c r="W987" i="2" a="1"/>
  <c r="W987" i="2" s="1"/>
  <c r="X987" i="2" a="1"/>
  <c r="X987" i="2" s="1"/>
  <c r="Y987" i="2" a="1"/>
  <c r="Y987" i="2" s="1"/>
  <c r="Z987" i="2" a="1"/>
  <c r="Z987" i="2" s="1"/>
  <c r="AA987" i="2"/>
  <c r="AC987" i="2"/>
  <c r="F988" i="2"/>
  <c r="L988" i="2"/>
  <c r="M988" i="2"/>
  <c r="S988" i="2"/>
  <c r="U988" i="2"/>
  <c r="V988" i="2"/>
  <c r="AL988" i="2" s="1"/>
  <c r="W988" i="2" a="1"/>
  <c r="W988" i="2" s="1"/>
  <c r="X988" i="2" a="1"/>
  <c r="X988" i="2" s="1"/>
  <c r="Y988" i="2" a="1"/>
  <c r="Y988" i="2" s="1"/>
  <c r="Z988" i="2" a="1"/>
  <c r="Z988" i="2" s="1"/>
  <c r="AA988" i="2"/>
  <c r="AC988" i="2"/>
  <c r="F989" i="2"/>
  <c r="L989" i="2"/>
  <c r="M989" i="2"/>
  <c r="S989" i="2"/>
  <c r="U989" i="2"/>
  <c r="V989" i="2"/>
  <c r="AL989" i="2" s="1"/>
  <c r="W989" i="2" a="1"/>
  <c r="W989" i="2" s="1"/>
  <c r="X989" i="2" a="1"/>
  <c r="X989" i="2" s="1"/>
  <c r="Y989" i="2" a="1"/>
  <c r="Y989" i="2" s="1"/>
  <c r="Z989" i="2" a="1"/>
  <c r="Z989" i="2" s="1"/>
  <c r="AA989" i="2"/>
  <c r="AC989" i="2"/>
  <c r="F990" i="2"/>
  <c r="L990" i="2"/>
  <c r="M990" i="2"/>
  <c r="S990" i="2"/>
  <c r="U990" i="2"/>
  <c r="V990" i="2"/>
  <c r="AL990" i="2" s="1"/>
  <c r="W990" i="2" a="1"/>
  <c r="W990" i="2" s="1"/>
  <c r="X990" i="2" a="1"/>
  <c r="X990" i="2" s="1"/>
  <c r="Y990" i="2" a="1"/>
  <c r="Y990" i="2" s="1"/>
  <c r="Z990" i="2" a="1"/>
  <c r="Z990" i="2" s="1"/>
  <c r="AA990" i="2"/>
  <c r="AC990" i="2"/>
  <c r="F991" i="2"/>
  <c r="L991" i="2"/>
  <c r="M991" i="2"/>
  <c r="S991" i="2"/>
  <c r="U991" i="2"/>
  <c r="V991" i="2"/>
  <c r="AL991" i="2" s="1"/>
  <c r="W991" i="2" a="1"/>
  <c r="W991" i="2" s="1"/>
  <c r="X991" i="2" a="1"/>
  <c r="X991" i="2" s="1"/>
  <c r="Y991" i="2" a="1"/>
  <c r="Y991" i="2" s="1"/>
  <c r="Z991" i="2" a="1"/>
  <c r="Z991" i="2" s="1"/>
  <c r="AA991" i="2"/>
  <c r="AC991" i="2"/>
  <c r="F992" i="2"/>
  <c r="L992" i="2"/>
  <c r="M992" i="2"/>
  <c r="S992" i="2"/>
  <c r="U992" i="2"/>
  <c r="V992" i="2"/>
  <c r="AL992" i="2" s="1"/>
  <c r="W992" i="2" a="1"/>
  <c r="W992" i="2" s="1"/>
  <c r="X992" i="2" a="1"/>
  <c r="X992" i="2" s="1"/>
  <c r="Y992" i="2" a="1"/>
  <c r="Y992" i="2" s="1"/>
  <c r="Z992" i="2" a="1"/>
  <c r="Z992" i="2" s="1"/>
  <c r="AA992" i="2"/>
  <c r="AC992" i="2"/>
  <c r="F993" i="2"/>
  <c r="L993" i="2"/>
  <c r="M993" i="2"/>
  <c r="S993" i="2"/>
  <c r="U993" i="2"/>
  <c r="V993" i="2"/>
  <c r="AL993" i="2" s="1"/>
  <c r="W993" i="2" a="1"/>
  <c r="W993" i="2" s="1"/>
  <c r="X993" i="2" a="1"/>
  <c r="X993" i="2" s="1"/>
  <c r="Y993" i="2" a="1"/>
  <c r="Y993" i="2" s="1"/>
  <c r="Z993" i="2" a="1"/>
  <c r="Z993" i="2" s="1"/>
  <c r="AA993" i="2"/>
  <c r="AC993" i="2"/>
  <c r="F994" i="2"/>
  <c r="L994" i="2"/>
  <c r="M994" i="2"/>
  <c r="S994" i="2"/>
  <c r="U994" i="2"/>
  <c r="V994" i="2"/>
  <c r="AL994" i="2" s="1"/>
  <c r="W994" i="2" a="1"/>
  <c r="W994" i="2" s="1"/>
  <c r="X994" i="2" a="1"/>
  <c r="X994" i="2" s="1"/>
  <c r="Y994" i="2" a="1"/>
  <c r="Y994" i="2" s="1"/>
  <c r="Z994" i="2" a="1"/>
  <c r="Z994" i="2" s="1"/>
  <c r="AA994" i="2"/>
  <c r="AC994" i="2"/>
  <c r="F995" i="2"/>
  <c r="L995" i="2"/>
  <c r="M995" i="2"/>
  <c r="S995" i="2"/>
  <c r="U995" i="2"/>
  <c r="V995" i="2"/>
  <c r="AL995" i="2" s="1"/>
  <c r="W995" i="2" a="1"/>
  <c r="W995" i="2" s="1"/>
  <c r="X995" i="2" a="1"/>
  <c r="X995" i="2" s="1"/>
  <c r="Y995" i="2" a="1"/>
  <c r="Y995" i="2" s="1"/>
  <c r="Z995" i="2" a="1"/>
  <c r="Z995" i="2" s="1"/>
  <c r="AA995" i="2"/>
  <c r="AC995" i="2"/>
  <c r="F996" i="2"/>
  <c r="L996" i="2"/>
  <c r="M996" i="2"/>
  <c r="S996" i="2"/>
  <c r="U996" i="2"/>
  <c r="V996" i="2"/>
  <c r="AL996" i="2" s="1"/>
  <c r="W996" i="2" a="1"/>
  <c r="W996" i="2" s="1"/>
  <c r="X996" i="2" a="1"/>
  <c r="X996" i="2" s="1"/>
  <c r="Y996" i="2" a="1"/>
  <c r="Y996" i="2" s="1"/>
  <c r="Z996" i="2" a="1"/>
  <c r="Z996" i="2" s="1"/>
  <c r="AA996" i="2"/>
  <c r="AC996" i="2"/>
  <c r="F997" i="2"/>
  <c r="L997" i="2"/>
  <c r="M997" i="2"/>
  <c r="S997" i="2"/>
  <c r="U997" i="2"/>
  <c r="V997" i="2"/>
  <c r="AL997" i="2" s="1"/>
  <c r="W997" i="2" a="1"/>
  <c r="W997" i="2" s="1"/>
  <c r="X997" i="2" a="1"/>
  <c r="X997" i="2" s="1"/>
  <c r="Y997" i="2" a="1"/>
  <c r="Y997" i="2" s="1"/>
  <c r="Z997" i="2" a="1"/>
  <c r="Z997" i="2" s="1"/>
  <c r="AA997" i="2"/>
  <c r="AC997" i="2"/>
  <c r="F998" i="2"/>
  <c r="L998" i="2"/>
  <c r="M998" i="2"/>
  <c r="S998" i="2"/>
  <c r="U998" i="2"/>
  <c r="V998" i="2"/>
  <c r="AL998" i="2" s="1"/>
  <c r="W998" i="2" a="1"/>
  <c r="W998" i="2" s="1"/>
  <c r="X998" i="2" a="1"/>
  <c r="X998" i="2" s="1"/>
  <c r="Y998" i="2" a="1"/>
  <c r="Y998" i="2" s="1"/>
  <c r="Z998" i="2" a="1"/>
  <c r="Z998" i="2" s="1"/>
  <c r="AA998" i="2"/>
  <c r="AC998" i="2"/>
  <c r="F999" i="2"/>
  <c r="L999" i="2"/>
  <c r="M999" i="2"/>
  <c r="S999" i="2"/>
  <c r="U999" i="2"/>
  <c r="V999" i="2"/>
  <c r="AL999" i="2" s="1"/>
  <c r="W999" i="2" a="1"/>
  <c r="W999" i="2" s="1"/>
  <c r="X999" i="2" a="1"/>
  <c r="X999" i="2" s="1"/>
  <c r="Y999" i="2" a="1"/>
  <c r="Y999" i="2" s="1"/>
  <c r="Z999" i="2" a="1"/>
  <c r="Z999" i="2" s="1"/>
  <c r="AA999" i="2"/>
  <c r="AC999" i="2"/>
  <c r="F1000" i="2"/>
  <c r="L1000" i="2"/>
  <c r="M1000" i="2"/>
  <c r="S1000" i="2"/>
  <c r="U1000" i="2"/>
  <c r="V1000" i="2"/>
  <c r="AL1000" i="2" s="1"/>
  <c r="W1000" i="2" a="1"/>
  <c r="W1000" i="2" s="1"/>
  <c r="X1000" i="2" a="1"/>
  <c r="X1000" i="2" s="1"/>
  <c r="Y1000" i="2" a="1"/>
  <c r="Y1000" i="2" s="1"/>
  <c r="Z1000" i="2" a="1"/>
  <c r="Z1000" i="2" s="1"/>
  <c r="AA1000" i="2"/>
  <c r="AC1000" i="2"/>
  <c r="F1001" i="2"/>
  <c r="L1001" i="2"/>
  <c r="M1001" i="2"/>
  <c r="S1001" i="2"/>
  <c r="U1001" i="2"/>
  <c r="V1001" i="2"/>
  <c r="AL1001" i="2" s="1"/>
  <c r="W1001" i="2" a="1"/>
  <c r="W1001" i="2" s="1"/>
  <c r="X1001" i="2" a="1"/>
  <c r="X1001" i="2" s="1"/>
  <c r="Y1001" i="2" a="1"/>
  <c r="Y1001" i="2" s="1"/>
  <c r="Z1001" i="2" a="1"/>
  <c r="Z1001" i="2" s="1"/>
  <c r="AA1001" i="2"/>
  <c r="AC1001" i="2"/>
  <c r="F1002" i="2"/>
  <c r="L1002" i="2"/>
  <c r="M1002" i="2"/>
  <c r="S1002" i="2"/>
  <c r="U1002" i="2"/>
  <c r="V1002" i="2"/>
  <c r="AL1002" i="2" s="1"/>
  <c r="W1002" i="2" a="1"/>
  <c r="W1002" i="2" s="1"/>
  <c r="X1002" i="2" a="1"/>
  <c r="X1002" i="2" s="1"/>
  <c r="Y1002" i="2" a="1"/>
  <c r="Y1002" i="2" s="1"/>
  <c r="Z1002" i="2" a="1"/>
  <c r="Z1002" i="2" s="1"/>
  <c r="AA1002" i="2"/>
  <c r="AC1002" i="2"/>
  <c r="F1003" i="2"/>
  <c r="L1003" i="2"/>
  <c r="M1003" i="2"/>
  <c r="S1003" i="2"/>
  <c r="U1003" i="2"/>
  <c r="V1003" i="2"/>
  <c r="AL1003" i="2" s="1"/>
  <c r="W1003" i="2" a="1"/>
  <c r="W1003" i="2" s="1"/>
  <c r="X1003" i="2" a="1"/>
  <c r="X1003" i="2" s="1"/>
  <c r="Y1003" i="2" a="1"/>
  <c r="Y1003" i="2" s="1"/>
  <c r="Z1003" i="2" a="1"/>
  <c r="Z1003" i="2" s="1"/>
  <c r="AA1003" i="2"/>
  <c r="AC1003" i="2"/>
  <c r="F1004" i="2"/>
  <c r="L1004" i="2"/>
  <c r="M1004" i="2"/>
  <c r="S1004" i="2"/>
  <c r="U1004" i="2"/>
  <c r="V1004" i="2"/>
  <c r="AL1004" i="2" s="1"/>
  <c r="W1004" i="2" a="1"/>
  <c r="W1004" i="2" s="1"/>
  <c r="X1004" i="2" a="1"/>
  <c r="X1004" i="2" s="1"/>
  <c r="Y1004" i="2" a="1"/>
  <c r="Y1004" i="2" s="1"/>
  <c r="Z1004" i="2" a="1"/>
  <c r="Z1004" i="2" s="1"/>
  <c r="AA1004" i="2"/>
  <c r="AC1004" i="2"/>
  <c r="F1005" i="2"/>
  <c r="L1005" i="2"/>
  <c r="M1005" i="2"/>
  <c r="S1005" i="2"/>
  <c r="U1005" i="2"/>
  <c r="V1005" i="2"/>
  <c r="AL1005" i="2" s="1"/>
  <c r="W1005" i="2" a="1"/>
  <c r="W1005" i="2" s="1"/>
  <c r="X1005" i="2" a="1"/>
  <c r="X1005" i="2" s="1"/>
  <c r="Y1005" i="2" a="1"/>
  <c r="Y1005" i="2" s="1"/>
  <c r="Z1005" i="2" a="1"/>
  <c r="Z1005" i="2" s="1"/>
  <c r="AA1005" i="2"/>
  <c r="AC1005" i="2"/>
  <c r="F1006" i="2"/>
  <c r="L1006" i="2"/>
  <c r="M1006" i="2"/>
  <c r="S1006" i="2"/>
  <c r="U1006" i="2"/>
  <c r="V1006" i="2"/>
  <c r="AL1006" i="2" s="1"/>
  <c r="W1006" i="2" a="1"/>
  <c r="W1006" i="2" s="1"/>
  <c r="X1006" i="2" a="1"/>
  <c r="X1006" i="2" s="1"/>
  <c r="Y1006" i="2" a="1"/>
  <c r="Y1006" i="2" s="1"/>
  <c r="Z1006" i="2" a="1"/>
  <c r="Z1006" i="2" s="1"/>
  <c r="AA1006" i="2"/>
  <c r="AC1006" i="2"/>
  <c r="F1007" i="2"/>
  <c r="L1007" i="2"/>
  <c r="M1007" i="2"/>
  <c r="S1007" i="2"/>
  <c r="U1007" i="2"/>
  <c r="V1007" i="2"/>
  <c r="AL1007" i="2" s="1"/>
  <c r="W1007" i="2" a="1"/>
  <c r="W1007" i="2" s="1"/>
  <c r="X1007" i="2" a="1"/>
  <c r="X1007" i="2" s="1"/>
  <c r="Y1007" i="2" a="1"/>
  <c r="Y1007" i="2" s="1"/>
  <c r="Z1007" i="2" a="1"/>
  <c r="Z1007" i="2" s="1"/>
  <c r="AA1007" i="2"/>
  <c r="AC1007" i="2"/>
  <c r="F1008" i="2"/>
  <c r="L1008" i="2"/>
  <c r="M1008" i="2"/>
  <c r="S1008" i="2"/>
  <c r="U1008" i="2"/>
  <c r="V1008" i="2"/>
  <c r="AL1008" i="2" s="1"/>
  <c r="W1008" i="2" a="1"/>
  <c r="W1008" i="2" s="1"/>
  <c r="X1008" i="2" a="1"/>
  <c r="X1008" i="2" s="1"/>
  <c r="Y1008" i="2" a="1"/>
  <c r="Y1008" i="2" s="1"/>
  <c r="Z1008" i="2" a="1"/>
  <c r="Z1008" i="2" s="1"/>
  <c r="AA1008" i="2"/>
  <c r="AC1008" i="2"/>
  <c r="AK10" i="2"/>
  <c r="AM10" i="2" s="1" a="1"/>
  <c r="AM10" i="2" s="1"/>
  <c r="AO10" i="2" s="1" a="1"/>
  <c r="AO10" i="2" s="1"/>
  <c r="AG10" i="2"/>
  <c r="L10" i="2" l="1"/>
  <c r="M10" i="2" s="1"/>
  <c r="AI10" i="2"/>
  <c r="AH10" i="2"/>
  <c r="AH24" i="2"/>
  <c r="AI24" i="2"/>
  <c r="AH23" i="2"/>
  <c r="AI23" i="2"/>
  <c r="AH22" i="2"/>
  <c r="AI22" i="2"/>
  <c r="AH21" i="2"/>
  <c r="AI21" i="2"/>
  <c r="AH20" i="2"/>
  <c r="AI20" i="2"/>
  <c r="AH19" i="2"/>
  <c r="AI19" i="2"/>
  <c r="AH18" i="2"/>
  <c r="AI18" i="2"/>
  <c r="AH17" i="2"/>
  <c r="AI17" i="2"/>
  <c r="AH16" i="2"/>
  <c r="AI16" i="2"/>
  <c r="L15" i="2"/>
  <c r="M15" i="2" s="1"/>
  <c r="AH15" i="2"/>
  <c r="AI15" i="2"/>
  <c r="AH14" i="2"/>
  <c r="AI14" i="2"/>
  <c r="AH13" i="2"/>
  <c r="AI13" i="2"/>
  <c r="AU942" i="2"/>
  <c r="AV942" i="2"/>
  <c r="AU951" i="2"/>
  <c r="AV951" i="2"/>
  <c r="AU939" i="2"/>
  <c r="AV939" i="2"/>
  <c r="AV915" i="2"/>
  <c r="AU915" i="2"/>
  <c r="AV867" i="2"/>
  <c r="AU867" i="2"/>
  <c r="AU783" i="2"/>
  <c r="AV783" i="2"/>
  <c r="AU759" i="2"/>
  <c r="AV759" i="2"/>
  <c r="AU723" i="2"/>
  <c r="AV723" i="2"/>
  <c r="AU399" i="2"/>
  <c r="AV399" i="2"/>
  <c r="AU387" i="2"/>
  <c r="AV387" i="2"/>
  <c r="AU363" i="2"/>
  <c r="AV363" i="2"/>
  <c r="AV303" i="2"/>
  <c r="AU303" i="2"/>
  <c r="AU207" i="2"/>
  <c r="AV207" i="2"/>
  <c r="AV171" i="2"/>
  <c r="AU171" i="2"/>
  <c r="AU123" i="2"/>
  <c r="AV123" i="2"/>
  <c r="AV111" i="2"/>
  <c r="AU111" i="2"/>
  <c r="AU63" i="2"/>
  <c r="AV63" i="2"/>
  <c r="AV39" i="2"/>
  <c r="AU39" i="2"/>
  <c r="AU992" i="2"/>
  <c r="AV992" i="2"/>
  <c r="AV980" i="2"/>
  <c r="AU980" i="2"/>
  <c r="AU968" i="2"/>
  <c r="AV968" i="2"/>
  <c r="AU920" i="2"/>
  <c r="AV920" i="2"/>
  <c r="AU908" i="2"/>
  <c r="AV908" i="2"/>
  <c r="AU872" i="2"/>
  <c r="AV872" i="2"/>
  <c r="AU860" i="2"/>
  <c r="AV860" i="2"/>
  <c r="AV848" i="2"/>
  <c r="AU848" i="2"/>
  <c r="AV836" i="2"/>
  <c r="AU836" i="2"/>
  <c r="AU824" i="2"/>
  <c r="AV824" i="2"/>
  <c r="AU812" i="2"/>
  <c r="AV812" i="2"/>
  <c r="AV800" i="2"/>
  <c r="AU800" i="2"/>
  <c r="AV788" i="2"/>
  <c r="AU788" i="2"/>
  <c r="AU776" i="2"/>
  <c r="AV776" i="2"/>
  <c r="AU752" i="2"/>
  <c r="AV752" i="2"/>
  <c r="AV740" i="2"/>
  <c r="AU740" i="2"/>
  <c r="AU728" i="2"/>
  <c r="AV728" i="2"/>
  <c r="AV716" i="2"/>
  <c r="AU716" i="2"/>
  <c r="AU704" i="2"/>
  <c r="AV704" i="2"/>
  <c r="AU692" i="2"/>
  <c r="AV692" i="2"/>
  <c r="AV680" i="2"/>
  <c r="AU680" i="2"/>
  <c r="AU668" i="2"/>
  <c r="AV668" i="2"/>
  <c r="AU656" i="2"/>
  <c r="AV656" i="2"/>
  <c r="AV644" i="2"/>
  <c r="AU644" i="2"/>
  <c r="AU632" i="2"/>
  <c r="AV632" i="2"/>
  <c r="AU620" i="2"/>
  <c r="AV620" i="2"/>
  <c r="AV608" i="2"/>
  <c r="AU608" i="2"/>
  <c r="AU596" i="2"/>
  <c r="AV596" i="2"/>
  <c r="AU584" i="2"/>
  <c r="AV584" i="2"/>
  <c r="AV572" i="2"/>
  <c r="AU572" i="2"/>
  <c r="AU560" i="2"/>
  <c r="AV560" i="2"/>
  <c r="AU548" i="2"/>
  <c r="AV548" i="2"/>
  <c r="AV536" i="2"/>
  <c r="AU536" i="2"/>
  <c r="AU524" i="2"/>
  <c r="AV524" i="2"/>
  <c r="AU512" i="2"/>
  <c r="AV512" i="2"/>
  <c r="AV500" i="2"/>
  <c r="AU500" i="2"/>
  <c r="AU488" i="2"/>
  <c r="AV488" i="2"/>
  <c r="AU476" i="2"/>
  <c r="AV476" i="2"/>
  <c r="AV464" i="2"/>
  <c r="AU464" i="2"/>
  <c r="AU452" i="2"/>
  <c r="AV452" i="2"/>
  <c r="AU440" i="2"/>
  <c r="AV440" i="2"/>
  <c r="AV428" i="2"/>
  <c r="AU428" i="2"/>
  <c r="AU416" i="2"/>
  <c r="AV416" i="2"/>
  <c r="AU404" i="2"/>
  <c r="AV404" i="2"/>
  <c r="AV392" i="2"/>
  <c r="AU392" i="2"/>
  <c r="AV380" i="2"/>
  <c r="AU380" i="2"/>
  <c r="AU368" i="2"/>
  <c r="AV368" i="2"/>
  <c r="AU356" i="2"/>
  <c r="AV356" i="2"/>
  <c r="AU344" i="2"/>
  <c r="AV344" i="2"/>
  <c r="AV332" i="2"/>
  <c r="AU332" i="2"/>
  <c r="AU320" i="2"/>
  <c r="AV320" i="2"/>
  <c r="AU308" i="2"/>
  <c r="AV308" i="2"/>
  <c r="AV296" i="2"/>
  <c r="AU296" i="2"/>
  <c r="AV284" i="2"/>
  <c r="AU284" i="2"/>
  <c r="AU272" i="2"/>
  <c r="AV272" i="2"/>
  <c r="AV260" i="2"/>
  <c r="AU260" i="2"/>
  <c r="AU248" i="2"/>
  <c r="AV248" i="2"/>
  <c r="AV236" i="2"/>
  <c r="AU236" i="2"/>
  <c r="AU224" i="2"/>
  <c r="AV224" i="2"/>
  <c r="AU212" i="2"/>
  <c r="AV212" i="2"/>
  <c r="AU200" i="2"/>
  <c r="AV200" i="2"/>
  <c r="AV188" i="2"/>
  <c r="AU188" i="2"/>
  <c r="AU176" i="2"/>
  <c r="AV176" i="2"/>
  <c r="AU164" i="2"/>
  <c r="AV164" i="2"/>
  <c r="AU152" i="2"/>
  <c r="AV152" i="2"/>
  <c r="AU140" i="2"/>
  <c r="AV140" i="2"/>
  <c r="AU128" i="2"/>
  <c r="AV128" i="2"/>
  <c r="AU116" i="2"/>
  <c r="AV116" i="2"/>
  <c r="AU104" i="2"/>
  <c r="AV104" i="2"/>
  <c r="AU92" i="2"/>
  <c r="AV92" i="2"/>
  <c r="AU80" i="2"/>
  <c r="AV80" i="2"/>
  <c r="AU68" i="2"/>
  <c r="AV68" i="2"/>
  <c r="AU56" i="2"/>
  <c r="AV56" i="2"/>
  <c r="AU44" i="2"/>
  <c r="AV44" i="2"/>
  <c r="AU32" i="2"/>
  <c r="AV32" i="2"/>
  <c r="AU999" i="2"/>
  <c r="AV999" i="2"/>
  <c r="AU927" i="2"/>
  <c r="AV927" i="2"/>
  <c r="AV903" i="2"/>
  <c r="AU903" i="2"/>
  <c r="AU843" i="2"/>
  <c r="AV843" i="2"/>
  <c r="AU831" i="2"/>
  <c r="AV831" i="2"/>
  <c r="AU819" i="2"/>
  <c r="AV819" i="2"/>
  <c r="AU771" i="2"/>
  <c r="AV771" i="2"/>
  <c r="AU747" i="2"/>
  <c r="AV747" i="2"/>
  <c r="AU735" i="2"/>
  <c r="AV735" i="2"/>
  <c r="AU663" i="2"/>
  <c r="AV663" i="2"/>
  <c r="AU627" i="2"/>
  <c r="AV627" i="2"/>
  <c r="AU615" i="2"/>
  <c r="AV615" i="2"/>
  <c r="AU567" i="2"/>
  <c r="AV567" i="2"/>
  <c r="AU519" i="2"/>
  <c r="AV519" i="2"/>
  <c r="AU459" i="2"/>
  <c r="AV459" i="2"/>
  <c r="AU447" i="2"/>
  <c r="AV447" i="2"/>
  <c r="AV351" i="2"/>
  <c r="AU351" i="2"/>
  <c r="AU291" i="2"/>
  <c r="AV291" i="2"/>
  <c r="AV243" i="2"/>
  <c r="AU243" i="2"/>
  <c r="AU195" i="2"/>
  <c r="AV195" i="2"/>
  <c r="AU183" i="2"/>
  <c r="AV183" i="2"/>
  <c r="AU159" i="2"/>
  <c r="AV159" i="2"/>
  <c r="AV135" i="2"/>
  <c r="AU135" i="2"/>
  <c r="AU99" i="2"/>
  <c r="AV99" i="2"/>
  <c r="AU87" i="2"/>
  <c r="AV87" i="2"/>
  <c r="AV75" i="2"/>
  <c r="AU75" i="2"/>
  <c r="AV51" i="2"/>
  <c r="AU51" i="2"/>
  <c r="AV1004" i="2"/>
  <c r="AU1004" i="2"/>
  <c r="AU956" i="2"/>
  <c r="AV956" i="2"/>
  <c r="AU944" i="2"/>
  <c r="AV944" i="2"/>
  <c r="AU932" i="2"/>
  <c r="AV932" i="2"/>
  <c r="AV896" i="2"/>
  <c r="AU896" i="2"/>
  <c r="AV884" i="2"/>
  <c r="AU884" i="2"/>
  <c r="AU764" i="2"/>
  <c r="AV764" i="2"/>
  <c r="AU975" i="2"/>
  <c r="AV975" i="2"/>
  <c r="AU879" i="2"/>
  <c r="AV879" i="2"/>
  <c r="AU807" i="2"/>
  <c r="AV807" i="2"/>
  <c r="AU795" i="2"/>
  <c r="AV795" i="2"/>
  <c r="AU711" i="2"/>
  <c r="AV711" i="2"/>
  <c r="AU555" i="2"/>
  <c r="AV555" i="2"/>
  <c r="AU471" i="2"/>
  <c r="AV471" i="2"/>
  <c r="AU411" i="2"/>
  <c r="AV411" i="2"/>
  <c r="AU339" i="2"/>
  <c r="AV339" i="2"/>
  <c r="AU255" i="2"/>
  <c r="AV255" i="2"/>
  <c r="AU219" i="2"/>
  <c r="AV219" i="2"/>
  <c r="AU147" i="2"/>
  <c r="AV147" i="2"/>
  <c r="AU997" i="2"/>
  <c r="AV997" i="2"/>
  <c r="AU973" i="2"/>
  <c r="AV973" i="2"/>
  <c r="AU961" i="2"/>
  <c r="AV961" i="2"/>
  <c r="AU949" i="2"/>
  <c r="AV949" i="2"/>
  <c r="AU925" i="2"/>
  <c r="AV925" i="2"/>
  <c r="AU913" i="2"/>
  <c r="AV913" i="2"/>
  <c r="AU901" i="2"/>
  <c r="AV901" i="2"/>
  <c r="AU889" i="2"/>
  <c r="AV889" i="2"/>
  <c r="AU877" i="2"/>
  <c r="AV877" i="2"/>
  <c r="AU865" i="2"/>
  <c r="AV865" i="2"/>
  <c r="AU853" i="2"/>
  <c r="AV853" i="2"/>
  <c r="AU841" i="2"/>
  <c r="AV841" i="2"/>
  <c r="AU829" i="2"/>
  <c r="AV829" i="2"/>
  <c r="AU817" i="2"/>
  <c r="AV817" i="2"/>
  <c r="AU805" i="2"/>
  <c r="AV805" i="2"/>
  <c r="AU793" i="2"/>
  <c r="AV793" i="2"/>
  <c r="AU781" i="2"/>
  <c r="AV781" i="2"/>
  <c r="AU769" i="2"/>
  <c r="AV769" i="2"/>
  <c r="AU757" i="2"/>
  <c r="AV757" i="2"/>
  <c r="AU745" i="2"/>
  <c r="AV745" i="2"/>
  <c r="AU733" i="2"/>
  <c r="AV733" i="2"/>
  <c r="AU721" i="2"/>
  <c r="AV721" i="2"/>
  <c r="AU709" i="2"/>
  <c r="AV709" i="2"/>
  <c r="AU697" i="2"/>
  <c r="AV697" i="2"/>
  <c r="AU685" i="2"/>
  <c r="AV685" i="2"/>
  <c r="AU673" i="2"/>
  <c r="AV673" i="2"/>
  <c r="AU661" i="2"/>
  <c r="AV661" i="2"/>
  <c r="AU649" i="2"/>
  <c r="AV649" i="2"/>
  <c r="AU637" i="2"/>
  <c r="AV637" i="2"/>
  <c r="AU625" i="2"/>
  <c r="AV625" i="2"/>
  <c r="AU613" i="2"/>
  <c r="AV613" i="2"/>
  <c r="AU601" i="2"/>
  <c r="AV601" i="2"/>
  <c r="AU589" i="2"/>
  <c r="AV589" i="2"/>
  <c r="AU577" i="2"/>
  <c r="AV577" i="2"/>
  <c r="AU565" i="2"/>
  <c r="AV565" i="2"/>
  <c r="AU553" i="2"/>
  <c r="AV553" i="2"/>
  <c r="AU541" i="2"/>
  <c r="AV541" i="2"/>
  <c r="AU529" i="2"/>
  <c r="AV529" i="2"/>
  <c r="AU517" i="2"/>
  <c r="AV517" i="2"/>
  <c r="AU505" i="2"/>
  <c r="AV505" i="2"/>
  <c r="AU493" i="2"/>
  <c r="AV493" i="2"/>
  <c r="AU481" i="2"/>
  <c r="AV481" i="2"/>
  <c r="AU469" i="2"/>
  <c r="AV469" i="2"/>
  <c r="AU457" i="2"/>
  <c r="AV457" i="2"/>
  <c r="AU445" i="2"/>
  <c r="AV445" i="2"/>
  <c r="AU433" i="2"/>
  <c r="AV433" i="2"/>
  <c r="AU421" i="2"/>
  <c r="AV421" i="2"/>
  <c r="AU409" i="2"/>
  <c r="AV409" i="2"/>
  <c r="AU397" i="2"/>
  <c r="AV397" i="2"/>
  <c r="AU385" i="2"/>
  <c r="AV385" i="2"/>
  <c r="AU373" i="2"/>
  <c r="AV373" i="2"/>
  <c r="AU361" i="2"/>
  <c r="AV361" i="2"/>
  <c r="AU349" i="2"/>
  <c r="AV349" i="2"/>
  <c r="AU337" i="2"/>
  <c r="AV337" i="2"/>
  <c r="AU325" i="2"/>
  <c r="AV325" i="2"/>
  <c r="AU313" i="2"/>
  <c r="AV313" i="2"/>
  <c r="AU301" i="2"/>
  <c r="AV301" i="2"/>
  <c r="AU289" i="2"/>
  <c r="AV289" i="2"/>
  <c r="AU277" i="2"/>
  <c r="AV277" i="2"/>
  <c r="AU265" i="2"/>
  <c r="AV265" i="2"/>
  <c r="AU253" i="2"/>
  <c r="AV253" i="2"/>
  <c r="AU241" i="2"/>
  <c r="AV241" i="2"/>
  <c r="AU229" i="2"/>
  <c r="AV229" i="2"/>
  <c r="AU217" i="2"/>
  <c r="AV217" i="2"/>
  <c r="AU205" i="2"/>
  <c r="AV205" i="2"/>
  <c r="AU193" i="2"/>
  <c r="AV193" i="2"/>
  <c r="AU181" i="2"/>
  <c r="AV181" i="2"/>
  <c r="AU169" i="2"/>
  <c r="AV169" i="2"/>
  <c r="AU157" i="2"/>
  <c r="AV157" i="2"/>
  <c r="AU145" i="2"/>
  <c r="AV145" i="2"/>
  <c r="AU133" i="2"/>
  <c r="AV133" i="2"/>
  <c r="AU121" i="2"/>
  <c r="AV121" i="2"/>
  <c r="AU109" i="2"/>
  <c r="AV109" i="2"/>
  <c r="AU97" i="2"/>
  <c r="AV97" i="2"/>
  <c r="AU85" i="2"/>
  <c r="AV85" i="2"/>
  <c r="AU73" i="2"/>
  <c r="AV73" i="2"/>
  <c r="AU61" i="2"/>
  <c r="AV61" i="2"/>
  <c r="AU49" i="2"/>
  <c r="AV49" i="2"/>
  <c r="AU37" i="2"/>
  <c r="AV37" i="2"/>
  <c r="AU25" i="2"/>
  <c r="AV25" i="2"/>
  <c r="AU990" i="2"/>
  <c r="AV990" i="2"/>
  <c r="AU987" i="2"/>
  <c r="AV987" i="2"/>
  <c r="AV963" i="2"/>
  <c r="AU963" i="2"/>
  <c r="AU891" i="2"/>
  <c r="AV891" i="2"/>
  <c r="AU855" i="2"/>
  <c r="AV855" i="2"/>
  <c r="AU699" i="2"/>
  <c r="AV699" i="2"/>
  <c r="AU687" i="2"/>
  <c r="AV687" i="2"/>
  <c r="AU675" i="2"/>
  <c r="AV675" i="2"/>
  <c r="AU651" i="2"/>
  <c r="AV651" i="2"/>
  <c r="AU639" i="2"/>
  <c r="AV639" i="2"/>
  <c r="AU603" i="2"/>
  <c r="AV603" i="2"/>
  <c r="AU591" i="2"/>
  <c r="AV591" i="2"/>
  <c r="AU579" i="2"/>
  <c r="AV579" i="2"/>
  <c r="AU543" i="2"/>
  <c r="AV543" i="2"/>
  <c r="AU531" i="2"/>
  <c r="AV531" i="2"/>
  <c r="AU507" i="2"/>
  <c r="AV507" i="2"/>
  <c r="AU495" i="2"/>
  <c r="AV495" i="2"/>
  <c r="AU483" i="2"/>
  <c r="AV483" i="2"/>
  <c r="AU435" i="2"/>
  <c r="AV435" i="2"/>
  <c r="AU423" i="2"/>
  <c r="AV423" i="2"/>
  <c r="AU375" i="2"/>
  <c r="AV375" i="2"/>
  <c r="AU327" i="2"/>
  <c r="AV327" i="2"/>
  <c r="AV315" i="2"/>
  <c r="AU315" i="2"/>
  <c r="AU279" i="2"/>
  <c r="AV279" i="2"/>
  <c r="AV267" i="2"/>
  <c r="AU267" i="2"/>
  <c r="AU231" i="2"/>
  <c r="AV231" i="2"/>
  <c r="AU27" i="2"/>
  <c r="AV27" i="2"/>
  <c r="AU985" i="2"/>
  <c r="AV985" i="2"/>
  <c r="AU937" i="2"/>
  <c r="AV937" i="2"/>
  <c r="AU978" i="2"/>
  <c r="AV978" i="2"/>
  <c r="AU930" i="2"/>
  <c r="AV930" i="2"/>
  <c r="AU690" i="2"/>
  <c r="AV690" i="2"/>
  <c r="AU582" i="2"/>
  <c r="AV582" i="2"/>
  <c r="AU558" i="2"/>
  <c r="AV558" i="2"/>
  <c r="AU522" i="2"/>
  <c r="AV522" i="2"/>
  <c r="AU426" i="2"/>
  <c r="AV426" i="2"/>
  <c r="AU414" i="2"/>
  <c r="AV414" i="2"/>
  <c r="AU402" i="2"/>
  <c r="AV402" i="2"/>
  <c r="AU390" i="2"/>
  <c r="AV390" i="2"/>
  <c r="AU378" i="2"/>
  <c r="AV378" i="2"/>
  <c r="AU354" i="2"/>
  <c r="AV354" i="2"/>
  <c r="AU282" i="2"/>
  <c r="AV282" i="2"/>
  <c r="AU258" i="2"/>
  <c r="AV258" i="2"/>
  <c r="AU234" i="2"/>
  <c r="AV234" i="2"/>
  <c r="AU162" i="2"/>
  <c r="AV162" i="2"/>
  <c r="AU150" i="2"/>
  <c r="AV150" i="2"/>
  <c r="AU90" i="2"/>
  <c r="AV90" i="2"/>
  <c r="AU42" i="2"/>
  <c r="AV42" i="2"/>
  <c r="AU1002" i="2"/>
  <c r="AV1002" i="2"/>
  <c r="AU894" i="2"/>
  <c r="AV894" i="2"/>
  <c r="AU750" i="2"/>
  <c r="AV750" i="2"/>
  <c r="AU738" i="2"/>
  <c r="AV738" i="2"/>
  <c r="AU714" i="2"/>
  <c r="AV714" i="2"/>
  <c r="AU666" i="2"/>
  <c r="AV666" i="2"/>
  <c r="AU642" i="2"/>
  <c r="AV642" i="2"/>
  <c r="AU570" i="2"/>
  <c r="AV570" i="2"/>
  <c r="AU534" i="2"/>
  <c r="AV534" i="2"/>
  <c r="AU510" i="2"/>
  <c r="AV510" i="2"/>
  <c r="AU474" i="2"/>
  <c r="AV474" i="2"/>
  <c r="AV270" i="2"/>
  <c r="AU270" i="2"/>
  <c r="AU246" i="2"/>
  <c r="AV246" i="2"/>
  <c r="AU174" i="2"/>
  <c r="AV174" i="2"/>
  <c r="AU138" i="2"/>
  <c r="AV138" i="2"/>
  <c r="AU102" i="2"/>
  <c r="AV102" i="2"/>
  <c r="AU54" i="2"/>
  <c r="AV54" i="2"/>
  <c r="AV995" i="2"/>
  <c r="AU995" i="2"/>
  <c r="AV983" i="2"/>
  <c r="AU983" i="2"/>
  <c r="AV971" i="2"/>
  <c r="AU971" i="2"/>
  <c r="AV959" i="2"/>
  <c r="AU959" i="2"/>
  <c r="AV947" i="2"/>
  <c r="AU947" i="2"/>
  <c r="AV923" i="2"/>
  <c r="AU923" i="2"/>
  <c r="AV887" i="2"/>
  <c r="AU887" i="2"/>
  <c r="AV839" i="2"/>
  <c r="AU839" i="2"/>
  <c r="AV827" i="2"/>
  <c r="AU827" i="2"/>
  <c r="AV815" i="2"/>
  <c r="AU815" i="2"/>
  <c r="AV731" i="2"/>
  <c r="AU731" i="2"/>
  <c r="AV695" i="2"/>
  <c r="AU695" i="2"/>
  <c r="AV659" i="2"/>
  <c r="AU659" i="2"/>
  <c r="AV635" i="2"/>
  <c r="AU635" i="2"/>
  <c r="AV611" i="2"/>
  <c r="AU611" i="2"/>
  <c r="AV575" i="2"/>
  <c r="AU575" i="2"/>
  <c r="AV551" i="2"/>
  <c r="AU551" i="2"/>
  <c r="AV539" i="2"/>
  <c r="AU539" i="2"/>
  <c r="AV527" i="2"/>
  <c r="AU527" i="2"/>
  <c r="AV515" i="2"/>
  <c r="AU515" i="2"/>
  <c r="AV455" i="2"/>
  <c r="AU455" i="2"/>
  <c r="AV443" i="2"/>
  <c r="AU443" i="2"/>
  <c r="AV431" i="2"/>
  <c r="AU431" i="2"/>
  <c r="AV407" i="2"/>
  <c r="AU407" i="2"/>
  <c r="AV395" i="2"/>
  <c r="AU395" i="2"/>
  <c r="AV347" i="2"/>
  <c r="AU347" i="2"/>
  <c r="AV335" i="2"/>
  <c r="AU335" i="2"/>
  <c r="AV323" i="2"/>
  <c r="AU323" i="2"/>
  <c r="AV311" i="2"/>
  <c r="AU311" i="2"/>
  <c r="AV287" i="2"/>
  <c r="AU287" i="2"/>
  <c r="AV275" i="2"/>
  <c r="AU275" i="2"/>
  <c r="AV263" i="2"/>
  <c r="AU263" i="2"/>
  <c r="AV227" i="2"/>
  <c r="AU227" i="2"/>
  <c r="AV179" i="2"/>
  <c r="AU179" i="2"/>
  <c r="AV143" i="2"/>
  <c r="AU143" i="2"/>
  <c r="AV59" i="2"/>
  <c r="AU59" i="2"/>
  <c r="AV47" i="2"/>
  <c r="AU47" i="2"/>
  <c r="AU846" i="2"/>
  <c r="AV846" i="2"/>
  <c r="AU786" i="2"/>
  <c r="AV786" i="2"/>
  <c r="AU702" i="2"/>
  <c r="AV702" i="2"/>
  <c r="AU678" i="2"/>
  <c r="AV678" i="2"/>
  <c r="AU630" i="2"/>
  <c r="AV630" i="2"/>
  <c r="AU546" i="2"/>
  <c r="AV546" i="2"/>
  <c r="AU498" i="2"/>
  <c r="AV498" i="2"/>
  <c r="AU450" i="2"/>
  <c r="AV450" i="2"/>
  <c r="AU438" i="2"/>
  <c r="AV438" i="2"/>
  <c r="AU330" i="2"/>
  <c r="AV330" i="2"/>
  <c r="AU318" i="2"/>
  <c r="AV318" i="2"/>
  <c r="AU306" i="2"/>
  <c r="AV306" i="2"/>
  <c r="AU294" i="2"/>
  <c r="AV294" i="2"/>
  <c r="AU210" i="2"/>
  <c r="AV210" i="2"/>
  <c r="AU198" i="2"/>
  <c r="AV198" i="2"/>
  <c r="AU126" i="2"/>
  <c r="AV126" i="2"/>
  <c r="AV114" i="2"/>
  <c r="AU114" i="2"/>
  <c r="AU66" i="2"/>
  <c r="AV66" i="2"/>
  <c r="AV1007" i="2"/>
  <c r="AU1007" i="2"/>
  <c r="AV935" i="2"/>
  <c r="AU935" i="2"/>
  <c r="AV875" i="2"/>
  <c r="AU875" i="2"/>
  <c r="AV851" i="2"/>
  <c r="AU851" i="2"/>
  <c r="AV623" i="2"/>
  <c r="AU623" i="2"/>
  <c r="AV599" i="2"/>
  <c r="AU599" i="2"/>
  <c r="AV467" i="2"/>
  <c r="AU467" i="2"/>
  <c r="AV359" i="2"/>
  <c r="AU359" i="2"/>
  <c r="AV299" i="2"/>
  <c r="AU299" i="2"/>
  <c r="AV251" i="2"/>
  <c r="AU251" i="2"/>
  <c r="AV239" i="2"/>
  <c r="AU239" i="2"/>
  <c r="AV191" i="2"/>
  <c r="AU191" i="2"/>
  <c r="AV167" i="2"/>
  <c r="AU167" i="2"/>
  <c r="AV107" i="2"/>
  <c r="AU107" i="2"/>
  <c r="AV1000" i="2"/>
  <c r="AU1000" i="2"/>
  <c r="AV988" i="2"/>
  <c r="AU988" i="2"/>
  <c r="AV976" i="2"/>
  <c r="AU976" i="2"/>
  <c r="AV964" i="2"/>
  <c r="AU964" i="2"/>
  <c r="AV952" i="2"/>
  <c r="AU952" i="2"/>
  <c r="AV940" i="2"/>
  <c r="AU940" i="2"/>
  <c r="AV928" i="2"/>
  <c r="AU928" i="2"/>
  <c r="AV916" i="2"/>
  <c r="AU916" i="2"/>
  <c r="AV904" i="2"/>
  <c r="AU904" i="2"/>
  <c r="AV892" i="2"/>
  <c r="AU892" i="2"/>
  <c r="AV880" i="2"/>
  <c r="AU880" i="2"/>
  <c r="AV868" i="2"/>
  <c r="AU868" i="2"/>
  <c r="AV856" i="2"/>
  <c r="AU856" i="2"/>
  <c r="AV844" i="2"/>
  <c r="AU844" i="2"/>
  <c r="AV832" i="2"/>
  <c r="AU832" i="2"/>
  <c r="AV820" i="2"/>
  <c r="AU820" i="2"/>
  <c r="AV808" i="2"/>
  <c r="AU808" i="2"/>
  <c r="AV796" i="2"/>
  <c r="AU796" i="2"/>
  <c r="AV784" i="2"/>
  <c r="AU784" i="2"/>
  <c r="AV772" i="2"/>
  <c r="AU772" i="2"/>
  <c r="AV760" i="2"/>
  <c r="AU760" i="2"/>
  <c r="AV748" i="2"/>
  <c r="AU748" i="2"/>
  <c r="AV736" i="2"/>
  <c r="AU736" i="2"/>
  <c r="AV724" i="2"/>
  <c r="AU724" i="2"/>
  <c r="AV712" i="2"/>
  <c r="AU712" i="2"/>
  <c r="AV700" i="2"/>
  <c r="AU700" i="2"/>
  <c r="AV688" i="2"/>
  <c r="AU688" i="2"/>
  <c r="AV676" i="2"/>
  <c r="AU676" i="2"/>
  <c r="AV664" i="2"/>
  <c r="AU664" i="2"/>
  <c r="AV652" i="2"/>
  <c r="AU652" i="2"/>
  <c r="AV640" i="2"/>
  <c r="AU640" i="2"/>
  <c r="AV628" i="2"/>
  <c r="AU628" i="2"/>
  <c r="AV616" i="2"/>
  <c r="AU616" i="2"/>
  <c r="AV604" i="2"/>
  <c r="AU604" i="2"/>
  <c r="AV592" i="2"/>
  <c r="AU592" i="2"/>
  <c r="AV580" i="2"/>
  <c r="AU580" i="2"/>
  <c r="AV568" i="2"/>
  <c r="AU568" i="2"/>
  <c r="AV556" i="2"/>
  <c r="AU556" i="2"/>
  <c r="AV544" i="2"/>
  <c r="AU544" i="2"/>
  <c r="AV532" i="2"/>
  <c r="AU532" i="2"/>
  <c r="AV520" i="2"/>
  <c r="AU520" i="2"/>
  <c r="AV508" i="2"/>
  <c r="AU508" i="2"/>
  <c r="AV496" i="2"/>
  <c r="AU496" i="2"/>
  <c r="AV484" i="2"/>
  <c r="AU484" i="2"/>
  <c r="AV472" i="2"/>
  <c r="AU472" i="2"/>
  <c r="AV460" i="2"/>
  <c r="AU460" i="2"/>
  <c r="AV448" i="2"/>
  <c r="AU448" i="2"/>
  <c r="AV436" i="2"/>
  <c r="AU436" i="2"/>
  <c r="AV424" i="2"/>
  <c r="AU424" i="2"/>
  <c r="AV412" i="2"/>
  <c r="AU412" i="2"/>
  <c r="AV400" i="2"/>
  <c r="AU400" i="2"/>
  <c r="AV388" i="2"/>
  <c r="AU388" i="2"/>
  <c r="AV376" i="2"/>
  <c r="AU376" i="2"/>
  <c r="AV364" i="2"/>
  <c r="AU364" i="2"/>
  <c r="AV352" i="2"/>
  <c r="AU352" i="2"/>
  <c r="AV340" i="2"/>
  <c r="AU340" i="2"/>
  <c r="AV328" i="2"/>
  <c r="AU328" i="2"/>
  <c r="AV316" i="2"/>
  <c r="AU316" i="2"/>
  <c r="AV304" i="2"/>
  <c r="AU304" i="2"/>
  <c r="AV292" i="2"/>
  <c r="AU292" i="2"/>
  <c r="AV280" i="2"/>
  <c r="AU280" i="2"/>
  <c r="AV268" i="2"/>
  <c r="AU268" i="2"/>
  <c r="AV256" i="2"/>
  <c r="AU256" i="2"/>
  <c r="AV244" i="2"/>
  <c r="AU244" i="2"/>
  <c r="AV232" i="2"/>
  <c r="AU232" i="2"/>
  <c r="AV220" i="2"/>
  <c r="AU220" i="2"/>
  <c r="AV208" i="2"/>
  <c r="AU208" i="2"/>
  <c r="AV196" i="2"/>
  <c r="AU196" i="2"/>
  <c r="AV184" i="2"/>
  <c r="AU184" i="2"/>
  <c r="AV172" i="2"/>
  <c r="AU172" i="2"/>
  <c r="AU160" i="2"/>
  <c r="AV160" i="2"/>
  <c r="AU148" i="2"/>
  <c r="AV148" i="2"/>
  <c r="AU136" i="2"/>
  <c r="AV136" i="2"/>
  <c r="AU124" i="2"/>
  <c r="AV124" i="2"/>
  <c r="AU112" i="2"/>
  <c r="AV112" i="2"/>
  <c r="AU100" i="2"/>
  <c r="AV100" i="2"/>
  <c r="AU88" i="2"/>
  <c r="AV88" i="2"/>
  <c r="AU76" i="2"/>
  <c r="AV76" i="2"/>
  <c r="AU64" i="2"/>
  <c r="AV64" i="2"/>
  <c r="AU52" i="2"/>
  <c r="AV52" i="2"/>
  <c r="AU40" i="2"/>
  <c r="AV40" i="2"/>
  <c r="AU28" i="2"/>
  <c r="AV28" i="2"/>
  <c r="AU810" i="2"/>
  <c r="AV810" i="2"/>
  <c r="AU798" i="2"/>
  <c r="AV798" i="2"/>
  <c r="AU774" i="2"/>
  <c r="AV774" i="2"/>
  <c r="AU762" i="2"/>
  <c r="AV762" i="2"/>
  <c r="AU726" i="2"/>
  <c r="AV726" i="2"/>
  <c r="AU618" i="2"/>
  <c r="AV618" i="2"/>
  <c r="AU606" i="2"/>
  <c r="AV606" i="2"/>
  <c r="AU594" i="2"/>
  <c r="AV594" i="2"/>
  <c r="AU486" i="2"/>
  <c r="AV486" i="2"/>
  <c r="AU462" i="2"/>
  <c r="AV462" i="2"/>
  <c r="AU366" i="2"/>
  <c r="AV366" i="2"/>
  <c r="AU222" i="2"/>
  <c r="AV222" i="2"/>
  <c r="AU186" i="2"/>
  <c r="AV186" i="2"/>
  <c r="AU78" i="2"/>
  <c r="AV78" i="2"/>
  <c r="AU30" i="2"/>
  <c r="AV30" i="2"/>
  <c r="AV911" i="2"/>
  <c r="AU911" i="2"/>
  <c r="AV899" i="2"/>
  <c r="AU899" i="2"/>
  <c r="AV863" i="2"/>
  <c r="AU863" i="2"/>
  <c r="AV803" i="2"/>
  <c r="AU803" i="2"/>
  <c r="AV791" i="2"/>
  <c r="AU791" i="2"/>
  <c r="AV779" i="2"/>
  <c r="AU779" i="2"/>
  <c r="AV767" i="2"/>
  <c r="AU767" i="2"/>
  <c r="AV755" i="2"/>
  <c r="AU755" i="2"/>
  <c r="AV743" i="2"/>
  <c r="AU743" i="2"/>
  <c r="AV719" i="2"/>
  <c r="AU719" i="2"/>
  <c r="AV707" i="2"/>
  <c r="AU707" i="2"/>
  <c r="AV683" i="2"/>
  <c r="AU683" i="2"/>
  <c r="AV671" i="2"/>
  <c r="AU671" i="2"/>
  <c r="AV647" i="2"/>
  <c r="AU647" i="2"/>
  <c r="AV587" i="2"/>
  <c r="AU587" i="2"/>
  <c r="AV563" i="2"/>
  <c r="AU563" i="2"/>
  <c r="AV503" i="2"/>
  <c r="AU503" i="2"/>
  <c r="AV491" i="2"/>
  <c r="AU491" i="2"/>
  <c r="AV479" i="2"/>
  <c r="AU479" i="2"/>
  <c r="AV419" i="2"/>
  <c r="AU419" i="2"/>
  <c r="AV383" i="2"/>
  <c r="AU383" i="2"/>
  <c r="AV371" i="2"/>
  <c r="AU371" i="2"/>
  <c r="AV215" i="2"/>
  <c r="AU215" i="2"/>
  <c r="AV203" i="2"/>
  <c r="AU203" i="2"/>
  <c r="AV155" i="2"/>
  <c r="AU155" i="2"/>
  <c r="AV131" i="2"/>
  <c r="AU131" i="2"/>
  <c r="AV119" i="2"/>
  <c r="AU119" i="2"/>
  <c r="AV95" i="2"/>
  <c r="AU95" i="2"/>
  <c r="AV83" i="2"/>
  <c r="AU83" i="2"/>
  <c r="AV71" i="2"/>
  <c r="AU71" i="2"/>
  <c r="AV35" i="2"/>
  <c r="AU35" i="2"/>
  <c r="AU966" i="2"/>
  <c r="AV966" i="2"/>
  <c r="AU918" i="2"/>
  <c r="AV918" i="2"/>
  <c r="AU834" i="2"/>
  <c r="AV834" i="2"/>
  <c r="AU849" i="2"/>
  <c r="AV849" i="2"/>
  <c r="AU417" i="2"/>
  <c r="AV417" i="2"/>
  <c r="AU285" i="2"/>
  <c r="AV285" i="2"/>
  <c r="AU273" i="2"/>
  <c r="AV273" i="2"/>
  <c r="AU261" i="2"/>
  <c r="AV261" i="2"/>
  <c r="AU237" i="2"/>
  <c r="AV237" i="2"/>
  <c r="AU201" i="2"/>
  <c r="AV201" i="2"/>
  <c r="AU189" i="2"/>
  <c r="AV189" i="2"/>
  <c r="AU177" i="2"/>
  <c r="AV177" i="2"/>
  <c r="AV165" i="2"/>
  <c r="AU165" i="2"/>
  <c r="AU153" i="2"/>
  <c r="AV153" i="2"/>
  <c r="AU141" i="2"/>
  <c r="AV141" i="2"/>
  <c r="AV129" i="2"/>
  <c r="AU129" i="2"/>
  <c r="AU117" i="2"/>
  <c r="AV117" i="2"/>
  <c r="AU105" i="2"/>
  <c r="AV105" i="2"/>
  <c r="AU93" i="2"/>
  <c r="AV93" i="2"/>
  <c r="AU81" i="2"/>
  <c r="AV81" i="2"/>
  <c r="AV69" i="2"/>
  <c r="AU69" i="2"/>
  <c r="AV57" i="2"/>
  <c r="AU57" i="2"/>
  <c r="AV45" i="2"/>
  <c r="AU45" i="2"/>
  <c r="AU954" i="2"/>
  <c r="AV954" i="2"/>
  <c r="AU870" i="2"/>
  <c r="AV870" i="2"/>
  <c r="AU822" i="2"/>
  <c r="AV822" i="2"/>
  <c r="AU909" i="2"/>
  <c r="AV909" i="2"/>
  <c r="AV825" i="2"/>
  <c r="AU825" i="2"/>
  <c r="AV765" i="2"/>
  <c r="AU765" i="2"/>
  <c r="AU429" i="2"/>
  <c r="AV429" i="2"/>
  <c r="AU357" i="2"/>
  <c r="AV357" i="2"/>
  <c r="AU858" i="2"/>
  <c r="AV858" i="2"/>
  <c r="AU957" i="2"/>
  <c r="AV957" i="2"/>
  <c r="AU933" i="2"/>
  <c r="AV933" i="2"/>
  <c r="AU597" i="2"/>
  <c r="AV597" i="2"/>
  <c r="AV309" i="2"/>
  <c r="AU309" i="2"/>
  <c r="AU758" i="2"/>
  <c r="AV758" i="2"/>
  <c r="AV662" i="2"/>
  <c r="AU662" i="2"/>
  <c r="AV518" i="2"/>
  <c r="AU518" i="2"/>
  <c r="AU470" i="2"/>
  <c r="AV470" i="2"/>
  <c r="AV410" i="2"/>
  <c r="AU410" i="2"/>
  <c r="AU254" i="2"/>
  <c r="AV254" i="2"/>
  <c r="AU182" i="2"/>
  <c r="AV182" i="2"/>
  <c r="AU86" i="2"/>
  <c r="AV86" i="2"/>
  <c r="AV885" i="2"/>
  <c r="AU885" i="2"/>
  <c r="AU729" i="2"/>
  <c r="AV729" i="2"/>
  <c r="AU657" i="2"/>
  <c r="AV657" i="2"/>
  <c r="AU818" i="2"/>
  <c r="AV818" i="2"/>
  <c r="AU979" i="2"/>
  <c r="AV979" i="2"/>
  <c r="AU967" i="2"/>
  <c r="AV967" i="2"/>
  <c r="AU943" i="2"/>
  <c r="AV943" i="2"/>
  <c r="AU931" i="2"/>
  <c r="AV931" i="2"/>
  <c r="AU919" i="2"/>
  <c r="AV919" i="2"/>
  <c r="AU907" i="2"/>
  <c r="AV907" i="2"/>
  <c r="AU895" i="2"/>
  <c r="AV895" i="2"/>
  <c r="AU883" i="2"/>
  <c r="AV883" i="2"/>
  <c r="AU871" i="2"/>
  <c r="AV871" i="2"/>
  <c r="AU859" i="2"/>
  <c r="AV859" i="2"/>
  <c r="AU847" i="2"/>
  <c r="AV847" i="2"/>
  <c r="AU835" i="2"/>
  <c r="AV835" i="2"/>
  <c r="AU823" i="2"/>
  <c r="AV823" i="2"/>
  <c r="AU811" i="2"/>
  <c r="AV811" i="2"/>
  <c r="AU799" i="2"/>
  <c r="AV799" i="2"/>
  <c r="AU787" i="2"/>
  <c r="AV787" i="2"/>
  <c r="AU775" i="2"/>
  <c r="AV775" i="2"/>
  <c r="AU763" i="2"/>
  <c r="AV763" i="2"/>
  <c r="AU751" i="2"/>
  <c r="AV751" i="2"/>
  <c r="AU739" i="2"/>
  <c r="AV739" i="2"/>
  <c r="AU727" i="2"/>
  <c r="AV727" i="2"/>
  <c r="AU715" i="2"/>
  <c r="AV715" i="2"/>
  <c r="AU703" i="2"/>
  <c r="AV703" i="2"/>
  <c r="AU691" i="2"/>
  <c r="AV691" i="2"/>
  <c r="AU679" i="2"/>
  <c r="AV679" i="2"/>
  <c r="AU667" i="2"/>
  <c r="AV667" i="2"/>
  <c r="AU655" i="2"/>
  <c r="AV655" i="2"/>
  <c r="AU643" i="2"/>
  <c r="AV643" i="2"/>
  <c r="AU631" i="2"/>
  <c r="AV631" i="2"/>
  <c r="AU619" i="2"/>
  <c r="AV619" i="2"/>
  <c r="AU607" i="2"/>
  <c r="AV607" i="2"/>
  <c r="AU595" i="2"/>
  <c r="AV595" i="2"/>
  <c r="AU583" i="2"/>
  <c r="AV583" i="2"/>
  <c r="AU571" i="2"/>
  <c r="AV571" i="2"/>
  <c r="AU559" i="2"/>
  <c r="AV559" i="2"/>
  <c r="AU547" i="2"/>
  <c r="AV547" i="2"/>
  <c r="AU535" i="2"/>
  <c r="AV535" i="2"/>
  <c r="AU523" i="2"/>
  <c r="AV523" i="2"/>
  <c r="AU511" i="2"/>
  <c r="AV511" i="2"/>
  <c r="AU499" i="2"/>
  <c r="AV499" i="2"/>
  <c r="AU487" i="2"/>
  <c r="AV487" i="2"/>
  <c r="AU475" i="2"/>
  <c r="AV475" i="2"/>
  <c r="AU463" i="2"/>
  <c r="AV463" i="2"/>
  <c r="AU451" i="2"/>
  <c r="AV451" i="2"/>
  <c r="AU439" i="2"/>
  <c r="AV439" i="2"/>
  <c r="AU427" i="2"/>
  <c r="AV427" i="2"/>
  <c r="AU415" i="2"/>
  <c r="AV415" i="2"/>
  <c r="AU403" i="2"/>
  <c r="AV403" i="2"/>
  <c r="AU391" i="2"/>
  <c r="AV391" i="2"/>
  <c r="AU379" i="2"/>
  <c r="AV379" i="2"/>
  <c r="AU367" i="2"/>
  <c r="AV367" i="2"/>
  <c r="AU355" i="2"/>
  <c r="AV355" i="2"/>
  <c r="AU343" i="2"/>
  <c r="AV343" i="2"/>
  <c r="AU331" i="2"/>
  <c r="AV331" i="2"/>
  <c r="AU319" i="2"/>
  <c r="AV319" i="2"/>
  <c r="AU307" i="2"/>
  <c r="AV307" i="2"/>
  <c r="AU295" i="2"/>
  <c r="AV295" i="2"/>
  <c r="AU283" i="2"/>
  <c r="AV283" i="2"/>
  <c r="AU271" i="2"/>
  <c r="AV271" i="2"/>
  <c r="AU259" i="2"/>
  <c r="AV259" i="2"/>
  <c r="AU247" i="2"/>
  <c r="AV247" i="2"/>
  <c r="AU235" i="2"/>
  <c r="AV235" i="2"/>
  <c r="AU223" i="2"/>
  <c r="AV223" i="2"/>
  <c r="AU211" i="2"/>
  <c r="AV211" i="2"/>
  <c r="AU199" i="2"/>
  <c r="AV199" i="2"/>
  <c r="AU187" i="2"/>
  <c r="AV187" i="2"/>
  <c r="AU175" i="2"/>
  <c r="AV175" i="2"/>
  <c r="AU163" i="2"/>
  <c r="AV163" i="2"/>
  <c r="AU151" i="2"/>
  <c r="AV151" i="2"/>
  <c r="AU139" i="2"/>
  <c r="AV139" i="2"/>
  <c r="AU127" i="2"/>
  <c r="AV127" i="2"/>
  <c r="AU115" i="2"/>
  <c r="AV115" i="2"/>
  <c r="AU103" i="2"/>
  <c r="AV103" i="2"/>
  <c r="AU91" i="2"/>
  <c r="AV91" i="2"/>
  <c r="AU79" i="2"/>
  <c r="AV79" i="2"/>
  <c r="AU67" i="2"/>
  <c r="AV67" i="2"/>
  <c r="AU55" i="2"/>
  <c r="AV55" i="2"/>
  <c r="AU43" i="2"/>
  <c r="AV43" i="2"/>
  <c r="AU31" i="2"/>
  <c r="AV31" i="2"/>
  <c r="AU621" i="2"/>
  <c r="AV621" i="2"/>
  <c r="AU573" i="2"/>
  <c r="AV573" i="2"/>
  <c r="AU525" i="2"/>
  <c r="AV525" i="2"/>
  <c r="AU477" i="2"/>
  <c r="AV477" i="2"/>
  <c r="AU453" i="2"/>
  <c r="AV453" i="2"/>
  <c r="AU381" i="2"/>
  <c r="AV381" i="2"/>
  <c r="AU33" i="2"/>
  <c r="AV33" i="2"/>
  <c r="AU986" i="2"/>
  <c r="AV986" i="2"/>
  <c r="AU890" i="2"/>
  <c r="AV890" i="2"/>
  <c r="AU866" i="2"/>
  <c r="AV866" i="2"/>
  <c r="AU806" i="2"/>
  <c r="AV806" i="2"/>
  <c r="AU734" i="2"/>
  <c r="AV734" i="2"/>
  <c r="AV554" i="2"/>
  <c r="AU554" i="2"/>
  <c r="AU122" i="2"/>
  <c r="AV122" i="2"/>
  <c r="AU38" i="2"/>
  <c r="AV38" i="2"/>
  <c r="AU955" i="2"/>
  <c r="AV955" i="2"/>
  <c r="AV945" i="2"/>
  <c r="AU945" i="2"/>
  <c r="AU369" i="2"/>
  <c r="AV369" i="2"/>
  <c r="AU974" i="2"/>
  <c r="AV974" i="2"/>
  <c r="AU914" i="2"/>
  <c r="AV914" i="2"/>
  <c r="AV960" i="2"/>
  <c r="AU960" i="2"/>
  <c r="AV948" i="2"/>
  <c r="AU948" i="2"/>
  <c r="AV936" i="2"/>
  <c r="AU936" i="2"/>
  <c r="AV924" i="2"/>
  <c r="AU924" i="2"/>
  <c r="AV912" i="2"/>
  <c r="AU912" i="2"/>
  <c r="AV900" i="2"/>
  <c r="AU900" i="2"/>
  <c r="AV888" i="2"/>
  <c r="AU888" i="2"/>
  <c r="AV876" i="2"/>
  <c r="AU876" i="2"/>
  <c r="AV864" i="2"/>
  <c r="AU864" i="2"/>
  <c r="AV852" i="2"/>
  <c r="AU852" i="2"/>
  <c r="AV840" i="2"/>
  <c r="AU840" i="2"/>
  <c r="AV828" i="2"/>
  <c r="AU828" i="2"/>
  <c r="AV816" i="2"/>
  <c r="AU816" i="2"/>
  <c r="AV804" i="2"/>
  <c r="AU804" i="2"/>
  <c r="AV792" i="2"/>
  <c r="AU792" i="2"/>
  <c r="AV780" i="2"/>
  <c r="AU780" i="2"/>
  <c r="AV768" i="2"/>
  <c r="AU768" i="2"/>
  <c r="AV756" i="2"/>
  <c r="AU756" i="2"/>
  <c r="AU744" i="2"/>
  <c r="AV744" i="2"/>
  <c r="AV732" i="2"/>
  <c r="AU732" i="2"/>
  <c r="AU720" i="2"/>
  <c r="AV720" i="2"/>
  <c r="AU708" i="2"/>
  <c r="AV708" i="2"/>
  <c r="AU696" i="2"/>
  <c r="AV696" i="2"/>
  <c r="AU684" i="2"/>
  <c r="AV684" i="2"/>
  <c r="AU672" i="2"/>
  <c r="AV672" i="2"/>
  <c r="AU660" i="2"/>
  <c r="AV660" i="2"/>
  <c r="AU648" i="2"/>
  <c r="AV648" i="2"/>
  <c r="AU636" i="2"/>
  <c r="AV636" i="2"/>
  <c r="AU624" i="2"/>
  <c r="AV624" i="2"/>
  <c r="AU612" i="2"/>
  <c r="AV612" i="2"/>
  <c r="AU600" i="2"/>
  <c r="AV600" i="2"/>
  <c r="AU588" i="2"/>
  <c r="AV588" i="2"/>
  <c r="AU576" i="2"/>
  <c r="AV576" i="2"/>
  <c r="AU564" i="2"/>
  <c r="AV564" i="2"/>
  <c r="AU552" i="2"/>
  <c r="AV552" i="2"/>
  <c r="AU540" i="2"/>
  <c r="AV540" i="2"/>
  <c r="AU528" i="2"/>
  <c r="AV528" i="2"/>
  <c r="AU516" i="2"/>
  <c r="AV516" i="2"/>
  <c r="AU504" i="2"/>
  <c r="AV504" i="2"/>
  <c r="AU492" i="2"/>
  <c r="AV492" i="2"/>
  <c r="AU480" i="2"/>
  <c r="AV480" i="2"/>
  <c r="AU468" i="2"/>
  <c r="AV468" i="2"/>
  <c r="AU456" i="2"/>
  <c r="AV456" i="2"/>
  <c r="AU444" i="2"/>
  <c r="AV444" i="2"/>
  <c r="AU432" i="2"/>
  <c r="AV432" i="2"/>
  <c r="AU420" i="2"/>
  <c r="AV420" i="2"/>
  <c r="AU408" i="2"/>
  <c r="AV408" i="2"/>
  <c r="AU396" i="2"/>
  <c r="AV396" i="2"/>
  <c r="AU384" i="2"/>
  <c r="AV384" i="2"/>
  <c r="AU372" i="2"/>
  <c r="AV372" i="2"/>
  <c r="AU360" i="2"/>
  <c r="AV360" i="2"/>
  <c r="AU348" i="2"/>
  <c r="AV348" i="2"/>
  <c r="AU336" i="2"/>
  <c r="AV336" i="2"/>
  <c r="AU324" i="2"/>
  <c r="AV324" i="2"/>
  <c r="AU312" i="2"/>
  <c r="AV312" i="2"/>
  <c r="AU300" i="2"/>
  <c r="AV300" i="2"/>
  <c r="AU288" i="2"/>
  <c r="AV288" i="2"/>
  <c r="AU276" i="2"/>
  <c r="AV276" i="2"/>
  <c r="AU264" i="2"/>
  <c r="AV264" i="2"/>
  <c r="AU252" i="2"/>
  <c r="AV252" i="2"/>
  <c r="AU240" i="2"/>
  <c r="AV240" i="2"/>
  <c r="AU228" i="2"/>
  <c r="AV228" i="2"/>
  <c r="AU216" i="2"/>
  <c r="AV216" i="2"/>
  <c r="AU204" i="2"/>
  <c r="AV204" i="2"/>
  <c r="AU192" i="2"/>
  <c r="AV192" i="2"/>
  <c r="AU180" i="2"/>
  <c r="AV180" i="2"/>
  <c r="AU168" i="2"/>
  <c r="AV168" i="2"/>
  <c r="AU156" i="2"/>
  <c r="AV156" i="2"/>
  <c r="AU144" i="2"/>
  <c r="AV144" i="2"/>
  <c r="AU132" i="2"/>
  <c r="AV132" i="2"/>
  <c r="AU120" i="2"/>
  <c r="AV120" i="2"/>
  <c r="AU108" i="2"/>
  <c r="AV108" i="2"/>
  <c r="AU96" i="2"/>
  <c r="AV96" i="2"/>
  <c r="AU84" i="2"/>
  <c r="AV84" i="2"/>
  <c r="AU72" i="2"/>
  <c r="AV72" i="2"/>
  <c r="AU60" i="2"/>
  <c r="AV60" i="2"/>
  <c r="AU48" i="2"/>
  <c r="AV48" i="2"/>
  <c r="AU36" i="2"/>
  <c r="AV36" i="2"/>
  <c r="AV1005" i="2"/>
  <c r="AU1005" i="2"/>
  <c r="AU921" i="2"/>
  <c r="AV921" i="2"/>
  <c r="AU801" i="2"/>
  <c r="AV801" i="2"/>
  <c r="AU717" i="2"/>
  <c r="AV717" i="2"/>
  <c r="AU681" i="2"/>
  <c r="AV681" i="2"/>
  <c r="AU609" i="2"/>
  <c r="AV609" i="2"/>
  <c r="AU549" i="2"/>
  <c r="AV549" i="2"/>
  <c r="AU489" i="2"/>
  <c r="AV489" i="2"/>
  <c r="AU465" i="2"/>
  <c r="AV465" i="2"/>
  <c r="AU393" i="2"/>
  <c r="AV393" i="2"/>
  <c r="AU345" i="2"/>
  <c r="AV345" i="2"/>
  <c r="AU333" i="2"/>
  <c r="AV333" i="2"/>
  <c r="AU297" i="2"/>
  <c r="AV297" i="2"/>
  <c r="AU213" i="2"/>
  <c r="AV213" i="2"/>
  <c r="AU962" i="2"/>
  <c r="AV962" i="2"/>
  <c r="AU938" i="2"/>
  <c r="AV938" i="2"/>
  <c r="AV902" i="2"/>
  <c r="AU902" i="2"/>
  <c r="AU878" i="2"/>
  <c r="AV878" i="2"/>
  <c r="AU854" i="2"/>
  <c r="AV854" i="2"/>
  <c r="AV842" i="2"/>
  <c r="AU842" i="2"/>
  <c r="AU770" i="2"/>
  <c r="AV770" i="2"/>
  <c r="AU722" i="2"/>
  <c r="AV722" i="2"/>
  <c r="AU710" i="2"/>
  <c r="AV710" i="2"/>
  <c r="AV698" i="2"/>
  <c r="AU698" i="2"/>
  <c r="AV626" i="2"/>
  <c r="AU626" i="2"/>
  <c r="AU614" i="2"/>
  <c r="AV614" i="2"/>
  <c r="AV590" i="2"/>
  <c r="AU590" i="2"/>
  <c r="AU578" i="2"/>
  <c r="AV578" i="2"/>
  <c r="AU542" i="2"/>
  <c r="AV542" i="2"/>
  <c r="AU530" i="2"/>
  <c r="AV530" i="2"/>
  <c r="AU506" i="2"/>
  <c r="AV506" i="2"/>
  <c r="AU350" i="2"/>
  <c r="AV350" i="2"/>
  <c r="AU338" i="2"/>
  <c r="AV338" i="2"/>
  <c r="AU314" i="2"/>
  <c r="AV314" i="2"/>
  <c r="AU230" i="2"/>
  <c r="AV230" i="2"/>
  <c r="AU170" i="2"/>
  <c r="AV170" i="2"/>
  <c r="AU158" i="2"/>
  <c r="AV158" i="2"/>
  <c r="AU62" i="2"/>
  <c r="AV62" i="2"/>
  <c r="AU50" i="2"/>
  <c r="AV50" i="2"/>
  <c r="AV984" i="2"/>
  <c r="AU984" i="2"/>
  <c r="AU993" i="2"/>
  <c r="AV993" i="2"/>
  <c r="AU897" i="2"/>
  <c r="AV897" i="2"/>
  <c r="AU741" i="2"/>
  <c r="AV741" i="2"/>
  <c r="AU645" i="2"/>
  <c r="AV645" i="2"/>
  <c r="AU561" i="2"/>
  <c r="AV561" i="2"/>
  <c r="AU537" i="2"/>
  <c r="AV537" i="2"/>
  <c r="AU249" i="2"/>
  <c r="AV249" i="2"/>
  <c r="AV446" i="2"/>
  <c r="AU446" i="2"/>
  <c r="AU422" i="2"/>
  <c r="AV422" i="2"/>
  <c r="AU362" i="2"/>
  <c r="AV362" i="2"/>
  <c r="AU302" i="2"/>
  <c r="AV302" i="2"/>
  <c r="AU242" i="2"/>
  <c r="AV242" i="2"/>
  <c r="AU206" i="2"/>
  <c r="AV206" i="2"/>
  <c r="AU74" i="2"/>
  <c r="AV74" i="2"/>
  <c r="AU1003" i="2"/>
  <c r="AV1003" i="2"/>
  <c r="AV996" i="2"/>
  <c r="AU996" i="2"/>
  <c r="AV1001" i="2"/>
  <c r="AU1001" i="2"/>
  <c r="AV989" i="2"/>
  <c r="AU989" i="2"/>
  <c r="AV977" i="2"/>
  <c r="AU977" i="2"/>
  <c r="AV965" i="2"/>
  <c r="AU965" i="2"/>
  <c r="AV953" i="2"/>
  <c r="AU953" i="2"/>
  <c r="AV941" i="2"/>
  <c r="AU941" i="2"/>
  <c r="AV929" i="2"/>
  <c r="AU929" i="2"/>
  <c r="AV917" i="2"/>
  <c r="AU917" i="2"/>
  <c r="AV905" i="2"/>
  <c r="AU905" i="2"/>
  <c r="AV893" i="2"/>
  <c r="AU893" i="2"/>
  <c r="AV881" i="2"/>
  <c r="AU881" i="2"/>
  <c r="AV869" i="2"/>
  <c r="AU869" i="2"/>
  <c r="AV857" i="2"/>
  <c r="AU857" i="2"/>
  <c r="AV845" i="2"/>
  <c r="AU845" i="2"/>
  <c r="AV833" i="2"/>
  <c r="AU833" i="2"/>
  <c r="AV821" i="2"/>
  <c r="AU821" i="2"/>
  <c r="AV809" i="2"/>
  <c r="AU809" i="2"/>
  <c r="AV797" i="2"/>
  <c r="AU797" i="2"/>
  <c r="AV785" i="2"/>
  <c r="AU785" i="2"/>
  <c r="AV773" i="2"/>
  <c r="AU773" i="2"/>
  <c r="AV761" i="2"/>
  <c r="AU761" i="2"/>
  <c r="AV749" i="2"/>
  <c r="AU749" i="2"/>
  <c r="AV737" i="2"/>
  <c r="AU737" i="2"/>
  <c r="AV725" i="2"/>
  <c r="AU725" i="2"/>
  <c r="AV713" i="2"/>
  <c r="AU713" i="2"/>
  <c r="AV701" i="2"/>
  <c r="AU701" i="2"/>
  <c r="AV689" i="2"/>
  <c r="AU689" i="2"/>
  <c r="AV677" i="2"/>
  <c r="AU677" i="2"/>
  <c r="AV665" i="2"/>
  <c r="AU665" i="2"/>
  <c r="AV653" i="2"/>
  <c r="AU653" i="2"/>
  <c r="AV641" i="2"/>
  <c r="AU641" i="2"/>
  <c r="AV629" i="2"/>
  <c r="AU629" i="2"/>
  <c r="AV617" i="2"/>
  <c r="AU617" i="2"/>
  <c r="AV605" i="2"/>
  <c r="AU605" i="2"/>
  <c r="AV593" i="2"/>
  <c r="AU593" i="2"/>
  <c r="AV581" i="2"/>
  <c r="AU581" i="2"/>
  <c r="AV569" i="2"/>
  <c r="AU569" i="2"/>
  <c r="AV557" i="2"/>
  <c r="AU557" i="2"/>
  <c r="AV545" i="2"/>
  <c r="AU545" i="2"/>
  <c r="AV533" i="2"/>
  <c r="AU533" i="2"/>
  <c r="AV521" i="2"/>
  <c r="AU521" i="2"/>
  <c r="AV509" i="2"/>
  <c r="AU509" i="2"/>
  <c r="AV497" i="2"/>
  <c r="AU497" i="2"/>
  <c r="AV485" i="2"/>
  <c r="AU485" i="2"/>
  <c r="AV473" i="2"/>
  <c r="AU473" i="2"/>
  <c r="AV461" i="2"/>
  <c r="AU461" i="2"/>
  <c r="AV449" i="2"/>
  <c r="AU449" i="2"/>
  <c r="AV437" i="2"/>
  <c r="AU437" i="2"/>
  <c r="AV425" i="2"/>
  <c r="AU425" i="2"/>
  <c r="AV413" i="2"/>
  <c r="AU413" i="2"/>
  <c r="AV401" i="2"/>
  <c r="AU401" i="2"/>
  <c r="AV389" i="2"/>
  <c r="AU389" i="2"/>
  <c r="AV377" i="2"/>
  <c r="AU377" i="2"/>
  <c r="AV365" i="2"/>
  <c r="AU365" i="2"/>
  <c r="AV353" i="2"/>
  <c r="AU353" i="2"/>
  <c r="AV341" i="2"/>
  <c r="AU341" i="2"/>
  <c r="AV329" i="2"/>
  <c r="AU329" i="2"/>
  <c r="AV317" i="2"/>
  <c r="AU317" i="2"/>
  <c r="AV305" i="2"/>
  <c r="AU305" i="2"/>
  <c r="AV293" i="2"/>
  <c r="AU293" i="2"/>
  <c r="AV281" i="2"/>
  <c r="AU281" i="2"/>
  <c r="AV269" i="2"/>
  <c r="AU269" i="2"/>
  <c r="AV257" i="2"/>
  <c r="AU257" i="2"/>
  <c r="AV245" i="2"/>
  <c r="AU245" i="2"/>
  <c r="AV233" i="2"/>
  <c r="AU233" i="2"/>
  <c r="AV221" i="2"/>
  <c r="AU221" i="2"/>
  <c r="AV209" i="2"/>
  <c r="AU209" i="2"/>
  <c r="AV197" i="2"/>
  <c r="AU197" i="2"/>
  <c r="AV185" i="2"/>
  <c r="AU185" i="2"/>
  <c r="AV173" i="2"/>
  <c r="AU173" i="2"/>
  <c r="AV161" i="2"/>
  <c r="AU161" i="2"/>
  <c r="AV149" i="2"/>
  <c r="AU149" i="2"/>
  <c r="AV137" i="2"/>
  <c r="AU137" i="2"/>
  <c r="AV125" i="2"/>
  <c r="AU125" i="2"/>
  <c r="AV113" i="2"/>
  <c r="AU113" i="2"/>
  <c r="AV101" i="2"/>
  <c r="AU101" i="2"/>
  <c r="AV89" i="2"/>
  <c r="AU89" i="2"/>
  <c r="AV77" i="2"/>
  <c r="AU77" i="2"/>
  <c r="AV65" i="2"/>
  <c r="AU65" i="2"/>
  <c r="AV53" i="2"/>
  <c r="AU53" i="2"/>
  <c r="AU41" i="2"/>
  <c r="AV41" i="2"/>
  <c r="AU29" i="2"/>
  <c r="AV29" i="2"/>
  <c r="AU906" i="2"/>
  <c r="AV906" i="2"/>
  <c r="AU981" i="2"/>
  <c r="AV981" i="2"/>
  <c r="AV873" i="2"/>
  <c r="AU873" i="2"/>
  <c r="AU813" i="2"/>
  <c r="AV813" i="2"/>
  <c r="AU789" i="2"/>
  <c r="AV789" i="2"/>
  <c r="AU693" i="2"/>
  <c r="AV693" i="2"/>
  <c r="AU441" i="2"/>
  <c r="AV441" i="2"/>
  <c r="AU321" i="2"/>
  <c r="AV321" i="2"/>
  <c r="AU950" i="2"/>
  <c r="AV950" i="2"/>
  <c r="AU830" i="2"/>
  <c r="AV830" i="2"/>
  <c r="AV746" i="2"/>
  <c r="AU746" i="2"/>
  <c r="AU602" i="2"/>
  <c r="AV602" i="2"/>
  <c r="AU566" i="2"/>
  <c r="AV566" i="2"/>
  <c r="AU434" i="2"/>
  <c r="AV434" i="2"/>
  <c r="AU398" i="2"/>
  <c r="AV398" i="2"/>
  <c r="AU290" i="2"/>
  <c r="AV290" i="2"/>
  <c r="AU194" i="2"/>
  <c r="AV194" i="2"/>
  <c r="AU110" i="2"/>
  <c r="AV110" i="2"/>
  <c r="AU26" i="2"/>
  <c r="AV26" i="2"/>
  <c r="AU342" i="2"/>
  <c r="AV342" i="2"/>
  <c r="AU837" i="2"/>
  <c r="AV837" i="2"/>
  <c r="AU753" i="2"/>
  <c r="AV753" i="2"/>
  <c r="AU705" i="2"/>
  <c r="AV705" i="2"/>
  <c r="AU585" i="2"/>
  <c r="AV585" i="2"/>
  <c r="AV225" i="2"/>
  <c r="AU225" i="2"/>
  <c r="AU926" i="2"/>
  <c r="AV926" i="2"/>
  <c r="AU686" i="2"/>
  <c r="AV686" i="2"/>
  <c r="AU458" i="2"/>
  <c r="AV458" i="2"/>
  <c r="AU326" i="2"/>
  <c r="AV326" i="2"/>
  <c r="AU278" i="2"/>
  <c r="AV278" i="2"/>
  <c r="AU146" i="2"/>
  <c r="AV146" i="2"/>
  <c r="AV1008" i="2"/>
  <c r="AU1008" i="2"/>
  <c r="AU1006" i="2"/>
  <c r="AV1006" i="2"/>
  <c r="AU994" i="2"/>
  <c r="AV994" i="2"/>
  <c r="AU982" i="2"/>
  <c r="AV982" i="2"/>
  <c r="AU970" i="2"/>
  <c r="AV970" i="2"/>
  <c r="AU958" i="2"/>
  <c r="AV958" i="2"/>
  <c r="AV946" i="2"/>
  <c r="AU946" i="2"/>
  <c r="AU934" i="2"/>
  <c r="AV934" i="2"/>
  <c r="AU922" i="2"/>
  <c r="AV922" i="2"/>
  <c r="AU910" i="2"/>
  <c r="AV910" i="2"/>
  <c r="AV898" i="2"/>
  <c r="AU898" i="2"/>
  <c r="AV886" i="2"/>
  <c r="AU886" i="2"/>
  <c r="AU874" i="2"/>
  <c r="AV874" i="2"/>
  <c r="AU862" i="2"/>
  <c r="AV862" i="2"/>
  <c r="AU850" i="2"/>
  <c r="AV850" i="2"/>
  <c r="AV838" i="2"/>
  <c r="AU838" i="2"/>
  <c r="AV826" i="2"/>
  <c r="AU826" i="2"/>
  <c r="AU814" i="2"/>
  <c r="AV814" i="2"/>
  <c r="AU802" i="2"/>
  <c r="AV802" i="2"/>
  <c r="AU790" i="2"/>
  <c r="AV790" i="2"/>
  <c r="AV778" i="2"/>
  <c r="AU778" i="2"/>
  <c r="AU766" i="2"/>
  <c r="AV766" i="2"/>
  <c r="AU754" i="2"/>
  <c r="AV754" i="2"/>
  <c r="AV742" i="2"/>
  <c r="AU742" i="2"/>
  <c r="AV730" i="2"/>
  <c r="AU730" i="2"/>
  <c r="AV718" i="2"/>
  <c r="AU718" i="2"/>
  <c r="AU706" i="2"/>
  <c r="AV706" i="2"/>
  <c r="AU694" i="2"/>
  <c r="AV694" i="2"/>
  <c r="AV682" i="2"/>
  <c r="AU682" i="2"/>
  <c r="AV670" i="2"/>
  <c r="AU670" i="2"/>
  <c r="AV658" i="2"/>
  <c r="AU658" i="2"/>
  <c r="AV646" i="2"/>
  <c r="AU646" i="2"/>
  <c r="AU634" i="2"/>
  <c r="AV634" i="2"/>
  <c r="AU622" i="2"/>
  <c r="AV622" i="2"/>
  <c r="AV610" i="2"/>
  <c r="AU610" i="2"/>
  <c r="AU598" i="2"/>
  <c r="AV598" i="2"/>
  <c r="AU586" i="2"/>
  <c r="AV586" i="2"/>
  <c r="AV574" i="2"/>
  <c r="AU574" i="2"/>
  <c r="AU562" i="2"/>
  <c r="AV562" i="2"/>
  <c r="AV550" i="2"/>
  <c r="AU550" i="2"/>
  <c r="AV538" i="2"/>
  <c r="AU538" i="2"/>
  <c r="AU526" i="2"/>
  <c r="AV526" i="2"/>
  <c r="AV514" i="2"/>
  <c r="AU514" i="2"/>
  <c r="AV502" i="2"/>
  <c r="AU502" i="2"/>
  <c r="AU490" i="2"/>
  <c r="AV490" i="2"/>
  <c r="AU478" i="2"/>
  <c r="AV478" i="2"/>
  <c r="AV466" i="2"/>
  <c r="AU466" i="2"/>
  <c r="AV454" i="2"/>
  <c r="AU454" i="2"/>
  <c r="AU442" i="2"/>
  <c r="AV442" i="2"/>
  <c r="AV430" i="2"/>
  <c r="AU430" i="2"/>
  <c r="AU418" i="2"/>
  <c r="AV418" i="2"/>
  <c r="AU406" i="2"/>
  <c r="AV406" i="2"/>
  <c r="AV394" i="2"/>
  <c r="AU394" i="2"/>
  <c r="AV382" i="2"/>
  <c r="AU382" i="2"/>
  <c r="AU370" i="2"/>
  <c r="AV370" i="2"/>
  <c r="AU358" i="2"/>
  <c r="AV358" i="2"/>
  <c r="AU346" i="2"/>
  <c r="AV346" i="2"/>
  <c r="AU334" i="2"/>
  <c r="AV334" i="2"/>
  <c r="AU322" i="2"/>
  <c r="AV322" i="2"/>
  <c r="AU310" i="2"/>
  <c r="AV310" i="2"/>
  <c r="AV298" i="2"/>
  <c r="AU298" i="2"/>
  <c r="AV286" i="2"/>
  <c r="AU286" i="2"/>
  <c r="AU274" i="2"/>
  <c r="AV274" i="2"/>
  <c r="AU262" i="2"/>
  <c r="AV262" i="2"/>
  <c r="AU250" i="2"/>
  <c r="AV250" i="2"/>
  <c r="AV238" i="2"/>
  <c r="AU238" i="2"/>
  <c r="AU226" i="2"/>
  <c r="AV226" i="2"/>
  <c r="AV214" i="2"/>
  <c r="AU214" i="2"/>
  <c r="AU202" i="2"/>
  <c r="AV202" i="2"/>
  <c r="AV190" i="2"/>
  <c r="AU190" i="2"/>
  <c r="AU178" i="2"/>
  <c r="AV178" i="2"/>
  <c r="AV166" i="2"/>
  <c r="AU166" i="2"/>
  <c r="AU154" i="2"/>
  <c r="AV154" i="2"/>
  <c r="AV142" i="2"/>
  <c r="AU142" i="2"/>
  <c r="AU130" i="2"/>
  <c r="AV130" i="2"/>
  <c r="AV118" i="2"/>
  <c r="AU118" i="2"/>
  <c r="AU106" i="2"/>
  <c r="AV106" i="2"/>
  <c r="AU94" i="2"/>
  <c r="AV94" i="2"/>
  <c r="AU82" i="2"/>
  <c r="AV82" i="2"/>
  <c r="AU70" i="2"/>
  <c r="AV70" i="2"/>
  <c r="AU58" i="2"/>
  <c r="AV58" i="2"/>
  <c r="AU46" i="2"/>
  <c r="AV46" i="2"/>
  <c r="AU34" i="2"/>
  <c r="AV34" i="2"/>
  <c r="AU882" i="2"/>
  <c r="AV882" i="2"/>
  <c r="AU654" i="2"/>
  <c r="AV654" i="2"/>
  <c r="AV969" i="2"/>
  <c r="AU969" i="2"/>
  <c r="AU861" i="2"/>
  <c r="AV861" i="2"/>
  <c r="AV777" i="2"/>
  <c r="AU777" i="2"/>
  <c r="AU669" i="2"/>
  <c r="AV669" i="2"/>
  <c r="AU633" i="2"/>
  <c r="AV633" i="2"/>
  <c r="AU513" i="2"/>
  <c r="AV513" i="2"/>
  <c r="AU501" i="2"/>
  <c r="AV501" i="2"/>
  <c r="AU405" i="2"/>
  <c r="AV405" i="2"/>
  <c r="AU998" i="2"/>
  <c r="AV998" i="2"/>
  <c r="AV794" i="2"/>
  <c r="AU794" i="2"/>
  <c r="AU782" i="2"/>
  <c r="AV782" i="2"/>
  <c r="AU674" i="2"/>
  <c r="AV674" i="2"/>
  <c r="AU650" i="2"/>
  <c r="AV650" i="2"/>
  <c r="AU638" i="2"/>
  <c r="AV638" i="2"/>
  <c r="AU494" i="2"/>
  <c r="AV494" i="2"/>
  <c r="AV482" i="2"/>
  <c r="AU482" i="2"/>
  <c r="AU386" i="2"/>
  <c r="AV386" i="2"/>
  <c r="AU374" i="2"/>
  <c r="AV374" i="2"/>
  <c r="AU266" i="2"/>
  <c r="AV266" i="2"/>
  <c r="AU218" i="2"/>
  <c r="AV218" i="2"/>
  <c r="AU134" i="2"/>
  <c r="AV134" i="2"/>
  <c r="AU98" i="2"/>
  <c r="AV98" i="2"/>
  <c r="AU991" i="2"/>
  <c r="AV991" i="2"/>
  <c r="AV972" i="2"/>
  <c r="AU972" i="2"/>
  <c r="AL10" i="2"/>
  <c r="Z10" i="2" a="1"/>
  <c r="Z10" i="2" s="1"/>
  <c r="Z15" i="2" a="1"/>
  <c r="Z15" i="2" l="1"/>
  <c r="AB10" i="2"/>
  <c r="AU10" i="2"/>
  <c r="AV10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G727" i="2"/>
  <c r="AG728" i="2"/>
  <c r="AG729" i="2"/>
  <c r="AG730" i="2"/>
  <c r="AG731" i="2"/>
  <c r="AG732" i="2"/>
  <c r="AG733" i="2"/>
  <c r="AG734" i="2"/>
  <c r="AG735" i="2"/>
  <c r="AG736" i="2"/>
  <c r="AG737" i="2"/>
  <c r="AG738" i="2"/>
  <c r="AG739" i="2"/>
  <c r="AG740" i="2"/>
  <c r="AG741" i="2"/>
  <c r="AG742" i="2"/>
  <c r="AG743" i="2"/>
  <c r="AG744" i="2"/>
  <c r="AG745" i="2"/>
  <c r="AG746" i="2"/>
  <c r="AG747" i="2"/>
  <c r="AG748" i="2"/>
  <c r="AG749" i="2"/>
  <c r="AG750" i="2"/>
  <c r="AG751" i="2"/>
  <c r="AG752" i="2"/>
  <c r="AG753" i="2"/>
  <c r="AG754" i="2"/>
  <c r="AG755" i="2"/>
  <c r="AG756" i="2"/>
  <c r="AG757" i="2"/>
  <c r="AG758" i="2"/>
  <c r="AG759" i="2"/>
  <c r="AG760" i="2"/>
  <c r="AG761" i="2"/>
  <c r="AG762" i="2"/>
  <c r="AG763" i="2"/>
  <c r="AG764" i="2"/>
  <c r="AG765" i="2"/>
  <c r="AG766" i="2"/>
  <c r="AG767" i="2"/>
  <c r="AG768" i="2"/>
  <c r="AG769" i="2"/>
  <c r="AG770" i="2"/>
  <c r="AG771" i="2"/>
  <c r="AG772" i="2"/>
  <c r="AG773" i="2"/>
  <c r="AG774" i="2"/>
  <c r="AG775" i="2"/>
  <c r="AG776" i="2"/>
  <c r="AG777" i="2"/>
  <c r="AG778" i="2"/>
  <c r="AG779" i="2"/>
  <c r="AG780" i="2"/>
  <c r="AG781" i="2"/>
  <c r="AG782" i="2"/>
  <c r="AG783" i="2"/>
  <c r="AG784" i="2"/>
  <c r="AG785" i="2"/>
  <c r="AG786" i="2"/>
  <c r="AG787" i="2"/>
  <c r="AG788" i="2"/>
  <c r="AG789" i="2"/>
  <c r="AG790" i="2"/>
  <c r="AG791" i="2"/>
  <c r="AG792" i="2"/>
  <c r="AG793" i="2"/>
  <c r="AG794" i="2"/>
  <c r="AG795" i="2"/>
  <c r="AG796" i="2"/>
  <c r="AG797" i="2"/>
  <c r="AG798" i="2"/>
  <c r="AG799" i="2"/>
  <c r="AG800" i="2"/>
  <c r="AG801" i="2"/>
  <c r="AG802" i="2"/>
  <c r="AG803" i="2"/>
  <c r="AG804" i="2"/>
  <c r="AG805" i="2"/>
  <c r="AG806" i="2"/>
  <c r="AG807" i="2"/>
  <c r="AG808" i="2"/>
  <c r="AG809" i="2"/>
  <c r="AG810" i="2"/>
  <c r="AG811" i="2"/>
  <c r="AG812" i="2"/>
  <c r="AG813" i="2"/>
  <c r="AG814" i="2"/>
  <c r="AG815" i="2"/>
  <c r="AG816" i="2"/>
  <c r="AG817" i="2"/>
  <c r="AG818" i="2"/>
  <c r="AG819" i="2"/>
  <c r="AG820" i="2"/>
  <c r="AG821" i="2"/>
  <c r="AG822" i="2"/>
  <c r="AG823" i="2"/>
  <c r="AG824" i="2"/>
  <c r="AG825" i="2"/>
  <c r="AG826" i="2"/>
  <c r="AG827" i="2"/>
  <c r="AG828" i="2"/>
  <c r="AG829" i="2"/>
  <c r="AG830" i="2"/>
  <c r="AG831" i="2"/>
  <c r="AG832" i="2"/>
  <c r="AG833" i="2"/>
  <c r="AG834" i="2"/>
  <c r="AG835" i="2"/>
  <c r="AG836" i="2"/>
  <c r="AG837" i="2"/>
  <c r="AG838" i="2"/>
  <c r="AG839" i="2"/>
  <c r="AG840" i="2"/>
  <c r="AG841" i="2"/>
  <c r="AG842" i="2"/>
  <c r="AG843" i="2"/>
  <c r="AG844" i="2"/>
  <c r="AG845" i="2"/>
  <c r="AG846" i="2"/>
  <c r="AG847" i="2"/>
  <c r="AG848" i="2"/>
  <c r="AG849" i="2"/>
  <c r="AG850" i="2"/>
  <c r="AG851" i="2"/>
  <c r="AG852" i="2"/>
  <c r="AG853" i="2"/>
  <c r="AG854" i="2"/>
  <c r="AG855" i="2"/>
  <c r="AG856" i="2"/>
  <c r="AG857" i="2"/>
  <c r="AG858" i="2"/>
  <c r="AG859" i="2"/>
  <c r="AG860" i="2"/>
  <c r="AG861" i="2"/>
  <c r="AG862" i="2"/>
  <c r="AG863" i="2"/>
  <c r="AG864" i="2"/>
  <c r="AG865" i="2"/>
  <c r="AG866" i="2"/>
  <c r="AG867" i="2"/>
  <c r="AG868" i="2"/>
  <c r="AG869" i="2"/>
  <c r="AG870" i="2"/>
  <c r="AG871" i="2"/>
  <c r="AG872" i="2"/>
  <c r="AG873" i="2"/>
  <c r="AG874" i="2"/>
  <c r="AG875" i="2"/>
  <c r="AG876" i="2"/>
  <c r="AG877" i="2"/>
  <c r="AG878" i="2"/>
  <c r="AG879" i="2"/>
  <c r="AG880" i="2"/>
  <c r="AG881" i="2"/>
  <c r="AG882" i="2"/>
  <c r="AG883" i="2"/>
  <c r="AG884" i="2"/>
  <c r="AG885" i="2"/>
  <c r="AG886" i="2"/>
  <c r="AG887" i="2"/>
  <c r="AG888" i="2"/>
  <c r="AG889" i="2"/>
  <c r="AG890" i="2"/>
  <c r="AG891" i="2"/>
  <c r="AG892" i="2"/>
  <c r="AG893" i="2"/>
  <c r="AG894" i="2"/>
  <c r="AG895" i="2"/>
  <c r="AG896" i="2"/>
  <c r="AG897" i="2"/>
  <c r="AG898" i="2"/>
  <c r="AG899" i="2"/>
  <c r="AG900" i="2"/>
  <c r="AG901" i="2"/>
  <c r="AG902" i="2"/>
  <c r="AG903" i="2"/>
  <c r="AG904" i="2"/>
  <c r="AG905" i="2"/>
  <c r="AG906" i="2"/>
  <c r="AG907" i="2"/>
  <c r="AG908" i="2"/>
  <c r="AG909" i="2"/>
  <c r="AG910" i="2"/>
  <c r="AG911" i="2"/>
  <c r="AG912" i="2"/>
  <c r="AG913" i="2"/>
  <c r="AG914" i="2"/>
  <c r="AG915" i="2"/>
  <c r="AG916" i="2"/>
  <c r="AG917" i="2"/>
  <c r="AG918" i="2"/>
  <c r="AG919" i="2"/>
  <c r="AG920" i="2"/>
  <c r="AG921" i="2"/>
  <c r="AG922" i="2"/>
  <c r="AG923" i="2"/>
  <c r="AG924" i="2"/>
  <c r="AG925" i="2"/>
  <c r="AG926" i="2"/>
  <c r="AG927" i="2"/>
  <c r="AG928" i="2"/>
  <c r="AG929" i="2"/>
  <c r="AG930" i="2"/>
  <c r="AG931" i="2"/>
  <c r="AG932" i="2"/>
  <c r="AG933" i="2"/>
  <c r="AG934" i="2"/>
  <c r="AG935" i="2"/>
  <c r="AG936" i="2"/>
  <c r="AG937" i="2"/>
  <c r="AG938" i="2"/>
  <c r="AG939" i="2"/>
  <c r="AG940" i="2"/>
  <c r="AG941" i="2"/>
  <c r="AG942" i="2"/>
  <c r="AG943" i="2"/>
  <c r="AG944" i="2"/>
  <c r="AG945" i="2"/>
  <c r="AG946" i="2"/>
  <c r="AG947" i="2"/>
  <c r="AG948" i="2"/>
  <c r="AG949" i="2"/>
  <c r="AG950" i="2"/>
  <c r="AG951" i="2"/>
  <c r="AG952" i="2"/>
  <c r="AG953" i="2"/>
  <c r="AG954" i="2"/>
  <c r="AG955" i="2"/>
  <c r="AG956" i="2"/>
  <c r="AG957" i="2"/>
  <c r="AG958" i="2"/>
  <c r="AG959" i="2"/>
  <c r="AG960" i="2"/>
  <c r="AG961" i="2"/>
  <c r="AG962" i="2"/>
  <c r="AG963" i="2"/>
  <c r="AG964" i="2"/>
  <c r="AG965" i="2"/>
  <c r="AG966" i="2"/>
  <c r="AG967" i="2"/>
  <c r="AG968" i="2"/>
  <c r="AG969" i="2"/>
  <c r="AG970" i="2"/>
  <c r="AG971" i="2"/>
  <c r="AG972" i="2"/>
  <c r="AG973" i="2"/>
  <c r="AG974" i="2"/>
  <c r="AG975" i="2"/>
  <c r="AG976" i="2"/>
  <c r="AG977" i="2"/>
  <c r="AG978" i="2"/>
  <c r="AG979" i="2"/>
  <c r="AG980" i="2"/>
  <c r="AG981" i="2"/>
  <c r="AG982" i="2"/>
  <c r="AG983" i="2"/>
  <c r="AG984" i="2"/>
  <c r="AG985" i="2"/>
  <c r="AG986" i="2"/>
  <c r="AG987" i="2"/>
  <c r="AG988" i="2"/>
  <c r="AG989" i="2"/>
  <c r="AG990" i="2"/>
  <c r="AG991" i="2"/>
  <c r="AG992" i="2"/>
  <c r="AG993" i="2"/>
  <c r="AG994" i="2"/>
  <c r="AG995" i="2"/>
  <c r="AG996" i="2"/>
  <c r="AG997" i="2"/>
  <c r="AG998" i="2"/>
  <c r="AG999" i="2"/>
  <c r="AG1000" i="2"/>
  <c r="AG1001" i="2"/>
  <c r="AG1002" i="2"/>
  <c r="AG1003" i="2"/>
  <c r="AG1004" i="2"/>
  <c r="AG1005" i="2"/>
  <c r="AG1006" i="2"/>
  <c r="AG1007" i="2"/>
  <c r="AG1008" i="2"/>
  <c r="Y10" i="2" a="1"/>
  <c r="X10" i="2" a="1"/>
  <c r="Y15" i="2" a="1"/>
  <c r="X15" i="2" a="1"/>
  <c r="AH1004" i="2" l="1"/>
  <c r="AI1004" i="2"/>
  <c r="AH620" i="2"/>
  <c r="AI620" i="2"/>
  <c r="AH188" i="2"/>
  <c r="AI188" i="2"/>
  <c r="AH763" i="2"/>
  <c r="AI763" i="2"/>
  <c r="AH427" i="2"/>
  <c r="AI427" i="2"/>
  <c r="AH1002" i="2"/>
  <c r="AI1002" i="2"/>
  <c r="AH546" i="2"/>
  <c r="AI546" i="2"/>
  <c r="AH66" i="2"/>
  <c r="AI66" i="2"/>
  <c r="AH617" i="2"/>
  <c r="AI617" i="2"/>
  <c r="AH65" i="2"/>
  <c r="AI65" i="2"/>
  <c r="AH760" i="2"/>
  <c r="AI760" i="2"/>
  <c r="AH424" i="2"/>
  <c r="AI424" i="2"/>
  <c r="AH831" i="2"/>
  <c r="AI831" i="2"/>
  <c r="AH783" i="2"/>
  <c r="AI783" i="2"/>
  <c r="AH735" i="2"/>
  <c r="AI735" i="2"/>
  <c r="AH711" i="2"/>
  <c r="AI711" i="2"/>
  <c r="AH687" i="2"/>
  <c r="AI687" i="2"/>
  <c r="AH663" i="2"/>
  <c r="AI663" i="2"/>
  <c r="AH639" i="2"/>
  <c r="AI639" i="2"/>
  <c r="AH615" i="2"/>
  <c r="AI615" i="2"/>
  <c r="AH591" i="2"/>
  <c r="AI591" i="2"/>
  <c r="AH567" i="2"/>
  <c r="AI567" i="2"/>
  <c r="AH543" i="2"/>
  <c r="AI543" i="2"/>
  <c r="AH519" i="2"/>
  <c r="AI519" i="2"/>
  <c r="AH495" i="2"/>
  <c r="AI495" i="2"/>
  <c r="AH471" i="2"/>
  <c r="AI471" i="2"/>
  <c r="AH447" i="2"/>
  <c r="AI447" i="2"/>
  <c r="AH423" i="2"/>
  <c r="AI423" i="2"/>
  <c r="AH399" i="2"/>
  <c r="AI399" i="2"/>
  <c r="AH375" i="2"/>
  <c r="AI375" i="2"/>
  <c r="AH351" i="2"/>
  <c r="AI351" i="2"/>
  <c r="AH327" i="2"/>
  <c r="AI327" i="2"/>
  <c r="AH303" i="2"/>
  <c r="AI303" i="2"/>
  <c r="AH279" i="2"/>
  <c r="AI279" i="2"/>
  <c r="AH255" i="2"/>
  <c r="AI255" i="2"/>
  <c r="AH231" i="2"/>
  <c r="AI231" i="2"/>
  <c r="AH207" i="2"/>
  <c r="AI207" i="2"/>
  <c r="AH183" i="2"/>
  <c r="AI183" i="2"/>
  <c r="AH159" i="2"/>
  <c r="AI159" i="2"/>
  <c r="AH135" i="2"/>
  <c r="AI135" i="2"/>
  <c r="AH111" i="2"/>
  <c r="AI111" i="2"/>
  <c r="AH87" i="2"/>
  <c r="AI87" i="2"/>
  <c r="AH63" i="2"/>
  <c r="AI63" i="2"/>
  <c r="AH39" i="2"/>
  <c r="AI39" i="2"/>
  <c r="AH956" i="2"/>
  <c r="AI956" i="2"/>
  <c r="AH572" i="2"/>
  <c r="AI572" i="2"/>
  <c r="AH236" i="2"/>
  <c r="AI236" i="2"/>
  <c r="AH883" i="2"/>
  <c r="AI883" i="2"/>
  <c r="AH523" i="2"/>
  <c r="AI523" i="2"/>
  <c r="AH211" i="2"/>
  <c r="AI211" i="2"/>
  <c r="AH714" i="2"/>
  <c r="AI714" i="2"/>
  <c r="AH402" i="2"/>
  <c r="AI402" i="2"/>
  <c r="AH977" i="2"/>
  <c r="AI977" i="2"/>
  <c r="AH545" i="2"/>
  <c r="AI545" i="2"/>
  <c r="AH89" i="2"/>
  <c r="AI89" i="2"/>
  <c r="AH808" i="2"/>
  <c r="AI808" i="2"/>
  <c r="AH328" i="2"/>
  <c r="AI328" i="2"/>
  <c r="AH855" i="2"/>
  <c r="AI855" i="2"/>
  <c r="AH759" i="2"/>
  <c r="AI759" i="2"/>
  <c r="AH998" i="2"/>
  <c r="AI998" i="2"/>
  <c r="AH974" i="2"/>
  <c r="AI974" i="2"/>
  <c r="AH950" i="2"/>
  <c r="AI950" i="2"/>
  <c r="AH926" i="2"/>
  <c r="AI926" i="2"/>
  <c r="AH902" i="2"/>
  <c r="AI902" i="2"/>
  <c r="AH878" i="2"/>
  <c r="AI878" i="2"/>
  <c r="AH854" i="2"/>
  <c r="AI854" i="2"/>
  <c r="AH830" i="2"/>
  <c r="AI830" i="2"/>
  <c r="AH806" i="2"/>
  <c r="AI806" i="2"/>
  <c r="AH782" i="2"/>
  <c r="AI782" i="2"/>
  <c r="AH758" i="2"/>
  <c r="AI758" i="2"/>
  <c r="AH734" i="2"/>
  <c r="AI734" i="2"/>
  <c r="AH710" i="2"/>
  <c r="AI710" i="2"/>
  <c r="AH686" i="2"/>
  <c r="AI686" i="2"/>
  <c r="AH662" i="2"/>
  <c r="AI662" i="2"/>
  <c r="AH638" i="2"/>
  <c r="AI638" i="2"/>
  <c r="AH614" i="2"/>
  <c r="AI614" i="2"/>
  <c r="AH590" i="2"/>
  <c r="AI590" i="2"/>
  <c r="AH566" i="2"/>
  <c r="AI566" i="2"/>
  <c r="AH542" i="2"/>
  <c r="AI542" i="2"/>
  <c r="AH518" i="2"/>
  <c r="AI518" i="2"/>
  <c r="AH494" i="2"/>
  <c r="AI494" i="2"/>
  <c r="AH470" i="2"/>
  <c r="AI470" i="2"/>
  <c r="AH446" i="2"/>
  <c r="AI446" i="2"/>
  <c r="AH422" i="2"/>
  <c r="AI422" i="2"/>
  <c r="AH398" i="2"/>
  <c r="AI398" i="2"/>
  <c r="AH374" i="2"/>
  <c r="AI374" i="2"/>
  <c r="AH350" i="2"/>
  <c r="AI350" i="2"/>
  <c r="AH326" i="2"/>
  <c r="AI326" i="2"/>
  <c r="AH302" i="2"/>
  <c r="AI302" i="2"/>
  <c r="AH278" i="2"/>
  <c r="AI278" i="2"/>
  <c r="AH254" i="2"/>
  <c r="AI254" i="2"/>
  <c r="AH230" i="2"/>
  <c r="AI230" i="2"/>
  <c r="AH206" i="2"/>
  <c r="AI206" i="2"/>
  <c r="AH182" i="2"/>
  <c r="AI182" i="2"/>
  <c r="AH158" i="2"/>
  <c r="AI158" i="2"/>
  <c r="AH134" i="2"/>
  <c r="AI134" i="2"/>
  <c r="AH110" i="2"/>
  <c r="AI110" i="2"/>
  <c r="AH86" i="2"/>
  <c r="AI86" i="2"/>
  <c r="AH62" i="2"/>
  <c r="AI62" i="2"/>
  <c r="AH38" i="2"/>
  <c r="AI38" i="2"/>
  <c r="AH980" i="2"/>
  <c r="AI980" i="2"/>
  <c r="AH524" i="2"/>
  <c r="AI524" i="2"/>
  <c r="AH92" i="2"/>
  <c r="AI92" i="2"/>
  <c r="AH643" i="2"/>
  <c r="AI643" i="2"/>
  <c r="AH259" i="2"/>
  <c r="AI259" i="2"/>
  <c r="AH882" i="2"/>
  <c r="AI882" i="2"/>
  <c r="AH498" i="2"/>
  <c r="AI498" i="2"/>
  <c r="AH138" i="2"/>
  <c r="AI138" i="2"/>
  <c r="AH521" i="2"/>
  <c r="AI521" i="2"/>
  <c r="AH41" i="2"/>
  <c r="AI41" i="2"/>
  <c r="AH712" i="2"/>
  <c r="AI712" i="2"/>
  <c r="AH304" i="2"/>
  <c r="AI304" i="2"/>
  <c r="AH927" i="2"/>
  <c r="AI927" i="2"/>
  <c r="AH877" i="2"/>
  <c r="AI877" i="2"/>
  <c r="AH565" i="2"/>
  <c r="AI565" i="2"/>
  <c r="AH205" i="2"/>
  <c r="AI205" i="2"/>
  <c r="AH876" i="2"/>
  <c r="AI876" i="2"/>
  <c r="AH852" i="2"/>
  <c r="AI852" i="2"/>
  <c r="AH828" i="2"/>
  <c r="AI828" i="2"/>
  <c r="AH804" i="2"/>
  <c r="AI804" i="2"/>
  <c r="AH780" i="2"/>
  <c r="AI780" i="2"/>
  <c r="AH756" i="2"/>
  <c r="AI756" i="2"/>
  <c r="AH732" i="2"/>
  <c r="AI732" i="2"/>
  <c r="AH708" i="2"/>
  <c r="AI708" i="2"/>
  <c r="AH684" i="2"/>
  <c r="AI684" i="2"/>
  <c r="AH660" i="2"/>
  <c r="AI660" i="2"/>
  <c r="AH636" i="2"/>
  <c r="AI636" i="2"/>
  <c r="AH612" i="2"/>
  <c r="AI612" i="2"/>
  <c r="AH588" i="2"/>
  <c r="AI588" i="2"/>
  <c r="AH564" i="2"/>
  <c r="AI564" i="2"/>
  <c r="AH540" i="2"/>
  <c r="AI540" i="2"/>
  <c r="AH516" i="2"/>
  <c r="AI516" i="2"/>
  <c r="AH492" i="2"/>
  <c r="AI492" i="2"/>
  <c r="AH468" i="2"/>
  <c r="AI468" i="2"/>
  <c r="AH444" i="2"/>
  <c r="AI444" i="2"/>
  <c r="AH420" i="2"/>
  <c r="AI420" i="2"/>
  <c r="AH396" i="2"/>
  <c r="AI396" i="2"/>
  <c r="AH372" i="2"/>
  <c r="AI372" i="2"/>
  <c r="AH348" i="2"/>
  <c r="AI348" i="2"/>
  <c r="AH324" i="2"/>
  <c r="AI324" i="2"/>
  <c r="AH300" i="2"/>
  <c r="AI300" i="2"/>
  <c r="AH276" i="2"/>
  <c r="AI276" i="2"/>
  <c r="AH252" i="2"/>
  <c r="AI252" i="2"/>
  <c r="AH228" i="2"/>
  <c r="AI228" i="2"/>
  <c r="AH204" i="2"/>
  <c r="AI204" i="2"/>
  <c r="AH180" i="2"/>
  <c r="AI180" i="2"/>
  <c r="AH156" i="2"/>
  <c r="AI156" i="2"/>
  <c r="AH132" i="2"/>
  <c r="AI132" i="2"/>
  <c r="AH108" i="2"/>
  <c r="AI108" i="2"/>
  <c r="AH84" i="2"/>
  <c r="AI84" i="2"/>
  <c r="AH60" i="2"/>
  <c r="AI60" i="2"/>
  <c r="AH36" i="2"/>
  <c r="AI36" i="2"/>
  <c r="AH884" i="2"/>
  <c r="AI884" i="2"/>
  <c r="AH452" i="2"/>
  <c r="AI452" i="2"/>
  <c r="AH164" i="2"/>
  <c r="AI164" i="2"/>
  <c r="AH619" i="2"/>
  <c r="AI619" i="2"/>
  <c r="AH139" i="2"/>
  <c r="AI139" i="2"/>
  <c r="AH738" i="2"/>
  <c r="AI738" i="2"/>
  <c r="AH426" i="2"/>
  <c r="AI426" i="2"/>
  <c r="AH929" i="2"/>
  <c r="AI929" i="2"/>
  <c r="AH497" i="2"/>
  <c r="AI497" i="2"/>
  <c r="AH185" i="2"/>
  <c r="AI185" i="2"/>
  <c r="AH616" i="2"/>
  <c r="AI616" i="2"/>
  <c r="AH112" i="2"/>
  <c r="AI112" i="2"/>
  <c r="AH973" i="2"/>
  <c r="AI973" i="2"/>
  <c r="AH661" i="2"/>
  <c r="AI661" i="2"/>
  <c r="AH349" i="2"/>
  <c r="AI349" i="2"/>
  <c r="AH947" i="2"/>
  <c r="AI947" i="2"/>
  <c r="AH875" i="2"/>
  <c r="AI875" i="2"/>
  <c r="AH851" i="2"/>
  <c r="AI851" i="2"/>
  <c r="AH827" i="2"/>
  <c r="AI827" i="2"/>
  <c r="AH803" i="2"/>
  <c r="AI803" i="2"/>
  <c r="AH779" i="2"/>
  <c r="AI779" i="2"/>
  <c r="AH755" i="2"/>
  <c r="AI755" i="2"/>
  <c r="AH731" i="2"/>
  <c r="AI731" i="2"/>
  <c r="AH707" i="2"/>
  <c r="AI707" i="2"/>
  <c r="AH683" i="2"/>
  <c r="AI683" i="2"/>
  <c r="AH659" i="2"/>
  <c r="AI659" i="2"/>
  <c r="AH635" i="2"/>
  <c r="AI635" i="2"/>
  <c r="AH611" i="2"/>
  <c r="AI611" i="2"/>
  <c r="AH587" i="2"/>
  <c r="AI587" i="2"/>
  <c r="AH563" i="2"/>
  <c r="AI563" i="2"/>
  <c r="AH539" i="2"/>
  <c r="AI539" i="2"/>
  <c r="AH515" i="2"/>
  <c r="AI515" i="2"/>
  <c r="AH491" i="2"/>
  <c r="AI491" i="2"/>
  <c r="AH467" i="2"/>
  <c r="AI467" i="2"/>
  <c r="AH443" i="2"/>
  <c r="AI443" i="2"/>
  <c r="AH419" i="2"/>
  <c r="AI419" i="2"/>
  <c r="AH395" i="2"/>
  <c r="AI395" i="2"/>
  <c r="AH371" i="2"/>
  <c r="AI371" i="2"/>
  <c r="AH347" i="2"/>
  <c r="AI347" i="2"/>
  <c r="AH323" i="2"/>
  <c r="AI323" i="2"/>
  <c r="AH299" i="2"/>
  <c r="AI299" i="2"/>
  <c r="AH275" i="2"/>
  <c r="AI275" i="2"/>
  <c r="AH251" i="2"/>
  <c r="AI251" i="2"/>
  <c r="AH227" i="2"/>
  <c r="AI227" i="2"/>
  <c r="AH203" i="2"/>
  <c r="AI203" i="2"/>
  <c r="AH179" i="2"/>
  <c r="AI179" i="2"/>
  <c r="AH155" i="2"/>
  <c r="AI155" i="2"/>
  <c r="AH131" i="2"/>
  <c r="AI131" i="2"/>
  <c r="AH107" i="2"/>
  <c r="AI107" i="2"/>
  <c r="AH83" i="2"/>
  <c r="AI83" i="2"/>
  <c r="AH59" i="2"/>
  <c r="AI59" i="2"/>
  <c r="AH35" i="2"/>
  <c r="AI35" i="2"/>
  <c r="AH596" i="2"/>
  <c r="AI596" i="2"/>
  <c r="AH68" i="2"/>
  <c r="AI68" i="2"/>
  <c r="AH667" i="2"/>
  <c r="AI667" i="2"/>
  <c r="AH235" i="2"/>
  <c r="AI235" i="2"/>
  <c r="AH906" i="2"/>
  <c r="AI906" i="2"/>
  <c r="AH474" i="2"/>
  <c r="AI474" i="2"/>
  <c r="AH162" i="2"/>
  <c r="AI162" i="2"/>
  <c r="AH785" i="2"/>
  <c r="AI785" i="2"/>
  <c r="AH377" i="2"/>
  <c r="AI377" i="2"/>
  <c r="AH952" i="2"/>
  <c r="AI952" i="2"/>
  <c r="AH640" i="2"/>
  <c r="AI640" i="2"/>
  <c r="AH376" i="2"/>
  <c r="AI376" i="2"/>
  <c r="AH879" i="2"/>
  <c r="AI879" i="2"/>
  <c r="AH733" i="2"/>
  <c r="AI733" i="2"/>
  <c r="AH397" i="2"/>
  <c r="AI397" i="2"/>
  <c r="AH325" i="2"/>
  <c r="AI325" i="2"/>
  <c r="AH972" i="2"/>
  <c r="AI972" i="2"/>
  <c r="AH994" i="2"/>
  <c r="AI994" i="2"/>
  <c r="AH970" i="2"/>
  <c r="AI970" i="2"/>
  <c r="AH946" i="2"/>
  <c r="AI946" i="2"/>
  <c r="AH922" i="2"/>
  <c r="AI922" i="2"/>
  <c r="AH898" i="2"/>
  <c r="AI898" i="2"/>
  <c r="AI874" i="2"/>
  <c r="AH874" i="2"/>
  <c r="AH850" i="2"/>
  <c r="AI850" i="2"/>
  <c r="AH826" i="2"/>
  <c r="AI826" i="2"/>
  <c r="AH802" i="2"/>
  <c r="AI802" i="2"/>
  <c r="AH778" i="2"/>
  <c r="AI778" i="2"/>
  <c r="AH754" i="2"/>
  <c r="AI754" i="2"/>
  <c r="AH730" i="2"/>
  <c r="AI730" i="2"/>
  <c r="AH706" i="2"/>
  <c r="AI706" i="2"/>
  <c r="AH682" i="2"/>
  <c r="AI682" i="2"/>
  <c r="AI658" i="2"/>
  <c r="AH658" i="2"/>
  <c r="AH634" i="2"/>
  <c r="AI634" i="2"/>
  <c r="AH610" i="2"/>
  <c r="AI610" i="2"/>
  <c r="AI586" i="2"/>
  <c r="AH586" i="2"/>
  <c r="AH562" i="2"/>
  <c r="AI562" i="2"/>
  <c r="AH538" i="2"/>
  <c r="AI538" i="2"/>
  <c r="AH514" i="2"/>
  <c r="AI514" i="2"/>
  <c r="AH490" i="2"/>
  <c r="AI490" i="2"/>
  <c r="AH466" i="2"/>
  <c r="AI466" i="2"/>
  <c r="AH442" i="2"/>
  <c r="AI442" i="2"/>
  <c r="AH418" i="2"/>
  <c r="AI418" i="2"/>
  <c r="AH394" i="2"/>
  <c r="AI394" i="2"/>
  <c r="AH370" i="2"/>
  <c r="AI370" i="2"/>
  <c r="AH346" i="2"/>
  <c r="AI346" i="2"/>
  <c r="AH322" i="2"/>
  <c r="AI322" i="2"/>
  <c r="AH298" i="2"/>
  <c r="AI298" i="2"/>
  <c r="AH274" i="2"/>
  <c r="AI274" i="2"/>
  <c r="AH250" i="2"/>
  <c r="AI250" i="2"/>
  <c r="AH226" i="2"/>
  <c r="AI226" i="2"/>
  <c r="AH202" i="2"/>
  <c r="AI202" i="2"/>
  <c r="AH178" i="2"/>
  <c r="AI178" i="2"/>
  <c r="AI154" i="2"/>
  <c r="AH154" i="2"/>
  <c r="AH130" i="2"/>
  <c r="AI130" i="2"/>
  <c r="AH106" i="2"/>
  <c r="AI106" i="2"/>
  <c r="AH82" i="2"/>
  <c r="AI82" i="2"/>
  <c r="AH58" i="2"/>
  <c r="AI58" i="2"/>
  <c r="AH34" i="2"/>
  <c r="AI34" i="2"/>
  <c r="AH908" i="2"/>
  <c r="AI908" i="2"/>
  <c r="AH476" i="2"/>
  <c r="AI476" i="2"/>
  <c r="AH140" i="2"/>
  <c r="AI140" i="2"/>
  <c r="AH691" i="2"/>
  <c r="AI691" i="2"/>
  <c r="AH307" i="2"/>
  <c r="AI307" i="2"/>
  <c r="AH954" i="2"/>
  <c r="AI954" i="2"/>
  <c r="AH594" i="2"/>
  <c r="AI594" i="2"/>
  <c r="AH186" i="2"/>
  <c r="AI186" i="2"/>
  <c r="AH833" i="2"/>
  <c r="AI833" i="2"/>
  <c r="AH425" i="2"/>
  <c r="AI425" i="2"/>
  <c r="AH1000" i="2"/>
  <c r="AI1000" i="2"/>
  <c r="AH520" i="2"/>
  <c r="AI520" i="2"/>
  <c r="AH40" i="2"/>
  <c r="AI40" i="2"/>
  <c r="AH853" i="2"/>
  <c r="AI853" i="2"/>
  <c r="AH493" i="2"/>
  <c r="AI493" i="2"/>
  <c r="AH109" i="2"/>
  <c r="AI109" i="2"/>
  <c r="AH899" i="2"/>
  <c r="AI899" i="2"/>
  <c r="AH993" i="2"/>
  <c r="AI993" i="2"/>
  <c r="AH969" i="2"/>
  <c r="AI969" i="2"/>
  <c r="AI945" i="2"/>
  <c r="AH945" i="2"/>
  <c r="AH921" i="2"/>
  <c r="AI921" i="2"/>
  <c r="AH897" i="2"/>
  <c r="AI897" i="2"/>
  <c r="AI873" i="2"/>
  <c r="AH873" i="2"/>
  <c r="AH849" i="2"/>
  <c r="AI849" i="2"/>
  <c r="AH825" i="2"/>
  <c r="AI825" i="2"/>
  <c r="AI801" i="2"/>
  <c r="AH801" i="2"/>
  <c r="AH777" i="2"/>
  <c r="AI777" i="2"/>
  <c r="AH753" i="2"/>
  <c r="AI753" i="2"/>
  <c r="AI729" i="2"/>
  <c r="AH729" i="2"/>
  <c r="AH705" i="2"/>
  <c r="AI705" i="2"/>
  <c r="AH681" i="2"/>
  <c r="AI681" i="2"/>
  <c r="AI657" i="2"/>
  <c r="AH657" i="2"/>
  <c r="AH633" i="2"/>
  <c r="AI633" i="2"/>
  <c r="AH609" i="2"/>
  <c r="AI609" i="2"/>
  <c r="AI585" i="2"/>
  <c r="AH585" i="2"/>
  <c r="AH561" i="2"/>
  <c r="AI561" i="2"/>
  <c r="AH537" i="2"/>
  <c r="AI537" i="2"/>
  <c r="AI513" i="2"/>
  <c r="AH513" i="2"/>
  <c r="AH489" i="2"/>
  <c r="AI489" i="2"/>
  <c r="AH465" i="2"/>
  <c r="AI465" i="2"/>
  <c r="AI441" i="2"/>
  <c r="AH441" i="2"/>
  <c r="AH417" i="2"/>
  <c r="AI417" i="2"/>
  <c r="AH393" i="2"/>
  <c r="AI393" i="2"/>
  <c r="AI369" i="2"/>
  <c r="AH369" i="2"/>
  <c r="AH345" i="2"/>
  <c r="AI345" i="2"/>
  <c r="AH321" i="2"/>
  <c r="AI321" i="2"/>
  <c r="AI297" i="2"/>
  <c r="AH297" i="2"/>
  <c r="AH273" i="2"/>
  <c r="AI273" i="2"/>
  <c r="AH249" i="2"/>
  <c r="AI249" i="2"/>
  <c r="AI225" i="2"/>
  <c r="AH225" i="2"/>
  <c r="AH201" i="2"/>
  <c r="AI201" i="2"/>
  <c r="AH177" i="2"/>
  <c r="AI177" i="2"/>
  <c r="AH153" i="2"/>
  <c r="AI153" i="2"/>
  <c r="AH129" i="2"/>
  <c r="AI129" i="2"/>
  <c r="AH105" i="2"/>
  <c r="AI105" i="2"/>
  <c r="AI81" i="2"/>
  <c r="AH81" i="2"/>
  <c r="AH57" i="2"/>
  <c r="AI57" i="2"/>
  <c r="AH33" i="2"/>
  <c r="AI33" i="2"/>
  <c r="AH740" i="2"/>
  <c r="AI740" i="2"/>
  <c r="AH284" i="2"/>
  <c r="AI284" i="2"/>
  <c r="AH931" i="2"/>
  <c r="AI931" i="2"/>
  <c r="AH547" i="2"/>
  <c r="AI547" i="2"/>
  <c r="AH187" i="2"/>
  <c r="AI187" i="2"/>
  <c r="AH762" i="2"/>
  <c r="AI762" i="2"/>
  <c r="AH378" i="2"/>
  <c r="AI378" i="2"/>
  <c r="AH1001" i="2"/>
  <c r="AI1001" i="2"/>
  <c r="AH641" i="2"/>
  <c r="AI641" i="2"/>
  <c r="AH353" i="2"/>
  <c r="AI353" i="2"/>
  <c r="AH856" i="2"/>
  <c r="AI856" i="2"/>
  <c r="AH448" i="2"/>
  <c r="AI448" i="2"/>
  <c r="AH160" i="2"/>
  <c r="AI160" i="2"/>
  <c r="AH949" i="2"/>
  <c r="AI949" i="2"/>
  <c r="AH613" i="2"/>
  <c r="AI613" i="2"/>
  <c r="AH85" i="2"/>
  <c r="AI85" i="2"/>
  <c r="AH992" i="2"/>
  <c r="AI992" i="2"/>
  <c r="AH920" i="2"/>
  <c r="AI920" i="2"/>
  <c r="AH872" i="2"/>
  <c r="AI872" i="2"/>
  <c r="AH848" i="2"/>
  <c r="AI848" i="2"/>
  <c r="AH824" i="2"/>
  <c r="AI824" i="2"/>
  <c r="AH800" i="2"/>
  <c r="AI800" i="2"/>
  <c r="AH776" i="2"/>
  <c r="AI776" i="2"/>
  <c r="AH752" i="2"/>
  <c r="AI752" i="2"/>
  <c r="AH728" i="2"/>
  <c r="AI728" i="2"/>
  <c r="AH704" i="2"/>
  <c r="AI704" i="2"/>
  <c r="AH680" i="2"/>
  <c r="AI680" i="2"/>
  <c r="AH656" i="2"/>
  <c r="AI656" i="2"/>
  <c r="AH632" i="2"/>
  <c r="AI632" i="2"/>
  <c r="AH608" i="2"/>
  <c r="AI608" i="2"/>
  <c r="AH584" i="2"/>
  <c r="AI584" i="2"/>
  <c r="AH560" i="2"/>
  <c r="AI560" i="2"/>
  <c r="AH536" i="2"/>
  <c r="AI536" i="2"/>
  <c r="AH512" i="2"/>
  <c r="AI512" i="2"/>
  <c r="AH488" i="2"/>
  <c r="AI488" i="2"/>
  <c r="AH464" i="2"/>
  <c r="AI464" i="2"/>
  <c r="AH440" i="2"/>
  <c r="AI440" i="2"/>
  <c r="AH416" i="2"/>
  <c r="AI416" i="2"/>
  <c r="AH392" i="2"/>
  <c r="AI392" i="2"/>
  <c r="AH368" i="2"/>
  <c r="AI368" i="2"/>
  <c r="AH344" i="2"/>
  <c r="AI344" i="2"/>
  <c r="AH320" i="2"/>
  <c r="AI320" i="2"/>
  <c r="AH296" i="2"/>
  <c r="AI296" i="2"/>
  <c r="AH272" i="2"/>
  <c r="AI272" i="2"/>
  <c r="AH248" i="2"/>
  <c r="AI248" i="2"/>
  <c r="AH224" i="2"/>
  <c r="AI224" i="2"/>
  <c r="AH200" i="2"/>
  <c r="AI200" i="2"/>
  <c r="AH176" i="2"/>
  <c r="AI176" i="2"/>
  <c r="AH152" i="2"/>
  <c r="AI152" i="2"/>
  <c r="AH128" i="2"/>
  <c r="AI128" i="2"/>
  <c r="AH104" i="2"/>
  <c r="AI104" i="2"/>
  <c r="AH80" i="2"/>
  <c r="AI80" i="2"/>
  <c r="AH56" i="2"/>
  <c r="AI56" i="2"/>
  <c r="AH32" i="2"/>
  <c r="AI32" i="2"/>
  <c r="AH692" i="2"/>
  <c r="AI692" i="2"/>
  <c r="AH332" i="2"/>
  <c r="AI332" i="2"/>
  <c r="AH955" i="2"/>
  <c r="AI955" i="2"/>
  <c r="AH499" i="2"/>
  <c r="AI499" i="2"/>
  <c r="AH67" i="2"/>
  <c r="AI67" i="2"/>
  <c r="AH666" i="2"/>
  <c r="AI666" i="2"/>
  <c r="AH282" i="2"/>
  <c r="AI282" i="2"/>
  <c r="AH881" i="2"/>
  <c r="AI881" i="2"/>
  <c r="AH473" i="2"/>
  <c r="AI473" i="2"/>
  <c r="AH113" i="2"/>
  <c r="AI113" i="2"/>
  <c r="AH688" i="2"/>
  <c r="AI688" i="2"/>
  <c r="AH256" i="2"/>
  <c r="AI256" i="2"/>
  <c r="AH999" i="2"/>
  <c r="AI999" i="2"/>
  <c r="AH829" i="2"/>
  <c r="AI829" i="2"/>
  <c r="AH589" i="2"/>
  <c r="AI589" i="2"/>
  <c r="AH253" i="2"/>
  <c r="AI253" i="2"/>
  <c r="AH924" i="2"/>
  <c r="AI924" i="2"/>
  <c r="AH944" i="2"/>
  <c r="AI944" i="2"/>
  <c r="AH991" i="2"/>
  <c r="AI991" i="2"/>
  <c r="AH943" i="2"/>
  <c r="AI943" i="2"/>
  <c r="AH919" i="2"/>
  <c r="AI919" i="2"/>
  <c r="AH895" i="2"/>
  <c r="AI895" i="2"/>
  <c r="AH871" i="2"/>
  <c r="AI871" i="2"/>
  <c r="AH847" i="2"/>
  <c r="AI847" i="2"/>
  <c r="AH823" i="2"/>
  <c r="AI823" i="2"/>
  <c r="AH799" i="2"/>
  <c r="AI799" i="2"/>
  <c r="AH775" i="2"/>
  <c r="AI775" i="2"/>
  <c r="AH751" i="2"/>
  <c r="AI751" i="2"/>
  <c r="AH727" i="2"/>
  <c r="AI727" i="2"/>
  <c r="AH703" i="2"/>
  <c r="AI703" i="2"/>
  <c r="AH679" i="2"/>
  <c r="AI679" i="2"/>
  <c r="AH655" i="2"/>
  <c r="AI655" i="2"/>
  <c r="AH631" i="2"/>
  <c r="AI631" i="2"/>
  <c r="AH607" i="2"/>
  <c r="AI607" i="2"/>
  <c r="AH583" i="2"/>
  <c r="AI583" i="2"/>
  <c r="AH559" i="2"/>
  <c r="AI559" i="2"/>
  <c r="AH535" i="2"/>
  <c r="AI535" i="2"/>
  <c r="AH511" i="2"/>
  <c r="AI511" i="2"/>
  <c r="AH487" i="2"/>
  <c r="AI487" i="2"/>
  <c r="AH463" i="2"/>
  <c r="AI463" i="2"/>
  <c r="AH439" i="2"/>
  <c r="AI439" i="2"/>
  <c r="AH415" i="2"/>
  <c r="AI415" i="2"/>
  <c r="AH391" i="2"/>
  <c r="AI391" i="2"/>
  <c r="AH367" i="2"/>
  <c r="AI367" i="2"/>
  <c r="AH343" i="2"/>
  <c r="AI343" i="2"/>
  <c r="AH319" i="2"/>
  <c r="AI319" i="2"/>
  <c r="AH295" i="2"/>
  <c r="AI295" i="2"/>
  <c r="AH271" i="2"/>
  <c r="AI271" i="2"/>
  <c r="AH247" i="2"/>
  <c r="AI247" i="2"/>
  <c r="AH223" i="2"/>
  <c r="AI223" i="2"/>
  <c r="AH199" i="2"/>
  <c r="AI199" i="2"/>
  <c r="AH175" i="2"/>
  <c r="AI175" i="2"/>
  <c r="AH151" i="2"/>
  <c r="AI151" i="2"/>
  <c r="AH127" i="2"/>
  <c r="AI127" i="2"/>
  <c r="AH103" i="2"/>
  <c r="AI103" i="2"/>
  <c r="AH79" i="2"/>
  <c r="AI79" i="2"/>
  <c r="AH55" i="2"/>
  <c r="AI55" i="2"/>
  <c r="AH31" i="2"/>
  <c r="AI31" i="2"/>
  <c r="AH764" i="2"/>
  <c r="AI764" i="2"/>
  <c r="AH428" i="2"/>
  <c r="AI428" i="2"/>
  <c r="AH1003" i="2"/>
  <c r="AI1003" i="2"/>
  <c r="AH571" i="2"/>
  <c r="AI571" i="2"/>
  <c r="AH91" i="2"/>
  <c r="AI91" i="2"/>
  <c r="AH618" i="2"/>
  <c r="AI618" i="2"/>
  <c r="AH90" i="2"/>
  <c r="AI90" i="2"/>
  <c r="AH713" i="2"/>
  <c r="AI713" i="2"/>
  <c r="AH305" i="2"/>
  <c r="AI305" i="2"/>
  <c r="AH880" i="2"/>
  <c r="AI880" i="2"/>
  <c r="AH472" i="2"/>
  <c r="AI472" i="2"/>
  <c r="AH184" i="2"/>
  <c r="AI184" i="2"/>
  <c r="AH925" i="2"/>
  <c r="AI925" i="2"/>
  <c r="AH541" i="2"/>
  <c r="AI541" i="2"/>
  <c r="AH181" i="2"/>
  <c r="AI181" i="2"/>
  <c r="AH995" i="2"/>
  <c r="AI995" i="2"/>
  <c r="AH968" i="2"/>
  <c r="AI968" i="2"/>
  <c r="AH896" i="2"/>
  <c r="AI896" i="2"/>
  <c r="AH967" i="2"/>
  <c r="AI967" i="2"/>
  <c r="AH990" i="2"/>
  <c r="AI990" i="2"/>
  <c r="AH966" i="2"/>
  <c r="AI966" i="2"/>
  <c r="AH942" i="2"/>
  <c r="AI942" i="2"/>
  <c r="AH918" i="2"/>
  <c r="AI918" i="2"/>
  <c r="AH894" i="2"/>
  <c r="AI894" i="2"/>
  <c r="AH870" i="2"/>
  <c r="AI870" i="2"/>
  <c r="AH846" i="2"/>
  <c r="AI846" i="2"/>
  <c r="AH822" i="2"/>
  <c r="AI822" i="2"/>
  <c r="AH798" i="2"/>
  <c r="AI798" i="2"/>
  <c r="AH774" i="2"/>
  <c r="AI774" i="2"/>
  <c r="AH750" i="2"/>
  <c r="AI750" i="2"/>
  <c r="AH726" i="2"/>
  <c r="AI726" i="2"/>
  <c r="AH702" i="2"/>
  <c r="AI702" i="2"/>
  <c r="AH678" i="2"/>
  <c r="AI678" i="2"/>
  <c r="AH654" i="2"/>
  <c r="AI654" i="2"/>
  <c r="AH630" i="2"/>
  <c r="AI630" i="2"/>
  <c r="AH606" i="2"/>
  <c r="AI606" i="2"/>
  <c r="AH582" i="2"/>
  <c r="AI582" i="2"/>
  <c r="AH558" i="2"/>
  <c r="AI558" i="2"/>
  <c r="AH534" i="2"/>
  <c r="AI534" i="2"/>
  <c r="AH510" i="2"/>
  <c r="AI510" i="2"/>
  <c r="AH486" i="2"/>
  <c r="AI486" i="2"/>
  <c r="AH462" i="2"/>
  <c r="AI462" i="2"/>
  <c r="AH438" i="2"/>
  <c r="AI438" i="2"/>
  <c r="AH414" i="2"/>
  <c r="AI414" i="2"/>
  <c r="AH390" i="2"/>
  <c r="AI390" i="2"/>
  <c r="AH366" i="2"/>
  <c r="AI366" i="2"/>
  <c r="AH342" i="2"/>
  <c r="AI342" i="2"/>
  <c r="AH318" i="2"/>
  <c r="AI318" i="2"/>
  <c r="AH294" i="2"/>
  <c r="AI294" i="2"/>
  <c r="AH270" i="2"/>
  <c r="AI270" i="2"/>
  <c r="AH246" i="2"/>
  <c r="AI246" i="2"/>
  <c r="AH222" i="2"/>
  <c r="AI222" i="2"/>
  <c r="AH198" i="2"/>
  <c r="AI198" i="2"/>
  <c r="AH174" i="2"/>
  <c r="AI174" i="2"/>
  <c r="AH150" i="2"/>
  <c r="AI150" i="2"/>
  <c r="AH126" i="2"/>
  <c r="AI126" i="2"/>
  <c r="AH102" i="2"/>
  <c r="AI102" i="2"/>
  <c r="AH78" i="2"/>
  <c r="AI78" i="2"/>
  <c r="AH54" i="2"/>
  <c r="AI54" i="2"/>
  <c r="AH30" i="2"/>
  <c r="AI30" i="2"/>
  <c r="AH812" i="2"/>
  <c r="AI812" i="2"/>
  <c r="AH380" i="2"/>
  <c r="AI380" i="2"/>
  <c r="AH811" i="2"/>
  <c r="AI811" i="2"/>
  <c r="AH379" i="2"/>
  <c r="AI379" i="2"/>
  <c r="AH810" i="2"/>
  <c r="AI810" i="2"/>
  <c r="AH306" i="2"/>
  <c r="AI306" i="2"/>
  <c r="AH809" i="2"/>
  <c r="AI809" i="2"/>
  <c r="AH401" i="2"/>
  <c r="AI401" i="2"/>
  <c r="AH832" i="2"/>
  <c r="AI832" i="2"/>
  <c r="AH136" i="2"/>
  <c r="AI136" i="2"/>
  <c r="AH997" i="2"/>
  <c r="AI997" i="2"/>
  <c r="AH965" i="2"/>
  <c r="AI965" i="2"/>
  <c r="AH773" i="2"/>
  <c r="AI773" i="2"/>
  <c r="AH557" i="2"/>
  <c r="AI557" i="2"/>
  <c r="AH365" i="2"/>
  <c r="AI365" i="2"/>
  <c r="AH197" i="2"/>
  <c r="AI197" i="2"/>
  <c r="AH964" i="2"/>
  <c r="AI964" i="2"/>
  <c r="AH868" i="2"/>
  <c r="AI868" i="2"/>
  <c r="AH844" i="2"/>
  <c r="AI844" i="2"/>
  <c r="AH820" i="2"/>
  <c r="AI820" i="2"/>
  <c r="AH796" i="2"/>
  <c r="AI796" i="2"/>
  <c r="AH772" i="2"/>
  <c r="AI772" i="2"/>
  <c r="AH748" i="2"/>
  <c r="AI748" i="2"/>
  <c r="AH724" i="2"/>
  <c r="AI724" i="2"/>
  <c r="AH700" i="2"/>
  <c r="AI700" i="2"/>
  <c r="AH676" i="2"/>
  <c r="AI676" i="2"/>
  <c r="AH652" i="2"/>
  <c r="AI652" i="2"/>
  <c r="AH628" i="2"/>
  <c r="AI628" i="2"/>
  <c r="AH604" i="2"/>
  <c r="AI604" i="2"/>
  <c r="AH580" i="2"/>
  <c r="AI580" i="2"/>
  <c r="AH556" i="2"/>
  <c r="AI556" i="2"/>
  <c r="AH532" i="2"/>
  <c r="AI532" i="2"/>
  <c r="AH508" i="2"/>
  <c r="AI508" i="2"/>
  <c r="AH484" i="2"/>
  <c r="AI484" i="2"/>
  <c r="AH460" i="2"/>
  <c r="AI460" i="2"/>
  <c r="AH436" i="2"/>
  <c r="AI436" i="2"/>
  <c r="AH412" i="2"/>
  <c r="AI412" i="2"/>
  <c r="AH388" i="2"/>
  <c r="AI388" i="2"/>
  <c r="AH364" i="2"/>
  <c r="AI364" i="2"/>
  <c r="AH340" i="2"/>
  <c r="AI340" i="2"/>
  <c r="AH316" i="2"/>
  <c r="AI316" i="2"/>
  <c r="AH292" i="2"/>
  <c r="AI292" i="2"/>
  <c r="AH268" i="2"/>
  <c r="AI268" i="2"/>
  <c r="AH244" i="2"/>
  <c r="AI244" i="2"/>
  <c r="AH220" i="2"/>
  <c r="AI220" i="2"/>
  <c r="AH196" i="2"/>
  <c r="AI196" i="2"/>
  <c r="AH172" i="2"/>
  <c r="AI172" i="2"/>
  <c r="AH148" i="2"/>
  <c r="AI148" i="2"/>
  <c r="AH124" i="2"/>
  <c r="AI124" i="2"/>
  <c r="AH100" i="2"/>
  <c r="AI100" i="2"/>
  <c r="AH76" i="2"/>
  <c r="AI76" i="2"/>
  <c r="AH52" i="2"/>
  <c r="AI52" i="2"/>
  <c r="AH28" i="2"/>
  <c r="AI28" i="2"/>
  <c r="AH788" i="2"/>
  <c r="AI788" i="2"/>
  <c r="AH404" i="2"/>
  <c r="AI404" i="2"/>
  <c r="AH835" i="2"/>
  <c r="AI835" i="2"/>
  <c r="AH331" i="2"/>
  <c r="AI331" i="2"/>
  <c r="AH786" i="2"/>
  <c r="AI786" i="2"/>
  <c r="AH258" i="2"/>
  <c r="AI258" i="2"/>
  <c r="AH761" i="2"/>
  <c r="AI761" i="2"/>
  <c r="AH257" i="2"/>
  <c r="AI257" i="2"/>
  <c r="AH592" i="2"/>
  <c r="AI592" i="2"/>
  <c r="AH64" i="2"/>
  <c r="AI64" i="2"/>
  <c r="AH637" i="2"/>
  <c r="AI637" i="2"/>
  <c r="AH157" i="2"/>
  <c r="AI157" i="2"/>
  <c r="AH989" i="2"/>
  <c r="AI989" i="2"/>
  <c r="AH797" i="2"/>
  <c r="AI797" i="2"/>
  <c r="AH605" i="2"/>
  <c r="AI605" i="2"/>
  <c r="AH389" i="2"/>
  <c r="AI389" i="2"/>
  <c r="AH53" i="2"/>
  <c r="AI53" i="2"/>
  <c r="AH867" i="2"/>
  <c r="AI867" i="2"/>
  <c r="AH747" i="2"/>
  <c r="AI747" i="2"/>
  <c r="AH699" i="2"/>
  <c r="AI699" i="2"/>
  <c r="AH675" i="2"/>
  <c r="AI675" i="2"/>
  <c r="AH651" i="2"/>
  <c r="AI651" i="2"/>
  <c r="AH627" i="2"/>
  <c r="AI627" i="2"/>
  <c r="AH603" i="2"/>
  <c r="AI603" i="2"/>
  <c r="AH579" i="2"/>
  <c r="AI579" i="2"/>
  <c r="AH555" i="2"/>
  <c r="AI555" i="2"/>
  <c r="AH531" i="2"/>
  <c r="AI531" i="2"/>
  <c r="AH507" i="2"/>
  <c r="AI507" i="2"/>
  <c r="AH483" i="2"/>
  <c r="AI483" i="2"/>
  <c r="AH459" i="2"/>
  <c r="AI459" i="2"/>
  <c r="AH435" i="2"/>
  <c r="AI435" i="2"/>
  <c r="AH411" i="2"/>
  <c r="AI411" i="2"/>
  <c r="AH387" i="2"/>
  <c r="AI387" i="2"/>
  <c r="AH363" i="2"/>
  <c r="AI363" i="2"/>
  <c r="AH339" i="2"/>
  <c r="AI339" i="2"/>
  <c r="AH315" i="2"/>
  <c r="AI315" i="2"/>
  <c r="AH291" i="2"/>
  <c r="AI291" i="2"/>
  <c r="AH267" i="2"/>
  <c r="AI267" i="2"/>
  <c r="AH243" i="2"/>
  <c r="AI243" i="2"/>
  <c r="AH219" i="2"/>
  <c r="AI219" i="2"/>
  <c r="AH195" i="2"/>
  <c r="AI195" i="2"/>
  <c r="AH171" i="2"/>
  <c r="AI171" i="2"/>
  <c r="AH147" i="2"/>
  <c r="AI147" i="2"/>
  <c r="AH123" i="2"/>
  <c r="AI123" i="2"/>
  <c r="AH99" i="2"/>
  <c r="AI99" i="2"/>
  <c r="AH75" i="2"/>
  <c r="AI75" i="2"/>
  <c r="AH51" i="2"/>
  <c r="AI51" i="2"/>
  <c r="AH27" i="2"/>
  <c r="AI27" i="2"/>
  <c r="AH836" i="2"/>
  <c r="AI836" i="2"/>
  <c r="AH260" i="2"/>
  <c r="AI260" i="2"/>
  <c r="AH787" i="2"/>
  <c r="AI787" i="2"/>
  <c r="AH355" i="2"/>
  <c r="AI355" i="2"/>
  <c r="AH834" i="2"/>
  <c r="AI834" i="2"/>
  <c r="AH234" i="2"/>
  <c r="AI234" i="2"/>
  <c r="AH689" i="2"/>
  <c r="AI689" i="2"/>
  <c r="AH209" i="2"/>
  <c r="AI209" i="2"/>
  <c r="AH544" i="2"/>
  <c r="AI544" i="2"/>
  <c r="AH208" i="2"/>
  <c r="AI208" i="2"/>
  <c r="AH685" i="2"/>
  <c r="AI685" i="2"/>
  <c r="AH37" i="2"/>
  <c r="AI37" i="2"/>
  <c r="AH893" i="2"/>
  <c r="AI893" i="2"/>
  <c r="AH677" i="2"/>
  <c r="AI677" i="2"/>
  <c r="AH461" i="2"/>
  <c r="AI461" i="2"/>
  <c r="AH293" i="2"/>
  <c r="AI293" i="2"/>
  <c r="AH149" i="2"/>
  <c r="AI149" i="2"/>
  <c r="AH940" i="2"/>
  <c r="AI940" i="2"/>
  <c r="AH891" i="2"/>
  <c r="AI891" i="2"/>
  <c r="AH938" i="2"/>
  <c r="AI938" i="2"/>
  <c r="AH818" i="2"/>
  <c r="AI818" i="2"/>
  <c r="AH770" i="2"/>
  <c r="AI770" i="2"/>
  <c r="AH746" i="2"/>
  <c r="AI746" i="2"/>
  <c r="AH722" i="2"/>
  <c r="AI722" i="2"/>
  <c r="AH698" i="2"/>
  <c r="AI698" i="2"/>
  <c r="AH674" i="2"/>
  <c r="AI674" i="2"/>
  <c r="AH650" i="2"/>
  <c r="AI650" i="2"/>
  <c r="AH626" i="2"/>
  <c r="AI626" i="2"/>
  <c r="AH602" i="2"/>
  <c r="AI602" i="2"/>
  <c r="AH578" i="2"/>
  <c r="AI578" i="2"/>
  <c r="AH554" i="2"/>
  <c r="AI554" i="2"/>
  <c r="AH530" i="2"/>
  <c r="AI530" i="2"/>
  <c r="AH506" i="2"/>
  <c r="AI506" i="2"/>
  <c r="AH482" i="2"/>
  <c r="AI482" i="2"/>
  <c r="AH458" i="2"/>
  <c r="AI458" i="2"/>
  <c r="AH434" i="2"/>
  <c r="AI434" i="2"/>
  <c r="AH410" i="2"/>
  <c r="AI410" i="2"/>
  <c r="AH386" i="2"/>
  <c r="AI386" i="2"/>
  <c r="AH362" i="2"/>
  <c r="AI362" i="2"/>
  <c r="AH338" i="2"/>
  <c r="AI338" i="2"/>
  <c r="AH314" i="2"/>
  <c r="AI314" i="2"/>
  <c r="AH290" i="2"/>
  <c r="AI290" i="2"/>
  <c r="AH266" i="2"/>
  <c r="AI266" i="2"/>
  <c r="AH242" i="2"/>
  <c r="AI242" i="2"/>
  <c r="AH218" i="2"/>
  <c r="AI218" i="2"/>
  <c r="AH194" i="2"/>
  <c r="AI194" i="2"/>
  <c r="AH170" i="2"/>
  <c r="AI170" i="2"/>
  <c r="AH146" i="2"/>
  <c r="AI146" i="2"/>
  <c r="AH122" i="2"/>
  <c r="AI122" i="2"/>
  <c r="AH98" i="2"/>
  <c r="AI98" i="2"/>
  <c r="AH74" i="2"/>
  <c r="AI74" i="2"/>
  <c r="AH50" i="2"/>
  <c r="AI50" i="2"/>
  <c r="AH26" i="2"/>
  <c r="AI26" i="2"/>
  <c r="AH860" i="2"/>
  <c r="AI860" i="2"/>
  <c r="AH500" i="2"/>
  <c r="AI500" i="2"/>
  <c r="AH212" i="2"/>
  <c r="AI212" i="2"/>
  <c r="AH859" i="2"/>
  <c r="AI859" i="2"/>
  <c r="AH451" i="2"/>
  <c r="AI451" i="2"/>
  <c r="AH115" i="2"/>
  <c r="AI115" i="2"/>
  <c r="AH858" i="2"/>
  <c r="AI858" i="2"/>
  <c r="AH450" i="2"/>
  <c r="AI450" i="2"/>
  <c r="AH210" i="2"/>
  <c r="AI210" i="2"/>
  <c r="AH857" i="2"/>
  <c r="AI857" i="2"/>
  <c r="AH593" i="2"/>
  <c r="AI593" i="2"/>
  <c r="AH233" i="2"/>
  <c r="AI233" i="2"/>
  <c r="AH928" i="2"/>
  <c r="AI928" i="2"/>
  <c r="AH568" i="2"/>
  <c r="AI568" i="2"/>
  <c r="AH232" i="2"/>
  <c r="AI232" i="2"/>
  <c r="AH903" i="2"/>
  <c r="AI903" i="2"/>
  <c r="AH805" i="2"/>
  <c r="AI805" i="2"/>
  <c r="AH469" i="2"/>
  <c r="AI469" i="2"/>
  <c r="AH61" i="2"/>
  <c r="AI61" i="2"/>
  <c r="AH971" i="2"/>
  <c r="AI971" i="2"/>
  <c r="AH845" i="2"/>
  <c r="AI845" i="2"/>
  <c r="AH701" i="2"/>
  <c r="AI701" i="2"/>
  <c r="AH581" i="2"/>
  <c r="AI581" i="2"/>
  <c r="AH413" i="2"/>
  <c r="AI413" i="2"/>
  <c r="AH221" i="2"/>
  <c r="AI221" i="2"/>
  <c r="AH77" i="2"/>
  <c r="AI77" i="2"/>
  <c r="AH892" i="2"/>
  <c r="AI892" i="2"/>
  <c r="AH915" i="2"/>
  <c r="AI915" i="2"/>
  <c r="AH795" i="2"/>
  <c r="AI795" i="2"/>
  <c r="AH986" i="2"/>
  <c r="AI986" i="2"/>
  <c r="AH866" i="2"/>
  <c r="AI866" i="2"/>
  <c r="AH985" i="2"/>
  <c r="AI985" i="2"/>
  <c r="AH961" i="2"/>
  <c r="AI961" i="2"/>
  <c r="AH937" i="2"/>
  <c r="AI937" i="2"/>
  <c r="AH913" i="2"/>
  <c r="AI913" i="2"/>
  <c r="AH889" i="2"/>
  <c r="AI889" i="2"/>
  <c r="AH865" i="2"/>
  <c r="AI865" i="2"/>
  <c r="AH841" i="2"/>
  <c r="AI841" i="2"/>
  <c r="AH817" i="2"/>
  <c r="AI817" i="2"/>
  <c r="AH793" i="2"/>
  <c r="AI793" i="2"/>
  <c r="AH769" i="2"/>
  <c r="AI769" i="2"/>
  <c r="AH745" i="2"/>
  <c r="AI745" i="2"/>
  <c r="AH721" i="2"/>
  <c r="AI721" i="2"/>
  <c r="AH697" i="2"/>
  <c r="AI697" i="2"/>
  <c r="AH673" i="2"/>
  <c r="AI673" i="2"/>
  <c r="AH649" i="2"/>
  <c r="AI649" i="2"/>
  <c r="AH625" i="2"/>
  <c r="AI625" i="2"/>
  <c r="AH601" i="2"/>
  <c r="AI601" i="2"/>
  <c r="AH577" i="2"/>
  <c r="AI577" i="2"/>
  <c r="AH553" i="2"/>
  <c r="AI553" i="2"/>
  <c r="AH529" i="2"/>
  <c r="AI529" i="2"/>
  <c r="AH505" i="2"/>
  <c r="AI505" i="2"/>
  <c r="AH481" i="2"/>
  <c r="AI481" i="2"/>
  <c r="AH457" i="2"/>
  <c r="AI457" i="2"/>
  <c r="AH433" i="2"/>
  <c r="AI433" i="2"/>
  <c r="AH409" i="2"/>
  <c r="AI409" i="2"/>
  <c r="AH385" i="2"/>
  <c r="AI385" i="2"/>
  <c r="AH361" i="2"/>
  <c r="AI361" i="2"/>
  <c r="AH337" i="2"/>
  <c r="AI337" i="2"/>
  <c r="AH313" i="2"/>
  <c r="AI313" i="2"/>
  <c r="AH289" i="2"/>
  <c r="AI289" i="2"/>
  <c r="AH265" i="2"/>
  <c r="AI265" i="2"/>
  <c r="AH241" i="2"/>
  <c r="AI241" i="2"/>
  <c r="AH217" i="2"/>
  <c r="AI217" i="2"/>
  <c r="AH193" i="2"/>
  <c r="AI193" i="2"/>
  <c r="AH169" i="2"/>
  <c r="AI169" i="2"/>
  <c r="AH145" i="2"/>
  <c r="AI145" i="2"/>
  <c r="AH121" i="2"/>
  <c r="AI121" i="2"/>
  <c r="AH97" i="2"/>
  <c r="AI97" i="2"/>
  <c r="AH73" i="2"/>
  <c r="AI73" i="2"/>
  <c r="AH49" i="2"/>
  <c r="AI49" i="2"/>
  <c r="AH25" i="2"/>
  <c r="AI25" i="2"/>
  <c r="AH932" i="2"/>
  <c r="AI932" i="2"/>
  <c r="AH548" i="2"/>
  <c r="AI548" i="2"/>
  <c r="AH116" i="2"/>
  <c r="AI116" i="2"/>
  <c r="AH715" i="2"/>
  <c r="AI715" i="2"/>
  <c r="AH283" i="2"/>
  <c r="AI283" i="2"/>
  <c r="AH978" i="2"/>
  <c r="AI978" i="2"/>
  <c r="AH642" i="2"/>
  <c r="AI642" i="2"/>
  <c r="AH354" i="2"/>
  <c r="AI354" i="2"/>
  <c r="AH953" i="2"/>
  <c r="AI953" i="2"/>
  <c r="AH569" i="2"/>
  <c r="AI569" i="2"/>
  <c r="AH161" i="2"/>
  <c r="AI161" i="2"/>
  <c r="AH784" i="2"/>
  <c r="AI784" i="2"/>
  <c r="AH352" i="2"/>
  <c r="AI352" i="2"/>
  <c r="AH951" i="2"/>
  <c r="AI951" i="2"/>
  <c r="AH781" i="2"/>
  <c r="AI781" i="2"/>
  <c r="AH445" i="2"/>
  <c r="AI445" i="2"/>
  <c r="AH229" i="2"/>
  <c r="AI229" i="2"/>
  <c r="AH996" i="2"/>
  <c r="AI996" i="2"/>
  <c r="AH941" i="2"/>
  <c r="AI941" i="2"/>
  <c r="AH749" i="2"/>
  <c r="AI749" i="2"/>
  <c r="AH509" i="2"/>
  <c r="AI509" i="2"/>
  <c r="AH269" i="2"/>
  <c r="AI269" i="2"/>
  <c r="AH29" i="2"/>
  <c r="AI29" i="2"/>
  <c r="AH963" i="2"/>
  <c r="AI963" i="2"/>
  <c r="AH771" i="2"/>
  <c r="AI771" i="2"/>
  <c r="AH914" i="2"/>
  <c r="AI914" i="2"/>
  <c r="AH1008" i="2"/>
  <c r="AI1008" i="2"/>
  <c r="AH960" i="2"/>
  <c r="AI960" i="2"/>
  <c r="AH936" i="2"/>
  <c r="AI936" i="2"/>
  <c r="AH912" i="2"/>
  <c r="AI912" i="2"/>
  <c r="AH888" i="2"/>
  <c r="AI888" i="2"/>
  <c r="AH864" i="2"/>
  <c r="AI864" i="2"/>
  <c r="AH840" i="2"/>
  <c r="AI840" i="2"/>
  <c r="AH816" i="2"/>
  <c r="AI816" i="2"/>
  <c r="AH792" i="2"/>
  <c r="AI792" i="2"/>
  <c r="AH768" i="2"/>
  <c r="AI768" i="2"/>
  <c r="AH744" i="2"/>
  <c r="AI744" i="2"/>
  <c r="AH720" i="2"/>
  <c r="AI720" i="2"/>
  <c r="AH696" i="2"/>
  <c r="AI696" i="2"/>
  <c r="AH672" i="2"/>
  <c r="AI672" i="2"/>
  <c r="AH648" i="2"/>
  <c r="AI648" i="2"/>
  <c r="AH624" i="2"/>
  <c r="AI624" i="2"/>
  <c r="AH600" i="2"/>
  <c r="AI600" i="2"/>
  <c r="AH576" i="2"/>
  <c r="AI576" i="2"/>
  <c r="AH552" i="2"/>
  <c r="AI552" i="2"/>
  <c r="AH528" i="2"/>
  <c r="AI528" i="2"/>
  <c r="AH504" i="2"/>
  <c r="AI504" i="2"/>
  <c r="AH480" i="2"/>
  <c r="AI480" i="2"/>
  <c r="AH456" i="2"/>
  <c r="AI456" i="2"/>
  <c r="AH432" i="2"/>
  <c r="AI432" i="2"/>
  <c r="AH408" i="2"/>
  <c r="AI408" i="2"/>
  <c r="AH384" i="2"/>
  <c r="AI384" i="2"/>
  <c r="AH360" i="2"/>
  <c r="AI360" i="2"/>
  <c r="AH336" i="2"/>
  <c r="AI336" i="2"/>
  <c r="AH312" i="2"/>
  <c r="AI312" i="2"/>
  <c r="AH288" i="2"/>
  <c r="AI288" i="2"/>
  <c r="AH264" i="2"/>
  <c r="AI264" i="2"/>
  <c r="AH240" i="2"/>
  <c r="AI240" i="2"/>
  <c r="AH216" i="2"/>
  <c r="AI216" i="2"/>
  <c r="AH192" i="2"/>
  <c r="AI192" i="2"/>
  <c r="AH168" i="2"/>
  <c r="AI168" i="2"/>
  <c r="AH144" i="2"/>
  <c r="AI144" i="2"/>
  <c r="AH120" i="2"/>
  <c r="AI120" i="2"/>
  <c r="AH96" i="2"/>
  <c r="AI96" i="2"/>
  <c r="AH72" i="2"/>
  <c r="AI72" i="2"/>
  <c r="AH48" i="2"/>
  <c r="AI48" i="2"/>
  <c r="AH716" i="2"/>
  <c r="AI716" i="2"/>
  <c r="AH308" i="2"/>
  <c r="AI308" i="2"/>
  <c r="AH907" i="2"/>
  <c r="AI907" i="2"/>
  <c r="AH475" i="2"/>
  <c r="AI475" i="2"/>
  <c r="AH163" i="2"/>
  <c r="AI163" i="2"/>
  <c r="AH570" i="2"/>
  <c r="AI570" i="2"/>
  <c r="AH42" i="2"/>
  <c r="AI42" i="2"/>
  <c r="AH665" i="2"/>
  <c r="AI665" i="2"/>
  <c r="AH329" i="2"/>
  <c r="AI329" i="2"/>
  <c r="AH904" i="2"/>
  <c r="AI904" i="2"/>
  <c r="AH496" i="2"/>
  <c r="AI496" i="2"/>
  <c r="AH88" i="2"/>
  <c r="AI88" i="2"/>
  <c r="AH901" i="2"/>
  <c r="AI901" i="2"/>
  <c r="AH517" i="2"/>
  <c r="AI517" i="2"/>
  <c r="AH133" i="2"/>
  <c r="AI133" i="2"/>
  <c r="AH923" i="2"/>
  <c r="AI923" i="2"/>
  <c r="AH821" i="2"/>
  <c r="AI821" i="2"/>
  <c r="AH629" i="2"/>
  <c r="AI629" i="2"/>
  <c r="AH437" i="2"/>
  <c r="AI437" i="2"/>
  <c r="AH245" i="2"/>
  <c r="AI245" i="2"/>
  <c r="AH173" i="2"/>
  <c r="AI173" i="2"/>
  <c r="AH988" i="2"/>
  <c r="AI988" i="2"/>
  <c r="AH987" i="2"/>
  <c r="AI987" i="2"/>
  <c r="AH843" i="2"/>
  <c r="AI843" i="2"/>
  <c r="AH962" i="2"/>
  <c r="AI962" i="2"/>
  <c r="AH794" i="2"/>
  <c r="AI794" i="2"/>
  <c r="AH984" i="2"/>
  <c r="AI984" i="2"/>
  <c r="AH1007" i="2"/>
  <c r="AI1007" i="2"/>
  <c r="AH983" i="2"/>
  <c r="AI983" i="2"/>
  <c r="AH959" i="2"/>
  <c r="AI959" i="2"/>
  <c r="AH935" i="2"/>
  <c r="AI935" i="2"/>
  <c r="AH911" i="2"/>
  <c r="AI911" i="2"/>
  <c r="AH887" i="2"/>
  <c r="AI887" i="2"/>
  <c r="AH863" i="2"/>
  <c r="AI863" i="2"/>
  <c r="AH839" i="2"/>
  <c r="AI839" i="2"/>
  <c r="AH815" i="2"/>
  <c r="AI815" i="2"/>
  <c r="AH791" i="2"/>
  <c r="AI791" i="2"/>
  <c r="AH767" i="2"/>
  <c r="AI767" i="2"/>
  <c r="AH743" i="2"/>
  <c r="AI743" i="2"/>
  <c r="AH719" i="2"/>
  <c r="AI719" i="2"/>
  <c r="AH695" i="2"/>
  <c r="AI695" i="2"/>
  <c r="AH671" i="2"/>
  <c r="AI671" i="2"/>
  <c r="AH647" i="2"/>
  <c r="AI647" i="2"/>
  <c r="AH623" i="2"/>
  <c r="AI623" i="2"/>
  <c r="AH599" i="2"/>
  <c r="AI599" i="2"/>
  <c r="AH575" i="2"/>
  <c r="AI575" i="2"/>
  <c r="AH551" i="2"/>
  <c r="AI551" i="2"/>
  <c r="AH527" i="2"/>
  <c r="AI527" i="2"/>
  <c r="AH503" i="2"/>
  <c r="AI503" i="2"/>
  <c r="AH479" i="2"/>
  <c r="AI479" i="2"/>
  <c r="AH455" i="2"/>
  <c r="AI455" i="2"/>
  <c r="AH431" i="2"/>
  <c r="AI431" i="2"/>
  <c r="AH407" i="2"/>
  <c r="AI407" i="2"/>
  <c r="AH383" i="2"/>
  <c r="AI383" i="2"/>
  <c r="AH359" i="2"/>
  <c r="AI359" i="2"/>
  <c r="AH335" i="2"/>
  <c r="AI335" i="2"/>
  <c r="AH311" i="2"/>
  <c r="AI311" i="2"/>
  <c r="AH287" i="2"/>
  <c r="AI287" i="2"/>
  <c r="AH263" i="2"/>
  <c r="AI263" i="2"/>
  <c r="AH239" i="2"/>
  <c r="AI239" i="2"/>
  <c r="AH215" i="2"/>
  <c r="AI215" i="2"/>
  <c r="AH191" i="2"/>
  <c r="AI191" i="2"/>
  <c r="AH167" i="2"/>
  <c r="AI167" i="2"/>
  <c r="AH143" i="2"/>
  <c r="AI143" i="2"/>
  <c r="AH119" i="2"/>
  <c r="AI119" i="2"/>
  <c r="AH95" i="2"/>
  <c r="AI95" i="2"/>
  <c r="AH71" i="2"/>
  <c r="AI71" i="2"/>
  <c r="AH47" i="2"/>
  <c r="AI47" i="2"/>
  <c r="AH644" i="2"/>
  <c r="AI644" i="2"/>
  <c r="AH44" i="2"/>
  <c r="AI44" i="2"/>
  <c r="AH739" i="2"/>
  <c r="AI739" i="2"/>
  <c r="AH403" i="2"/>
  <c r="AI403" i="2"/>
  <c r="AH930" i="2"/>
  <c r="AI930" i="2"/>
  <c r="AH522" i="2"/>
  <c r="AI522" i="2"/>
  <c r="AH114" i="2"/>
  <c r="AI114" i="2"/>
  <c r="AH737" i="2"/>
  <c r="AI737" i="2"/>
  <c r="AH281" i="2"/>
  <c r="AI281" i="2"/>
  <c r="AH976" i="2"/>
  <c r="AI976" i="2"/>
  <c r="AH664" i="2"/>
  <c r="AI664" i="2"/>
  <c r="AH400" i="2"/>
  <c r="AI400" i="2"/>
  <c r="AH807" i="2"/>
  <c r="AI807" i="2"/>
  <c r="AH709" i="2"/>
  <c r="AI709" i="2"/>
  <c r="AH373" i="2"/>
  <c r="AI373" i="2"/>
  <c r="AH277" i="2"/>
  <c r="AI277" i="2"/>
  <c r="AH900" i="2"/>
  <c r="AI900" i="2"/>
  <c r="AH869" i="2"/>
  <c r="AI869" i="2"/>
  <c r="AH653" i="2"/>
  <c r="AI653" i="2"/>
  <c r="AH485" i="2"/>
  <c r="AI485" i="2"/>
  <c r="AH317" i="2"/>
  <c r="AI317" i="2"/>
  <c r="AH125" i="2"/>
  <c r="AI125" i="2"/>
  <c r="AH916" i="2"/>
  <c r="AI916" i="2"/>
  <c r="AH819" i="2"/>
  <c r="AI819" i="2"/>
  <c r="AH842" i="2"/>
  <c r="AI842" i="2"/>
  <c r="AH982" i="2"/>
  <c r="AI982" i="2"/>
  <c r="AH934" i="2"/>
  <c r="AI934" i="2"/>
  <c r="AH910" i="2"/>
  <c r="AI910" i="2"/>
  <c r="AH886" i="2"/>
  <c r="AI886" i="2"/>
  <c r="AH862" i="2"/>
  <c r="AI862" i="2"/>
  <c r="AH838" i="2"/>
  <c r="AI838" i="2"/>
  <c r="AI814" i="2"/>
  <c r="AH814" i="2"/>
  <c r="AH790" i="2"/>
  <c r="AI790" i="2"/>
  <c r="AH766" i="2"/>
  <c r="AI766" i="2"/>
  <c r="AH742" i="2"/>
  <c r="AI742" i="2"/>
  <c r="AH718" i="2"/>
  <c r="AI718" i="2"/>
  <c r="AH694" i="2"/>
  <c r="AI694" i="2"/>
  <c r="AH670" i="2"/>
  <c r="AI670" i="2"/>
  <c r="AH646" i="2"/>
  <c r="AI646" i="2"/>
  <c r="AH622" i="2"/>
  <c r="AI622" i="2"/>
  <c r="AI598" i="2"/>
  <c r="AH598" i="2"/>
  <c r="AH574" i="2"/>
  <c r="AI574" i="2"/>
  <c r="AH550" i="2"/>
  <c r="AI550" i="2"/>
  <c r="AH526" i="2"/>
  <c r="AI526" i="2"/>
  <c r="AH502" i="2"/>
  <c r="AI502" i="2"/>
  <c r="AH478" i="2"/>
  <c r="AI478" i="2"/>
  <c r="AH454" i="2"/>
  <c r="AI454" i="2"/>
  <c r="AH430" i="2"/>
  <c r="AI430" i="2"/>
  <c r="AH406" i="2"/>
  <c r="AI406" i="2"/>
  <c r="AI382" i="2"/>
  <c r="AH382" i="2"/>
  <c r="AH358" i="2"/>
  <c r="AI358" i="2"/>
  <c r="AH334" i="2"/>
  <c r="AI334" i="2"/>
  <c r="AH310" i="2"/>
  <c r="AI310" i="2"/>
  <c r="AH286" i="2"/>
  <c r="AI286" i="2"/>
  <c r="AH262" i="2"/>
  <c r="AI262" i="2"/>
  <c r="AH238" i="2"/>
  <c r="AI238" i="2"/>
  <c r="AI214" i="2"/>
  <c r="AH214" i="2"/>
  <c r="AH190" i="2"/>
  <c r="AI190" i="2"/>
  <c r="AH166" i="2"/>
  <c r="AI166" i="2"/>
  <c r="AH142" i="2"/>
  <c r="AI142" i="2"/>
  <c r="AH118" i="2"/>
  <c r="AI118" i="2"/>
  <c r="AH94" i="2"/>
  <c r="AI94" i="2"/>
  <c r="AI70" i="2"/>
  <c r="AH70" i="2"/>
  <c r="AH46" i="2"/>
  <c r="AI46" i="2"/>
  <c r="AH668" i="2"/>
  <c r="AI668" i="2"/>
  <c r="AH356" i="2"/>
  <c r="AI356" i="2"/>
  <c r="AH979" i="2"/>
  <c r="AI979" i="2"/>
  <c r="AH595" i="2"/>
  <c r="AI595" i="2"/>
  <c r="AH43" i="2"/>
  <c r="AI43" i="2"/>
  <c r="AH690" i="2"/>
  <c r="AI690" i="2"/>
  <c r="AH330" i="2"/>
  <c r="AI330" i="2"/>
  <c r="AH905" i="2"/>
  <c r="AI905" i="2"/>
  <c r="AH449" i="2"/>
  <c r="AI449" i="2"/>
  <c r="AH137" i="2"/>
  <c r="AI137" i="2"/>
  <c r="AH736" i="2"/>
  <c r="AI736" i="2"/>
  <c r="AH280" i="2"/>
  <c r="AI280" i="2"/>
  <c r="AH975" i="2"/>
  <c r="AI975" i="2"/>
  <c r="AH757" i="2"/>
  <c r="AI757" i="2"/>
  <c r="AH421" i="2"/>
  <c r="AI421" i="2"/>
  <c r="AH301" i="2"/>
  <c r="AI301" i="2"/>
  <c r="AH948" i="2"/>
  <c r="AI948" i="2"/>
  <c r="AH917" i="2"/>
  <c r="AI917" i="2"/>
  <c r="AH725" i="2"/>
  <c r="AI725" i="2"/>
  <c r="AH533" i="2"/>
  <c r="AI533" i="2"/>
  <c r="AH341" i="2"/>
  <c r="AI341" i="2"/>
  <c r="AH101" i="2"/>
  <c r="AI101" i="2"/>
  <c r="AH939" i="2"/>
  <c r="AI939" i="2"/>
  <c r="AH723" i="2"/>
  <c r="AI723" i="2"/>
  <c r="AH890" i="2"/>
  <c r="AI890" i="2"/>
  <c r="AH1006" i="2"/>
  <c r="AI1006" i="2"/>
  <c r="AH958" i="2"/>
  <c r="AI958" i="2"/>
  <c r="AH1005" i="2"/>
  <c r="AI1005" i="2"/>
  <c r="AH981" i="2"/>
  <c r="AI981" i="2"/>
  <c r="AH957" i="2"/>
  <c r="AI957" i="2"/>
  <c r="AH933" i="2"/>
  <c r="AI933" i="2"/>
  <c r="AH909" i="2"/>
  <c r="AI909" i="2"/>
  <c r="AH885" i="2"/>
  <c r="AI885" i="2"/>
  <c r="AH861" i="2"/>
  <c r="AI861" i="2"/>
  <c r="AH837" i="2"/>
  <c r="AI837" i="2"/>
  <c r="AH813" i="2"/>
  <c r="AI813" i="2"/>
  <c r="AH789" i="2"/>
  <c r="AI789" i="2"/>
  <c r="AH765" i="2"/>
  <c r="AI765" i="2"/>
  <c r="AH741" i="2"/>
  <c r="AI741" i="2"/>
  <c r="AH717" i="2"/>
  <c r="AI717" i="2"/>
  <c r="AH693" i="2"/>
  <c r="AI693" i="2"/>
  <c r="AH669" i="2"/>
  <c r="AI669" i="2"/>
  <c r="AH645" i="2"/>
  <c r="AI645" i="2"/>
  <c r="AH621" i="2"/>
  <c r="AI621" i="2"/>
  <c r="AH597" i="2"/>
  <c r="AI597" i="2"/>
  <c r="AH573" i="2"/>
  <c r="AI573" i="2"/>
  <c r="AH549" i="2"/>
  <c r="AI549" i="2"/>
  <c r="AH525" i="2"/>
  <c r="AI525" i="2"/>
  <c r="AH501" i="2"/>
  <c r="AI501" i="2"/>
  <c r="AH477" i="2"/>
  <c r="AI477" i="2"/>
  <c r="AH453" i="2"/>
  <c r="AI453" i="2"/>
  <c r="AH429" i="2"/>
  <c r="AI429" i="2"/>
  <c r="AH405" i="2"/>
  <c r="AI405" i="2"/>
  <c r="AH381" i="2"/>
  <c r="AI381" i="2"/>
  <c r="AH357" i="2"/>
  <c r="AI357" i="2"/>
  <c r="AH333" i="2"/>
  <c r="AI333" i="2"/>
  <c r="AH309" i="2"/>
  <c r="AI309" i="2"/>
  <c r="AH285" i="2"/>
  <c r="AI285" i="2"/>
  <c r="AH261" i="2"/>
  <c r="AI261" i="2"/>
  <c r="AI237" i="2"/>
  <c r="AH237" i="2"/>
  <c r="AH213" i="2"/>
  <c r="AI213" i="2"/>
  <c r="AH189" i="2"/>
  <c r="AI189" i="2"/>
  <c r="AI165" i="2"/>
  <c r="AH165" i="2"/>
  <c r="AH141" i="2"/>
  <c r="AI141" i="2"/>
  <c r="AH117" i="2"/>
  <c r="AI117" i="2"/>
  <c r="AH93" i="2"/>
  <c r="AI93" i="2"/>
  <c r="AI69" i="2"/>
  <c r="AH69" i="2"/>
  <c r="AH45" i="2"/>
  <c r="AI45" i="2"/>
  <c r="Y15" i="2"/>
  <c r="X15" i="2"/>
  <c r="Y10" i="2"/>
  <c r="X10" i="2"/>
  <c r="J146" i="1" a="1"/>
  <c r="J146" i="1" s="1"/>
  <c r="AM25" i="2" l="1" a="1"/>
  <c r="AM25" i="2" s="1"/>
  <c r="AM26" i="2" a="1"/>
  <c r="AM26" i="2" s="1"/>
  <c r="AM27" i="2" a="1"/>
  <c r="AM27" i="2" s="1"/>
  <c r="AM28" i="2" a="1"/>
  <c r="AM28" i="2" s="1"/>
  <c r="AM29" i="2" a="1"/>
  <c r="AM29" i="2" s="1"/>
  <c r="AM30" i="2" a="1"/>
  <c r="AM30" i="2" s="1"/>
  <c r="AM31" i="2" a="1"/>
  <c r="AM31" i="2" s="1"/>
  <c r="AM32" i="2" a="1"/>
  <c r="AM32" i="2" s="1"/>
  <c r="AM33" i="2" a="1"/>
  <c r="AM33" i="2" s="1"/>
  <c r="AM34" i="2" a="1"/>
  <c r="AM34" i="2" s="1"/>
  <c r="AM35" i="2" a="1"/>
  <c r="AM35" i="2" s="1"/>
  <c r="AM36" i="2" a="1"/>
  <c r="AM36" i="2" s="1"/>
  <c r="AM37" i="2" a="1"/>
  <c r="AM37" i="2" s="1"/>
  <c r="AM38" i="2" a="1"/>
  <c r="AM38" i="2" s="1"/>
  <c r="AM39" i="2" a="1"/>
  <c r="AM39" i="2" s="1"/>
  <c r="AM40" i="2" a="1"/>
  <c r="AM40" i="2" s="1"/>
  <c r="AM41" i="2" a="1"/>
  <c r="AM41" i="2" s="1"/>
  <c r="AM42" i="2" a="1"/>
  <c r="AM42" i="2" s="1"/>
  <c r="AM43" i="2" a="1"/>
  <c r="AM43" i="2" s="1"/>
  <c r="AM44" i="2" a="1"/>
  <c r="AM44" i="2" s="1"/>
  <c r="AM45" i="2" a="1"/>
  <c r="AM45" i="2" s="1"/>
  <c r="AM46" i="2" a="1"/>
  <c r="AM46" i="2" s="1"/>
  <c r="AM47" i="2" a="1"/>
  <c r="AM47" i="2" s="1"/>
  <c r="AM48" i="2" a="1"/>
  <c r="AM48" i="2" s="1"/>
  <c r="AM49" i="2" a="1"/>
  <c r="AM49" i="2" s="1"/>
  <c r="AM50" i="2" a="1"/>
  <c r="AM50" i="2" s="1"/>
  <c r="AM51" i="2" a="1"/>
  <c r="AM51" i="2" s="1"/>
  <c r="AM52" i="2" a="1"/>
  <c r="AM52" i="2" s="1"/>
  <c r="AM53" i="2" a="1"/>
  <c r="AM53" i="2" s="1"/>
  <c r="AM54" i="2" a="1"/>
  <c r="AM54" i="2" s="1"/>
  <c r="AM55" i="2" a="1"/>
  <c r="AM55" i="2" s="1"/>
  <c r="AM56" i="2" a="1"/>
  <c r="AM56" i="2" s="1"/>
  <c r="AM57" i="2" a="1"/>
  <c r="AM57" i="2" s="1"/>
  <c r="AM58" i="2" a="1"/>
  <c r="AM58" i="2" s="1"/>
  <c r="AM59" i="2" a="1"/>
  <c r="AM59" i="2" s="1"/>
  <c r="AM60" i="2" a="1"/>
  <c r="AM60" i="2" s="1"/>
  <c r="AM61" i="2" a="1"/>
  <c r="AM61" i="2" s="1"/>
  <c r="AM62" i="2" a="1"/>
  <c r="AM62" i="2" s="1"/>
  <c r="AM63" i="2" a="1"/>
  <c r="AM63" i="2" s="1"/>
  <c r="AM64" i="2" a="1"/>
  <c r="AM64" i="2" s="1"/>
  <c r="AM65" i="2" a="1"/>
  <c r="AM65" i="2" s="1"/>
  <c r="AM66" i="2" a="1"/>
  <c r="AM66" i="2" s="1"/>
  <c r="AM67" i="2" a="1"/>
  <c r="AM67" i="2" s="1"/>
  <c r="AM68" i="2" a="1"/>
  <c r="AM68" i="2" s="1"/>
  <c r="AM69" i="2" a="1"/>
  <c r="AM69" i="2" s="1"/>
  <c r="AM70" i="2" a="1"/>
  <c r="AM70" i="2" s="1"/>
  <c r="AM71" i="2" a="1"/>
  <c r="AM71" i="2" s="1"/>
  <c r="AM72" i="2" a="1"/>
  <c r="AM72" i="2" s="1"/>
  <c r="AM73" i="2" a="1"/>
  <c r="AM73" i="2" s="1"/>
  <c r="AM74" i="2" a="1"/>
  <c r="AM74" i="2" s="1"/>
  <c r="AM75" i="2" a="1"/>
  <c r="AM75" i="2" s="1"/>
  <c r="AM76" i="2" a="1"/>
  <c r="AM76" i="2" s="1"/>
  <c r="AM77" i="2" a="1"/>
  <c r="AM77" i="2" s="1"/>
  <c r="AM78" i="2" a="1"/>
  <c r="AM78" i="2" s="1"/>
  <c r="AM79" i="2" a="1"/>
  <c r="AM79" i="2" s="1"/>
  <c r="AM80" i="2" a="1"/>
  <c r="AM80" i="2" s="1"/>
  <c r="AM81" i="2" a="1"/>
  <c r="AM81" i="2" s="1"/>
  <c r="AM82" i="2" a="1"/>
  <c r="AM82" i="2" s="1"/>
  <c r="AM83" i="2" a="1"/>
  <c r="AM83" i="2" s="1"/>
  <c r="AM84" i="2" a="1"/>
  <c r="AM84" i="2" s="1"/>
  <c r="AM85" i="2" a="1"/>
  <c r="AM85" i="2" s="1"/>
  <c r="AM86" i="2" a="1"/>
  <c r="AM86" i="2" s="1"/>
  <c r="AM87" i="2" a="1"/>
  <c r="AM87" i="2" s="1"/>
  <c r="AM88" i="2" a="1"/>
  <c r="AM88" i="2" s="1"/>
  <c r="AM89" i="2" a="1"/>
  <c r="AM89" i="2" s="1"/>
  <c r="AM90" i="2" a="1"/>
  <c r="AM90" i="2" s="1"/>
  <c r="AM91" i="2" a="1"/>
  <c r="AM91" i="2" s="1"/>
  <c r="AM92" i="2" a="1"/>
  <c r="AM92" i="2" s="1"/>
  <c r="AM93" i="2" a="1"/>
  <c r="AM93" i="2" s="1"/>
  <c r="AM94" i="2" a="1"/>
  <c r="AM94" i="2" s="1"/>
  <c r="AM95" i="2" a="1"/>
  <c r="AM95" i="2" s="1"/>
  <c r="AM96" i="2" a="1"/>
  <c r="AM96" i="2" s="1"/>
  <c r="AM97" i="2" a="1"/>
  <c r="AM97" i="2" s="1"/>
  <c r="AM98" i="2" a="1"/>
  <c r="AM98" i="2" s="1"/>
  <c r="AM99" i="2" a="1"/>
  <c r="AM99" i="2" s="1"/>
  <c r="AM100" i="2" a="1"/>
  <c r="AM100" i="2" s="1"/>
  <c r="AM101" i="2" a="1"/>
  <c r="AM101" i="2" s="1"/>
  <c r="AM102" i="2" a="1"/>
  <c r="AM102" i="2" s="1"/>
  <c r="AM103" i="2" a="1"/>
  <c r="AM103" i="2" s="1"/>
  <c r="AM104" i="2" a="1"/>
  <c r="AM104" i="2" s="1"/>
  <c r="AM105" i="2" a="1"/>
  <c r="AM105" i="2" s="1"/>
  <c r="AM106" i="2" a="1"/>
  <c r="AM106" i="2" s="1"/>
  <c r="AM107" i="2" a="1"/>
  <c r="AM107" i="2" s="1"/>
  <c r="AM108" i="2" a="1"/>
  <c r="AM108" i="2" s="1"/>
  <c r="AM109" i="2" a="1"/>
  <c r="AM109" i="2" s="1"/>
  <c r="AM110" i="2" a="1"/>
  <c r="AM110" i="2" s="1"/>
  <c r="AM111" i="2" a="1"/>
  <c r="AM111" i="2" s="1"/>
  <c r="AM112" i="2" a="1"/>
  <c r="AM112" i="2" s="1"/>
  <c r="AM113" i="2" a="1"/>
  <c r="AM113" i="2" s="1"/>
  <c r="AM114" i="2" a="1"/>
  <c r="AM114" i="2" s="1"/>
  <c r="AM115" i="2" a="1"/>
  <c r="AM115" i="2" s="1"/>
  <c r="AM116" i="2" a="1"/>
  <c r="AM116" i="2" s="1"/>
  <c r="AM117" i="2" a="1"/>
  <c r="AM117" i="2" s="1"/>
  <c r="AM118" i="2" a="1"/>
  <c r="AM118" i="2" s="1"/>
  <c r="AM119" i="2" a="1"/>
  <c r="AM119" i="2" s="1"/>
  <c r="AM120" i="2" a="1"/>
  <c r="AM120" i="2" s="1"/>
  <c r="AM121" i="2" a="1"/>
  <c r="AM121" i="2" s="1"/>
  <c r="AM122" i="2" a="1"/>
  <c r="AM122" i="2" s="1"/>
  <c r="AM123" i="2" a="1"/>
  <c r="AM123" i="2" s="1"/>
  <c r="AM124" i="2" a="1"/>
  <c r="AM124" i="2" s="1"/>
  <c r="AM125" i="2" a="1"/>
  <c r="AM125" i="2" s="1"/>
  <c r="AM126" i="2" a="1"/>
  <c r="AM126" i="2" s="1"/>
  <c r="AM127" i="2" a="1"/>
  <c r="AM127" i="2" s="1"/>
  <c r="AM128" i="2" a="1"/>
  <c r="AM128" i="2" s="1"/>
  <c r="AM129" i="2" a="1"/>
  <c r="AM129" i="2" s="1"/>
  <c r="AM130" i="2" a="1"/>
  <c r="AM130" i="2" s="1"/>
  <c r="AM131" i="2" a="1"/>
  <c r="AM131" i="2" s="1"/>
  <c r="AM132" i="2" a="1"/>
  <c r="AM132" i="2" s="1"/>
  <c r="AM133" i="2" a="1"/>
  <c r="AM133" i="2" s="1"/>
  <c r="AM134" i="2" a="1"/>
  <c r="AM134" i="2" s="1"/>
  <c r="AM135" i="2" a="1"/>
  <c r="AM135" i="2" s="1"/>
  <c r="AM136" i="2" a="1"/>
  <c r="AM136" i="2" s="1"/>
  <c r="AM137" i="2" a="1"/>
  <c r="AM137" i="2" s="1"/>
  <c r="AM138" i="2" a="1"/>
  <c r="AM138" i="2" s="1"/>
  <c r="AM139" i="2" a="1"/>
  <c r="AM139" i="2" s="1"/>
  <c r="AM140" i="2" a="1"/>
  <c r="AM140" i="2" s="1"/>
  <c r="AM141" i="2" a="1"/>
  <c r="AM141" i="2" s="1"/>
  <c r="AM142" i="2" a="1"/>
  <c r="AM142" i="2" s="1"/>
  <c r="AM143" i="2" a="1"/>
  <c r="AM143" i="2" s="1"/>
  <c r="AM144" i="2" a="1"/>
  <c r="AM144" i="2" s="1"/>
  <c r="AM145" i="2" a="1"/>
  <c r="AM145" i="2" s="1"/>
  <c r="AM146" i="2" a="1"/>
  <c r="AM146" i="2" s="1"/>
  <c r="AM147" i="2" a="1"/>
  <c r="AM147" i="2" s="1"/>
  <c r="AM148" i="2" a="1"/>
  <c r="AM148" i="2" s="1"/>
  <c r="AM149" i="2" a="1"/>
  <c r="AM149" i="2" s="1"/>
  <c r="AM150" i="2" a="1"/>
  <c r="AM150" i="2" s="1"/>
  <c r="AM151" i="2" a="1"/>
  <c r="AM151" i="2" s="1"/>
  <c r="AM152" i="2" a="1"/>
  <c r="AM152" i="2" s="1"/>
  <c r="AM153" i="2" a="1"/>
  <c r="AM153" i="2" s="1"/>
  <c r="AM154" i="2" a="1"/>
  <c r="AM154" i="2" s="1"/>
  <c r="AM155" i="2" a="1"/>
  <c r="AM155" i="2" s="1"/>
  <c r="AM156" i="2" a="1"/>
  <c r="AM156" i="2" s="1"/>
  <c r="AM157" i="2" a="1"/>
  <c r="AM157" i="2" s="1"/>
  <c r="AM158" i="2" a="1"/>
  <c r="AM158" i="2" s="1"/>
  <c r="AM159" i="2" a="1"/>
  <c r="AM159" i="2" s="1"/>
  <c r="AM160" i="2" a="1"/>
  <c r="AM160" i="2" s="1"/>
  <c r="AM161" i="2" a="1"/>
  <c r="AM161" i="2" s="1"/>
  <c r="AM162" i="2" a="1"/>
  <c r="AM162" i="2" s="1"/>
  <c r="AM163" i="2" a="1"/>
  <c r="AM163" i="2" s="1"/>
  <c r="AM164" i="2" a="1"/>
  <c r="AM164" i="2" s="1"/>
  <c r="AM165" i="2" a="1"/>
  <c r="AM165" i="2" s="1"/>
  <c r="AM166" i="2" a="1"/>
  <c r="AM166" i="2" s="1"/>
  <c r="AM167" i="2" a="1"/>
  <c r="AM167" i="2" s="1"/>
  <c r="AM168" i="2" a="1"/>
  <c r="AM168" i="2" s="1"/>
  <c r="AM169" i="2" a="1"/>
  <c r="AM169" i="2" s="1"/>
  <c r="AM170" i="2" a="1"/>
  <c r="AM170" i="2" s="1"/>
  <c r="AM171" i="2" a="1"/>
  <c r="AM171" i="2" s="1"/>
  <c r="AM172" i="2" a="1"/>
  <c r="AM172" i="2" s="1"/>
  <c r="AM173" i="2" a="1"/>
  <c r="AM173" i="2" s="1"/>
  <c r="AM174" i="2" a="1"/>
  <c r="AM174" i="2" s="1"/>
  <c r="AM175" i="2" a="1"/>
  <c r="AM175" i="2" s="1"/>
  <c r="AM176" i="2" a="1"/>
  <c r="AM176" i="2" s="1"/>
  <c r="AM177" i="2" a="1"/>
  <c r="AM177" i="2" s="1"/>
  <c r="AM178" i="2" a="1"/>
  <c r="AM178" i="2" s="1"/>
  <c r="AM179" i="2" a="1"/>
  <c r="AM179" i="2" s="1"/>
  <c r="AM180" i="2" a="1"/>
  <c r="AM180" i="2" s="1"/>
  <c r="AM181" i="2" a="1"/>
  <c r="AM181" i="2" s="1"/>
  <c r="AM182" i="2" a="1"/>
  <c r="AM182" i="2" s="1"/>
  <c r="AM183" i="2" a="1"/>
  <c r="AM183" i="2" s="1"/>
  <c r="AM184" i="2" a="1"/>
  <c r="AM184" i="2" s="1"/>
  <c r="AM185" i="2" a="1"/>
  <c r="AM185" i="2" s="1"/>
  <c r="AM186" i="2" a="1"/>
  <c r="AM186" i="2" s="1"/>
  <c r="AM187" i="2" a="1"/>
  <c r="AM187" i="2" s="1"/>
  <c r="AM188" i="2" a="1"/>
  <c r="AM188" i="2" s="1"/>
  <c r="AM189" i="2" a="1"/>
  <c r="AM189" i="2" s="1"/>
  <c r="AM190" i="2" a="1"/>
  <c r="AM190" i="2" s="1"/>
  <c r="AM191" i="2" a="1"/>
  <c r="AM191" i="2" s="1"/>
  <c r="AM192" i="2" a="1"/>
  <c r="AM192" i="2" s="1"/>
  <c r="AM193" i="2" a="1"/>
  <c r="AM193" i="2" s="1"/>
  <c r="AM194" i="2" a="1"/>
  <c r="AM194" i="2" s="1"/>
  <c r="AM195" i="2" a="1"/>
  <c r="AM195" i="2" s="1"/>
  <c r="AM196" i="2" a="1"/>
  <c r="AM196" i="2" s="1"/>
  <c r="AM197" i="2" a="1"/>
  <c r="AM197" i="2" s="1"/>
  <c r="AM198" i="2" a="1"/>
  <c r="AM198" i="2" s="1"/>
  <c r="AM199" i="2" a="1"/>
  <c r="AM199" i="2" s="1"/>
  <c r="AM200" i="2" a="1"/>
  <c r="AM200" i="2" s="1"/>
  <c r="AM201" i="2" a="1"/>
  <c r="AM201" i="2" s="1"/>
  <c r="AM202" i="2" a="1"/>
  <c r="AM202" i="2" s="1"/>
  <c r="AM203" i="2" a="1"/>
  <c r="AM203" i="2" s="1"/>
  <c r="AM204" i="2" a="1"/>
  <c r="AM204" i="2" s="1"/>
  <c r="AM205" i="2" a="1"/>
  <c r="AM205" i="2" s="1"/>
  <c r="AM206" i="2" a="1"/>
  <c r="AM206" i="2" s="1"/>
  <c r="AM207" i="2" a="1"/>
  <c r="AM207" i="2" s="1"/>
  <c r="AM208" i="2" a="1"/>
  <c r="AM208" i="2" s="1"/>
  <c r="AM209" i="2" a="1"/>
  <c r="AM209" i="2" s="1"/>
  <c r="AM210" i="2" a="1"/>
  <c r="AM210" i="2" s="1"/>
  <c r="AM211" i="2" a="1"/>
  <c r="AM211" i="2" s="1"/>
  <c r="AM212" i="2" a="1"/>
  <c r="AM212" i="2" s="1"/>
  <c r="AM213" i="2" a="1"/>
  <c r="AM213" i="2" s="1"/>
  <c r="AM214" i="2" a="1"/>
  <c r="AM214" i="2" s="1"/>
  <c r="AM215" i="2" a="1"/>
  <c r="AM215" i="2" s="1"/>
  <c r="AM216" i="2" a="1"/>
  <c r="AM216" i="2" s="1"/>
  <c r="AM217" i="2" a="1"/>
  <c r="AM217" i="2" s="1"/>
  <c r="AM218" i="2" a="1"/>
  <c r="AM218" i="2" s="1"/>
  <c r="AM219" i="2" a="1"/>
  <c r="AM219" i="2" s="1"/>
  <c r="AM220" i="2" a="1"/>
  <c r="AM220" i="2" s="1"/>
  <c r="AM221" i="2" a="1"/>
  <c r="AM221" i="2" s="1"/>
  <c r="AM222" i="2" a="1"/>
  <c r="AM222" i="2" s="1"/>
  <c r="AM223" i="2" a="1"/>
  <c r="AM223" i="2" s="1"/>
  <c r="AM224" i="2" a="1"/>
  <c r="AM224" i="2" s="1"/>
  <c r="AM225" i="2" a="1"/>
  <c r="AM225" i="2" s="1"/>
  <c r="AM226" i="2" a="1"/>
  <c r="AM226" i="2" s="1"/>
  <c r="AM227" i="2" a="1"/>
  <c r="AM227" i="2" s="1"/>
  <c r="AM228" i="2" a="1"/>
  <c r="AM228" i="2" s="1"/>
  <c r="AM229" i="2" a="1"/>
  <c r="AM229" i="2" s="1"/>
  <c r="AM230" i="2" a="1"/>
  <c r="AM230" i="2" s="1"/>
  <c r="AM231" i="2" a="1"/>
  <c r="AM231" i="2" s="1"/>
  <c r="AM232" i="2" a="1"/>
  <c r="AM232" i="2" s="1"/>
  <c r="AM233" i="2" a="1"/>
  <c r="AM233" i="2" s="1"/>
  <c r="AM234" i="2" a="1"/>
  <c r="AM234" i="2" s="1"/>
  <c r="AM235" i="2" a="1"/>
  <c r="AM235" i="2" s="1"/>
  <c r="AM236" i="2" a="1"/>
  <c r="AM236" i="2" s="1"/>
  <c r="AM237" i="2" a="1"/>
  <c r="AM237" i="2" s="1"/>
  <c r="AM238" i="2" a="1"/>
  <c r="AM238" i="2" s="1"/>
  <c r="AM239" i="2" a="1"/>
  <c r="AM239" i="2" s="1"/>
  <c r="AM240" i="2" a="1"/>
  <c r="AM240" i="2" s="1"/>
  <c r="AM241" i="2" a="1"/>
  <c r="AM241" i="2" s="1"/>
  <c r="AM242" i="2" a="1"/>
  <c r="AM242" i="2" s="1"/>
  <c r="AM243" i="2" a="1"/>
  <c r="AM243" i="2" s="1"/>
  <c r="AM244" i="2" a="1"/>
  <c r="AM244" i="2" s="1"/>
  <c r="AM245" i="2" a="1"/>
  <c r="AM245" i="2" s="1"/>
  <c r="AM246" i="2" a="1"/>
  <c r="AM246" i="2" s="1"/>
  <c r="AM247" i="2" a="1"/>
  <c r="AM247" i="2" s="1"/>
  <c r="AM248" i="2" a="1"/>
  <c r="AM248" i="2" s="1"/>
  <c r="AM249" i="2" a="1"/>
  <c r="AM249" i="2" s="1"/>
  <c r="AM250" i="2" a="1"/>
  <c r="AM250" i="2" s="1"/>
  <c r="AM251" i="2" a="1"/>
  <c r="AM251" i="2" s="1"/>
  <c r="AM252" i="2" a="1"/>
  <c r="AM252" i="2" s="1"/>
  <c r="AM253" i="2" a="1"/>
  <c r="AM253" i="2" s="1"/>
  <c r="AM254" i="2" a="1"/>
  <c r="AM254" i="2" s="1"/>
  <c r="AM255" i="2" a="1"/>
  <c r="AM255" i="2" s="1"/>
  <c r="AM256" i="2" a="1"/>
  <c r="AM256" i="2" s="1"/>
  <c r="AM257" i="2" a="1"/>
  <c r="AM257" i="2" s="1"/>
  <c r="AM258" i="2" a="1"/>
  <c r="AM258" i="2" s="1"/>
  <c r="AM259" i="2" a="1"/>
  <c r="AM259" i="2" s="1"/>
  <c r="AM260" i="2" a="1"/>
  <c r="AM260" i="2" s="1"/>
  <c r="AM261" i="2" a="1"/>
  <c r="AM261" i="2" s="1"/>
  <c r="AM262" i="2" a="1"/>
  <c r="AM262" i="2" s="1"/>
  <c r="AM263" i="2" a="1"/>
  <c r="AM263" i="2" s="1"/>
  <c r="AM264" i="2" a="1"/>
  <c r="AM264" i="2" s="1"/>
  <c r="AM265" i="2" a="1"/>
  <c r="AM265" i="2" s="1"/>
  <c r="AM266" i="2" a="1"/>
  <c r="AM266" i="2" s="1"/>
  <c r="AM267" i="2" a="1"/>
  <c r="AM267" i="2" s="1"/>
  <c r="AM268" i="2" a="1"/>
  <c r="AM268" i="2" s="1"/>
  <c r="AM269" i="2" a="1"/>
  <c r="AM269" i="2" s="1"/>
  <c r="AM270" i="2" a="1"/>
  <c r="AM270" i="2" s="1"/>
  <c r="AM271" i="2" a="1"/>
  <c r="AM271" i="2" s="1"/>
  <c r="AM272" i="2" a="1"/>
  <c r="AM272" i="2" s="1"/>
  <c r="AM273" i="2" a="1"/>
  <c r="AM273" i="2" s="1"/>
  <c r="AM274" i="2" a="1"/>
  <c r="AM274" i="2" s="1"/>
  <c r="AM275" i="2" a="1"/>
  <c r="AM275" i="2" s="1"/>
  <c r="AM276" i="2" a="1"/>
  <c r="AM276" i="2" s="1"/>
  <c r="AM277" i="2" a="1"/>
  <c r="AM277" i="2" s="1"/>
  <c r="AM278" i="2" a="1"/>
  <c r="AM278" i="2" s="1"/>
  <c r="AM279" i="2" a="1"/>
  <c r="AM279" i="2" s="1"/>
  <c r="AM280" i="2" a="1"/>
  <c r="AM280" i="2" s="1"/>
  <c r="AM281" i="2" a="1"/>
  <c r="AM281" i="2" s="1"/>
  <c r="AM282" i="2" a="1"/>
  <c r="AM282" i="2" s="1"/>
  <c r="AM283" i="2" a="1"/>
  <c r="AM283" i="2" s="1"/>
  <c r="AM284" i="2" a="1"/>
  <c r="AM284" i="2" s="1"/>
  <c r="AM285" i="2" a="1"/>
  <c r="AM285" i="2" s="1"/>
  <c r="AM286" i="2" a="1"/>
  <c r="AM286" i="2" s="1"/>
  <c r="AM287" i="2" a="1"/>
  <c r="AM287" i="2" s="1"/>
  <c r="AM288" i="2" a="1"/>
  <c r="AM288" i="2" s="1"/>
  <c r="AM289" i="2" a="1"/>
  <c r="AM289" i="2" s="1"/>
  <c r="AM290" i="2" a="1"/>
  <c r="AM290" i="2" s="1"/>
  <c r="AM291" i="2" a="1"/>
  <c r="AM291" i="2" s="1"/>
  <c r="AM292" i="2" a="1"/>
  <c r="AM292" i="2" s="1"/>
  <c r="AM293" i="2" a="1"/>
  <c r="AM293" i="2" s="1"/>
  <c r="AM294" i="2" a="1"/>
  <c r="AM294" i="2" s="1"/>
  <c r="AM295" i="2" a="1"/>
  <c r="AM295" i="2" s="1"/>
  <c r="AM296" i="2" a="1"/>
  <c r="AM296" i="2" s="1"/>
  <c r="AM297" i="2" a="1"/>
  <c r="AM297" i="2" s="1"/>
  <c r="AM298" i="2" a="1"/>
  <c r="AM298" i="2" s="1"/>
  <c r="AM299" i="2" a="1"/>
  <c r="AM299" i="2" s="1"/>
  <c r="AM300" i="2" a="1"/>
  <c r="AM300" i="2" s="1"/>
  <c r="AM301" i="2" a="1"/>
  <c r="AM301" i="2" s="1"/>
  <c r="AM302" i="2" a="1"/>
  <c r="AM302" i="2" s="1"/>
  <c r="AM303" i="2" a="1"/>
  <c r="AM303" i="2" s="1"/>
  <c r="AM304" i="2" a="1"/>
  <c r="AM304" i="2" s="1"/>
  <c r="AM305" i="2" a="1"/>
  <c r="AM305" i="2" s="1"/>
  <c r="AM306" i="2" a="1"/>
  <c r="AM306" i="2" s="1"/>
  <c r="AM307" i="2" a="1"/>
  <c r="AM307" i="2" s="1"/>
  <c r="AM308" i="2" a="1"/>
  <c r="AM308" i="2" s="1"/>
  <c r="AM309" i="2" a="1"/>
  <c r="AM309" i="2" s="1"/>
  <c r="AM310" i="2" a="1"/>
  <c r="AM310" i="2" s="1"/>
  <c r="AM311" i="2" a="1"/>
  <c r="AM311" i="2" s="1"/>
  <c r="AM312" i="2" a="1"/>
  <c r="AM312" i="2" s="1"/>
  <c r="AM313" i="2" a="1"/>
  <c r="AM313" i="2" s="1"/>
  <c r="AM314" i="2" a="1"/>
  <c r="AM314" i="2" s="1"/>
  <c r="AM315" i="2" a="1"/>
  <c r="AM315" i="2" s="1"/>
  <c r="AM316" i="2" a="1"/>
  <c r="AM316" i="2" s="1"/>
  <c r="AM317" i="2" a="1"/>
  <c r="AM317" i="2" s="1"/>
  <c r="AM318" i="2" a="1"/>
  <c r="AM318" i="2" s="1"/>
  <c r="AM319" i="2" a="1"/>
  <c r="AM319" i="2" s="1"/>
  <c r="AM320" i="2" a="1"/>
  <c r="AM320" i="2" s="1"/>
  <c r="AM321" i="2" a="1"/>
  <c r="AM321" i="2" s="1"/>
  <c r="AM322" i="2" a="1"/>
  <c r="AM322" i="2" s="1"/>
  <c r="AM323" i="2" a="1"/>
  <c r="AM323" i="2" s="1"/>
  <c r="AM324" i="2" a="1"/>
  <c r="AM324" i="2" s="1"/>
  <c r="AM325" i="2" a="1"/>
  <c r="AM325" i="2" s="1"/>
  <c r="AM326" i="2" a="1"/>
  <c r="AM326" i="2" s="1"/>
  <c r="AM327" i="2" a="1"/>
  <c r="AM327" i="2" s="1"/>
  <c r="AM328" i="2" a="1"/>
  <c r="AM328" i="2" s="1"/>
  <c r="AM329" i="2" a="1"/>
  <c r="AM329" i="2" s="1"/>
  <c r="AM330" i="2" a="1"/>
  <c r="AM330" i="2" s="1"/>
  <c r="AM331" i="2" a="1"/>
  <c r="AM331" i="2" s="1"/>
  <c r="AM332" i="2" a="1"/>
  <c r="AM332" i="2" s="1"/>
  <c r="AM333" i="2" a="1"/>
  <c r="AM333" i="2" s="1"/>
  <c r="AM334" i="2" a="1"/>
  <c r="AM334" i="2" s="1"/>
  <c r="AM335" i="2" a="1"/>
  <c r="AM335" i="2" s="1"/>
  <c r="AM336" i="2" a="1"/>
  <c r="AM336" i="2" s="1"/>
  <c r="AM337" i="2" a="1"/>
  <c r="AM337" i="2" s="1"/>
  <c r="AM338" i="2" a="1"/>
  <c r="AM338" i="2" s="1"/>
  <c r="AM339" i="2" a="1"/>
  <c r="AM339" i="2" s="1"/>
  <c r="AM340" i="2" a="1"/>
  <c r="AM340" i="2" s="1"/>
  <c r="AM341" i="2" a="1"/>
  <c r="AM341" i="2" s="1"/>
  <c r="AM342" i="2" a="1"/>
  <c r="AM342" i="2" s="1"/>
  <c r="AM343" i="2" a="1"/>
  <c r="AM343" i="2" s="1"/>
  <c r="AM344" i="2" a="1"/>
  <c r="AM344" i="2" s="1"/>
  <c r="AM345" i="2" a="1"/>
  <c r="AM345" i="2" s="1"/>
  <c r="AM346" i="2" a="1"/>
  <c r="AM346" i="2" s="1"/>
  <c r="AM347" i="2" a="1"/>
  <c r="AM347" i="2" s="1"/>
  <c r="AM348" i="2" a="1"/>
  <c r="AM348" i="2" s="1"/>
  <c r="AM349" i="2" a="1"/>
  <c r="AM349" i="2" s="1"/>
  <c r="AM350" i="2" a="1"/>
  <c r="AM350" i="2" s="1"/>
  <c r="AM351" i="2" a="1"/>
  <c r="AM351" i="2" s="1"/>
  <c r="AM352" i="2" a="1"/>
  <c r="AM352" i="2" s="1"/>
  <c r="AM353" i="2" a="1"/>
  <c r="AM353" i="2" s="1"/>
  <c r="AM354" i="2" a="1"/>
  <c r="AM354" i="2" s="1"/>
  <c r="AM355" i="2" a="1"/>
  <c r="AM355" i="2" s="1"/>
  <c r="AM356" i="2" a="1"/>
  <c r="AM356" i="2" s="1"/>
  <c r="AM357" i="2" a="1"/>
  <c r="AM357" i="2" s="1"/>
  <c r="AM358" i="2" a="1"/>
  <c r="AM358" i="2" s="1"/>
  <c r="AM359" i="2" a="1"/>
  <c r="AM359" i="2" s="1"/>
  <c r="AM360" i="2" a="1"/>
  <c r="AM360" i="2" s="1"/>
  <c r="AM361" i="2" a="1"/>
  <c r="AM361" i="2" s="1"/>
  <c r="AM362" i="2" a="1"/>
  <c r="AM362" i="2" s="1"/>
  <c r="AM363" i="2" a="1"/>
  <c r="AM363" i="2" s="1"/>
  <c r="AM364" i="2" a="1"/>
  <c r="AM364" i="2" s="1"/>
  <c r="AM365" i="2" a="1"/>
  <c r="AM365" i="2" s="1"/>
  <c r="AM366" i="2" a="1"/>
  <c r="AM366" i="2" s="1"/>
  <c r="AM367" i="2" a="1"/>
  <c r="AM367" i="2" s="1"/>
  <c r="AM368" i="2" a="1"/>
  <c r="AM368" i="2" s="1"/>
  <c r="AM369" i="2" a="1"/>
  <c r="AM369" i="2" s="1"/>
  <c r="AM370" i="2" a="1"/>
  <c r="AM370" i="2" s="1"/>
  <c r="AM371" i="2" a="1"/>
  <c r="AM371" i="2" s="1"/>
  <c r="AM372" i="2" a="1"/>
  <c r="AM372" i="2" s="1"/>
  <c r="AM373" i="2" a="1"/>
  <c r="AM373" i="2" s="1"/>
  <c r="AM374" i="2" a="1"/>
  <c r="AM374" i="2" s="1"/>
  <c r="AM375" i="2" a="1"/>
  <c r="AM375" i="2" s="1"/>
  <c r="AM376" i="2" a="1"/>
  <c r="AM376" i="2" s="1"/>
  <c r="AM377" i="2" a="1"/>
  <c r="AM377" i="2" s="1"/>
  <c r="AM378" i="2" a="1"/>
  <c r="AM378" i="2" s="1"/>
  <c r="AM379" i="2" a="1"/>
  <c r="AM379" i="2" s="1"/>
  <c r="AM380" i="2" a="1"/>
  <c r="AM380" i="2" s="1"/>
  <c r="AM381" i="2" a="1"/>
  <c r="AM381" i="2" s="1"/>
  <c r="AM382" i="2" a="1"/>
  <c r="AM382" i="2" s="1"/>
  <c r="AM383" i="2" a="1"/>
  <c r="AM383" i="2" s="1"/>
  <c r="AM384" i="2" a="1"/>
  <c r="AM384" i="2" s="1"/>
  <c r="AM385" i="2" a="1"/>
  <c r="AM385" i="2" s="1"/>
  <c r="AM386" i="2" a="1"/>
  <c r="AM386" i="2" s="1"/>
  <c r="AM387" i="2" a="1"/>
  <c r="AM387" i="2" s="1"/>
  <c r="AM388" i="2" a="1"/>
  <c r="AM388" i="2" s="1"/>
  <c r="AM389" i="2" a="1"/>
  <c r="AM389" i="2" s="1"/>
  <c r="AM390" i="2" a="1"/>
  <c r="AM390" i="2" s="1"/>
  <c r="AM391" i="2" a="1"/>
  <c r="AM391" i="2" s="1"/>
  <c r="AM392" i="2" a="1"/>
  <c r="AM392" i="2" s="1"/>
  <c r="AM393" i="2" a="1"/>
  <c r="AM393" i="2" s="1"/>
  <c r="AM394" i="2" a="1"/>
  <c r="AM394" i="2" s="1"/>
  <c r="AM395" i="2" a="1"/>
  <c r="AM395" i="2" s="1"/>
  <c r="AM396" i="2" a="1"/>
  <c r="AM396" i="2" s="1"/>
  <c r="AM397" i="2" a="1"/>
  <c r="AM397" i="2" s="1"/>
  <c r="AM398" i="2" a="1"/>
  <c r="AM398" i="2" s="1"/>
  <c r="AM399" i="2" a="1"/>
  <c r="AM399" i="2" s="1"/>
  <c r="AM400" i="2" a="1"/>
  <c r="AM400" i="2" s="1"/>
  <c r="AM401" i="2" a="1"/>
  <c r="AM401" i="2" s="1"/>
  <c r="AM402" i="2" a="1"/>
  <c r="AM402" i="2" s="1"/>
  <c r="AM403" i="2" a="1"/>
  <c r="AM403" i="2" s="1"/>
  <c r="AM404" i="2" a="1"/>
  <c r="AM404" i="2" s="1"/>
  <c r="AM405" i="2" a="1"/>
  <c r="AM405" i="2" s="1"/>
  <c r="AM406" i="2" a="1"/>
  <c r="AM406" i="2" s="1"/>
  <c r="AM407" i="2" a="1"/>
  <c r="AM407" i="2" s="1"/>
  <c r="AM408" i="2" a="1"/>
  <c r="AM408" i="2" s="1"/>
  <c r="AM409" i="2" a="1"/>
  <c r="AM409" i="2" s="1"/>
  <c r="AM410" i="2" a="1"/>
  <c r="AM410" i="2" s="1"/>
  <c r="AM411" i="2" a="1"/>
  <c r="AM411" i="2" s="1"/>
  <c r="AM412" i="2" a="1"/>
  <c r="AM412" i="2" s="1"/>
  <c r="AM413" i="2" a="1"/>
  <c r="AM413" i="2" s="1"/>
  <c r="AM414" i="2" a="1"/>
  <c r="AM414" i="2" s="1"/>
  <c r="AM415" i="2" a="1"/>
  <c r="AM415" i="2" s="1"/>
  <c r="AM416" i="2" a="1"/>
  <c r="AM416" i="2" s="1"/>
  <c r="AM417" i="2" a="1"/>
  <c r="AM417" i="2" s="1"/>
  <c r="AM418" i="2" a="1"/>
  <c r="AM418" i="2" s="1"/>
  <c r="AM419" i="2" a="1"/>
  <c r="AM419" i="2" s="1"/>
  <c r="AM420" i="2" a="1"/>
  <c r="AM420" i="2" s="1"/>
  <c r="AM421" i="2" a="1"/>
  <c r="AM421" i="2" s="1"/>
  <c r="AM422" i="2" a="1"/>
  <c r="AM422" i="2" s="1"/>
  <c r="AM423" i="2" a="1"/>
  <c r="AM423" i="2" s="1"/>
  <c r="AM424" i="2" a="1"/>
  <c r="AM424" i="2" s="1"/>
  <c r="AM425" i="2" a="1"/>
  <c r="AM425" i="2" s="1"/>
  <c r="AM426" i="2" a="1"/>
  <c r="AM426" i="2" s="1"/>
  <c r="AM427" i="2" a="1"/>
  <c r="AM427" i="2" s="1"/>
  <c r="AM428" i="2" a="1"/>
  <c r="AM428" i="2" s="1"/>
  <c r="AM429" i="2" a="1"/>
  <c r="AM429" i="2" s="1"/>
  <c r="AM430" i="2" a="1"/>
  <c r="AM430" i="2" s="1"/>
  <c r="AM431" i="2" a="1"/>
  <c r="AM431" i="2" s="1"/>
  <c r="AM432" i="2" a="1"/>
  <c r="AM432" i="2" s="1"/>
  <c r="AM433" i="2" a="1"/>
  <c r="AM433" i="2" s="1"/>
  <c r="AM434" i="2" a="1"/>
  <c r="AM434" i="2" s="1"/>
  <c r="AM435" i="2" a="1"/>
  <c r="AM435" i="2" s="1"/>
  <c r="AM436" i="2" a="1"/>
  <c r="AM436" i="2" s="1"/>
  <c r="AM437" i="2" a="1"/>
  <c r="AM437" i="2" s="1"/>
  <c r="AM438" i="2" a="1"/>
  <c r="AM438" i="2" s="1"/>
  <c r="AM439" i="2" a="1"/>
  <c r="AM439" i="2" s="1"/>
  <c r="AM440" i="2" a="1"/>
  <c r="AM440" i="2" s="1"/>
  <c r="AM441" i="2" a="1"/>
  <c r="AM441" i="2" s="1"/>
  <c r="AM442" i="2" a="1"/>
  <c r="AM442" i="2" s="1"/>
  <c r="AM443" i="2" a="1"/>
  <c r="AM443" i="2" s="1"/>
  <c r="AM444" i="2" a="1"/>
  <c r="AM444" i="2" s="1"/>
  <c r="AM445" i="2" a="1"/>
  <c r="AM445" i="2" s="1"/>
  <c r="AM446" i="2" a="1"/>
  <c r="AM446" i="2" s="1"/>
  <c r="AM447" i="2" a="1"/>
  <c r="AM447" i="2" s="1"/>
  <c r="AM448" i="2" a="1"/>
  <c r="AM448" i="2" s="1"/>
  <c r="AM449" i="2" a="1"/>
  <c r="AM449" i="2" s="1"/>
  <c r="AM450" i="2" a="1"/>
  <c r="AM450" i="2" s="1"/>
  <c r="AM451" i="2" a="1"/>
  <c r="AM451" i="2" s="1"/>
  <c r="AM452" i="2" a="1"/>
  <c r="AM452" i="2" s="1"/>
  <c r="AM453" i="2" a="1"/>
  <c r="AM453" i="2" s="1"/>
  <c r="AM454" i="2" a="1"/>
  <c r="AM454" i="2" s="1"/>
  <c r="AM455" i="2" a="1"/>
  <c r="AM455" i="2" s="1"/>
  <c r="AM456" i="2" a="1"/>
  <c r="AM456" i="2" s="1"/>
  <c r="AM457" i="2" a="1"/>
  <c r="AM457" i="2" s="1"/>
  <c r="AM458" i="2" a="1"/>
  <c r="AM458" i="2" s="1"/>
  <c r="AM459" i="2" a="1"/>
  <c r="AM459" i="2" s="1"/>
  <c r="AM460" i="2" a="1"/>
  <c r="AM460" i="2" s="1"/>
  <c r="AM461" i="2" a="1"/>
  <c r="AM461" i="2" s="1"/>
  <c r="AM462" i="2" a="1"/>
  <c r="AM462" i="2" s="1"/>
  <c r="AM463" i="2" a="1"/>
  <c r="AM463" i="2" s="1"/>
  <c r="AM464" i="2" a="1"/>
  <c r="AM464" i="2" s="1"/>
  <c r="AM465" i="2" a="1"/>
  <c r="AM465" i="2" s="1"/>
  <c r="AM466" i="2" a="1"/>
  <c r="AM466" i="2" s="1"/>
  <c r="AM467" i="2" a="1"/>
  <c r="AM467" i="2" s="1"/>
  <c r="AM468" i="2" a="1"/>
  <c r="AM468" i="2" s="1"/>
  <c r="AM469" i="2" a="1"/>
  <c r="AM469" i="2" s="1"/>
  <c r="AM470" i="2" a="1"/>
  <c r="AM470" i="2" s="1"/>
  <c r="AM471" i="2" a="1"/>
  <c r="AM471" i="2" s="1"/>
  <c r="AM472" i="2" a="1"/>
  <c r="AM472" i="2" s="1"/>
  <c r="AM473" i="2" a="1"/>
  <c r="AM473" i="2" s="1"/>
  <c r="AM474" i="2" a="1"/>
  <c r="AM474" i="2" s="1"/>
  <c r="AM475" i="2" a="1"/>
  <c r="AM475" i="2" s="1"/>
  <c r="AM476" i="2" a="1"/>
  <c r="AM476" i="2" s="1"/>
  <c r="AM477" i="2" a="1"/>
  <c r="AM477" i="2" s="1"/>
  <c r="AM478" i="2" a="1"/>
  <c r="AM478" i="2" s="1"/>
  <c r="AM479" i="2" a="1"/>
  <c r="AM479" i="2" s="1"/>
  <c r="AM480" i="2" a="1"/>
  <c r="AM480" i="2" s="1"/>
  <c r="AM481" i="2" a="1"/>
  <c r="AM481" i="2" s="1"/>
  <c r="AM482" i="2" a="1"/>
  <c r="AM482" i="2" s="1"/>
  <c r="AM483" i="2" a="1"/>
  <c r="AM483" i="2" s="1"/>
  <c r="AM484" i="2" a="1"/>
  <c r="AM484" i="2" s="1"/>
  <c r="AM485" i="2" a="1"/>
  <c r="AM485" i="2" s="1"/>
  <c r="AM486" i="2" a="1"/>
  <c r="AM486" i="2" s="1"/>
  <c r="AM487" i="2" a="1"/>
  <c r="AM487" i="2" s="1"/>
  <c r="AM488" i="2" a="1"/>
  <c r="AM488" i="2" s="1"/>
  <c r="AM489" i="2" a="1"/>
  <c r="AM489" i="2" s="1"/>
  <c r="AM490" i="2" a="1"/>
  <c r="AM490" i="2" s="1"/>
  <c r="AM491" i="2" a="1"/>
  <c r="AM491" i="2" s="1"/>
  <c r="AM492" i="2" a="1"/>
  <c r="AM492" i="2" s="1"/>
  <c r="AM493" i="2" a="1"/>
  <c r="AM493" i="2" s="1"/>
  <c r="AM494" i="2" a="1"/>
  <c r="AM494" i="2" s="1"/>
  <c r="AM495" i="2" a="1"/>
  <c r="AM495" i="2" s="1"/>
  <c r="AM496" i="2" a="1"/>
  <c r="AM496" i="2" s="1"/>
  <c r="AM497" i="2" a="1"/>
  <c r="AM497" i="2" s="1"/>
  <c r="AM498" i="2" a="1"/>
  <c r="AM498" i="2" s="1"/>
  <c r="AM499" i="2" a="1"/>
  <c r="AM499" i="2" s="1"/>
  <c r="AM500" i="2" a="1"/>
  <c r="AM500" i="2" s="1"/>
  <c r="AM501" i="2" a="1"/>
  <c r="AM501" i="2" s="1"/>
  <c r="AM502" i="2" a="1"/>
  <c r="AM502" i="2" s="1"/>
  <c r="AM503" i="2" a="1"/>
  <c r="AM503" i="2" s="1"/>
  <c r="AM504" i="2" a="1"/>
  <c r="AM504" i="2" s="1"/>
  <c r="AM505" i="2" a="1"/>
  <c r="AM505" i="2" s="1"/>
  <c r="AM506" i="2" a="1"/>
  <c r="AM506" i="2" s="1"/>
  <c r="AM507" i="2" a="1"/>
  <c r="AM507" i="2" s="1"/>
  <c r="AM508" i="2" a="1"/>
  <c r="AM508" i="2" s="1"/>
  <c r="AM509" i="2" a="1"/>
  <c r="AM509" i="2" s="1"/>
  <c r="AM510" i="2" a="1"/>
  <c r="AM510" i="2" s="1"/>
  <c r="AM511" i="2" a="1"/>
  <c r="AM511" i="2" s="1"/>
  <c r="AM512" i="2" a="1"/>
  <c r="AM512" i="2" s="1"/>
  <c r="AM513" i="2" a="1"/>
  <c r="AM513" i="2" s="1"/>
  <c r="AM514" i="2" a="1"/>
  <c r="AM514" i="2" s="1"/>
  <c r="AM515" i="2" a="1"/>
  <c r="AM515" i="2" s="1"/>
  <c r="AM516" i="2" a="1"/>
  <c r="AM516" i="2" s="1"/>
  <c r="AM517" i="2" a="1"/>
  <c r="AM517" i="2" s="1"/>
  <c r="AM518" i="2" a="1"/>
  <c r="AM518" i="2" s="1"/>
  <c r="AM519" i="2" a="1"/>
  <c r="AM519" i="2" s="1"/>
  <c r="AM520" i="2" a="1"/>
  <c r="AM520" i="2" s="1"/>
  <c r="AM521" i="2" a="1"/>
  <c r="AM521" i="2" s="1"/>
  <c r="AM522" i="2" a="1"/>
  <c r="AM522" i="2" s="1"/>
  <c r="AM523" i="2" a="1"/>
  <c r="AM523" i="2" s="1"/>
  <c r="AM524" i="2" a="1"/>
  <c r="AM524" i="2" s="1"/>
  <c r="AM525" i="2" a="1"/>
  <c r="AM525" i="2" s="1"/>
  <c r="AM526" i="2" a="1"/>
  <c r="AM526" i="2" s="1"/>
  <c r="AM527" i="2" a="1"/>
  <c r="AM527" i="2" s="1"/>
  <c r="AM528" i="2" a="1"/>
  <c r="AM528" i="2" s="1"/>
  <c r="AM529" i="2" a="1"/>
  <c r="AM529" i="2" s="1"/>
  <c r="AM530" i="2" a="1"/>
  <c r="AM530" i="2" s="1"/>
  <c r="AM531" i="2" a="1"/>
  <c r="AM531" i="2" s="1"/>
  <c r="AM532" i="2" a="1"/>
  <c r="AM532" i="2" s="1"/>
  <c r="AM533" i="2" a="1"/>
  <c r="AM533" i="2" s="1"/>
  <c r="AM534" i="2" a="1"/>
  <c r="AM534" i="2" s="1"/>
  <c r="AM535" i="2" a="1"/>
  <c r="AM535" i="2" s="1"/>
  <c r="AM536" i="2" a="1"/>
  <c r="AM536" i="2" s="1"/>
  <c r="AM537" i="2" a="1"/>
  <c r="AM537" i="2" s="1"/>
  <c r="AM538" i="2" a="1"/>
  <c r="AM538" i="2" s="1"/>
  <c r="AM539" i="2" a="1"/>
  <c r="AM539" i="2" s="1"/>
  <c r="AM540" i="2" a="1"/>
  <c r="AM540" i="2" s="1"/>
  <c r="AM541" i="2" a="1"/>
  <c r="AM541" i="2" s="1"/>
  <c r="AM542" i="2" a="1"/>
  <c r="AM542" i="2" s="1"/>
  <c r="AM543" i="2" a="1"/>
  <c r="AM543" i="2" s="1"/>
  <c r="AM544" i="2" a="1"/>
  <c r="AM544" i="2" s="1"/>
  <c r="AM545" i="2" a="1"/>
  <c r="AM545" i="2" s="1"/>
  <c r="AM546" i="2" a="1"/>
  <c r="AM546" i="2" s="1"/>
  <c r="AM547" i="2" a="1"/>
  <c r="AM547" i="2" s="1"/>
  <c r="AM548" i="2" a="1"/>
  <c r="AM548" i="2" s="1"/>
  <c r="AM549" i="2" a="1"/>
  <c r="AM549" i="2" s="1"/>
  <c r="AM550" i="2" a="1"/>
  <c r="AM550" i="2" s="1"/>
  <c r="AM551" i="2" a="1"/>
  <c r="AM551" i="2" s="1"/>
  <c r="AM552" i="2" a="1"/>
  <c r="AM552" i="2" s="1"/>
  <c r="AM553" i="2" a="1"/>
  <c r="AM553" i="2" s="1"/>
  <c r="AM554" i="2" a="1"/>
  <c r="AM554" i="2" s="1"/>
  <c r="AM555" i="2" a="1"/>
  <c r="AM555" i="2" s="1"/>
  <c r="AM556" i="2" a="1"/>
  <c r="AM556" i="2" s="1"/>
  <c r="AM557" i="2" a="1"/>
  <c r="AM557" i="2" s="1"/>
  <c r="AM558" i="2" a="1"/>
  <c r="AM558" i="2" s="1"/>
  <c r="AM559" i="2" a="1"/>
  <c r="AM559" i="2" s="1"/>
  <c r="AM560" i="2" a="1"/>
  <c r="AM560" i="2" s="1"/>
  <c r="AM561" i="2" a="1"/>
  <c r="AM561" i="2" s="1"/>
  <c r="AM562" i="2" a="1"/>
  <c r="AM562" i="2" s="1"/>
  <c r="AM563" i="2" a="1"/>
  <c r="AM563" i="2" s="1"/>
  <c r="AM564" i="2" a="1"/>
  <c r="AM564" i="2" s="1"/>
  <c r="AM565" i="2" a="1"/>
  <c r="AM565" i="2" s="1"/>
  <c r="AM566" i="2" a="1"/>
  <c r="AM566" i="2" s="1"/>
  <c r="AM567" i="2" a="1"/>
  <c r="AM567" i="2" s="1"/>
  <c r="AM568" i="2" a="1"/>
  <c r="AM568" i="2" s="1"/>
  <c r="AM569" i="2" a="1"/>
  <c r="AM569" i="2" s="1"/>
  <c r="AM570" i="2" a="1"/>
  <c r="AM570" i="2" s="1"/>
  <c r="AM571" i="2" a="1"/>
  <c r="AM571" i="2" s="1"/>
  <c r="AM572" i="2" a="1"/>
  <c r="AM572" i="2" s="1"/>
  <c r="AM573" i="2" a="1"/>
  <c r="AM573" i="2" s="1"/>
  <c r="AM574" i="2" a="1"/>
  <c r="AM574" i="2" s="1"/>
  <c r="AM575" i="2" a="1"/>
  <c r="AM575" i="2" s="1"/>
  <c r="AM576" i="2" a="1"/>
  <c r="AM576" i="2" s="1"/>
  <c r="AM577" i="2" a="1"/>
  <c r="AM577" i="2" s="1"/>
  <c r="AM578" i="2" a="1"/>
  <c r="AM578" i="2" s="1"/>
  <c r="AM579" i="2" a="1"/>
  <c r="AM579" i="2" s="1"/>
  <c r="AM580" i="2" a="1"/>
  <c r="AM580" i="2" s="1"/>
  <c r="AM581" i="2" a="1"/>
  <c r="AM581" i="2" s="1"/>
  <c r="AM582" i="2" a="1"/>
  <c r="AM582" i="2" s="1"/>
  <c r="AM583" i="2" a="1"/>
  <c r="AM583" i="2" s="1"/>
  <c r="AM584" i="2" a="1"/>
  <c r="AM584" i="2" s="1"/>
  <c r="AM585" i="2" a="1"/>
  <c r="AM585" i="2" s="1"/>
  <c r="AM586" i="2" a="1"/>
  <c r="AM586" i="2" s="1"/>
  <c r="AM587" i="2" a="1"/>
  <c r="AM587" i="2" s="1"/>
  <c r="AM588" i="2" a="1"/>
  <c r="AM588" i="2" s="1"/>
  <c r="AM589" i="2" a="1"/>
  <c r="AM589" i="2" s="1"/>
  <c r="AM590" i="2" a="1"/>
  <c r="AM590" i="2" s="1"/>
  <c r="AM591" i="2" a="1"/>
  <c r="AM591" i="2" s="1"/>
  <c r="AM592" i="2" a="1"/>
  <c r="AM592" i="2" s="1"/>
  <c r="AM593" i="2" a="1"/>
  <c r="AM593" i="2" s="1"/>
  <c r="AM594" i="2" a="1"/>
  <c r="AM594" i="2" s="1"/>
  <c r="AM595" i="2" a="1"/>
  <c r="AM595" i="2" s="1"/>
  <c r="AM596" i="2" a="1"/>
  <c r="AM596" i="2" s="1"/>
  <c r="AM597" i="2" a="1"/>
  <c r="AM597" i="2" s="1"/>
  <c r="AM598" i="2" a="1"/>
  <c r="AM598" i="2" s="1"/>
  <c r="AM599" i="2" a="1"/>
  <c r="AM599" i="2" s="1"/>
  <c r="AM600" i="2" a="1"/>
  <c r="AM600" i="2" s="1"/>
  <c r="AM601" i="2" a="1"/>
  <c r="AM601" i="2" s="1"/>
  <c r="AM602" i="2" a="1"/>
  <c r="AM602" i="2" s="1"/>
  <c r="AM603" i="2" a="1"/>
  <c r="AM603" i="2" s="1"/>
  <c r="AM604" i="2" a="1"/>
  <c r="AM604" i="2" s="1"/>
  <c r="AM605" i="2" a="1"/>
  <c r="AM605" i="2" s="1"/>
  <c r="AM606" i="2" a="1"/>
  <c r="AM606" i="2" s="1"/>
  <c r="AM607" i="2" a="1"/>
  <c r="AM607" i="2" s="1"/>
  <c r="AM608" i="2" a="1"/>
  <c r="AM608" i="2" s="1"/>
  <c r="AM609" i="2" a="1"/>
  <c r="AM609" i="2" s="1"/>
  <c r="AM610" i="2" a="1"/>
  <c r="AM610" i="2" s="1"/>
  <c r="AM611" i="2" a="1"/>
  <c r="AM611" i="2" s="1"/>
  <c r="AM612" i="2" a="1"/>
  <c r="AM612" i="2" s="1"/>
  <c r="AM613" i="2" a="1"/>
  <c r="AM613" i="2" s="1"/>
  <c r="AM614" i="2" a="1"/>
  <c r="AM614" i="2" s="1"/>
  <c r="AM615" i="2" a="1"/>
  <c r="AM615" i="2" s="1"/>
  <c r="AM616" i="2" a="1"/>
  <c r="AM616" i="2" s="1"/>
  <c r="AM617" i="2" a="1"/>
  <c r="AM617" i="2" s="1"/>
  <c r="AM618" i="2" a="1"/>
  <c r="AM618" i="2" s="1"/>
  <c r="AM619" i="2" a="1"/>
  <c r="AM619" i="2" s="1"/>
  <c r="AM620" i="2" a="1"/>
  <c r="AM620" i="2" s="1"/>
  <c r="AM621" i="2" a="1"/>
  <c r="AM621" i="2" s="1"/>
  <c r="AM622" i="2" a="1"/>
  <c r="AM622" i="2" s="1"/>
  <c r="AM623" i="2" a="1"/>
  <c r="AM623" i="2" s="1"/>
  <c r="AM624" i="2" a="1"/>
  <c r="AM624" i="2" s="1"/>
  <c r="AM625" i="2" a="1"/>
  <c r="AM625" i="2" s="1"/>
  <c r="AM626" i="2" a="1"/>
  <c r="AM626" i="2" s="1"/>
  <c r="AM627" i="2" a="1"/>
  <c r="AM627" i="2" s="1"/>
  <c r="AM628" i="2" a="1"/>
  <c r="AM628" i="2" s="1"/>
  <c r="AM629" i="2" a="1"/>
  <c r="AM629" i="2" s="1"/>
  <c r="AM630" i="2" a="1"/>
  <c r="AM630" i="2" s="1"/>
  <c r="AM631" i="2" a="1"/>
  <c r="AM631" i="2" s="1"/>
  <c r="AM632" i="2" a="1"/>
  <c r="AM632" i="2" s="1"/>
  <c r="AM633" i="2" a="1"/>
  <c r="AM633" i="2" s="1"/>
  <c r="AM634" i="2" a="1"/>
  <c r="AM634" i="2" s="1"/>
  <c r="AM635" i="2" a="1"/>
  <c r="AM635" i="2" s="1"/>
  <c r="AM636" i="2" a="1"/>
  <c r="AM636" i="2" s="1"/>
  <c r="AM637" i="2" a="1"/>
  <c r="AM637" i="2" s="1"/>
  <c r="AM638" i="2" a="1"/>
  <c r="AM638" i="2" s="1"/>
  <c r="AM639" i="2" a="1"/>
  <c r="AM639" i="2" s="1"/>
  <c r="AM640" i="2" a="1"/>
  <c r="AM640" i="2" s="1"/>
  <c r="AM641" i="2" a="1"/>
  <c r="AM641" i="2" s="1"/>
  <c r="AM642" i="2" a="1"/>
  <c r="AM642" i="2" s="1"/>
  <c r="AM643" i="2" a="1"/>
  <c r="AM643" i="2" s="1"/>
  <c r="AM644" i="2" a="1"/>
  <c r="AM644" i="2" s="1"/>
  <c r="AM645" i="2" a="1"/>
  <c r="AM645" i="2" s="1"/>
  <c r="AM646" i="2" a="1"/>
  <c r="AM646" i="2" s="1"/>
  <c r="AM647" i="2" a="1"/>
  <c r="AM647" i="2" s="1"/>
  <c r="AM648" i="2" a="1"/>
  <c r="AM648" i="2" s="1"/>
  <c r="AM649" i="2" a="1"/>
  <c r="AM649" i="2" s="1"/>
  <c r="AM650" i="2" a="1"/>
  <c r="AM650" i="2" s="1"/>
  <c r="AM651" i="2" a="1"/>
  <c r="AM651" i="2" s="1"/>
  <c r="AM652" i="2" a="1"/>
  <c r="AM652" i="2" s="1"/>
  <c r="AM653" i="2" a="1"/>
  <c r="AM653" i="2" s="1"/>
  <c r="AM654" i="2" a="1"/>
  <c r="AM654" i="2" s="1"/>
  <c r="AM655" i="2" a="1"/>
  <c r="AM655" i="2" s="1"/>
  <c r="AM656" i="2" a="1"/>
  <c r="AM656" i="2" s="1"/>
  <c r="AM657" i="2" a="1"/>
  <c r="AM657" i="2" s="1"/>
  <c r="AM658" i="2" a="1"/>
  <c r="AM658" i="2" s="1"/>
  <c r="AM659" i="2" a="1"/>
  <c r="AM659" i="2" s="1"/>
  <c r="AM660" i="2" a="1"/>
  <c r="AM660" i="2" s="1"/>
  <c r="AM661" i="2" a="1"/>
  <c r="AM661" i="2" s="1"/>
  <c r="AM662" i="2" a="1"/>
  <c r="AM662" i="2" s="1"/>
  <c r="AM663" i="2" a="1"/>
  <c r="AM663" i="2" s="1"/>
  <c r="AM664" i="2" a="1"/>
  <c r="AM664" i="2" s="1"/>
  <c r="AM665" i="2" a="1"/>
  <c r="AM665" i="2" s="1"/>
  <c r="AM666" i="2" a="1"/>
  <c r="AM666" i="2" s="1"/>
  <c r="AM667" i="2" a="1"/>
  <c r="AM667" i="2" s="1"/>
  <c r="AM668" i="2" a="1"/>
  <c r="AM668" i="2" s="1"/>
  <c r="AM669" i="2" a="1"/>
  <c r="AM669" i="2" s="1"/>
  <c r="AM670" i="2" a="1"/>
  <c r="AM670" i="2" s="1"/>
  <c r="AM671" i="2" a="1"/>
  <c r="AM671" i="2" s="1"/>
  <c r="AM672" i="2" a="1"/>
  <c r="AM672" i="2" s="1"/>
  <c r="AM673" i="2" a="1"/>
  <c r="AM673" i="2" s="1"/>
  <c r="AM674" i="2" a="1"/>
  <c r="AM674" i="2" s="1"/>
  <c r="AM675" i="2" a="1"/>
  <c r="AM675" i="2" s="1"/>
  <c r="AM676" i="2" a="1"/>
  <c r="AM676" i="2" s="1"/>
  <c r="AM677" i="2" a="1"/>
  <c r="AM677" i="2" s="1"/>
  <c r="AM678" i="2" a="1"/>
  <c r="AM678" i="2" s="1"/>
  <c r="AM679" i="2" a="1"/>
  <c r="AM679" i="2" s="1"/>
  <c r="AM680" i="2" a="1"/>
  <c r="AM680" i="2" s="1"/>
  <c r="AM681" i="2" a="1"/>
  <c r="AM681" i="2" s="1"/>
  <c r="AM682" i="2" a="1"/>
  <c r="AM682" i="2" s="1"/>
  <c r="AM683" i="2" a="1"/>
  <c r="AM683" i="2" s="1"/>
  <c r="AM684" i="2" a="1"/>
  <c r="AM684" i="2" s="1"/>
  <c r="AM685" i="2" a="1"/>
  <c r="AM685" i="2" s="1"/>
  <c r="AM686" i="2" a="1"/>
  <c r="AM686" i="2" s="1"/>
  <c r="AM687" i="2" a="1"/>
  <c r="AM687" i="2" s="1"/>
  <c r="AM688" i="2" a="1"/>
  <c r="AM688" i="2" s="1"/>
  <c r="AM689" i="2" a="1"/>
  <c r="AM689" i="2" s="1"/>
  <c r="AM690" i="2" a="1"/>
  <c r="AM690" i="2" s="1"/>
  <c r="AM691" i="2" a="1"/>
  <c r="AM691" i="2" s="1"/>
  <c r="AM692" i="2" a="1"/>
  <c r="AM692" i="2" s="1"/>
  <c r="AM693" i="2" a="1"/>
  <c r="AM693" i="2" s="1"/>
  <c r="AM694" i="2" a="1"/>
  <c r="AM694" i="2" s="1"/>
  <c r="AM695" i="2" a="1"/>
  <c r="AM695" i="2" s="1"/>
  <c r="AM696" i="2" a="1"/>
  <c r="AM696" i="2" s="1"/>
  <c r="AM697" i="2" a="1"/>
  <c r="AM697" i="2" s="1"/>
  <c r="AM698" i="2" a="1"/>
  <c r="AM698" i="2" s="1"/>
  <c r="AM699" i="2" a="1"/>
  <c r="AM699" i="2" s="1"/>
  <c r="AM700" i="2" a="1"/>
  <c r="AM700" i="2" s="1"/>
  <c r="AM701" i="2" a="1"/>
  <c r="AM701" i="2" s="1"/>
  <c r="AM702" i="2" a="1"/>
  <c r="AM702" i="2" s="1"/>
  <c r="AM703" i="2" a="1"/>
  <c r="AM703" i="2" s="1"/>
  <c r="AM704" i="2" a="1"/>
  <c r="AM704" i="2" s="1"/>
  <c r="AM705" i="2" a="1"/>
  <c r="AM705" i="2" s="1"/>
  <c r="AM706" i="2" a="1"/>
  <c r="AM706" i="2" s="1"/>
  <c r="AM707" i="2" a="1"/>
  <c r="AM707" i="2" s="1"/>
  <c r="AM708" i="2" a="1"/>
  <c r="AM708" i="2" s="1"/>
  <c r="AM709" i="2" a="1"/>
  <c r="AM709" i="2" s="1"/>
  <c r="AM710" i="2" a="1"/>
  <c r="AM710" i="2" s="1"/>
  <c r="AM711" i="2" a="1"/>
  <c r="AM711" i="2" s="1"/>
  <c r="AM712" i="2" a="1"/>
  <c r="AM712" i="2" s="1"/>
  <c r="AM713" i="2" a="1"/>
  <c r="AM713" i="2" s="1"/>
  <c r="AM714" i="2" a="1"/>
  <c r="AM714" i="2" s="1"/>
  <c r="AM715" i="2" a="1"/>
  <c r="AM715" i="2" s="1"/>
  <c r="AM716" i="2" a="1"/>
  <c r="AM716" i="2" s="1"/>
  <c r="AM717" i="2" a="1"/>
  <c r="AM717" i="2" s="1"/>
  <c r="AM718" i="2" a="1"/>
  <c r="AM718" i="2" s="1"/>
  <c r="AM719" i="2" a="1"/>
  <c r="AM719" i="2" s="1"/>
  <c r="AM720" i="2" a="1"/>
  <c r="AM720" i="2" s="1"/>
  <c r="AM721" i="2" a="1"/>
  <c r="AM721" i="2" s="1"/>
  <c r="AM722" i="2" a="1"/>
  <c r="AM722" i="2" s="1"/>
  <c r="AM723" i="2" a="1"/>
  <c r="AM723" i="2" s="1"/>
  <c r="AM724" i="2" a="1"/>
  <c r="AM724" i="2" s="1"/>
  <c r="AM725" i="2" a="1"/>
  <c r="AM725" i="2" s="1"/>
  <c r="AM726" i="2" a="1"/>
  <c r="AM726" i="2" s="1"/>
  <c r="AM727" i="2" a="1"/>
  <c r="AM727" i="2" s="1"/>
  <c r="AM728" i="2" a="1"/>
  <c r="AM728" i="2" s="1"/>
  <c r="AM729" i="2" a="1"/>
  <c r="AM729" i="2" s="1"/>
  <c r="AM730" i="2" a="1"/>
  <c r="AM730" i="2" s="1"/>
  <c r="AM731" i="2" a="1"/>
  <c r="AM731" i="2" s="1"/>
  <c r="AM732" i="2" a="1"/>
  <c r="AM732" i="2" s="1"/>
  <c r="AM733" i="2" a="1"/>
  <c r="AM733" i="2" s="1"/>
  <c r="AM734" i="2" a="1"/>
  <c r="AM734" i="2" s="1"/>
  <c r="AM735" i="2" a="1"/>
  <c r="AM735" i="2" s="1"/>
  <c r="AM736" i="2" a="1"/>
  <c r="AM736" i="2" s="1"/>
  <c r="AM737" i="2" a="1"/>
  <c r="AM737" i="2" s="1"/>
  <c r="AM738" i="2" a="1"/>
  <c r="AM738" i="2" s="1"/>
  <c r="AM739" i="2" a="1"/>
  <c r="AM739" i="2" s="1"/>
  <c r="AM740" i="2" a="1"/>
  <c r="AM740" i="2" s="1"/>
  <c r="AM741" i="2" a="1"/>
  <c r="AM741" i="2" s="1"/>
  <c r="AM742" i="2" a="1"/>
  <c r="AM742" i="2" s="1"/>
  <c r="AM743" i="2" a="1"/>
  <c r="AM743" i="2" s="1"/>
  <c r="AM744" i="2" a="1"/>
  <c r="AM744" i="2" s="1"/>
  <c r="AM745" i="2" a="1"/>
  <c r="AM745" i="2" s="1"/>
  <c r="AM746" i="2" a="1"/>
  <c r="AM746" i="2" s="1"/>
  <c r="AM747" i="2" a="1"/>
  <c r="AM747" i="2" s="1"/>
  <c r="AM748" i="2" a="1"/>
  <c r="AM748" i="2" s="1"/>
  <c r="AM749" i="2" a="1"/>
  <c r="AM749" i="2" s="1"/>
  <c r="AM750" i="2" a="1"/>
  <c r="AM750" i="2" s="1"/>
  <c r="AM751" i="2" a="1"/>
  <c r="AM751" i="2" s="1"/>
  <c r="AM752" i="2" a="1"/>
  <c r="AM752" i="2" s="1"/>
  <c r="AM753" i="2" a="1"/>
  <c r="AM753" i="2" s="1"/>
  <c r="AM754" i="2" a="1"/>
  <c r="AM754" i="2" s="1"/>
  <c r="AM755" i="2" a="1"/>
  <c r="AM755" i="2" s="1"/>
  <c r="AM756" i="2" a="1"/>
  <c r="AM756" i="2" s="1"/>
  <c r="AM757" i="2" a="1"/>
  <c r="AM757" i="2" s="1"/>
  <c r="AM758" i="2" a="1"/>
  <c r="AM758" i="2" s="1"/>
  <c r="AM759" i="2" a="1"/>
  <c r="AM759" i="2" s="1"/>
  <c r="AM760" i="2" a="1"/>
  <c r="AM760" i="2" s="1"/>
  <c r="AM761" i="2" a="1"/>
  <c r="AM761" i="2" s="1"/>
  <c r="AM762" i="2" a="1"/>
  <c r="AM762" i="2" s="1"/>
  <c r="AM763" i="2" a="1"/>
  <c r="AM763" i="2" s="1"/>
  <c r="AM764" i="2" a="1"/>
  <c r="AM764" i="2" s="1"/>
  <c r="AM765" i="2" a="1"/>
  <c r="AM765" i="2" s="1"/>
  <c r="AM766" i="2" a="1"/>
  <c r="AM766" i="2" s="1"/>
  <c r="AM767" i="2" a="1"/>
  <c r="AM767" i="2" s="1"/>
  <c r="AM768" i="2" a="1"/>
  <c r="AM768" i="2" s="1"/>
  <c r="AM769" i="2" a="1"/>
  <c r="AM769" i="2" s="1"/>
  <c r="AM770" i="2" a="1"/>
  <c r="AM770" i="2" s="1"/>
  <c r="AM771" i="2" a="1"/>
  <c r="AM771" i="2" s="1"/>
  <c r="AM772" i="2" a="1"/>
  <c r="AM772" i="2" s="1"/>
  <c r="AM773" i="2" a="1"/>
  <c r="AM773" i="2" s="1"/>
  <c r="AM774" i="2" a="1"/>
  <c r="AM774" i="2" s="1"/>
  <c r="AM775" i="2" a="1"/>
  <c r="AM775" i="2" s="1"/>
  <c r="AM776" i="2" a="1"/>
  <c r="AM776" i="2" s="1"/>
  <c r="AM777" i="2" a="1"/>
  <c r="AM777" i="2" s="1"/>
  <c r="AM778" i="2" a="1"/>
  <c r="AM778" i="2" s="1"/>
  <c r="AM779" i="2" a="1"/>
  <c r="AM779" i="2" s="1"/>
  <c r="AM780" i="2" a="1"/>
  <c r="AM780" i="2" s="1"/>
  <c r="AM781" i="2" a="1"/>
  <c r="AM781" i="2" s="1"/>
  <c r="AM782" i="2" a="1"/>
  <c r="AM782" i="2" s="1"/>
  <c r="AM783" i="2" a="1"/>
  <c r="AM783" i="2" s="1"/>
  <c r="AM784" i="2" a="1"/>
  <c r="AM784" i="2" s="1"/>
  <c r="AM785" i="2" a="1"/>
  <c r="AM785" i="2" s="1"/>
  <c r="AM786" i="2" a="1"/>
  <c r="AM786" i="2" s="1"/>
  <c r="AM787" i="2" a="1"/>
  <c r="AM787" i="2" s="1"/>
  <c r="AM788" i="2" a="1"/>
  <c r="AM788" i="2" s="1"/>
  <c r="AM789" i="2" a="1"/>
  <c r="AM789" i="2" s="1"/>
  <c r="AM790" i="2" a="1"/>
  <c r="AM790" i="2" s="1"/>
  <c r="AM791" i="2" a="1"/>
  <c r="AM791" i="2" s="1"/>
  <c r="AM792" i="2" a="1"/>
  <c r="AM792" i="2" s="1"/>
  <c r="AM793" i="2" a="1"/>
  <c r="AM793" i="2" s="1"/>
  <c r="AM794" i="2" a="1"/>
  <c r="AM794" i="2" s="1"/>
  <c r="AM795" i="2" a="1"/>
  <c r="AM795" i="2" s="1"/>
  <c r="AM796" i="2" a="1"/>
  <c r="AM796" i="2" s="1"/>
  <c r="AM797" i="2" a="1"/>
  <c r="AM797" i="2" s="1"/>
  <c r="AM798" i="2" a="1"/>
  <c r="AM798" i="2" s="1"/>
  <c r="AM799" i="2" a="1"/>
  <c r="AM799" i="2" s="1"/>
  <c r="AM800" i="2" a="1"/>
  <c r="AM800" i="2" s="1"/>
  <c r="AM801" i="2" a="1"/>
  <c r="AM801" i="2" s="1"/>
  <c r="AM802" i="2" a="1"/>
  <c r="AM802" i="2" s="1"/>
  <c r="AM803" i="2" a="1"/>
  <c r="AM803" i="2" s="1"/>
  <c r="AM804" i="2" a="1"/>
  <c r="AM804" i="2" s="1"/>
  <c r="AM805" i="2" a="1"/>
  <c r="AM805" i="2" s="1"/>
  <c r="AM806" i="2" a="1"/>
  <c r="AM806" i="2" s="1"/>
  <c r="AM807" i="2" a="1"/>
  <c r="AM807" i="2" s="1"/>
  <c r="AM808" i="2" a="1"/>
  <c r="AM808" i="2" s="1"/>
  <c r="AM809" i="2" a="1"/>
  <c r="AM809" i="2" s="1"/>
  <c r="AM810" i="2" a="1"/>
  <c r="AM810" i="2" s="1"/>
  <c r="AM811" i="2" a="1"/>
  <c r="AM811" i="2" s="1"/>
  <c r="AM812" i="2" a="1"/>
  <c r="AM812" i="2" s="1"/>
  <c r="AM813" i="2" a="1"/>
  <c r="AM813" i="2" s="1"/>
  <c r="AM814" i="2" a="1"/>
  <c r="AM814" i="2" s="1"/>
  <c r="AM815" i="2" a="1"/>
  <c r="AM815" i="2" s="1"/>
  <c r="AM816" i="2" a="1"/>
  <c r="AM816" i="2" s="1"/>
  <c r="AM817" i="2" a="1"/>
  <c r="AM817" i="2" s="1"/>
  <c r="AM818" i="2" a="1"/>
  <c r="AM818" i="2" s="1"/>
  <c r="AM819" i="2" a="1"/>
  <c r="AM819" i="2" s="1"/>
  <c r="AM820" i="2" a="1"/>
  <c r="AM820" i="2" s="1"/>
  <c r="AM821" i="2" a="1"/>
  <c r="AM821" i="2" s="1"/>
  <c r="AM822" i="2" a="1"/>
  <c r="AM822" i="2" s="1"/>
  <c r="AM823" i="2" a="1"/>
  <c r="AM823" i="2" s="1"/>
  <c r="AM824" i="2" a="1"/>
  <c r="AM824" i="2" s="1"/>
  <c r="AM825" i="2" a="1"/>
  <c r="AM825" i="2" s="1"/>
  <c r="AM826" i="2" a="1"/>
  <c r="AM826" i="2" s="1"/>
  <c r="AM827" i="2" a="1"/>
  <c r="AM827" i="2" s="1"/>
  <c r="AM828" i="2" a="1"/>
  <c r="AM828" i="2" s="1"/>
  <c r="AM829" i="2" a="1"/>
  <c r="AM829" i="2" s="1"/>
  <c r="AM830" i="2" a="1"/>
  <c r="AM830" i="2" s="1"/>
  <c r="AM831" i="2" a="1"/>
  <c r="AM831" i="2" s="1"/>
  <c r="AM832" i="2" a="1"/>
  <c r="AM832" i="2" s="1"/>
  <c r="AM833" i="2" a="1"/>
  <c r="AM833" i="2" s="1"/>
  <c r="AM834" i="2" a="1"/>
  <c r="AM834" i="2" s="1"/>
  <c r="AM835" i="2" a="1"/>
  <c r="AM835" i="2" s="1"/>
  <c r="AM836" i="2" a="1"/>
  <c r="AM836" i="2" s="1"/>
  <c r="AM837" i="2" a="1"/>
  <c r="AM837" i="2" s="1"/>
  <c r="AM838" i="2" a="1"/>
  <c r="AM838" i="2" s="1"/>
  <c r="AM839" i="2" a="1"/>
  <c r="AM839" i="2" s="1"/>
  <c r="AM840" i="2" a="1"/>
  <c r="AM840" i="2" s="1"/>
  <c r="AM841" i="2" a="1"/>
  <c r="AM841" i="2" s="1"/>
  <c r="AM842" i="2" a="1"/>
  <c r="AM842" i="2" s="1"/>
  <c r="AM843" i="2" a="1"/>
  <c r="AM843" i="2" s="1"/>
  <c r="AM844" i="2" a="1"/>
  <c r="AM844" i="2" s="1"/>
  <c r="AM845" i="2" a="1"/>
  <c r="AM845" i="2" s="1"/>
  <c r="AM846" i="2" a="1"/>
  <c r="AM846" i="2" s="1"/>
  <c r="AM847" i="2" a="1"/>
  <c r="AM847" i="2" s="1"/>
  <c r="AM848" i="2" a="1"/>
  <c r="AM848" i="2" s="1"/>
  <c r="AM849" i="2" a="1"/>
  <c r="AM849" i="2" s="1"/>
  <c r="AM850" i="2" a="1"/>
  <c r="AM850" i="2" s="1"/>
  <c r="AM851" i="2" a="1"/>
  <c r="AM851" i="2" s="1"/>
  <c r="AM852" i="2" a="1"/>
  <c r="AM852" i="2" s="1"/>
  <c r="AM853" i="2" a="1"/>
  <c r="AM853" i="2" s="1"/>
  <c r="AM854" i="2" a="1"/>
  <c r="AM854" i="2" s="1"/>
  <c r="AM855" i="2" a="1"/>
  <c r="AM855" i="2" s="1"/>
  <c r="AM856" i="2" a="1"/>
  <c r="AM856" i="2" s="1"/>
  <c r="AM857" i="2" a="1"/>
  <c r="AM857" i="2" s="1"/>
  <c r="AM858" i="2" a="1"/>
  <c r="AM858" i="2" s="1"/>
  <c r="AM859" i="2" a="1"/>
  <c r="AM859" i="2" s="1"/>
  <c r="AM860" i="2" a="1"/>
  <c r="AM860" i="2" s="1"/>
  <c r="AM861" i="2" a="1"/>
  <c r="AM861" i="2" s="1"/>
  <c r="AM862" i="2" a="1"/>
  <c r="AM862" i="2" s="1"/>
  <c r="AM863" i="2" a="1"/>
  <c r="AM863" i="2" s="1"/>
  <c r="AM864" i="2" a="1"/>
  <c r="AM864" i="2" s="1"/>
  <c r="AM865" i="2" a="1"/>
  <c r="AM865" i="2" s="1"/>
  <c r="AM866" i="2" a="1"/>
  <c r="AM866" i="2" s="1"/>
  <c r="AM867" i="2" a="1"/>
  <c r="AM867" i="2" s="1"/>
  <c r="AM868" i="2" a="1"/>
  <c r="AM868" i="2" s="1"/>
  <c r="AM869" i="2" a="1"/>
  <c r="AM869" i="2" s="1"/>
  <c r="AM870" i="2" a="1"/>
  <c r="AM870" i="2" s="1"/>
  <c r="AM871" i="2" a="1"/>
  <c r="AM871" i="2" s="1"/>
  <c r="AM872" i="2" a="1"/>
  <c r="AM872" i="2" s="1"/>
  <c r="AM873" i="2" a="1"/>
  <c r="AM873" i="2" s="1"/>
  <c r="AM874" i="2" a="1"/>
  <c r="AM874" i="2" s="1"/>
  <c r="AM875" i="2" a="1"/>
  <c r="AM875" i="2" s="1"/>
  <c r="AM876" i="2" a="1"/>
  <c r="AM876" i="2" s="1"/>
  <c r="AM877" i="2" a="1"/>
  <c r="AM877" i="2" s="1"/>
  <c r="AM878" i="2" a="1"/>
  <c r="AM878" i="2" s="1"/>
  <c r="AM879" i="2" a="1"/>
  <c r="AM879" i="2" s="1"/>
  <c r="AM880" i="2" a="1"/>
  <c r="AM880" i="2" s="1"/>
  <c r="AM881" i="2" a="1"/>
  <c r="AM881" i="2" s="1"/>
  <c r="AM882" i="2" a="1"/>
  <c r="AM882" i="2" s="1"/>
  <c r="AM883" i="2" a="1"/>
  <c r="AM883" i="2" s="1"/>
  <c r="AM884" i="2" a="1"/>
  <c r="AM884" i="2" s="1"/>
  <c r="AM885" i="2" a="1"/>
  <c r="AM885" i="2" s="1"/>
  <c r="AM886" i="2" a="1"/>
  <c r="AM886" i="2" s="1"/>
  <c r="AM887" i="2" a="1"/>
  <c r="AM887" i="2" s="1"/>
  <c r="AM888" i="2" a="1"/>
  <c r="AM888" i="2" s="1"/>
  <c r="AM889" i="2" a="1"/>
  <c r="AM889" i="2" s="1"/>
  <c r="AM890" i="2" a="1"/>
  <c r="AM890" i="2" s="1"/>
  <c r="AM891" i="2" a="1"/>
  <c r="AM891" i="2" s="1"/>
  <c r="AM892" i="2" a="1"/>
  <c r="AM892" i="2" s="1"/>
  <c r="AM893" i="2" a="1"/>
  <c r="AM893" i="2" s="1"/>
  <c r="AM894" i="2" a="1"/>
  <c r="AM894" i="2" s="1"/>
  <c r="AM895" i="2" a="1"/>
  <c r="AM895" i="2" s="1"/>
  <c r="AM896" i="2" a="1"/>
  <c r="AM896" i="2" s="1"/>
  <c r="AM897" i="2" a="1"/>
  <c r="AM897" i="2" s="1"/>
  <c r="AM898" i="2" a="1"/>
  <c r="AM898" i="2" s="1"/>
  <c r="AM899" i="2" a="1"/>
  <c r="AM899" i="2" s="1"/>
  <c r="AM900" i="2" a="1"/>
  <c r="AM900" i="2" s="1"/>
  <c r="AM901" i="2" a="1"/>
  <c r="AM901" i="2" s="1"/>
  <c r="AM902" i="2" a="1"/>
  <c r="AM902" i="2" s="1"/>
  <c r="AM903" i="2" a="1"/>
  <c r="AM903" i="2" s="1"/>
  <c r="AM904" i="2" a="1"/>
  <c r="AM904" i="2" s="1"/>
  <c r="AM905" i="2" a="1"/>
  <c r="AM905" i="2" s="1"/>
  <c r="AM906" i="2" a="1"/>
  <c r="AM906" i="2" s="1"/>
  <c r="AM907" i="2" a="1"/>
  <c r="AM907" i="2" s="1"/>
  <c r="AM908" i="2" a="1"/>
  <c r="AM908" i="2" s="1"/>
  <c r="AM909" i="2" a="1"/>
  <c r="AM909" i="2" s="1"/>
  <c r="AM910" i="2" a="1"/>
  <c r="AM910" i="2" s="1"/>
  <c r="AM911" i="2" a="1"/>
  <c r="AM911" i="2" s="1"/>
  <c r="AM912" i="2" a="1"/>
  <c r="AM912" i="2" s="1"/>
  <c r="AM913" i="2" a="1"/>
  <c r="AM913" i="2" s="1"/>
  <c r="AM914" i="2" a="1"/>
  <c r="AM914" i="2" s="1"/>
  <c r="AM915" i="2" a="1"/>
  <c r="AM915" i="2" s="1"/>
  <c r="AM916" i="2" a="1"/>
  <c r="AM916" i="2" s="1"/>
  <c r="AM917" i="2" a="1"/>
  <c r="AM917" i="2" s="1"/>
  <c r="AM918" i="2" a="1"/>
  <c r="AM918" i="2" s="1"/>
  <c r="AM919" i="2" a="1"/>
  <c r="AM919" i="2" s="1"/>
  <c r="AM920" i="2" a="1"/>
  <c r="AM920" i="2" s="1"/>
  <c r="AM921" i="2" a="1"/>
  <c r="AM921" i="2" s="1"/>
  <c r="AM922" i="2" a="1"/>
  <c r="AM922" i="2" s="1"/>
  <c r="AM923" i="2" a="1"/>
  <c r="AM923" i="2" s="1"/>
  <c r="AM924" i="2" a="1"/>
  <c r="AM924" i="2" s="1"/>
  <c r="AM925" i="2" a="1"/>
  <c r="AM925" i="2" s="1"/>
  <c r="AM926" i="2" a="1"/>
  <c r="AM926" i="2" s="1"/>
  <c r="AM927" i="2" a="1"/>
  <c r="AM927" i="2" s="1"/>
  <c r="AM928" i="2" a="1"/>
  <c r="AM928" i="2" s="1"/>
  <c r="AM929" i="2" a="1"/>
  <c r="AM929" i="2" s="1"/>
  <c r="AM930" i="2" a="1"/>
  <c r="AM930" i="2" s="1"/>
  <c r="AM931" i="2" a="1"/>
  <c r="AM931" i="2" s="1"/>
  <c r="AM932" i="2" a="1"/>
  <c r="AM932" i="2" s="1"/>
  <c r="AM933" i="2" a="1"/>
  <c r="AM933" i="2" s="1"/>
  <c r="AM934" i="2" a="1"/>
  <c r="AM934" i="2" s="1"/>
  <c r="AM935" i="2" a="1"/>
  <c r="AM935" i="2" s="1"/>
  <c r="AM936" i="2" a="1"/>
  <c r="AM936" i="2" s="1"/>
  <c r="AM937" i="2" a="1"/>
  <c r="AM937" i="2" s="1"/>
  <c r="AM938" i="2" a="1"/>
  <c r="AM938" i="2" s="1"/>
  <c r="AM939" i="2" a="1"/>
  <c r="AM939" i="2" s="1"/>
  <c r="AM940" i="2" a="1"/>
  <c r="AM940" i="2" s="1"/>
  <c r="AM941" i="2" a="1"/>
  <c r="AM941" i="2" s="1"/>
  <c r="AM942" i="2" a="1"/>
  <c r="AM942" i="2" s="1"/>
  <c r="AM943" i="2" a="1"/>
  <c r="AM943" i="2" s="1"/>
  <c r="AM944" i="2" a="1"/>
  <c r="AM944" i="2" s="1"/>
  <c r="AM945" i="2" a="1"/>
  <c r="AM945" i="2" s="1"/>
  <c r="AM946" i="2" a="1"/>
  <c r="AM946" i="2" s="1"/>
  <c r="AM947" i="2" a="1"/>
  <c r="AM947" i="2" s="1"/>
  <c r="AM948" i="2" a="1"/>
  <c r="AM948" i="2" s="1"/>
  <c r="AM949" i="2" a="1"/>
  <c r="AM949" i="2" s="1"/>
  <c r="AM950" i="2" a="1"/>
  <c r="AM950" i="2" s="1"/>
  <c r="AM951" i="2" a="1"/>
  <c r="AM951" i="2" s="1"/>
  <c r="AM952" i="2" a="1"/>
  <c r="AM952" i="2" s="1"/>
  <c r="AM953" i="2" a="1"/>
  <c r="AM953" i="2" s="1"/>
  <c r="AM954" i="2" a="1"/>
  <c r="AM954" i="2" s="1"/>
  <c r="AM955" i="2" a="1"/>
  <c r="AM955" i="2" s="1"/>
  <c r="AM956" i="2" a="1"/>
  <c r="AM956" i="2" s="1"/>
  <c r="AM957" i="2" a="1"/>
  <c r="AM957" i="2" s="1"/>
  <c r="AM958" i="2" a="1"/>
  <c r="AM958" i="2" s="1"/>
  <c r="AM959" i="2" a="1"/>
  <c r="AM959" i="2" s="1"/>
  <c r="AM960" i="2" a="1"/>
  <c r="AM960" i="2" s="1"/>
  <c r="AM961" i="2" a="1"/>
  <c r="AM961" i="2" s="1"/>
  <c r="AM962" i="2" a="1"/>
  <c r="AM962" i="2" s="1"/>
  <c r="AM963" i="2" a="1"/>
  <c r="AM963" i="2" s="1"/>
  <c r="AM964" i="2" a="1"/>
  <c r="AM964" i="2" s="1"/>
  <c r="AM965" i="2" a="1"/>
  <c r="AM965" i="2" s="1"/>
  <c r="AM966" i="2" a="1"/>
  <c r="AM966" i="2" s="1"/>
  <c r="AM967" i="2" a="1"/>
  <c r="AM967" i="2" s="1"/>
  <c r="AM968" i="2" a="1"/>
  <c r="AM968" i="2" s="1"/>
  <c r="AM969" i="2" a="1"/>
  <c r="AM969" i="2" s="1"/>
  <c r="AM970" i="2" a="1"/>
  <c r="AM970" i="2" s="1"/>
  <c r="AM971" i="2" a="1"/>
  <c r="AM971" i="2" s="1"/>
  <c r="AM972" i="2" a="1"/>
  <c r="AM972" i="2" s="1"/>
  <c r="AM973" i="2" a="1"/>
  <c r="AM973" i="2" s="1"/>
  <c r="AM974" i="2" a="1"/>
  <c r="AM974" i="2" s="1"/>
  <c r="AM975" i="2" a="1"/>
  <c r="AM975" i="2" s="1"/>
  <c r="AM976" i="2" a="1"/>
  <c r="AM976" i="2" s="1"/>
  <c r="AM977" i="2" a="1"/>
  <c r="AM977" i="2" s="1"/>
  <c r="AM978" i="2" a="1"/>
  <c r="AM978" i="2" s="1"/>
  <c r="AM979" i="2" a="1"/>
  <c r="AM979" i="2" s="1"/>
  <c r="AM980" i="2" a="1"/>
  <c r="AM980" i="2" s="1"/>
  <c r="AM981" i="2" a="1"/>
  <c r="AM981" i="2" s="1"/>
  <c r="AM982" i="2" a="1"/>
  <c r="AM982" i="2" s="1"/>
  <c r="AM983" i="2" a="1"/>
  <c r="AM983" i="2" s="1"/>
  <c r="AM984" i="2" a="1"/>
  <c r="AM984" i="2" s="1"/>
  <c r="AM985" i="2" a="1"/>
  <c r="AM985" i="2" s="1"/>
  <c r="AM986" i="2" a="1"/>
  <c r="AM986" i="2" s="1"/>
  <c r="AM987" i="2" a="1"/>
  <c r="AM987" i="2" s="1"/>
  <c r="AM988" i="2" a="1"/>
  <c r="AM988" i="2" s="1"/>
  <c r="AM989" i="2" a="1"/>
  <c r="AM989" i="2" s="1"/>
  <c r="AM990" i="2" a="1"/>
  <c r="AM990" i="2" s="1"/>
  <c r="AM991" i="2" a="1"/>
  <c r="AM991" i="2" s="1"/>
  <c r="AM992" i="2" a="1"/>
  <c r="AM992" i="2" s="1"/>
  <c r="AM993" i="2" a="1"/>
  <c r="AM993" i="2" s="1"/>
  <c r="AM994" i="2" a="1"/>
  <c r="AM994" i="2" s="1"/>
  <c r="AM995" i="2" a="1"/>
  <c r="AM995" i="2" s="1"/>
  <c r="AM996" i="2" a="1"/>
  <c r="AM996" i="2" s="1"/>
  <c r="AM997" i="2" a="1"/>
  <c r="AM997" i="2" s="1"/>
  <c r="AM998" i="2" a="1"/>
  <c r="AM998" i="2" s="1"/>
  <c r="AM999" i="2" a="1"/>
  <c r="AM999" i="2" s="1"/>
  <c r="AM1000" i="2" a="1"/>
  <c r="AM1000" i="2" s="1"/>
  <c r="AM1001" i="2" a="1"/>
  <c r="AM1001" i="2" s="1"/>
  <c r="AM1002" i="2" a="1"/>
  <c r="AM1002" i="2" s="1"/>
  <c r="AM1003" i="2" a="1"/>
  <c r="AM1003" i="2" s="1"/>
  <c r="AM1004" i="2" a="1"/>
  <c r="AM1004" i="2" s="1"/>
  <c r="AM1005" i="2" a="1"/>
  <c r="AM1005" i="2" s="1"/>
  <c r="AM1006" i="2" a="1"/>
  <c r="AM1006" i="2" s="1"/>
  <c r="AM1007" i="2" a="1"/>
  <c r="AM1007" i="2" s="1"/>
  <c r="AM1008" i="2" a="1"/>
  <c r="AM1008" i="2" s="1"/>
  <c r="AO553" i="2" l="1" a="1"/>
  <c r="AO553" i="2" s="1"/>
  <c r="AO361" i="2" a="1"/>
  <c r="AO361" i="2" s="1"/>
  <c r="AO193" i="2" a="1"/>
  <c r="AO193" i="2" s="1"/>
  <c r="AO812" i="2" a="1"/>
  <c r="AO812" i="2" s="1"/>
  <c r="AO716" i="2" a="1"/>
  <c r="AO716" i="2" s="1"/>
  <c r="AO957" i="2" a="1"/>
  <c r="AO957" i="2" s="1"/>
  <c r="AO837" i="2" a="1"/>
  <c r="AO837" i="2" s="1"/>
  <c r="AO813" i="2" a="1"/>
  <c r="AO813" i="2" s="1"/>
  <c r="AO789" i="2" a="1"/>
  <c r="AO789" i="2" s="1"/>
  <c r="AO669" i="2" a="1"/>
  <c r="AO669" i="2" s="1"/>
  <c r="AO645" i="2" a="1"/>
  <c r="AO645" i="2" s="1"/>
  <c r="AO621" i="2" a="1"/>
  <c r="AO621" i="2" s="1"/>
  <c r="AO597" i="2" a="1"/>
  <c r="AO597" i="2" s="1"/>
  <c r="AO573" i="2" a="1"/>
  <c r="AO573" i="2" s="1"/>
  <c r="AO549" i="2" a="1"/>
  <c r="AO549" i="2" s="1"/>
  <c r="AO525" i="2" a="1"/>
  <c r="AO525" i="2" s="1"/>
  <c r="AO501" i="2" a="1"/>
  <c r="AO501" i="2" s="1"/>
  <c r="AO477" i="2" a="1"/>
  <c r="AO477" i="2" s="1"/>
  <c r="AO453" i="2" a="1"/>
  <c r="AO453" i="2" s="1"/>
  <c r="AO429" i="2" a="1"/>
  <c r="AO429" i="2" s="1"/>
  <c r="AO405" i="2" a="1"/>
  <c r="AO405" i="2" s="1"/>
  <c r="AO381" i="2" a="1"/>
  <c r="AO381" i="2" s="1"/>
  <c r="AO357" i="2" a="1"/>
  <c r="AO357" i="2" s="1"/>
  <c r="AO333" i="2" a="1"/>
  <c r="AO333" i="2" s="1"/>
  <c r="AO309" i="2" a="1"/>
  <c r="AO309" i="2" s="1"/>
  <c r="AO285" i="2" a="1"/>
  <c r="AO285" i="2" s="1"/>
  <c r="AO261" i="2" a="1"/>
  <c r="AO261" i="2" s="1"/>
  <c r="AO237" i="2" a="1"/>
  <c r="AO237" i="2" s="1"/>
  <c r="AO213" i="2" a="1"/>
  <c r="AO213" i="2" s="1"/>
  <c r="AO189" i="2" a="1"/>
  <c r="AO189" i="2" s="1"/>
  <c r="AO165" i="2" a="1"/>
  <c r="AO165" i="2" s="1"/>
  <c r="AO141" i="2" a="1"/>
  <c r="AO141" i="2" s="1"/>
  <c r="AO117" i="2" a="1"/>
  <c r="AO117" i="2" s="1"/>
  <c r="AO93" i="2" a="1"/>
  <c r="AO93" i="2" s="1"/>
  <c r="AO69" i="2" a="1"/>
  <c r="AO69" i="2" s="1"/>
  <c r="AO45" i="2" a="1"/>
  <c r="AO45" i="2" s="1"/>
  <c r="AO1000" i="2" a="1"/>
  <c r="AO1000" i="2" s="1"/>
  <c r="AO976" i="2" a="1"/>
  <c r="AO976" i="2" s="1"/>
  <c r="AO952" i="2" a="1"/>
  <c r="AO952" i="2" s="1"/>
  <c r="AO928" i="2" a="1"/>
  <c r="AO928" i="2" s="1"/>
  <c r="AO904" i="2" a="1"/>
  <c r="AO904" i="2" s="1"/>
  <c r="AO880" i="2" a="1"/>
  <c r="AO880" i="2" s="1"/>
  <c r="AO856" i="2" a="1"/>
  <c r="AO856" i="2" s="1"/>
  <c r="AO832" i="2" a="1"/>
  <c r="AO832" i="2" s="1"/>
  <c r="AO808" i="2" a="1"/>
  <c r="AO808" i="2" s="1"/>
  <c r="AO784" i="2" a="1"/>
  <c r="AO784" i="2" s="1"/>
  <c r="AO760" i="2" a="1"/>
  <c r="AO760" i="2" s="1"/>
  <c r="AO736" i="2" a="1"/>
  <c r="AO736" i="2" s="1"/>
  <c r="AO712" i="2" a="1"/>
  <c r="AO712" i="2" s="1"/>
  <c r="AO688" i="2" a="1"/>
  <c r="AO688" i="2" s="1"/>
  <c r="AO664" i="2" a="1"/>
  <c r="AO664" i="2" s="1"/>
  <c r="AO640" i="2" a="1"/>
  <c r="AO640" i="2" s="1"/>
  <c r="AO616" i="2" a="1"/>
  <c r="AO616" i="2" s="1"/>
  <c r="AO592" i="2" a="1"/>
  <c r="AO592" i="2" s="1"/>
  <c r="AO568" i="2" a="1"/>
  <c r="AO568" i="2" s="1"/>
  <c r="AO544" i="2" a="1"/>
  <c r="AO544" i="2" s="1"/>
  <c r="AO520" i="2" a="1"/>
  <c r="AO520" i="2" s="1"/>
  <c r="AO496" i="2" a="1"/>
  <c r="AO496" i="2" s="1"/>
  <c r="AO472" i="2" a="1"/>
  <c r="AO472" i="2" s="1"/>
  <c r="AO448" i="2" a="1"/>
  <c r="AO448" i="2" s="1"/>
  <c r="AO424" i="2" a="1"/>
  <c r="AO424" i="2" s="1"/>
  <c r="AO400" i="2" a="1"/>
  <c r="AO400" i="2" s="1"/>
  <c r="AO376" i="2" a="1"/>
  <c r="AO376" i="2" s="1"/>
  <c r="AO352" i="2" a="1"/>
  <c r="AO352" i="2" s="1"/>
  <c r="AO328" i="2" a="1"/>
  <c r="AO328" i="2" s="1"/>
  <c r="AO304" i="2" a="1"/>
  <c r="AO304" i="2" s="1"/>
  <c r="AO280" i="2" a="1"/>
  <c r="AO280" i="2" s="1"/>
  <c r="AO256" i="2" a="1"/>
  <c r="AO256" i="2" s="1"/>
  <c r="AO232" i="2" a="1"/>
  <c r="AO232" i="2" s="1"/>
  <c r="AO208" i="2" a="1"/>
  <c r="AO208" i="2" s="1"/>
  <c r="AO184" i="2" a="1"/>
  <c r="AO184" i="2" s="1"/>
  <c r="AO160" i="2" a="1"/>
  <c r="AO160" i="2" s="1"/>
  <c r="AO136" i="2" a="1"/>
  <c r="AO136" i="2" s="1"/>
  <c r="AO112" i="2" a="1"/>
  <c r="AO112" i="2" s="1"/>
  <c r="AO88" i="2" a="1"/>
  <c r="AO88" i="2" s="1"/>
  <c r="AO64" i="2" a="1"/>
  <c r="AO64" i="2" s="1"/>
  <c r="AO40" i="2" a="1"/>
  <c r="AO40" i="2" s="1"/>
  <c r="AO769" i="2" a="1"/>
  <c r="AO769" i="2" s="1"/>
  <c r="AO601" i="2" a="1"/>
  <c r="AO601" i="2" s="1"/>
  <c r="AO476" i="2" a="1"/>
  <c r="AO476" i="2" s="1"/>
  <c r="AO1005" i="2" a="1"/>
  <c r="AO1005" i="2" s="1"/>
  <c r="AO933" i="2" a="1"/>
  <c r="AO933" i="2" s="1"/>
  <c r="AO909" i="2" a="1"/>
  <c r="AO909" i="2" s="1"/>
  <c r="AO861" i="2" a="1"/>
  <c r="AO861" i="2" s="1"/>
  <c r="AO765" i="2" a="1"/>
  <c r="AO765" i="2" s="1"/>
  <c r="AO741" i="2" a="1"/>
  <c r="AO741" i="2" s="1"/>
  <c r="AO693" i="2" a="1"/>
  <c r="AO693" i="2" s="1"/>
  <c r="AO947" i="2" a="1"/>
  <c r="AO947" i="2" s="1"/>
  <c r="AO923" i="2" a="1"/>
  <c r="AO923" i="2" s="1"/>
  <c r="AO899" i="2" a="1"/>
  <c r="AO899" i="2" s="1"/>
  <c r="AO851" i="2" a="1"/>
  <c r="AO851" i="2" s="1"/>
  <c r="AO803" i="2" a="1"/>
  <c r="AO803" i="2" s="1"/>
  <c r="AO755" i="2" a="1"/>
  <c r="AO755" i="2" s="1"/>
  <c r="AO707" i="2" a="1"/>
  <c r="AO707" i="2" s="1"/>
  <c r="AO659" i="2" a="1"/>
  <c r="AO659" i="2" s="1"/>
  <c r="AO587" i="2" a="1"/>
  <c r="AO587" i="2" s="1"/>
  <c r="AO539" i="2" a="1"/>
  <c r="AO539" i="2" s="1"/>
  <c r="AO491" i="2" a="1"/>
  <c r="AO491" i="2" s="1"/>
  <c r="AO443" i="2" a="1"/>
  <c r="AO443" i="2" s="1"/>
  <c r="AO419" i="2" a="1"/>
  <c r="AO419" i="2" s="1"/>
  <c r="AO395" i="2" a="1"/>
  <c r="AO395" i="2" s="1"/>
  <c r="AO371" i="2" a="1"/>
  <c r="AO371" i="2" s="1"/>
  <c r="AO347" i="2" a="1"/>
  <c r="AO347" i="2" s="1"/>
  <c r="AO323" i="2" a="1"/>
  <c r="AO323" i="2" s="1"/>
  <c r="AO275" i="2" a="1"/>
  <c r="AO275" i="2" s="1"/>
  <c r="AO251" i="2" a="1"/>
  <c r="AO251" i="2" s="1"/>
  <c r="AO227" i="2" a="1"/>
  <c r="AO227" i="2" s="1"/>
  <c r="AO203" i="2" a="1"/>
  <c r="AO203" i="2" s="1"/>
  <c r="AO179" i="2" a="1"/>
  <c r="AO179" i="2" s="1"/>
  <c r="AO155" i="2" a="1"/>
  <c r="AO155" i="2" s="1"/>
  <c r="AO131" i="2" a="1"/>
  <c r="AO131" i="2" s="1"/>
  <c r="AO107" i="2" a="1"/>
  <c r="AO107" i="2" s="1"/>
  <c r="AO83" i="2" a="1"/>
  <c r="AO83" i="2" s="1"/>
  <c r="AO59" i="2" a="1"/>
  <c r="AO59" i="2" s="1"/>
  <c r="AO889" i="2" a="1"/>
  <c r="AO889" i="2" s="1"/>
  <c r="AO697" i="2" a="1"/>
  <c r="AO697" i="2" s="1"/>
  <c r="AO121" i="2" a="1"/>
  <c r="AO121" i="2" s="1"/>
  <c r="AO932" i="2" a="1"/>
  <c r="AO932" i="2" s="1"/>
  <c r="AO946" i="2" a="1"/>
  <c r="AO946" i="2" s="1"/>
  <c r="AO981" i="2" a="1"/>
  <c r="AO981" i="2" s="1"/>
  <c r="AO885" i="2" a="1"/>
  <c r="AO885" i="2" s="1"/>
  <c r="AO717" i="2" a="1"/>
  <c r="AO717" i="2" s="1"/>
  <c r="AO995" i="2" a="1"/>
  <c r="AO995" i="2" s="1"/>
  <c r="AO971" i="2" a="1"/>
  <c r="AO971" i="2" s="1"/>
  <c r="AO875" i="2" a="1"/>
  <c r="AO875" i="2" s="1"/>
  <c r="AO827" i="2" a="1"/>
  <c r="AO827" i="2" s="1"/>
  <c r="AO779" i="2" a="1"/>
  <c r="AO779" i="2" s="1"/>
  <c r="AO731" i="2" a="1"/>
  <c r="AO731" i="2" s="1"/>
  <c r="AO683" i="2" a="1"/>
  <c r="AO683" i="2" s="1"/>
  <c r="AO635" i="2" a="1"/>
  <c r="AO635" i="2" s="1"/>
  <c r="AO611" i="2" a="1"/>
  <c r="AO611" i="2" s="1"/>
  <c r="AO563" i="2" a="1"/>
  <c r="AO563" i="2" s="1"/>
  <c r="AO515" i="2" a="1"/>
  <c r="AO515" i="2" s="1"/>
  <c r="AO467" i="2" a="1"/>
  <c r="AO467" i="2" s="1"/>
  <c r="AO299" i="2" a="1"/>
  <c r="AO299" i="2" s="1"/>
  <c r="AO990" i="2" a="1"/>
  <c r="AO990" i="2" s="1"/>
  <c r="AO966" i="2" a="1"/>
  <c r="AO966" i="2" s="1"/>
  <c r="AO942" i="2" a="1"/>
  <c r="AO942" i="2" s="1"/>
  <c r="AO918" i="2" a="1"/>
  <c r="AO918" i="2" s="1"/>
  <c r="AO894" i="2" a="1"/>
  <c r="AO894" i="2" s="1"/>
  <c r="AO870" i="2" a="1"/>
  <c r="AO870" i="2" s="1"/>
  <c r="AO846" i="2" a="1"/>
  <c r="AO846" i="2" s="1"/>
  <c r="AO822" i="2" a="1"/>
  <c r="AO822" i="2" s="1"/>
  <c r="AO798" i="2" a="1"/>
  <c r="AO798" i="2" s="1"/>
  <c r="AO774" i="2" a="1"/>
  <c r="AO774" i="2" s="1"/>
  <c r="AO750" i="2" a="1"/>
  <c r="AO750" i="2" s="1"/>
  <c r="AO726" i="2" a="1"/>
  <c r="AO726" i="2" s="1"/>
  <c r="AO702" i="2" a="1"/>
  <c r="AO702" i="2" s="1"/>
  <c r="AO678" i="2" a="1"/>
  <c r="AO678" i="2" s="1"/>
  <c r="AO654" i="2" a="1"/>
  <c r="AO654" i="2" s="1"/>
  <c r="AO630" i="2" a="1"/>
  <c r="AO630" i="2" s="1"/>
  <c r="AO606" i="2" a="1"/>
  <c r="AO606" i="2" s="1"/>
  <c r="AO582" i="2" a="1"/>
  <c r="AO582" i="2" s="1"/>
  <c r="AO558" i="2" a="1"/>
  <c r="AO558" i="2" s="1"/>
  <c r="AO534" i="2" a="1"/>
  <c r="AO534" i="2" s="1"/>
  <c r="AO510" i="2" a="1"/>
  <c r="AO510" i="2" s="1"/>
  <c r="AO486" i="2" a="1"/>
  <c r="AO486" i="2" s="1"/>
  <c r="AO462" i="2" a="1"/>
  <c r="AO462" i="2" s="1"/>
  <c r="AO438" i="2" a="1"/>
  <c r="AO438" i="2" s="1"/>
  <c r="AO414" i="2" a="1"/>
  <c r="AO414" i="2" s="1"/>
  <c r="AO390" i="2" a="1"/>
  <c r="AO390" i="2" s="1"/>
  <c r="AO366" i="2" a="1"/>
  <c r="AO366" i="2" s="1"/>
  <c r="AO342" i="2" a="1"/>
  <c r="AO342" i="2" s="1"/>
  <c r="AO318" i="2" a="1"/>
  <c r="AO318" i="2" s="1"/>
  <c r="AO294" i="2" a="1"/>
  <c r="AO294" i="2" s="1"/>
  <c r="AO270" i="2" a="1"/>
  <c r="AO270" i="2" s="1"/>
  <c r="AO246" i="2" a="1"/>
  <c r="AO246" i="2" s="1"/>
  <c r="AO222" i="2" a="1"/>
  <c r="AO222" i="2" s="1"/>
  <c r="AO198" i="2" a="1"/>
  <c r="AO198" i="2" s="1"/>
  <c r="AO174" i="2" a="1"/>
  <c r="AO174" i="2" s="1"/>
  <c r="AO150" i="2" a="1"/>
  <c r="AO150" i="2" s="1"/>
  <c r="AO126" i="2" a="1"/>
  <c r="AO126" i="2" s="1"/>
  <c r="AO102" i="2" a="1"/>
  <c r="AO102" i="2" s="1"/>
  <c r="AO78" i="2" a="1"/>
  <c r="AO78" i="2" s="1"/>
  <c r="AO54" i="2" a="1"/>
  <c r="AO54" i="2" s="1"/>
  <c r="AO764" i="2" a="1"/>
  <c r="AO764" i="2" s="1"/>
  <c r="AO572" i="2" a="1"/>
  <c r="AO572" i="2" s="1"/>
  <c r="AO500" i="2" a="1"/>
  <c r="AO500" i="2" s="1"/>
  <c r="AO452" i="2" a="1"/>
  <c r="AO452" i="2" s="1"/>
  <c r="AO356" i="2" a="1"/>
  <c r="AO356" i="2" s="1"/>
  <c r="AO332" i="2" a="1"/>
  <c r="AO332" i="2" s="1"/>
  <c r="AO308" i="2" a="1"/>
  <c r="AO308" i="2" s="1"/>
  <c r="AO284" i="2" a="1"/>
  <c r="AO284" i="2" s="1"/>
  <c r="AO260" i="2" a="1"/>
  <c r="AO260" i="2" s="1"/>
  <c r="AO236" i="2" a="1"/>
  <c r="AO236" i="2" s="1"/>
  <c r="AO212" i="2" a="1"/>
  <c r="AO212" i="2" s="1"/>
  <c r="AO188" i="2" a="1"/>
  <c r="AO188" i="2" s="1"/>
  <c r="AO68" i="2" a="1"/>
  <c r="AO68" i="2" s="1"/>
  <c r="AO44" i="2" a="1"/>
  <c r="AO44" i="2" s="1"/>
  <c r="AO999" i="2" a="1"/>
  <c r="AO999" i="2" s="1"/>
  <c r="AO975" i="2" a="1"/>
  <c r="AO975" i="2" s="1"/>
  <c r="AO951" i="2" a="1"/>
  <c r="AO951" i="2" s="1"/>
  <c r="AO927" i="2" a="1"/>
  <c r="AO927" i="2" s="1"/>
  <c r="AO903" i="2" a="1"/>
  <c r="AO903" i="2" s="1"/>
  <c r="AO879" i="2" a="1"/>
  <c r="AO879" i="2" s="1"/>
  <c r="AO855" i="2" a="1"/>
  <c r="AO855" i="2" s="1"/>
  <c r="AO831" i="2" a="1"/>
  <c r="AO831" i="2" s="1"/>
  <c r="AO807" i="2" a="1"/>
  <c r="AO807" i="2" s="1"/>
  <c r="AO783" i="2" a="1"/>
  <c r="AO783" i="2" s="1"/>
  <c r="AO759" i="2" a="1"/>
  <c r="AO759" i="2" s="1"/>
  <c r="AO735" i="2" a="1"/>
  <c r="AO735" i="2" s="1"/>
  <c r="AO711" i="2" a="1"/>
  <c r="AO711" i="2" s="1"/>
  <c r="AO687" i="2" a="1"/>
  <c r="AO687" i="2" s="1"/>
  <c r="AO663" i="2" a="1"/>
  <c r="AO663" i="2" s="1"/>
  <c r="AO639" i="2" a="1"/>
  <c r="AO639" i="2" s="1"/>
  <c r="AO615" i="2" a="1"/>
  <c r="AO615" i="2" s="1"/>
  <c r="AO591" i="2" a="1"/>
  <c r="AO591" i="2" s="1"/>
  <c r="AO567" i="2" a="1"/>
  <c r="AO567" i="2" s="1"/>
  <c r="AO543" i="2" a="1"/>
  <c r="AO543" i="2" s="1"/>
  <c r="AO519" i="2" a="1"/>
  <c r="AO519" i="2" s="1"/>
  <c r="AO495" i="2" a="1"/>
  <c r="AO495" i="2" s="1"/>
  <c r="AO471" i="2" a="1"/>
  <c r="AO471" i="2" s="1"/>
  <c r="AO447" i="2" a="1"/>
  <c r="AO447" i="2" s="1"/>
  <c r="AO423" i="2" a="1"/>
  <c r="AO423" i="2" s="1"/>
  <c r="AO399" i="2" a="1"/>
  <c r="AO399" i="2" s="1"/>
  <c r="AO375" i="2" a="1"/>
  <c r="AO375" i="2" s="1"/>
  <c r="AO351" i="2" a="1"/>
  <c r="AO351" i="2" s="1"/>
  <c r="AO327" i="2" a="1"/>
  <c r="AO327" i="2" s="1"/>
  <c r="AO303" i="2" a="1"/>
  <c r="AO303" i="2" s="1"/>
  <c r="AO279" i="2" a="1"/>
  <c r="AO279" i="2" s="1"/>
  <c r="AO255" i="2" a="1"/>
  <c r="AO255" i="2" s="1"/>
  <c r="AO231" i="2" a="1"/>
  <c r="AO231" i="2" s="1"/>
  <c r="AO207" i="2" a="1"/>
  <c r="AO207" i="2" s="1"/>
  <c r="AO183" i="2" a="1"/>
  <c r="AO183" i="2" s="1"/>
  <c r="AO159" i="2" a="1"/>
  <c r="AO159" i="2" s="1"/>
  <c r="AO135" i="2" a="1"/>
  <c r="AO135" i="2" s="1"/>
  <c r="AO111" i="2" a="1"/>
  <c r="AO111" i="2" s="1"/>
  <c r="AO87" i="2" a="1"/>
  <c r="AO87" i="2" s="1"/>
  <c r="AO63" i="2" a="1"/>
  <c r="AO63" i="2" s="1"/>
  <c r="AO39" i="2" a="1"/>
  <c r="AO39" i="2" s="1"/>
  <c r="AO274" i="2" a="1"/>
  <c r="AO274" i="2" s="1"/>
  <c r="AO869" i="2" a="1"/>
  <c r="AO869" i="2" s="1"/>
  <c r="AO845" i="2" a="1"/>
  <c r="AO845" i="2" s="1"/>
  <c r="AO821" i="2" a="1"/>
  <c r="AO821" i="2" s="1"/>
  <c r="AO797" i="2" a="1"/>
  <c r="AO797" i="2" s="1"/>
  <c r="AO773" i="2" a="1"/>
  <c r="AO773" i="2" s="1"/>
  <c r="AO749" i="2" a="1"/>
  <c r="AO749" i="2" s="1"/>
  <c r="AO725" i="2" a="1"/>
  <c r="AO725" i="2" s="1"/>
  <c r="AO701" i="2" a="1"/>
  <c r="AO701" i="2" s="1"/>
  <c r="AO677" i="2" a="1"/>
  <c r="AO677" i="2" s="1"/>
  <c r="AO653" i="2" a="1"/>
  <c r="AO653" i="2" s="1"/>
  <c r="AO629" i="2" a="1"/>
  <c r="AO629" i="2" s="1"/>
  <c r="AO605" i="2" a="1"/>
  <c r="AO605" i="2" s="1"/>
  <c r="AO581" i="2" a="1"/>
  <c r="AO581" i="2" s="1"/>
  <c r="AO557" i="2" a="1"/>
  <c r="AO557" i="2" s="1"/>
  <c r="AO533" i="2" a="1"/>
  <c r="AO533" i="2" s="1"/>
  <c r="AO509" i="2" a="1"/>
  <c r="AO509" i="2" s="1"/>
  <c r="AO485" i="2" a="1"/>
  <c r="AO485" i="2" s="1"/>
  <c r="AO461" i="2" a="1"/>
  <c r="AO461" i="2" s="1"/>
  <c r="AO437" i="2" a="1"/>
  <c r="AO437" i="2" s="1"/>
  <c r="AO413" i="2" a="1"/>
  <c r="AO413" i="2" s="1"/>
  <c r="AO389" i="2" a="1"/>
  <c r="AO389" i="2" s="1"/>
  <c r="AO365" i="2" a="1"/>
  <c r="AO365" i="2" s="1"/>
  <c r="AO341" i="2" a="1"/>
  <c r="AO341" i="2" s="1"/>
  <c r="AO317" i="2" a="1"/>
  <c r="AO317" i="2" s="1"/>
  <c r="AO293" i="2" a="1"/>
  <c r="AO293" i="2" s="1"/>
  <c r="AO269" i="2" a="1"/>
  <c r="AO269" i="2" s="1"/>
  <c r="AO245" i="2" a="1"/>
  <c r="AO245" i="2" s="1"/>
  <c r="AO221" i="2" a="1"/>
  <c r="AO221" i="2" s="1"/>
  <c r="AO197" i="2" a="1"/>
  <c r="AO197" i="2" s="1"/>
  <c r="AO173" i="2" a="1"/>
  <c r="AO173" i="2" s="1"/>
  <c r="AO149" i="2" a="1"/>
  <c r="AO149" i="2" s="1"/>
  <c r="AO125" i="2" a="1"/>
  <c r="AO125" i="2" s="1"/>
  <c r="AO101" i="2" a="1"/>
  <c r="AO101" i="2" s="1"/>
  <c r="AO77" i="2" a="1"/>
  <c r="AO77" i="2" s="1"/>
  <c r="AO53" i="2" a="1"/>
  <c r="AO53" i="2" s="1"/>
  <c r="AO37" i="2" a="1"/>
  <c r="AO37" i="2" s="1"/>
  <c r="AO673" i="2" a="1"/>
  <c r="AO673" i="2" s="1"/>
  <c r="AO466" i="2" a="1"/>
  <c r="AO466" i="2" s="1"/>
  <c r="AO888" i="2" a="1"/>
  <c r="AO888" i="2" s="1"/>
  <c r="AO816" i="2" a="1"/>
  <c r="AO816" i="2" s="1"/>
  <c r="AO792" i="2" a="1"/>
  <c r="AO792" i="2" s="1"/>
  <c r="AO720" i="2" a="1"/>
  <c r="AO720" i="2" s="1"/>
  <c r="AO648" i="2" a="1"/>
  <c r="AO648" i="2" s="1"/>
  <c r="AO552" i="2" a="1"/>
  <c r="AO552" i="2" s="1"/>
  <c r="AO384" i="2" a="1"/>
  <c r="AO384" i="2" s="1"/>
  <c r="AO360" i="2" a="1"/>
  <c r="AO360" i="2" s="1"/>
  <c r="AO216" i="2" a="1"/>
  <c r="AO216" i="2" s="1"/>
  <c r="AO144" i="2" a="1"/>
  <c r="AO144" i="2" s="1"/>
  <c r="AO120" i="2" a="1"/>
  <c r="AO120" i="2" s="1"/>
  <c r="AO96" i="2" a="1"/>
  <c r="AO96" i="2" s="1"/>
  <c r="AO72" i="2" a="1"/>
  <c r="AO72" i="2" s="1"/>
  <c r="AO48" i="2" a="1"/>
  <c r="AO48" i="2" s="1"/>
  <c r="AO36" i="2" a="1"/>
  <c r="AO36" i="2" s="1"/>
  <c r="AO865" i="2" a="1"/>
  <c r="AO865" i="2" s="1"/>
  <c r="AO481" i="2" a="1"/>
  <c r="AO481" i="2" s="1"/>
  <c r="AO241" i="2" a="1"/>
  <c r="AO241" i="2" s="1"/>
  <c r="AO788" i="2" a="1"/>
  <c r="AO788" i="2" s="1"/>
  <c r="AO596" i="2" a="1"/>
  <c r="AO596" i="2" s="1"/>
  <c r="AO850" i="2" a="1"/>
  <c r="AO850" i="2" s="1"/>
  <c r="AO442" i="2" a="1"/>
  <c r="AO442" i="2" s="1"/>
  <c r="AO154" i="2" a="1"/>
  <c r="AO154" i="2" s="1"/>
  <c r="AO965" i="2" a="1"/>
  <c r="AO965" i="2" s="1"/>
  <c r="AO917" i="2" a="1"/>
  <c r="AO917" i="2" s="1"/>
  <c r="AO1008" i="2" a="1"/>
  <c r="AO1008" i="2" s="1"/>
  <c r="AO984" i="2" a="1"/>
  <c r="AO984" i="2" s="1"/>
  <c r="AO840" i="2" a="1"/>
  <c r="AO840" i="2" s="1"/>
  <c r="AO744" i="2" a="1"/>
  <c r="AO744" i="2" s="1"/>
  <c r="AO696" i="2" a="1"/>
  <c r="AO696" i="2" s="1"/>
  <c r="AO600" i="2" a="1"/>
  <c r="AO600" i="2" s="1"/>
  <c r="AO528" i="2" a="1"/>
  <c r="AO528" i="2" s="1"/>
  <c r="AO480" i="2" a="1"/>
  <c r="AO480" i="2" s="1"/>
  <c r="AO408" i="2" a="1"/>
  <c r="AO408" i="2" s="1"/>
  <c r="AO336" i="2" a="1"/>
  <c r="AO336" i="2" s="1"/>
  <c r="AO288" i="2" a="1"/>
  <c r="AO288" i="2" s="1"/>
  <c r="AO264" i="2" a="1"/>
  <c r="AO264" i="2" s="1"/>
  <c r="AO1003" i="2" a="1"/>
  <c r="AO1003" i="2" s="1"/>
  <c r="AO955" i="2" a="1"/>
  <c r="AO955" i="2" s="1"/>
  <c r="AO931" i="2" a="1"/>
  <c r="AO931" i="2" s="1"/>
  <c r="AO907" i="2" a="1"/>
  <c r="AO907" i="2" s="1"/>
  <c r="AO883" i="2" a="1"/>
  <c r="AO883" i="2" s="1"/>
  <c r="AO859" i="2" a="1"/>
  <c r="AO859" i="2" s="1"/>
  <c r="AO835" i="2" a="1"/>
  <c r="AO835" i="2" s="1"/>
  <c r="AO811" i="2" a="1"/>
  <c r="AO811" i="2" s="1"/>
  <c r="AO787" i="2" a="1"/>
  <c r="AO787" i="2" s="1"/>
  <c r="AO763" i="2" a="1"/>
  <c r="AO763" i="2" s="1"/>
  <c r="AO739" i="2" a="1"/>
  <c r="AO739" i="2" s="1"/>
  <c r="AO715" i="2" a="1"/>
  <c r="AO715" i="2" s="1"/>
  <c r="AO691" i="2" a="1"/>
  <c r="AO691" i="2" s="1"/>
  <c r="AO667" i="2" a="1"/>
  <c r="AO667" i="2" s="1"/>
  <c r="AO643" i="2" a="1"/>
  <c r="AO643" i="2" s="1"/>
  <c r="AO619" i="2" a="1"/>
  <c r="AO619" i="2" s="1"/>
  <c r="AO595" i="2" a="1"/>
  <c r="AO595" i="2" s="1"/>
  <c r="AO571" i="2" a="1"/>
  <c r="AO571" i="2" s="1"/>
  <c r="AO547" i="2" a="1"/>
  <c r="AO547" i="2" s="1"/>
  <c r="AO523" i="2" a="1"/>
  <c r="AO523" i="2" s="1"/>
  <c r="AO499" i="2" a="1"/>
  <c r="AO499" i="2" s="1"/>
  <c r="AO475" i="2" a="1"/>
  <c r="AO475" i="2" s="1"/>
  <c r="AO451" i="2" a="1"/>
  <c r="AO451" i="2" s="1"/>
  <c r="AO427" i="2" a="1"/>
  <c r="AO427" i="2" s="1"/>
  <c r="AO403" i="2" a="1"/>
  <c r="AO403" i="2" s="1"/>
  <c r="AO379" i="2" a="1"/>
  <c r="AO379" i="2" s="1"/>
  <c r="AO355" i="2" a="1"/>
  <c r="AO355" i="2" s="1"/>
  <c r="AO331" i="2" a="1"/>
  <c r="AO331" i="2" s="1"/>
  <c r="AO307" i="2" a="1"/>
  <c r="AO307" i="2" s="1"/>
  <c r="AO283" i="2" a="1"/>
  <c r="AO283" i="2" s="1"/>
  <c r="AO259" i="2" a="1"/>
  <c r="AO259" i="2" s="1"/>
  <c r="AO235" i="2" a="1"/>
  <c r="AO235" i="2" s="1"/>
  <c r="AO211" i="2" a="1"/>
  <c r="AO211" i="2" s="1"/>
  <c r="AO187" i="2" a="1"/>
  <c r="AO187" i="2" s="1"/>
  <c r="AO163" i="2" a="1"/>
  <c r="AO163" i="2" s="1"/>
  <c r="AO139" i="2" a="1"/>
  <c r="AO139" i="2" s="1"/>
  <c r="AO115" i="2" a="1"/>
  <c r="AO115" i="2" s="1"/>
  <c r="AO91" i="2" a="1"/>
  <c r="AO91" i="2" s="1"/>
  <c r="AO67" i="2" a="1"/>
  <c r="AO67" i="2" s="1"/>
  <c r="AO43" i="2" a="1"/>
  <c r="AO43" i="2" s="1"/>
  <c r="AO35" i="2" a="1"/>
  <c r="AO35" i="2" s="1"/>
  <c r="AO985" i="2" a="1"/>
  <c r="AO985" i="2" s="1"/>
  <c r="AO649" i="2" a="1"/>
  <c r="AO649" i="2" s="1"/>
  <c r="AO457" i="2" a="1"/>
  <c r="AO457" i="2" s="1"/>
  <c r="AO409" i="2" a="1"/>
  <c r="AO409" i="2" s="1"/>
  <c r="AO884" i="2" a="1"/>
  <c r="AO884" i="2" s="1"/>
  <c r="AO524" i="2" a="1"/>
  <c r="AO524" i="2" s="1"/>
  <c r="AO380" i="2" a="1"/>
  <c r="AO380" i="2" s="1"/>
  <c r="AO826" i="2" a="1"/>
  <c r="AO826" i="2" s="1"/>
  <c r="AO178" i="2" a="1"/>
  <c r="AO178" i="2" s="1"/>
  <c r="AO106" i="2" a="1"/>
  <c r="AO106" i="2" s="1"/>
  <c r="AO989" i="2" a="1"/>
  <c r="AO989" i="2" s="1"/>
  <c r="AO960" i="2" a="1"/>
  <c r="AO960" i="2" s="1"/>
  <c r="AO936" i="2" a="1"/>
  <c r="AO936" i="2" s="1"/>
  <c r="AO912" i="2" a="1"/>
  <c r="AO912" i="2" s="1"/>
  <c r="AO864" i="2" a="1"/>
  <c r="AO864" i="2" s="1"/>
  <c r="AO768" i="2" a="1"/>
  <c r="AO768" i="2" s="1"/>
  <c r="AO672" i="2" a="1"/>
  <c r="AO672" i="2" s="1"/>
  <c r="AO624" i="2" a="1"/>
  <c r="AO624" i="2" s="1"/>
  <c r="AO576" i="2" a="1"/>
  <c r="AO576" i="2" s="1"/>
  <c r="AO504" i="2" a="1"/>
  <c r="AO504" i="2" s="1"/>
  <c r="AO456" i="2" a="1"/>
  <c r="AO456" i="2" s="1"/>
  <c r="AO432" i="2" a="1"/>
  <c r="AO432" i="2" s="1"/>
  <c r="AO312" i="2" a="1"/>
  <c r="AO312" i="2" s="1"/>
  <c r="AO240" i="2" a="1"/>
  <c r="AO240" i="2" s="1"/>
  <c r="AO192" i="2" a="1"/>
  <c r="AO192" i="2" s="1"/>
  <c r="AO168" i="2" a="1"/>
  <c r="AO168" i="2" s="1"/>
  <c r="AO979" i="2" a="1"/>
  <c r="AO979" i="2" s="1"/>
  <c r="AO998" i="2" a="1"/>
  <c r="AO998" i="2" s="1"/>
  <c r="AO974" i="2" a="1"/>
  <c r="AO974" i="2" s="1"/>
  <c r="AO950" i="2" a="1"/>
  <c r="AO950" i="2" s="1"/>
  <c r="AO926" i="2" a="1"/>
  <c r="AO926" i="2" s="1"/>
  <c r="AO902" i="2" a="1"/>
  <c r="AO902" i="2" s="1"/>
  <c r="AO878" i="2" a="1"/>
  <c r="AO878" i="2" s="1"/>
  <c r="AO854" i="2" a="1"/>
  <c r="AO854" i="2" s="1"/>
  <c r="AO830" i="2" a="1"/>
  <c r="AO830" i="2" s="1"/>
  <c r="AO806" i="2" a="1"/>
  <c r="AO806" i="2" s="1"/>
  <c r="AO782" i="2" a="1"/>
  <c r="AO782" i="2" s="1"/>
  <c r="AO758" i="2" a="1"/>
  <c r="AO758" i="2" s="1"/>
  <c r="AO734" i="2" a="1"/>
  <c r="AO734" i="2" s="1"/>
  <c r="AO710" i="2" a="1"/>
  <c r="AO710" i="2" s="1"/>
  <c r="AO686" i="2" a="1"/>
  <c r="AO686" i="2" s="1"/>
  <c r="AO662" i="2" a="1"/>
  <c r="AO662" i="2" s="1"/>
  <c r="AO638" i="2" a="1"/>
  <c r="AO638" i="2" s="1"/>
  <c r="AO614" i="2" a="1"/>
  <c r="AO614" i="2" s="1"/>
  <c r="AO590" i="2" a="1"/>
  <c r="AO590" i="2" s="1"/>
  <c r="AO566" i="2" a="1"/>
  <c r="AO566" i="2" s="1"/>
  <c r="AO542" i="2" a="1"/>
  <c r="AO542" i="2" s="1"/>
  <c r="AO518" i="2" a="1"/>
  <c r="AO518" i="2" s="1"/>
  <c r="AO494" i="2" a="1"/>
  <c r="AO494" i="2" s="1"/>
  <c r="AO470" i="2" a="1"/>
  <c r="AO470" i="2" s="1"/>
  <c r="AO446" i="2" a="1"/>
  <c r="AO446" i="2" s="1"/>
  <c r="AO422" i="2" a="1"/>
  <c r="AO422" i="2" s="1"/>
  <c r="AO398" i="2" a="1"/>
  <c r="AO398" i="2" s="1"/>
  <c r="AO374" i="2" a="1"/>
  <c r="AO374" i="2" s="1"/>
  <c r="AO350" i="2" a="1"/>
  <c r="AO350" i="2" s="1"/>
  <c r="AO326" i="2" a="1"/>
  <c r="AO326" i="2" s="1"/>
  <c r="AO302" i="2" a="1"/>
  <c r="AO302" i="2" s="1"/>
  <c r="AO278" i="2" a="1"/>
  <c r="AO278" i="2" s="1"/>
  <c r="AO254" i="2" a="1"/>
  <c r="AO254" i="2" s="1"/>
  <c r="AO230" i="2" a="1"/>
  <c r="AO230" i="2" s="1"/>
  <c r="AO206" i="2" a="1"/>
  <c r="AO206" i="2" s="1"/>
  <c r="AO182" i="2" a="1"/>
  <c r="AO182" i="2" s="1"/>
  <c r="AO158" i="2" a="1"/>
  <c r="AO158" i="2" s="1"/>
  <c r="AO134" i="2" a="1"/>
  <c r="AO134" i="2" s="1"/>
  <c r="AO110" i="2" a="1"/>
  <c r="AO110" i="2" s="1"/>
  <c r="AO86" i="2" a="1"/>
  <c r="AO86" i="2" s="1"/>
  <c r="AO62" i="2" a="1"/>
  <c r="AO62" i="2" s="1"/>
  <c r="AO34" i="2" a="1"/>
  <c r="AO34" i="2" s="1"/>
  <c r="AO961" i="2" a="1"/>
  <c r="AO961" i="2" s="1"/>
  <c r="AO505" i="2" a="1"/>
  <c r="AO505" i="2" s="1"/>
  <c r="AO265" i="2" a="1"/>
  <c r="AO265" i="2" s="1"/>
  <c r="AO97" i="2" a="1"/>
  <c r="AO97" i="2" s="1"/>
  <c r="AO428" i="2" a="1"/>
  <c r="AO428" i="2" s="1"/>
  <c r="AO92" i="2" a="1"/>
  <c r="AO92" i="2" s="1"/>
  <c r="AO754" i="2" a="1"/>
  <c r="AO754" i="2" s="1"/>
  <c r="AO706" i="2" a="1"/>
  <c r="AO706" i="2" s="1"/>
  <c r="AO610" i="2" a="1"/>
  <c r="AO610" i="2" s="1"/>
  <c r="AO562" i="2" a="1"/>
  <c r="AO562" i="2" s="1"/>
  <c r="AO418" i="2" a="1"/>
  <c r="AO418" i="2" s="1"/>
  <c r="AO921" i="2" a="1"/>
  <c r="AO921" i="2" s="1"/>
  <c r="AO825" i="2" a="1"/>
  <c r="AO825" i="2" s="1"/>
  <c r="AO801" i="2" a="1"/>
  <c r="AO801" i="2" s="1"/>
  <c r="AO729" i="2" a="1"/>
  <c r="AO729" i="2" s="1"/>
  <c r="AO705" i="2" a="1"/>
  <c r="AO705" i="2" s="1"/>
  <c r="AO681" i="2" a="1"/>
  <c r="AO681" i="2" s="1"/>
  <c r="AO657" i="2" a="1"/>
  <c r="AO657" i="2" s="1"/>
  <c r="AO633" i="2" a="1"/>
  <c r="AO633" i="2" s="1"/>
  <c r="AO585" i="2" a="1"/>
  <c r="AO585" i="2" s="1"/>
  <c r="AO561" i="2" a="1"/>
  <c r="AO561" i="2" s="1"/>
  <c r="AO537" i="2" a="1"/>
  <c r="AO537" i="2" s="1"/>
  <c r="AO513" i="2" a="1"/>
  <c r="AO513" i="2" s="1"/>
  <c r="AO489" i="2" a="1"/>
  <c r="AO489" i="2" s="1"/>
  <c r="AO465" i="2" a="1"/>
  <c r="AO465" i="2" s="1"/>
  <c r="AO441" i="2" a="1"/>
  <c r="AO441" i="2" s="1"/>
  <c r="AO417" i="2" a="1"/>
  <c r="AO417" i="2" s="1"/>
  <c r="AO393" i="2" a="1"/>
  <c r="AO393" i="2" s="1"/>
  <c r="AO369" i="2" a="1"/>
  <c r="AO369" i="2" s="1"/>
  <c r="AO345" i="2" a="1"/>
  <c r="AO345" i="2" s="1"/>
  <c r="AO321" i="2" a="1"/>
  <c r="AO321" i="2" s="1"/>
  <c r="AO297" i="2" a="1"/>
  <c r="AO297" i="2" s="1"/>
  <c r="AO273" i="2" a="1"/>
  <c r="AO273" i="2" s="1"/>
  <c r="AO249" i="2" a="1"/>
  <c r="AO249" i="2" s="1"/>
  <c r="AO225" i="2" a="1"/>
  <c r="AO225" i="2" s="1"/>
  <c r="AO201" i="2" a="1"/>
  <c r="AO201" i="2" s="1"/>
  <c r="AO177" i="2" a="1"/>
  <c r="AO177" i="2" s="1"/>
  <c r="AO153" i="2" a="1"/>
  <c r="AO153" i="2" s="1"/>
  <c r="AO129" i="2" a="1"/>
  <c r="AO129" i="2" s="1"/>
  <c r="AO105" i="2" a="1"/>
  <c r="AO105" i="2" s="1"/>
  <c r="AO81" i="2" a="1"/>
  <c r="AO81" i="2" s="1"/>
  <c r="AO57" i="2" a="1"/>
  <c r="AO57" i="2" s="1"/>
  <c r="AO33" i="2" a="1"/>
  <c r="AO33" i="2" s="1"/>
  <c r="AO841" i="2" a="1"/>
  <c r="AO841" i="2" s="1"/>
  <c r="AO721" i="2" a="1"/>
  <c r="AO721" i="2" s="1"/>
  <c r="AO313" i="2" a="1"/>
  <c r="AO313" i="2" s="1"/>
  <c r="AO217" i="2" a="1"/>
  <c r="AO217" i="2" s="1"/>
  <c r="AO169" i="2" a="1"/>
  <c r="AO169" i="2" s="1"/>
  <c r="AO49" i="2" a="1"/>
  <c r="AO49" i="2" s="1"/>
  <c r="AO956" i="2" a="1"/>
  <c r="AO956" i="2" s="1"/>
  <c r="AO538" i="2" a="1"/>
  <c r="AO538" i="2" s="1"/>
  <c r="AO394" i="2" a="1"/>
  <c r="AO394" i="2" s="1"/>
  <c r="AO346" i="2" a="1"/>
  <c r="AO346" i="2" s="1"/>
  <c r="AO893" i="2" a="1"/>
  <c r="AO893" i="2" s="1"/>
  <c r="AO945" i="2" a="1"/>
  <c r="AO945" i="2" s="1"/>
  <c r="AO753" i="2" a="1"/>
  <c r="AO753" i="2" s="1"/>
  <c r="AO609" i="2" a="1"/>
  <c r="AO609" i="2" s="1"/>
  <c r="AO892" i="2" a="1"/>
  <c r="AO892" i="2" s="1"/>
  <c r="AO748" i="2" a="1"/>
  <c r="AO748" i="2" s="1"/>
  <c r="AO604" i="2" a="1"/>
  <c r="AO604" i="2" s="1"/>
  <c r="AO532" i="2" a="1"/>
  <c r="AO532" i="2" s="1"/>
  <c r="AO388" i="2" a="1"/>
  <c r="AO388" i="2" s="1"/>
  <c r="AO292" i="2" a="1"/>
  <c r="AO292" i="2" s="1"/>
  <c r="AO268" i="2" a="1"/>
  <c r="AO268" i="2" s="1"/>
  <c r="AO220" i="2" a="1"/>
  <c r="AO220" i="2" s="1"/>
  <c r="AO196" i="2" a="1"/>
  <c r="AO196" i="2" s="1"/>
  <c r="AO172" i="2" a="1"/>
  <c r="AO172" i="2" s="1"/>
  <c r="AO148" i="2" a="1"/>
  <c r="AO148" i="2" s="1"/>
  <c r="AO124" i="2" a="1"/>
  <c r="AO124" i="2" s="1"/>
  <c r="AO100" i="2" a="1"/>
  <c r="AO100" i="2" s="1"/>
  <c r="AO76" i="2" a="1"/>
  <c r="AO76" i="2" s="1"/>
  <c r="AO52" i="2" a="1"/>
  <c r="AO52" i="2" s="1"/>
  <c r="AO145" i="2" a="1"/>
  <c r="AO145" i="2" s="1"/>
  <c r="AO1004" i="2" a="1"/>
  <c r="AO1004" i="2" s="1"/>
  <c r="AO860" i="2" a="1"/>
  <c r="AO860" i="2" s="1"/>
  <c r="AO140" i="2" a="1"/>
  <c r="AO140" i="2" s="1"/>
  <c r="AO994" i="2" a="1"/>
  <c r="AO994" i="2" s="1"/>
  <c r="AO922" i="2" a="1"/>
  <c r="AO922" i="2" s="1"/>
  <c r="AO322" i="2" a="1"/>
  <c r="AO322" i="2" s="1"/>
  <c r="AO250" i="2" a="1"/>
  <c r="AO250" i="2" s="1"/>
  <c r="AO993" i="2" a="1"/>
  <c r="AO993" i="2" s="1"/>
  <c r="AO873" i="2" a="1"/>
  <c r="AO873" i="2" s="1"/>
  <c r="AO964" i="2" a="1"/>
  <c r="AO964" i="2" s="1"/>
  <c r="AO940" i="2" a="1"/>
  <c r="AO940" i="2" s="1"/>
  <c r="AO820" i="2" a="1"/>
  <c r="AO820" i="2" s="1"/>
  <c r="AO700" i="2" a="1"/>
  <c r="AO700" i="2" s="1"/>
  <c r="AO676" i="2" a="1"/>
  <c r="AO676" i="2" s="1"/>
  <c r="AO556" i="2" a="1"/>
  <c r="AO556" i="2" s="1"/>
  <c r="AO364" i="2" a="1"/>
  <c r="AO364" i="2" s="1"/>
  <c r="AO316" i="2" a="1"/>
  <c r="AO316" i="2" s="1"/>
  <c r="AO911" i="2" a="1"/>
  <c r="AO911" i="2" s="1"/>
  <c r="AO887" i="2" a="1"/>
  <c r="AO887" i="2" s="1"/>
  <c r="AO839" i="2" a="1"/>
  <c r="AO839" i="2" s="1"/>
  <c r="AO815" i="2" a="1"/>
  <c r="AO815" i="2" s="1"/>
  <c r="AO791" i="2" a="1"/>
  <c r="AO791" i="2" s="1"/>
  <c r="AO767" i="2" a="1"/>
  <c r="AO767" i="2" s="1"/>
  <c r="AO743" i="2" a="1"/>
  <c r="AO743" i="2" s="1"/>
  <c r="AO719" i="2" a="1"/>
  <c r="AO719" i="2" s="1"/>
  <c r="AO695" i="2" a="1"/>
  <c r="AO695" i="2" s="1"/>
  <c r="AO671" i="2" a="1"/>
  <c r="AO671" i="2" s="1"/>
  <c r="AO647" i="2" a="1"/>
  <c r="AO647" i="2" s="1"/>
  <c r="AO623" i="2" a="1"/>
  <c r="AO623" i="2" s="1"/>
  <c r="AO599" i="2" a="1"/>
  <c r="AO599" i="2" s="1"/>
  <c r="AO575" i="2" a="1"/>
  <c r="AO575" i="2" s="1"/>
  <c r="AO551" i="2" a="1"/>
  <c r="AO551" i="2" s="1"/>
  <c r="AO527" i="2" a="1"/>
  <c r="AO527" i="2" s="1"/>
  <c r="AO503" i="2" a="1"/>
  <c r="AO503" i="2" s="1"/>
  <c r="AO479" i="2" a="1"/>
  <c r="AO479" i="2" s="1"/>
  <c r="AO455" i="2" a="1"/>
  <c r="AO455" i="2" s="1"/>
  <c r="AO431" i="2" a="1"/>
  <c r="AO431" i="2" s="1"/>
  <c r="AO407" i="2" a="1"/>
  <c r="AO407" i="2" s="1"/>
  <c r="AO383" i="2" a="1"/>
  <c r="AO383" i="2" s="1"/>
  <c r="AO359" i="2" a="1"/>
  <c r="AO359" i="2" s="1"/>
  <c r="AO335" i="2" a="1"/>
  <c r="AO335" i="2" s="1"/>
  <c r="AO311" i="2" a="1"/>
  <c r="AO311" i="2" s="1"/>
  <c r="AO287" i="2" a="1"/>
  <c r="AO287" i="2" s="1"/>
  <c r="AO263" i="2" a="1"/>
  <c r="AO263" i="2" s="1"/>
  <c r="AO239" i="2" a="1"/>
  <c r="AO239" i="2" s="1"/>
  <c r="AO215" i="2" a="1"/>
  <c r="AO215" i="2" s="1"/>
  <c r="AO191" i="2" a="1"/>
  <c r="AO191" i="2" s="1"/>
  <c r="AO167" i="2" a="1"/>
  <c r="AO167" i="2" s="1"/>
  <c r="AO143" i="2" a="1"/>
  <c r="AO143" i="2" s="1"/>
  <c r="AO119" i="2" a="1"/>
  <c r="AO119" i="2" s="1"/>
  <c r="AO95" i="2" a="1"/>
  <c r="AO95" i="2" s="1"/>
  <c r="AO71" i="2" a="1"/>
  <c r="AO71" i="2" s="1"/>
  <c r="AO47" i="2" a="1"/>
  <c r="AO47" i="2" s="1"/>
  <c r="AO31" i="2" a="1"/>
  <c r="AO31" i="2" s="1"/>
  <c r="AO484" i="2" a="1"/>
  <c r="AO484" i="2" s="1"/>
  <c r="AO978" i="2" a="1"/>
  <c r="AO978" i="2" s="1"/>
  <c r="AO954" i="2" a="1"/>
  <c r="AO954" i="2" s="1"/>
  <c r="AO930" i="2" a="1"/>
  <c r="AO930" i="2" s="1"/>
  <c r="AO906" i="2" a="1"/>
  <c r="AO906" i="2" s="1"/>
  <c r="AO882" i="2" a="1"/>
  <c r="AO882" i="2" s="1"/>
  <c r="AO858" i="2" a="1"/>
  <c r="AO858" i="2" s="1"/>
  <c r="AO834" i="2" a="1"/>
  <c r="AO834" i="2" s="1"/>
  <c r="AO810" i="2" a="1"/>
  <c r="AO810" i="2" s="1"/>
  <c r="AO786" i="2" a="1"/>
  <c r="AO786" i="2" s="1"/>
  <c r="AO762" i="2" a="1"/>
  <c r="AO762" i="2" s="1"/>
  <c r="AO738" i="2" a="1"/>
  <c r="AO738" i="2" s="1"/>
  <c r="AO714" i="2" a="1"/>
  <c r="AO714" i="2" s="1"/>
  <c r="AO690" i="2" a="1"/>
  <c r="AO690" i="2" s="1"/>
  <c r="AO666" i="2" a="1"/>
  <c r="AO666" i="2" s="1"/>
  <c r="AO642" i="2" a="1"/>
  <c r="AO642" i="2" s="1"/>
  <c r="AO618" i="2" a="1"/>
  <c r="AO618" i="2" s="1"/>
  <c r="AO594" i="2" a="1"/>
  <c r="AO594" i="2" s="1"/>
  <c r="AO570" i="2" a="1"/>
  <c r="AO570" i="2" s="1"/>
  <c r="AO546" i="2" a="1"/>
  <c r="AO546" i="2" s="1"/>
  <c r="AO522" i="2" a="1"/>
  <c r="AO522" i="2" s="1"/>
  <c r="AO498" i="2" a="1"/>
  <c r="AO498" i="2" s="1"/>
  <c r="AO474" i="2" a="1"/>
  <c r="AO474" i="2" s="1"/>
  <c r="AO450" i="2" a="1"/>
  <c r="AO450" i="2" s="1"/>
  <c r="AO426" i="2" a="1"/>
  <c r="AO426" i="2" s="1"/>
  <c r="AO402" i="2" a="1"/>
  <c r="AO402" i="2" s="1"/>
  <c r="AO378" i="2" a="1"/>
  <c r="AO378" i="2" s="1"/>
  <c r="AO354" i="2" a="1"/>
  <c r="AO354" i="2" s="1"/>
  <c r="AO330" i="2" a="1"/>
  <c r="AO330" i="2" s="1"/>
  <c r="AO306" i="2" a="1"/>
  <c r="AO306" i="2" s="1"/>
  <c r="AO282" i="2" a="1"/>
  <c r="AO282" i="2" s="1"/>
  <c r="AO258" i="2" a="1"/>
  <c r="AO258" i="2" s="1"/>
  <c r="AO234" i="2" a="1"/>
  <c r="AO234" i="2" s="1"/>
  <c r="AO210" i="2" a="1"/>
  <c r="AO210" i="2" s="1"/>
  <c r="AO186" i="2" a="1"/>
  <c r="AO186" i="2" s="1"/>
  <c r="AO162" i="2" a="1"/>
  <c r="AO162" i="2" s="1"/>
  <c r="AO138" i="2" a="1"/>
  <c r="AO138" i="2" s="1"/>
  <c r="AO114" i="2" a="1"/>
  <c r="AO114" i="2" s="1"/>
  <c r="AO90" i="2" a="1"/>
  <c r="AO90" i="2" s="1"/>
  <c r="AO66" i="2" a="1"/>
  <c r="AO66" i="2" s="1"/>
  <c r="AO42" i="2" a="1"/>
  <c r="AO42" i="2" s="1"/>
  <c r="AO30" i="2" a="1"/>
  <c r="AO30" i="2" s="1"/>
  <c r="AO778" i="2" a="1"/>
  <c r="AO778" i="2" s="1"/>
  <c r="AO202" i="2" a="1"/>
  <c r="AO202" i="2" s="1"/>
  <c r="AO941" i="2" a="1"/>
  <c r="AO941" i="2" s="1"/>
  <c r="AO935" i="2" a="1"/>
  <c r="AO935" i="2" s="1"/>
  <c r="AO925" i="2" a="1"/>
  <c r="AO925" i="2" s="1"/>
  <c r="AO853" i="2" a="1"/>
  <c r="AO853" i="2" s="1"/>
  <c r="AO805" i="2" a="1"/>
  <c r="AO805" i="2" s="1"/>
  <c r="AO781" i="2" a="1"/>
  <c r="AO781" i="2" s="1"/>
  <c r="AO757" i="2" a="1"/>
  <c r="AO757" i="2" s="1"/>
  <c r="AO733" i="2" a="1"/>
  <c r="AO733" i="2" s="1"/>
  <c r="AO709" i="2" a="1"/>
  <c r="AO709" i="2" s="1"/>
  <c r="AO685" i="2" a="1"/>
  <c r="AO685" i="2" s="1"/>
  <c r="AO661" i="2" a="1"/>
  <c r="AO661" i="2" s="1"/>
  <c r="AO637" i="2" a="1"/>
  <c r="AO637" i="2" s="1"/>
  <c r="AO613" i="2" a="1"/>
  <c r="AO613" i="2" s="1"/>
  <c r="AO589" i="2" a="1"/>
  <c r="AO589" i="2" s="1"/>
  <c r="AO565" i="2" a="1"/>
  <c r="AO565" i="2" s="1"/>
  <c r="AO541" i="2" a="1"/>
  <c r="AO541" i="2" s="1"/>
  <c r="AO517" i="2" a="1"/>
  <c r="AO517" i="2" s="1"/>
  <c r="AO493" i="2" a="1"/>
  <c r="AO493" i="2" s="1"/>
  <c r="AO469" i="2" a="1"/>
  <c r="AO469" i="2" s="1"/>
  <c r="AO445" i="2" a="1"/>
  <c r="AO445" i="2" s="1"/>
  <c r="AO421" i="2" a="1"/>
  <c r="AO421" i="2" s="1"/>
  <c r="AO397" i="2" a="1"/>
  <c r="AO397" i="2" s="1"/>
  <c r="AO373" i="2" a="1"/>
  <c r="AO373" i="2" s="1"/>
  <c r="AO349" i="2" a="1"/>
  <c r="AO349" i="2" s="1"/>
  <c r="AO325" i="2" a="1"/>
  <c r="AO325" i="2" s="1"/>
  <c r="AO301" i="2" a="1"/>
  <c r="AO301" i="2" s="1"/>
  <c r="AO277" i="2" a="1"/>
  <c r="AO277" i="2" s="1"/>
  <c r="AO253" i="2" a="1"/>
  <c r="AO253" i="2" s="1"/>
  <c r="AO229" i="2" a="1"/>
  <c r="AO229" i="2" s="1"/>
  <c r="AO205" i="2" a="1"/>
  <c r="AO205" i="2" s="1"/>
  <c r="AO181" i="2" a="1"/>
  <c r="AO181" i="2" s="1"/>
  <c r="AO157" i="2" a="1"/>
  <c r="AO157" i="2" s="1"/>
  <c r="AO133" i="2" a="1"/>
  <c r="AO133" i="2" s="1"/>
  <c r="AO109" i="2" a="1"/>
  <c r="AO109" i="2" s="1"/>
  <c r="AO85" i="2" a="1"/>
  <c r="AO85" i="2" s="1"/>
  <c r="AO61" i="2" a="1"/>
  <c r="AO61" i="2" s="1"/>
  <c r="AO29" i="2" a="1"/>
  <c r="AO29" i="2" s="1"/>
  <c r="AO433" i="2" a="1"/>
  <c r="AO433" i="2" s="1"/>
  <c r="AO73" i="2" a="1"/>
  <c r="AO73" i="2" s="1"/>
  <c r="AO980" i="2" a="1"/>
  <c r="AO980" i="2" s="1"/>
  <c r="AO836" i="2" a="1"/>
  <c r="AO836" i="2" s="1"/>
  <c r="AO692" i="2" a="1"/>
  <c r="AO692" i="2" s="1"/>
  <c r="AO970" i="2" a="1"/>
  <c r="AO970" i="2" s="1"/>
  <c r="AO730" i="2" a="1"/>
  <c r="AO730" i="2" s="1"/>
  <c r="AO658" i="2" a="1"/>
  <c r="AO658" i="2" s="1"/>
  <c r="AO586" i="2" a="1"/>
  <c r="AO586" i="2" s="1"/>
  <c r="AO82" i="2" a="1"/>
  <c r="AO82" i="2" s="1"/>
  <c r="AO969" i="2" a="1"/>
  <c r="AO969" i="2" s="1"/>
  <c r="AO897" i="2" a="1"/>
  <c r="AO897" i="2" s="1"/>
  <c r="AO777" i="2" a="1"/>
  <c r="AO777" i="2" s="1"/>
  <c r="AO868" i="2" a="1"/>
  <c r="AO868" i="2" s="1"/>
  <c r="AO796" i="2" a="1"/>
  <c r="AO796" i="2" s="1"/>
  <c r="AO628" i="2" a="1"/>
  <c r="AO628" i="2" s="1"/>
  <c r="AO412" i="2" a="1"/>
  <c r="AO412" i="2" s="1"/>
  <c r="AO244" i="2" a="1"/>
  <c r="AO244" i="2" s="1"/>
  <c r="AO1002" i="2" a="1"/>
  <c r="AO1002" i="2" s="1"/>
  <c r="AO973" i="2" a="1"/>
  <c r="AO973" i="2" s="1"/>
  <c r="AO901" i="2" a="1"/>
  <c r="AO901" i="2" s="1"/>
  <c r="AO877" i="2" a="1"/>
  <c r="AO877" i="2" s="1"/>
  <c r="AO829" i="2" a="1"/>
  <c r="AO829" i="2" s="1"/>
  <c r="AO992" i="2" a="1"/>
  <c r="AO992" i="2" s="1"/>
  <c r="AO968" i="2" a="1"/>
  <c r="AO968" i="2" s="1"/>
  <c r="AO944" i="2" a="1"/>
  <c r="AO944" i="2" s="1"/>
  <c r="AO920" i="2" a="1"/>
  <c r="AO920" i="2" s="1"/>
  <c r="AO896" i="2" a="1"/>
  <c r="AO896" i="2" s="1"/>
  <c r="AO872" i="2" a="1"/>
  <c r="AO872" i="2" s="1"/>
  <c r="AO848" i="2" a="1"/>
  <c r="AO848" i="2" s="1"/>
  <c r="AO824" i="2" a="1"/>
  <c r="AO824" i="2" s="1"/>
  <c r="AO800" i="2" a="1"/>
  <c r="AO800" i="2" s="1"/>
  <c r="AO776" i="2" a="1"/>
  <c r="AO776" i="2" s="1"/>
  <c r="AO752" i="2" a="1"/>
  <c r="AO752" i="2" s="1"/>
  <c r="AO728" i="2" a="1"/>
  <c r="AO728" i="2" s="1"/>
  <c r="AO704" i="2" a="1"/>
  <c r="AO704" i="2" s="1"/>
  <c r="AO680" i="2" a="1"/>
  <c r="AO680" i="2" s="1"/>
  <c r="AO656" i="2" a="1"/>
  <c r="AO656" i="2" s="1"/>
  <c r="AO632" i="2" a="1"/>
  <c r="AO632" i="2" s="1"/>
  <c r="AO608" i="2" a="1"/>
  <c r="AO608" i="2" s="1"/>
  <c r="AO584" i="2" a="1"/>
  <c r="AO584" i="2" s="1"/>
  <c r="AO560" i="2" a="1"/>
  <c r="AO560" i="2" s="1"/>
  <c r="AO536" i="2" a="1"/>
  <c r="AO536" i="2" s="1"/>
  <c r="AO512" i="2" a="1"/>
  <c r="AO512" i="2" s="1"/>
  <c r="AO488" i="2" a="1"/>
  <c r="AO488" i="2" s="1"/>
  <c r="AO464" i="2" a="1"/>
  <c r="AO464" i="2" s="1"/>
  <c r="AO440" i="2" a="1"/>
  <c r="AO440" i="2" s="1"/>
  <c r="AO416" i="2" a="1"/>
  <c r="AO416" i="2" s="1"/>
  <c r="AO392" i="2" a="1"/>
  <c r="AO392" i="2" s="1"/>
  <c r="AO368" i="2" a="1"/>
  <c r="AO368" i="2" s="1"/>
  <c r="AO344" i="2" a="1"/>
  <c r="AO344" i="2" s="1"/>
  <c r="AO320" i="2" a="1"/>
  <c r="AO320" i="2" s="1"/>
  <c r="AO296" i="2" a="1"/>
  <c r="AO296" i="2" s="1"/>
  <c r="AO272" i="2" a="1"/>
  <c r="AO272" i="2" s="1"/>
  <c r="AO248" i="2" a="1"/>
  <c r="AO248" i="2" s="1"/>
  <c r="AO224" i="2" a="1"/>
  <c r="AO224" i="2" s="1"/>
  <c r="AO200" i="2" a="1"/>
  <c r="AO200" i="2" s="1"/>
  <c r="AO176" i="2" a="1"/>
  <c r="AO176" i="2" s="1"/>
  <c r="AO152" i="2" a="1"/>
  <c r="AO152" i="2" s="1"/>
  <c r="AO128" i="2" a="1"/>
  <c r="AO128" i="2" s="1"/>
  <c r="AO104" i="2" a="1"/>
  <c r="AO104" i="2" s="1"/>
  <c r="AO80" i="2" a="1"/>
  <c r="AO80" i="2" s="1"/>
  <c r="AO56" i="2" a="1"/>
  <c r="AO56" i="2" s="1"/>
  <c r="AO28" i="2" a="1"/>
  <c r="AO28" i="2" s="1"/>
  <c r="AO644" i="2" a="1"/>
  <c r="AO644" i="2" s="1"/>
  <c r="AO404" i="2" a="1"/>
  <c r="AO404" i="2" s="1"/>
  <c r="AO116" i="2" a="1"/>
  <c r="AO116" i="2" s="1"/>
  <c r="AO226" i="2" a="1"/>
  <c r="AO226" i="2" s="1"/>
  <c r="AO849" i="2" a="1"/>
  <c r="AO849" i="2" s="1"/>
  <c r="AO988" i="2" a="1"/>
  <c r="AO988" i="2" s="1"/>
  <c r="AO916" i="2" a="1"/>
  <c r="AO916" i="2" s="1"/>
  <c r="AO844" i="2" a="1"/>
  <c r="AO844" i="2" s="1"/>
  <c r="AO772" i="2" a="1"/>
  <c r="AO772" i="2" s="1"/>
  <c r="AO724" i="2" a="1"/>
  <c r="AO724" i="2" s="1"/>
  <c r="AO652" i="2" a="1"/>
  <c r="AO652" i="2" s="1"/>
  <c r="AO580" i="2" a="1"/>
  <c r="AO580" i="2" s="1"/>
  <c r="AO508" i="2" a="1"/>
  <c r="AO508" i="2" s="1"/>
  <c r="AO460" i="2" a="1"/>
  <c r="AO460" i="2" s="1"/>
  <c r="AO436" i="2" a="1"/>
  <c r="AO436" i="2" s="1"/>
  <c r="AO340" i="2" a="1"/>
  <c r="AO340" i="2" s="1"/>
  <c r="AO32" i="2" a="1"/>
  <c r="AO32" i="2" s="1"/>
  <c r="AO1007" i="2" a="1"/>
  <c r="AO1007" i="2" s="1"/>
  <c r="AO983" i="2" a="1"/>
  <c r="AO983" i="2" s="1"/>
  <c r="AO959" i="2" a="1"/>
  <c r="AO959" i="2" s="1"/>
  <c r="AO863" i="2" a="1"/>
  <c r="AO863" i="2" s="1"/>
  <c r="AO997" i="2" a="1"/>
  <c r="AO997" i="2" s="1"/>
  <c r="AO949" i="2" a="1"/>
  <c r="AO949" i="2" s="1"/>
  <c r="AO987" i="2" a="1"/>
  <c r="AO987" i="2" s="1"/>
  <c r="AO963" i="2" a="1"/>
  <c r="AO963" i="2" s="1"/>
  <c r="AO939" i="2" a="1"/>
  <c r="AO939" i="2" s="1"/>
  <c r="AO915" i="2" a="1"/>
  <c r="AO915" i="2" s="1"/>
  <c r="AO891" i="2" a="1"/>
  <c r="AO891" i="2" s="1"/>
  <c r="AO867" i="2" a="1"/>
  <c r="AO867" i="2" s="1"/>
  <c r="AO843" i="2" a="1"/>
  <c r="AO843" i="2" s="1"/>
  <c r="AO819" i="2" a="1"/>
  <c r="AO819" i="2" s="1"/>
  <c r="AO795" i="2" a="1"/>
  <c r="AO795" i="2" s="1"/>
  <c r="AO771" i="2" a="1"/>
  <c r="AO771" i="2" s="1"/>
  <c r="AO747" i="2" a="1"/>
  <c r="AO747" i="2" s="1"/>
  <c r="AO723" i="2" a="1"/>
  <c r="AO723" i="2" s="1"/>
  <c r="AO699" i="2" a="1"/>
  <c r="AO699" i="2" s="1"/>
  <c r="AO675" i="2" a="1"/>
  <c r="AO675" i="2" s="1"/>
  <c r="AO651" i="2" a="1"/>
  <c r="AO651" i="2" s="1"/>
  <c r="AO627" i="2" a="1"/>
  <c r="AO627" i="2" s="1"/>
  <c r="AO603" i="2" a="1"/>
  <c r="AO603" i="2" s="1"/>
  <c r="AO579" i="2" a="1"/>
  <c r="AO579" i="2" s="1"/>
  <c r="AO555" i="2" a="1"/>
  <c r="AO555" i="2" s="1"/>
  <c r="AO531" i="2" a="1"/>
  <c r="AO531" i="2" s="1"/>
  <c r="AO507" i="2" a="1"/>
  <c r="AO507" i="2" s="1"/>
  <c r="AO483" i="2" a="1"/>
  <c r="AO483" i="2" s="1"/>
  <c r="AO459" i="2" a="1"/>
  <c r="AO459" i="2" s="1"/>
  <c r="AO435" i="2" a="1"/>
  <c r="AO435" i="2" s="1"/>
  <c r="AO411" i="2" a="1"/>
  <c r="AO411" i="2" s="1"/>
  <c r="AO387" i="2" a="1"/>
  <c r="AO387" i="2" s="1"/>
  <c r="AO363" i="2" a="1"/>
  <c r="AO363" i="2" s="1"/>
  <c r="AO339" i="2" a="1"/>
  <c r="AO339" i="2" s="1"/>
  <c r="AO315" i="2" a="1"/>
  <c r="AO315" i="2" s="1"/>
  <c r="AO291" i="2" a="1"/>
  <c r="AO291" i="2" s="1"/>
  <c r="AO267" i="2" a="1"/>
  <c r="AO267" i="2" s="1"/>
  <c r="AO243" i="2" a="1"/>
  <c r="AO243" i="2" s="1"/>
  <c r="AO219" i="2" a="1"/>
  <c r="AO219" i="2" s="1"/>
  <c r="AO195" i="2" a="1"/>
  <c r="AO195" i="2" s="1"/>
  <c r="AO171" i="2" a="1"/>
  <c r="AO171" i="2" s="1"/>
  <c r="AO147" i="2" a="1"/>
  <c r="AO147" i="2" s="1"/>
  <c r="AO123" i="2" a="1"/>
  <c r="AO123" i="2" s="1"/>
  <c r="AO99" i="2" a="1"/>
  <c r="AO99" i="2" s="1"/>
  <c r="AO75" i="2" a="1"/>
  <c r="AO75" i="2" s="1"/>
  <c r="AO51" i="2" a="1"/>
  <c r="AO51" i="2" s="1"/>
  <c r="AO27" i="2" a="1"/>
  <c r="AO27" i="2" s="1"/>
  <c r="AO817" i="2" a="1"/>
  <c r="AO817" i="2" s="1"/>
  <c r="AO745" i="2" a="1"/>
  <c r="AO745" i="2" s="1"/>
  <c r="AO577" i="2" a="1"/>
  <c r="AO577" i="2" s="1"/>
  <c r="AO385" i="2" a="1"/>
  <c r="AO385" i="2" s="1"/>
  <c r="AO337" i="2" a="1"/>
  <c r="AO337" i="2" s="1"/>
  <c r="AO802" i="2" a="1"/>
  <c r="AO802" i="2" s="1"/>
  <c r="AO934" i="2" a="1"/>
  <c r="AO934" i="2" s="1"/>
  <c r="AO910" i="2" a="1"/>
  <c r="AO910" i="2" s="1"/>
  <c r="AO886" i="2" a="1"/>
  <c r="AO886" i="2" s="1"/>
  <c r="AO862" i="2" a="1"/>
  <c r="AO862" i="2" s="1"/>
  <c r="AO838" i="2" a="1"/>
  <c r="AO838" i="2" s="1"/>
  <c r="AO814" i="2" a="1"/>
  <c r="AO814" i="2" s="1"/>
  <c r="AO790" i="2" a="1"/>
  <c r="AO790" i="2" s="1"/>
  <c r="AO766" i="2" a="1"/>
  <c r="AO766" i="2" s="1"/>
  <c r="AO742" i="2" a="1"/>
  <c r="AO742" i="2" s="1"/>
  <c r="AO718" i="2" a="1"/>
  <c r="AO718" i="2" s="1"/>
  <c r="AO694" i="2" a="1"/>
  <c r="AO694" i="2" s="1"/>
  <c r="AO670" i="2" a="1"/>
  <c r="AO670" i="2" s="1"/>
  <c r="AO646" i="2" a="1"/>
  <c r="AO646" i="2" s="1"/>
  <c r="AO622" i="2" a="1"/>
  <c r="AO622" i="2" s="1"/>
  <c r="AO598" i="2" a="1"/>
  <c r="AO598" i="2" s="1"/>
  <c r="AO574" i="2" a="1"/>
  <c r="AO574" i="2" s="1"/>
  <c r="AO550" i="2" a="1"/>
  <c r="AO550" i="2" s="1"/>
  <c r="AO526" i="2" a="1"/>
  <c r="AO526" i="2" s="1"/>
  <c r="AO502" i="2" a="1"/>
  <c r="AO502" i="2" s="1"/>
  <c r="AO478" i="2" a="1"/>
  <c r="AO478" i="2" s="1"/>
  <c r="AO454" i="2" a="1"/>
  <c r="AO454" i="2" s="1"/>
  <c r="AO430" i="2" a="1"/>
  <c r="AO430" i="2" s="1"/>
  <c r="AO406" i="2" a="1"/>
  <c r="AO406" i="2" s="1"/>
  <c r="AO382" i="2" a="1"/>
  <c r="AO382" i="2" s="1"/>
  <c r="AO358" i="2" a="1"/>
  <c r="AO358" i="2" s="1"/>
  <c r="AO334" i="2" a="1"/>
  <c r="AO334" i="2" s="1"/>
  <c r="AO310" i="2" a="1"/>
  <c r="AO310" i="2" s="1"/>
  <c r="AO286" i="2" a="1"/>
  <c r="AO286" i="2" s="1"/>
  <c r="AO262" i="2" a="1"/>
  <c r="AO262" i="2" s="1"/>
  <c r="AO238" i="2" a="1"/>
  <c r="AO238" i="2" s="1"/>
  <c r="AO214" i="2" a="1"/>
  <c r="AO214" i="2" s="1"/>
  <c r="AO190" i="2" a="1"/>
  <c r="AO190" i="2" s="1"/>
  <c r="AO166" i="2" a="1"/>
  <c r="AO166" i="2" s="1"/>
  <c r="AO142" i="2" a="1"/>
  <c r="AO142" i="2" s="1"/>
  <c r="AO118" i="2" a="1"/>
  <c r="AO118" i="2" s="1"/>
  <c r="AO94" i="2" a="1"/>
  <c r="AO94" i="2" s="1"/>
  <c r="AO70" i="2" a="1"/>
  <c r="AO70" i="2" s="1"/>
  <c r="AO46" i="2" a="1"/>
  <c r="AO46" i="2" s="1"/>
  <c r="AO26" i="2" a="1"/>
  <c r="AO26" i="2" s="1"/>
  <c r="AO298" i="2" a="1"/>
  <c r="AO298" i="2" s="1"/>
  <c r="AO1006" i="2" a="1"/>
  <c r="AO1006" i="2" s="1"/>
  <c r="AO977" i="2" a="1"/>
  <c r="AO977" i="2" s="1"/>
  <c r="AO953" i="2" a="1"/>
  <c r="AO953" i="2" s="1"/>
  <c r="AO929" i="2" a="1"/>
  <c r="AO929" i="2" s="1"/>
  <c r="AO905" i="2" a="1"/>
  <c r="AO905" i="2" s="1"/>
  <c r="AO881" i="2" a="1"/>
  <c r="AO881" i="2" s="1"/>
  <c r="AO857" i="2" a="1"/>
  <c r="AO857" i="2" s="1"/>
  <c r="AO833" i="2" a="1"/>
  <c r="AO833" i="2" s="1"/>
  <c r="AO809" i="2" a="1"/>
  <c r="AO809" i="2" s="1"/>
  <c r="AO785" i="2" a="1"/>
  <c r="AO785" i="2" s="1"/>
  <c r="AO761" i="2" a="1"/>
  <c r="AO761" i="2" s="1"/>
  <c r="AO737" i="2" a="1"/>
  <c r="AO737" i="2" s="1"/>
  <c r="AO713" i="2" a="1"/>
  <c r="AO713" i="2" s="1"/>
  <c r="AO689" i="2" a="1"/>
  <c r="AO689" i="2" s="1"/>
  <c r="AO665" i="2" a="1"/>
  <c r="AO665" i="2" s="1"/>
  <c r="AO641" i="2" a="1"/>
  <c r="AO641" i="2" s="1"/>
  <c r="AO617" i="2" a="1"/>
  <c r="AO617" i="2" s="1"/>
  <c r="AO593" i="2" a="1"/>
  <c r="AO593" i="2" s="1"/>
  <c r="AO569" i="2" a="1"/>
  <c r="AO569" i="2" s="1"/>
  <c r="AO545" i="2" a="1"/>
  <c r="AO545" i="2" s="1"/>
  <c r="AO521" i="2" a="1"/>
  <c r="AO521" i="2" s="1"/>
  <c r="AO497" i="2" a="1"/>
  <c r="AO497" i="2" s="1"/>
  <c r="AO473" i="2" a="1"/>
  <c r="AO473" i="2" s="1"/>
  <c r="AO449" i="2" a="1"/>
  <c r="AO449" i="2" s="1"/>
  <c r="AO425" i="2" a="1"/>
  <c r="AO425" i="2" s="1"/>
  <c r="AO401" i="2" a="1"/>
  <c r="AO401" i="2" s="1"/>
  <c r="AO377" i="2" a="1"/>
  <c r="AO377" i="2" s="1"/>
  <c r="AO353" i="2" a="1"/>
  <c r="AO353" i="2" s="1"/>
  <c r="AO329" i="2" a="1"/>
  <c r="AO329" i="2" s="1"/>
  <c r="AO305" i="2" a="1"/>
  <c r="AO305" i="2" s="1"/>
  <c r="AO281" i="2" a="1"/>
  <c r="AO281" i="2" s="1"/>
  <c r="AO257" i="2" a="1"/>
  <c r="AO257" i="2" s="1"/>
  <c r="AO233" i="2" a="1"/>
  <c r="AO233" i="2" s="1"/>
  <c r="AO209" i="2" a="1"/>
  <c r="AO209" i="2" s="1"/>
  <c r="AO185" i="2" a="1"/>
  <c r="AO185" i="2" s="1"/>
  <c r="AO161" i="2" a="1"/>
  <c r="AO161" i="2" s="1"/>
  <c r="AO137" i="2" a="1"/>
  <c r="AO137" i="2" s="1"/>
  <c r="AO113" i="2" a="1"/>
  <c r="AO113" i="2" s="1"/>
  <c r="AO89" i="2" a="1"/>
  <c r="AO89" i="2" s="1"/>
  <c r="AO65" i="2" a="1"/>
  <c r="AO65" i="2" s="1"/>
  <c r="AO41" i="2" a="1"/>
  <c r="AO41" i="2" s="1"/>
  <c r="AO25" i="2" a="1"/>
  <c r="AO25" i="2" s="1"/>
  <c r="AO625" i="2" a="1"/>
  <c r="AO625" i="2" s="1"/>
  <c r="AO529" i="2" a="1"/>
  <c r="AO529" i="2" s="1"/>
  <c r="AO908" i="2" a="1"/>
  <c r="AO908" i="2" s="1"/>
  <c r="AO898" i="2" a="1"/>
  <c r="AO898" i="2" s="1"/>
  <c r="AO490" i="2" a="1"/>
  <c r="AO490" i="2" s="1"/>
  <c r="AO38" i="2" a="1"/>
  <c r="AO38" i="2" s="1"/>
  <c r="AO982" i="2" a="1"/>
  <c r="AO982" i="2" s="1"/>
  <c r="AO1001" i="2" a="1"/>
  <c r="AO1001" i="2" s="1"/>
  <c r="AO972" i="2" a="1"/>
  <c r="AO972" i="2" s="1"/>
  <c r="AO924" i="2" a="1"/>
  <c r="AO924" i="2" s="1"/>
  <c r="AO876" i="2" a="1"/>
  <c r="AO876" i="2" s="1"/>
  <c r="AO852" i="2" a="1"/>
  <c r="AO852" i="2" s="1"/>
  <c r="AO828" i="2" a="1"/>
  <c r="AO828" i="2" s="1"/>
  <c r="AO804" i="2" a="1"/>
  <c r="AO804" i="2" s="1"/>
  <c r="AO780" i="2" a="1"/>
  <c r="AO780" i="2" s="1"/>
  <c r="AO756" i="2" a="1"/>
  <c r="AO756" i="2" s="1"/>
  <c r="AO732" i="2" a="1"/>
  <c r="AO732" i="2" s="1"/>
  <c r="AO708" i="2" a="1"/>
  <c r="AO708" i="2" s="1"/>
  <c r="AO684" i="2" a="1"/>
  <c r="AO684" i="2" s="1"/>
  <c r="AO660" i="2" a="1"/>
  <c r="AO660" i="2" s="1"/>
  <c r="AO636" i="2" a="1"/>
  <c r="AO636" i="2" s="1"/>
  <c r="AO612" i="2" a="1"/>
  <c r="AO612" i="2" s="1"/>
  <c r="AO588" i="2" a="1"/>
  <c r="AO588" i="2" s="1"/>
  <c r="AO564" i="2" a="1"/>
  <c r="AO564" i="2" s="1"/>
  <c r="AO540" i="2" a="1"/>
  <c r="AO540" i="2" s="1"/>
  <c r="AO516" i="2" a="1"/>
  <c r="AO516" i="2" s="1"/>
  <c r="AO492" i="2" a="1"/>
  <c r="AO492" i="2" s="1"/>
  <c r="AO468" i="2" a="1"/>
  <c r="AO468" i="2" s="1"/>
  <c r="AO444" i="2" a="1"/>
  <c r="AO444" i="2" s="1"/>
  <c r="AO420" i="2" a="1"/>
  <c r="AO420" i="2" s="1"/>
  <c r="AO396" i="2" a="1"/>
  <c r="AO396" i="2" s="1"/>
  <c r="AO372" i="2" a="1"/>
  <c r="AO372" i="2" s="1"/>
  <c r="AO348" i="2" a="1"/>
  <c r="AO348" i="2" s="1"/>
  <c r="AO324" i="2" a="1"/>
  <c r="AO324" i="2" s="1"/>
  <c r="AO300" i="2" a="1"/>
  <c r="AO300" i="2" s="1"/>
  <c r="AO276" i="2" a="1"/>
  <c r="AO276" i="2" s="1"/>
  <c r="AO252" i="2" a="1"/>
  <c r="AO252" i="2" s="1"/>
  <c r="AO228" i="2" a="1"/>
  <c r="AO228" i="2" s="1"/>
  <c r="AO204" i="2" a="1"/>
  <c r="AO204" i="2" s="1"/>
  <c r="AO180" i="2" a="1"/>
  <c r="AO180" i="2" s="1"/>
  <c r="AO156" i="2" a="1"/>
  <c r="AO156" i="2" s="1"/>
  <c r="AO132" i="2" a="1"/>
  <c r="AO132" i="2" s="1"/>
  <c r="AO108" i="2" a="1"/>
  <c r="AO108" i="2" s="1"/>
  <c r="AO84" i="2" a="1"/>
  <c r="AO84" i="2" s="1"/>
  <c r="AO60" i="2" a="1"/>
  <c r="AO60" i="2" s="1"/>
  <c r="AO937" i="2" a="1"/>
  <c r="AO937" i="2" s="1"/>
  <c r="AO740" i="2" a="1"/>
  <c r="AO740" i="2" s="1"/>
  <c r="AO668" i="2" a="1"/>
  <c r="AO668" i="2" s="1"/>
  <c r="AO620" i="2" a="1"/>
  <c r="AO620" i="2" s="1"/>
  <c r="AO548" i="2" a="1"/>
  <c r="AO548" i="2" s="1"/>
  <c r="AO164" i="2" a="1"/>
  <c r="AO164" i="2" s="1"/>
  <c r="AO634" i="2" a="1"/>
  <c r="AO634" i="2" s="1"/>
  <c r="AO130" i="2" a="1"/>
  <c r="AO130" i="2" s="1"/>
  <c r="AO958" i="2" a="1"/>
  <c r="AO958" i="2" s="1"/>
  <c r="AO996" i="2" a="1"/>
  <c r="AO996" i="2" s="1"/>
  <c r="AO948" i="2" a="1"/>
  <c r="AO948" i="2" s="1"/>
  <c r="AO991" i="2" a="1"/>
  <c r="AO991" i="2" s="1"/>
  <c r="AO895" i="2" a="1"/>
  <c r="AO895" i="2" s="1"/>
  <c r="AO775" i="2" a="1"/>
  <c r="AO775" i="2" s="1"/>
  <c r="AO751" i="2" a="1"/>
  <c r="AO751" i="2" s="1"/>
  <c r="AO727" i="2" a="1"/>
  <c r="AO727" i="2" s="1"/>
  <c r="AO631" i="2" a="1"/>
  <c r="AO631" i="2" s="1"/>
  <c r="AO583" i="2" a="1"/>
  <c r="AO583" i="2" s="1"/>
  <c r="AO511" i="2" a="1"/>
  <c r="AO511" i="2" s="1"/>
  <c r="AO439" i="2" a="1"/>
  <c r="AO439" i="2" s="1"/>
  <c r="AO367" i="2" a="1"/>
  <c r="AO367" i="2" s="1"/>
  <c r="AO295" i="2" a="1"/>
  <c r="AO295" i="2" s="1"/>
  <c r="AO247" i="2" a="1"/>
  <c r="AO247" i="2" s="1"/>
  <c r="AO151" i="2" a="1"/>
  <c r="AO151" i="2" s="1"/>
  <c r="AO913" i="2" a="1"/>
  <c r="AO913" i="2" s="1"/>
  <c r="AO793" i="2" a="1"/>
  <c r="AO793" i="2" s="1"/>
  <c r="AO289" i="2" a="1"/>
  <c r="AO289" i="2" s="1"/>
  <c r="AO874" i="2" a="1"/>
  <c r="AO874" i="2" s="1"/>
  <c r="AO682" i="2" a="1"/>
  <c r="AO682" i="2" s="1"/>
  <c r="AO514" i="2" a="1"/>
  <c r="AO514" i="2" s="1"/>
  <c r="AO370" i="2" a="1"/>
  <c r="AO370" i="2" s="1"/>
  <c r="AO58" i="2" a="1"/>
  <c r="AO58" i="2" s="1"/>
  <c r="AO900" i="2" a="1"/>
  <c r="AO900" i="2" s="1"/>
  <c r="AO967" i="2" a="1"/>
  <c r="AO967" i="2" s="1"/>
  <c r="AO943" i="2" a="1"/>
  <c r="AO943" i="2" s="1"/>
  <c r="AO919" i="2" a="1"/>
  <c r="AO919" i="2" s="1"/>
  <c r="AO871" i="2" a="1"/>
  <c r="AO871" i="2" s="1"/>
  <c r="AO847" i="2" a="1"/>
  <c r="AO847" i="2" s="1"/>
  <c r="AO823" i="2" a="1"/>
  <c r="AO823" i="2" s="1"/>
  <c r="AO799" i="2" a="1"/>
  <c r="AO799" i="2" s="1"/>
  <c r="AO703" i="2" a="1"/>
  <c r="AO703" i="2" s="1"/>
  <c r="AO679" i="2" a="1"/>
  <c r="AO679" i="2" s="1"/>
  <c r="AO655" i="2" a="1"/>
  <c r="AO655" i="2" s="1"/>
  <c r="AO607" i="2" a="1"/>
  <c r="AO607" i="2" s="1"/>
  <c r="AO559" i="2" a="1"/>
  <c r="AO559" i="2" s="1"/>
  <c r="AO535" i="2" a="1"/>
  <c r="AO535" i="2" s="1"/>
  <c r="AO487" i="2" a="1"/>
  <c r="AO487" i="2" s="1"/>
  <c r="AO463" i="2" a="1"/>
  <c r="AO463" i="2" s="1"/>
  <c r="AO415" i="2" a="1"/>
  <c r="AO415" i="2" s="1"/>
  <c r="AO391" i="2" a="1"/>
  <c r="AO391" i="2" s="1"/>
  <c r="AO343" i="2" a="1"/>
  <c r="AO343" i="2" s="1"/>
  <c r="AO319" i="2" a="1"/>
  <c r="AO319" i="2" s="1"/>
  <c r="AO271" i="2" a="1"/>
  <c r="AO271" i="2" s="1"/>
  <c r="AO223" i="2" a="1"/>
  <c r="AO223" i="2" s="1"/>
  <c r="AO199" i="2" a="1"/>
  <c r="AO199" i="2" s="1"/>
  <c r="AO175" i="2" a="1"/>
  <c r="AO175" i="2" s="1"/>
  <c r="AO127" i="2" a="1"/>
  <c r="AO127" i="2" s="1"/>
  <c r="AO103" i="2" a="1"/>
  <c r="AO103" i="2" s="1"/>
  <c r="AO79" i="2" a="1"/>
  <c r="AO79" i="2" s="1"/>
  <c r="AO55" i="2" a="1"/>
  <c r="AO55" i="2" s="1"/>
  <c r="AO986" i="2" a="1"/>
  <c r="AO986" i="2" s="1"/>
  <c r="AO962" i="2" a="1"/>
  <c r="AO962" i="2" s="1"/>
  <c r="AO938" i="2" a="1"/>
  <c r="AO938" i="2" s="1"/>
  <c r="AO914" i="2" a="1"/>
  <c r="AO914" i="2" s="1"/>
  <c r="AO890" i="2" a="1"/>
  <c r="AO890" i="2" s="1"/>
  <c r="AO866" i="2" a="1"/>
  <c r="AO866" i="2" s="1"/>
  <c r="AO842" i="2" a="1"/>
  <c r="AO842" i="2" s="1"/>
  <c r="AO818" i="2" a="1"/>
  <c r="AO818" i="2" s="1"/>
  <c r="AO794" i="2" a="1"/>
  <c r="AO794" i="2" s="1"/>
  <c r="AO770" i="2" a="1"/>
  <c r="AO770" i="2" s="1"/>
  <c r="AO746" i="2" a="1"/>
  <c r="AO746" i="2" s="1"/>
  <c r="AO722" i="2" a="1"/>
  <c r="AO722" i="2" s="1"/>
  <c r="AO698" i="2" a="1"/>
  <c r="AO698" i="2" s="1"/>
  <c r="AO674" i="2" a="1"/>
  <c r="AO674" i="2" s="1"/>
  <c r="AO650" i="2" a="1"/>
  <c r="AO650" i="2" s="1"/>
  <c r="AO626" i="2" a="1"/>
  <c r="AO626" i="2" s="1"/>
  <c r="AO602" i="2" a="1"/>
  <c r="AO602" i="2" s="1"/>
  <c r="AO578" i="2" a="1"/>
  <c r="AO578" i="2" s="1"/>
  <c r="AO554" i="2" a="1"/>
  <c r="AO554" i="2" s="1"/>
  <c r="AO530" i="2" a="1"/>
  <c r="AO530" i="2" s="1"/>
  <c r="AO506" i="2" a="1"/>
  <c r="AO506" i="2" s="1"/>
  <c r="AO482" i="2" a="1"/>
  <c r="AO482" i="2" s="1"/>
  <c r="AO458" i="2" a="1"/>
  <c r="AO458" i="2" s="1"/>
  <c r="AO434" i="2" a="1"/>
  <c r="AO434" i="2" s="1"/>
  <c r="AO410" i="2" a="1"/>
  <c r="AO410" i="2" s="1"/>
  <c r="AO386" i="2" a="1"/>
  <c r="AO386" i="2" s="1"/>
  <c r="AO362" i="2" a="1"/>
  <c r="AO362" i="2" s="1"/>
  <c r="AO338" i="2" a="1"/>
  <c r="AO338" i="2" s="1"/>
  <c r="AO314" i="2" a="1"/>
  <c r="AO314" i="2" s="1"/>
  <c r="AO290" i="2" a="1"/>
  <c r="AO290" i="2" s="1"/>
  <c r="AO266" i="2" a="1"/>
  <c r="AO266" i="2" s="1"/>
  <c r="AO242" i="2" a="1"/>
  <c r="AO242" i="2" s="1"/>
  <c r="AO218" i="2" a="1"/>
  <c r="AO218" i="2" s="1"/>
  <c r="AO194" i="2" a="1"/>
  <c r="AO194" i="2" s="1"/>
  <c r="AO170" i="2" a="1"/>
  <c r="AO170" i="2" s="1"/>
  <c r="AO146" i="2" a="1"/>
  <c r="AO146" i="2" s="1"/>
  <c r="AO122" i="2" a="1"/>
  <c r="AO122" i="2" s="1"/>
  <c r="AO98" i="2" a="1"/>
  <c r="AO98" i="2" s="1"/>
  <c r="AO74" i="2" a="1"/>
  <c r="AO74" i="2" s="1"/>
  <c r="AO50" i="2" a="1"/>
  <c r="AO50" i="2" s="1"/>
  <c r="AL12" i="2" l="1"/>
  <c r="AL16" i="2"/>
  <c r="AL13" i="2"/>
  <c r="AL15" i="2"/>
  <c r="AB15" i="2" s="1"/>
  <c r="AL17" i="2"/>
  <c r="AL18" i="2"/>
  <c r="AL11" i="2"/>
  <c r="AL22" i="2"/>
  <c r="AL20" i="2"/>
  <c r="AL23" i="2"/>
  <c r="AL24" i="2"/>
  <c r="AL19" i="2"/>
  <c r="AL14" i="2"/>
  <c r="AL21" i="2"/>
  <c r="AU17" i="2" l="1"/>
  <c r="AV17" i="2"/>
  <c r="AU19" i="2"/>
  <c r="AV19" i="2"/>
  <c r="AU20" i="2"/>
  <c r="AV20" i="2"/>
  <c r="AU15" i="2"/>
  <c r="AV15" i="2"/>
  <c r="AU13" i="2"/>
  <c r="AV13" i="2"/>
  <c r="AU14" i="2"/>
  <c r="AV14" i="2"/>
  <c r="AU24" i="2"/>
  <c r="AV24" i="2"/>
  <c r="AU22" i="2"/>
  <c r="AV22" i="2"/>
  <c r="AU16" i="2"/>
  <c r="AV16" i="2"/>
  <c r="AU21" i="2"/>
  <c r="AV21" i="2"/>
  <c r="AV23" i="2"/>
  <c r="AU23" i="2"/>
  <c r="AU18" i="2"/>
  <c r="AV18" i="2"/>
  <c r="AB12" i="2"/>
  <c r="AU12" i="2"/>
  <c r="AV12" i="2"/>
  <c r="AB11" i="2"/>
  <c r="AU11" i="2"/>
  <c r="AV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<sst xmlns="http://schemas.openxmlformats.org/spreadsheetml/2006/main" count="5788" uniqueCount="658">
  <si>
    <t>Wire AWG</t>
  </si>
  <si>
    <t>176-C252-C0</t>
  </si>
  <si>
    <t>CS8264C</t>
  </si>
  <si>
    <t>1LL</t>
  </si>
  <si>
    <t>135-2B52-10</t>
  </si>
  <si>
    <t>176-C252-R0</t>
  </si>
  <si>
    <t>CS8269A</t>
  </si>
  <si>
    <t>176-C253-C0</t>
  </si>
  <si>
    <t>CS8364C</t>
  </si>
  <si>
    <t>3D</t>
  </si>
  <si>
    <t>135-3B52-10</t>
  </si>
  <si>
    <t>176-C255-R0</t>
  </si>
  <si>
    <t>CS8369A</t>
  </si>
  <si>
    <t>179-L152-R0</t>
  </si>
  <si>
    <t>L15-20R</t>
  </si>
  <si>
    <t>135-3B22-10</t>
  </si>
  <si>
    <t>179-L153-R0</t>
  </si>
  <si>
    <t>L15-30R</t>
  </si>
  <si>
    <t>135-3B32-10</t>
  </si>
  <si>
    <t>179-L212-R0</t>
  </si>
  <si>
    <t>L21-20R</t>
  </si>
  <si>
    <t>3Y</t>
  </si>
  <si>
    <t>179-L213-R0</t>
  </si>
  <si>
    <t>L21-30R</t>
  </si>
  <si>
    <t>179-L223-R0</t>
  </si>
  <si>
    <t>L22-30R</t>
  </si>
  <si>
    <t>135-3H34-40</t>
  </si>
  <si>
    <t>179-L520-R0</t>
  </si>
  <si>
    <t>L5-20R</t>
  </si>
  <si>
    <t>1ph</t>
  </si>
  <si>
    <t>135-1B22-10</t>
  </si>
  <si>
    <t>179-L530-R0</t>
  </si>
  <si>
    <t>L5-30R</t>
  </si>
  <si>
    <t>135-1B32-10</t>
  </si>
  <si>
    <t>179-L615-R0</t>
  </si>
  <si>
    <t>L6-15R</t>
  </si>
  <si>
    <t>135-2BE2-10</t>
  </si>
  <si>
    <t>179-L620-R0</t>
  </si>
  <si>
    <t>L6-20R</t>
  </si>
  <si>
    <t>135-2B22-10</t>
  </si>
  <si>
    <t>179-L630-R0</t>
  </si>
  <si>
    <t>L6-30R</t>
  </si>
  <si>
    <t>135-2B32-10</t>
  </si>
  <si>
    <t>180-46C9-H7</t>
  </si>
  <si>
    <t>460C9W</t>
  </si>
  <si>
    <t>135-3B62-10</t>
  </si>
  <si>
    <t>180-46R9-H0</t>
  </si>
  <si>
    <t>460R9W</t>
  </si>
  <si>
    <t>530C6W</t>
  </si>
  <si>
    <t>180-53R6-H0</t>
  </si>
  <si>
    <t>530R6W</t>
  </si>
  <si>
    <t>180-56C6-HA</t>
  </si>
  <si>
    <t>560C6W</t>
  </si>
  <si>
    <t>135-3H64-40</t>
  </si>
  <si>
    <t>180-56C9-HA</t>
  </si>
  <si>
    <t>560C9W</t>
  </si>
  <si>
    <t>Conduit/Cable</t>
  </si>
  <si>
    <t>088-F058-00</t>
  </si>
  <si>
    <t>Flex Steel, 0.5", FMC, Steel, Galvanized, 1'</t>
  </si>
  <si>
    <t>DXUZ</t>
  </si>
  <si>
    <t>FMC</t>
  </si>
  <si>
    <t>Steel</t>
  </si>
  <si>
    <t>L15-20</t>
  </si>
  <si>
    <t>L15-30</t>
  </si>
  <si>
    <t>L6-20</t>
  </si>
  <si>
    <t>L6-30</t>
  </si>
  <si>
    <t>L6-15</t>
  </si>
  <si>
    <t>L5-20</t>
  </si>
  <si>
    <t>L5-30</t>
  </si>
  <si>
    <t>088-F078-00</t>
  </si>
  <si>
    <t>Flex Steel, 0.75", FMC, Steel, Galvanized, 1'</t>
  </si>
  <si>
    <t>L22-30</t>
  </si>
  <si>
    <t>L21-20</t>
  </si>
  <si>
    <t>L21-30</t>
  </si>
  <si>
    <t>530C6</t>
  </si>
  <si>
    <t>530R6</t>
  </si>
  <si>
    <t>460C9</t>
  </si>
  <si>
    <t>460R9</t>
  </si>
  <si>
    <t>088-F108-00</t>
  </si>
  <si>
    <t>Flex Steel, 1", FMC, Steel, Galvanized, 1'</t>
  </si>
  <si>
    <t>560C9</t>
  </si>
  <si>
    <t>560C6</t>
  </si>
  <si>
    <t>088-L050-00</t>
  </si>
  <si>
    <t>Flex Steel, 0.5", LFMC, Black, 1'</t>
  </si>
  <si>
    <t>DXHR</t>
  </si>
  <si>
    <t>LFMC</t>
  </si>
  <si>
    <t>Black</t>
  </si>
  <si>
    <t>088-L052-00</t>
  </si>
  <si>
    <t>Flex Steel, 0.5", LFMC, Red, 1'</t>
  </si>
  <si>
    <t>Red</t>
  </si>
  <si>
    <t>088-L056-00</t>
  </si>
  <si>
    <t>Flex Steel, 0.5", LFMC, Blue, 1'</t>
  </si>
  <si>
    <t>Blue</t>
  </si>
  <si>
    <t>088-L058-00</t>
  </si>
  <si>
    <t>Flex Steel, 0.5", LFMC, Grey, 1'</t>
  </si>
  <si>
    <t>088-L070-00</t>
  </si>
  <si>
    <t>Flex Steel, 0.75", LFMC, Black, 1'</t>
  </si>
  <si>
    <t>088-L072-00</t>
  </si>
  <si>
    <t>Flex Steel, 0.75", LFMC, Red, 1'</t>
  </si>
  <si>
    <t>088-L076-00</t>
  </si>
  <si>
    <t>Flex Steel, 0.75", LFMC, Blue, 1'</t>
  </si>
  <si>
    <t>088-L078-00</t>
  </si>
  <si>
    <t>Flex Steel, 0.75", LFMC, Grey, 1'</t>
  </si>
  <si>
    <t>088-L100-00</t>
  </si>
  <si>
    <t>Flex Steel, 1", LFMC, Black, 1'</t>
  </si>
  <si>
    <t>088-L102-00</t>
  </si>
  <si>
    <t>Flex Steel, 1" LFMC, Red, 1'</t>
  </si>
  <si>
    <t>088-L106-00</t>
  </si>
  <si>
    <t>Flex Steel, 1" LFMC Computer Blue, 1'</t>
  </si>
  <si>
    <t>088-L108-00</t>
  </si>
  <si>
    <t>Flex Steel, 1" LFMC, Grey, 1'</t>
  </si>
  <si>
    <t>085-M510-00</t>
  </si>
  <si>
    <t>PJAZ</t>
  </si>
  <si>
    <t>MCC</t>
  </si>
  <si>
    <t>KWRLG</t>
  </si>
  <si>
    <t>085-M510-20</t>
  </si>
  <si>
    <t>085-M410-10</t>
  </si>
  <si>
    <t>KRBG</t>
  </si>
  <si>
    <t>085-M410-00</t>
  </si>
  <si>
    <t>KWRG</t>
  </si>
  <si>
    <t>085-M310-10</t>
  </si>
  <si>
    <t>KRG</t>
  </si>
  <si>
    <t>085-M310-00</t>
  </si>
  <si>
    <t>KWG</t>
  </si>
  <si>
    <t>085-M506-00</t>
  </si>
  <si>
    <t>085-M506-20</t>
  </si>
  <si>
    <t>085-M406-10</t>
  </si>
  <si>
    <t>KRLG</t>
  </si>
  <si>
    <t>085-M406-00</t>
  </si>
  <si>
    <t>085-M306-10</t>
  </si>
  <si>
    <t>085-M306-00</t>
  </si>
  <si>
    <t>Box</t>
  </si>
  <si>
    <t>270-0120-00</t>
  </si>
  <si>
    <t>Outlet Box, Cast Aluminum, 1 gang, 2" deep, 1/2" Conduit</t>
  </si>
  <si>
    <t>270-0121-00</t>
  </si>
  <si>
    <t>Outlet Box, Cast Aluminum, 1 gang, 2 5/8" deep, 1/2" Conduit</t>
  </si>
  <si>
    <t>270-0130-00</t>
  </si>
  <si>
    <t>Outlet Box, Cast Aluminum, 1 gang, 2" deep, 3/4" Conduit</t>
  </si>
  <si>
    <t>270-0131-00</t>
  </si>
  <si>
    <t>Outlet Box, Cast Aluminum, 1 gang, 2 5/8" deep, 3/4" Conduit</t>
  </si>
  <si>
    <t>270-4400-00</t>
  </si>
  <si>
    <t>4" Square, 2 1/8" deep, Welded, raised ground, 3/4"+1/2" Conduit (3/4)</t>
  </si>
  <si>
    <t>4x4</t>
  </si>
  <si>
    <t>4" Square, 2 1/8" deep, Welded, raised ground, 3/4"+1/2" Conduit (1/2)</t>
  </si>
  <si>
    <t>270-4404-00</t>
  </si>
  <si>
    <t>4" Square, 2 1/8" deep, Welded, raised ground, 1" Conduit</t>
  </si>
  <si>
    <t>270-B660-H0</t>
  </si>
  <si>
    <t>Backshell, 60A, Cast Aluminum, 15 Degree, 1 1/2" NPT Hubbell</t>
  </si>
  <si>
    <t>270-B230-H0</t>
  </si>
  <si>
    <t>Backshell, 20/30A, Cast Aluminum, 15 Degree, 3/4" NPT Hubbell</t>
  </si>
  <si>
    <t>Plate</t>
  </si>
  <si>
    <t>281-416S-00</t>
  </si>
  <si>
    <t>Plate, 4x4, Crushed corner, Single 1.6" Hole, Stainless</t>
  </si>
  <si>
    <t>281-116S-00</t>
  </si>
  <si>
    <t>Cover Plate, Single Width, 1.6" Hole, Stainless</t>
  </si>
  <si>
    <t>281-421S-00</t>
  </si>
  <si>
    <t>Plate, 4x4, Crushed corner, Single 2.1" Hole, Stainless</t>
  </si>
  <si>
    <t>Fittings</t>
  </si>
  <si>
    <t>300-4054-00</t>
  </si>
  <si>
    <t xml:space="preserve">FMC/MC Cable, 1/2"NPT, 0.52-0.92"Clamp </t>
  </si>
  <si>
    <t>AWSX</t>
  </si>
  <si>
    <t>300-4076-00</t>
  </si>
  <si>
    <t xml:space="preserve">FMC/MC Cable 3/4"NPT, 0.68-1.11"Clamp </t>
  </si>
  <si>
    <t>300-410A-00</t>
  </si>
  <si>
    <t xml:space="preserve">FMC/MC Cable 1"NPT, 0.88-1.38"Clamp </t>
  </si>
  <si>
    <t>182-0050-00</t>
  </si>
  <si>
    <t>Fitting, Straight, 0.5", LFMC</t>
  </si>
  <si>
    <t>DWTT</t>
  </si>
  <si>
    <t>182-0070-00</t>
  </si>
  <si>
    <t>Fitting, Straight, 0.75", LFMC</t>
  </si>
  <si>
    <t>182-0100-00</t>
  </si>
  <si>
    <t>Fitting, Straight, 1", LFMC</t>
  </si>
  <si>
    <t>Adapter</t>
  </si>
  <si>
    <t>176-AC03-00</t>
  </si>
  <si>
    <t>Adapter, Coupler-Fitting, CS, 3/4" NPT</t>
  </si>
  <si>
    <t>breaker</t>
  </si>
  <si>
    <t>2 Pole, 22KA break rated, 30A, 240V, Bolt in, Square D, QOB</t>
  </si>
  <si>
    <t>Order QTY</t>
  </si>
  <si>
    <t>Choose receptacle</t>
  </si>
  <si>
    <t>Select Cable/Conduit Type</t>
  </si>
  <si>
    <t>Included Breaker</t>
  </si>
  <si>
    <t>Conduit Size</t>
  </si>
  <si>
    <t>Description</t>
  </si>
  <si>
    <t/>
  </si>
  <si>
    <t>Yes</t>
  </si>
  <si>
    <t>Column1</t>
  </si>
  <si>
    <t>Phasing</t>
  </si>
  <si>
    <t>Voltage</t>
  </si>
  <si>
    <t>Current</t>
  </si>
  <si>
    <t>Connector</t>
  </si>
  <si>
    <t>Part_Number</t>
  </si>
  <si>
    <t>Table_Conduit_Type</t>
  </si>
  <si>
    <t>Type</t>
  </si>
  <si>
    <t>Sort</t>
  </si>
  <si>
    <t>Metallic</t>
  </si>
  <si>
    <t>Offered</t>
  </si>
  <si>
    <t>Filtered_Conduit_Type</t>
  </si>
  <si>
    <r>
      <rPr>
        <b/>
        <u/>
        <sz val="11"/>
        <color theme="1"/>
        <rFont val="Aptos Narrow"/>
        <family val="2"/>
        <scheme val="minor"/>
      </rPr>
      <t>(LFMC)L</t>
    </r>
    <r>
      <rPr>
        <sz val="11"/>
        <color theme="1"/>
        <rFont val="Aptos Narrow"/>
        <family val="2"/>
        <scheme val="minor"/>
      </rPr>
      <t xml:space="preserve">iquid tight </t>
    </r>
    <r>
      <rPr>
        <b/>
        <u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 xml:space="preserve">lexible </t>
    </r>
    <r>
      <rPr>
        <b/>
        <u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 xml:space="preserve">etalic </t>
    </r>
    <r>
      <rPr>
        <b/>
        <u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onduit</t>
    </r>
  </si>
  <si>
    <t>LFNC</t>
  </si>
  <si>
    <r>
      <rPr>
        <b/>
        <sz val="11"/>
        <color theme="1"/>
        <rFont val="Aptos Narrow"/>
        <family val="2"/>
        <scheme val="minor"/>
      </rPr>
      <t>(LFNC)</t>
    </r>
    <r>
      <rPr>
        <sz val="11"/>
        <color theme="1"/>
        <rFont val="Aptos Narrow"/>
        <family val="2"/>
        <scheme val="minor"/>
      </rPr>
      <t xml:space="preserve">Liquid Tight </t>
    </r>
    <r>
      <rPr>
        <b/>
        <u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 xml:space="preserve">lexible </t>
    </r>
    <r>
      <rPr>
        <b/>
        <u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on-Metalic </t>
    </r>
    <r>
      <rPr>
        <b/>
        <u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onduit</t>
    </r>
  </si>
  <si>
    <t>No</t>
  </si>
  <si>
    <t>EMT</t>
  </si>
  <si>
    <r>
      <rPr>
        <b/>
        <u/>
        <sz val="11"/>
        <color theme="1"/>
        <rFont val="Aptos Narrow"/>
        <family val="2"/>
        <scheme val="minor"/>
      </rPr>
      <t>(EMT)E</t>
    </r>
    <r>
      <rPr>
        <sz val="11"/>
        <color theme="1"/>
        <rFont val="Aptos Narrow"/>
        <family val="2"/>
        <scheme val="minor"/>
      </rPr>
      <t xml:space="preserve">lectrical </t>
    </r>
    <r>
      <rPr>
        <b/>
        <u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 xml:space="preserve">etallic </t>
    </r>
    <r>
      <rPr>
        <b/>
        <u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ubing</t>
    </r>
  </si>
  <si>
    <t>SO</t>
  </si>
  <si>
    <t>TC</t>
  </si>
  <si>
    <t>(TC)Tray Cable</t>
  </si>
  <si>
    <t>AC</t>
  </si>
  <si>
    <t>(AC)Armoured Cable</t>
  </si>
  <si>
    <r>
      <rPr>
        <b/>
        <u/>
        <sz val="11"/>
        <color theme="1"/>
        <rFont val="Aptos Narrow"/>
        <family val="2"/>
        <scheme val="minor"/>
      </rPr>
      <t>(FMC)F</t>
    </r>
    <r>
      <rPr>
        <sz val="11"/>
        <color theme="1"/>
        <rFont val="Aptos Narrow"/>
        <family val="2"/>
        <scheme val="minor"/>
      </rPr>
      <t xml:space="preserve">lexible </t>
    </r>
    <r>
      <rPr>
        <b/>
        <u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 xml:space="preserve">etal </t>
    </r>
    <r>
      <rPr>
        <b/>
        <u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onduit (RWS, Greenfield)</t>
    </r>
  </si>
  <si>
    <r>
      <rPr>
        <b/>
        <sz val="11"/>
        <color theme="1"/>
        <rFont val="Aptos Narrow"/>
        <family val="2"/>
        <scheme val="minor"/>
      </rPr>
      <t>(MCC)M</t>
    </r>
    <r>
      <rPr>
        <sz val="11"/>
        <color theme="1"/>
        <rFont val="Aptos Narrow"/>
        <family val="2"/>
        <scheme val="minor"/>
      </rPr>
      <t>etal-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lad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able (MC Cable)</t>
    </r>
  </si>
  <si>
    <t>Whip Length (ft)</t>
  </si>
  <si>
    <t>Tail Length (ft)</t>
  </si>
  <si>
    <t>building</t>
  </si>
  <si>
    <t>PDU</t>
  </si>
  <si>
    <t>Panel</t>
  </si>
  <si>
    <t>Cabinet Number</t>
  </si>
  <si>
    <t>Tabel_LabelColors</t>
  </si>
  <si>
    <t>Colors</t>
  </si>
  <si>
    <t>Background</t>
  </si>
  <si>
    <t>Text</t>
  </si>
  <si>
    <t>Abberviation</t>
  </si>
  <si>
    <t>7E7E7E</t>
  </si>
  <si>
    <t>FFFFFFF</t>
  </si>
  <si>
    <t>Black/White</t>
  </si>
  <si>
    <t>000000</t>
  </si>
  <si>
    <t>Blue/White</t>
  </si>
  <si>
    <t>2300FC</t>
  </si>
  <si>
    <t>Green/White</t>
  </si>
  <si>
    <t>2FAF55</t>
  </si>
  <si>
    <t>Orange/White</t>
  </si>
  <si>
    <t>E57E35</t>
  </si>
  <si>
    <t>Brown/White</t>
  </si>
  <si>
    <t>684D2C</t>
  </si>
  <si>
    <t>LightGrey/Red</t>
  </si>
  <si>
    <t>A6A6A6</t>
  </si>
  <si>
    <t>B03128</t>
  </si>
  <si>
    <t>White/Black</t>
  </si>
  <si>
    <t>FFFFFF</t>
  </si>
  <si>
    <t>White/Green</t>
  </si>
  <si>
    <t>Blue (conduit)</t>
  </si>
  <si>
    <t>Black (conduit)</t>
  </si>
  <si>
    <t>Grey (conduit)</t>
  </si>
  <si>
    <t>Red (conduit)</t>
  </si>
  <si>
    <t>Black/White/Green</t>
  </si>
  <si>
    <t>Black/Red/Green</t>
  </si>
  <si>
    <t>Black/White/Red/Green</t>
  </si>
  <si>
    <t>Black/Red/Blue/Green</t>
  </si>
  <si>
    <t>Black/White/Red/Blue/Green</t>
  </si>
  <si>
    <t>Brown/Grey/Yellow/Orange/Green</t>
  </si>
  <si>
    <t>240S</t>
  </si>
  <si>
    <t>2083D</t>
  </si>
  <si>
    <t>2083Y</t>
  </si>
  <si>
    <t>4153Y</t>
  </si>
  <si>
    <t>Table_Wire_Colors</t>
  </si>
  <si>
    <t>UL</t>
  </si>
  <si>
    <t>Cable_Type</t>
  </si>
  <si>
    <t>Color</t>
  </si>
  <si>
    <t>size</t>
  </si>
  <si>
    <t>Volume</t>
  </si>
  <si>
    <t>NPT size</t>
  </si>
  <si>
    <t>X</t>
  </si>
  <si>
    <t>8264</t>
  </si>
  <si>
    <t>8269</t>
  </si>
  <si>
    <t>8364</t>
  </si>
  <si>
    <t>8369</t>
  </si>
  <si>
    <t>Offer</t>
  </si>
  <si>
    <t>1G</t>
  </si>
  <si>
    <t>60HA</t>
  </si>
  <si>
    <t>2030HA</t>
  </si>
  <si>
    <t>Plate_Hole</t>
  </si>
  <si>
    <t>Box_Type</t>
  </si>
  <si>
    <t>Conduit_Type</t>
  </si>
  <si>
    <t>NPT Size</t>
  </si>
  <si>
    <t>Table_Conduit</t>
  </si>
  <si>
    <t>Table_Termination</t>
  </si>
  <si>
    <t>Table_Box</t>
  </si>
  <si>
    <t>Table_Plate</t>
  </si>
  <si>
    <t>Table_Fittings</t>
  </si>
  <si>
    <t>Table_Breaker</t>
  </si>
  <si>
    <t>Box options</t>
  </si>
  <si>
    <t>4" Square, 2 1/8" deep, Welded, raised ground</t>
  </si>
  <si>
    <t>Outlet Box, Cast Aluminum, 1 gang</t>
  </si>
  <si>
    <t>Backshell, Cast Aluminum, 15 Degree</t>
  </si>
  <si>
    <t>None</t>
  </si>
  <si>
    <t>1GD</t>
  </si>
  <si>
    <t>Box code</t>
  </si>
  <si>
    <t>Breaker options</t>
  </si>
  <si>
    <t>120</t>
  </si>
  <si>
    <t>208</t>
  </si>
  <si>
    <t>Color_Code</t>
  </si>
  <si>
    <t>Conduit_Size</t>
  </si>
  <si>
    <t>208R</t>
  </si>
  <si>
    <t>2083DR</t>
  </si>
  <si>
    <t>Black/White(re-label Red)/Green</t>
  </si>
  <si>
    <t>Black/White(re-label Blue)/Red/Green</t>
  </si>
  <si>
    <t>MCC_Wire_Colors</t>
  </si>
  <si>
    <t>Notes to Enconnex</t>
  </si>
  <si>
    <t>Label/Conduit</t>
  </si>
  <si>
    <t>Label</t>
  </si>
  <si>
    <t>Conduit</t>
  </si>
  <si>
    <t>L</t>
  </si>
  <si>
    <t>R</t>
  </si>
  <si>
    <t>K</t>
  </si>
  <si>
    <t>S</t>
  </si>
  <si>
    <t>label options</t>
  </si>
  <si>
    <t>spill-&gt;</t>
  </si>
  <si>
    <t>Phone Number</t>
  </si>
  <si>
    <t>Table_Wire</t>
  </si>
  <si>
    <t>180-56R9-H0</t>
  </si>
  <si>
    <t>560R9W</t>
  </si>
  <si>
    <t>2083D6</t>
  </si>
  <si>
    <t>4153Y10</t>
  </si>
  <si>
    <t>4153Y6</t>
  </si>
  <si>
    <t>2083Y6</t>
  </si>
  <si>
    <t>12010</t>
  </si>
  <si>
    <t>20810</t>
  </si>
  <si>
    <t>2083D10</t>
  </si>
  <si>
    <t>2083Y10</t>
  </si>
  <si>
    <t>2086</t>
  </si>
  <si>
    <t>Conductors</t>
  </si>
  <si>
    <t>Relabeled</t>
  </si>
  <si>
    <t xml:space="preserve"> 3 Cond 6AWG, (6-2 industry) Stranded, MC Cable, 600V, Black, White, Green(8AWG), UL PJAZ, OD0.814", Steel</t>
  </si>
  <si>
    <t>1206</t>
  </si>
  <si>
    <t>085-M306-00R</t>
  </si>
  <si>
    <t>3 Cond 6AWG, (6-2 industry) Stranded, MC Cable, 600V, Black, White(relabeled Red), Green(8AWG), UL PJAZ, OD0.814", Steel</t>
  </si>
  <si>
    <t>3 Cond 6AWG, (6-2 industry) Stranded, MC Cable, 600V, Black, Red, Green(8AWG), UL PJAZ, OD0.814", Steel</t>
  </si>
  <si>
    <t>3 Cond 10AWG, (10-2 industry) Stranded, MC Cable, 600V, Black, White, Green, UL PJAZ, OD0.581", Steel</t>
  </si>
  <si>
    <t>085-M310-00R</t>
  </si>
  <si>
    <t>3 Cond 10AWG, (10-2 industry) Stranded, MC Cable, 600V, Black, White (relabeled Red), Green, UL PJAZ, OD0.581", Steel</t>
  </si>
  <si>
    <t>085-M310-01</t>
  </si>
  <si>
    <t>3 Cond 10AWG, (10-2 industry) Stranded, MC Cable, 600V, Black, White, Green, UL PJAZ, OD0.581", Steel (blue jacket)</t>
  </si>
  <si>
    <t>3 Cond 10AWG, (10-2 industry) Stranded, MC Cable, 600V, Black, Red, Green, UL PJAZ, OD0.581", Steel</t>
  </si>
  <si>
    <t>4 Cond 6AWG, (6-3 industry) Stranded, MC Cable, 600V, Black, White, Red, Green(8AWG), UL PJAZ, OD0.855", Steel</t>
  </si>
  <si>
    <t>2406</t>
  </si>
  <si>
    <t>085-M406-00B</t>
  </si>
  <si>
    <t>4 Cond 6AWG, (6-3 industry) Stranded, MC Cable, 600V, Black, White(relabeled Blue), Red, Green(8AWG), UL PJAZ, OD0.855", Steel</t>
  </si>
  <si>
    <t>4 Cond 6AWG, (6-3 industry) Stranded, MC Cable, 600V, Black, Red, Blue, Green(8AWG), UL PJAZ, OD0.855", Steel</t>
  </si>
  <si>
    <t>4 Cond 10AWG, (10-3 industry) Stranded, MC Cable, 600V, Black, White, Red, Green, UL PJAZ, OD0.622", Steel</t>
  </si>
  <si>
    <t>24010</t>
  </si>
  <si>
    <t>085-M410-00B</t>
  </si>
  <si>
    <t>4 Cond 10AWG, (10-3 industry) Stranded, MC Cable, 600V, Black, White(relabeled Blue), Red, Green, UL PJAZ, OD0.622", Steel</t>
  </si>
  <si>
    <t>4 Cond 10AWG, (10-3 industry) Stranded, MC Cable, 600V, Black, Red, Blue, Green, UL PJAZ, OD0.622", Steel</t>
  </si>
  <si>
    <t>5 Cond 6AWG, (6-4 industry) Stranded, MC Cable, 600V, Black, White, Red, Blue, Green(8AWG), UL PJAZ, OD0.968", Steel</t>
  </si>
  <si>
    <t>5 Cond 6AWG, (6-4 industry) Stranded, MC Cable, 600V, Brown, Grey, Yellow, Orange, Green(8AWG), UL PJAZ, OD0.968", Steel</t>
  </si>
  <si>
    <t>BSYOG</t>
  </si>
  <si>
    <t>5 Cond 10AWG, (10-4 industry) Stranded, MC Cable, 600V, Black, White, Red, Blue, Green, UL PJAZ, OD0.653", Steel</t>
  </si>
  <si>
    <t>5 Cond 10AWG, (10-4 industry) Stranded, MC Cable, 600V, Brown, Grey, Orange, Yellow, Green, UL PJAZ, OD0.653", Steel</t>
  </si>
  <si>
    <t>301-7200-00</t>
  </si>
  <si>
    <t xml:space="preserve">Wire Nut Red, 2x18AWG--- 4x10AWG, </t>
  </si>
  <si>
    <t>180-A630-00</t>
  </si>
  <si>
    <t>NPT Adapter, male 1 1/2" to female 3/4"</t>
  </si>
  <si>
    <t>304-0209-00</t>
  </si>
  <si>
    <t>Tubing, Polyolefin, HeatShrink, 3:1, 3/8", Red</t>
  </si>
  <si>
    <t>304-0606-01</t>
  </si>
  <si>
    <t>Tubing, Polyolefin, HeatShrink, 2:1, 1/4", Blue</t>
  </si>
  <si>
    <t>304-0609-01</t>
  </si>
  <si>
    <t>Tubing, Polyolefin, HeatShrink, 2:1, 3/8", Blue</t>
  </si>
  <si>
    <t>135-1H28-10</t>
  </si>
  <si>
    <t>135-1H38-10</t>
  </si>
  <si>
    <t>135-1H58-10</t>
  </si>
  <si>
    <t>135-3H38-10</t>
  </si>
  <si>
    <t>135-3H58-10</t>
  </si>
  <si>
    <t>135-3H68-10</t>
  </si>
  <si>
    <t>SW</t>
  </si>
  <si>
    <t>KW</t>
  </si>
  <si>
    <t>LW</t>
  </si>
  <si>
    <t>GW</t>
  </si>
  <si>
    <t>OW</t>
  </si>
  <si>
    <t>BW</t>
  </si>
  <si>
    <t>SR</t>
  </si>
  <si>
    <t>WB</t>
  </si>
  <si>
    <t>WG</t>
  </si>
  <si>
    <t>Red/Black</t>
  </si>
  <si>
    <t>FF0000</t>
  </si>
  <si>
    <t>Blue/Black</t>
  </si>
  <si>
    <t>0000FF</t>
  </si>
  <si>
    <t>Yellow/Black</t>
  </si>
  <si>
    <t>FFFF00</t>
  </si>
  <si>
    <t>Y</t>
  </si>
  <si>
    <t>Part number</t>
  </si>
  <si>
    <t>Use</t>
  </si>
  <si>
    <t>397-B270-00</t>
  </si>
  <si>
    <t>Shp, Label, Brady, White, self laminating, Water &amp; Oil Resistant, 2"x7" (1.5"x2" printable), UL</t>
  </si>
  <si>
    <t>397-B320-00</t>
  </si>
  <si>
    <t>Laser Labels, 3"x2" label, White</t>
  </si>
  <si>
    <t>Color Label Heatshrink</t>
  </si>
  <si>
    <t>397-B120-01</t>
  </si>
  <si>
    <t>White, Paper, 1"x1.75", 4x10 on 8.5x11" sheet</t>
  </si>
  <si>
    <t>Color label</t>
  </si>
  <si>
    <t>397-T433-01</t>
  </si>
  <si>
    <t>Shp, Label, Ribbon, Black, Resin, 4.33in, R4307</t>
  </si>
  <si>
    <t>UL ribbon</t>
  </si>
  <si>
    <t>Part Number</t>
  </si>
  <si>
    <t>AWG</t>
  </si>
  <si>
    <t>080-0006-50</t>
  </si>
  <si>
    <t>THHN, 6AWG (16mm2), Stranded, Black, UL, 600V</t>
  </si>
  <si>
    <t>080-0010-51</t>
  </si>
  <si>
    <t>THHN, 10AWG (6mm2), Stranded, Black, UL, 600V</t>
  </si>
  <si>
    <t>080-1106-50</t>
  </si>
  <si>
    <t>THHN, 6AWG (16mm2), Stranded, Brown, UL, 600V</t>
  </si>
  <si>
    <t>Brown</t>
  </si>
  <si>
    <t>080-1110-50</t>
  </si>
  <si>
    <t>THHN, 10AWG (6mm2), Stranded, Brown, UL, 600V</t>
  </si>
  <si>
    <t>080-2206-50</t>
  </si>
  <si>
    <t>THHN, 6AWG (16mm2), Stranded, Red, UL, 600V</t>
  </si>
  <si>
    <t>080-2210-51</t>
  </si>
  <si>
    <t>THHN, 10AWG (6mm2), Stranded, Red, UL, 600V</t>
  </si>
  <si>
    <t>080-3306-50</t>
  </si>
  <si>
    <t>THHN, 6AWG (16mm2), Stranded, Orange, UL, 600V</t>
  </si>
  <si>
    <t>Orange</t>
  </si>
  <si>
    <t>080-3310-50</t>
  </si>
  <si>
    <t>THHN, 10AWG (6mm2), Stranded, Orange, UL, 600V</t>
  </si>
  <si>
    <t>080-4406-50</t>
  </si>
  <si>
    <t>THHN, 6AWG (16mm2), Stranded, Yellow, UL, 600V</t>
  </si>
  <si>
    <t>Yellow</t>
  </si>
  <si>
    <t>080-4410-51</t>
  </si>
  <si>
    <t>THHN, 10AWG (6mm2), Stranded, Yellow, UL, 600V</t>
  </si>
  <si>
    <t>080-5510-50</t>
  </si>
  <si>
    <t>THHN, 10AWG (6mm2), Stranded, Green, UL, 600V</t>
  </si>
  <si>
    <t>Green</t>
  </si>
  <si>
    <t>080-6606-50</t>
  </si>
  <si>
    <t>THHN, 6AWG (16mm2), Stranded, Blue, UL, 600V</t>
  </si>
  <si>
    <t>080-6610-51</t>
  </si>
  <si>
    <t>THHN, 10AWG (6mm2), Stranded, Blue, UL, 600V</t>
  </si>
  <si>
    <t>080-8806-50</t>
  </si>
  <si>
    <t>THHN, 6AWG (16mm2), Stranded, Grey, UL, 600V</t>
  </si>
  <si>
    <t>080-8810-50</t>
  </si>
  <si>
    <t>THHN, 10AWG (6mm2), Stranded, Grey, UL, 600V</t>
  </si>
  <si>
    <t>080-9906-50</t>
  </si>
  <si>
    <t>THHN, 6AWG (16mm2), Stranded, White, UL, 600V</t>
  </si>
  <si>
    <t>White</t>
  </si>
  <si>
    <t>080-9910-50</t>
  </si>
  <si>
    <t>THHN, 10AWG (6mm2), Stranded, White, UL, 600V</t>
  </si>
  <si>
    <t>Includes Mounting Bolt</t>
  </si>
  <si>
    <t>Mount option</t>
  </si>
  <si>
    <t>179-L222-R0</t>
  </si>
  <si>
    <t>L22-20R</t>
  </si>
  <si>
    <t>135-3H24-40</t>
  </si>
  <si>
    <t>135-3H28-10</t>
  </si>
  <si>
    <t>Table_Bushing</t>
  </si>
  <si>
    <t>Bushing</t>
  </si>
  <si>
    <t>300-4B00-00</t>
  </si>
  <si>
    <t>AC cable Bushing, No 0, 14-2, 14-3, 12-2, 5/16</t>
  </si>
  <si>
    <t>300-4B01-00</t>
  </si>
  <si>
    <t>AC cable Bushing, No 1, 14-4, 12-3, 6-1, 3/8</t>
  </si>
  <si>
    <t>300-4B02-00</t>
  </si>
  <si>
    <t>AC cable Bushing, No 2, 12-4, 10-2, 10-3, 2-1, 7/16</t>
  </si>
  <si>
    <t>300-4B03-00</t>
  </si>
  <si>
    <t>AC cable Bushing, No 3, 12/4, 10/2, 10/3,2/1, 1/1 , 1/2</t>
  </si>
  <si>
    <t>300-4B04-00</t>
  </si>
  <si>
    <t>AC cable Bushing, No 4, 12/4, 10/2, 10/3, 4/3, 2/1 , 3/4</t>
  </si>
  <si>
    <t>300-4B05-00</t>
  </si>
  <si>
    <t>AC cable Bushing, No 5 3-1, 2-1, 2-1/0, 1-300-500MCM, 1</t>
  </si>
  <si>
    <t>Gray/White</t>
  </si>
  <si>
    <t>Red/White</t>
  </si>
  <si>
    <t>RW</t>
  </si>
  <si>
    <t>Table_RotateWireColor</t>
  </si>
  <si>
    <t>circuit</t>
  </si>
  <si>
    <t>415</t>
  </si>
  <si>
    <t>480</t>
  </si>
  <si>
    <t>Tan</t>
  </si>
  <si>
    <t>Purple</t>
  </si>
  <si>
    <t>Pink</t>
  </si>
  <si>
    <t>N</t>
  </si>
  <si>
    <t>L1</t>
  </si>
  <si>
    <t>L2</t>
  </si>
  <si>
    <t>L3</t>
  </si>
  <si>
    <t>E</t>
  </si>
  <si>
    <t>Conductor AWG</t>
  </si>
  <si>
    <t>Green AWG</t>
  </si>
  <si>
    <t>415A</t>
  </si>
  <si>
    <t>Black/Red/White(re-label Blue)/Green</t>
  </si>
  <si>
    <t>First Circuit</t>
  </si>
  <si>
    <t>Second Circuit</t>
  </si>
  <si>
    <t>Third Circuit</t>
  </si>
  <si>
    <t>conductor count</t>
  </si>
  <si>
    <t>neutral</t>
  </si>
  <si>
    <t>conductors</t>
  </si>
  <si>
    <t>Neut</t>
  </si>
  <si>
    <t>phase type</t>
  </si>
  <si>
    <t>plate hole</t>
  </si>
  <si>
    <t>60AH</t>
  </si>
  <si>
    <t>2030AH</t>
  </si>
  <si>
    <t>Drawing number</t>
  </si>
  <si>
    <t>box</t>
  </si>
  <si>
    <t>Abbreviation</t>
  </si>
  <si>
    <t>L520R</t>
  </si>
  <si>
    <t>L530R</t>
  </si>
  <si>
    <t>L615R</t>
  </si>
  <si>
    <t>L620R</t>
  </si>
  <si>
    <t>L630R</t>
  </si>
  <si>
    <t>L1520R</t>
  </si>
  <si>
    <t>L1530R</t>
  </si>
  <si>
    <t>L2120R</t>
  </si>
  <si>
    <t>L2130R</t>
  </si>
  <si>
    <t>L2220R</t>
  </si>
  <si>
    <t>L2230R</t>
  </si>
  <si>
    <t>Label Color (Background/Text)</t>
  </si>
  <si>
    <t>Example</t>
  </si>
  <si>
    <t>Hou3</t>
  </si>
  <si>
    <t>1AP3.1</t>
  </si>
  <si>
    <t>PDUA</t>
  </si>
  <si>
    <t>-</t>
  </si>
  <si>
    <t>A1.A35-B42</t>
  </si>
  <si>
    <t>1/2</t>
  </si>
  <si>
    <t>Self populated fields, but can be changed to meet your requirements</t>
  </si>
  <si>
    <t>Example Row</t>
  </si>
  <si>
    <t>Information for Label</t>
  </si>
  <si>
    <t>Electrical Box</t>
  </si>
  <si>
    <t>Request from Sales Person</t>
  </si>
  <si>
    <t>Enter any notations or variations needed</t>
  </si>
  <si>
    <t>DataBank Location</t>
  </si>
  <si>
    <t>Contractor  Name</t>
  </si>
  <si>
    <t>DataBank Epicor # &amp; Project Name</t>
  </si>
  <si>
    <t xml:space="preserve">Enconnex Power Whip Order for </t>
  </si>
  <si>
    <t>Order Entry Tab</t>
  </si>
  <si>
    <t>Step 0</t>
  </si>
  <si>
    <t>Step 1</t>
  </si>
  <si>
    <t>Step 2</t>
  </si>
  <si>
    <t>Choose the specific Connector</t>
  </si>
  <si>
    <t>Step 3</t>
  </si>
  <si>
    <t xml:space="preserve">Enter the length of the whip.  </t>
  </si>
  <si>
    <t>Step 4</t>
  </si>
  <si>
    <t>Select the length of the Wires on the Tail end</t>
  </si>
  <si>
    <t>Step 5</t>
  </si>
  <si>
    <t>Step 6</t>
  </si>
  <si>
    <t>Step 7</t>
  </si>
  <si>
    <t>Select the required Breaker if needed</t>
  </si>
  <si>
    <t>Step 8</t>
  </si>
  <si>
    <t>Verify the resulting Build.  Adjust if needed.</t>
  </si>
  <si>
    <t>Step 9</t>
  </si>
  <si>
    <t>Provide any other relevant information about the Whip</t>
  </si>
  <si>
    <t>Step 10</t>
  </si>
  <si>
    <t>Notes:</t>
  </si>
  <si>
    <t>By default these are the specifications that will be used to build the whip.</t>
  </si>
  <si>
    <t>Values are filtered so that the resulting whip meets NFPA 70 (National Electrical Code)</t>
  </si>
  <si>
    <t>You can make adjustments in the fields using the drop down boxes for example: select a larger wire size, change the conduit size, or select a different box type</t>
  </si>
  <si>
    <t>If you encounter issues</t>
  </si>
  <si>
    <t xml:space="preserve">Enter the Whip Information into the Order Entry Tab </t>
  </si>
  <si>
    <t>Save a copy of this template with the DataBank Epicor # &amp; Project name</t>
  </si>
  <si>
    <t>Send the completed file to your Wesco Sales Representative and DataBank@Wesco.com for quote and order</t>
  </si>
  <si>
    <t>You can duplicate whips using the standard excel copy and paste or drag.  Or by changing the quantity to more than One.</t>
  </si>
  <si>
    <t>If you can't create the configuration you are looking for, contact your sales associate or DataBank@wesco.com to discuss the possibilites.</t>
  </si>
  <si>
    <t xml:space="preserve">                                                         Instructions on Ordering Power Whips via Configurator </t>
  </si>
  <si>
    <t xml:space="preserve">Date Needed for Install </t>
  </si>
  <si>
    <t xml:space="preserve">Contractor Requestor  </t>
  </si>
  <si>
    <t>Please send requests to your Wesco sales rep and DataBank@wesco.com</t>
  </si>
  <si>
    <t>Choose the label and text color, White label/Black text is standard conduit is Grey unless requested in the notes field</t>
  </si>
  <si>
    <t>LFMC Conduit</t>
  </si>
  <si>
    <t>Breaker pricing adder</t>
  </si>
  <si>
    <t>FMC Conduit</t>
  </si>
  <si>
    <t>SQD BOQ 22KA 120/240V</t>
  </si>
  <si>
    <t>Eaton QBHW 22KA 120/240V</t>
  </si>
  <si>
    <t>Siemens BQD 14KA 277/480V</t>
  </si>
  <si>
    <t>2px20 $19.32</t>
  </si>
  <si>
    <t>2Px30 $40.48</t>
  </si>
  <si>
    <t>1 Pole,20A, 240/120V, Bolt in, 22KA, Square D, QOB120VH</t>
  </si>
  <si>
    <t>1 Pole, 30A, 240/120V, Bolt in, 22KA, Square D, QOB130VH</t>
  </si>
  <si>
    <t>1 Pole, 20A, 480Y/277V, Bolt in, 18KA, Square D, EDB14020</t>
  </si>
  <si>
    <t>135-1H34-40</t>
  </si>
  <si>
    <t>1 Pole, 30A, 480Y/277V, Bolt in, 18KA, Square D, EDB14030</t>
  </si>
  <si>
    <t>1 Pole, 50A, 480Y/277V, Bolt in, 18KA, Square D, EDB14050</t>
  </si>
  <si>
    <t>2 Pole, 20A, 240/120V, Bolt in, 22KA, Square D, QOB220VH</t>
  </si>
  <si>
    <t>2 Pole, 30A, 240/120V, Bolt in, 22KA, Square D, QOB230VH</t>
  </si>
  <si>
    <t>2 Pole, 50A, 240/120V, Bolt in, 22KA, Square D, QOB250VH</t>
  </si>
  <si>
    <t>2 Pole, 15A, 240/120V, Bolt in, 22KA, Square D, QOB215VH</t>
  </si>
  <si>
    <t>3 Pole, 20A, 240/120V, Bolt in, 22KA, Square D, QOB320VH</t>
  </si>
  <si>
    <t>3 Pole, 30A, 240/120V, Bolt in, 22KA, Square D, QOB330VH</t>
  </si>
  <si>
    <t>3 Pole, 50A, 240/120V, Bolt in, 22KA, Square D, QOB350VH</t>
  </si>
  <si>
    <t>3 Pole, 60A, 240/120V, Bolt in, 22KA, Square D, QOB360VH</t>
  </si>
  <si>
    <t>135-3B62-40</t>
  </si>
  <si>
    <t>3 Pole, 20A, 480Y/277V, Bolt in, 18KA, Square D, EDB34020</t>
  </si>
  <si>
    <t>3 Pole, 30A, 480Y/277V, Bolt in, 18KA, Square D, EDB34030</t>
  </si>
  <si>
    <t>3 Pole, 50A, 480Y/277V, Bolt in, 18KA, Square D, EDB34050</t>
  </si>
  <si>
    <t>3 Pole, 60A, 480Y/277V, Bolt in, 18KA, Square D, EDB34060</t>
  </si>
  <si>
    <t>SQD_Breaker</t>
  </si>
  <si>
    <t>HV_Siem_Breaker</t>
  </si>
  <si>
    <t>135-1H24-40</t>
  </si>
  <si>
    <t>Configurator must be filled out completely to initiate order.  For quick estimates please check out the "Std. Length pricing" tab</t>
  </si>
  <si>
    <t>Pricing assumes 2 bolt bracket where applicable</t>
  </si>
  <si>
    <t>Choose the Conduit Type</t>
  </si>
  <si>
    <t>2Px15A  $94.53</t>
  </si>
  <si>
    <t>2Px20A  $94.53</t>
  </si>
  <si>
    <t>2Px30A  $94.53</t>
  </si>
  <si>
    <t>Grey boxes:</t>
  </si>
  <si>
    <t>Other (Custom specify in the notes field)</t>
  </si>
  <si>
    <t>135-1HE4-40</t>
  </si>
  <si>
    <t>1 Pole, 15A, 480Y/277V, Bolt in, 14KA, Siemens BQD115</t>
  </si>
  <si>
    <t>3 Pole, 60A, 240V, Bolt in, 22KA, Siemens, B360H</t>
  </si>
  <si>
    <t>1 Pole, 30A, 480Y/277V, Bolt in, 14KA, Siemens, BQD130</t>
  </si>
  <si>
    <t>3 Pole, 60A, 480Y/277V, Bolt in, 14KA, Siemens, BQD360</t>
  </si>
  <si>
    <t>3 Pole, 30A, 480Y/277V, Bolt in, 14KA, Siemens, BQD330</t>
  </si>
  <si>
    <t>1 Pole, 20A, 480Y/277V, Bolt in 14KA, Siemens BQD120</t>
  </si>
  <si>
    <t>1px30A  $82.23</t>
  </si>
  <si>
    <t>Configurator must be filled out completely to initiate order.  For quick price estimation, standard length Pricing is provided on the "Std. Length pricing" tab.</t>
  </si>
  <si>
    <t>180-53C6-H5</t>
  </si>
  <si>
    <t>180-52C6-H5</t>
  </si>
  <si>
    <t>520C6W</t>
  </si>
  <si>
    <t>Cage</t>
  </si>
  <si>
    <t>1A</t>
  </si>
  <si>
    <t>180-5AC6-HB</t>
  </si>
  <si>
    <t>5100C6W</t>
  </si>
  <si>
    <t>4153Y2</t>
  </si>
  <si>
    <t>135-3HA4-40</t>
  </si>
  <si>
    <t>415B</t>
  </si>
  <si>
    <t>Gray</t>
  </si>
  <si>
    <t>135-1H64-40</t>
  </si>
  <si>
    <t>1 Pole, 60A, 480Y/277V, Bolt in, 14KA, Siemens, BQD160</t>
  </si>
  <si>
    <t>135-2B62-10</t>
  </si>
  <si>
    <t>2 Pole, 60A, 240/120V, Bolt in, 22KA, Square D, QOB260VH</t>
  </si>
  <si>
    <t>3 Pole, 30A, 480Y/277V, Bolt in, 14KA, Siemens, BQD320</t>
  </si>
  <si>
    <t>3 Pole, 100A, 480Y/277V, Bolt in, 14KA, Siemens, BQD3100</t>
  </si>
  <si>
    <t>Square D P/N</t>
  </si>
  <si>
    <t>Siemens P/N</t>
  </si>
  <si>
    <t>QOB360VH</t>
  </si>
  <si>
    <t>BQD320</t>
  </si>
  <si>
    <t>BQD330</t>
  </si>
  <si>
    <t>BQD360</t>
  </si>
  <si>
    <t>QOB120VH</t>
  </si>
  <si>
    <t>QOB130VH</t>
  </si>
  <si>
    <t>QOB215VH</t>
  </si>
  <si>
    <t>BQD115</t>
  </si>
  <si>
    <t>QOB220VH</t>
  </si>
  <si>
    <t>BQD120</t>
  </si>
  <si>
    <t>QOB230VH</t>
  </si>
  <si>
    <t>BQD130</t>
  </si>
  <si>
    <t>QOB320VH</t>
  </si>
  <si>
    <t>QOB330VH</t>
  </si>
  <si>
    <t>QOB250VH</t>
  </si>
  <si>
    <t>QOB350VH</t>
  </si>
  <si>
    <t>080-1102-50</t>
  </si>
  <si>
    <t>080-3302-50</t>
  </si>
  <si>
    <t>THHN, 2AWG (35mm2), Stranded, Orange, UL, 600V</t>
  </si>
  <si>
    <t>080-4402-50</t>
  </si>
  <si>
    <t>THHN, 2AWG (35mm2), Stranded, Yellow, UL, 600V</t>
  </si>
  <si>
    <t>080-5508-50</t>
  </si>
  <si>
    <t>THHN, 8AWG (10mm2), Stranded, Green, UL, 600V</t>
  </si>
  <si>
    <t>080-7706-50</t>
  </si>
  <si>
    <t>THHN, 6AWG (16mm2), Stranded, Purple, UL, 600V</t>
  </si>
  <si>
    <t>080-7710-50</t>
  </si>
  <si>
    <t>THHN, 10AWG (6mm2), Stranded, Purple, UL, 600V</t>
  </si>
  <si>
    <t>080-8802-50</t>
  </si>
  <si>
    <t>THHN, 2AWG (35mm2), Stranded, Grey, UL, 600V</t>
  </si>
  <si>
    <t>080-PP06-50</t>
  </si>
  <si>
    <t>THHN, 6AWG (16mm2), Stranded, Pink, UL, 600V</t>
  </si>
  <si>
    <t>080-PP10-50</t>
  </si>
  <si>
    <t>THHN, 10AWG (6mm2), Stranded, Pink, UL, 600V</t>
  </si>
  <si>
    <t>080-TT06-50</t>
  </si>
  <si>
    <t>THHN, 6AWG (16mm2), Stranded, Tan, UL, 600V</t>
  </si>
  <si>
    <t>080-TT10-50</t>
  </si>
  <si>
    <t>THHN, 10AWG (6mm2), Stranded, Tan, UL, 600V</t>
  </si>
  <si>
    <t>1px15A  $80.74</t>
  </si>
  <si>
    <t>1px20A  $80.74</t>
  </si>
  <si>
    <t>Use the Purple Boxes to add specifics for Labeling</t>
  </si>
  <si>
    <t>1S</t>
  </si>
  <si>
    <t>Use voltage</t>
  </si>
  <si>
    <t>135-3HA8-10</t>
  </si>
  <si>
    <t>1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</si>
</sst>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1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  <font>
      <b/>
      <i/>
      <sz val="11"/>
      <color theme="0" tint="-0.49998474074526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88">
    <xf numFmtId="0" fontId="0" fillId="0" borderId="0" xfId="0"/>
    <xf numFmtId="0" fontId="5" fillId="0" borderId="0" xfId="0" applyFont="1"/>
    <xf numFmtId="0" fontId="5" fillId="0" borderId="0" xfId="2" applyFont="1" applyFill="1" applyBorder="1" applyProtection="1"/>
    <xf numFmtId="0" fontId="7" fillId="0" borderId="0" xfId="2" applyFont="1" applyFill="1" applyBorder="1" applyProtection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5" fillId="6" borderId="0" xfId="0" applyFont="1" applyFill="1"/>
    <xf numFmtId="0" fontId="0" fillId="7" borderId="0" xfId="0" applyFill="1"/>
    <xf numFmtId="0" fontId="0" fillId="0" borderId="0" xfId="0" quotePrefix="1" applyAlignment="1">
      <alignment horizontal="left"/>
    </xf>
    <xf numFmtId="0" fontId="0" fillId="4" borderId="0" xfId="0" applyFill="1"/>
    <xf numFmtId="0" fontId="0" fillId="0" borderId="0" xfId="0" quotePrefix="1"/>
    <xf numFmtId="0" fontId="0" fillId="8" borderId="0" xfId="0" applyFill="1"/>
    <xf numFmtId="0" fontId="6" fillId="0" borderId="0" xfId="0" applyFont="1"/>
    <xf numFmtId="0" fontId="5" fillId="0" borderId="0" xfId="0" quotePrefix="1" applyFont="1"/>
    <xf numFmtId="0" fontId="0" fillId="6" borderId="0" xfId="0" applyFill="1" applyAlignment="1">
      <alignment horizontal="left" indent="1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3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3" fillId="0" borderId="0" xfId="0" applyFont="1" applyAlignment="1">
      <alignment horizontal="left" wrapText="1" indent="2"/>
    </xf>
    <xf numFmtId="0" fontId="15" fillId="0" borderId="0" xfId="0" applyFont="1" applyAlignment="1">
      <alignment wrapText="1"/>
    </xf>
    <xf numFmtId="0" fontId="16" fillId="0" borderId="0" xfId="0" applyFont="1"/>
    <xf numFmtId="0" fontId="4" fillId="0" borderId="0" xfId="0" applyFont="1" applyAlignment="1">
      <alignment horizontal="right"/>
    </xf>
    <xf numFmtId="0" fontId="3" fillId="11" borderId="0" xfId="0" applyFont="1" applyFill="1" applyAlignment="1">
      <alignment horizontal="left"/>
    </xf>
    <xf numFmtId="0" fontId="3" fillId="11" borderId="0" xfId="0" applyFont="1" applyFill="1"/>
    <xf numFmtId="0" fontId="3" fillId="12" borderId="0" xfId="0" applyFont="1" applyFill="1" applyAlignment="1">
      <alignment horizontal="left"/>
    </xf>
    <xf numFmtId="0" fontId="3" fillId="12" borderId="0" xfId="0" applyFont="1" applyFill="1"/>
    <xf numFmtId="0" fontId="3" fillId="1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quotePrefix="1" applyFont="1"/>
    <xf numFmtId="0" fontId="10" fillId="0" borderId="0" xfId="0" applyFont="1"/>
    <xf numFmtId="0" fontId="0" fillId="0" borderId="0" xfId="0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9" fillId="13" borderId="4" xfId="0" applyFont="1" applyFill="1" applyBorder="1" applyAlignment="1">
      <alignment horizontal="center" wrapText="1"/>
    </xf>
    <xf numFmtId="0" fontId="3" fillId="12" borderId="4" xfId="0" applyFont="1" applyFill="1" applyBorder="1" applyAlignment="1">
      <alignment horizontal="center" wrapText="1"/>
    </xf>
    <xf numFmtId="0" fontId="9" fillId="1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10" borderId="4" xfId="0" applyFont="1" applyFill="1" applyBorder="1" applyAlignment="1">
      <alignment horizontal="center" wrapText="1"/>
    </xf>
    <xf numFmtId="0" fontId="0" fillId="0" borderId="2" xfId="0" applyBorder="1"/>
    <xf numFmtId="9" fontId="0" fillId="0" borderId="0" xfId="4" applyFont="1"/>
    <xf numFmtId="44" fontId="0" fillId="17" borderId="0" xfId="3" applyFont="1" applyFill="1" applyAlignment="1">
      <alignment horizontal="center"/>
    </xf>
    <xf numFmtId="44" fontId="0" fillId="18" borderId="0" xfId="3" applyFont="1" applyFill="1" applyAlignment="1">
      <alignment horizontal="center"/>
    </xf>
    <xf numFmtId="44" fontId="0" fillId="0" borderId="0" xfId="3" applyFont="1" applyAlignment="1">
      <alignment horizontal="center"/>
    </xf>
    <xf numFmtId="44" fontId="0" fillId="14" borderId="0" xfId="3" applyFont="1" applyFill="1" applyAlignment="1">
      <alignment horizontal="center"/>
    </xf>
    <xf numFmtId="0" fontId="12" fillId="11" borderId="10" xfId="0" applyFont="1" applyFill="1" applyBorder="1" applyAlignment="1">
      <alignment horizontal="center" wrapText="1"/>
    </xf>
    <xf numFmtId="0" fontId="14" fillId="11" borderId="10" xfId="0" applyFont="1" applyFill="1" applyBorder="1" applyAlignment="1">
      <alignment horizontal="center" wrapText="1"/>
    </xf>
    <xf numFmtId="0" fontId="13" fillId="11" borderId="10" xfId="0" applyFont="1" applyFill="1" applyBorder="1" applyAlignment="1">
      <alignment horizontal="center" wrapText="1"/>
    </xf>
    <xf numFmtId="0" fontId="13" fillId="11" borderId="10" xfId="0" quotePrefix="1" applyFont="1" applyFill="1" applyBorder="1" applyAlignment="1">
      <alignment horizontal="center" wrapText="1"/>
    </xf>
    <xf numFmtId="16" fontId="13" fillId="11" borderId="10" xfId="0" quotePrefix="1" applyNumberFormat="1" applyFont="1" applyFill="1" applyBorder="1" applyAlignment="1">
      <alignment horizontal="center" wrapText="1"/>
    </xf>
    <xf numFmtId="0" fontId="13" fillId="11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5" fillId="0" borderId="11" xfId="1" applyFont="1" applyFill="1" applyBorder="1" applyAlignment="1" applyProtection="1">
      <alignment horizontal="center"/>
      <protection locked="0"/>
    </xf>
    <xf numFmtId="0" fontId="0" fillId="0" borderId="11" xfId="0" quotePrefix="1" applyBorder="1" applyAlignment="1" applyProtection="1">
      <alignment horizontal="center"/>
      <protection locked="0"/>
    </xf>
    <xf numFmtId="0" fontId="0" fillId="9" borderId="11" xfId="0" quotePrefix="1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left"/>
      <protection locked="0"/>
    </xf>
    <xf numFmtId="12" fontId="0" fillId="9" borderId="11" xfId="0" applyNumberFormat="1" applyFill="1" applyBorder="1" applyAlignment="1" applyProtection="1">
      <alignment horizontal="center"/>
      <protection locked="0"/>
    </xf>
    <xf numFmtId="12" fontId="0" fillId="9" borderId="11" xfId="0" applyNumberFormat="1" applyFill="1" applyBorder="1" applyProtection="1">
      <protection locked="0"/>
    </xf>
    <xf numFmtId="0" fontId="0" fillId="9" borderId="11" xfId="0" applyFill="1" applyBorder="1" applyAlignment="1" applyProtection="1">
      <alignment horizontal="center"/>
      <protection locked="0"/>
    </xf>
    <xf numFmtId="0" fontId="5" fillId="9" borderId="11" xfId="1" applyFont="1" applyFill="1" applyBorder="1" applyAlignment="1" applyProtection="1">
      <alignment horizontal="center"/>
      <protection locked="0"/>
    </xf>
    <xf numFmtId="0" fontId="0" fillId="9" borderId="11" xfId="0" applyFill="1" applyBorder="1" applyAlignment="1" applyProtection="1">
      <alignment horizontal="left"/>
      <protection locked="0"/>
    </xf>
    <xf numFmtId="0" fontId="0" fillId="14" borderId="11" xfId="0" applyFill="1" applyBorder="1" applyProtection="1">
      <protection locked="0"/>
    </xf>
    <xf numFmtId="0" fontId="2" fillId="14" borderId="11" xfId="2" applyFill="1" applyBorder="1" applyAlignment="1" applyProtection="1">
      <alignment horizontal="left"/>
      <protection locked="0"/>
    </xf>
    <xf numFmtId="0" fontId="2" fillId="0" borderId="11" xfId="2" applyFill="1" applyBorder="1" applyAlignment="1" applyProtection="1">
      <alignment horizontal="left"/>
    </xf>
    <xf numFmtId="0" fontId="19" fillId="20" borderId="0" xfId="0" applyFont="1" applyFill="1" applyAlignment="1">
      <alignment horizontal="center"/>
    </xf>
    <xf numFmtId="0" fontId="0" fillId="17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19" fillId="19" borderId="0" xfId="0" applyFont="1" applyFill="1" applyAlignment="1">
      <alignment horizontal="center"/>
    </xf>
    <xf numFmtId="0" fontId="19" fillId="19" borderId="0" xfId="0" applyFont="1" applyFill="1" applyAlignment="1">
      <alignment horizontal="center" wrapText="1"/>
    </xf>
    <xf numFmtId="0" fontId="0" fillId="0" borderId="0" xfId="0" applyAlignment="1">
      <alignment horizontal="centerContinuous"/>
    </xf>
    <xf numFmtId="0" fontId="15" fillId="6" borderId="0" xfId="0" applyFont="1" applyFill="1" applyAlignment="1">
      <alignment horizontal="centerContinuous" wrapText="1"/>
    </xf>
    <xf numFmtId="0" fontId="15" fillId="16" borderId="0" xfId="0" applyFont="1" applyFill="1" applyAlignment="1">
      <alignment horizontal="centerContinuous"/>
    </xf>
    <xf numFmtId="0" fontId="4" fillId="0" borderId="0" xfId="0" applyFont="1" applyAlignment="1">
      <alignment horizontal="centerContinuous"/>
    </xf>
    <xf numFmtId="0" fontId="20" fillId="0" borderId="5" xfId="0" applyFont="1" applyBorder="1" applyProtection="1">
      <protection locked="0"/>
    </xf>
    <xf numFmtId="0" fontId="4" fillId="0" borderId="0" xfId="0" applyFont="1" applyAlignment="1">
      <alignment horizontal="right" vertical="center"/>
    </xf>
    <xf numFmtId="0" fontId="4" fillId="15" borderId="0" xfId="0" applyFont="1" applyFill="1" applyAlignment="1">
      <alignment horizontal="center" vertical="center" textRotation="90"/>
    </xf>
    <xf numFmtId="0" fontId="20" fillId="0" borderId="6" xfId="0" applyFont="1" applyBorder="1" applyAlignment="1" applyProtection="1">
      <alignment horizontal="center"/>
      <protection locked="0"/>
    </xf>
    <xf numFmtId="0" fontId="20" fillId="0" borderId="7" xfId="0" applyFont="1" applyBorder="1" applyAlignment="1" applyProtection="1">
      <alignment horizontal="center"/>
      <protection locked="0"/>
    </xf>
    <xf numFmtId="0" fontId="20" fillId="0" borderId="8" xfId="0" applyFont="1" applyBorder="1" applyAlignment="1" applyProtection="1">
      <alignment horizontal="center"/>
      <protection locked="0"/>
    </xf>
    <xf numFmtId="0" fontId="11" fillId="13" borderId="9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/>
    </xf>
  </cellXfs>
  <cellStyles count="5">
    <cellStyle name="Calculation" xfId="2" builtinId="22"/>
    <cellStyle name="Currency" xfId="3" builtinId="4"/>
    <cellStyle name="Input" xfId="1" builtinId="20"/>
    <cellStyle name="Normal" xfId="0" builtinId="0"/>
    <cellStyle name="Percent" xfId="4" builtinId="5"/>
  </cellStyles>
  <dxfs count="140"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ill>
        <patternFill patternType="solid">
          <fgColor theme="4" tint="0.79998168889431442"/>
          <bgColor theme="4" tint="0.79998168889431442"/>
        </patternFill>
      </fill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border outline="0">
        <right style="thick">
          <color indexed="64"/>
        </right>
      </border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protection locked="1" hidden="0"/>
    </dxf>
    <dxf>
      <protection locked="1" hidden="0"/>
    </dxf>
    <dxf>
      <protection locked="1" hidden="0"/>
    </dxf>
    <dxf>
      <fill>
        <patternFill patternType="none">
          <bgColor auto="1"/>
        </patternFill>
      </fill>
      <protection locked="1" hidden="0"/>
    </dxf>
    <dxf>
      <fill>
        <patternFill patternType="none">
          <bgColor auto="1"/>
        </patternFill>
      </fill>
      <protection locked="1" hidden="0"/>
    </dxf>
    <dxf>
      <fill>
        <patternFill patternType="none">
          <bgColor auto="1"/>
        </patternFill>
      </fill>
      <protection locked="1" hidden="0"/>
    </dxf>
    <dxf>
      <fill>
        <patternFill patternType="none">
          <bgColor auto="1"/>
        </patternFill>
      </fill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font>
        <b val="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fill>
        <patternFill patternType="none">
          <fgColor indexed="64"/>
          <bgColor auto="1"/>
        </patternFill>
      </fill>
      <protection locked="1" hidden="0"/>
    </dxf>
    <dxf>
      <protection locked="1" hidden="0"/>
    </dxf>
    <dxf>
      <protection locked="1" hidden="0"/>
    </dxf>
    <dxf>
      <protection locked="1" hidden="0"/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167640</xdr:rowOff>
    </xdr:from>
    <xdr:to>
      <xdr:col>2</xdr:col>
      <xdr:colOff>1476052</xdr:colOff>
      <xdr:row>3</xdr:row>
      <xdr:rowOff>163756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775574-0AE9-49C8-B7C2-C5AE2EC7A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7640"/>
          <a:ext cx="2580952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5974080</xdr:colOff>
      <xdr:row>0</xdr:row>
      <xdr:rowOff>160020</xdr:rowOff>
    </xdr:from>
    <xdr:to>
      <xdr:col>4</xdr:col>
      <xdr:colOff>207645</xdr:colOff>
      <xdr:row>5</xdr:row>
      <xdr:rowOff>16590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A7DE3C-9094-4534-89FC-0F6BCB5D3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3280" y="160020"/>
          <a:ext cx="1828800" cy="81669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104775</xdr:rowOff>
    </xdr:from>
    <xdr:to>
      <xdr:col>3</xdr:col>
      <xdr:colOff>1485577</xdr:colOff>
      <xdr:row>2</xdr:row>
      <xdr:rowOff>2307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EDCA3-741E-9624-80EE-383E70B18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04775"/>
          <a:ext cx="2580952" cy="5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0</xdr:row>
      <xdr:rowOff>104775</xdr:rowOff>
    </xdr:from>
    <xdr:to>
      <xdr:col>11</xdr:col>
      <xdr:colOff>383382</xdr:colOff>
      <xdr:row>2</xdr:row>
      <xdr:rowOff>243154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1CE404-A729-EF8B-4BB0-9D7485CAE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04775"/>
          <a:ext cx="1866900" cy="833704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154</xdr:row>
      <xdr:rowOff>28575</xdr:rowOff>
    </xdr:from>
    <xdr:to>
      <xdr:col>9</xdr:col>
      <xdr:colOff>1515033</xdr:colOff>
      <xdr:row>168</xdr:row>
      <xdr:rowOff>91804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DA8680-2759-4CAC-9771-52E32D8EC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675" y="19573875"/>
          <a:ext cx="3980103" cy="258735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A630A-9516-4B50-BC17-09F257F6B149}" name="table_Termination" displayName="table_Termination" ref="A2:M27" totalsRowShown="0" headerRowDxfId="139" dataDxfId="138">
  <autoFilter ref="A2:M27" xr:uid="{78CA630A-9516-4B50-BC17-09F257F6B149}"/>
  <sortState xmlns:xlrd2="http://schemas.microsoft.com/office/spreadsheetml/2017/richdata2" ref="A3:L26">
    <sortCondition ref="D2:D26"/>
  </sortState>
  <tableColumns count="13">
    <tableColumn id="1" xr3:uid="{95C73BDB-EB2A-4D56-B050-8D85F90D6171}" name="Part_Number" dataDxfId="137"/>
    <tableColumn id="2" xr3:uid="{CF72A947-46D2-4EFF-99D8-4B13A792DE4F}" name="Connector" dataDxfId="136"/>
    <tableColumn id="11" xr3:uid="{B96CE76F-6BAA-48CE-9015-A160747421B1}" name="Abbreviation" dataDxfId="135"/>
    <tableColumn id="8" xr3:uid="{CEE22C70-6607-4956-B410-FD1022D90BAA}" name="Sort" dataDxfId="134"/>
    <tableColumn id="3" xr3:uid="{832799F1-994F-4D3C-9FD3-B55D30C462FC}" name="Wire AWG" dataDxfId="133"/>
    <tableColumn id="4" xr3:uid="{E2A1BFA4-A9EC-4BFF-8390-81F9850E06A6}" name="Phasing" dataDxfId="132"/>
    <tableColumn id="5" xr3:uid="{84E84E6A-40E8-4DFD-BECB-8E096A234872}" name="Voltage" dataDxfId="131"/>
    <tableColumn id="6" xr3:uid="{235499C0-42AD-47D9-B357-041BC8A43683}" name="Current" dataDxfId="130"/>
    <tableColumn id="9" xr3:uid="{9C6C7E98-4E33-4771-A240-0D5AEEB9D026}" name="Plate_Hole" dataDxfId="129"/>
    <tableColumn id="10" xr3:uid="{016D7E73-EB05-4445-9F85-C697CF5D6504}" name="Conduit_Size" dataDxfId="128"/>
    <tableColumn id="12" xr3:uid="{2668499A-8ADF-4F47-B5D9-01223AE9CA22}" name="MCC_Wire_Colors" dataDxfId="127"/>
    <tableColumn id="7" xr3:uid="{6981F362-A273-4BEC-9546-6893A537D229}" name="SQD_Breaker" dataDxfId="126"/>
    <tableColumn id="13" xr3:uid="{32A355D4-2231-420B-8A1F-2EF54E25E049}" name="HV_Siem_Breaker" dataDxfId="125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6D064C-6959-4031-96DD-7CE3552F2BFA}" name="Table_Conduit_Type" displayName="Table_Conduit_Type" ref="A145:E153" totalsRowShown="0" headerRowDxfId="124" dataDxfId="123">
  <autoFilter ref="A145:E153" xr:uid="{A56D064C-6959-4031-96DD-7CE3552F2BFA}"/>
  <sortState xmlns:xlrd2="http://schemas.microsoft.com/office/spreadsheetml/2017/richdata2" ref="A146:E153">
    <sortCondition ref="C145:C153"/>
  </sortState>
  <tableColumns count="5">
    <tableColumn id="1" xr3:uid="{DD91C792-3E23-4EE0-A047-532756B5D96C}" name="Type" dataDxfId="122"/>
    <tableColumn id="2" xr3:uid="{FFAC5621-63D2-4938-88EB-A22117120761}" name="Description" dataDxfId="121"/>
    <tableColumn id="5" xr3:uid="{F5CE1726-0E3F-4C88-A6F7-CF62AD11C4AE}" name="Sort" dataDxfId="120"/>
    <tableColumn id="4" xr3:uid="{9DFAE6A4-D329-476B-A2FF-30C23DA382A0}" name="Metallic" dataDxfId="119"/>
    <tableColumn id="3" xr3:uid="{62B43E21-C75D-4879-B1FD-D39399EC4214}" name="Offered" dataDxfId="118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13CCDB-7A7B-441C-A860-41A1F8854EEA}" name="Table_Box" displayName="Table_Box" ref="A67:Z76" totalsRowShown="0" headerRowDxfId="117" dataDxfId="116">
  <autoFilter ref="A67:Z76" xr:uid="{5C13CCDB-7A7B-441C-A860-41A1F8854EEA}"/>
  <tableColumns count="26">
    <tableColumn id="1" xr3:uid="{8163E4FC-F2E2-4738-99F1-8B88B01C58C9}" name="Box" dataDxfId="115"/>
    <tableColumn id="2" xr3:uid="{CDD34452-E6C0-4098-AB8C-38BAF9039D55}" name="Description" dataDxfId="114"/>
    <tableColumn id="3" xr3:uid="{C49C1B7C-CDAB-4B68-B136-4EB1CB759025}" name="Type" dataDxfId="113"/>
    <tableColumn id="4" xr3:uid="{15000D5E-8872-43BA-845F-9CAAF7FE51C8}" name="Volume" dataDxfId="112"/>
    <tableColumn id="5" xr3:uid="{EC4618A7-A058-437E-BD68-81B74EE28607}" name="NPT size" dataDxfId="111"/>
    <tableColumn id="6" xr3:uid="{7F8856C7-187F-4028-9D6B-6392F02B520C}" name="Offer" dataDxfId="110"/>
    <tableColumn id="7" xr3:uid="{296B07D5-9DE3-4875-BC6E-67676A0082A9}" name="L15-20" dataDxfId="109"/>
    <tableColumn id="8" xr3:uid="{885B84B2-2123-4157-B1DD-12F72962CDE1}" name="L15-30" dataDxfId="108"/>
    <tableColumn id="9" xr3:uid="{7357B599-0840-4C77-9EFB-FB5BA7330973}" name="L6-20" dataDxfId="107"/>
    <tableColumn id="10" xr3:uid="{06326520-561D-41B7-A5A0-E47BD69600E5}" name="L6-30" dataDxfId="106"/>
    <tableColumn id="11" xr3:uid="{0FFC6A60-3FA2-4667-BB33-B2CE5302C9BF}" name="L6-15" dataDxfId="105"/>
    <tableColumn id="12" xr3:uid="{743D42DC-39E2-4272-B30F-03D48A287F51}" name="L5-20" dataDxfId="104"/>
    <tableColumn id="13" xr3:uid="{7B30EE86-57CB-4BC4-A6C2-96473516F662}" name="L5-30" dataDxfId="103"/>
    <tableColumn id="14" xr3:uid="{207CA51B-3931-45CD-8AD9-32BE84ABDCBF}" name="L22-30" dataDxfId="102"/>
    <tableColumn id="15" xr3:uid="{2AD85A5C-00F8-483A-947A-0AF1F0342E5A}" name="L21-20" dataDxfId="101"/>
    <tableColumn id="16" xr3:uid="{1568DF90-7061-4E37-B56E-BC4A5C650EA3}" name="L21-30" dataDxfId="100"/>
    <tableColumn id="17" xr3:uid="{778BDEB3-A7BF-4246-8B8D-328B8361C9F5}" name="530C6" dataDxfId="99"/>
    <tableColumn id="18" xr3:uid="{C0F5FB64-F70F-42A5-86B4-40089393C4C0}" name="530R6" dataDxfId="98"/>
    <tableColumn id="19" xr3:uid="{F76A0E6F-235B-4C0E-B4DF-AF07915C9357}" name="560C9" dataDxfId="97"/>
    <tableColumn id="20" xr3:uid="{E70871FB-6076-4248-9B03-C5B729277270}" name="560C6" dataDxfId="96"/>
    <tableColumn id="21" xr3:uid="{C8AE7931-9D32-43DC-831C-296DC9EF0FAE}" name="460C9" dataDxfId="95"/>
    <tableColumn id="22" xr3:uid="{5EAF5627-F8F4-4B74-B557-C23632D86606}" name="460R9" dataDxfId="94"/>
    <tableColumn id="23" xr3:uid="{8FE3022D-4F4F-4FE9-B4C1-BF44368AF8D0}" name="8264" dataDxfId="93"/>
    <tableColumn id="24" xr3:uid="{3687828F-61AF-434D-BB60-7B3A731593AE}" name="8269" dataDxfId="92"/>
    <tableColumn id="25" xr3:uid="{A0BBEA8E-E37B-4789-A4BA-AD3F182045D4}" name="8364" dataDxfId="91"/>
    <tableColumn id="26" xr3:uid="{AD2044CA-04A7-45DE-A2DD-8E98A9D50E85}" name="8369" dataDxfId="90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CC0B61-95F7-410F-BFC7-ED23235884ED}" name="Table_Wire_Colors" displayName="Table_Wire_Colors" ref="A178:F186" totalsRowShown="0" headerRowDxfId="89" dataDxfId="88">
  <autoFilter ref="A178:F186" xr:uid="{A8CC0B61-95F7-410F-BFC7-ED23235884ED}"/>
  <tableColumns count="6">
    <tableColumn id="1" xr3:uid="{DC46771B-6554-454C-A98D-F4E8B4D0A3B3}" name="Color" dataDxfId="87"/>
    <tableColumn id="2" xr3:uid="{B33C3361-C880-404E-89F3-6A6AB9F6BFD7}" name="Voltage" dataDxfId="86"/>
    <tableColumn id="3" xr3:uid="{9ED5EF5D-18DD-4D5E-9498-EB5E6FFE9F65}" name="LFMC" dataDxfId="85"/>
    <tableColumn id="4" xr3:uid="{9CB72775-9532-444B-B6DF-DB0B9ADC8709}" name="FMC" dataDxfId="84"/>
    <tableColumn id="5" xr3:uid="{C35D7AB0-4027-4B01-A63B-69427560B3B1}" name="MCC" dataDxfId="83"/>
    <tableColumn id="6" xr3:uid="{5B69FDE1-FDBA-41C8-9594-3DF19BA7C181}" name="Column1" dataDxfId="82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ED199FA-020C-4658-96E5-89E638B7E98E}" name="Table_Plate" displayName="Table_Plate" ref="A79:D83" totalsRowShown="0" headerRowDxfId="81" dataDxfId="80">
  <autoFilter ref="A79:D83" xr:uid="{3ED199FA-020C-4658-96E5-89E638B7E98E}"/>
  <tableColumns count="4">
    <tableColumn id="1" xr3:uid="{E646BD63-5346-4A85-AF88-63A4F7733D56}" name="Plate" dataDxfId="79"/>
    <tableColumn id="2" xr3:uid="{11B13893-CF03-487E-AC0A-9D8CBC0724A7}" name="Column1" dataDxfId="78"/>
    <tableColumn id="3" xr3:uid="{ED59F50A-44DD-4DD7-8A3A-FBB7B28FCF38}" name="Box_Type" dataDxfId="77"/>
    <tableColumn id="4" xr3:uid="{B1A66889-1202-4463-9F82-32FB3013F5EC}" name="Plate_Hole" dataDxfId="76"/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CF162C-2E5D-46E7-80D6-8FE4901CC874}" name="Table_Conduit12" displayName="Table_Conduit12" ref="A31:AD64" totalsRowShown="0" headerRowDxfId="75" dataDxfId="74" tableBorderDxfId="73">
  <autoFilter ref="A31:AD64" xr:uid="{51CF162C-2E5D-46E7-80D6-8FE4901CC874}"/>
  <sortState xmlns:xlrd2="http://schemas.microsoft.com/office/spreadsheetml/2017/richdata2" ref="A32:AD64">
    <sortCondition ref="A31:A64"/>
  </sortState>
  <tableColumns count="30">
    <tableColumn id="1" xr3:uid="{B576B511-77FE-47AE-BE15-2BA752F046EB}" name="Conduit/Cable" dataDxfId="72"/>
    <tableColumn id="2" xr3:uid="{1077F8EC-9855-4C8B-A289-4DC3E045A3A5}" name="Description" dataDxfId="71"/>
    <tableColumn id="3" xr3:uid="{95964E8C-95BE-4D83-8ECC-C5B3474FF607}" name="UL" dataDxfId="70"/>
    <tableColumn id="4" xr3:uid="{D10A29F0-B9BC-493B-8751-44115FDDC6B6}" name="Cable_Type" dataDxfId="69"/>
    <tableColumn id="5" xr3:uid="{FE576AD2-19B9-4541-B9D6-F62960CD78EF}" name="Color" dataDxfId="68"/>
    <tableColumn id="6" xr3:uid="{292AA130-2DEA-4903-9447-E6B01EF26CA8}" name="size" dataDxfId="67"/>
    <tableColumn id="28" xr3:uid="{8C8E027D-6BF0-4BDA-A6E3-4A552C735045}" name="Color_Code" dataDxfId="66"/>
    <tableColumn id="34" xr3:uid="{8E0DF5AA-AFE5-42FC-8CD7-466AB6C7011C}" name="Conductors" dataDxfId="65"/>
    <tableColumn id="7" xr3:uid="{1A2FC927-C03A-492B-A2DF-B179ACE12C40}" name="Offered" dataDxfId="64"/>
    <tableColumn id="35" xr3:uid="{C0C145A7-BB7E-4700-B2F2-CDC0D46593DB}" name="Relabeled" dataDxfId="63"/>
    <tableColumn id="8" xr3:uid="{F5F1B354-90F3-4A3D-B177-1EEC052B3DD9}" name="L15-20" dataDxfId="62"/>
    <tableColumn id="9" xr3:uid="{9F72E3C4-2FCD-4DC2-B897-AB50C15FB725}" name="L15-30" dataDxfId="61"/>
    <tableColumn id="10" xr3:uid="{69D56719-89B7-4A20-847B-2D7F8EAC2BD7}" name="L6-20" dataDxfId="60"/>
    <tableColumn id="11" xr3:uid="{1D745B6F-031D-4D55-ACAD-6B0D849021AE}" name="L6-30" dataDxfId="59"/>
    <tableColumn id="12" xr3:uid="{3D7BF0AD-98D3-457F-99B7-49774B4AC577}" name="L6-15" dataDxfId="58"/>
    <tableColumn id="13" xr3:uid="{DDC4CFB6-1164-47EB-9367-817785927767}" name="L5-20" dataDxfId="57"/>
    <tableColumn id="14" xr3:uid="{57B6E9EE-D947-4574-9696-2BB957CFD4AF}" name="L5-30" dataDxfId="56"/>
    <tableColumn id="15" xr3:uid="{A4EFADAE-75B8-41A9-A783-1E633714F232}" name="L22-30" dataDxfId="55"/>
    <tableColumn id="16" xr3:uid="{A74F4C4C-20EF-48D2-90DA-AA00F96C4BE3}" name="L21-20" dataDxfId="54"/>
    <tableColumn id="17" xr3:uid="{7FC394CB-268A-4679-A0C0-29E980219C1F}" name="L21-30" dataDxfId="53"/>
    <tableColumn id="18" xr3:uid="{C6678FFB-AE72-4ECC-9C51-4924ECBD3438}" name="530C6" dataDxfId="52"/>
    <tableColumn id="19" xr3:uid="{4EA9B0B0-3C3A-4A4D-8DA1-3228A1D88F6D}" name="530R6" dataDxfId="51"/>
    <tableColumn id="20" xr3:uid="{0AC9BCF3-F131-4CB3-A2A9-ABA5E9A4B88E}" name="560C9" dataDxfId="50"/>
    <tableColumn id="21" xr3:uid="{89CBBCC9-A8BB-4987-92CA-DC6F4B5FA541}" name="560C6" dataDxfId="49"/>
    <tableColumn id="22" xr3:uid="{D40CE287-FAC3-40BD-9940-BAA911592E14}" name="460C9" dataDxfId="48"/>
    <tableColumn id="23" xr3:uid="{AF70D581-5D88-470D-9C7B-65F907101CB8}" name="460R9" dataDxfId="47"/>
    <tableColumn id="24" xr3:uid="{629B39FE-7202-47E5-92C7-79A4F8DAF71D}" name="8264" dataDxfId="46"/>
    <tableColumn id="25" xr3:uid="{D657DDBE-F300-491A-BCCE-08ACE8929BE9}" name="8269" dataDxfId="45"/>
    <tableColumn id="26" xr3:uid="{AE83A5DE-27A6-411B-8DC3-FE7F449EA21F}" name="8364" dataDxfId="44"/>
    <tableColumn id="27" xr3:uid="{C3C7BC06-3987-415C-B6F0-FEFE21B5F04D}" name="8369" dataDxfId="43"/>
  </tableColumns>
  <tableStyleInfo name="TableStyleMedium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4C89925-39DD-44E7-B84B-0FB9F5844DD6}" name="Table_Fittings13" displayName="Table_Fittings13" ref="A86:E95" totalsRowShown="0" headerRowDxfId="42" dataDxfId="41">
  <autoFilter ref="A86:E95" xr:uid="{A4C89925-39DD-44E7-B84B-0FB9F5844DD6}"/>
  <tableColumns count="5">
    <tableColumn id="1" xr3:uid="{122A8EB5-62EA-4619-B212-A1FD30F726EB}" name="Fittings" dataDxfId="40"/>
    <tableColumn id="2" xr3:uid="{2A3BBBE9-B093-4AB4-90B8-784B360B7426}" name="Column1" dataDxfId="39"/>
    <tableColumn id="3" xr3:uid="{37F1A0FC-94CF-4521-9FCE-13E85067F6E1}" name="Conduit_Type" dataDxfId="38"/>
    <tableColumn id="4" xr3:uid="{2E493B7A-C3FD-4933-B5C9-0C604B8C0793}" name="UL" dataDxfId="37"/>
    <tableColumn id="5" xr3:uid="{BF4D6445-3340-4143-8F0C-B9A16D47E451}" name="NPT Size" dataDxfId="36"/>
  </tableColumns>
  <tableStyleInfo name="TableStyleMedium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DC3C63C-5AC0-4E27-B915-43EA40D86DF3}" name="Table_Breaker" displayName="Table_Breaker" ref="A115:B142" totalsRowShown="0" headerRowDxfId="35" dataDxfId="34">
  <autoFilter ref="A115:B142" xr:uid="{4DC3C63C-5AC0-4E27-B915-43EA40D86DF3}"/>
  <sortState xmlns:xlrd2="http://schemas.microsoft.com/office/spreadsheetml/2017/richdata2" ref="A116:B139">
    <sortCondition ref="A115:A139"/>
  </sortState>
  <tableColumns count="2">
    <tableColumn id="1" xr3:uid="{A1801BFA-85E2-457F-9D06-5BF9E2ABD471}" name="breaker" dataDxfId="33"/>
    <tableColumn id="2" xr3:uid="{68743179-91A7-4416-AB96-D13F08460B0A}" name="Description" dataDxfId="32"/>
  </tableColumns>
  <tableStyleInfo name="TableStyleMedium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1C0F881-ABA5-4D7E-866F-B180A017E64B}" name="Table_LabelColors" displayName="Table_LabelColors" ref="A157:E174" totalsRowShown="0" headerRowDxfId="31" dataDxfId="30">
  <autoFilter ref="A157:E174" xr:uid="{91C0F881-ABA5-4D7E-866F-B180A017E64B}"/>
  <tableColumns count="5">
    <tableColumn id="1" xr3:uid="{9D693881-80BC-4D58-8F00-F639D730E0F1}" name="Colors" dataDxfId="29"/>
    <tableColumn id="5" xr3:uid="{99D42AC9-C39E-4393-94BE-9A01CD22AB16}" name="Label/Conduit" dataDxfId="28"/>
    <tableColumn id="2" xr3:uid="{7E68A579-94A7-4D50-9367-19E748083561}" name="Background" dataDxfId="27"/>
    <tableColumn id="3" xr3:uid="{60031D88-6202-40A7-A5B0-C4B431579459}" name="Text" dataDxfId="26"/>
    <tableColumn id="4" xr3:uid="{D23B1E18-7990-4D9C-B937-226A33940C42}" name="Abberviation" dataDxfId="25"/>
  </tableColumns>
  <tableStyleInfo name="TableStyleMedium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E6E0A91-5DDC-467A-94B2-73044B32DD5F}" name="Table_Label" displayName="Table_Label" ref="A190:C194" totalsRowShown="0" headerRowDxfId="24" dataDxfId="23">
  <autoFilter ref="A190:C194" xr:uid="{8E6E0A91-5DDC-467A-94B2-73044B32DD5F}"/>
  <tableColumns count="3">
    <tableColumn id="1" xr3:uid="{585DC6B9-251B-47E7-B9DF-DC594BF4099D}" name="Part number" dataDxfId="22"/>
    <tableColumn id="2" xr3:uid="{358CCF33-18D8-4971-A6C4-08DE9D968453}" name="Description" dataDxfId="21"/>
    <tableColumn id="3" xr3:uid="{4CEA8E8F-6F30-4BCC-BC35-D215031C099A}" name="Use" dataDxfId="20"/>
  </tableColumns>
  <tableStyleInfo name="TableStyleMedium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C250EA1-B397-448C-8BC5-D3CF3B8A4AFB}" name="Table_Wire" displayName="Table_Wire" ref="A197:D225" totalsRowShown="0" headerRowDxfId="19" dataDxfId="18">
  <autoFilter ref="A197:D225" xr:uid="{0C250EA1-B397-448C-8BC5-D3CF3B8A4AFB}"/>
  <tableColumns count="4">
    <tableColumn id="1" xr3:uid="{3EDEAE72-D61E-4943-A98C-3EF81768726B}" name="Part Number" dataDxfId="17"/>
    <tableColumn id="2" xr3:uid="{14F69DB2-CA29-4E32-BC28-FA2AF5659234}" name="Description" dataDxfId="16"/>
    <tableColumn id="3" xr3:uid="{8EC4CE23-406D-47A2-BCF1-70BC567AA2EF}" name="AWG" dataDxfId="15"/>
    <tableColumn id="4" xr3:uid="{6399FAC3-C18E-4A8D-BCDB-9CEEAB265377}" name="Color" dataDxfId="14"/>
  </tableColumns>
  <tableStyleInfo name="TableStyleMedium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7976E5-E569-477E-A13A-230EA36DF46A}" name="Table_Bushing" displayName="Table_Bushing" ref="A98:C104" totalsRowShown="0" headerRowDxfId="13" dataDxfId="12">
  <autoFilter ref="A98:C104" xr:uid="{A47976E5-E569-477E-A13A-230EA36DF46A}"/>
  <tableColumns count="3">
    <tableColumn id="1" xr3:uid="{1D79E67B-DA61-4706-9AD1-FD328172AC9D}" name="Bushing" dataDxfId="11"/>
    <tableColumn id="2" xr3:uid="{6350B1D0-7F6C-41C5-8ED3-A12EB029368F}" name="Description" dataDxfId="10"/>
    <tableColumn id="3" xr3:uid="{FD434756-35DE-4DE8-8E49-74CBE0FE6F2A}" name="NPT Size" dataDxfId="9"/>
  </tableColumns>
  <tableStyleInfo name="TableStyleMedium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6FB75F-48A2-4A1E-BCD6-F191F8A0E20F}" name="Table_RotateWireColor" displayName="Table_RotateWireColor" ref="A229:G302" totalsRowShown="0" headerRowDxfId="8" dataDxfId="7">
  <autoFilter ref="A229:G302" xr:uid="{E06FB75F-48A2-4A1E-BCD6-F191F8A0E20F}"/>
  <tableColumns count="7">
    <tableColumn id="1" xr3:uid="{7ED77034-8046-4C82-ACE8-864CC3191EBE}" name="circuit" dataDxfId="6"/>
    <tableColumn id="5" xr3:uid="{B0A970FE-075A-4579-917E-1B54394A16D3}" name="120" dataDxfId="5"/>
    <tableColumn id="2" xr3:uid="{8F756219-B66E-4AB7-BD9E-62874BF04D75}" name="208" dataDxfId="4"/>
    <tableColumn id="3" xr3:uid="{36CF100A-F0EF-494F-A2B1-66A66D1061A8}" name="415" dataDxfId="3"/>
    <tableColumn id="4" xr3:uid="{C2AB2C93-34B8-407C-8AD7-B72EE9325543}" name="480" dataDxfId="2"/>
    <tableColumn id="6" xr3:uid="{BDC46D46-292E-4AAC-B71A-FA7B08DFEB5C}" name="415A" dataDxfId="1"/>
    <tableColumn id="7" xr3:uid="{BF89896A-9670-4DD4-BB6B-9725720636E1}" name="415B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F921-390E-4CF6-9D59-4844D5E7B277}">
  <sheetPr codeName="Sheet3"/>
  <dimension ref="A3:D34"/>
  <sheetViews>
    <sheetView workbookViewId="0">
      <selection activeCell="D12" sqref="D12"/>
    </sheetView>
  </sheetViews>
  <sheetFormatPr defaultRowHeight="15" x14ac:dyDescent="0.25"/>
  <cols>
    <col min="3" max="3" width="102" style="20" customWidth="1"/>
  </cols>
  <sheetData>
    <row r="3" spans="1:3" ht="18.75" x14ac:dyDescent="0.3">
      <c r="C3" s="26" t="s">
        <v>543</v>
      </c>
    </row>
    <row r="8" spans="1:3" ht="21" x14ac:dyDescent="0.35">
      <c r="A8" s="82" t="s">
        <v>515</v>
      </c>
      <c r="B8" s="5"/>
      <c r="C8" s="18" t="s">
        <v>538</v>
      </c>
    </row>
    <row r="9" spans="1:3" x14ac:dyDescent="0.25">
      <c r="A9" s="82"/>
      <c r="B9" s="19" t="s">
        <v>516</v>
      </c>
      <c r="C9" s="20" t="s">
        <v>539</v>
      </c>
    </row>
    <row r="10" spans="1:3" x14ac:dyDescent="0.25">
      <c r="A10" s="82"/>
      <c r="B10" s="19" t="s">
        <v>517</v>
      </c>
      <c r="C10" s="20" t="s">
        <v>519</v>
      </c>
    </row>
    <row r="11" spans="1:3" x14ac:dyDescent="0.25">
      <c r="A11" s="82"/>
      <c r="B11" s="19" t="s">
        <v>518</v>
      </c>
      <c r="C11" s="20" t="s">
        <v>580</v>
      </c>
    </row>
    <row r="12" spans="1:3" x14ac:dyDescent="0.25">
      <c r="A12" s="82"/>
      <c r="B12" s="19" t="s">
        <v>520</v>
      </c>
      <c r="C12" s="20" t="s">
        <v>521</v>
      </c>
    </row>
    <row r="13" spans="1:3" x14ac:dyDescent="0.25">
      <c r="A13" s="82"/>
      <c r="B13" s="19" t="s">
        <v>522</v>
      </c>
      <c r="C13" s="20" t="s">
        <v>523</v>
      </c>
    </row>
    <row r="14" spans="1:3" ht="15.75" customHeight="1" x14ac:dyDescent="0.25">
      <c r="A14" s="82"/>
      <c r="B14" s="19" t="s">
        <v>524</v>
      </c>
      <c r="C14" s="20" t="s">
        <v>547</v>
      </c>
    </row>
    <row r="15" spans="1:3" x14ac:dyDescent="0.25">
      <c r="A15" s="82"/>
      <c r="B15" s="19" t="s">
        <v>525</v>
      </c>
      <c r="C15" s="20" t="s">
        <v>653</v>
      </c>
    </row>
    <row r="16" spans="1:3" x14ac:dyDescent="0.25">
      <c r="A16" s="82"/>
      <c r="B16" s="19" t="s">
        <v>526</v>
      </c>
      <c r="C16" s="20" t="s">
        <v>527</v>
      </c>
    </row>
    <row r="17" spans="1:4" x14ac:dyDescent="0.25">
      <c r="A17" s="82"/>
      <c r="B17" s="19" t="s">
        <v>528</v>
      </c>
      <c r="C17" s="20" t="s">
        <v>529</v>
      </c>
    </row>
    <row r="18" spans="1:4" x14ac:dyDescent="0.25">
      <c r="A18" s="82"/>
      <c r="B18" s="19" t="s">
        <v>530</v>
      </c>
      <c r="C18" s="20" t="s">
        <v>531</v>
      </c>
    </row>
    <row r="19" spans="1:4" x14ac:dyDescent="0.25">
      <c r="A19" s="82"/>
      <c r="B19" s="19" t="s">
        <v>532</v>
      </c>
      <c r="C19" s="20" t="s">
        <v>540</v>
      </c>
    </row>
    <row r="21" spans="1:4" ht="24.6" customHeight="1" x14ac:dyDescent="0.25">
      <c r="C21" s="24" t="s">
        <v>533</v>
      </c>
    </row>
    <row r="22" spans="1:4" ht="30" x14ac:dyDescent="0.25">
      <c r="C22" s="23" t="s">
        <v>594</v>
      </c>
    </row>
    <row r="23" spans="1:4" ht="30" x14ac:dyDescent="0.25">
      <c r="C23" s="22" t="s">
        <v>541</v>
      </c>
    </row>
    <row r="24" spans="1:4" x14ac:dyDescent="0.25">
      <c r="C24" s="22" t="s">
        <v>584</v>
      </c>
    </row>
    <row r="25" spans="1:4" x14ac:dyDescent="0.25">
      <c r="B25" s="21"/>
      <c r="C25" s="25" t="s">
        <v>534</v>
      </c>
      <c r="D25" s="20"/>
    </row>
    <row r="26" spans="1:4" x14ac:dyDescent="0.25">
      <c r="B26" s="21"/>
      <c r="C26" s="25" t="s">
        <v>535</v>
      </c>
      <c r="D26" s="20"/>
    </row>
    <row r="27" spans="1:4" ht="30" x14ac:dyDescent="0.25">
      <c r="B27" s="21"/>
      <c r="C27" s="25" t="s">
        <v>536</v>
      </c>
      <c r="D27" s="20"/>
    </row>
    <row r="28" spans="1:4" x14ac:dyDescent="0.25">
      <c r="D28" s="20"/>
    </row>
    <row r="29" spans="1:4" ht="15.75" x14ac:dyDescent="0.25">
      <c r="C29" s="24" t="s">
        <v>537</v>
      </c>
      <c r="D29" s="20"/>
    </row>
    <row r="30" spans="1:4" ht="30" x14ac:dyDescent="0.25">
      <c r="C30" s="23" t="s">
        <v>542</v>
      </c>
      <c r="D30" s="20"/>
    </row>
    <row r="31" spans="1:4" x14ac:dyDescent="0.25">
      <c r="C31" s="22"/>
      <c r="D31" s="20"/>
    </row>
    <row r="32" spans="1:4" x14ac:dyDescent="0.25">
      <c r="D32" s="20"/>
    </row>
    <row r="33" spans="4:4" x14ac:dyDescent="0.25">
      <c r="D33" s="20"/>
    </row>
    <row r="34" spans="4:4" x14ac:dyDescent="0.25">
      <c r="D34" s="20"/>
    </row>
  </sheetData>
  <sheetProtection algorithmName="SHA-512" hashValue="80/3MaAN9pOVT+gwv7B5eAWScWamVKVTx4r1JrMs5E9NcpbyX3mBEXJtSGSydebS82nx3cERqDa/TE+Z0jtO4w==" saltValue="MULEMA4uw0T5pJ1VMr+nNw==" spinCount="100000" sheet="1" objects="1" scenarios="1"/>
  <mergeCells count="1">
    <mergeCell ref="A8:A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4E3D-917E-464B-8FBF-61259025F7D7}">
  <sheetPr codeName="Sheet1"/>
  <dimension ref="A2:BI1316"/>
  <sheetViews>
    <sheetView zoomScale="80" zoomScaleNormal="80" workbookViewId="0">
      <selection activeCell="C10" sqref="C10"/>
    </sheetView>
  </sheetViews>
  <sheetFormatPr defaultRowHeight="15" x14ac:dyDescent="0.25"/>
  <cols>
    <col min="1" max="1" width="11.140625" customWidth="1"/>
    <col min="2" max="2" width="5.85546875" customWidth="1"/>
    <col min="3" max="3" width="10.5703125" customWidth="1"/>
    <col min="4" max="4" width="26.42578125" customWidth="1"/>
    <col min="5" max="6" width="10.42578125" bestFit="1" customWidth="1"/>
    <col min="7" max="7" width="17.28515625" customWidth="1"/>
    <col min="8" max="8" width="8.28515625" bestFit="1" customWidth="1"/>
    <col min="9" max="9" width="14" bestFit="1" customWidth="1"/>
    <col min="10" max="10" width="7.28515625" customWidth="1"/>
    <col min="11" max="11" width="7.28515625" bestFit="1" customWidth="1"/>
    <col min="12" max="12" width="9.28515625" customWidth="1"/>
    <col min="13" max="13" width="7" customWidth="1"/>
    <col min="14" max="14" width="10.5703125" customWidth="1"/>
    <col min="15" max="15" width="16.28515625" customWidth="1"/>
    <col min="16" max="16" width="56.28515625" customWidth="1"/>
    <col min="17" max="17" width="17.28515625" customWidth="1"/>
    <col min="18" max="18" width="7.85546875" style="4" bestFit="1" customWidth="1"/>
    <col min="19" max="19" width="10.85546875" customWidth="1"/>
    <col min="20" max="20" width="7.7109375" style="4" customWidth="1"/>
    <col min="21" max="21" width="7.5703125" bestFit="1" customWidth="1"/>
    <col min="22" max="22" width="41.7109375" bestFit="1" customWidth="1"/>
    <col min="23" max="23" width="9.140625" style="4" customWidth="1"/>
    <col min="24" max="24" width="6.7109375" style="4" bestFit="1" customWidth="1"/>
    <col min="25" max="25" width="7.42578125" style="4" bestFit="1" customWidth="1"/>
    <col min="26" max="26" width="6.140625" style="4" customWidth="1"/>
    <col min="27" max="27" width="7.140625" style="4" bestFit="1" customWidth="1"/>
    <col min="28" max="28" width="34.28515625" customWidth="1"/>
    <col min="29" max="29" width="14" bestFit="1" customWidth="1"/>
    <col min="30" max="30" width="56" customWidth="1"/>
    <col min="32" max="32" width="34.28515625" customWidth="1"/>
    <col min="33" max="61" width="5.85546875" hidden="1" customWidth="1"/>
    <col min="62" max="63" width="6.5703125" customWidth="1"/>
    <col min="64" max="69" width="9.140625" customWidth="1"/>
  </cols>
  <sheetData>
    <row r="2" spans="1:61" ht="40.9" customHeight="1" x14ac:dyDescent="0.4">
      <c r="E2" s="27" t="s">
        <v>514</v>
      </c>
      <c r="F2" s="27"/>
      <c r="G2" s="27"/>
      <c r="N2" s="76"/>
      <c r="O2" s="77" t="s">
        <v>578</v>
      </c>
      <c r="P2" s="77"/>
    </row>
    <row r="3" spans="1:61" ht="22.15" customHeight="1" thickBot="1" x14ac:dyDescent="0.35">
      <c r="N3" s="76"/>
      <c r="O3" s="78" t="s">
        <v>546</v>
      </c>
      <c r="P3" s="78"/>
    </row>
    <row r="4" spans="1:61" ht="21.75" thickBot="1" x14ac:dyDescent="0.35">
      <c r="D4" s="81" t="s">
        <v>513</v>
      </c>
      <c r="E4" s="83"/>
      <c r="F4" s="84"/>
      <c r="G4" s="84"/>
      <c r="H4" s="84"/>
      <c r="I4" s="85"/>
      <c r="O4" s="81" t="s">
        <v>545</v>
      </c>
      <c r="P4" s="80"/>
      <c r="R4" s="29" t="s">
        <v>506</v>
      </c>
      <c r="S4" s="30"/>
    </row>
    <row r="5" spans="1:61" ht="21.75" thickBot="1" x14ac:dyDescent="0.4">
      <c r="D5" s="28" t="s">
        <v>511</v>
      </c>
      <c r="E5" s="83"/>
      <c r="F5" s="84"/>
      <c r="G5" s="84"/>
      <c r="H5" s="84"/>
      <c r="I5" s="85"/>
      <c r="O5" s="28" t="s">
        <v>306</v>
      </c>
      <c r="P5" s="80"/>
      <c r="R5" s="31" t="s">
        <v>505</v>
      </c>
      <c r="S5" s="32"/>
      <c r="T5" s="33"/>
      <c r="U5" s="32"/>
      <c r="V5" s="32"/>
    </row>
    <row r="6" spans="1:61" s="5" customFormat="1" ht="21.75" thickBot="1" x14ac:dyDescent="0.4">
      <c r="D6" s="28" t="s">
        <v>512</v>
      </c>
      <c r="E6" s="83"/>
      <c r="F6" s="84"/>
      <c r="G6" s="84"/>
      <c r="H6" s="84"/>
      <c r="I6" s="85"/>
      <c r="M6" s="79"/>
      <c r="N6" s="79"/>
      <c r="O6" s="28" t="s">
        <v>544</v>
      </c>
      <c r="P6" s="80"/>
      <c r="R6" s="34"/>
      <c r="T6" s="34"/>
      <c r="W6" s="34"/>
      <c r="X6" s="34"/>
      <c r="Y6" s="34"/>
      <c r="Z6" s="34"/>
      <c r="AA6" s="34"/>
    </row>
    <row r="7" spans="1:61" s="5" customFormat="1" ht="20.45" customHeight="1" x14ac:dyDescent="0.35">
      <c r="G7" s="86" t="s">
        <v>507</v>
      </c>
      <c r="H7" s="86"/>
      <c r="I7" s="86"/>
      <c r="J7" s="87"/>
      <c r="K7" s="87"/>
      <c r="L7" s="87"/>
      <c r="M7" s="87"/>
      <c r="N7" s="87"/>
      <c r="O7" s="87"/>
      <c r="R7" s="34"/>
      <c r="T7" s="34"/>
      <c r="U7" s="35"/>
      <c r="V7" s="36"/>
      <c r="W7" s="34"/>
      <c r="X7" s="34"/>
      <c r="Y7" s="34"/>
      <c r="Z7" s="34"/>
      <c r="AA7" s="34"/>
    </row>
    <row r="8" spans="1:61" ht="36" customHeight="1" thickBot="1" x14ac:dyDescent="0.3">
      <c r="A8" s="37"/>
      <c r="B8" s="38" t="s">
        <v>177</v>
      </c>
      <c r="C8" s="38" t="s">
        <v>178</v>
      </c>
      <c r="D8" s="38" t="s">
        <v>179</v>
      </c>
      <c r="E8" s="38" t="s">
        <v>210</v>
      </c>
      <c r="F8" s="38" t="s">
        <v>211</v>
      </c>
      <c r="G8" s="39" t="s">
        <v>497</v>
      </c>
      <c r="H8" s="39" t="s">
        <v>212</v>
      </c>
      <c r="I8" s="39" t="s">
        <v>213</v>
      </c>
      <c r="J8" s="39" t="s">
        <v>214</v>
      </c>
      <c r="K8" s="39" t="s">
        <v>472</v>
      </c>
      <c r="L8" s="39" t="s">
        <v>473</v>
      </c>
      <c r="M8" s="39" t="s">
        <v>474</v>
      </c>
      <c r="N8" s="39" t="s">
        <v>598</v>
      </c>
      <c r="O8" s="39" t="s">
        <v>215</v>
      </c>
      <c r="P8" s="38" t="s">
        <v>180</v>
      </c>
      <c r="Q8" s="38" t="s">
        <v>433</v>
      </c>
      <c r="R8" s="40" t="s">
        <v>181</v>
      </c>
      <c r="S8" s="40" t="s">
        <v>468</v>
      </c>
      <c r="T8" s="40" t="s">
        <v>469</v>
      </c>
      <c r="U8" s="41" t="s">
        <v>187</v>
      </c>
      <c r="V8" s="40" t="s">
        <v>508</v>
      </c>
      <c r="W8" s="40" t="s">
        <v>464</v>
      </c>
      <c r="X8" s="40" t="s">
        <v>465</v>
      </c>
      <c r="Y8" s="40" t="s">
        <v>466</v>
      </c>
      <c r="Z8" s="40" t="s">
        <v>463</v>
      </c>
      <c r="AA8" s="40" t="s">
        <v>467</v>
      </c>
      <c r="AB8" s="38" t="s">
        <v>483</v>
      </c>
      <c r="AC8" s="42"/>
      <c r="AD8" s="43" t="s">
        <v>296</v>
      </c>
      <c r="AG8" t="s">
        <v>479</v>
      </c>
      <c r="AH8" t="s">
        <v>475</v>
      </c>
      <c r="AI8" t="s">
        <v>476</v>
      </c>
      <c r="AJ8" t="s">
        <v>655</v>
      </c>
      <c r="AK8" t="s">
        <v>480</v>
      </c>
      <c r="AL8" t="s">
        <v>484</v>
      </c>
      <c r="AM8" s="44" t="s">
        <v>285</v>
      </c>
      <c r="AO8" s="44" t="s">
        <v>279</v>
      </c>
      <c r="AQ8" s="44" t="s">
        <v>286</v>
      </c>
      <c r="AT8" s="44" t="s">
        <v>434</v>
      </c>
      <c r="AW8" s="44" t="s">
        <v>304</v>
      </c>
      <c r="AX8" t="s">
        <v>305</v>
      </c>
      <c r="AY8" t="s">
        <v>305</v>
      </c>
      <c r="AZ8" t="s">
        <v>305</v>
      </c>
      <c r="BA8" t="s">
        <v>305</v>
      </c>
      <c r="BB8" t="s">
        <v>305</v>
      </c>
      <c r="BC8" t="s">
        <v>305</v>
      </c>
      <c r="BD8" t="s">
        <v>305</v>
      </c>
      <c r="BE8" t="s">
        <v>305</v>
      </c>
      <c r="BF8" t="s">
        <v>305</v>
      </c>
      <c r="BG8" t="s">
        <v>305</v>
      </c>
      <c r="BH8" t="s">
        <v>305</v>
      </c>
      <c r="BI8" t="s">
        <v>305</v>
      </c>
    </row>
    <row r="9" spans="1:61" ht="38.450000000000003" customHeight="1" x14ac:dyDescent="0.25">
      <c r="A9" s="50" t="s">
        <v>498</v>
      </c>
      <c r="B9" s="51">
        <v>1</v>
      </c>
      <c r="C9" s="51" t="s">
        <v>41</v>
      </c>
      <c r="D9" s="51" t="s">
        <v>60</v>
      </c>
      <c r="E9" s="51">
        <v>50</v>
      </c>
      <c r="F9" s="51">
        <v>10</v>
      </c>
      <c r="G9" s="51" t="s">
        <v>454</v>
      </c>
      <c r="H9" s="52" t="s">
        <v>499</v>
      </c>
      <c r="I9" s="52" t="s">
        <v>501</v>
      </c>
      <c r="J9" s="52" t="s">
        <v>500</v>
      </c>
      <c r="K9" s="52">
        <v>7</v>
      </c>
      <c r="L9" s="52">
        <v>9</v>
      </c>
      <c r="M9" s="53" t="s">
        <v>502</v>
      </c>
      <c r="N9" s="53" t="s">
        <v>599</v>
      </c>
      <c r="O9" s="52" t="s">
        <v>503</v>
      </c>
      <c r="P9" s="52" t="s">
        <v>176</v>
      </c>
      <c r="Q9" s="52" t="s">
        <v>657</v>
      </c>
      <c r="R9" s="54" t="s">
        <v>504</v>
      </c>
      <c r="S9" s="52">
        <v>10</v>
      </c>
      <c r="T9" s="52">
        <v>10</v>
      </c>
      <c r="U9" s="55">
        <v>208</v>
      </c>
      <c r="V9" s="52" t="s">
        <v>281</v>
      </c>
      <c r="W9" s="52" t="s">
        <v>86</v>
      </c>
      <c r="X9" s="52" t="s">
        <v>89</v>
      </c>
      <c r="Y9" s="52" t="s">
        <v>502</v>
      </c>
      <c r="Z9" s="52" t="s">
        <v>502</v>
      </c>
      <c r="AA9" s="52" t="s">
        <v>419</v>
      </c>
      <c r="AB9" s="52" t="s">
        <v>509</v>
      </c>
      <c r="AC9" s="52"/>
      <c r="AD9" s="52" t="s">
        <v>510</v>
      </c>
      <c r="AM9" s="44"/>
      <c r="AO9" s="44"/>
      <c r="AQ9" s="44"/>
      <c r="AT9" s="44"/>
      <c r="AW9" s="44"/>
    </row>
    <row r="10" spans="1:61" x14ac:dyDescent="0.25">
      <c r="A10" s="56">
        <v>1</v>
      </c>
      <c r="B10" s="57"/>
      <c r="C10" s="58"/>
      <c r="D10" s="58"/>
      <c r="E10" s="57"/>
      <c r="F10" s="57" t="str">
        <f t="shared" ref="F10:F74" si="0">IF(E10="","",6)</f>
        <v/>
      </c>
      <c r="G10" s="57"/>
      <c r="H10" s="59"/>
      <c r="I10" s="59" t="s">
        <v>183</v>
      </c>
      <c r="J10" s="59" t="s">
        <v>183</v>
      </c>
      <c r="K10" s="59"/>
      <c r="L10" s="60" t="str">
        <f t="shared" ref="L10" si="1">IF(K10="","",IF(AG10="1ph","-",K10+2))</f>
        <v/>
      </c>
      <c r="M10" s="60" t="str">
        <f t="shared" ref="M10" si="2">IF(K10="","",IF(OR(L10="-",AG10="1LL"),"-",L10+2))</f>
        <v/>
      </c>
      <c r="N10" s="59"/>
      <c r="O10" s="59"/>
      <c r="P10" s="61"/>
      <c r="Q10" s="61"/>
      <c r="R10" s="62" t="str">
        <f>IF(C10="","",_xlfn.XLOOKUP(C10,table_Termination[Connector],table_Termination[Conduit_Size]))</f>
        <v/>
      </c>
      <c r="S10" s="63" t="str">
        <f>IF(C10="","",_xlfn.XLOOKUP(C10,table_Termination[Connector],table_Termination[Wire AWG]))</f>
        <v/>
      </c>
      <c r="T10" s="64" t="str">
        <f t="shared" ref="T10:T73" si="3">IF(C10="","",IF(S10&lt;6,8,10))</f>
        <v/>
      </c>
      <c r="U10" s="65" t="str">
        <f>IF(C10="","",LEFT(_xlfn.XLOOKUP(C10,table_Termination[Connector],table_Termination[Voltage]),3))</f>
        <v/>
      </c>
      <c r="V10" s="66" t="str">
        <f t="shared" ref="V10" si="4">IF(C10="","",AO10)</f>
        <v/>
      </c>
      <c r="W10" s="64" t="str" cm="1">
        <f t="array" aca="1" ref="W10" ca="1">IF(C10="","",IF(D10="MCC","------",IF(K10="","Black",_xlfn.XLOOKUP(K10,Table_RotateWireColor[circuit],INDIRECT("Table_RotateWireColor["&amp;U10&amp;"]")))))</f>
        <v/>
      </c>
      <c r="X10" s="64" t="str" cm="1">
        <f t="array" aca="1" ref="X10" ca="1">IF(C10="","",IF(D10="MCC","-----",IF(AH10=1,"-",IF(K10="","Red",_xlfn.XLOOKUP(L10,Table_RotateWireColor[circuit],INDIRECT("Table_RotateWireColor["&amp;U10&amp;"]"))))))</f>
        <v/>
      </c>
      <c r="Y10" s="64" t="str" cm="1">
        <f t="array" aca="1" ref="Y10" ca="1">IF(C10="","",IF(D10="MCC","-----",IF(AH10&lt;=2,"-",IF(K10="","Blue",_xlfn.XLOOKUP(M10,Table_RotateWireColor[circuit],INDIRECT("Table_RotateWireColor["&amp;U10&amp;"]"))))))</f>
        <v/>
      </c>
      <c r="Z10" s="64" t="str" cm="1">
        <f t="array" aca="1" ref="Z10" ca="1">IF(C10="","",IF(D10="MCC","-----",IF(AI10&lt;&gt;1,"-",IF(K10="","White",_xlfn.XLOOKUP("N",Table_RotateWireColor[circuit],INDIRECT("Table_RotateWireColor["&amp;U10&amp;"]"))))))</f>
        <v/>
      </c>
      <c r="AA10" s="64" t="str">
        <f t="shared" ref="AA10" si="5">IF(C10="","",IF(D10="MCC","--&gt;","Green"))</f>
        <v/>
      </c>
      <c r="AB10" s="67" t="str">
        <f>IF(C10="","","PWxx-"&amp;_xlfn.XLOOKUP(C10,table_Termination[Connector],table_Termination[Abbreviation])&amp;"T-xxSALx("&amp;IF(D10="LFMC",0,IF(D10="MCC",1,3))&amp;IF(Q10="Bolt",1,0)&amp;IF(AL10="None",0,IF(AL10="1G",1,IF(AL10="4x4",2,3)))&amp;")")</f>
        <v/>
      </c>
      <c r="AC10" s="68" t="str">
        <f>IF(D10="MCC","MC Cable Wire Colors "&amp;_xlfn.XLOOKUP(C10,table_Termination[Connector],table_Termination[MCC_Wire_Colors]),"")</f>
        <v/>
      </c>
      <c r="AD10" s="69"/>
      <c r="AG10" t="e">
        <f>IF(AND(LEFT(C10,2)="L6",_xlfn.NUMBERVALUE(LEFT(U10,3))&gt;250),"1ph",_xlfn.XLOOKUP(C10,table_Termination[Connector],table_Termination[Phasing]))</f>
        <v>#N/A</v>
      </c>
      <c r="AH10" t="e">
        <f>_xlfn.XLOOKUP('Order Entry'!AG10,lookup!$O$3:$O$7,lookup!$P$3:$P$7)</f>
        <v>#N/A</v>
      </c>
      <c r="AI10" t="e">
        <f>_xlfn.XLOOKUP('Order Entry'!AG10,lookup!$O$3:$O$7,lookup!$Q$3:$Q$7)</f>
        <v>#N/A</v>
      </c>
      <c r="AJ10">
        <f t="shared" ref="AJ10:AJ73" si="6">IF(_xlfn.NUMBERVALUE(LEFT(K10,3))=120,208,_xlfn.NUMBERVALUE(LEFT(K10,3)))</f>
        <v>0</v>
      </c>
      <c r="AK10" t="e">
        <f>_xlfn.XLOOKUP(C10,table_Termination[Connector],table_Termination[Plate_Hole])</f>
        <v>#N/A</v>
      </c>
      <c r="AL10" t="e">
        <f>_xlfn.XLOOKUP(V10,lookup!$AD$68:$AD$72,lookup!$AC$68:$AC$72)</f>
        <v>#N/A</v>
      </c>
      <c r="AM10" s="44" t="str" cm="1">
        <f t="array" ref="AM10">IF(C10="","",IF(AK10=1.6,{"1G","4x4"},IF(AK10=2.1,"4x4",IF(OR(AK10="60AH",AK10="2030AH"),AK10,"None"))))</f>
        <v/>
      </c>
      <c r="AO10" s="44" t="str" cm="1">
        <f t="array" ref="AO10">IF(AM10="","None",_xlfn.XLOOKUP(_xlfn.ANCHORARRAY(AM10),lookup!$AC$68:$AC$72,lookup!$AD$68:$AD$72))</f>
        <v>None</v>
      </c>
      <c r="AQ10" s="44" t="s">
        <v>283</v>
      </c>
      <c r="AR10" t="str">
        <f>IF(C10="","",_xlfn.XLOOKUP(_xlfn.XLOOKUP(C10,table_Termination[Connector],table_Termination[SQD_Breaker]),Table_Breaker[breaker],Table_Breaker[Description]))</f>
        <v/>
      </c>
      <c r="AS10" t="str">
        <f>IF(C10="","",_xlfn.XLOOKUP(_xlfn.XLOOKUP(C10,table_Termination[Connector],table_Termination[HV_Siem_Breaker]),Table_Breaker[breaker],Table_Breaker[Description],""))</f>
        <v/>
      </c>
      <c r="AT10" s="44" t="s">
        <v>283</v>
      </c>
      <c r="AU10" t="e">
        <f>IF(OR(AL10="",AL10="None"),"","1 Bolt")</f>
        <v>#N/A</v>
      </c>
      <c r="AV10" t="e">
        <f>IF(OR(AL10="",AL10="None",AL10="60AH",AL10="2030AH",AL10="4x4"),"","2 Bolt Bracket")</f>
        <v>#N/A</v>
      </c>
      <c r="AW10" s="44" t="str" cm="1">
        <f t="array" ref="AW10">IF(D10="","",_xlfn.TOROW(lookup!A157:A169))</f>
        <v/>
      </c>
    </row>
    <row r="11" spans="1:61" x14ac:dyDescent="0.25">
      <c r="A11" s="56">
        <v>2</v>
      </c>
      <c r="B11" s="57" t="str">
        <f t="shared" ref="B11:B74" si="7">IF(C11="","",1)</f>
        <v/>
      </c>
      <c r="C11" s="58"/>
      <c r="D11" s="58"/>
      <c r="E11" s="57"/>
      <c r="F11" s="57" t="str">
        <f t="shared" ref="F11:F17" si="8">IF(E11="","",6)</f>
        <v/>
      </c>
      <c r="G11" s="57"/>
      <c r="H11" s="59"/>
      <c r="I11" s="59" t="s">
        <v>183</v>
      </c>
      <c r="J11" s="59" t="s">
        <v>183</v>
      </c>
      <c r="K11" s="59"/>
      <c r="L11" s="60" t="str">
        <f t="shared" ref="L11:L24" si="9">IF(K11="","",IF(AG11="1ph","-",K11+2))</f>
        <v/>
      </c>
      <c r="M11" s="60" t="str">
        <f t="shared" ref="M11:M24" si="10">IF(K11="","",IF(OR(L11="-",AG11="1LL"),"-",L11+2))</f>
        <v/>
      </c>
      <c r="N11" s="59"/>
      <c r="O11" s="59"/>
      <c r="P11" s="61"/>
      <c r="Q11" s="61"/>
      <c r="R11" s="62" t="str">
        <f>IF(C11="","",_xlfn.XLOOKUP(C11,table_Termination[Connector],table_Termination[Conduit_Size]))</f>
        <v/>
      </c>
      <c r="S11" s="63" t="str">
        <f>IF(C11="","",_xlfn.XLOOKUP(C11,table_Termination[Connector],table_Termination[Wire AWG]))</f>
        <v/>
      </c>
      <c r="T11" s="64" t="str">
        <f t="shared" si="3"/>
        <v/>
      </c>
      <c r="U11" s="65" t="str">
        <f>IF(C11="","",LEFT(_xlfn.XLOOKUP(C11,table_Termination[Connector],table_Termination[Voltage]),3))</f>
        <v/>
      </c>
      <c r="V11" s="66" t="str">
        <f t="shared" ref="V11:V24" si="11">IF(C11="","",AO11)</f>
        <v/>
      </c>
      <c r="W11" s="64" t="str" cm="1">
        <f t="array" aca="1" ref="W11" ca="1">IF(C11="","",IF(D11="MCC","------",IF(K11="","Black",_xlfn.XLOOKUP(K11,Table_RotateWireColor[circuit],INDIRECT("Table_RotateWireColor["&amp;U11&amp;"]")))))</f>
        <v/>
      </c>
      <c r="X11" s="64" t="str" cm="1">
        <f t="array" aca="1" ref="X11" ca="1">IF(C11="","",IF(D11="MCC","-----",IF(AH11=1,"-",IF(K11="","Red",_xlfn.XLOOKUP(L11,Table_RotateWireColor[circuit],INDIRECT("Table_RotateWireColor["&amp;U11&amp;"]"))))))</f>
        <v/>
      </c>
      <c r="Y11" s="64" t="str" cm="1">
        <f t="array" aca="1" ref="Y11" ca="1">IF(C11="","",IF(D11="MCC","-----",IF(AH11&lt;=2,"-",IF(K11="","Blue",_xlfn.XLOOKUP(M11,Table_RotateWireColor[circuit],INDIRECT("Table_RotateWireColor["&amp;U11&amp;"]"))))))</f>
        <v/>
      </c>
      <c r="Z11" s="64" t="str" cm="1">
        <f t="array" aca="1" ref="Z11" ca="1">IF(C11="","",IF(D11="MCC","-----",IF(AI11&lt;&gt;1,"-",IF(K11="","White",_xlfn.XLOOKUP("N",Table_RotateWireColor[circuit],INDIRECT("Table_RotateWireColor["&amp;U11&amp;"]"))))))</f>
        <v/>
      </c>
      <c r="AA11" s="64" t="str">
        <f t="shared" ref="AA11:AA24" si="12">IF(C11="","",IF(D11="MCC","--&gt;","Green"))</f>
        <v/>
      </c>
      <c r="AB11" s="67" t="str">
        <f>IF(C11="","","PWxx-"&amp;_xlfn.XLOOKUP(C11,table_Termination[Connector],table_Termination[Abbreviation])&amp;"T-xxSALx("&amp;IF(D11="LFMC",0,IF(D11="MCC",1,3))&amp;IF(Q11="Bolt",1,0)&amp;IF(AL11="None",0,IF(AL11="1G",1,IF(AL11="4x4",2,3)))&amp;")")</f>
        <v/>
      </c>
      <c r="AC11" s="68" t="str">
        <f>IF(D11="MCC","MC Cable Wire Colors "&amp;_xlfn.XLOOKUP(C11,table_Termination[Connector],table_Termination[MCC_Wire_Colors]),"")</f>
        <v/>
      </c>
      <c r="AD11" s="69"/>
      <c r="AG11" t="e">
        <f>IF(AND(LEFT(C11,2)="L6",_xlfn.NUMBERVALUE(LEFT(U11,3))&gt;250),"1ph",_xlfn.XLOOKUP(C11,table_Termination[Connector],table_Termination[Phasing]))</f>
        <v>#N/A</v>
      </c>
      <c r="AH11" t="e">
        <f>_xlfn.XLOOKUP('Order Entry'!AG11,lookup!$O$3:$O$7,lookup!$P$3:$P$7)</f>
        <v>#N/A</v>
      </c>
      <c r="AI11" t="e">
        <f>_xlfn.XLOOKUP('Order Entry'!AG11,lookup!$O$3:$O$7,lookup!$Q$3:$Q$7)</f>
        <v>#N/A</v>
      </c>
      <c r="AJ11">
        <f t="shared" si="6"/>
        <v>0</v>
      </c>
      <c r="AK11" t="e">
        <f>_xlfn.XLOOKUP(C11,table_Termination[Connector],table_Termination[Plate_Hole])</f>
        <v>#N/A</v>
      </c>
      <c r="AL11" t="e">
        <f>_xlfn.XLOOKUP(V11,lookup!$AD$68:$AD$72,lookup!$AC$68:$AC$72)</f>
        <v>#N/A</v>
      </c>
      <c r="AM11" s="44" t="str" cm="1">
        <f t="array" ref="AM11">IF(C11="","",IF(AK11=1.6,{"1G","4x4"},IF(AK11=2.1,"4x4",IF(OR(AK11="60AH",AK11="2030AH"),AK11,"None"))))</f>
        <v/>
      </c>
      <c r="AO11" s="44" t="str" cm="1">
        <f t="array" ref="AO11">IF(AM11="","None",_xlfn.XLOOKUP(_xlfn.ANCHORARRAY(AM11),lookup!$AC$68:$AC$72,lookup!$AD$68:$AD$72))</f>
        <v>None</v>
      </c>
      <c r="AQ11" s="44" t="s">
        <v>283</v>
      </c>
      <c r="AR11" t="str">
        <f>IF(C11="","",_xlfn.XLOOKUP(_xlfn.XLOOKUP(C11,table_Termination[Connector],table_Termination[SQD_Breaker]),Table_Breaker[breaker],Table_Breaker[Description]))</f>
        <v/>
      </c>
      <c r="AS11" t="str">
        <f>IF(C11="","",_xlfn.XLOOKUP(_xlfn.XLOOKUP(C11,table_Termination[Connector],table_Termination[HV_Siem_Breaker]),Table_Breaker[breaker],Table_Breaker[Description],""))</f>
        <v/>
      </c>
      <c r="AT11" s="44" t="s">
        <v>283</v>
      </c>
      <c r="AU11" t="e">
        <f>IF(OR(AL11="",AL11="None"),"","1 Bolt")</f>
        <v>#N/A</v>
      </c>
      <c r="AV11" t="e">
        <f>IF(OR(AL11="",AL11="None",AL11="60AH",AL11="2030AH",AL11="4x4"),"","2 Bolt Bracket")</f>
        <v>#N/A</v>
      </c>
      <c r="AW11" s="44" t="str" cm="1">
        <f t="array" ref="AW11">IF(D11="","",_xlfn.TOROW(lookup!A158:A170))</f>
        <v/>
      </c>
    </row>
    <row r="12" spans="1:61" x14ac:dyDescent="0.25">
      <c r="A12" s="56">
        <v>3</v>
      </c>
      <c r="B12" s="57" t="str">
        <f t="shared" si="7"/>
        <v/>
      </c>
      <c r="C12" s="58"/>
      <c r="D12" s="58"/>
      <c r="E12" s="57"/>
      <c r="F12" s="57" t="str">
        <f t="shared" si="8"/>
        <v/>
      </c>
      <c r="G12" s="57"/>
      <c r="H12" s="59"/>
      <c r="I12" s="59" t="s">
        <v>183</v>
      </c>
      <c r="J12" s="59" t="s">
        <v>183</v>
      </c>
      <c r="K12" s="59"/>
      <c r="L12" s="60" t="str">
        <f t="shared" si="9"/>
        <v/>
      </c>
      <c r="M12" s="60" t="str">
        <f t="shared" si="10"/>
        <v/>
      </c>
      <c r="N12" s="59"/>
      <c r="O12" s="59"/>
      <c r="P12" s="61"/>
      <c r="Q12" s="61"/>
      <c r="R12" s="62" t="str">
        <f>IF(C12="","",_xlfn.XLOOKUP(C12,table_Termination[Connector],table_Termination[Conduit_Size]))</f>
        <v/>
      </c>
      <c r="S12" s="63" t="str">
        <f>IF(C12="","",_xlfn.XLOOKUP(C12,table_Termination[Connector],table_Termination[Wire AWG]))</f>
        <v/>
      </c>
      <c r="T12" s="64" t="str">
        <f t="shared" si="3"/>
        <v/>
      </c>
      <c r="U12" s="65" t="str">
        <f>IF(C12="","",LEFT(_xlfn.XLOOKUP(C12,table_Termination[Connector],table_Termination[Voltage]),3))</f>
        <v/>
      </c>
      <c r="V12" s="66" t="str">
        <f t="shared" si="11"/>
        <v/>
      </c>
      <c r="W12" s="64" t="str" cm="1">
        <f t="array" aca="1" ref="W12" ca="1">IF(C12="","",IF(D12="MCC","------",IF(K12="","Black",_xlfn.XLOOKUP(K12,Table_RotateWireColor[circuit],INDIRECT("Table_RotateWireColor["&amp;U12&amp;"]")))))</f>
        <v/>
      </c>
      <c r="X12" s="64" t="str" cm="1">
        <f t="array" aca="1" ref="X12" ca="1">IF(C12="","",IF(D12="MCC","-----",IF(AH12=1,"-",IF(K12="","Red",_xlfn.XLOOKUP(L12,Table_RotateWireColor[circuit],INDIRECT("Table_RotateWireColor["&amp;U12&amp;"]"))))))</f>
        <v/>
      </c>
      <c r="Y12" s="64" t="str" cm="1">
        <f t="array" aca="1" ref="Y12" ca="1">IF(C12="","",IF(D12="MCC","-----",IF(AH12&lt;=2,"-",IF(K12="","Blue",_xlfn.XLOOKUP(M12,Table_RotateWireColor[circuit],INDIRECT("Table_RotateWireColor["&amp;U12&amp;"]"))))))</f>
        <v/>
      </c>
      <c r="Z12" s="64" t="str" cm="1">
        <f t="array" aca="1" ref="Z12" ca="1">IF(C12="","",IF(D12="MCC","-----",IF(AI12&lt;&gt;1,"-",IF(K12="","White",_xlfn.XLOOKUP("N",Table_RotateWireColor[circuit],INDIRECT("Table_RotateWireColor["&amp;U12&amp;"]"))))))</f>
        <v/>
      </c>
      <c r="AA12" s="64" t="str">
        <f t="shared" si="12"/>
        <v/>
      </c>
      <c r="AB12" s="67" t="str">
        <f>IF(C12="","","PWxx-"&amp;_xlfn.XLOOKUP(C12,table_Termination[Connector],table_Termination[Abbreviation])&amp;"T-xxSALx("&amp;IF(D12="LFMC",0,IF(D12="MCC",1,3))&amp;IF(Q12="Bolt",1,0)&amp;IF(AL12="None",0,IF(AL12="1G",1,IF(AL12="4x4",2,3)))&amp;")")</f>
        <v/>
      </c>
      <c r="AC12" s="68" t="str">
        <f>IF(D12="MCC","MC Cable Wire Colors "&amp;_xlfn.XLOOKUP(C12,table_Termination[Connector],table_Termination[MCC_Wire_Colors]),"")</f>
        <v/>
      </c>
      <c r="AD12" s="69"/>
      <c r="AG12" t="e">
        <f>IF(AND(LEFT(C12,2)="L6",_xlfn.NUMBERVALUE(LEFT(U12,3))&gt;250),"1ph",_xlfn.XLOOKUP(C12,table_Termination[Connector],table_Termination[Phasing]))</f>
        <v>#N/A</v>
      </c>
      <c r="AH12" t="e">
        <f>_xlfn.XLOOKUP('Order Entry'!AG12,lookup!$O$3:$O$7,lookup!$P$3:$P$7)</f>
        <v>#N/A</v>
      </c>
      <c r="AI12" t="e">
        <f>_xlfn.XLOOKUP('Order Entry'!AG12,lookup!$O$3:$O$7,lookup!$Q$3:$Q$7)</f>
        <v>#N/A</v>
      </c>
      <c r="AJ12">
        <f t="shared" si="6"/>
        <v>0</v>
      </c>
      <c r="AK12" t="e">
        <f>_xlfn.XLOOKUP(C12,table_Termination[Connector],table_Termination[Plate_Hole])</f>
        <v>#N/A</v>
      </c>
      <c r="AL12" t="e">
        <f>_xlfn.XLOOKUP(V12,lookup!$AD$68:$AD$72,lookup!$AC$68:$AC$72)</f>
        <v>#N/A</v>
      </c>
      <c r="AM12" s="44" t="str" cm="1">
        <f t="array" ref="AM12">IF(C12="","",IF(AK12=1.6,{"1G","4x4"},IF(AK12=2.1,"4x4",IF(OR(AK12="60AH",AK12="2030AH"),AK12,"None"))))</f>
        <v/>
      </c>
      <c r="AO12" s="44" t="str" cm="1">
        <f t="array" ref="AO12">IF(AM12="","None",_xlfn.XLOOKUP(_xlfn.ANCHORARRAY(AM12),lookup!$AC$68:$AC$72,lookup!$AD$68:$AD$72))</f>
        <v>None</v>
      </c>
      <c r="AQ12" s="44" t="s">
        <v>283</v>
      </c>
      <c r="AR12" t="str">
        <f>IF(C12="","",_xlfn.XLOOKUP(_xlfn.XLOOKUP(C12,table_Termination[Connector],table_Termination[SQD_Breaker]),Table_Breaker[breaker],Table_Breaker[Description]))</f>
        <v/>
      </c>
      <c r="AS12" t="str">
        <f>IF(C12="","",_xlfn.XLOOKUP(_xlfn.XLOOKUP(C12,table_Termination[Connector],table_Termination[HV_Siem_Breaker]),Table_Breaker[breaker],Table_Breaker[Description],""))</f>
        <v/>
      </c>
      <c r="AT12" s="44" t="s">
        <v>283</v>
      </c>
      <c r="AU12" t="e">
        <f t="shared" ref="AU12:AU75" si="13">IF(OR(AL12="",AL12="None"),"","1 Bolt")</f>
        <v>#N/A</v>
      </c>
      <c r="AV12" t="e">
        <f t="shared" ref="AV12:AV75" si="14">IF(OR(AL12="",AL12="None",AL12="60AH",AL12="2030AH",AL12="4x4"),"","2 Bolt Bracket")</f>
        <v>#N/A</v>
      </c>
      <c r="AW12" s="44" t="str" cm="1">
        <f t="array" ref="AW12">IF(D12="","",_xlfn.TOROW(lookup!A159:A171))</f>
        <v/>
      </c>
    </row>
    <row r="13" spans="1:61" x14ac:dyDescent="0.25">
      <c r="A13" s="56">
        <v>4</v>
      </c>
      <c r="B13" s="57" t="str">
        <f t="shared" si="7"/>
        <v/>
      </c>
      <c r="C13" s="58"/>
      <c r="D13" s="58"/>
      <c r="E13" s="57"/>
      <c r="F13" s="57" t="str">
        <f t="shared" si="8"/>
        <v/>
      </c>
      <c r="G13" s="57"/>
      <c r="H13" s="59"/>
      <c r="I13" s="59" t="s">
        <v>183</v>
      </c>
      <c r="J13" s="59" t="s">
        <v>183</v>
      </c>
      <c r="K13" s="59"/>
      <c r="L13" s="60" t="str">
        <f t="shared" si="9"/>
        <v/>
      </c>
      <c r="M13" s="60" t="str">
        <f t="shared" si="10"/>
        <v/>
      </c>
      <c r="N13" s="59"/>
      <c r="O13" s="59"/>
      <c r="P13" s="61"/>
      <c r="Q13" s="61"/>
      <c r="R13" s="62" t="str">
        <f>IF(C13="","",_xlfn.XLOOKUP(C13,table_Termination[Connector],table_Termination[Conduit_Size]))</f>
        <v/>
      </c>
      <c r="S13" s="63" t="str">
        <f>IF(C13="","",_xlfn.XLOOKUP(C13,table_Termination[Connector],table_Termination[Wire AWG]))</f>
        <v/>
      </c>
      <c r="T13" s="64" t="str">
        <f t="shared" si="3"/>
        <v/>
      </c>
      <c r="U13" s="65" t="str">
        <f>IF(C13="","",LEFT(_xlfn.XLOOKUP(C13,table_Termination[Connector],table_Termination[Voltage]),3))</f>
        <v/>
      </c>
      <c r="V13" s="66" t="str">
        <f t="shared" si="11"/>
        <v/>
      </c>
      <c r="W13" s="64" t="str" cm="1">
        <f t="array" aca="1" ref="W13" ca="1">IF(C13="","",IF(D13="MCC","------",IF(K13="","Black",_xlfn.XLOOKUP(K13,Table_RotateWireColor[circuit],INDIRECT("Table_RotateWireColor["&amp;U13&amp;"]")))))</f>
        <v/>
      </c>
      <c r="X13" s="64" t="str" cm="1">
        <f t="array" aca="1" ref="X13" ca="1">IF(C13="","",IF(D13="MCC","-----",IF(AH13=1,"-",IF(K13="","Red",_xlfn.XLOOKUP(L13,Table_RotateWireColor[circuit],INDIRECT("Table_RotateWireColor["&amp;U13&amp;"]"))))))</f>
        <v/>
      </c>
      <c r="Y13" s="64" t="str" cm="1">
        <f t="array" aca="1" ref="Y13" ca="1">IF(C13="","",IF(D13="MCC","-----",IF(AH13&lt;=2,"-",IF(K13="","Blue",_xlfn.XLOOKUP(M13,Table_RotateWireColor[circuit],INDIRECT("Table_RotateWireColor["&amp;U13&amp;"]"))))))</f>
        <v/>
      </c>
      <c r="Z13" s="64" t="str" cm="1">
        <f t="array" aca="1" ref="Z13" ca="1">IF(C13="","",IF(D13="MCC","-----",IF(AI13&lt;&gt;1,"-",IF(K13="","White",_xlfn.XLOOKUP("N",Table_RotateWireColor[circuit],INDIRECT("Table_RotateWireColor["&amp;U13&amp;"]"))))))</f>
        <v/>
      </c>
      <c r="AA13" s="64" t="str">
        <f t="shared" si="12"/>
        <v/>
      </c>
      <c r="AB13" s="67" t="str">
        <f>IF(C13="","","PWxx-"&amp;_xlfn.XLOOKUP(C13,table_Termination[Connector],table_Termination[Abbreviation])&amp;"T-xxSALx("&amp;IF(D13="LFMC",0,IF(D13="MCC",1,3))&amp;IF(Q13="Bolt",1,0)&amp;IF(AL13="None",0,IF(AL13="1G",1,IF(AL13="4x4",2,3)))&amp;")")</f>
        <v/>
      </c>
      <c r="AC13" s="68" t="str">
        <f>IF(D13="MCC","MC Cable Wire Colors "&amp;_xlfn.XLOOKUP(C13,table_Termination[Connector],table_Termination[MCC_Wire_Colors]),"")</f>
        <v/>
      </c>
      <c r="AD13" s="69"/>
      <c r="AG13" t="e">
        <f>IF(AND(LEFT(C13,2)="L6",_xlfn.NUMBERVALUE(LEFT(U13,3))&gt;250),"1ph",_xlfn.XLOOKUP(C13,table_Termination[Connector],table_Termination[Phasing]))</f>
        <v>#N/A</v>
      </c>
      <c r="AH13" t="e">
        <f>_xlfn.XLOOKUP('Order Entry'!AG13,lookup!$O$3:$O$7,lookup!$P$3:$P$7)</f>
        <v>#N/A</v>
      </c>
      <c r="AI13" t="e">
        <f>_xlfn.XLOOKUP('Order Entry'!AG13,lookup!$O$3:$O$7,lookup!$Q$3:$Q$7)</f>
        <v>#N/A</v>
      </c>
      <c r="AJ13">
        <f t="shared" si="6"/>
        <v>0</v>
      </c>
      <c r="AK13" t="e">
        <f>_xlfn.XLOOKUP(C13,table_Termination[Connector],table_Termination[Plate_Hole])</f>
        <v>#N/A</v>
      </c>
      <c r="AL13" t="e">
        <f>_xlfn.XLOOKUP(V13,lookup!$AD$68:$AD$72,lookup!$AC$68:$AC$72)</f>
        <v>#N/A</v>
      </c>
      <c r="AM13" s="44" t="str" cm="1">
        <f t="array" ref="AM13">IF(C13="","",IF(AK13=1.6,{"1G","4x4"},IF(AK13=2.1,"4x4",IF(OR(AK13="60AH",AK13="2030AH"),AK13,"None"))))</f>
        <v/>
      </c>
      <c r="AO13" s="44" t="str" cm="1">
        <f t="array" ref="AO13">IF(AM13="","None",_xlfn.XLOOKUP(_xlfn.ANCHORARRAY(AM13),lookup!$AC$68:$AC$72,lookup!$AD$68:$AD$72))</f>
        <v>None</v>
      </c>
      <c r="AQ13" s="44" t="s">
        <v>283</v>
      </c>
      <c r="AR13" t="str">
        <f>IF(C13="","",_xlfn.XLOOKUP(_xlfn.XLOOKUP(C13,table_Termination[Connector],table_Termination[SQD_Breaker]),Table_Breaker[breaker],Table_Breaker[Description]))</f>
        <v/>
      </c>
      <c r="AS13" t="str">
        <f>IF(C13="","",_xlfn.XLOOKUP(_xlfn.XLOOKUP(C13,table_Termination[Connector],table_Termination[HV_Siem_Breaker]),Table_Breaker[breaker],Table_Breaker[Description],""))</f>
        <v/>
      </c>
      <c r="AT13" s="44" t="s">
        <v>283</v>
      </c>
      <c r="AU13" t="e">
        <f t="shared" si="13"/>
        <v>#N/A</v>
      </c>
      <c r="AV13" t="e">
        <f t="shared" si="14"/>
        <v>#N/A</v>
      </c>
      <c r="AW13" s="44" t="str" cm="1">
        <f t="array" ref="AW13">IF(D13="","",_xlfn.TOROW(lookup!A160:A172))</f>
        <v/>
      </c>
    </row>
    <row r="14" spans="1:61" x14ac:dyDescent="0.25">
      <c r="A14" s="56">
        <v>5</v>
      </c>
      <c r="B14" s="57" t="str">
        <f t="shared" si="7"/>
        <v/>
      </c>
      <c r="C14" s="58"/>
      <c r="D14" s="58"/>
      <c r="E14" s="57"/>
      <c r="F14" s="57" t="str">
        <f t="shared" si="8"/>
        <v/>
      </c>
      <c r="G14" s="57"/>
      <c r="H14" s="59"/>
      <c r="I14" s="59" t="s">
        <v>183</v>
      </c>
      <c r="J14" s="59" t="s">
        <v>183</v>
      </c>
      <c r="K14" s="59"/>
      <c r="L14" s="60" t="str">
        <f t="shared" si="9"/>
        <v/>
      </c>
      <c r="M14" s="60" t="str">
        <f t="shared" si="10"/>
        <v/>
      </c>
      <c r="N14" s="59"/>
      <c r="O14" s="59"/>
      <c r="P14" s="61"/>
      <c r="Q14" s="61"/>
      <c r="R14" s="62" t="str">
        <f>IF(C14="","",_xlfn.XLOOKUP(C14,table_Termination[Connector],table_Termination[Conduit_Size]))</f>
        <v/>
      </c>
      <c r="S14" s="63" t="str">
        <f>IF(C14="","",_xlfn.XLOOKUP(C14,table_Termination[Connector],table_Termination[Wire AWG]))</f>
        <v/>
      </c>
      <c r="T14" s="64" t="str">
        <f t="shared" si="3"/>
        <v/>
      </c>
      <c r="U14" s="65" t="str">
        <f>IF(C14="","",LEFT(_xlfn.XLOOKUP(C14,table_Termination[Connector],table_Termination[Voltage]),3))</f>
        <v/>
      </c>
      <c r="V14" s="66" t="str">
        <f t="shared" si="11"/>
        <v/>
      </c>
      <c r="W14" s="64" t="str" cm="1">
        <f t="array" aca="1" ref="W14" ca="1">IF(C14="","",IF(D14="MCC","------",IF(K14="","Black",_xlfn.XLOOKUP(K14,Table_RotateWireColor[circuit],INDIRECT("Table_RotateWireColor["&amp;U14&amp;"]")))))</f>
        <v/>
      </c>
      <c r="X14" s="64" t="str" cm="1">
        <f t="array" aca="1" ref="X14" ca="1">IF(C14="","",IF(D14="MCC","-----",IF(AH14=1,"-",IF(K14="","Red",_xlfn.XLOOKUP(L14,Table_RotateWireColor[circuit],INDIRECT("Table_RotateWireColor["&amp;U14&amp;"]"))))))</f>
        <v/>
      </c>
      <c r="Y14" s="64" t="str" cm="1">
        <f t="array" aca="1" ref="Y14" ca="1">IF(C14="","",IF(D14="MCC","-----",IF(AH14&lt;=2,"-",IF(K14="","Blue",_xlfn.XLOOKUP(M14,Table_RotateWireColor[circuit],INDIRECT("Table_RotateWireColor["&amp;U14&amp;"]"))))))</f>
        <v/>
      </c>
      <c r="Z14" s="64" t="str" cm="1">
        <f t="array" aca="1" ref="Z14" ca="1">IF(C14="","",IF(D14="MCC","-----",IF(AI14&lt;&gt;1,"-",IF(K14="","White",_xlfn.XLOOKUP("N",Table_RotateWireColor[circuit],INDIRECT("Table_RotateWireColor["&amp;U14&amp;"]"))))))</f>
        <v/>
      </c>
      <c r="AA14" s="64" t="str">
        <f t="shared" si="12"/>
        <v/>
      </c>
      <c r="AB14" s="67" t="str">
        <f>IF(C14="","","PWxx-"&amp;_xlfn.XLOOKUP(C14,table_Termination[Connector],table_Termination[Abbreviation])&amp;"T-xxSALx("&amp;IF(D14="LFMC",0,IF(D14="MCC",1,3))&amp;IF(Q14="Bolt",1,0)&amp;IF(AL14="None",0,IF(AL14="1G",1,IF(AL14="4x4",2,3)))&amp;")")</f>
        <v/>
      </c>
      <c r="AC14" s="68" t="str">
        <f>IF(D14="MCC","MC Cable Wire Colors "&amp;_xlfn.XLOOKUP(C14,table_Termination[Connector],table_Termination[MCC_Wire_Colors]),"")</f>
        <v/>
      </c>
      <c r="AD14" s="69"/>
      <c r="AG14" t="e">
        <f>IF(AND(LEFT(C14,2)="L6",_xlfn.NUMBERVALUE(LEFT(U14,3))&gt;250),"1ph",_xlfn.XLOOKUP(C14,table_Termination[Connector],table_Termination[Phasing]))</f>
        <v>#N/A</v>
      </c>
      <c r="AH14" t="e">
        <f>_xlfn.XLOOKUP('Order Entry'!AG14,lookup!$O$3:$O$7,lookup!$P$3:$P$7)</f>
        <v>#N/A</v>
      </c>
      <c r="AI14" t="e">
        <f>_xlfn.XLOOKUP('Order Entry'!AG14,lookup!$O$3:$O$7,lookup!$Q$3:$Q$7)</f>
        <v>#N/A</v>
      </c>
      <c r="AJ14">
        <f t="shared" si="6"/>
        <v>0</v>
      </c>
      <c r="AK14" t="e">
        <f>_xlfn.XLOOKUP(C14,table_Termination[Connector],table_Termination[Plate_Hole])</f>
        <v>#N/A</v>
      </c>
      <c r="AL14" t="e">
        <f>_xlfn.XLOOKUP(V14,lookup!$AD$68:$AD$72,lookup!$AC$68:$AC$72)</f>
        <v>#N/A</v>
      </c>
      <c r="AM14" s="44" t="str" cm="1">
        <f t="array" ref="AM14">IF(C14="","",IF(AK14=1.6,{"1G","4x4"},IF(AK14=2.1,"4x4",IF(OR(AK14="60AH",AK14="2030AH"),AK14,"None"))))</f>
        <v/>
      </c>
      <c r="AO14" s="44" t="str" cm="1">
        <f t="array" ref="AO14">IF(AM14="","None",_xlfn.XLOOKUP(_xlfn.ANCHORARRAY(AM14),lookup!$AC$68:$AC$72,lookup!$AD$68:$AD$72))</f>
        <v>None</v>
      </c>
      <c r="AQ14" s="44" t="s">
        <v>283</v>
      </c>
      <c r="AR14" t="str">
        <f>IF(C14="","",_xlfn.XLOOKUP(_xlfn.XLOOKUP(C14,table_Termination[Connector],table_Termination[SQD_Breaker]),Table_Breaker[breaker],Table_Breaker[Description]))</f>
        <v/>
      </c>
      <c r="AS14" t="str">
        <f>IF(C14="","",_xlfn.XLOOKUP(_xlfn.XLOOKUP(C14,table_Termination[Connector],table_Termination[HV_Siem_Breaker]),Table_Breaker[breaker],Table_Breaker[Description],""))</f>
        <v/>
      </c>
      <c r="AT14" s="44" t="s">
        <v>283</v>
      </c>
      <c r="AU14" t="e">
        <f t="shared" si="13"/>
        <v>#N/A</v>
      </c>
      <c r="AV14" t="e">
        <f t="shared" si="14"/>
        <v>#N/A</v>
      </c>
      <c r="AW14" s="44" t="str" cm="1">
        <f t="array" ref="AW14">IF(D14="","",_xlfn.TOROW(lookup!A161:A173))</f>
        <v/>
      </c>
    </row>
    <row r="15" spans="1:61" x14ac:dyDescent="0.25">
      <c r="A15" s="56">
        <v>6</v>
      </c>
      <c r="B15" s="57" t="str">
        <f t="shared" si="7"/>
        <v/>
      </c>
      <c r="C15" s="58"/>
      <c r="D15" s="58"/>
      <c r="E15" s="57"/>
      <c r="F15" s="57" t="str">
        <f t="shared" si="8"/>
        <v/>
      </c>
      <c r="G15" s="57"/>
      <c r="H15" s="59"/>
      <c r="I15" s="59" t="s">
        <v>183</v>
      </c>
      <c r="J15" s="59" t="s">
        <v>183</v>
      </c>
      <c r="K15" s="59"/>
      <c r="L15" s="60" t="str">
        <f t="shared" si="9"/>
        <v/>
      </c>
      <c r="M15" s="60" t="str">
        <f t="shared" si="10"/>
        <v/>
      </c>
      <c r="N15" s="59"/>
      <c r="O15" s="59"/>
      <c r="P15" s="61"/>
      <c r="Q15" s="61"/>
      <c r="R15" s="62" t="str">
        <f>IF(C15="","",_xlfn.XLOOKUP(C15,table_Termination[Connector],table_Termination[Conduit_Size]))</f>
        <v/>
      </c>
      <c r="S15" s="63" t="str">
        <f>IF(C15="","",_xlfn.XLOOKUP(C15,table_Termination[Connector],table_Termination[Wire AWG]))</f>
        <v/>
      </c>
      <c r="T15" s="64" t="str">
        <f>IF(C15="","",IF(S15&lt;6,8,10))</f>
        <v/>
      </c>
      <c r="U15" s="65" t="str">
        <f>IF(C15="","",LEFT(_xlfn.XLOOKUP(C15,table_Termination[Connector],table_Termination[Voltage]),3))</f>
        <v/>
      </c>
      <c r="V15" s="66" t="str">
        <f t="shared" si="11"/>
        <v/>
      </c>
      <c r="W15" s="64" t="str" cm="1">
        <f t="array" aca="1" ref="W15" ca="1">IF(C15="","",IF(D15="MCC","------",IF(K15="","Black",_xlfn.XLOOKUP(K15,Table_RotateWireColor[circuit],INDIRECT("Table_RotateWireColor["&amp;U15&amp;"]")))))</f>
        <v/>
      </c>
      <c r="X15" s="64" t="str" cm="1">
        <f t="array" aca="1" ref="X15" ca="1">IF(C15="","",IF(D15="MCC","-----",IF(AH15=1,"-",IF(K15="","Red",_xlfn.XLOOKUP(L15,Table_RotateWireColor[circuit],INDIRECT("Table_RotateWireColor["&amp;U15&amp;"]"))))))</f>
        <v/>
      </c>
      <c r="Y15" s="64" t="str" cm="1">
        <f t="array" aca="1" ref="Y15" ca="1">IF(C15="","",IF(D15="MCC","-----",IF(AH15&lt;=2,"-",IF(K15="","Blue",_xlfn.XLOOKUP(M15,Table_RotateWireColor[circuit],INDIRECT("Table_RotateWireColor["&amp;U15&amp;"]"))))))</f>
        <v/>
      </c>
      <c r="Z15" s="64" t="str" cm="1">
        <f t="array" aca="1" ref="Z15" ca="1">IF(C15="","",IF(D15="MCC","-----",IF(AI15&lt;&gt;1,"-",IF(K15="","White",_xlfn.XLOOKUP("N",Table_RotateWireColor[circuit],INDIRECT("Table_RotateWireColor["&amp;U15&amp;"]"))))))</f>
        <v/>
      </c>
      <c r="AA15" s="64" t="str">
        <f t="shared" si="12"/>
        <v/>
      </c>
      <c r="AB15" s="67" t="str">
        <f>IF(C15="","","PWxx-"&amp;_xlfn.XLOOKUP(C15,table_Termination[Connector],table_Termination[Abbreviation])&amp;"T-xxSALx("&amp;IF(D15="LFMC",0,IF(D15="MCC",1,3))&amp;IF(Q15="Bolt",1,0)&amp;IF(AL15="None",0,IF(AL15="1G",1,IF(AL15="4x4",2,3)))&amp;")")</f>
        <v/>
      </c>
      <c r="AC15" s="68" t="str">
        <f>IF(D15="MCC","MC Cable Wire Colors "&amp;_xlfn.XLOOKUP(C15,table_Termination[Connector],table_Termination[MCC_Wire_Colors]),"")</f>
        <v/>
      </c>
      <c r="AD15" s="69"/>
      <c r="AG15" t="e">
        <f>IF(AND(LEFT(C15,2)="L6",_xlfn.NUMBERVALUE(LEFT(U15,3))&gt;250),"1ph",_xlfn.XLOOKUP(C15,table_Termination[Connector],table_Termination[Phasing]))</f>
        <v>#N/A</v>
      </c>
      <c r="AH15" t="e">
        <f>_xlfn.XLOOKUP('Order Entry'!AG15,lookup!$O$3:$O$7,lookup!$P$3:$P$7)</f>
        <v>#N/A</v>
      </c>
      <c r="AI15" t="e">
        <f>_xlfn.XLOOKUP('Order Entry'!AG15,lookup!$O$3:$O$7,lookup!$Q$3:$Q$7)</f>
        <v>#N/A</v>
      </c>
      <c r="AJ15">
        <f t="shared" si="6"/>
        <v>0</v>
      </c>
      <c r="AK15" t="e">
        <f>_xlfn.XLOOKUP(C15,table_Termination[Connector],table_Termination[Plate_Hole])</f>
        <v>#N/A</v>
      </c>
      <c r="AL15" t="e">
        <f>_xlfn.XLOOKUP(V15,lookup!$AD$68:$AD$72,lookup!$AC$68:$AC$72)</f>
        <v>#N/A</v>
      </c>
      <c r="AM15" s="44" t="str" cm="1">
        <f t="array" ref="AM15">IF(C15="","",IF(AK15=1.6,{"1G","4x4"},IF(AK15=2.1,"4x4",IF(OR(AK15="60AH",AK15="2030AH"),AK15,"None"))))</f>
        <v/>
      </c>
      <c r="AO15" s="44" t="str" cm="1">
        <f t="array" ref="AO15">IF(AM15="","None",_xlfn.XLOOKUP(_xlfn.ANCHORARRAY(AM15),lookup!$AC$68:$AC$72,lookup!$AD$68:$AD$72))</f>
        <v>None</v>
      </c>
      <c r="AQ15" s="44" t="s">
        <v>283</v>
      </c>
      <c r="AR15" t="str">
        <f>IF(C15="","",_xlfn.XLOOKUP(_xlfn.XLOOKUP(C15,table_Termination[Connector],table_Termination[SQD_Breaker]),Table_Breaker[breaker],Table_Breaker[Description]))</f>
        <v/>
      </c>
      <c r="AS15" t="str">
        <f>IF(C15="","",_xlfn.XLOOKUP(_xlfn.XLOOKUP(C15,table_Termination[Connector],table_Termination[HV_Siem_Breaker]),Table_Breaker[breaker],Table_Breaker[Description],""))</f>
        <v/>
      </c>
      <c r="AT15" s="44" t="s">
        <v>283</v>
      </c>
      <c r="AU15" t="e">
        <f t="shared" si="13"/>
        <v>#N/A</v>
      </c>
      <c r="AV15" t="e">
        <f t="shared" si="14"/>
        <v>#N/A</v>
      </c>
      <c r="AW15" s="44" t="str" cm="1">
        <f t="array" ref="AW15">IF(D15="","",_xlfn.TOROW(lookup!A162:A174))</f>
        <v/>
      </c>
    </row>
    <row r="16" spans="1:61" x14ac:dyDescent="0.25">
      <c r="A16" s="56">
        <v>7</v>
      </c>
      <c r="B16" s="57" t="str">
        <f t="shared" si="7"/>
        <v/>
      </c>
      <c r="C16" s="58"/>
      <c r="D16" s="58"/>
      <c r="E16" s="57"/>
      <c r="F16" s="57" t="str">
        <f t="shared" si="8"/>
        <v/>
      </c>
      <c r="G16" s="57"/>
      <c r="H16" s="59"/>
      <c r="I16" s="59" t="s">
        <v>183</v>
      </c>
      <c r="J16" s="59" t="s">
        <v>183</v>
      </c>
      <c r="K16" s="59"/>
      <c r="L16" s="60" t="str">
        <f t="shared" si="9"/>
        <v/>
      </c>
      <c r="M16" s="60" t="str">
        <f t="shared" si="10"/>
        <v/>
      </c>
      <c r="N16" s="59"/>
      <c r="O16" s="59"/>
      <c r="P16" s="61"/>
      <c r="Q16" s="61"/>
      <c r="R16" s="62" t="str">
        <f>IF(C16="","",_xlfn.XLOOKUP(C16,table_Termination[Connector],table_Termination[Conduit_Size]))</f>
        <v/>
      </c>
      <c r="S16" s="63" t="str">
        <f>IF(C16="","",_xlfn.XLOOKUP(C16,table_Termination[Connector],table_Termination[Wire AWG]))</f>
        <v/>
      </c>
      <c r="T16" s="64" t="str">
        <f t="shared" si="3"/>
        <v/>
      </c>
      <c r="U16" s="65" t="str">
        <f>IF(C16="","",LEFT(_xlfn.XLOOKUP(C16,table_Termination[Connector],table_Termination[Voltage]),3))</f>
        <v/>
      </c>
      <c r="V16" s="66" t="str">
        <f t="shared" si="11"/>
        <v/>
      </c>
      <c r="W16" s="64" t="str" cm="1">
        <f t="array" aca="1" ref="W16" ca="1">IF(C16="","",IF(D16="MCC","------",IF(K16="","Black",_xlfn.XLOOKUP(K16,Table_RotateWireColor[circuit],INDIRECT("Table_RotateWireColor["&amp;U16&amp;"]")))))</f>
        <v/>
      </c>
      <c r="X16" s="64" t="str" cm="1">
        <f t="array" aca="1" ref="X16" ca="1">IF(C16="","",IF(D16="MCC","-----",IF(AH16=1,"-",IF(K16="","Red",_xlfn.XLOOKUP(L16,Table_RotateWireColor[circuit],INDIRECT("Table_RotateWireColor["&amp;U16&amp;"]"))))))</f>
        <v/>
      </c>
      <c r="Y16" s="64" t="str" cm="1">
        <f t="array" aca="1" ref="Y16" ca="1">IF(C16="","",IF(D16="MCC","-----",IF(AH16&lt;=2,"-",IF(K16="","Blue",_xlfn.XLOOKUP(M16,Table_RotateWireColor[circuit],INDIRECT("Table_RotateWireColor["&amp;U16&amp;"]"))))))</f>
        <v/>
      </c>
      <c r="Z16" s="64" t="str" cm="1">
        <f t="array" aca="1" ref="Z16" ca="1">IF(C16="","",IF(D16="MCC","-----",IF(AI16&lt;&gt;1,"-",IF(K16="","White",_xlfn.XLOOKUP("N",Table_RotateWireColor[circuit],INDIRECT("Table_RotateWireColor["&amp;U16&amp;"]"))))))</f>
        <v/>
      </c>
      <c r="AA16" s="64" t="str">
        <f t="shared" si="12"/>
        <v/>
      </c>
      <c r="AB16" s="67" t="str">
        <f>IF(C16="","","PWxx-"&amp;_xlfn.XLOOKUP(C16,table_Termination[Connector],table_Termination[Abbreviation])&amp;"T-xxSALx("&amp;IF(D16="LFMC",0,IF(D16="MCC",1,3))&amp;IF(Q16="Bolt",1,0)&amp;IF(AL16="None",0,IF(AL16="1G",1,IF(AL16="4x4",2,3)))&amp;")")</f>
        <v/>
      </c>
      <c r="AC16" s="68" t="str">
        <f>IF(D16="MCC","MC Cable Wire Colors "&amp;_xlfn.XLOOKUP(C16,table_Termination[Connector],table_Termination[MCC_Wire_Colors]),"")</f>
        <v/>
      </c>
      <c r="AD16" s="69"/>
      <c r="AG16" t="e">
        <f>IF(AND(LEFT(C16,2)="L6",_xlfn.NUMBERVALUE(LEFT(U16,3))&gt;250),"1ph",_xlfn.XLOOKUP(C16,table_Termination[Connector],table_Termination[Phasing]))</f>
        <v>#N/A</v>
      </c>
      <c r="AH16" t="e">
        <f>_xlfn.XLOOKUP('Order Entry'!AG16,lookup!$O$3:$O$7,lookup!$P$3:$P$7)</f>
        <v>#N/A</v>
      </c>
      <c r="AI16" t="e">
        <f>_xlfn.XLOOKUP('Order Entry'!AG16,lookup!$O$3:$O$7,lookup!$Q$3:$Q$7)</f>
        <v>#N/A</v>
      </c>
      <c r="AJ16">
        <f t="shared" si="6"/>
        <v>0</v>
      </c>
      <c r="AK16" t="e">
        <f>_xlfn.XLOOKUP(C16,table_Termination[Connector],table_Termination[Plate_Hole])</f>
        <v>#N/A</v>
      </c>
      <c r="AL16" t="e">
        <f>_xlfn.XLOOKUP(V16,lookup!$AD$68:$AD$72,lookup!$AC$68:$AC$72)</f>
        <v>#N/A</v>
      </c>
      <c r="AM16" s="44" t="str" cm="1">
        <f t="array" ref="AM16">IF(C16="","",IF(AK16=1.6,{"1G","4x4"},IF(AK16=2.1,"4x4",IF(OR(AK16="60AH",AK16="2030AH"),AK16,"None"))))</f>
        <v/>
      </c>
      <c r="AO16" s="44" t="str" cm="1">
        <f t="array" ref="AO16">IF(AM16="","None",_xlfn.XLOOKUP(_xlfn.ANCHORARRAY(AM16),lookup!$AC$68:$AC$72,lookup!$AD$68:$AD$72))</f>
        <v>None</v>
      </c>
      <c r="AQ16" s="44" t="s">
        <v>283</v>
      </c>
      <c r="AR16" t="str">
        <f>IF(C16="","",_xlfn.XLOOKUP(_xlfn.XLOOKUP(C16,table_Termination[Connector],table_Termination[SQD_Breaker]),Table_Breaker[breaker],Table_Breaker[Description]))</f>
        <v/>
      </c>
      <c r="AS16" t="str">
        <f>IF(C16="","",_xlfn.XLOOKUP(_xlfn.XLOOKUP(C16,table_Termination[Connector],table_Termination[HV_Siem_Breaker]),Table_Breaker[breaker],Table_Breaker[Description],""))</f>
        <v/>
      </c>
      <c r="AT16" s="44" t="s">
        <v>283</v>
      </c>
      <c r="AU16" t="e">
        <f t="shared" si="13"/>
        <v>#N/A</v>
      </c>
      <c r="AV16" t="e">
        <f t="shared" si="14"/>
        <v>#N/A</v>
      </c>
      <c r="AW16" s="44" t="str" cm="1">
        <f t="array" ref="AW16">IF(D16="","",_xlfn.TOROW(lookup!A163:A175))</f>
        <v/>
      </c>
    </row>
    <row r="17" spans="1:49" x14ac:dyDescent="0.25">
      <c r="A17" s="56">
        <v>8</v>
      </c>
      <c r="B17" s="57" t="str">
        <f t="shared" si="7"/>
        <v/>
      </c>
      <c r="C17" s="58"/>
      <c r="D17" s="58"/>
      <c r="E17" s="57"/>
      <c r="F17" s="57" t="str">
        <f t="shared" si="8"/>
        <v/>
      </c>
      <c r="G17" s="57"/>
      <c r="H17" s="59"/>
      <c r="I17" s="59" t="s">
        <v>183</v>
      </c>
      <c r="J17" s="59" t="s">
        <v>183</v>
      </c>
      <c r="K17" s="59"/>
      <c r="L17" s="60" t="str">
        <f t="shared" si="9"/>
        <v/>
      </c>
      <c r="M17" s="60" t="str">
        <f t="shared" si="10"/>
        <v/>
      </c>
      <c r="N17" s="59"/>
      <c r="O17" s="59"/>
      <c r="P17" s="61"/>
      <c r="Q17" s="61"/>
      <c r="R17" s="62" t="str">
        <f>IF(C17="","",_xlfn.XLOOKUP(C17,table_Termination[Connector],table_Termination[Conduit_Size]))</f>
        <v/>
      </c>
      <c r="S17" s="63" t="str">
        <f>IF(C17="","",_xlfn.XLOOKUP(C17,table_Termination[Connector],table_Termination[Wire AWG]))</f>
        <v/>
      </c>
      <c r="T17" s="64" t="str">
        <f t="shared" si="3"/>
        <v/>
      </c>
      <c r="U17" s="65" t="str">
        <f>IF(C17="","",LEFT(_xlfn.XLOOKUP(C17,table_Termination[Connector],table_Termination[Voltage]),3))</f>
        <v/>
      </c>
      <c r="V17" s="66" t="str">
        <f t="shared" si="11"/>
        <v/>
      </c>
      <c r="W17" s="64" t="str" cm="1">
        <f t="array" aca="1" ref="W17" ca="1">IF(C17="","",IF(D17="MCC","------",IF(K17="","Black",_xlfn.XLOOKUP(K17,Table_RotateWireColor[circuit],INDIRECT("Table_RotateWireColor["&amp;U17&amp;"]")))))</f>
        <v/>
      </c>
      <c r="X17" s="64" t="str" cm="1">
        <f t="array" aca="1" ref="X17" ca="1">IF(C17="","",IF(D17="MCC","-----",IF(AH17=1,"-",IF(K17="","Red",_xlfn.XLOOKUP(L17,Table_RotateWireColor[circuit],INDIRECT("Table_RotateWireColor["&amp;U17&amp;"]"))))))</f>
        <v/>
      </c>
      <c r="Y17" s="64" t="str" cm="1">
        <f t="array" aca="1" ref="Y17" ca="1">IF(C17="","",IF(D17="MCC","-----",IF(AH17&lt;=2,"-",IF(K17="","Blue",_xlfn.XLOOKUP(M17,Table_RotateWireColor[circuit],INDIRECT("Table_RotateWireColor["&amp;U17&amp;"]"))))))</f>
        <v/>
      </c>
      <c r="Z17" s="64" t="str" cm="1">
        <f t="array" aca="1" ref="Z17" ca="1">IF(C17="","",IF(D17="MCC","-----",IF(AI17&lt;&gt;1,"-",IF(K17="","White",_xlfn.XLOOKUP("N",Table_RotateWireColor[circuit],INDIRECT("Table_RotateWireColor["&amp;U17&amp;"]"))))))</f>
        <v/>
      </c>
      <c r="AA17" s="64" t="str">
        <f t="shared" si="12"/>
        <v/>
      </c>
      <c r="AB17" s="67" t="str">
        <f>IF(C17="","","PWxx-"&amp;_xlfn.XLOOKUP(C17,table_Termination[Connector],table_Termination[Abbreviation])&amp;"T-xxSALx("&amp;IF(D17="LFMC",0,IF(D17="MCC",1,3))&amp;IF(Q17="Bolt",1,0)&amp;IF(AL17="None",0,IF(AL17="1G",1,IF(AL17="4x4",2,3)))&amp;")")</f>
        <v/>
      </c>
      <c r="AC17" s="68" t="str">
        <f>IF(D17="MCC","MC Cable Wire Colors "&amp;_xlfn.XLOOKUP(C17,table_Termination[Connector],table_Termination[MCC_Wire_Colors]),"")</f>
        <v/>
      </c>
      <c r="AD17" s="69"/>
      <c r="AG17" t="e">
        <f>IF(AND(LEFT(C17,2)="L6",_xlfn.NUMBERVALUE(LEFT(U17,3))&gt;250),"1ph",_xlfn.XLOOKUP(C17,table_Termination[Connector],table_Termination[Phasing]))</f>
        <v>#N/A</v>
      </c>
      <c r="AH17" t="e">
        <f>_xlfn.XLOOKUP('Order Entry'!AG17,lookup!$O$3:$O$7,lookup!$P$3:$P$7)</f>
        <v>#N/A</v>
      </c>
      <c r="AI17" t="e">
        <f>_xlfn.XLOOKUP('Order Entry'!AG17,lookup!$O$3:$O$7,lookup!$Q$3:$Q$7)</f>
        <v>#N/A</v>
      </c>
      <c r="AJ17">
        <f t="shared" si="6"/>
        <v>0</v>
      </c>
      <c r="AK17" t="e">
        <f>_xlfn.XLOOKUP(C17,table_Termination[Connector],table_Termination[Plate_Hole])</f>
        <v>#N/A</v>
      </c>
      <c r="AL17" t="e">
        <f>_xlfn.XLOOKUP(V17,lookup!$AD$68:$AD$72,lookup!$AC$68:$AC$72)</f>
        <v>#N/A</v>
      </c>
      <c r="AM17" s="44" t="str" cm="1">
        <f t="array" ref="AM17">IF(C17="","",IF(AK17=1.6,{"1G","4x4"},IF(AK17=2.1,"4x4",IF(OR(AK17="60AH",AK17="2030AH"),AK17,"None"))))</f>
        <v/>
      </c>
      <c r="AO17" s="44" t="str" cm="1">
        <f t="array" ref="AO17">IF(AM17="","None",_xlfn.XLOOKUP(_xlfn.ANCHORARRAY(AM17),lookup!$AC$68:$AC$72,lookup!$AD$68:$AD$72))</f>
        <v>None</v>
      </c>
      <c r="AQ17" s="44" t="s">
        <v>283</v>
      </c>
      <c r="AR17" t="str">
        <f>IF(C17="","",_xlfn.XLOOKUP(_xlfn.XLOOKUP(C17,table_Termination[Connector],table_Termination[SQD_Breaker]),Table_Breaker[breaker],Table_Breaker[Description]))</f>
        <v/>
      </c>
      <c r="AS17" t="str">
        <f>IF(C17="","",_xlfn.XLOOKUP(_xlfn.XLOOKUP(C17,table_Termination[Connector],table_Termination[HV_Siem_Breaker]),Table_Breaker[breaker],Table_Breaker[Description],""))</f>
        <v/>
      </c>
      <c r="AT17" s="44" t="s">
        <v>283</v>
      </c>
      <c r="AU17" t="e">
        <f t="shared" si="13"/>
        <v>#N/A</v>
      </c>
      <c r="AV17" t="e">
        <f t="shared" si="14"/>
        <v>#N/A</v>
      </c>
      <c r="AW17" s="44" t="str" cm="1">
        <f t="array" ref="AW17">IF(D17="","",_xlfn.TOROW(lookup!A164:A176))</f>
        <v/>
      </c>
    </row>
    <row r="18" spans="1:49" x14ac:dyDescent="0.25">
      <c r="A18" s="56">
        <v>9</v>
      </c>
      <c r="B18" s="57" t="str">
        <f t="shared" si="7"/>
        <v/>
      </c>
      <c r="C18" s="58"/>
      <c r="D18" s="58"/>
      <c r="E18" s="57"/>
      <c r="F18" s="57" t="str">
        <f t="shared" si="0"/>
        <v/>
      </c>
      <c r="G18" s="57"/>
      <c r="H18" s="59"/>
      <c r="I18" s="59" t="s">
        <v>183</v>
      </c>
      <c r="J18" s="59" t="s">
        <v>183</v>
      </c>
      <c r="K18" s="59"/>
      <c r="L18" s="60" t="str">
        <f t="shared" si="9"/>
        <v/>
      </c>
      <c r="M18" s="60" t="str">
        <f t="shared" si="10"/>
        <v/>
      </c>
      <c r="N18" s="59"/>
      <c r="O18" s="59"/>
      <c r="P18" s="61"/>
      <c r="Q18" s="61"/>
      <c r="R18" s="62" t="str">
        <f>IF(C18="","",_xlfn.XLOOKUP(C18,table_Termination[Connector],table_Termination[Conduit_Size]))</f>
        <v/>
      </c>
      <c r="S18" s="63" t="str">
        <f>IF(C18="","",_xlfn.XLOOKUP(C18,table_Termination[Connector],table_Termination[Wire AWG]))</f>
        <v/>
      </c>
      <c r="T18" s="64" t="str">
        <f t="shared" si="3"/>
        <v/>
      </c>
      <c r="U18" s="65" t="str">
        <f>IF(C18="","",LEFT(_xlfn.XLOOKUP(C18,table_Termination[Connector],table_Termination[Voltage]),3))</f>
        <v/>
      </c>
      <c r="V18" s="66" t="str">
        <f t="shared" si="11"/>
        <v/>
      </c>
      <c r="W18" s="64" t="str" cm="1">
        <f t="array" aca="1" ref="W18" ca="1">IF(C18="","",IF(D18="MCC","------",IF(K18="","Black",_xlfn.XLOOKUP(K18,Table_RotateWireColor[circuit],INDIRECT("Table_RotateWireColor["&amp;U18&amp;"]")))))</f>
        <v/>
      </c>
      <c r="X18" s="64" t="str" cm="1">
        <f t="array" aca="1" ref="X18" ca="1">IF(C18="","",IF(D18="MCC","-----",IF(AH18=1,"-",IF(K18="","Red",_xlfn.XLOOKUP(L18,Table_RotateWireColor[circuit],INDIRECT("Table_RotateWireColor["&amp;U18&amp;"]"))))))</f>
        <v/>
      </c>
      <c r="Y18" s="64" t="str" cm="1">
        <f t="array" aca="1" ref="Y18" ca="1">IF(C18="","",IF(D18="MCC","-----",IF(AH18&lt;=2,"-",IF(K18="","Blue",_xlfn.XLOOKUP(M18,Table_RotateWireColor[circuit],INDIRECT("Table_RotateWireColor["&amp;U18&amp;"]"))))))</f>
        <v/>
      </c>
      <c r="Z18" s="64" t="str" cm="1">
        <f t="array" aca="1" ref="Z18" ca="1">IF(C18="","",IF(D18="MCC","-----",IF(AI18&lt;&gt;1,"-",IF(K18="","White",_xlfn.XLOOKUP("N",Table_RotateWireColor[circuit],INDIRECT("Table_RotateWireColor["&amp;U18&amp;"]"))))))</f>
        <v/>
      </c>
      <c r="AA18" s="64" t="str">
        <f t="shared" si="12"/>
        <v/>
      </c>
      <c r="AB18" s="67" t="str">
        <f>IF(C18="","","PWxx-"&amp;_xlfn.XLOOKUP(C18,table_Termination[Connector],table_Termination[Abbreviation])&amp;"T-xxSALx("&amp;IF(D18="LFMC",0,IF(D18="MCC",1,3))&amp;IF(Q18="Bolt",1,0)&amp;IF(AL18="None",0,IF(AL18="1G",1,IF(AL18="4x4",2,3)))&amp;")")</f>
        <v/>
      </c>
      <c r="AC18" s="68" t="str">
        <f>IF(D18="MCC","MC Cable Wire Colors "&amp;_xlfn.XLOOKUP(C18,table_Termination[Connector],table_Termination[MCC_Wire_Colors]),"")</f>
        <v/>
      </c>
      <c r="AD18" s="69"/>
      <c r="AG18" t="e">
        <f>IF(AND(LEFT(C18,2)="L6",_xlfn.NUMBERVALUE(LEFT(U18,3))&gt;250),"1ph",_xlfn.XLOOKUP(C18,table_Termination[Connector],table_Termination[Phasing]))</f>
        <v>#N/A</v>
      </c>
      <c r="AH18" t="e">
        <f>_xlfn.XLOOKUP('Order Entry'!AG18,lookup!$O$3:$O$7,lookup!$P$3:$P$7)</f>
        <v>#N/A</v>
      </c>
      <c r="AI18" t="e">
        <f>_xlfn.XLOOKUP('Order Entry'!AG18,lookup!$O$3:$O$7,lookup!$Q$3:$Q$7)</f>
        <v>#N/A</v>
      </c>
      <c r="AJ18">
        <f t="shared" si="6"/>
        <v>0</v>
      </c>
      <c r="AK18" t="e">
        <f>_xlfn.XLOOKUP(C18,table_Termination[Connector],table_Termination[Plate_Hole])</f>
        <v>#N/A</v>
      </c>
      <c r="AL18" t="e">
        <f>_xlfn.XLOOKUP(V18,lookup!$AD$68:$AD$72,lookup!$AC$68:$AC$72)</f>
        <v>#N/A</v>
      </c>
      <c r="AM18" s="44" t="str" cm="1">
        <f t="array" ref="AM18">IF(C18="","",IF(AK18=1.6,{"1G","4x4"},IF(AK18=2.1,"4x4",IF(OR(AK18="60AH",AK18="2030AH"),AK18,"None"))))</f>
        <v/>
      </c>
      <c r="AO18" s="44" t="str" cm="1">
        <f t="array" ref="AO18">IF(AM18="","None",_xlfn.XLOOKUP(_xlfn.ANCHORARRAY(AM18),lookup!$AC$68:$AC$72,lookup!$AD$68:$AD$72))</f>
        <v>None</v>
      </c>
      <c r="AQ18" s="44" t="s">
        <v>283</v>
      </c>
      <c r="AR18" t="str">
        <f>IF(C18="","",_xlfn.XLOOKUP(_xlfn.XLOOKUP(C18,table_Termination[Connector],table_Termination[SQD_Breaker]),Table_Breaker[breaker],Table_Breaker[Description]))</f>
        <v/>
      </c>
      <c r="AS18" t="str">
        <f>IF(C18="","",_xlfn.XLOOKUP(_xlfn.XLOOKUP(C18,table_Termination[Connector],table_Termination[HV_Siem_Breaker]),Table_Breaker[breaker],Table_Breaker[Description],""))</f>
        <v/>
      </c>
      <c r="AT18" s="44" t="s">
        <v>283</v>
      </c>
      <c r="AU18" t="e">
        <f t="shared" si="13"/>
        <v>#N/A</v>
      </c>
      <c r="AV18" t="e">
        <f t="shared" si="14"/>
        <v>#N/A</v>
      </c>
      <c r="AW18" s="44" t="str" cm="1">
        <f t="array" ref="AW18">IF(D18="","",_xlfn.TOROW(lookup!A165:A177))</f>
        <v/>
      </c>
    </row>
    <row r="19" spans="1:49" x14ac:dyDescent="0.25">
      <c r="A19" s="56">
        <v>10</v>
      </c>
      <c r="B19" s="57" t="str">
        <f t="shared" si="7"/>
        <v/>
      </c>
      <c r="C19" s="58"/>
      <c r="D19" s="58"/>
      <c r="E19" s="57"/>
      <c r="F19" s="57" t="str">
        <f t="shared" si="0"/>
        <v/>
      </c>
      <c r="G19" s="57"/>
      <c r="H19" s="59"/>
      <c r="I19" s="59" t="s">
        <v>183</v>
      </c>
      <c r="J19" s="59" t="s">
        <v>183</v>
      </c>
      <c r="K19" s="59"/>
      <c r="L19" s="60" t="str">
        <f t="shared" si="9"/>
        <v/>
      </c>
      <c r="M19" s="60" t="str">
        <f t="shared" si="10"/>
        <v/>
      </c>
      <c r="N19" s="59"/>
      <c r="O19" s="59"/>
      <c r="P19" s="61"/>
      <c r="Q19" s="61"/>
      <c r="R19" s="62" t="str">
        <f>IF(C19="","",_xlfn.XLOOKUP(C19,table_Termination[Connector],table_Termination[Conduit_Size]))</f>
        <v/>
      </c>
      <c r="S19" s="63" t="str">
        <f>IF(C19="","",_xlfn.XLOOKUP(C19,table_Termination[Connector],table_Termination[Wire AWG]))</f>
        <v/>
      </c>
      <c r="T19" s="64" t="str">
        <f t="shared" si="3"/>
        <v/>
      </c>
      <c r="U19" s="65" t="str">
        <f>IF(C19="","",LEFT(_xlfn.XLOOKUP(C19,table_Termination[Connector],table_Termination[Voltage]),3))</f>
        <v/>
      </c>
      <c r="V19" s="66" t="str">
        <f t="shared" si="11"/>
        <v/>
      </c>
      <c r="W19" s="64" t="str" cm="1">
        <f t="array" aca="1" ref="W19" ca="1">IF(C19="","",IF(D19="MCC","------",IF(K19="","Black",_xlfn.XLOOKUP(K19,Table_RotateWireColor[circuit],INDIRECT("Table_RotateWireColor["&amp;U19&amp;"]")))))</f>
        <v/>
      </c>
      <c r="X19" s="64" t="str" cm="1">
        <f t="array" aca="1" ref="X19" ca="1">IF(C19="","",IF(D19="MCC","-----",IF(AH19=1,"-",IF(K19="","Red",_xlfn.XLOOKUP(L19,Table_RotateWireColor[circuit],INDIRECT("Table_RotateWireColor["&amp;U19&amp;"]"))))))</f>
        <v/>
      </c>
      <c r="Y19" s="64" t="str" cm="1">
        <f t="array" aca="1" ref="Y19" ca="1">IF(C19="","",IF(D19="MCC","-----",IF(AH19&lt;=2,"-",IF(K19="","Blue",_xlfn.XLOOKUP(M19,Table_RotateWireColor[circuit],INDIRECT("Table_RotateWireColor["&amp;U19&amp;"]"))))))</f>
        <v/>
      </c>
      <c r="Z19" s="64" t="str" cm="1">
        <f t="array" aca="1" ref="Z19" ca="1">IF(C19="","",IF(D19="MCC","-----",IF(AI19&lt;&gt;1,"-",IF(K19="","White",_xlfn.XLOOKUP("N",Table_RotateWireColor[circuit],INDIRECT("Table_RotateWireColor["&amp;U19&amp;"]"))))))</f>
        <v/>
      </c>
      <c r="AA19" s="64" t="str">
        <f t="shared" si="12"/>
        <v/>
      </c>
      <c r="AB19" s="67" t="str">
        <f>IF(C19="","","PWxx-"&amp;_xlfn.XLOOKUP(C19,table_Termination[Connector],table_Termination[Abbreviation])&amp;"T-xxSALx("&amp;IF(D19="LFMC",0,IF(D19="MCC",1,3))&amp;IF(Q19="Bolt",1,0)&amp;IF(AL19="None",0,IF(AL19="1G",1,IF(AL19="4x4",2,3)))&amp;")")</f>
        <v/>
      </c>
      <c r="AC19" s="68" t="str">
        <f>IF(D19="MCC","MC Cable Wire Colors "&amp;_xlfn.XLOOKUP(C19,table_Termination[Connector],table_Termination[MCC_Wire_Colors]),"")</f>
        <v/>
      </c>
      <c r="AD19" s="69"/>
      <c r="AG19" t="e">
        <f>IF(AND(LEFT(C19,2)="L6",_xlfn.NUMBERVALUE(LEFT(U19,3))&gt;250),"1ph",_xlfn.XLOOKUP(C19,table_Termination[Connector],table_Termination[Phasing]))</f>
        <v>#N/A</v>
      </c>
      <c r="AH19" t="e">
        <f>_xlfn.XLOOKUP('Order Entry'!AG19,lookup!$O$3:$O$7,lookup!$P$3:$P$7)</f>
        <v>#N/A</v>
      </c>
      <c r="AI19" t="e">
        <f>_xlfn.XLOOKUP('Order Entry'!AG19,lookup!$O$3:$O$7,lookup!$Q$3:$Q$7)</f>
        <v>#N/A</v>
      </c>
      <c r="AJ19">
        <f t="shared" si="6"/>
        <v>0</v>
      </c>
      <c r="AK19" t="e">
        <f>_xlfn.XLOOKUP(C19,table_Termination[Connector],table_Termination[Plate_Hole])</f>
        <v>#N/A</v>
      </c>
      <c r="AL19" t="e">
        <f>_xlfn.XLOOKUP(V19,lookup!$AD$68:$AD$72,lookup!$AC$68:$AC$72)</f>
        <v>#N/A</v>
      </c>
      <c r="AM19" s="44" t="str" cm="1">
        <f t="array" ref="AM19">IF(C19="","",IF(AK19=1.6,{"1G","4x4"},IF(AK19=2.1,"4x4",IF(OR(AK19="60AH",AK19="2030AH"),AK19,"None"))))</f>
        <v/>
      </c>
      <c r="AO19" s="44" t="str" cm="1">
        <f t="array" ref="AO19">IF(AM19="","None",_xlfn.XLOOKUP(_xlfn.ANCHORARRAY(AM19),lookup!$AC$68:$AC$72,lookup!$AD$68:$AD$72))</f>
        <v>None</v>
      </c>
      <c r="AQ19" s="44" t="s">
        <v>283</v>
      </c>
      <c r="AR19" t="str">
        <f>IF(C19="","",_xlfn.XLOOKUP(_xlfn.XLOOKUP(C19,table_Termination[Connector],table_Termination[SQD_Breaker]),Table_Breaker[breaker],Table_Breaker[Description]))</f>
        <v/>
      </c>
      <c r="AS19" t="str">
        <f>IF(C19="","",_xlfn.XLOOKUP(_xlfn.XLOOKUP(C19,table_Termination[Connector],table_Termination[HV_Siem_Breaker]),Table_Breaker[breaker],Table_Breaker[Description],""))</f>
        <v/>
      </c>
      <c r="AT19" s="44" t="s">
        <v>283</v>
      </c>
      <c r="AU19" t="e">
        <f t="shared" si="13"/>
        <v>#N/A</v>
      </c>
      <c r="AV19" t="e">
        <f t="shared" si="14"/>
        <v>#N/A</v>
      </c>
      <c r="AW19" s="44" t="str" cm="1">
        <f t="array" ref="AW19">IF(D19="","",_xlfn.TOROW(lookup!A166:A178))</f>
        <v/>
      </c>
    </row>
    <row r="20" spans="1:49" x14ac:dyDescent="0.25">
      <c r="A20" s="56">
        <v>11</v>
      </c>
      <c r="B20" s="57" t="str">
        <f t="shared" si="7"/>
        <v/>
      </c>
      <c r="C20" s="58"/>
      <c r="D20" s="58"/>
      <c r="E20" s="57"/>
      <c r="F20" s="57" t="str">
        <f t="shared" si="0"/>
        <v/>
      </c>
      <c r="G20" s="57"/>
      <c r="H20" s="59"/>
      <c r="I20" s="59" t="s">
        <v>183</v>
      </c>
      <c r="J20" s="59" t="s">
        <v>183</v>
      </c>
      <c r="K20" s="59"/>
      <c r="L20" s="60" t="str">
        <f t="shared" si="9"/>
        <v/>
      </c>
      <c r="M20" s="60" t="str">
        <f t="shared" si="10"/>
        <v/>
      </c>
      <c r="N20" s="59"/>
      <c r="O20" s="59"/>
      <c r="P20" s="61"/>
      <c r="Q20" s="61"/>
      <c r="R20" s="62" t="str">
        <f>IF(C20="","",_xlfn.XLOOKUP(C20,table_Termination[Connector],table_Termination[Conduit_Size]))</f>
        <v/>
      </c>
      <c r="S20" s="63" t="str">
        <f>IF(C20="","",_xlfn.XLOOKUP(C20,table_Termination[Connector],table_Termination[Wire AWG]))</f>
        <v/>
      </c>
      <c r="T20" s="64" t="str">
        <f t="shared" si="3"/>
        <v/>
      </c>
      <c r="U20" s="65" t="str">
        <f>IF(C20="","",LEFT(_xlfn.XLOOKUP(C20,table_Termination[Connector],table_Termination[Voltage]),3))</f>
        <v/>
      </c>
      <c r="V20" s="66" t="str">
        <f t="shared" si="11"/>
        <v/>
      </c>
      <c r="W20" s="64" t="str" cm="1">
        <f t="array" aca="1" ref="W20" ca="1">IF(C20="","",IF(D20="MCC","------",IF(K20="","Black",_xlfn.XLOOKUP(K20,Table_RotateWireColor[circuit],INDIRECT("Table_RotateWireColor["&amp;U20&amp;"]")))))</f>
        <v/>
      </c>
      <c r="X20" s="64" t="str" cm="1">
        <f t="array" aca="1" ref="X20" ca="1">IF(C20="","",IF(D20="MCC","-----",IF(AH20=1,"-",IF(K20="","Red",_xlfn.XLOOKUP(L20,Table_RotateWireColor[circuit],INDIRECT("Table_RotateWireColor["&amp;U20&amp;"]"))))))</f>
        <v/>
      </c>
      <c r="Y20" s="64" t="str" cm="1">
        <f t="array" aca="1" ref="Y20" ca="1">IF(C20="","",IF(D20="MCC","-----",IF(AH20&lt;=2,"-",IF(K20="","Blue",_xlfn.XLOOKUP(M20,Table_RotateWireColor[circuit],INDIRECT("Table_RotateWireColor["&amp;U20&amp;"]"))))))</f>
        <v/>
      </c>
      <c r="Z20" s="64" t="str" cm="1">
        <f t="array" aca="1" ref="Z20" ca="1">IF(C20="","",IF(D20="MCC","-----",IF(AI20&lt;&gt;1,"-",IF(K20="","White",_xlfn.XLOOKUP("N",Table_RotateWireColor[circuit],INDIRECT("Table_RotateWireColor["&amp;U20&amp;"]"))))))</f>
        <v/>
      </c>
      <c r="AA20" s="64" t="str">
        <f t="shared" si="12"/>
        <v/>
      </c>
      <c r="AB20" s="67" t="str">
        <f>IF(C20="","","PWxx-"&amp;_xlfn.XLOOKUP(C20,table_Termination[Connector],table_Termination[Abbreviation])&amp;"T-xxSALx("&amp;IF(D20="LFMC",0,IF(D20="MCC",1,3))&amp;IF(Q20="Bolt",1,0)&amp;IF(AL20="None",0,IF(AL20="1G",1,IF(AL20="4x4",2,3)))&amp;")")</f>
        <v/>
      </c>
      <c r="AC20" s="68" t="str">
        <f>IF(D20="MCC","MC Cable Wire Colors "&amp;_xlfn.XLOOKUP(C20,table_Termination[Connector],table_Termination[MCC_Wire_Colors]),"")</f>
        <v/>
      </c>
      <c r="AD20" s="69"/>
      <c r="AG20" t="e">
        <f>IF(AND(LEFT(C20,2)="L6",_xlfn.NUMBERVALUE(LEFT(U20,3))&gt;250),"1ph",_xlfn.XLOOKUP(C20,table_Termination[Connector],table_Termination[Phasing]))</f>
        <v>#N/A</v>
      </c>
      <c r="AH20" t="e">
        <f>_xlfn.XLOOKUP('Order Entry'!AG20,lookup!$O$3:$O$7,lookup!$P$3:$P$7)</f>
        <v>#N/A</v>
      </c>
      <c r="AI20" t="e">
        <f>_xlfn.XLOOKUP('Order Entry'!AG20,lookup!$O$3:$O$7,lookup!$Q$3:$Q$7)</f>
        <v>#N/A</v>
      </c>
      <c r="AJ20">
        <f t="shared" si="6"/>
        <v>0</v>
      </c>
      <c r="AK20" t="e">
        <f>_xlfn.XLOOKUP(C20,table_Termination[Connector],table_Termination[Plate_Hole])</f>
        <v>#N/A</v>
      </c>
      <c r="AL20" t="e">
        <f>_xlfn.XLOOKUP(V20,lookup!$AD$68:$AD$72,lookup!$AC$68:$AC$72)</f>
        <v>#N/A</v>
      </c>
      <c r="AM20" s="44" t="str" cm="1">
        <f t="array" ref="AM20">IF(C20="","",IF(AK20=1.6,{"1G","4x4"},IF(AK20=2.1,"4x4",IF(OR(AK20="60AH",AK20="2030AH"),AK20,"None"))))</f>
        <v/>
      </c>
      <c r="AO20" s="44" t="str" cm="1">
        <f t="array" ref="AO20">IF(AM20="","None",_xlfn.XLOOKUP(_xlfn.ANCHORARRAY(AM20),lookup!$AC$68:$AC$72,lookup!$AD$68:$AD$72))</f>
        <v>None</v>
      </c>
      <c r="AQ20" s="44" t="s">
        <v>283</v>
      </c>
      <c r="AR20" t="str">
        <f>IF(C20="","",_xlfn.XLOOKUP(_xlfn.XLOOKUP(C20,table_Termination[Connector],table_Termination[SQD_Breaker]),Table_Breaker[breaker],Table_Breaker[Description]))</f>
        <v/>
      </c>
      <c r="AS20" t="str">
        <f>IF(C20="","",_xlfn.XLOOKUP(_xlfn.XLOOKUP(C20,table_Termination[Connector],table_Termination[HV_Siem_Breaker]),Table_Breaker[breaker],Table_Breaker[Description],""))</f>
        <v/>
      </c>
      <c r="AT20" s="44" t="s">
        <v>283</v>
      </c>
      <c r="AU20" t="e">
        <f t="shared" si="13"/>
        <v>#N/A</v>
      </c>
      <c r="AV20" t="e">
        <f t="shared" si="14"/>
        <v>#N/A</v>
      </c>
      <c r="AW20" s="44" t="str" cm="1">
        <f t="array" ref="AW20">IF(D20="","",_xlfn.TOROW(lookup!A167:A179))</f>
        <v/>
      </c>
    </row>
    <row r="21" spans="1:49" x14ac:dyDescent="0.25">
      <c r="A21" s="56">
        <v>12</v>
      </c>
      <c r="B21" s="57" t="str">
        <f t="shared" si="7"/>
        <v/>
      </c>
      <c r="C21" s="58"/>
      <c r="D21" s="58"/>
      <c r="E21" s="57"/>
      <c r="F21" s="57" t="str">
        <f t="shared" si="0"/>
        <v/>
      </c>
      <c r="G21" s="57"/>
      <c r="H21" s="59"/>
      <c r="I21" s="59" t="s">
        <v>183</v>
      </c>
      <c r="J21" s="59" t="s">
        <v>183</v>
      </c>
      <c r="K21" s="59"/>
      <c r="L21" s="60" t="str">
        <f t="shared" si="9"/>
        <v/>
      </c>
      <c r="M21" s="60" t="str">
        <f t="shared" si="10"/>
        <v/>
      </c>
      <c r="N21" s="59"/>
      <c r="O21" s="59"/>
      <c r="P21" s="61"/>
      <c r="Q21" s="61"/>
      <c r="R21" s="62" t="str">
        <f>IF(C21="","",_xlfn.XLOOKUP(C21,table_Termination[Connector],table_Termination[Conduit_Size]))</f>
        <v/>
      </c>
      <c r="S21" s="63" t="str">
        <f>IF(C21="","",_xlfn.XLOOKUP(C21,table_Termination[Connector],table_Termination[Wire AWG]))</f>
        <v/>
      </c>
      <c r="T21" s="64" t="str">
        <f t="shared" si="3"/>
        <v/>
      </c>
      <c r="U21" s="65" t="str">
        <f>IF(C21="","",LEFT(_xlfn.XLOOKUP(C21,table_Termination[Connector],table_Termination[Voltage]),3))</f>
        <v/>
      </c>
      <c r="V21" s="66" t="str">
        <f t="shared" si="11"/>
        <v/>
      </c>
      <c r="W21" s="64" t="str" cm="1">
        <f t="array" aca="1" ref="W21" ca="1">IF(C21="","",IF(D21="MCC","------",IF(K21="","Black",_xlfn.XLOOKUP(K21,Table_RotateWireColor[circuit],INDIRECT("Table_RotateWireColor["&amp;U21&amp;"]")))))</f>
        <v/>
      </c>
      <c r="X21" s="64" t="str" cm="1">
        <f t="array" aca="1" ref="X21" ca="1">IF(C21="","",IF(D21="MCC","-----",IF(AH21=1,"-",IF(K21="","Red",_xlfn.XLOOKUP(L21,Table_RotateWireColor[circuit],INDIRECT("Table_RotateWireColor["&amp;U21&amp;"]"))))))</f>
        <v/>
      </c>
      <c r="Y21" s="64" t="str" cm="1">
        <f t="array" aca="1" ref="Y21" ca="1">IF(C21="","",IF(D21="MCC","-----",IF(AH21&lt;=2,"-",IF(K21="","Blue",_xlfn.XLOOKUP(M21,Table_RotateWireColor[circuit],INDIRECT("Table_RotateWireColor["&amp;U21&amp;"]"))))))</f>
        <v/>
      </c>
      <c r="Z21" s="64" t="str" cm="1">
        <f t="array" aca="1" ref="Z21" ca="1">IF(C21="","",IF(D21="MCC","-----",IF(AI21&lt;&gt;1,"-",IF(K21="","White",_xlfn.XLOOKUP("N",Table_RotateWireColor[circuit],INDIRECT("Table_RotateWireColor["&amp;U21&amp;"]"))))))</f>
        <v/>
      </c>
      <c r="AA21" s="64" t="str">
        <f t="shared" si="12"/>
        <v/>
      </c>
      <c r="AB21" s="67" t="str">
        <f>IF(C21="","","PWxx-"&amp;_xlfn.XLOOKUP(C21,table_Termination[Connector],table_Termination[Abbreviation])&amp;"T-xxSALx("&amp;IF(D21="LFMC",0,IF(D21="MCC",1,3))&amp;IF(Q21="Bolt",1,0)&amp;IF(AL21="None",0,IF(AL21="1G",1,IF(AL21="4x4",2,3)))&amp;")")</f>
        <v/>
      </c>
      <c r="AC21" s="68" t="str">
        <f>IF(D21="MCC","MC Cable Wire Colors "&amp;_xlfn.XLOOKUP(C21,table_Termination[Connector],table_Termination[MCC_Wire_Colors]),"")</f>
        <v/>
      </c>
      <c r="AD21" s="69"/>
      <c r="AG21" t="e">
        <f>IF(AND(LEFT(C21,2)="L6",_xlfn.NUMBERVALUE(LEFT(U21,3))&gt;250),"1ph",_xlfn.XLOOKUP(C21,table_Termination[Connector],table_Termination[Phasing]))</f>
        <v>#N/A</v>
      </c>
      <c r="AH21" t="e">
        <f>_xlfn.XLOOKUP('Order Entry'!AG21,lookup!$O$3:$O$7,lookup!$P$3:$P$7)</f>
        <v>#N/A</v>
      </c>
      <c r="AI21" t="e">
        <f>_xlfn.XLOOKUP('Order Entry'!AG21,lookup!$O$3:$O$7,lookup!$Q$3:$Q$7)</f>
        <v>#N/A</v>
      </c>
      <c r="AJ21">
        <f t="shared" si="6"/>
        <v>0</v>
      </c>
      <c r="AK21" t="e">
        <f>_xlfn.XLOOKUP(C21,table_Termination[Connector],table_Termination[Plate_Hole])</f>
        <v>#N/A</v>
      </c>
      <c r="AL21" t="e">
        <f>_xlfn.XLOOKUP(V21,lookup!$AD$68:$AD$72,lookup!$AC$68:$AC$72)</f>
        <v>#N/A</v>
      </c>
      <c r="AM21" s="44" t="str" cm="1">
        <f t="array" ref="AM21">IF(C21="","",IF(AK21=1.6,{"1G","4x4"},IF(AK21=2.1,"4x4",IF(OR(AK21="60AH",AK21="2030AH"),AK21,"None"))))</f>
        <v/>
      </c>
      <c r="AO21" s="44" t="str" cm="1">
        <f t="array" ref="AO21">IF(AM21="","None",_xlfn.XLOOKUP(_xlfn.ANCHORARRAY(AM21),lookup!$AC$68:$AC$72,lookup!$AD$68:$AD$72))</f>
        <v>None</v>
      </c>
      <c r="AQ21" s="44" t="s">
        <v>283</v>
      </c>
      <c r="AR21" t="str">
        <f>IF(C21="","",_xlfn.XLOOKUP(_xlfn.XLOOKUP(C21,table_Termination[Connector],table_Termination[SQD_Breaker]),Table_Breaker[breaker],Table_Breaker[Description]))</f>
        <v/>
      </c>
      <c r="AS21" t="str">
        <f>IF(C21="","",_xlfn.XLOOKUP(_xlfn.XLOOKUP(C21,table_Termination[Connector],table_Termination[HV_Siem_Breaker]),Table_Breaker[breaker],Table_Breaker[Description],""))</f>
        <v/>
      </c>
      <c r="AT21" s="44" t="s">
        <v>283</v>
      </c>
      <c r="AU21" t="e">
        <f t="shared" si="13"/>
        <v>#N/A</v>
      </c>
      <c r="AV21" t="e">
        <f t="shared" si="14"/>
        <v>#N/A</v>
      </c>
      <c r="AW21" s="44" t="str" cm="1">
        <f t="array" ref="AW21">IF(D21="","",_xlfn.TOROW(lookup!A168:A180))</f>
        <v/>
      </c>
    </row>
    <row r="22" spans="1:49" x14ac:dyDescent="0.25">
      <c r="A22" s="56">
        <v>13</v>
      </c>
      <c r="B22" s="57" t="str">
        <f t="shared" si="7"/>
        <v/>
      </c>
      <c r="C22" s="58"/>
      <c r="D22" s="58"/>
      <c r="E22" s="57"/>
      <c r="F22" s="57" t="str">
        <f t="shared" si="0"/>
        <v/>
      </c>
      <c r="G22" s="57"/>
      <c r="H22" s="59"/>
      <c r="I22" s="59" t="s">
        <v>183</v>
      </c>
      <c r="J22" s="59" t="s">
        <v>183</v>
      </c>
      <c r="K22" s="59"/>
      <c r="L22" s="60" t="str">
        <f t="shared" si="9"/>
        <v/>
      </c>
      <c r="M22" s="60" t="str">
        <f t="shared" si="10"/>
        <v/>
      </c>
      <c r="N22" s="59"/>
      <c r="O22" s="59"/>
      <c r="P22" s="61"/>
      <c r="Q22" s="61"/>
      <c r="R22" s="62" t="str">
        <f>IF(C22="","",_xlfn.XLOOKUP(C22,table_Termination[Connector],table_Termination[Conduit_Size]))</f>
        <v/>
      </c>
      <c r="S22" s="63" t="str">
        <f>IF(C22="","",_xlfn.XLOOKUP(C22,table_Termination[Connector],table_Termination[Wire AWG]))</f>
        <v/>
      </c>
      <c r="T22" s="64" t="str">
        <f t="shared" si="3"/>
        <v/>
      </c>
      <c r="U22" s="65" t="str">
        <f>IF(C22="","",LEFT(_xlfn.XLOOKUP(C22,table_Termination[Connector],table_Termination[Voltage]),3))</f>
        <v/>
      </c>
      <c r="V22" s="66" t="str">
        <f t="shared" si="11"/>
        <v/>
      </c>
      <c r="W22" s="64" t="str" cm="1">
        <f t="array" aca="1" ref="W22" ca="1">IF(C22="","",IF(D22="MCC","------",IF(K22="","Black",_xlfn.XLOOKUP(K22,Table_RotateWireColor[circuit],INDIRECT("Table_RotateWireColor["&amp;U22&amp;"]")))))</f>
        <v/>
      </c>
      <c r="X22" s="64" t="str" cm="1">
        <f t="array" aca="1" ref="X22" ca="1">IF(C22="","",IF(D22="MCC","-----",IF(AH22=1,"-",IF(K22="","Red",_xlfn.XLOOKUP(L22,Table_RotateWireColor[circuit],INDIRECT("Table_RotateWireColor["&amp;U22&amp;"]"))))))</f>
        <v/>
      </c>
      <c r="Y22" s="64" t="str" cm="1">
        <f t="array" aca="1" ref="Y22" ca="1">IF(C22="","",IF(D22="MCC","-----",IF(AH22&lt;=2,"-",IF(K22="","Blue",_xlfn.XLOOKUP(M22,Table_RotateWireColor[circuit],INDIRECT("Table_RotateWireColor["&amp;U22&amp;"]"))))))</f>
        <v/>
      </c>
      <c r="Z22" s="64" t="str" cm="1">
        <f t="array" aca="1" ref="Z22" ca="1">IF(C22="","",IF(D22="MCC","-----",IF(AI22&lt;&gt;1,"-",IF(K22="","White",_xlfn.XLOOKUP("N",Table_RotateWireColor[circuit],INDIRECT("Table_RotateWireColor["&amp;U22&amp;"]"))))))</f>
        <v/>
      </c>
      <c r="AA22" s="64" t="str">
        <f t="shared" si="12"/>
        <v/>
      </c>
      <c r="AB22" s="67" t="str">
        <f>IF(C22="","","PWxx-"&amp;_xlfn.XLOOKUP(C22,table_Termination[Connector],table_Termination[Abbreviation])&amp;"T-xxSALx("&amp;IF(D22="LFMC",0,IF(D22="MCC",1,3))&amp;IF(Q22="Bolt",1,0)&amp;IF(AL22="None",0,IF(AL22="1G",1,IF(AL22="4x4",2,3)))&amp;")")</f>
        <v/>
      </c>
      <c r="AC22" s="68" t="str">
        <f>IF(D22="MCC","MC Cable Wire Colors "&amp;_xlfn.XLOOKUP(C22,table_Termination[Connector],table_Termination[MCC_Wire_Colors]),"")</f>
        <v/>
      </c>
      <c r="AD22" s="69"/>
      <c r="AG22" t="e">
        <f>IF(AND(LEFT(C22,2)="L6",_xlfn.NUMBERVALUE(LEFT(U22,3))&gt;250),"1ph",_xlfn.XLOOKUP(C22,table_Termination[Connector],table_Termination[Phasing]))</f>
        <v>#N/A</v>
      </c>
      <c r="AH22" t="e">
        <f>_xlfn.XLOOKUP('Order Entry'!AG22,lookup!$O$3:$O$7,lookup!$P$3:$P$7)</f>
        <v>#N/A</v>
      </c>
      <c r="AI22" t="e">
        <f>_xlfn.XLOOKUP('Order Entry'!AG22,lookup!$O$3:$O$7,lookup!$Q$3:$Q$7)</f>
        <v>#N/A</v>
      </c>
      <c r="AJ22">
        <f t="shared" si="6"/>
        <v>0</v>
      </c>
      <c r="AK22" t="e">
        <f>_xlfn.XLOOKUP(C22,table_Termination[Connector],table_Termination[Plate_Hole])</f>
        <v>#N/A</v>
      </c>
      <c r="AL22" t="e">
        <f>_xlfn.XLOOKUP(V22,lookup!$AD$68:$AD$72,lookup!$AC$68:$AC$72)</f>
        <v>#N/A</v>
      </c>
      <c r="AM22" s="44" t="str" cm="1">
        <f t="array" ref="AM22">IF(C22="","",IF(AK22=1.6,{"1G","4x4"},IF(AK22=2.1,"4x4",IF(OR(AK22="60AH",AK22="2030AH"),AK22,"None"))))</f>
        <v/>
      </c>
      <c r="AO22" s="44" t="str" cm="1">
        <f t="array" ref="AO22">IF(AM22="","None",_xlfn.XLOOKUP(_xlfn.ANCHORARRAY(AM22),lookup!$AC$68:$AC$72,lookup!$AD$68:$AD$72))</f>
        <v>None</v>
      </c>
      <c r="AQ22" s="44" t="s">
        <v>283</v>
      </c>
      <c r="AR22" t="str">
        <f>IF(C22="","",_xlfn.XLOOKUP(_xlfn.XLOOKUP(C22,table_Termination[Connector],table_Termination[SQD_Breaker]),Table_Breaker[breaker],Table_Breaker[Description]))</f>
        <v/>
      </c>
      <c r="AS22" t="str">
        <f>IF(C22="","",_xlfn.XLOOKUP(_xlfn.XLOOKUP(C22,table_Termination[Connector],table_Termination[HV_Siem_Breaker]),Table_Breaker[breaker],Table_Breaker[Description],""))</f>
        <v/>
      </c>
      <c r="AT22" s="44" t="s">
        <v>283</v>
      </c>
      <c r="AU22" t="e">
        <f t="shared" si="13"/>
        <v>#N/A</v>
      </c>
      <c r="AV22" t="e">
        <f t="shared" si="14"/>
        <v>#N/A</v>
      </c>
      <c r="AW22" s="44" t="str" cm="1">
        <f t="array" ref="AW22">IF(D22="","",_xlfn.TOROW(lookup!A169:A181))</f>
        <v/>
      </c>
    </row>
    <row r="23" spans="1:49" x14ac:dyDescent="0.25">
      <c r="A23" s="56">
        <v>14</v>
      </c>
      <c r="B23" s="57" t="str">
        <f t="shared" si="7"/>
        <v/>
      </c>
      <c r="C23" s="58"/>
      <c r="D23" s="58"/>
      <c r="E23" s="57"/>
      <c r="F23" s="57" t="str">
        <f t="shared" si="0"/>
        <v/>
      </c>
      <c r="G23" s="57"/>
      <c r="H23" s="59"/>
      <c r="I23" s="59" t="s">
        <v>183</v>
      </c>
      <c r="J23" s="59" t="s">
        <v>183</v>
      </c>
      <c r="K23" s="59"/>
      <c r="L23" s="60" t="str">
        <f t="shared" si="9"/>
        <v/>
      </c>
      <c r="M23" s="60" t="str">
        <f t="shared" si="10"/>
        <v/>
      </c>
      <c r="N23" s="59"/>
      <c r="O23" s="59"/>
      <c r="P23" s="61"/>
      <c r="Q23" s="61"/>
      <c r="R23" s="62" t="str">
        <f>IF(C23="","",_xlfn.XLOOKUP(C23,table_Termination[Connector],table_Termination[Conduit_Size]))</f>
        <v/>
      </c>
      <c r="S23" s="63" t="str">
        <f>IF(C23="","",_xlfn.XLOOKUP(C23,table_Termination[Connector],table_Termination[Wire AWG]))</f>
        <v/>
      </c>
      <c r="T23" s="64" t="str">
        <f t="shared" si="3"/>
        <v/>
      </c>
      <c r="U23" s="65" t="str">
        <f>IF(C23="","",LEFT(_xlfn.XLOOKUP(C23,table_Termination[Connector],table_Termination[Voltage]),3))</f>
        <v/>
      </c>
      <c r="V23" s="66" t="str">
        <f t="shared" si="11"/>
        <v/>
      </c>
      <c r="W23" s="64" t="str" cm="1">
        <f t="array" aca="1" ref="W23" ca="1">IF(C23="","",IF(D23="MCC","------",IF(K23="","Black",_xlfn.XLOOKUP(K23,Table_RotateWireColor[circuit],INDIRECT("Table_RotateWireColor["&amp;U23&amp;"]")))))</f>
        <v/>
      </c>
      <c r="X23" s="64" t="str" cm="1">
        <f t="array" aca="1" ref="X23" ca="1">IF(C23="","",IF(D23="MCC","-----",IF(AH23=1,"-",IF(K23="","Red",_xlfn.XLOOKUP(L23,Table_RotateWireColor[circuit],INDIRECT("Table_RotateWireColor["&amp;U23&amp;"]"))))))</f>
        <v/>
      </c>
      <c r="Y23" s="64" t="str" cm="1">
        <f t="array" aca="1" ref="Y23" ca="1">IF(C23="","",IF(D23="MCC","-----",IF(AH23&lt;=2,"-",IF(K23="","Blue",_xlfn.XLOOKUP(M23,Table_RotateWireColor[circuit],INDIRECT("Table_RotateWireColor["&amp;U23&amp;"]"))))))</f>
        <v/>
      </c>
      <c r="Z23" s="64" t="str" cm="1">
        <f t="array" aca="1" ref="Z23" ca="1">IF(C23="","",IF(D23="MCC","-----",IF(AI23&lt;&gt;1,"-",IF(K23="","White",_xlfn.XLOOKUP("N",Table_RotateWireColor[circuit],INDIRECT("Table_RotateWireColor["&amp;U23&amp;"]"))))))</f>
        <v/>
      </c>
      <c r="AA23" s="64" t="str">
        <f t="shared" si="12"/>
        <v/>
      </c>
      <c r="AB23" s="67" t="str">
        <f>IF(C23="","","PWxx-"&amp;_xlfn.XLOOKUP(C23,table_Termination[Connector],table_Termination[Abbreviation])&amp;"T-xxSALx("&amp;IF(D23="LFMC",0,IF(D23="MCC",1,3))&amp;IF(Q23="Bolt",1,0)&amp;IF(AL23="None",0,IF(AL23="1G",1,IF(AL23="4x4",2,3)))&amp;")")</f>
        <v/>
      </c>
      <c r="AC23" s="68" t="str">
        <f>IF(D23="MCC","MC Cable Wire Colors "&amp;_xlfn.XLOOKUP(C23,table_Termination[Connector],table_Termination[MCC_Wire_Colors]),"")</f>
        <v/>
      </c>
      <c r="AD23" s="69"/>
      <c r="AG23" t="e">
        <f>IF(AND(LEFT(C23,2)="L6",_xlfn.NUMBERVALUE(LEFT(U23,3))&gt;250),"1ph",_xlfn.XLOOKUP(C23,table_Termination[Connector],table_Termination[Phasing]))</f>
        <v>#N/A</v>
      </c>
      <c r="AH23" t="e">
        <f>_xlfn.XLOOKUP('Order Entry'!AG23,lookup!$O$3:$O$7,lookup!$P$3:$P$7)</f>
        <v>#N/A</v>
      </c>
      <c r="AI23" t="e">
        <f>_xlfn.XLOOKUP('Order Entry'!AG23,lookup!$O$3:$O$7,lookup!$Q$3:$Q$7)</f>
        <v>#N/A</v>
      </c>
      <c r="AJ23">
        <f t="shared" si="6"/>
        <v>0</v>
      </c>
      <c r="AK23" t="e">
        <f>_xlfn.XLOOKUP(C23,table_Termination[Connector],table_Termination[Plate_Hole])</f>
        <v>#N/A</v>
      </c>
      <c r="AL23" t="e">
        <f>_xlfn.XLOOKUP(V23,lookup!$AD$68:$AD$72,lookup!$AC$68:$AC$72)</f>
        <v>#N/A</v>
      </c>
      <c r="AM23" s="44" t="str" cm="1">
        <f t="array" ref="AM23">IF(C23="","",IF(AK23=1.6,{"1G","4x4"},IF(AK23=2.1,"4x4",IF(OR(AK23="60AH",AK23="2030AH"),AK23,"None"))))</f>
        <v/>
      </c>
      <c r="AO23" s="44" t="str" cm="1">
        <f t="array" ref="AO23">IF(AM23="","None",_xlfn.XLOOKUP(_xlfn.ANCHORARRAY(AM23),lookup!$AC$68:$AC$72,lookup!$AD$68:$AD$72))</f>
        <v>None</v>
      </c>
      <c r="AQ23" s="44" t="s">
        <v>283</v>
      </c>
      <c r="AR23" t="str">
        <f>IF(C23="","",_xlfn.XLOOKUP(_xlfn.XLOOKUP(C23,table_Termination[Connector],table_Termination[SQD_Breaker]),Table_Breaker[breaker],Table_Breaker[Description]))</f>
        <v/>
      </c>
      <c r="AS23" t="str">
        <f>IF(C23="","",_xlfn.XLOOKUP(_xlfn.XLOOKUP(C23,table_Termination[Connector],table_Termination[HV_Siem_Breaker]),Table_Breaker[breaker],Table_Breaker[Description],""))</f>
        <v/>
      </c>
      <c r="AT23" s="44" t="s">
        <v>283</v>
      </c>
      <c r="AU23" t="e">
        <f t="shared" si="13"/>
        <v>#N/A</v>
      </c>
      <c r="AV23" t="e">
        <f t="shared" si="14"/>
        <v>#N/A</v>
      </c>
      <c r="AW23" s="44" t="str" cm="1">
        <f t="array" ref="AW23">IF(D23="","",_xlfn.TOROW(lookup!A170:A182))</f>
        <v/>
      </c>
    </row>
    <row r="24" spans="1:49" x14ac:dyDescent="0.25">
      <c r="A24" s="56">
        <v>15</v>
      </c>
      <c r="B24" s="57" t="str">
        <f t="shared" si="7"/>
        <v/>
      </c>
      <c r="C24" s="58"/>
      <c r="D24" s="58"/>
      <c r="E24" s="57"/>
      <c r="F24" s="57" t="str">
        <f t="shared" si="0"/>
        <v/>
      </c>
      <c r="G24" s="57"/>
      <c r="H24" s="59"/>
      <c r="I24" s="59" t="s">
        <v>183</v>
      </c>
      <c r="J24" s="59" t="s">
        <v>183</v>
      </c>
      <c r="K24" s="59"/>
      <c r="L24" s="60" t="str">
        <f t="shared" si="9"/>
        <v/>
      </c>
      <c r="M24" s="60" t="str">
        <f t="shared" si="10"/>
        <v/>
      </c>
      <c r="N24" s="59"/>
      <c r="O24" s="59"/>
      <c r="P24" s="61"/>
      <c r="Q24" s="61"/>
      <c r="R24" s="62" t="str">
        <f>IF(C24="","",_xlfn.XLOOKUP(C24,table_Termination[Connector],table_Termination[Conduit_Size]))</f>
        <v/>
      </c>
      <c r="S24" s="63" t="str">
        <f>IF(C24="","",_xlfn.XLOOKUP(C24,table_Termination[Connector],table_Termination[Wire AWG]))</f>
        <v/>
      </c>
      <c r="T24" s="64" t="str">
        <f t="shared" si="3"/>
        <v/>
      </c>
      <c r="U24" s="65" t="str">
        <f>IF(C24="","",LEFT(_xlfn.XLOOKUP(C24,table_Termination[Connector],table_Termination[Voltage]),3))</f>
        <v/>
      </c>
      <c r="V24" s="66" t="str">
        <f t="shared" si="11"/>
        <v/>
      </c>
      <c r="W24" s="64" t="str" cm="1">
        <f t="array" aca="1" ref="W24" ca="1">IF(C24="","",IF(D24="MCC","------",IF(K24="","Black",_xlfn.XLOOKUP(K24,Table_RotateWireColor[circuit],INDIRECT("Table_RotateWireColor["&amp;U24&amp;"]")))))</f>
        <v/>
      </c>
      <c r="X24" s="64" t="str" cm="1">
        <f t="array" aca="1" ref="X24" ca="1">IF(C24="","",IF(D24="MCC","-----",IF(AH24=1,"-",IF(K24="","Red",_xlfn.XLOOKUP(L24,Table_RotateWireColor[circuit],INDIRECT("Table_RotateWireColor["&amp;U24&amp;"]"))))))</f>
        <v/>
      </c>
      <c r="Y24" s="64" t="str" cm="1">
        <f t="array" aca="1" ref="Y24" ca="1">IF(C24="","",IF(D24="MCC","-----",IF(AH24&lt;=2,"-",IF(K24="","Blue",_xlfn.XLOOKUP(M24,Table_RotateWireColor[circuit],INDIRECT("Table_RotateWireColor["&amp;U24&amp;"]"))))))</f>
        <v/>
      </c>
      <c r="Z24" s="64" t="str" cm="1">
        <f t="array" aca="1" ref="Z24" ca="1">IF(C24="","",IF(D24="MCC","-----",IF(AI24&lt;&gt;1,"-",IF(K24="","White",_xlfn.XLOOKUP("N",Table_RotateWireColor[circuit],INDIRECT("Table_RotateWireColor["&amp;U24&amp;"]"))))))</f>
        <v/>
      </c>
      <c r="AA24" s="64" t="str">
        <f t="shared" si="12"/>
        <v/>
      </c>
      <c r="AB24" s="67" t="str">
        <f>IF(C24="","","PWxx-"&amp;_xlfn.XLOOKUP(C24,table_Termination[Connector],table_Termination[Abbreviation])&amp;"T-xxSALx("&amp;IF(D24="LFMC",0,IF(D24="MCC",1,3))&amp;IF(Q24="Bolt",1,0)&amp;IF(AL24="None",0,IF(AL24="1G",1,IF(AL24="4x4",2,3)))&amp;")")</f>
        <v/>
      </c>
      <c r="AC24" s="68" t="str">
        <f>IF(D24="MCC","MC Cable Wire Colors "&amp;_xlfn.XLOOKUP(C24,table_Termination[Connector],table_Termination[MCC_Wire_Colors]),"")</f>
        <v/>
      </c>
      <c r="AD24" s="69"/>
      <c r="AG24" t="e">
        <f>IF(AND(LEFT(C24,2)="L6",_xlfn.NUMBERVALUE(LEFT(U24,3))&gt;250),"1ph",_xlfn.XLOOKUP(C24,table_Termination[Connector],table_Termination[Phasing]))</f>
        <v>#N/A</v>
      </c>
      <c r="AH24" t="e">
        <f>_xlfn.XLOOKUP('Order Entry'!AG24,lookup!$O$3:$O$7,lookup!$P$3:$P$7)</f>
        <v>#N/A</v>
      </c>
      <c r="AI24" t="e">
        <f>_xlfn.XLOOKUP('Order Entry'!AG24,lookup!$O$3:$O$7,lookup!$Q$3:$Q$7)</f>
        <v>#N/A</v>
      </c>
      <c r="AJ24">
        <f t="shared" si="6"/>
        <v>0</v>
      </c>
      <c r="AK24" t="e">
        <f>_xlfn.XLOOKUP(C24,table_Termination[Connector],table_Termination[Plate_Hole])</f>
        <v>#N/A</v>
      </c>
      <c r="AL24" t="e">
        <f>_xlfn.XLOOKUP(V24,lookup!$AD$68:$AD$72,lookup!$AC$68:$AC$72)</f>
        <v>#N/A</v>
      </c>
      <c r="AM24" s="44" t="str" cm="1">
        <f t="array" ref="AM24">IF(C24="","",IF(AK24=1.6,{"1G","4x4"},IF(AK24=2.1,"4x4",IF(OR(AK24="60AH",AK24="2030AH"),AK24,"None"))))</f>
        <v/>
      </c>
      <c r="AO24" s="44" t="str" cm="1">
        <f t="array" ref="AO24">IF(AM24="","None",_xlfn.XLOOKUP(_xlfn.ANCHORARRAY(AM24),lookup!$AC$68:$AC$72,lookup!$AD$68:$AD$72))</f>
        <v>None</v>
      </c>
      <c r="AQ24" s="44" t="s">
        <v>283</v>
      </c>
      <c r="AR24" t="str">
        <f>IF(C24="","",_xlfn.XLOOKUP(_xlfn.XLOOKUP(C24,table_Termination[Connector],table_Termination[SQD_Breaker]),Table_Breaker[breaker],Table_Breaker[Description]))</f>
        <v/>
      </c>
      <c r="AS24" t="str">
        <f>IF(C24="","",_xlfn.XLOOKUP(_xlfn.XLOOKUP(C24,table_Termination[Connector],table_Termination[HV_Siem_Breaker]),Table_Breaker[breaker],Table_Breaker[Description],""))</f>
        <v/>
      </c>
      <c r="AT24" s="44" t="s">
        <v>283</v>
      </c>
      <c r="AU24" t="e">
        <f t="shared" si="13"/>
        <v>#N/A</v>
      </c>
      <c r="AV24" t="e">
        <f t="shared" si="14"/>
        <v>#N/A</v>
      </c>
      <c r="AW24" s="44" t="str" cm="1">
        <f t="array" ref="AW24">IF(D24="","",_xlfn.TOROW(lookup!A171:A183))</f>
        <v/>
      </c>
    </row>
    <row r="25" spans="1:49" x14ac:dyDescent="0.25">
      <c r="A25" s="56">
        <v>16</v>
      </c>
      <c r="B25" s="57" t="str">
        <f t="shared" si="7"/>
        <v/>
      </c>
      <c r="C25" s="58"/>
      <c r="D25" s="58"/>
      <c r="E25" s="57"/>
      <c r="F25" s="57" t="str">
        <f t="shared" si="0"/>
        <v/>
      </c>
      <c r="G25" s="57"/>
      <c r="H25" s="59"/>
      <c r="I25" s="59" t="s">
        <v>183</v>
      </c>
      <c r="J25" s="59" t="s">
        <v>183</v>
      </c>
      <c r="K25" s="59"/>
      <c r="L25" s="60" t="str">
        <f t="shared" ref="L25:L88" si="15">IF(K25="","",IF(AG25="1ph","-",K25+2))</f>
        <v/>
      </c>
      <c r="M25" s="60" t="str">
        <f t="shared" ref="M25:M88" si="16">IF(K25="","",IF(OR(L25="-",AG25="1LL"),"-",L25+2))</f>
        <v/>
      </c>
      <c r="N25" s="59"/>
      <c r="O25" s="59"/>
      <c r="P25" s="61"/>
      <c r="Q25" s="61"/>
      <c r="R25" s="62" t="str">
        <f>IF(C25="","",_xlfn.XLOOKUP(C25,table_Termination[Connector],table_Termination[Conduit_Size]))</f>
        <v/>
      </c>
      <c r="S25" s="63" t="str">
        <f>IF(C25="","",_xlfn.XLOOKUP(C25,table_Termination[Connector],table_Termination[Wire AWG]))</f>
        <v/>
      </c>
      <c r="T25" s="64" t="str">
        <f t="shared" si="3"/>
        <v/>
      </c>
      <c r="U25" s="65" t="str">
        <f>IF(C25="","",LEFT(_xlfn.XLOOKUP(C25,table_Termination[Connector],table_Termination[Voltage]),3))</f>
        <v/>
      </c>
      <c r="V25" s="66" t="str">
        <f t="shared" ref="V25:V88" si="17">IF(C25="","",AO25)</f>
        <v/>
      </c>
      <c r="W25" s="64" t="str" cm="1">
        <f t="array" aca="1" ref="W25" ca="1">IF(C25="","",IF(D25="MCC","------",IF(K25="","Black",_xlfn.XLOOKUP(K25,Table_RotateWireColor[circuit],INDIRECT("Table_RotateWireColor["&amp;U25&amp;"]")))))</f>
        <v/>
      </c>
      <c r="X25" s="64" t="str" cm="1">
        <f t="array" aca="1" ref="X25" ca="1">IF(C25="","",IF(D25="MCC","-----",IF(AH25=1,"-",IF(K25="","Red",_xlfn.XLOOKUP(L25,Table_RotateWireColor[circuit],INDIRECT("Table_RotateWireColor["&amp;U25&amp;"]"))))))</f>
        <v/>
      </c>
      <c r="Y25" s="64" t="str" cm="1">
        <f t="array" aca="1" ref="Y25" ca="1">IF(C25="","",IF(D25="MCC","-----",IF(AH25&lt;=2,"-",IF(K25="","Blue",_xlfn.XLOOKUP(M25,Table_RotateWireColor[circuit],INDIRECT("Table_RotateWireColor["&amp;U25&amp;"]"))))))</f>
        <v/>
      </c>
      <c r="Z25" s="64" t="str" cm="1">
        <f t="array" aca="1" ref="Z25" ca="1">IF(C25="","",IF(D25="MCC","-----",IF(AI25&lt;&gt;1,"-",IF(K25="","White",_xlfn.XLOOKUP("N",Table_RotateWireColor[circuit],INDIRECT("Table_RotateWireColor["&amp;U25&amp;"]"))))))</f>
        <v/>
      </c>
      <c r="AA25" s="64" t="str">
        <f t="shared" ref="AA25:AA74" si="18">IF(C25="","",IF(D25="MCC","--&gt;","Green"))</f>
        <v/>
      </c>
      <c r="AB25" s="67" t="str">
        <f>IF(C25="","","PWxx-"&amp;_xlfn.XLOOKUP(C25,table_Termination[Connector],table_Termination[Abbreviation])&amp;"T-xxSALx("&amp;IF(D25="LFMC",0,IF(D25="MCC",1,3))&amp;IF(Q25="Bolt",1,0)&amp;IF(AL25="None",0,IF(AL25="1G",1,IF(AL25="4x4",2,3)))&amp;")")</f>
        <v/>
      </c>
      <c r="AC25" s="68" t="str">
        <f>IF(D25="MCC","MC Cable Wire Colors "&amp;_xlfn.XLOOKUP(C25,table_Termination[Connector],table_Termination[MCC_Wire_Colors]),"")</f>
        <v/>
      </c>
      <c r="AD25" s="69"/>
      <c r="AG25" t="e">
        <f>IF(AND(LEFT(C25,2)="L6",_xlfn.NUMBERVALUE(LEFT(U25,3))&gt;250),"1ph",_xlfn.XLOOKUP(C25,table_Termination[Connector],table_Termination[Phasing]))</f>
        <v>#N/A</v>
      </c>
      <c r="AH25" t="e">
        <f>_xlfn.XLOOKUP('Order Entry'!AG25,lookup!$O$3:$O$7,lookup!$P$3:$P$7)</f>
        <v>#N/A</v>
      </c>
      <c r="AI25" t="e">
        <f>_xlfn.XLOOKUP('Order Entry'!AG25,lookup!$O$3:$O$7,lookup!$Q$3:$Q$7)</f>
        <v>#N/A</v>
      </c>
      <c r="AJ25">
        <f t="shared" si="6"/>
        <v>0</v>
      </c>
      <c r="AK25" t="e">
        <f>_xlfn.XLOOKUP(C25,table_Termination[Connector],table_Termination[Plate_Hole])</f>
        <v>#N/A</v>
      </c>
      <c r="AL25" t="e">
        <f>_xlfn.XLOOKUP(V25,lookup!$AD$68:$AD$72,lookup!$AC$68:$AC$72)</f>
        <v>#N/A</v>
      </c>
      <c r="AM25" s="44" t="str" cm="1">
        <f t="array" ref="AM25">IF(C25="","",IF(_xlfn.XLOOKUP(C25,table_Termination[Connector],table_Termination[Plate_Hole])=1.6,{"4x4","1G"},IF(_xlfn.XLOOKUP(C25,table_Termination[Connector],table_Termination[Plate_Hole])=2.1,"4x4","None")))</f>
        <v/>
      </c>
      <c r="AO25" s="44" t="str" cm="1">
        <f t="array" ref="AO25">IF(AM25="","None",_xlfn.XLOOKUP(_xlfn.ANCHORARRAY(AM25),lookup!$AC$68:$AC$72,lookup!$AD$68:$AD$72))</f>
        <v>None</v>
      </c>
      <c r="AQ25" s="44" t="s">
        <v>283</v>
      </c>
      <c r="AR25" t="str">
        <f>IF(C25="","",_xlfn.XLOOKUP(_xlfn.XLOOKUP(C25,table_Termination[Connector],table_Termination[SQD_Breaker]),Table_Breaker[breaker],Table_Breaker[Description]))</f>
        <v/>
      </c>
      <c r="AS25" t="str">
        <f>IF(C25="","",_xlfn.XLOOKUP(_xlfn.XLOOKUP(C25,table_Termination[Connector],table_Termination[HV_Siem_Breaker]),Table_Breaker[breaker],Table_Breaker[Description],""))</f>
        <v/>
      </c>
      <c r="AT25" s="44" t="s">
        <v>283</v>
      </c>
      <c r="AU25" t="e">
        <f t="shared" si="13"/>
        <v>#N/A</v>
      </c>
      <c r="AV25" t="e">
        <f t="shared" si="14"/>
        <v>#N/A</v>
      </c>
      <c r="AW25" s="44" t="str" cm="1">
        <f t="array" ref="AW25">IF(D25="","",_xlfn.TOROW(lookup!A172:A184))</f>
        <v/>
      </c>
    </row>
    <row r="26" spans="1:49" x14ac:dyDescent="0.25">
      <c r="A26" s="56">
        <v>17</v>
      </c>
      <c r="B26" s="57" t="str">
        <f t="shared" si="7"/>
        <v/>
      </c>
      <c r="C26" s="58"/>
      <c r="D26" s="58"/>
      <c r="E26" s="57"/>
      <c r="F26" s="57" t="str">
        <f t="shared" si="0"/>
        <v/>
      </c>
      <c r="G26" s="57"/>
      <c r="H26" s="59"/>
      <c r="I26" s="59" t="s">
        <v>183</v>
      </c>
      <c r="J26" s="59" t="s">
        <v>183</v>
      </c>
      <c r="K26" s="59"/>
      <c r="L26" s="60" t="str">
        <f t="shared" si="15"/>
        <v/>
      </c>
      <c r="M26" s="60" t="str">
        <f t="shared" si="16"/>
        <v/>
      </c>
      <c r="N26" s="59"/>
      <c r="O26" s="59"/>
      <c r="P26" s="61"/>
      <c r="Q26" s="61"/>
      <c r="R26" s="62" t="str">
        <f>IF(C26="","",_xlfn.XLOOKUP(C26,table_Termination[Connector],table_Termination[Conduit_Size]))</f>
        <v/>
      </c>
      <c r="S26" s="63" t="str">
        <f>IF(C26="","",_xlfn.XLOOKUP(C26,table_Termination[Connector],table_Termination[Wire AWG]))</f>
        <v/>
      </c>
      <c r="T26" s="64" t="str">
        <f t="shared" si="3"/>
        <v/>
      </c>
      <c r="U26" s="65" t="str">
        <f>IF(C26="","",LEFT(_xlfn.XLOOKUP(C26,table_Termination[Connector],table_Termination[Voltage]),3))</f>
        <v/>
      </c>
      <c r="V26" s="66" t="str">
        <f t="shared" si="17"/>
        <v/>
      </c>
      <c r="W26" s="64" t="str" cm="1">
        <f t="array" aca="1" ref="W26" ca="1">IF(C26="","",IF(D26="MCC","------",IF(K26="","Black",_xlfn.XLOOKUP(K26,Table_RotateWireColor[circuit],INDIRECT("Table_RotateWireColor["&amp;U26&amp;"]")))))</f>
        <v/>
      </c>
      <c r="X26" s="64" t="str" cm="1">
        <f t="array" aca="1" ref="X26" ca="1">IF(C26="","",IF(D26="MCC","-----",IF(AH26=1,"-",IF(K26="","Red",_xlfn.XLOOKUP(L26,Table_RotateWireColor[circuit],INDIRECT("Table_RotateWireColor["&amp;U26&amp;"]"))))))</f>
        <v/>
      </c>
      <c r="Y26" s="64" t="str" cm="1">
        <f t="array" aca="1" ref="Y26" ca="1">IF(C26="","",IF(D26="MCC","-----",IF(AH26&lt;=2,"-",IF(K26="","Blue",_xlfn.XLOOKUP(M26,Table_RotateWireColor[circuit],INDIRECT("Table_RotateWireColor["&amp;U26&amp;"]"))))))</f>
        <v/>
      </c>
      <c r="Z26" s="64" t="str" cm="1">
        <f t="array" aca="1" ref="Z26" ca="1">IF(C26="","",IF(D26="MCC","-----",IF(AI26&lt;&gt;1,"-",IF(K26="","White",_xlfn.XLOOKUP("N",Table_RotateWireColor[circuit],INDIRECT("Table_RotateWireColor["&amp;U26&amp;"]"))))))</f>
        <v/>
      </c>
      <c r="AA26" s="64" t="str">
        <f t="shared" si="18"/>
        <v/>
      </c>
      <c r="AB26" s="67" t="str">
        <f>IF(C26="","","PWxx-"&amp;_xlfn.XLOOKUP(C26,table_Termination[Connector],table_Termination[Abbreviation])&amp;"T-xxSALx("&amp;IF(D26="LFMC",0,IF(D26="MCC",1,3))&amp;IF(Q26="Bolt",1,0)&amp;IF(AL26="None",0,IF(AL26="1G",1,IF(AL26="4x4",2,3)))&amp;")")</f>
        <v/>
      </c>
      <c r="AC26" s="68" t="str">
        <f>IF(D26="MCC","MC Cable Wire Colors "&amp;_xlfn.XLOOKUP(C26,table_Termination[Connector],table_Termination[MCC_Wire_Colors]),"")</f>
        <v/>
      </c>
      <c r="AD26" s="69"/>
      <c r="AG26" t="e">
        <f>IF(AND(LEFT(C26,2)="L6",_xlfn.NUMBERVALUE(LEFT(U26,3))&gt;250),"1ph",_xlfn.XLOOKUP(C26,table_Termination[Connector],table_Termination[Phasing]))</f>
        <v>#N/A</v>
      </c>
      <c r="AH26" t="e">
        <f>_xlfn.XLOOKUP('Order Entry'!AG26,lookup!$O$3:$O$7,lookup!$P$3:$P$7)</f>
        <v>#N/A</v>
      </c>
      <c r="AI26" t="e">
        <f>_xlfn.XLOOKUP('Order Entry'!AG26,lookup!$O$3:$O$7,lookup!$Q$3:$Q$7)</f>
        <v>#N/A</v>
      </c>
      <c r="AJ26">
        <f t="shared" si="6"/>
        <v>0</v>
      </c>
      <c r="AK26" t="e">
        <f>_xlfn.XLOOKUP(C26,table_Termination[Connector],table_Termination[Plate_Hole])</f>
        <v>#N/A</v>
      </c>
      <c r="AL26" t="e">
        <f>_xlfn.XLOOKUP(V26,lookup!$AD$68:$AD$72,lookup!$AC$68:$AC$72)</f>
        <v>#N/A</v>
      </c>
      <c r="AM26" s="44" t="str" cm="1">
        <f t="array" ref="AM26">IF(C26="","",IF(_xlfn.XLOOKUP(C26,table_Termination[Connector],table_Termination[Plate_Hole])=1.6,{"4x4","1G"},IF(_xlfn.XLOOKUP(C26,table_Termination[Connector],table_Termination[Plate_Hole])=2.1,"4x4","None")))</f>
        <v/>
      </c>
      <c r="AO26" s="44" t="str" cm="1">
        <f t="array" ref="AO26">IF(AM26="","None",_xlfn.XLOOKUP(_xlfn.ANCHORARRAY(AM26),lookup!$AC$68:$AC$72,lookup!$AD$68:$AD$72))</f>
        <v>None</v>
      </c>
      <c r="AQ26" s="44" t="s">
        <v>283</v>
      </c>
      <c r="AR26" t="str">
        <f>IF(C26="","",_xlfn.XLOOKUP(_xlfn.XLOOKUP(C26,table_Termination[Connector],table_Termination[SQD_Breaker]),Table_Breaker[breaker],Table_Breaker[Description]))</f>
        <v/>
      </c>
      <c r="AS26" t="str">
        <f>IF(C26="","",_xlfn.XLOOKUP(_xlfn.XLOOKUP(C26,table_Termination[Connector],table_Termination[HV_Siem_Breaker]),Table_Breaker[breaker],Table_Breaker[Description],""))</f>
        <v/>
      </c>
      <c r="AT26" s="44" t="s">
        <v>283</v>
      </c>
      <c r="AU26" t="e">
        <f t="shared" si="13"/>
        <v>#N/A</v>
      </c>
      <c r="AV26" t="e">
        <f t="shared" si="14"/>
        <v>#N/A</v>
      </c>
      <c r="AW26" s="44" t="str" cm="1">
        <f t="array" ref="AW26">IF(D26="","",_xlfn.TOROW(lookup!A173:A185))</f>
        <v/>
      </c>
    </row>
    <row r="27" spans="1:49" x14ac:dyDescent="0.25">
      <c r="A27" s="56">
        <v>18</v>
      </c>
      <c r="B27" s="57" t="str">
        <f t="shared" si="7"/>
        <v/>
      </c>
      <c r="C27" s="58"/>
      <c r="D27" s="58"/>
      <c r="E27" s="57"/>
      <c r="F27" s="57" t="str">
        <f t="shared" si="0"/>
        <v/>
      </c>
      <c r="G27" s="57"/>
      <c r="H27" s="59"/>
      <c r="I27" s="59" t="s">
        <v>183</v>
      </c>
      <c r="J27" s="59" t="s">
        <v>183</v>
      </c>
      <c r="K27" s="59"/>
      <c r="L27" s="60" t="str">
        <f t="shared" si="15"/>
        <v/>
      </c>
      <c r="M27" s="60" t="str">
        <f t="shared" si="16"/>
        <v/>
      </c>
      <c r="N27" s="59"/>
      <c r="O27" s="59"/>
      <c r="P27" s="61"/>
      <c r="Q27" s="61"/>
      <c r="R27" s="62" t="str">
        <f>IF(C27="","",_xlfn.XLOOKUP(C27,table_Termination[Connector],table_Termination[Conduit_Size]))</f>
        <v/>
      </c>
      <c r="S27" s="63" t="str">
        <f>IF(C27="","",_xlfn.XLOOKUP(C27,table_Termination[Connector],table_Termination[Wire AWG]))</f>
        <v/>
      </c>
      <c r="T27" s="64" t="str">
        <f t="shared" si="3"/>
        <v/>
      </c>
      <c r="U27" s="65" t="str">
        <f>IF(C27="","",LEFT(_xlfn.XLOOKUP(C27,table_Termination[Connector],table_Termination[Voltage]),3))</f>
        <v/>
      </c>
      <c r="V27" s="66" t="str">
        <f t="shared" si="17"/>
        <v/>
      </c>
      <c r="W27" s="64" t="str" cm="1">
        <f t="array" aca="1" ref="W27" ca="1">IF(C27="","",IF(D27="MCC","------",IF(K27="","Black",_xlfn.XLOOKUP(K27,Table_RotateWireColor[circuit],INDIRECT("Table_RotateWireColor["&amp;U27&amp;"]")))))</f>
        <v/>
      </c>
      <c r="X27" s="64" t="str" cm="1">
        <f t="array" aca="1" ref="X27" ca="1">IF(C27="","",IF(D27="MCC","-----",IF(AH27=1,"-",IF(K27="","Red",_xlfn.XLOOKUP(L27,Table_RotateWireColor[circuit],INDIRECT("Table_RotateWireColor["&amp;U27&amp;"]"))))))</f>
        <v/>
      </c>
      <c r="Y27" s="64" t="str" cm="1">
        <f t="array" aca="1" ref="Y27" ca="1">IF(C27="","",IF(D27="MCC","-----",IF(AH27&lt;=2,"-",IF(K27="","Blue",_xlfn.XLOOKUP(M27,Table_RotateWireColor[circuit],INDIRECT("Table_RotateWireColor["&amp;U27&amp;"]"))))))</f>
        <v/>
      </c>
      <c r="Z27" s="64" t="str" cm="1">
        <f t="array" aca="1" ref="Z27" ca="1">IF(C27="","",IF(D27="MCC","-----",IF(AI27&lt;&gt;1,"-",IF(K27="","White",_xlfn.XLOOKUP("N",Table_RotateWireColor[circuit],INDIRECT("Table_RotateWireColor["&amp;U27&amp;"]"))))))</f>
        <v/>
      </c>
      <c r="AA27" s="64" t="str">
        <f t="shared" si="18"/>
        <v/>
      </c>
      <c r="AB27" s="67" t="str">
        <f>IF(C27="","","PWxx-"&amp;_xlfn.XLOOKUP(C27,table_Termination[Connector],table_Termination[Abbreviation])&amp;"T-xxSALx("&amp;IF(D27="LFMC",0,IF(D27="MCC",1,3))&amp;IF(Q27="Bolt",1,0)&amp;IF(AL27="None",0,IF(AL27="1G",1,IF(AL27="4x4",2,3)))&amp;")")</f>
        <v/>
      </c>
      <c r="AC27" s="68" t="str">
        <f>IF(D27="MCC","MC Cable Wire Colors "&amp;_xlfn.XLOOKUP(C27,table_Termination[Connector],table_Termination[MCC_Wire_Colors]),"")</f>
        <v/>
      </c>
      <c r="AD27" s="69"/>
      <c r="AG27" t="e">
        <f>IF(AND(LEFT(C27,2)="L6",_xlfn.NUMBERVALUE(LEFT(U27,3))&gt;250),"1ph",_xlfn.XLOOKUP(C27,table_Termination[Connector],table_Termination[Phasing]))</f>
        <v>#N/A</v>
      </c>
      <c r="AH27" t="e">
        <f>_xlfn.XLOOKUP('Order Entry'!AG27,lookup!$O$3:$O$7,lookup!$P$3:$P$7)</f>
        <v>#N/A</v>
      </c>
      <c r="AI27" t="e">
        <f>_xlfn.XLOOKUP('Order Entry'!AG27,lookup!$O$3:$O$7,lookup!$Q$3:$Q$7)</f>
        <v>#N/A</v>
      </c>
      <c r="AJ27">
        <f t="shared" si="6"/>
        <v>0</v>
      </c>
      <c r="AK27" t="e">
        <f>_xlfn.XLOOKUP(C27,table_Termination[Connector],table_Termination[Plate_Hole])</f>
        <v>#N/A</v>
      </c>
      <c r="AL27" t="e">
        <f>_xlfn.XLOOKUP(V27,lookup!$AD$68:$AD$72,lookup!$AC$68:$AC$72)</f>
        <v>#N/A</v>
      </c>
      <c r="AM27" s="44" t="str" cm="1">
        <f t="array" ref="AM27">IF(C27="","",IF(_xlfn.XLOOKUP(C27,table_Termination[Connector],table_Termination[Plate_Hole])=1.6,{"4x4","1G"},IF(_xlfn.XLOOKUP(C27,table_Termination[Connector],table_Termination[Plate_Hole])=2.1,"4x4","None")))</f>
        <v/>
      </c>
      <c r="AO27" s="44" t="str" cm="1">
        <f t="array" ref="AO27">IF(AM27="","None",_xlfn.XLOOKUP(_xlfn.ANCHORARRAY(AM27),lookup!$AC$68:$AC$72,lookup!$AD$68:$AD$72))</f>
        <v>None</v>
      </c>
      <c r="AQ27" s="44" t="s">
        <v>283</v>
      </c>
      <c r="AR27" t="str">
        <f>IF(C27="","",_xlfn.XLOOKUP(_xlfn.XLOOKUP(C27,table_Termination[Connector],table_Termination[SQD_Breaker]),Table_Breaker[breaker],Table_Breaker[Description]))</f>
        <v/>
      </c>
      <c r="AS27" t="str">
        <f>IF(C27="","",_xlfn.XLOOKUP(_xlfn.XLOOKUP(C27,table_Termination[Connector],table_Termination[HV_Siem_Breaker]),Table_Breaker[breaker],Table_Breaker[Description],""))</f>
        <v/>
      </c>
      <c r="AT27" s="44" t="s">
        <v>283</v>
      </c>
      <c r="AU27" t="e">
        <f t="shared" si="13"/>
        <v>#N/A</v>
      </c>
      <c r="AV27" t="e">
        <f t="shared" si="14"/>
        <v>#N/A</v>
      </c>
      <c r="AW27" s="44" t="str" cm="1">
        <f t="array" ref="AW27">IF(D27="","",_xlfn.TOROW(lookup!A174:A186))</f>
        <v/>
      </c>
    </row>
    <row r="28" spans="1:49" x14ac:dyDescent="0.25">
      <c r="A28" s="56">
        <v>19</v>
      </c>
      <c r="B28" s="57" t="str">
        <f t="shared" si="7"/>
        <v/>
      </c>
      <c r="C28" s="58"/>
      <c r="D28" s="58"/>
      <c r="E28" s="57"/>
      <c r="F28" s="57" t="str">
        <f t="shared" si="0"/>
        <v/>
      </c>
      <c r="G28" s="57"/>
      <c r="H28" s="59"/>
      <c r="I28" s="59" t="s">
        <v>183</v>
      </c>
      <c r="J28" s="59" t="s">
        <v>183</v>
      </c>
      <c r="K28" s="59"/>
      <c r="L28" s="60" t="str">
        <f t="shared" si="15"/>
        <v/>
      </c>
      <c r="M28" s="60" t="str">
        <f t="shared" si="16"/>
        <v/>
      </c>
      <c r="N28" s="59"/>
      <c r="O28" s="59"/>
      <c r="P28" s="61"/>
      <c r="Q28" s="61"/>
      <c r="R28" s="62" t="str">
        <f>IF(C28="","",_xlfn.XLOOKUP(C28,table_Termination[Connector],table_Termination[Conduit_Size]))</f>
        <v/>
      </c>
      <c r="S28" s="63" t="str">
        <f>IF(C28="","",_xlfn.XLOOKUP(C28,table_Termination[Connector],table_Termination[Wire AWG]))</f>
        <v/>
      </c>
      <c r="T28" s="64" t="str">
        <f t="shared" si="3"/>
        <v/>
      </c>
      <c r="U28" s="65" t="str">
        <f>IF(C28="","",LEFT(_xlfn.XLOOKUP(C28,table_Termination[Connector],table_Termination[Voltage]),3))</f>
        <v/>
      </c>
      <c r="V28" s="66" t="str">
        <f t="shared" si="17"/>
        <v/>
      </c>
      <c r="W28" s="64" t="str" cm="1">
        <f t="array" aca="1" ref="W28" ca="1">IF(C28="","",IF(D28="MCC","------",IF(K28="","Black",_xlfn.XLOOKUP(K28,Table_RotateWireColor[circuit],INDIRECT("Table_RotateWireColor["&amp;U28&amp;"]")))))</f>
        <v/>
      </c>
      <c r="X28" s="64" t="str" cm="1">
        <f t="array" aca="1" ref="X28" ca="1">IF(C28="","",IF(D28="MCC","-----",IF(AH28=1,"-",IF(K28="","Red",_xlfn.XLOOKUP(L28,Table_RotateWireColor[circuit],INDIRECT("Table_RotateWireColor["&amp;U28&amp;"]"))))))</f>
        <v/>
      </c>
      <c r="Y28" s="64" t="str" cm="1">
        <f t="array" aca="1" ref="Y28" ca="1">IF(C28="","",IF(D28="MCC","-----",IF(AH28&lt;=2,"-",IF(K28="","Blue",_xlfn.XLOOKUP(M28,Table_RotateWireColor[circuit],INDIRECT("Table_RotateWireColor["&amp;U28&amp;"]"))))))</f>
        <v/>
      </c>
      <c r="Z28" s="64" t="str" cm="1">
        <f t="array" aca="1" ref="Z28" ca="1">IF(C28="","",IF(D28="MCC","-----",IF(AI28&lt;&gt;1,"-",IF(K28="","White",_xlfn.XLOOKUP("N",Table_RotateWireColor[circuit],INDIRECT("Table_RotateWireColor["&amp;U28&amp;"]"))))))</f>
        <v/>
      </c>
      <c r="AA28" s="64" t="str">
        <f t="shared" si="18"/>
        <v/>
      </c>
      <c r="AB28" s="67" t="str">
        <f>IF(C28="","","PWxx-"&amp;_xlfn.XLOOKUP(C28,table_Termination[Connector],table_Termination[Abbreviation])&amp;"T-xxSALx("&amp;IF(D28="LFMC",0,IF(D28="MCC",1,3))&amp;IF(Q28="Bolt",1,0)&amp;IF(AL28="None",0,IF(AL28="1G",1,IF(AL28="4x4",2,3)))&amp;")")</f>
        <v/>
      </c>
      <c r="AC28" s="68" t="str">
        <f>IF(D28="MCC","MC Cable Wire Colors "&amp;_xlfn.XLOOKUP(C28,table_Termination[Connector],table_Termination[MCC_Wire_Colors]),"")</f>
        <v/>
      </c>
      <c r="AD28" s="69"/>
      <c r="AG28" t="e">
        <f>IF(AND(LEFT(C28,2)="L6",_xlfn.NUMBERVALUE(LEFT(U28,3))&gt;250),"1ph",_xlfn.XLOOKUP(C28,table_Termination[Connector],table_Termination[Phasing]))</f>
        <v>#N/A</v>
      </c>
      <c r="AH28" t="e">
        <f>_xlfn.XLOOKUP('Order Entry'!AG28,lookup!$O$3:$O$7,lookup!$P$3:$P$7)</f>
        <v>#N/A</v>
      </c>
      <c r="AI28" t="e">
        <f>_xlfn.XLOOKUP('Order Entry'!AG28,lookup!$O$3:$O$7,lookup!$Q$3:$Q$7)</f>
        <v>#N/A</v>
      </c>
      <c r="AJ28">
        <f t="shared" si="6"/>
        <v>0</v>
      </c>
      <c r="AK28" t="e">
        <f>_xlfn.XLOOKUP(C28,table_Termination[Connector],table_Termination[Plate_Hole])</f>
        <v>#N/A</v>
      </c>
      <c r="AL28" t="e">
        <f>_xlfn.XLOOKUP(V28,lookup!$AD$68:$AD$72,lookup!$AC$68:$AC$72)</f>
        <v>#N/A</v>
      </c>
      <c r="AM28" s="44" t="str" cm="1">
        <f t="array" ref="AM28">IF(C28="","",IF(_xlfn.XLOOKUP(C28,table_Termination[Connector],table_Termination[Plate_Hole])=1.6,{"4x4","1G"},IF(_xlfn.XLOOKUP(C28,table_Termination[Connector],table_Termination[Plate_Hole])=2.1,"4x4","None")))</f>
        <v/>
      </c>
      <c r="AO28" s="44" t="str" cm="1">
        <f t="array" ref="AO28">IF(AM28="","None",_xlfn.XLOOKUP(_xlfn.ANCHORARRAY(AM28),lookup!$AC$68:$AC$72,lookup!$AD$68:$AD$72))</f>
        <v>None</v>
      </c>
      <c r="AQ28" s="44" t="s">
        <v>283</v>
      </c>
      <c r="AR28" t="str">
        <f>IF(C28="","",_xlfn.XLOOKUP(_xlfn.XLOOKUP(C28,table_Termination[Connector],table_Termination[SQD_Breaker]),Table_Breaker[breaker],Table_Breaker[Description]))</f>
        <v/>
      </c>
      <c r="AS28" t="str">
        <f>IF(C28="","",_xlfn.XLOOKUP(_xlfn.XLOOKUP(C28,table_Termination[Connector],table_Termination[HV_Siem_Breaker]),Table_Breaker[breaker],Table_Breaker[Description],""))</f>
        <v/>
      </c>
      <c r="AT28" s="44" t="s">
        <v>283</v>
      </c>
      <c r="AU28" t="e">
        <f t="shared" si="13"/>
        <v>#N/A</v>
      </c>
      <c r="AV28" t="e">
        <f t="shared" si="14"/>
        <v>#N/A</v>
      </c>
      <c r="AW28" s="44" t="str" cm="1">
        <f t="array" ref="AW28">IF(D28="","",_xlfn.TOROW(lookup!A175:A187))</f>
        <v/>
      </c>
    </row>
    <row r="29" spans="1:49" x14ac:dyDescent="0.25">
      <c r="A29" s="56">
        <v>20</v>
      </c>
      <c r="B29" s="57" t="str">
        <f t="shared" si="7"/>
        <v/>
      </c>
      <c r="C29" s="58"/>
      <c r="D29" s="58"/>
      <c r="E29" s="57"/>
      <c r="F29" s="57" t="str">
        <f t="shared" si="0"/>
        <v/>
      </c>
      <c r="G29" s="57"/>
      <c r="H29" s="59"/>
      <c r="I29" s="59" t="s">
        <v>183</v>
      </c>
      <c r="J29" s="59" t="s">
        <v>183</v>
      </c>
      <c r="K29" s="59"/>
      <c r="L29" s="60" t="str">
        <f t="shared" si="15"/>
        <v/>
      </c>
      <c r="M29" s="60" t="str">
        <f t="shared" si="16"/>
        <v/>
      </c>
      <c r="N29" s="59"/>
      <c r="O29" s="59"/>
      <c r="P29" s="61"/>
      <c r="Q29" s="61"/>
      <c r="R29" s="62" t="str">
        <f>IF(C29="","",_xlfn.XLOOKUP(C29,table_Termination[Connector],table_Termination[Conduit_Size]))</f>
        <v/>
      </c>
      <c r="S29" s="63" t="str">
        <f>IF(C29="","",_xlfn.XLOOKUP(C29,table_Termination[Connector],table_Termination[Wire AWG]))</f>
        <v/>
      </c>
      <c r="T29" s="64" t="str">
        <f t="shared" si="3"/>
        <v/>
      </c>
      <c r="U29" s="65" t="str">
        <f>IF(C29="","",LEFT(_xlfn.XLOOKUP(C29,table_Termination[Connector],table_Termination[Voltage]),3))</f>
        <v/>
      </c>
      <c r="V29" s="66" t="str">
        <f t="shared" si="17"/>
        <v/>
      </c>
      <c r="W29" s="64" t="str" cm="1">
        <f t="array" aca="1" ref="W29" ca="1">IF(C29="","",IF(D29="MCC","------",IF(K29="","Black",_xlfn.XLOOKUP(K29,Table_RotateWireColor[circuit],INDIRECT("Table_RotateWireColor["&amp;U29&amp;"]")))))</f>
        <v/>
      </c>
      <c r="X29" s="64" t="str" cm="1">
        <f t="array" aca="1" ref="X29" ca="1">IF(C29="","",IF(D29="MCC","-----",IF(AH29=1,"-",IF(K29="","Red",_xlfn.XLOOKUP(L29,Table_RotateWireColor[circuit],INDIRECT("Table_RotateWireColor["&amp;U29&amp;"]"))))))</f>
        <v/>
      </c>
      <c r="Y29" s="64" t="str" cm="1">
        <f t="array" aca="1" ref="Y29" ca="1">IF(C29="","",IF(D29="MCC","-----",IF(AH29&lt;=2,"-",IF(K29="","Blue",_xlfn.XLOOKUP(M29,Table_RotateWireColor[circuit],INDIRECT("Table_RotateWireColor["&amp;U29&amp;"]"))))))</f>
        <v/>
      </c>
      <c r="Z29" s="64" t="str" cm="1">
        <f t="array" aca="1" ref="Z29" ca="1">IF(C29="","",IF(D29="MCC","-----",IF(AI29&lt;&gt;1,"-",IF(K29="","White",_xlfn.XLOOKUP("N",Table_RotateWireColor[circuit],INDIRECT("Table_RotateWireColor["&amp;U29&amp;"]"))))))</f>
        <v/>
      </c>
      <c r="AA29" s="64" t="str">
        <f t="shared" si="18"/>
        <v/>
      </c>
      <c r="AB29" s="67" t="str">
        <f>IF(C29="","","PWxx-"&amp;_xlfn.XLOOKUP(C29,table_Termination[Connector],table_Termination[Abbreviation])&amp;"T-xxSALx("&amp;IF(D29="LFMC",0,IF(D29="MCC",1,3))&amp;IF(Q29="Bolt",1,0)&amp;IF(AL29="None",0,IF(AL29="1G",1,IF(AL29="4x4",2,3)))&amp;")")</f>
        <v/>
      </c>
      <c r="AC29" s="68" t="str">
        <f>IF(D29="MCC","MC Cable Wire Colors "&amp;_xlfn.XLOOKUP(C29,table_Termination[Connector],table_Termination[MCC_Wire_Colors]),"")</f>
        <v/>
      </c>
      <c r="AD29" s="69"/>
      <c r="AG29" t="e">
        <f>IF(AND(LEFT(C29,2)="L6",_xlfn.NUMBERVALUE(LEFT(U29,3))&gt;250),"1ph",_xlfn.XLOOKUP(C29,table_Termination[Connector],table_Termination[Phasing]))</f>
        <v>#N/A</v>
      </c>
      <c r="AH29" t="e">
        <f>_xlfn.XLOOKUP('Order Entry'!AG29,lookup!$O$3:$O$7,lookup!$P$3:$P$7)</f>
        <v>#N/A</v>
      </c>
      <c r="AI29" t="e">
        <f>_xlfn.XLOOKUP('Order Entry'!AG29,lookup!$O$3:$O$7,lookup!$Q$3:$Q$7)</f>
        <v>#N/A</v>
      </c>
      <c r="AJ29">
        <f t="shared" si="6"/>
        <v>0</v>
      </c>
      <c r="AK29" t="e">
        <f>_xlfn.XLOOKUP(C29,table_Termination[Connector],table_Termination[Plate_Hole])</f>
        <v>#N/A</v>
      </c>
      <c r="AL29" t="e">
        <f>_xlfn.XLOOKUP(V29,lookup!$AD$68:$AD$72,lookup!$AC$68:$AC$72)</f>
        <v>#N/A</v>
      </c>
      <c r="AM29" s="44" t="str" cm="1">
        <f t="array" ref="AM29">IF(C29="","",IF(_xlfn.XLOOKUP(C29,table_Termination[Connector],table_Termination[Plate_Hole])=1.6,{"4x4","1G"},IF(_xlfn.XLOOKUP(C29,table_Termination[Connector],table_Termination[Plate_Hole])=2.1,"4x4","None")))</f>
        <v/>
      </c>
      <c r="AO29" s="44" t="str" cm="1">
        <f t="array" ref="AO29">IF(AM29="","None",_xlfn.XLOOKUP(_xlfn.ANCHORARRAY(AM29),lookup!$AC$68:$AC$72,lookup!$AD$68:$AD$72))</f>
        <v>None</v>
      </c>
      <c r="AQ29" s="44" t="s">
        <v>283</v>
      </c>
      <c r="AR29" t="str">
        <f>IF(C29="","",_xlfn.XLOOKUP(_xlfn.XLOOKUP(C29,table_Termination[Connector],table_Termination[SQD_Breaker]),Table_Breaker[breaker],Table_Breaker[Description]))</f>
        <v/>
      </c>
      <c r="AS29" t="str">
        <f>IF(C29="","",_xlfn.XLOOKUP(_xlfn.XLOOKUP(C29,table_Termination[Connector],table_Termination[HV_Siem_Breaker]),Table_Breaker[breaker],Table_Breaker[Description],""))</f>
        <v/>
      </c>
      <c r="AT29" s="44" t="s">
        <v>283</v>
      </c>
      <c r="AU29" t="e">
        <f t="shared" si="13"/>
        <v>#N/A</v>
      </c>
      <c r="AV29" t="e">
        <f t="shared" si="14"/>
        <v>#N/A</v>
      </c>
      <c r="AW29" s="44" t="str" cm="1">
        <f t="array" ref="AW29">IF(D29="","",_xlfn.TOROW(lookup!A176:A188))</f>
        <v/>
      </c>
    </row>
    <row r="30" spans="1:49" x14ac:dyDescent="0.25">
      <c r="A30" s="56">
        <v>21</v>
      </c>
      <c r="B30" s="57" t="str">
        <f t="shared" si="7"/>
        <v/>
      </c>
      <c r="C30" s="58"/>
      <c r="D30" s="58"/>
      <c r="E30" s="57"/>
      <c r="F30" s="57" t="str">
        <f t="shared" si="0"/>
        <v/>
      </c>
      <c r="G30" s="57"/>
      <c r="H30" s="59"/>
      <c r="I30" s="59" t="s">
        <v>183</v>
      </c>
      <c r="J30" s="59" t="s">
        <v>183</v>
      </c>
      <c r="K30" s="59"/>
      <c r="L30" s="60" t="str">
        <f t="shared" si="15"/>
        <v/>
      </c>
      <c r="M30" s="60" t="str">
        <f t="shared" si="16"/>
        <v/>
      </c>
      <c r="N30" s="59"/>
      <c r="O30" s="59"/>
      <c r="P30" s="61"/>
      <c r="Q30" s="61"/>
      <c r="R30" s="62" t="str">
        <f>IF(C30="","",_xlfn.XLOOKUP(C30,table_Termination[Connector],table_Termination[Conduit_Size]))</f>
        <v/>
      </c>
      <c r="S30" s="63" t="str">
        <f>IF(C30="","",_xlfn.XLOOKUP(C30,table_Termination[Connector],table_Termination[Wire AWG]))</f>
        <v/>
      </c>
      <c r="T30" s="64" t="str">
        <f t="shared" si="3"/>
        <v/>
      </c>
      <c r="U30" s="65" t="str">
        <f>IF(C30="","",LEFT(_xlfn.XLOOKUP(C30,table_Termination[Connector],table_Termination[Voltage]),3))</f>
        <v/>
      </c>
      <c r="V30" s="66" t="str">
        <f t="shared" si="17"/>
        <v/>
      </c>
      <c r="W30" s="64" t="str" cm="1">
        <f t="array" aca="1" ref="W30" ca="1">IF(C30="","",IF(D30="MCC","------",IF(K30="","Black",_xlfn.XLOOKUP(K30,Table_RotateWireColor[circuit],INDIRECT("Table_RotateWireColor["&amp;U30&amp;"]")))))</f>
        <v/>
      </c>
      <c r="X30" s="64" t="str" cm="1">
        <f t="array" aca="1" ref="X30" ca="1">IF(C30="","",IF(D30="MCC","-----",IF(AH30=1,"-",IF(K30="","Red",_xlfn.XLOOKUP(L30,Table_RotateWireColor[circuit],INDIRECT("Table_RotateWireColor["&amp;U30&amp;"]"))))))</f>
        <v/>
      </c>
      <c r="Y30" s="64" t="str" cm="1">
        <f t="array" aca="1" ref="Y30" ca="1">IF(C30="","",IF(D30="MCC","-----",IF(AH30&lt;=2,"-",IF(K30="","Blue",_xlfn.XLOOKUP(M30,Table_RotateWireColor[circuit],INDIRECT("Table_RotateWireColor["&amp;U30&amp;"]"))))))</f>
        <v/>
      </c>
      <c r="Z30" s="64" t="str" cm="1">
        <f t="array" aca="1" ref="Z30" ca="1">IF(C30="","",IF(D30="MCC","-----",IF(AI30&lt;&gt;1,"-",IF(K30="","White",_xlfn.XLOOKUP("N",Table_RotateWireColor[circuit],INDIRECT("Table_RotateWireColor["&amp;U30&amp;"]"))))))</f>
        <v/>
      </c>
      <c r="AA30" s="64" t="str">
        <f t="shared" si="18"/>
        <v/>
      </c>
      <c r="AB30" s="67" t="str">
        <f>IF(C30="","","PWxx-"&amp;_xlfn.XLOOKUP(C30,table_Termination[Connector],table_Termination[Abbreviation])&amp;"T-xxSALx("&amp;IF(D30="LFMC",0,IF(D30="MCC",1,3))&amp;IF(Q30="Bolt",1,0)&amp;IF(AL30="None",0,IF(AL30="1G",1,IF(AL30="4x4",2,3)))&amp;")")</f>
        <v/>
      </c>
      <c r="AC30" s="68" t="str">
        <f>IF(D30="MCC","MC Cable Wire Colors "&amp;_xlfn.XLOOKUP(C30,table_Termination[Connector],table_Termination[MCC_Wire_Colors]),"")</f>
        <v/>
      </c>
      <c r="AD30" s="69"/>
      <c r="AG30" t="e">
        <f>IF(AND(LEFT(C30,2)="L6",_xlfn.NUMBERVALUE(LEFT(U30,3))&gt;250),"1ph",_xlfn.XLOOKUP(C30,table_Termination[Connector],table_Termination[Phasing]))</f>
        <v>#N/A</v>
      </c>
      <c r="AH30" t="e">
        <f>_xlfn.XLOOKUP('Order Entry'!AG30,lookup!$O$3:$O$7,lookup!$P$3:$P$7)</f>
        <v>#N/A</v>
      </c>
      <c r="AI30" t="e">
        <f>_xlfn.XLOOKUP('Order Entry'!AG30,lookup!$O$3:$O$7,lookup!$Q$3:$Q$7)</f>
        <v>#N/A</v>
      </c>
      <c r="AJ30">
        <f t="shared" si="6"/>
        <v>0</v>
      </c>
      <c r="AK30" t="e">
        <f>_xlfn.XLOOKUP(C30,table_Termination[Connector],table_Termination[Plate_Hole])</f>
        <v>#N/A</v>
      </c>
      <c r="AL30" t="e">
        <f>_xlfn.XLOOKUP(V30,lookup!$AD$68:$AD$72,lookup!$AC$68:$AC$72)</f>
        <v>#N/A</v>
      </c>
      <c r="AM30" s="44" t="str" cm="1">
        <f t="array" ref="AM30">IF(C30="","",IF(_xlfn.XLOOKUP(C30,table_Termination[Connector],table_Termination[Plate_Hole])=1.6,{"4x4","1G"},IF(_xlfn.XLOOKUP(C30,table_Termination[Connector],table_Termination[Plate_Hole])=2.1,"4x4","None")))</f>
        <v/>
      </c>
      <c r="AO30" s="44" t="str" cm="1">
        <f t="array" ref="AO30">IF(AM30="","None",_xlfn.XLOOKUP(_xlfn.ANCHORARRAY(AM30),lookup!$AC$68:$AC$72,lookup!$AD$68:$AD$72))</f>
        <v>None</v>
      </c>
      <c r="AQ30" s="44" t="s">
        <v>283</v>
      </c>
      <c r="AR30" t="str">
        <f>IF(C30="","",_xlfn.XLOOKUP(_xlfn.XLOOKUP(C30,table_Termination[Connector],table_Termination[SQD_Breaker]),Table_Breaker[breaker],Table_Breaker[Description]))</f>
        <v/>
      </c>
      <c r="AS30" t="str">
        <f>IF(C30="","",_xlfn.XLOOKUP(_xlfn.XLOOKUP(C30,table_Termination[Connector],table_Termination[HV_Siem_Breaker]),Table_Breaker[breaker],Table_Breaker[Description],""))</f>
        <v/>
      </c>
      <c r="AT30" s="44" t="s">
        <v>283</v>
      </c>
      <c r="AU30" t="e">
        <f t="shared" si="13"/>
        <v>#N/A</v>
      </c>
      <c r="AV30" t="e">
        <f t="shared" si="14"/>
        <v>#N/A</v>
      </c>
      <c r="AW30" s="44" t="str" cm="1">
        <f t="array" ref="AW30">IF(D30="","",_xlfn.TOROW(lookup!A177:A189))</f>
        <v/>
      </c>
    </row>
    <row r="31" spans="1:49" x14ac:dyDescent="0.25">
      <c r="A31" s="56">
        <v>22</v>
      </c>
      <c r="B31" s="57" t="str">
        <f t="shared" si="7"/>
        <v/>
      </c>
      <c r="C31" s="58"/>
      <c r="D31" s="58"/>
      <c r="E31" s="57"/>
      <c r="F31" s="57" t="str">
        <f t="shared" si="0"/>
        <v/>
      </c>
      <c r="G31" s="57"/>
      <c r="H31" s="59"/>
      <c r="I31" s="59" t="s">
        <v>183</v>
      </c>
      <c r="J31" s="59" t="s">
        <v>183</v>
      </c>
      <c r="K31" s="59"/>
      <c r="L31" s="60" t="str">
        <f t="shared" si="15"/>
        <v/>
      </c>
      <c r="M31" s="60" t="str">
        <f t="shared" si="16"/>
        <v/>
      </c>
      <c r="N31" s="59"/>
      <c r="O31" s="59"/>
      <c r="P31" s="61"/>
      <c r="Q31" s="61"/>
      <c r="R31" s="62" t="str">
        <f>IF(C31="","",_xlfn.XLOOKUP(C31,table_Termination[Connector],table_Termination[Conduit_Size]))</f>
        <v/>
      </c>
      <c r="S31" s="63" t="str">
        <f>IF(C31="","",_xlfn.XLOOKUP(C31,table_Termination[Connector],table_Termination[Wire AWG]))</f>
        <v/>
      </c>
      <c r="T31" s="64" t="str">
        <f t="shared" si="3"/>
        <v/>
      </c>
      <c r="U31" s="65" t="str">
        <f>IF(C31="","",LEFT(_xlfn.XLOOKUP(C31,table_Termination[Connector],table_Termination[Voltage]),3))</f>
        <v/>
      </c>
      <c r="V31" s="66" t="str">
        <f t="shared" si="17"/>
        <v/>
      </c>
      <c r="W31" s="64" t="str" cm="1">
        <f t="array" aca="1" ref="W31" ca="1">IF(C31="","",IF(D31="MCC","------",IF(K31="","Black",_xlfn.XLOOKUP(K31,Table_RotateWireColor[circuit],INDIRECT("Table_RotateWireColor["&amp;U31&amp;"]")))))</f>
        <v/>
      </c>
      <c r="X31" s="64" t="str" cm="1">
        <f t="array" aca="1" ref="X31" ca="1">IF(C31="","",IF(D31="MCC","-----",IF(AH31=1,"-",IF(K31="","Red",_xlfn.XLOOKUP(L31,Table_RotateWireColor[circuit],INDIRECT("Table_RotateWireColor["&amp;U31&amp;"]"))))))</f>
        <v/>
      </c>
      <c r="Y31" s="64" t="str" cm="1">
        <f t="array" aca="1" ref="Y31" ca="1">IF(C31="","",IF(D31="MCC","-----",IF(AH31&lt;=2,"-",IF(K31="","Blue",_xlfn.XLOOKUP(M31,Table_RotateWireColor[circuit],INDIRECT("Table_RotateWireColor["&amp;U31&amp;"]"))))))</f>
        <v/>
      </c>
      <c r="Z31" s="64" t="str" cm="1">
        <f t="array" aca="1" ref="Z31" ca="1">IF(C31="","",IF(D31="MCC","-----",IF(AI31&lt;&gt;1,"-",IF(K31="","White",_xlfn.XLOOKUP("N",Table_RotateWireColor[circuit],INDIRECT("Table_RotateWireColor["&amp;U31&amp;"]"))))))</f>
        <v/>
      </c>
      <c r="AA31" s="64" t="str">
        <f t="shared" si="18"/>
        <v/>
      </c>
      <c r="AB31" s="67" t="str">
        <f>IF(C31="","","PWxx-"&amp;_xlfn.XLOOKUP(C31,table_Termination[Connector],table_Termination[Abbreviation])&amp;"T-xxSALx("&amp;IF(D31="LFMC",0,IF(D31="MCC",1,3))&amp;IF(Q31="Bolt",1,0)&amp;IF(AL31="None",0,IF(AL31="1G",1,IF(AL31="4x4",2,3)))&amp;")")</f>
        <v/>
      </c>
      <c r="AC31" s="68" t="str">
        <f>IF(D31="MCC","MC Cable Wire Colors "&amp;_xlfn.XLOOKUP(C31,table_Termination[Connector],table_Termination[MCC_Wire_Colors]),"")</f>
        <v/>
      </c>
      <c r="AD31" s="69"/>
      <c r="AG31" t="e">
        <f>IF(AND(LEFT(C31,2)="L6",_xlfn.NUMBERVALUE(LEFT(U31,3))&gt;250),"1ph",_xlfn.XLOOKUP(C31,table_Termination[Connector],table_Termination[Phasing]))</f>
        <v>#N/A</v>
      </c>
      <c r="AH31" t="e">
        <f>_xlfn.XLOOKUP('Order Entry'!AG31,lookup!$O$3:$O$7,lookup!$P$3:$P$7)</f>
        <v>#N/A</v>
      </c>
      <c r="AI31" t="e">
        <f>_xlfn.XLOOKUP('Order Entry'!AG31,lookup!$O$3:$O$7,lookup!$Q$3:$Q$7)</f>
        <v>#N/A</v>
      </c>
      <c r="AJ31">
        <f t="shared" si="6"/>
        <v>0</v>
      </c>
      <c r="AK31" t="e">
        <f>_xlfn.XLOOKUP(C31,table_Termination[Connector],table_Termination[Plate_Hole])</f>
        <v>#N/A</v>
      </c>
      <c r="AL31" t="e">
        <f>_xlfn.XLOOKUP(V31,lookup!$AD$68:$AD$72,lookup!$AC$68:$AC$72)</f>
        <v>#N/A</v>
      </c>
      <c r="AM31" s="44" t="str" cm="1">
        <f t="array" ref="AM31">IF(C31="","",IF(_xlfn.XLOOKUP(C31,table_Termination[Connector],table_Termination[Plate_Hole])=1.6,{"4x4","1G"},IF(_xlfn.XLOOKUP(C31,table_Termination[Connector],table_Termination[Plate_Hole])=2.1,"4x4","None")))</f>
        <v/>
      </c>
      <c r="AO31" s="44" t="str" cm="1">
        <f t="array" ref="AO31">IF(AM31="","None",_xlfn.XLOOKUP(_xlfn.ANCHORARRAY(AM31),lookup!$AC$68:$AC$72,lookup!$AD$68:$AD$72))</f>
        <v>None</v>
      </c>
      <c r="AQ31" s="44" t="s">
        <v>283</v>
      </c>
      <c r="AR31" t="str">
        <f>IF(C31="","",_xlfn.XLOOKUP(_xlfn.XLOOKUP(C31,table_Termination[Connector],table_Termination[SQD_Breaker]),Table_Breaker[breaker],Table_Breaker[Description]))</f>
        <v/>
      </c>
      <c r="AS31" t="str">
        <f>IF(C31="","",_xlfn.XLOOKUP(_xlfn.XLOOKUP(C31,table_Termination[Connector],table_Termination[HV_Siem_Breaker]),Table_Breaker[breaker],Table_Breaker[Description],""))</f>
        <v/>
      </c>
      <c r="AT31" s="44" t="s">
        <v>283</v>
      </c>
      <c r="AU31" t="e">
        <f t="shared" si="13"/>
        <v>#N/A</v>
      </c>
      <c r="AV31" t="e">
        <f t="shared" si="14"/>
        <v>#N/A</v>
      </c>
      <c r="AW31" s="44" t="str" cm="1">
        <f t="array" ref="AW31">IF(D31="","",_xlfn.TOROW(lookup!A178:A190))</f>
        <v/>
      </c>
    </row>
    <row r="32" spans="1:49" x14ac:dyDescent="0.25">
      <c r="A32" s="56">
        <v>23</v>
      </c>
      <c r="B32" s="57" t="str">
        <f t="shared" si="7"/>
        <v/>
      </c>
      <c r="C32" s="58"/>
      <c r="D32" s="58"/>
      <c r="E32" s="57"/>
      <c r="F32" s="57" t="str">
        <f t="shared" si="0"/>
        <v/>
      </c>
      <c r="G32" s="57"/>
      <c r="H32" s="59"/>
      <c r="I32" s="59" t="s">
        <v>183</v>
      </c>
      <c r="J32" s="59" t="s">
        <v>183</v>
      </c>
      <c r="K32" s="59"/>
      <c r="L32" s="60" t="str">
        <f t="shared" si="15"/>
        <v/>
      </c>
      <c r="M32" s="60" t="str">
        <f t="shared" si="16"/>
        <v/>
      </c>
      <c r="N32" s="59"/>
      <c r="O32" s="59"/>
      <c r="P32" s="61"/>
      <c r="Q32" s="61"/>
      <c r="R32" s="62" t="str">
        <f>IF(C32="","",_xlfn.XLOOKUP(C32,table_Termination[Connector],table_Termination[Conduit_Size]))</f>
        <v/>
      </c>
      <c r="S32" s="63" t="str">
        <f>IF(C32="","",_xlfn.XLOOKUP(C32,table_Termination[Connector],table_Termination[Wire AWG]))</f>
        <v/>
      </c>
      <c r="T32" s="64" t="str">
        <f t="shared" si="3"/>
        <v/>
      </c>
      <c r="U32" s="65" t="str">
        <f>IF(C32="","",LEFT(_xlfn.XLOOKUP(C32,table_Termination[Connector],table_Termination[Voltage]),3))</f>
        <v/>
      </c>
      <c r="V32" s="66" t="str">
        <f t="shared" si="17"/>
        <v/>
      </c>
      <c r="W32" s="64" t="str" cm="1">
        <f t="array" aca="1" ref="W32" ca="1">IF(C32="","",IF(D32="MCC","------",IF(K32="","Black",_xlfn.XLOOKUP(K32,Table_RotateWireColor[circuit],INDIRECT("Table_RotateWireColor["&amp;U32&amp;"]")))))</f>
        <v/>
      </c>
      <c r="X32" s="64" t="str" cm="1">
        <f t="array" aca="1" ref="X32" ca="1">IF(C32="","",IF(D32="MCC","-----",IF(AH32=1,"-",IF(K32="","Red",_xlfn.XLOOKUP(L32,Table_RotateWireColor[circuit],INDIRECT("Table_RotateWireColor["&amp;U32&amp;"]"))))))</f>
        <v/>
      </c>
      <c r="Y32" s="64" t="str" cm="1">
        <f t="array" aca="1" ref="Y32" ca="1">IF(C32="","",IF(D32="MCC","-----",IF(AH32&lt;=2,"-",IF(K32="","Blue",_xlfn.XLOOKUP(M32,Table_RotateWireColor[circuit],INDIRECT("Table_RotateWireColor["&amp;U32&amp;"]"))))))</f>
        <v/>
      </c>
      <c r="Z32" s="64" t="str" cm="1">
        <f t="array" aca="1" ref="Z32" ca="1">IF(C32="","",IF(D32="MCC","-----",IF(AI32&lt;&gt;1,"-",IF(K32="","White",_xlfn.XLOOKUP("N",Table_RotateWireColor[circuit],INDIRECT("Table_RotateWireColor["&amp;U32&amp;"]"))))))</f>
        <v/>
      </c>
      <c r="AA32" s="64" t="str">
        <f t="shared" si="18"/>
        <v/>
      </c>
      <c r="AB32" s="67" t="str">
        <f>IF(C32="","","PWxx-"&amp;_xlfn.XLOOKUP(C32,table_Termination[Connector],table_Termination[Abbreviation])&amp;"T-xxSALx("&amp;IF(D32="LFMC",0,IF(D32="MCC",1,3))&amp;IF(Q32="Bolt",1,0)&amp;IF(AL32="None",0,IF(AL32="1G",1,IF(AL32="4x4",2,3)))&amp;")")</f>
        <v/>
      </c>
      <c r="AC32" s="68" t="str">
        <f>IF(D32="MCC","MC Cable Wire Colors "&amp;_xlfn.XLOOKUP(C32,table_Termination[Connector],table_Termination[MCC_Wire_Colors]),"")</f>
        <v/>
      </c>
      <c r="AD32" s="69"/>
      <c r="AG32" t="e">
        <f>IF(AND(LEFT(C32,2)="L6",_xlfn.NUMBERVALUE(LEFT(U32,3))&gt;250),"1ph",_xlfn.XLOOKUP(C32,table_Termination[Connector],table_Termination[Phasing]))</f>
        <v>#N/A</v>
      </c>
      <c r="AH32" t="e">
        <f>_xlfn.XLOOKUP('Order Entry'!AG32,lookup!$O$3:$O$7,lookup!$P$3:$P$7)</f>
        <v>#N/A</v>
      </c>
      <c r="AI32" t="e">
        <f>_xlfn.XLOOKUP('Order Entry'!AG32,lookup!$O$3:$O$7,lookup!$Q$3:$Q$7)</f>
        <v>#N/A</v>
      </c>
      <c r="AJ32">
        <f t="shared" si="6"/>
        <v>0</v>
      </c>
      <c r="AK32" t="e">
        <f>_xlfn.XLOOKUP(C32,table_Termination[Connector],table_Termination[Plate_Hole])</f>
        <v>#N/A</v>
      </c>
      <c r="AL32" t="e">
        <f>_xlfn.XLOOKUP(V32,lookup!$AD$68:$AD$72,lookup!$AC$68:$AC$72)</f>
        <v>#N/A</v>
      </c>
      <c r="AM32" s="44" t="str" cm="1">
        <f t="array" ref="AM32">IF(C32="","",IF(_xlfn.XLOOKUP(C32,table_Termination[Connector],table_Termination[Plate_Hole])=1.6,{"4x4","1G"},IF(_xlfn.XLOOKUP(C32,table_Termination[Connector],table_Termination[Plate_Hole])=2.1,"4x4","None")))</f>
        <v/>
      </c>
      <c r="AO32" s="44" t="str" cm="1">
        <f t="array" ref="AO32">IF(AM32="","None",_xlfn.XLOOKUP(_xlfn.ANCHORARRAY(AM32),lookup!$AC$68:$AC$72,lookup!$AD$68:$AD$72))</f>
        <v>None</v>
      </c>
      <c r="AQ32" s="44" t="s">
        <v>283</v>
      </c>
      <c r="AR32" t="str">
        <f>IF(C32="","",_xlfn.XLOOKUP(_xlfn.XLOOKUP(C32,table_Termination[Connector],table_Termination[SQD_Breaker]),Table_Breaker[breaker],Table_Breaker[Description]))</f>
        <v/>
      </c>
      <c r="AS32" t="str">
        <f>IF(C32="","",_xlfn.XLOOKUP(_xlfn.XLOOKUP(C32,table_Termination[Connector],table_Termination[HV_Siem_Breaker]),Table_Breaker[breaker],Table_Breaker[Description],""))</f>
        <v/>
      </c>
      <c r="AT32" s="44" t="s">
        <v>283</v>
      </c>
      <c r="AU32" t="e">
        <f t="shared" si="13"/>
        <v>#N/A</v>
      </c>
      <c r="AV32" t="e">
        <f t="shared" si="14"/>
        <v>#N/A</v>
      </c>
      <c r="AW32" s="44" t="str" cm="1">
        <f t="array" ref="AW32">IF(D32="","",_xlfn.TOROW(lookup!A179:A191))</f>
        <v/>
      </c>
    </row>
    <row r="33" spans="1:49" x14ac:dyDescent="0.25">
      <c r="A33" s="56">
        <v>24</v>
      </c>
      <c r="B33" s="57" t="str">
        <f t="shared" si="7"/>
        <v/>
      </c>
      <c r="C33" s="58"/>
      <c r="D33" s="58"/>
      <c r="E33" s="57"/>
      <c r="F33" s="57" t="str">
        <f t="shared" si="0"/>
        <v/>
      </c>
      <c r="G33" s="57"/>
      <c r="H33" s="59"/>
      <c r="I33" s="59" t="s">
        <v>183</v>
      </c>
      <c r="J33" s="59" t="s">
        <v>183</v>
      </c>
      <c r="K33" s="59"/>
      <c r="L33" s="60" t="str">
        <f t="shared" si="15"/>
        <v/>
      </c>
      <c r="M33" s="60" t="str">
        <f t="shared" si="16"/>
        <v/>
      </c>
      <c r="N33" s="59"/>
      <c r="O33" s="59"/>
      <c r="P33" s="61"/>
      <c r="Q33" s="61"/>
      <c r="R33" s="62" t="str">
        <f>IF(C33="","",_xlfn.XLOOKUP(C33,table_Termination[Connector],table_Termination[Conduit_Size]))</f>
        <v/>
      </c>
      <c r="S33" s="63" t="str">
        <f>IF(C33="","",_xlfn.XLOOKUP(C33,table_Termination[Connector],table_Termination[Wire AWG]))</f>
        <v/>
      </c>
      <c r="T33" s="64" t="str">
        <f t="shared" si="3"/>
        <v/>
      </c>
      <c r="U33" s="65" t="str">
        <f>IF(C33="","",LEFT(_xlfn.XLOOKUP(C33,table_Termination[Connector],table_Termination[Voltage]),3))</f>
        <v/>
      </c>
      <c r="V33" s="66" t="str">
        <f t="shared" si="17"/>
        <v/>
      </c>
      <c r="W33" s="64" t="str" cm="1">
        <f t="array" aca="1" ref="W33" ca="1">IF(C33="","",IF(D33="MCC","------",IF(K33="","Black",_xlfn.XLOOKUP(K33,Table_RotateWireColor[circuit],INDIRECT("Table_RotateWireColor["&amp;U33&amp;"]")))))</f>
        <v/>
      </c>
      <c r="X33" s="64" t="str" cm="1">
        <f t="array" aca="1" ref="X33" ca="1">IF(C33="","",IF(D33="MCC","-----",IF(AH33=1,"-",IF(K33="","Red",_xlfn.XLOOKUP(L33,Table_RotateWireColor[circuit],INDIRECT("Table_RotateWireColor["&amp;U33&amp;"]"))))))</f>
        <v/>
      </c>
      <c r="Y33" s="64" t="str" cm="1">
        <f t="array" aca="1" ref="Y33" ca="1">IF(C33="","",IF(D33="MCC","-----",IF(AH33&lt;=2,"-",IF(K33="","Blue",_xlfn.XLOOKUP(M33,Table_RotateWireColor[circuit],INDIRECT("Table_RotateWireColor["&amp;U33&amp;"]"))))))</f>
        <v/>
      </c>
      <c r="Z33" s="64" t="str" cm="1">
        <f t="array" aca="1" ref="Z33" ca="1">IF(C33="","",IF(D33="MCC","-----",IF(AI33&lt;&gt;1,"-",IF(K33="","White",_xlfn.XLOOKUP("N",Table_RotateWireColor[circuit],INDIRECT("Table_RotateWireColor["&amp;U33&amp;"]"))))))</f>
        <v/>
      </c>
      <c r="AA33" s="64" t="str">
        <f t="shared" si="18"/>
        <v/>
      </c>
      <c r="AB33" s="67" t="str">
        <f>IF(C33="","","PWxx-"&amp;_xlfn.XLOOKUP(C33,table_Termination[Connector],table_Termination[Abbreviation])&amp;"T-xxSALx("&amp;IF(D33="LFMC",0,IF(D33="MCC",1,3))&amp;IF(Q33="Bolt",1,0)&amp;IF(AL33="None",0,IF(AL33="1G",1,IF(AL33="4x4",2,3)))&amp;")")</f>
        <v/>
      </c>
      <c r="AC33" s="68" t="str">
        <f>IF(D33="MCC","MC Cable Wire Colors "&amp;_xlfn.XLOOKUP(C33,table_Termination[Connector],table_Termination[MCC_Wire_Colors]),"")</f>
        <v/>
      </c>
      <c r="AD33" s="69"/>
      <c r="AG33" t="e">
        <f>IF(AND(LEFT(C33,2)="L6",_xlfn.NUMBERVALUE(LEFT(U33,3))&gt;250),"1ph",_xlfn.XLOOKUP(C33,table_Termination[Connector],table_Termination[Phasing]))</f>
        <v>#N/A</v>
      </c>
      <c r="AH33" t="e">
        <f>_xlfn.XLOOKUP('Order Entry'!AG33,lookup!$O$3:$O$7,lookup!$P$3:$P$7)</f>
        <v>#N/A</v>
      </c>
      <c r="AI33" t="e">
        <f>_xlfn.XLOOKUP('Order Entry'!AG33,lookup!$O$3:$O$7,lookup!$Q$3:$Q$7)</f>
        <v>#N/A</v>
      </c>
      <c r="AJ33">
        <f t="shared" si="6"/>
        <v>0</v>
      </c>
      <c r="AK33" t="e">
        <f>_xlfn.XLOOKUP(C33,table_Termination[Connector],table_Termination[Plate_Hole])</f>
        <v>#N/A</v>
      </c>
      <c r="AL33" t="e">
        <f>_xlfn.XLOOKUP(V33,lookup!$AD$68:$AD$72,lookup!$AC$68:$AC$72)</f>
        <v>#N/A</v>
      </c>
      <c r="AM33" s="44" t="str" cm="1">
        <f t="array" ref="AM33">IF(C33="","",IF(_xlfn.XLOOKUP(C33,table_Termination[Connector],table_Termination[Plate_Hole])=1.6,{"4x4","1G"},IF(_xlfn.XLOOKUP(C33,table_Termination[Connector],table_Termination[Plate_Hole])=2.1,"4x4","None")))</f>
        <v/>
      </c>
      <c r="AO33" s="44" t="str" cm="1">
        <f t="array" ref="AO33">IF(AM33="","None",_xlfn.XLOOKUP(_xlfn.ANCHORARRAY(AM33),lookup!$AC$68:$AC$72,lookup!$AD$68:$AD$72))</f>
        <v>None</v>
      </c>
      <c r="AQ33" s="44" t="s">
        <v>283</v>
      </c>
      <c r="AR33" t="str">
        <f>IF(C33="","",_xlfn.XLOOKUP(_xlfn.XLOOKUP(C33,table_Termination[Connector],table_Termination[SQD_Breaker]),Table_Breaker[breaker],Table_Breaker[Description]))</f>
        <v/>
      </c>
      <c r="AS33" t="str">
        <f>IF(C33="","",_xlfn.XLOOKUP(_xlfn.XLOOKUP(C33,table_Termination[Connector],table_Termination[HV_Siem_Breaker]),Table_Breaker[breaker],Table_Breaker[Description],""))</f>
        <v/>
      </c>
      <c r="AT33" s="44" t="s">
        <v>283</v>
      </c>
      <c r="AU33" t="e">
        <f t="shared" si="13"/>
        <v>#N/A</v>
      </c>
      <c r="AV33" t="e">
        <f t="shared" si="14"/>
        <v>#N/A</v>
      </c>
      <c r="AW33" s="44" t="str" cm="1">
        <f t="array" ref="AW33">IF(D33="","",_xlfn.TOROW(lookup!A180:A192))</f>
        <v/>
      </c>
    </row>
    <row r="34" spans="1:49" x14ac:dyDescent="0.25">
      <c r="A34" s="56">
        <v>25</v>
      </c>
      <c r="B34" s="57" t="str">
        <f t="shared" si="7"/>
        <v/>
      </c>
      <c r="C34" s="58"/>
      <c r="D34" s="58"/>
      <c r="E34" s="57"/>
      <c r="F34" s="57" t="str">
        <f t="shared" si="0"/>
        <v/>
      </c>
      <c r="G34" s="57"/>
      <c r="H34" s="59"/>
      <c r="I34" s="59" t="s">
        <v>183</v>
      </c>
      <c r="J34" s="59" t="s">
        <v>183</v>
      </c>
      <c r="K34" s="59"/>
      <c r="L34" s="60" t="str">
        <f t="shared" si="15"/>
        <v/>
      </c>
      <c r="M34" s="60" t="str">
        <f t="shared" si="16"/>
        <v/>
      </c>
      <c r="N34" s="59"/>
      <c r="O34" s="59"/>
      <c r="P34" s="61"/>
      <c r="Q34" s="61"/>
      <c r="R34" s="62" t="str">
        <f>IF(C34="","",_xlfn.XLOOKUP(C34,table_Termination[Connector],table_Termination[Conduit_Size]))</f>
        <v/>
      </c>
      <c r="S34" s="63" t="str">
        <f>IF(C34="","",_xlfn.XLOOKUP(C34,table_Termination[Connector],table_Termination[Wire AWG]))</f>
        <v/>
      </c>
      <c r="T34" s="64" t="str">
        <f t="shared" si="3"/>
        <v/>
      </c>
      <c r="U34" s="65" t="str">
        <f>IF(C34="","",LEFT(_xlfn.XLOOKUP(C34,table_Termination[Connector],table_Termination[Voltage]),3))</f>
        <v/>
      </c>
      <c r="V34" s="66" t="str">
        <f t="shared" si="17"/>
        <v/>
      </c>
      <c r="W34" s="64" t="str" cm="1">
        <f t="array" aca="1" ref="W34" ca="1">IF(C34="","",IF(D34="MCC","------",IF(K34="","Black",_xlfn.XLOOKUP(K34,Table_RotateWireColor[circuit],INDIRECT("Table_RotateWireColor["&amp;U34&amp;"]")))))</f>
        <v/>
      </c>
      <c r="X34" s="64" t="str" cm="1">
        <f t="array" aca="1" ref="X34" ca="1">IF(C34="","",IF(D34="MCC","-----",IF(AH34=1,"-",IF(K34="","Red",_xlfn.XLOOKUP(L34,Table_RotateWireColor[circuit],INDIRECT("Table_RotateWireColor["&amp;U34&amp;"]"))))))</f>
        <v/>
      </c>
      <c r="Y34" s="64" t="str" cm="1">
        <f t="array" aca="1" ref="Y34" ca="1">IF(C34="","",IF(D34="MCC","-----",IF(AH34&lt;=2,"-",IF(K34="","Blue",_xlfn.XLOOKUP(M34,Table_RotateWireColor[circuit],INDIRECT("Table_RotateWireColor["&amp;U34&amp;"]"))))))</f>
        <v/>
      </c>
      <c r="Z34" s="64" t="str" cm="1">
        <f t="array" aca="1" ref="Z34" ca="1">IF(C34="","",IF(D34="MCC","-----",IF(AI34&lt;&gt;1,"-",IF(K34="","White",_xlfn.XLOOKUP("N",Table_RotateWireColor[circuit],INDIRECT("Table_RotateWireColor["&amp;U34&amp;"]"))))))</f>
        <v/>
      </c>
      <c r="AA34" s="64" t="str">
        <f t="shared" si="18"/>
        <v/>
      </c>
      <c r="AB34" s="67" t="str">
        <f>IF(C34="","","PWxx-"&amp;_xlfn.XLOOKUP(C34,table_Termination[Connector],table_Termination[Abbreviation])&amp;"T-xxSALx("&amp;IF(D34="LFMC",0,IF(D34="MCC",1,3))&amp;IF(Q34="Bolt",1,0)&amp;IF(AL34="None",0,IF(AL34="1G",1,IF(AL34="4x4",2,3)))&amp;")")</f>
        <v/>
      </c>
      <c r="AC34" s="68" t="str">
        <f>IF(D34="MCC","MC Cable Wire Colors "&amp;_xlfn.XLOOKUP(C34,table_Termination[Connector],table_Termination[MCC_Wire_Colors]),"")</f>
        <v/>
      </c>
      <c r="AD34" s="69"/>
      <c r="AG34" t="e">
        <f>IF(AND(LEFT(C34,2)="L6",_xlfn.NUMBERVALUE(LEFT(U34,3))&gt;250),"1ph",_xlfn.XLOOKUP(C34,table_Termination[Connector],table_Termination[Phasing]))</f>
        <v>#N/A</v>
      </c>
      <c r="AH34" t="e">
        <f>_xlfn.XLOOKUP('Order Entry'!AG34,lookup!$O$3:$O$7,lookup!$P$3:$P$7)</f>
        <v>#N/A</v>
      </c>
      <c r="AI34" t="e">
        <f>_xlfn.XLOOKUP('Order Entry'!AG34,lookup!$O$3:$O$7,lookup!$Q$3:$Q$7)</f>
        <v>#N/A</v>
      </c>
      <c r="AJ34">
        <f t="shared" si="6"/>
        <v>0</v>
      </c>
      <c r="AK34" t="e">
        <f>_xlfn.XLOOKUP(C34,table_Termination[Connector],table_Termination[Plate_Hole])</f>
        <v>#N/A</v>
      </c>
      <c r="AL34" t="e">
        <f>_xlfn.XLOOKUP(V34,lookup!$AD$68:$AD$72,lookup!$AC$68:$AC$72)</f>
        <v>#N/A</v>
      </c>
      <c r="AM34" s="44" t="str" cm="1">
        <f t="array" ref="AM34">IF(C34="","",IF(_xlfn.XLOOKUP(C34,table_Termination[Connector],table_Termination[Plate_Hole])=1.6,{"4x4","1G"},IF(_xlfn.XLOOKUP(C34,table_Termination[Connector],table_Termination[Plate_Hole])=2.1,"4x4","None")))</f>
        <v/>
      </c>
      <c r="AO34" s="44" t="str" cm="1">
        <f t="array" ref="AO34">IF(AM34="","None",_xlfn.XLOOKUP(_xlfn.ANCHORARRAY(AM34),lookup!$AC$68:$AC$72,lookup!$AD$68:$AD$72))</f>
        <v>None</v>
      </c>
      <c r="AQ34" s="44" t="s">
        <v>283</v>
      </c>
      <c r="AR34" t="str">
        <f>IF(C34="","",_xlfn.XLOOKUP(_xlfn.XLOOKUP(C34,table_Termination[Connector],table_Termination[SQD_Breaker]),Table_Breaker[breaker],Table_Breaker[Description]))</f>
        <v/>
      </c>
      <c r="AS34" t="str">
        <f>IF(C34="","",_xlfn.XLOOKUP(_xlfn.XLOOKUP(C34,table_Termination[Connector],table_Termination[HV_Siem_Breaker]),Table_Breaker[breaker],Table_Breaker[Description],""))</f>
        <v/>
      </c>
      <c r="AT34" s="44" t="s">
        <v>283</v>
      </c>
      <c r="AU34" t="e">
        <f t="shared" si="13"/>
        <v>#N/A</v>
      </c>
      <c r="AV34" t="e">
        <f t="shared" si="14"/>
        <v>#N/A</v>
      </c>
      <c r="AW34" s="44" t="str" cm="1">
        <f t="array" ref="AW34">IF(D34="","",_xlfn.TOROW(lookup!A181:A193))</f>
        <v/>
      </c>
    </row>
    <row r="35" spans="1:49" x14ac:dyDescent="0.25">
      <c r="A35" s="56">
        <v>26</v>
      </c>
      <c r="B35" s="57" t="str">
        <f t="shared" si="7"/>
        <v/>
      </c>
      <c r="C35" s="58"/>
      <c r="D35" s="58"/>
      <c r="E35" s="57"/>
      <c r="F35" s="57" t="str">
        <f t="shared" si="0"/>
        <v/>
      </c>
      <c r="G35" s="57"/>
      <c r="H35" s="59"/>
      <c r="I35" s="59" t="s">
        <v>183</v>
      </c>
      <c r="J35" s="59" t="s">
        <v>183</v>
      </c>
      <c r="K35" s="59"/>
      <c r="L35" s="60" t="str">
        <f t="shared" si="15"/>
        <v/>
      </c>
      <c r="M35" s="60" t="str">
        <f t="shared" si="16"/>
        <v/>
      </c>
      <c r="N35" s="59"/>
      <c r="O35" s="59"/>
      <c r="P35" s="61"/>
      <c r="Q35" s="61"/>
      <c r="R35" s="62" t="str">
        <f>IF(C35="","",_xlfn.XLOOKUP(C35,table_Termination[Connector],table_Termination[Conduit_Size]))</f>
        <v/>
      </c>
      <c r="S35" s="63" t="str">
        <f>IF(C35="","",_xlfn.XLOOKUP(C35,table_Termination[Connector],table_Termination[Wire AWG]))</f>
        <v/>
      </c>
      <c r="T35" s="64" t="str">
        <f t="shared" si="3"/>
        <v/>
      </c>
      <c r="U35" s="65" t="str">
        <f>IF(C35="","",LEFT(_xlfn.XLOOKUP(C35,table_Termination[Connector],table_Termination[Voltage]),3))</f>
        <v/>
      </c>
      <c r="V35" s="66" t="str">
        <f t="shared" si="17"/>
        <v/>
      </c>
      <c r="W35" s="64" t="str" cm="1">
        <f t="array" aca="1" ref="W35" ca="1">IF(C35="","",IF(D35="MCC","------",IF(K35="","Black",_xlfn.XLOOKUP(K35,Table_RotateWireColor[circuit],INDIRECT("Table_RotateWireColor["&amp;U35&amp;"]")))))</f>
        <v/>
      </c>
      <c r="X35" s="64" t="str" cm="1">
        <f t="array" aca="1" ref="X35" ca="1">IF(C35="","",IF(D35="MCC","-----",IF(AH35=1,"-",IF(K35="","Red",_xlfn.XLOOKUP(L35,Table_RotateWireColor[circuit],INDIRECT("Table_RotateWireColor["&amp;U35&amp;"]"))))))</f>
        <v/>
      </c>
      <c r="Y35" s="64" t="str" cm="1">
        <f t="array" aca="1" ref="Y35" ca="1">IF(C35="","",IF(D35="MCC","-----",IF(AH35&lt;=2,"-",IF(K35="","Blue",_xlfn.XLOOKUP(M35,Table_RotateWireColor[circuit],INDIRECT("Table_RotateWireColor["&amp;U35&amp;"]"))))))</f>
        <v/>
      </c>
      <c r="Z35" s="64" t="str" cm="1">
        <f t="array" aca="1" ref="Z35" ca="1">IF(C35="","",IF(D35="MCC","-----",IF(AI35&lt;&gt;1,"-",IF(K35="","White",_xlfn.XLOOKUP("N",Table_RotateWireColor[circuit],INDIRECT("Table_RotateWireColor["&amp;U35&amp;"]"))))))</f>
        <v/>
      </c>
      <c r="AA35" s="64" t="str">
        <f t="shared" si="18"/>
        <v/>
      </c>
      <c r="AB35" s="67" t="str">
        <f>IF(C35="","","PWxx-"&amp;_xlfn.XLOOKUP(C35,table_Termination[Connector],table_Termination[Abbreviation])&amp;"T-xxSALx("&amp;IF(D35="LFMC",0,IF(D35="MCC",1,3))&amp;IF(Q35="Bolt",1,0)&amp;IF(AL35="None",0,IF(AL35="1G",1,IF(AL35="4x4",2,3)))&amp;")")</f>
        <v/>
      </c>
      <c r="AC35" s="68" t="str">
        <f>IF(D35="MCC","MC Cable Wire Colors "&amp;_xlfn.XLOOKUP(C35,table_Termination[Connector],table_Termination[MCC_Wire_Colors]),"")</f>
        <v/>
      </c>
      <c r="AD35" s="69"/>
      <c r="AG35" t="e">
        <f>IF(AND(LEFT(C35,2)="L6",_xlfn.NUMBERVALUE(LEFT(U35,3))&gt;250),"1ph",_xlfn.XLOOKUP(C35,table_Termination[Connector],table_Termination[Phasing]))</f>
        <v>#N/A</v>
      </c>
      <c r="AH35" t="e">
        <f>_xlfn.XLOOKUP('Order Entry'!AG35,lookup!$O$3:$O$7,lookup!$P$3:$P$7)</f>
        <v>#N/A</v>
      </c>
      <c r="AI35" t="e">
        <f>_xlfn.XLOOKUP('Order Entry'!AG35,lookup!$O$3:$O$7,lookup!$Q$3:$Q$7)</f>
        <v>#N/A</v>
      </c>
      <c r="AJ35">
        <f t="shared" si="6"/>
        <v>0</v>
      </c>
      <c r="AK35" t="e">
        <f>_xlfn.XLOOKUP(C35,table_Termination[Connector],table_Termination[Plate_Hole])</f>
        <v>#N/A</v>
      </c>
      <c r="AL35" t="e">
        <f>_xlfn.XLOOKUP(V35,lookup!$AD$68:$AD$72,lookup!$AC$68:$AC$72)</f>
        <v>#N/A</v>
      </c>
      <c r="AM35" s="44" t="str" cm="1">
        <f t="array" ref="AM35">IF(C35="","",IF(_xlfn.XLOOKUP(C35,table_Termination[Connector],table_Termination[Plate_Hole])=1.6,{"4x4","1G"},IF(_xlfn.XLOOKUP(C35,table_Termination[Connector],table_Termination[Plate_Hole])=2.1,"4x4","None")))</f>
        <v/>
      </c>
      <c r="AO35" s="44" t="str" cm="1">
        <f t="array" ref="AO35">IF(AM35="","None",_xlfn.XLOOKUP(_xlfn.ANCHORARRAY(AM35),lookup!$AC$68:$AC$72,lookup!$AD$68:$AD$72))</f>
        <v>None</v>
      </c>
      <c r="AQ35" s="44" t="s">
        <v>283</v>
      </c>
      <c r="AR35" t="str">
        <f>IF(C35="","",_xlfn.XLOOKUP(_xlfn.XLOOKUP(C35,table_Termination[Connector],table_Termination[SQD_Breaker]),Table_Breaker[breaker],Table_Breaker[Description]))</f>
        <v/>
      </c>
      <c r="AS35" t="str">
        <f>IF(C35="","",_xlfn.XLOOKUP(_xlfn.XLOOKUP(C35,table_Termination[Connector],table_Termination[HV_Siem_Breaker]),Table_Breaker[breaker],Table_Breaker[Description],""))</f>
        <v/>
      </c>
      <c r="AT35" s="44" t="s">
        <v>283</v>
      </c>
      <c r="AU35" t="e">
        <f t="shared" si="13"/>
        <v>#N/A</v>
      </c>
      <c r="AV35" t="e">
        <f t="shared" si="14"/>
        <v>#N/A</v>
      </c>
      <c r="AW35" s="44" t="str" cm="1">
        <f t="array" ref="AW35">IF(D35="","",_xlfn.TOROW(lookup!A182:A194))</f>
        <v/>
      </c>
    </row>
    <row r="36" spans="1:49" x14ac:dyDescent="0.25">
      <c r="A36" s="56">
        <v>27</v>
      </c>
      <c r="B36" s="57" t="str">
        <f t="shared" si="7"/>
        <v/>
      </c>
      <c r="C36" s="58"/>
      <c r="D36" s="58"/>
      <c r="E36" s="57"/>
      <c r="F36" s="57" t="str">
        <f t="shared" si="0"/>
        <v/>
      </c>
      <c r="G36" s="57"/>
      <c r="H36" s="59"/>
      <c r="I36" s="59" t="s">
        <v>183</v>
      </c>
      <c r="J36" s="59" t="s">
        <v>183</v>
      </c>
      <c r="K36" s="59"/>
      <c r="L36" s="60" t="str">
        <f t="shared" si="15"/>
        <v/>
      </c>
      <c r="M36" s="60" t="str">
        <f t="shared" si="16"/>
        <v/>
      </c>
      <c r="N36" s="59"/>
      <c r="O36" s="59"/>
      <c r="P36" s="61"/>
      <c r="Q36" s="61"/>
      <c r="R36" s="62" t="str">
        <f>IF(C36="","",_xlfn.XLOOKUP(C36,table_Termination[Connector],table_Termination[Conduit_Size]))</f>
        <v/>
      </c>
      <c r="S36" s="63" t="str">
        <f>IF(C36="","",_xlfn.XLOOKUP(C36,table_Termination[Connector],table_Termination[Wire AWG]))</f>
        <v/>
      </c>
      <c r="T36" s="64" t="str">
        <f t="shared" si="3"/>
        <v/>
      </c>
      <c r="U36" s="65" t="str">
        <f>IF(C36="","",LEFT(_xlfn.XLOOKUP(C36,table_Termination[Connector],table_Termination[Voltage]),3))</f>
        <v/>
      </c>
      <c r="V36" s="66" t="str">
        <f t="shared" si="17"/>
        <v/>
      </c>
      <c r="W36" s="64" t="str" cm="1">
        <f t="array" aca="1" ref="W36" ca="1">IF(C36="","",IF(D36="MCC","------",IF(K36="","Black",_xlfn.XLOOKUP(K36,Table_RotateWireColor[circuit],INDIRECT("Table_RotateWireColor["&amp;U36&amp;"]")))))</f>
        <v/>
      </c>
      <c r="X36" s="64" t="str" cm="1">
        <f t="array" aca="1" ref="X36" ca="1">IF(C36="","",IF(D36="MCC","-----",IF(AH36=1,"-",IF(K36="","Red",_xlfn.XLOOKUP(L36,Table_RotateWireColor[circuit],INDIRECT("Table_RotateWireColor["&amp;U36&amp;"]"))))))</f>
        <v/>
      </c>
      <c r="Y36" s="64" t="str" cm="1">
        <f t="array" aca="1" ref="Y36" ca="1">IF(C36="","",IF(D36="MCC","-----",IF(AH36&lt;=2,"-",IF(K36="","Blue",_xlfn.XLOOKUP(M36,Table_RotateWireColor[circuit],INDIRECT("Table_RotateWireColor["&amp;U36&amp;"]"))))))</f>
        <v/>
      </c>
      <c r="Z36" s="64" t="str" cm="1">
        <f t="array" aca="1" ref="Z36" ca="1">IF(C36="","",IF(D36="MCC","-----",IF(AI36&lt;&gt;1,"-",IF(K36="","White",_xlfn.XLOOKUP("N",Table_RotateWireColor[circuit],INDIRECT("Table_RotateWireColor["&amp;U36&amp;"]"))))))</f>
        <v/>
      </c>
      <c r="AA36" s="64" t="str">
        <f t="shared" si="18"/>
        <v/>
      </c>
      <c r="AB36" s="67" t="str">
        <f>IF(C36="","","PWxx-"&amp;_xlfn.XLOOKUP(C36,table_Termination[Connector],table_Termination[Abbreviation])&amp;"T-xxSALx("&amp;IF(D36="LFMC",0,IF(D36="MCC",1,3))&amp;IF(Q36="Bolt",1,0)&amp;IF(AL36="None",0,IF(AL36="1G",1,IF(AL36="4x4",2,3)))&amp;")")</f>
        <v/>
      </c>
      <c r="AC36" s="68" t="str">
        <f>IF(D36="MCC","MC Cable Wire Colors "&amp;_xlfn.XLOOKUP(C36,table_Termination[Connector],table_Termination[MCC_Wire_Colors]),"")</f>
        <v/>
      </c>
      <c r="AD36" s="69"/>
      <c r="AG36" t="e">
        <f>IF(AND(LEFT(C36,2)="L6",_xlfn.NUMBERVALUE(LEFT(U36,3))&gt;250),"1ph",_xlfn.XLOOKUP(C36,table_Termination[Connector],table_Termination[Phasing]))</f>
        <v>#N/A</v>
      </c>
      <c r="AH36" t="e">
        <f>_xlfn.XLOOKUP('Order Entry'!AG36,lookup!$O$3:$O$7,lookup!$P$3:$P$7)</f>
        <v>#N/A</v>
      </c>
      <c r="AI36" t="e">
        <f>_xlfn.XLOOKUP('Order Entry'!AG36,lookup!$O$3:$O$7,lookup!$Q$3:$Q$7)</f>
        <v>#N/A</v>
      </c>
      <c r="AJ36">
        <f t="shared" si="6"/>
        <v>0</v>
      </c>
      <c r="AK36" t="e">
        <f>_xlfn.XLOOKUP(C36,table_Termination[Connector],table_Termination[Plate_Hole])</f>
        <v>#N/A</v>
      </c>
      <c r="AL36" t="e">
        <f>_xlfn.XLOOKUP(V36,lookup!$AD$68:$AD$72,lookup!$AC$68:$AC$72)</f>
        <v>#N/A</v>
      </c>
      <c r="AM36" s="44" t="str" cm="1">
        <f t="array" ref="AM36">IF(C36="","",IF(_xlfn.XLOOKUP(C36,table_Termination[Connector],table_Termination[Plate_Hole])=1.6,{"4x4","1G"},IF(_xlfn.XLOOKUP(C36,table_Termination[Connector],table_Termination[Plate_Hole])=2.1,"4x4","None")))</f>
        <v/>
      </c>
      <c r="AO36" s="44" t="str" cm="1">
        <f t="array" ref="AO36">IF(AM36="","None",_xlfn.XLOOKUP(_xlfn.ANCHORARRAY(AM36),lookup!$AC$68:$AC$72,lookup!$AD$68:$AD$72))</f>
        <v>None</v>
      </c>
      <c r="AQ36" s="44" t="s">
        <v>283</v>
      </c>
      <c r="AR36" t="str">
        <f>IF(C36="","",_xlfn.XLOOKUP(_xlfn.XLOOKUP(C36,table_Termination[Connector],table_Termination[SQD_Breaker]),Table_Breaker[breaker],Table_Breaker[Description]))</f>
        <v/>
      </c>
      <c r="AS36" t="str">
        <f>IF(C36="","",_xlfn.XLOOKUP(_xlfn.XLOOKUP(C36,table_Termination[Connector],table_Termination[HV_Siem_Breaker]),Table_Breaker[breaker],Table_Breaker[Description],""))</f>
        <v/>
      </c>
      <c r="AT36" s="44" t="s">
        <v>283</v>
      </c>
      <c r="AU36" t="e">
        <f t="shared" si="13"/>
        <v>#N/A</v>
      </c>
      <c r="AV36" t="e">
        <f t="shared" si="14"/>
        <v>#N/A</v>
      </c>
      <c r="AW36" s="44" t="str" cm="1">
        <f t="array" ref="AW36">IF(D36="","",_xlfn.TOROW(lookup!A183:A195))</f>
        <v/>
      </c>
    </row>
    <row r="37" spans="1:49" x14ac:dyDescent="0.25">
      <c r="A37" s="56">
        <v>28</v>
      </c>
      <c r="B37" s="57" t="str">
        <f t="shared" si="7"/>
        <v/>
      </c>
      <c r="C37" s="58"/>
      <c r="D37" s="58"/>
      <c r="E37" s="57"/>
      <c r="F37" s="57" t="str">
        <f t="shared" si="0"/>
        <v/>
      </c>
      <c r="G37" s="57"/>
      <c r="H37" s="59"/>
      <c r="I37" s="59" t="s">
        <v>183</v>
      </c>
      <c r="J37" s="59" t="s">
        <v>183</v>
      </c>
      <c r="K37" s="59"/>
      <c r="L37" s="60" t="str">
        <f t="shared" si="15"/>
        <v/>
      </c>
      <c r="M37" s="60" t="str">
        <f t="shared" si="16"/>
        <v/>
      </c>
      <c r="N37" s="59"/>
      <c r="O37" s="59"/>
      <c r="P37" s="61"/>
      <c r="Q37" s="61"/>
      <c r="R37" s="62" t="str">
        <f>IF(C37="","",_xlfn.XLOOKUP(C37,table_Termination[Connector],table_Termination[Conduit_Size]))</f>
        <v/>
      </c>
      <c r="S37" s="63" t="str">
        <f>IF(C37="","",_xlfn.XLOOKUP(C37,table_Termination[Connector],table_Termination[Wire AWG]))</f>
        <v/>
      </c>
      <c r="T37" s="64" t="str">
        <f t="shared" si="3"/>
        <v/>
      </c>
      <c r="U37" s="65" t="str">
        <f>IF(C37="","",LEFT(_xlfn.XLOOKUP(C37,table_Termination[Connector],table_Termination[Voltage]),3))</f>
        <v/>
      </c>
      <c r="V37" s="66" t="str">
        <f t="shared" si="17"/>
        <v/>
      </c>
      <c r="W37" s="64" t="str" cm="1">
        <f t="array" aca="1" ref="W37" ca="1">IF(C37="","",IF(D37="MCC","------",IF(K37="","Black",_xlfn.XLOOKUP(K37,Table_RotateWireColor[circuit],INDIRECT("Table_RotateWireColor["&amp;U37&amp;"]")))))</f>
        <v/>
      </c>
      <c r="X37" s="64" t="str" cm="1">
        <f t="array" aca="1" ref="X37" ca="1">IF(C37="","",IF(D37="MCC","-----",IF(AH37=1,"-",IF(K37="","Red",_xlfn.XLOOKUP(L37,Table_RotateWireColor[circuit],INDIRECT("Table_RotateWireColor["&amp;U37&amp;"]"))))))</f>
        <v/>
      </c>
      <c r="Y37" s="64" t="str" cm="1">
        <f t="array" aca="1" ref="Y37" ca="1">IF(C37="","",IF(D37="MCC","-----",IF(AH37&lt;=2,"-",IF(K37="","Blue",_xlfn.XLOOKUP(M37,Table_RotateWireColor[circuit],INDIRECT("Table_RotateWireColor["&amp;U37&amp;"]"))))))</f>
        <v/>
      </c>
      <c r="Z37" s="64" t="str" cm="1">
        <f t="array" aca="1" ref="Z37" ca="1">IF(C37="","",IF(D37="MCC","-----",IF(AI37&lt;&gt;1,"-",IF(K37="","White",_xlfn.XLOOKUP("N",Table_RotateWireColor[circuit],INDIRECT("Table_RotateWireColor["&amp;U37&amp;"]"))))))</f>
        <v/>
      </c>
      <c r="AA37" s="64" t="str">
        <f t="shared" si="18"/>
        <v/>
      </c>
      <c r="AB37" s="67" t="str">
        <f>IF(C37="","","PWxx-"&amp;_xlfn.XLOOKUP(C37,table_Termination[Connector],table_Termination[Abbreviation])&amp;"T-xxSALx("&amp;IF(D37="LFMC",0,IF(D37="MCC",1,3))&amp;IF(Q37="Bolt",1,0)&amp;IF(AL37="None",0,IF(AL37="1G",1,IF(AL37="4x4",2,3)))&amp;")")</f>
        <v/>
      </c>
      <c r="AC37" s="68" t="str">
        <f>IF(D37="MCC","MC Cable Wire Colors "&amp;_xlfn.XLOOKUP(C37,table_Termination[Connector],table_Termination[MCC_Wire_Colors]),"")</f>
        <v/>
      </c>
      <c r="AD37" s="69"/>
      <c r="AG37" t="e">
        <f>IF(AND(LEFT(C37,2)="L6",_xlfn.NUMBERVALUE(LEFT(U37,3))&gt;250),"1ph",_xlfn.XLOOKUP(C37,table_Termination[Connector],table_Termination[Phasing]))</f>
        <v>#N/A</v>
      </c>
      <c r="AH37" t="e">
        <f>_xlfn.XLOOKUP('Order Entry'!AG37,lookup!$O$3:$O$7,lookup!$P$3:$P$7)</f>
        <v>#N/A</v>
      </c>
      <c r="AI37" t="e">
        <f>_xlfn.XLOOKUP('Order Entry'!AG37,lookup!$O$3:$O$7,lookup!$Q$3:$Q$7)</f>
        <v>#N/A</v>
      </c>
      <c r="AJ37">
        <f t="shared" si="6"/>
        <v>0</v>
      </c>
      <c r="AK37" t="e">
        <f>_xlfn.XLOOKUP(C37,table_Termination[Connector],table_Termination[Plate_Hole])</f>
        <v>#N/A</v>
      </c>
      <c r="AL37" t="e">
        <f>_xlfn.XLOOKUP(V37,lookup!$AD$68:$AD$72,lookup!$AC$68:$AC$72)</f>
        <v>#N/A</v>
      </c>
      <c r="AM37" s="44" t="str" cm="1">
        <f t="array" ref="AM37">IF(C37="","",IF(_xlfn.XLOOKUP(C37,table_Termination[Connector],table_Termination[Plate_Hole])=1.6,{"4x4","1G"},IF(_xlfn.XLOOKUP(C37,table_Termination[Connector],table_Termination[Plate_Hole])=2.1,"4x4","None")))</f>
        <v/>
      </c>
      <c r="AO37" s="44" t="str" cm="1">
        <f t="array" ref="AO37">IF(AM37="","None",_xlfn.XLOOKUP(_xlfn.ANCHORARRAY(AM37),lookup!$AC$68:$AC$72,lookup!$AD$68:$AD$72))</f>
        <v>None</v>
      </c>
      <c r="AQ37" s="44" t="s">
        <v>283</v>
      </c>
      <c r="AR37" t="str">
        <f>IF(C37="","",_xlfn.XLOOKUP(_xlfn.XLOOKUP(C37,table_Termination[Connector],table_Termination[SQD_Breaker]),Table_Breaker[breaker],Table_Breaker[Description]))</f>
        <v/>
      </c>
      <c r="AS37" t="str">
        <f>IF(C37="","",_xlfn.XLOOKUP(_xlfn.XLOOKUP(C37,table_Termination[Connector],table_Termination[HV_Siem_Breaker]),Table_Breaker[breaker],Table_Breaker[Description],""))</f>
        <v/>
      </c>
      <c r="AT37" s="44" t="s">
        <v>283</v>
      </c>
      <c r="AU37" t="e">
        <f t="shared" si="13"/>
        <v>#N/A</v>
      </c>
      <c r="AV37" t="e">
        <f t="shared" si="14"/>
        <v>#N/A</v>
      </c>
      <c r="AW37" s="44" t="str" cm="1">
        <f t="array" ref="AW37">IF(D37="","",_xlfn.TOROW(lookup!A184:A196))</f>
        <v/>
      </c>
    </row>
    <row r="38" spans="1:49" x14ac:dyDescent="0.25">
      <c r="A38" s="56">
        <v>29</v>
      </c>
      <c r="B38" s="57" t="str">
        <f t="shared" si="7"/>
        <v/>
      </c>
      <c r="C38" s="58"/>
      <c r="D38" s="58"/>
      <c r="E38" s="57"/>
      <c r="F38" s="57" t="str">
        <f t="shared" si="0"/>
        <v/>
      </c>
      <c r="G38" s="57"/>
      <c r="H38" s="59"/>
      <c r="I38" s="59" t="s">
        <v>183</v>
      </c>
      <c r="J38" s="59" t="s">
        <v>183</v>
      </c>
      <c r="K38" s="59"/>
      <c r="L38" s="60" t="str">
        <f t="shared" si="15"/>
        <v/>
      </c>
      <c r="M38" s="60" t="str">
        <f t="shared" si="16"/>
        <v/>
      </c>
      <c r="N38" s="59"/>
      <c r="O38" s="59"/>
      <c r="P38" s="61"/>
      <c r="Q38" s="61"/>
      <c r="R38" s="62" t="str">
        <f>IF(C38="","",_xlfn.XLOOKUP(C38,table_Termination[Connector],table_Termination[Conduit_Size]))</f>
        <v/>
      </c>
      <c r="S38" s="63" t="str">
        <f>IF(C38="","",_xlfn.XLOOKUP(C38,table_Termination[Connector],table_Termination[Wire AWG]))</f>
        <v/>
      </c>
      <c r="T38" s="64" t="str">
        <f t="shared" si="3"/>
        <v/>
      </c>
      <c r="U38" s="65" t="str">
        <f>IF(C38="","",LEFT(_xlfn.XLOOKUP(C38,table_Termination[Connector],table_Termination[Voltage]),3))</f>
        <v/>
      </c>
      <c r="V38" s="66" t="str">
        <f t="shared" si="17"/>
        <v/>
      </c>
      <c r="W38" s="64" t="str" cm="1">
        <f t="array" aca="1" ref="W38" ca="1">IF(C38="","",IF(D38="MCC","------",IF(K38="","Black",_xlfn.XLOOKUP(K38,Table_RotateWireColor[circuit],INDIRECT("Table_RotateWireColor["&amp;U38&amp;"]")))))</f>
        <v/>
      </c>
      <c r="X38" s="64" t="str" cm="1">
        <f t="array" aca="1" ref="X38" ca="1">IF(C38="","",IF(D38="MCC","-----",IF(AH38=1,"-",IF(K38="","Red",_xlfn.XLOOKUP(L38,Table_RotateWireColor[circuit],INDIRECT("Table_RotateWireColor["&amp;U38&amp;"]"))))))</f>
        <v/>
      </c>
      <c r="Y38" s="64" t="str" cm="1">
        <f t="array" aca="1" ref="Y38" ca="1">IF(C38="","",IF(D38="MCC","-----",IF(AH38&lt;=2,"-",IF(K38="","Blue",_xlfn.XLOOKUP(M38,Table_RotateWireColor[circuit],INDIRECT("Table_RotateWireColor["&amp;U38&amp;"]"))))))</f>
        <v/>
      </c>
      <c r="Z38" s="64" t="str" cm="1">
        <f t="array" aca="1" ref="Z38" ca="1">IF(C38="","",IF(D38="MCC","-----",IF(AI38&lt;&gt;1,"-",IF(K38="","White",_xlfn.XLOOKUP("N",Table_RotateWireColor[circuit],INDIRECT("Table_RotateWireColor["&amp;U38&amp;"]"))))))</f>
        <v/>
      </c>
      <c r="AA38" s="64" t="str">
        <f t="shared" si="18"/>
        <v/>
      </c>
      <c r="AB38" s="67" t="str">
        <f>IF(C38="","","PWxx-"&amp;_xlfn.XLOOKUP(C38,table_Termination[Connector],table_Termination[Abbreviation])&amp;"T-xxSALx("&amp;IF(D38="LFMC",0,IF(D38="MCC",1,3))&amp;IF(Q38="Bolt",1,0)&amp;IF(AL38="None",0,IF(AL38="1G",1,IF(AL38="4x4",2,3)))&amp;")")</f>
        <v/>
      </c>
      <c r="AC38" s="68" t="str">
        <f>IF(D38="MCC","MC Cable Wire Colors "&amp;_xlfn.XLOOKUP(C38,table_Termination[Connector],table_Termination[MCC_Wire_Colors]),"")</f>
        <v/>
      </c>
      <c r="AD38" s="69"/>
      <c r="AG38" t="e">
        <f>IF(AND(LEFT(C38,2)="L6",_xlfn.NUMBERVALUE(LEFT(U38,3))&gt;250),"1ph",_xlfn.XLOOKUP(C38,table_Termination[Connector],table_Termination[Phasing]))</f>
        <v>#N/A</v>
      </c>
      <c r="AH38" t="e">
        <f>_xlfn.XLOOKUP('Order Entry'!AG38,lookup!$O$3:$O$7,lookup!$P$3:$P$7)</f>
        <v>#N/A</v>
      </c>
      <c r="AI38" t="e">
        <f>_xlfn.XLOOKUP('Order Entry'!AG38,lookup!$O$3:$O$7,lookup!$Q$3:$Q$7)</f>
        <v>#N/A</v>
      </c>
      <c r="AJ38">
        <f t="shared" si="6"/>
        <v>0</v>
      </c>
      <c r="AK38" t="e">
        <f>_xlfn.XLOOKUP(C38,table_Termination[Connector],table_Termination[Plate_Hole])</f>
        <v>#N/A</v>
      </c>
      <c r="AL38" t="e">
        <f>_xlfn.XLOOKUP(V38,lookup!$AD$68:$AD$72,lookup!$AC$68:$AC$72)</f>
        <v>#N/A</v>
      </c>
      <c r="AM38" s="44" t="str" cm="1">
        <f t="array" ref="AM38">IF(C38="","",IF(_xlfn.XLOOKUP(C38,table_Termination[Connector],table_Termination[Plate_Hole])=1.6,{"4x4","1G"},IF(_xlfn.XLOOKUP(C38,table_Termination[Connector],table_Termination[Plate_Hole])=2.1,"4x4","None")))</f>
        <v/>
      </c>
      <c r="AO38" s="44" t="str" cm="1">
        <f t="array" ref="AO38">IF(AM38="","None",_xlfn.XLOOKUP(_xlfn.ANCHORARRAY(AM38),lookup!$AC$68:$AC$72,lookup!$AD$68:$AD$72))</f>
        <v>None</v>
      </c>
      <c r="AQ38" s="44" t="s">
        <v>283</v>
      </c>
      <c r="AR38" t="str">
        <f>IF(C38="","",_xlfn.XLOOKUP(_xlfn.XLOOKUP(C38,table_Termination[Connector],table_Termination[SQD_Breaker]),Table_Breaker[breaker],Table_Breaker[Description]))</f>
        <v/>
      </c>
      <c r="AS38" t="str">
        <f>IF(C38="","",_xlfn.XLOOKUP(_xlfn.XLOOKUP(C38,table_Termination[Connector],table_Termination[HV_Siem_Breaker]),Table_Breaker[breaker],Table_Breaker[Description],""))</f>
        <v/>
      </c>
      <c r="AT38" s="44" t="s">
        <v>283</v>
      </c>
      <c r="AU38" t="e">
        <f t="shared" si="13"/>
        <v>#N/A</v>
      </c>
      <c r="AV38" t="e">
        <f t="shared" si="14"/>
        <v>#N/A</v>
      </c>
      <c r="AW38" s="44" t="str" cm="1">
        <f t="array" ref="AW38">IF(D38="","",_xlfn.TOROW(lookup!A185:A197))</f>
        <v/>
      </c>
    </row>
    <row r="39" spans="1:49" x14ac:dyDescent="0.25">
      <c r="A39" s="56">
        <v>30</v>
      </c>
      <c r="B39" s="57" t="str">
        <f t="shared" si="7"/>
        <v/>
      </c>
      <c r="C39" s="58"/>
      <c r="D39" s="58"/>
      <c r="E39" s="57"/>
      <c r="F39" s="57" t="str">
        <f t="shared" si="0"/>
        <v/>
      </c>
      <c r="G39" s="57"/>
      <c r="H39" s="59"/>
      <c r="I39" s="59" t="s">
        <v>183</v>
      </c>
      <c r="J39" s="59" t="s">
        <v>183</v>
      </c>
      <c r="K39" s="59"/>
      <c r="L39" s="60" t="str">
        <f t="shared" si="15"/>
        <v/>
      </c>
      <c r="M39" s="60" t="str">
        <f t="shared" si="16"/>
        <v/>
      </c>
      <c r="N39" s="59"/>
      <c r="O39" s="59"/>
      <c r="P39" s="61"/>
      <c r="Q39" s="61"/>
      <c r="R39" s="62" t="str">
        <f>IF(C39="","",_xlfn.XLOOKUP(C39,table_Termination[Connector],table_Termination[Conduit_Size]))</f>
        <v/>
      </c>
      <c r="S39" s="63" t="str">
        <f>IF(C39="","",_xlfn.XLOOKUP(C39,table_Termination[Connector],table_Termination[Wire AWG]))</f>
        <v/>
      </c>
      <c r="T39" s="64" t="str">
        <f t="shared" si="3"/>
        <v/>
      </c>
      <c r="U39" s="65" t="str">
        <f>IF(C39="","",LEFT(_xlfn.XLOOKUP(C39,table_Termination[Connector],table_Termination[Voltage]),3))</f>
        <v/>
      </c>
      <c r="V39" s="66" t="str">
        <f t="shared" si="17"/>
        <v/>
      </c>
      <c r="W39" s="64" t="str" cm="1">
        <f t="array" aca="1" ref="W39" ca="1">IF(C39="","",IF(D39="MCC","------",IF(K39="","Black",_xlfn.XLOOKUP(K39,Table_RotateWireColor[circuit],INDIRECT("Table_RotateWireColor["&amp;U39&amp;"]")))))</f>
        <v/>
      </c>
      <c r="X39" s="64" t="str" cm="1">
        <f t="array" aca="1" ref="X39" ca="1">IF(C39="","",IF(D39="MCC","-----",IF(AH39=1,"-",IF(K39="","Red",_xlfn.XLOOKUP(L39,Table_RotateWireColor[circuit],INDIRECT("Table_RotateWireColor["&amp;U39&amp;"]"))))))</f>
        <v/>
      </c>
      <c r="Y39" s="64" t="str" cm="1">
        <f t="array" aca="1" ref="Y39" ca="1">IF(C39="","",IF(D39="MCC","-----",IF(AH39&lt;=2,"-",IF(K39="","Blue",_xlfn.XLOOKUP(M39,Table_RotateWireColor[circuit],INDIRECT("Table_RotateWireColor["&amp;U39&amp;"]"))))))</f>
        <v/>
      </c>
      <c r="Z39" s="64" t="str" cm="1">
        <f t="array" aca="1" ref="Z39" ca="1">IF(C39="","",IF(D39="MCC","-----",IF(AI39&lt;&gt;1,"-",IF(K39="","White",_xlfn.XLOOKUP("N",Table_RotateWireColor[circuit],INDIRECT("Table_RotateWireColor["&amp;U39&amp;"]"))))))</f>
        <v/>
      </c>
      <c r="AA39" s="64" t="str">
        <f t="shared" si="18"/>
        <v/>
      </c>
      <c r="AB39" s="67" t="str">
        <f>IF(C39="","","PWxx-"&amp;_xlfn.XLOOKUP(C39,table_Termination[Connector],table_Termination[Abbreviation])&amp;"T-xxSALx("&amp;IF(D39="LFMC",0,IF(D39="MCC",1,3))&amp;IF(Q39="Bolt",1,0)&amp;IF(AL39="None",0,IF(AL39="1G",1,IF(AL39="4x4",2,3)))&amp;")")</f>
        <v/>
      </c>
      <c r="AC39" s="68" t="str">
        <f>IF(D39="MCC","MC Cable Wire Colors "&amp;_xlfn.XLOOKUP(C39,table_Termination[Connector],table_Termination[MCC_Wire_Colors]),"")</f>
        <v/>
      </c>
      <c r="AD39" s="69"/>
      <c r="AG39" t="e">
        <f>IF(AND(LEFT(C39,2)="L6",_xlfn.NUMBERVALUE(LEFT(U39,3))&gt;250),"1ph",_xlfn.XLOOKUP(C39,table_Termination[Connector],table_Termination[Phasing]))</f>
        <v>#N/A</v>
      </c>
      <c r="AH39" t="e">
        <f>_xlfn.XLOOKUP('Order Entry'!AG39,lookup!$O$3:$O$7,lookup!$P$3:$P$7)</f>
        <v>#N/A</v>
      </c>
      <c r="AI39" t="e">
        <f>_xlfn.XLOOKUP('Order Entry'!AG39,lookup!$O$3:$O$7,lookup!$Q$3:$Q$7)</f>
        <v>#N/A</v>
      </c>
      <c r="AJ39">
        <f t="shared" si="6"/>
        <v>0</v>
      </c>
      <c r="AK39" t="e">
        <f>_xlfn.XLOOKUP(C39,table_Termination[Connector],table_Termination[Plate_Hole])</f>
        <v>#N/A</v>
      </c>
      <c r="AL39" t="e">
        <f>_xlfn.XLOOKUP(V39,lookup!$AD$68:$AD$72,lookup!$AC$68:$AC$72)</f>
        <v>#N/A</v>
      </c>
      <c r="AM39" s="44" t="str" cm="1">
        <f t="array" ref="AM39">IF(C39="","",IF(_xlfn.XLOOKUP(C39,table_Termination[Connector],table_Termination[Plate_Hole])=1.6,{"4x4","1G"},IF(_xlfn.XLOOKUP(C39,table_Termination[Connector],table_Termination[Plate_Hole])=2.1,"4x4","None")))</f>
        <v/>
      </c>
      <c r="AO39" s="44" t="str" cm="1">
        <f t="array" ref="AO39">IF(AM39="","None",_xlfn.XLOOKUP(_xlfn.ANCHORARRAY(AM39),lookup!$AC$68:$AC$72,lookup!$AD$68:$AD$72))</f>
        <v>None</v>
      </c>
      <c r="AQ39" s="44" t="s">
        <v>283</v>
      </c>
      <c r="AR39" t="str">
        <f>IF(C39="","",_xlfn.XLOOKUP(_xlfn.XLOOKUP(C39,table_Termination[Connector],table_Termination[SQD_Breaker]),Table_Breaker[breaker],Table_Breaker[Description]))</f>
        <v/>
      </c>
      <c r="AS39" t="str">
        <f>IF(C39="","",_xlfn.XLOOKUP(_xlfn.XLOOKUP(C39,table_Termination[Connector],table_Termination[HV_Siem_Breaker]),Table_Breaker[breaker],Table_Breaker[Description],""))</f>
        <v/>
      </c>
      <c r="AT39" s="44" t="s">
        <v>283</v>
      </c>
      <c r="AU39" t="e">
        <f t="shared" si="13"/>
        <v>#N/A</v>
      </c>
      <c r="AV39" t="e">
        <f t="shared" si="14"/>
        <v>#N/A</v>
      </c>
      <c r="AW39" s="44" t="str" cm="1">
        <f t="array" ref="AW39">IF(D39="","",_xlfn.TOROW(lookup!A186:A198))</f>
        <v/>
      </c>
    </row>
    <row r="40" spans="1:49" x14ac:dyDescent="0.25">
      <c r="A40" s="56">
        <v>31</v>
      </c>
      <c r="B40" s="57" t="str">
        <f t="shared" si="7"/>
        <v/>
      </c>
      <c r="C40" s="58"/>
      <c r="D40" s="58"/>
      <c r="E40" s="57"/>
      <c r="F40" s="57" t="str">
        <f t="shared" si="0"/>
        <v/>
      </c>
      <c r="G40" s="57"/>
      <c r="H40" s="59"/>
      <c r="I40" s="59" t="s">
        <v>183</v>
      </c>
      <c r="J40" s="59" t="s">
        <v>183</v>
      </c>
      <c r="K40" s="59"/>
      <c r="L40" s="60" t="str">
        <f t="shared" si="15"/>
        <v/>
      </c>
      <c r="M40" s="60" t="str">
        <f t="shared" si="16"/>
        <v/>
      </c>
      <c r="N40" s="59"/>
      <c r="O40" s="59"/>
      <c r="P40" s="61"/>
      <c r="Q40" s="61"/>
      <c r="R40" s="62" t="str">
        <f>IF(C40="","",_xlfn.XLOOKUP(C40,table_Termination[Connector],table_Termination[Conduit_Size]))</f>
        <v/>
      </c>
      <c r="S40" s="63" t="str">
        <f>IF(C40="","",_xlfn.XLOOKUP(C40,table_Termination[Connector],table_Termination[Wire AWG]))</f>
        <v/>
      </c>
      <c r="T40" s="64" t="str">
        <f t="shared" si="3"/>
        <v/>
      </c>
      <c r="U40" s="65" t="str">
        <f>IF(C40="","",LEFT(_xlfn.XLOOKUP(C40,table_Termination[Connector],table_Termination[Voltage]),3))</f>
        <v/>
      </c>
      <c r="V40" s="66" t="str">
        <f t="shared" si="17"/>
        <v/>
      </c>
      <c r="W40" s="64" t="str" cm="1">
        <f t="array" aca="1" ref="W40" ca="1">IF(C40="","",IF(D40="MCC","------",IF(K40="","Black",_xlfn.XLOOKUP(K40,Table_RotateWireColor[circuit],INDIRECT("Table_RotateWireColor["&amp;U40&amp;"]")))))</f>
        <v/>
      </c>
      <c r="X40" s="64" t="str" cm="1">
        <f t="array" aca="1" ref="X40" ca="1">IF(C40="","",IF(D40="MCC","-----",IF(AH40=1,"-",IF(K40="","Red",_xlfn.XLOOKUP(L40,Table_RotateWireColor[circuit],INDIRECT("Table_RotateWireColor["&amp;U40&amp;"]"))))))</f>
        <v/>
      </c>
      <c r="Y40" s="64" t="str" cm="1">
        <f t="array" aca="1" ref="Y40" ca="1">IF(C40="","",IF(D40="MCC","-----",IF(AH40&lt;=2,"-",IF(K40="","Blue",_xlfn.XLOOKUP(M40,Table_RotateWireColor[circuit],INDIRECT("Table_RotateWireColor["&amp;U40&amp;"]"))))))</f>
        <v/>
      </c>
      <c r="Z40" s="64" t="str" cm="1">
        <f t="array" aca="1" ref="Z40" ca="1">IF(C40="","",IF(D40="MCC","-----",IF(AI40&lt;&gt;1,"-",IF(K40="","White",_xlfn.XLOOKUP("N",Table_RotateWireColor[circuit],INDIRECT("Table_RotateWireColor["&amp;U40&amp;"]"))))))</f>
        <v/>
      </c>
      <c r="AA40" s="64" t="str">
        <f t="shared" si="18"/>
        <v/>
      </c>
      <c r="AB40" s="67" t="str">
        <f>IF(C40="","","PWxx-"&amp;_xlfn.XLOOKUP(C40,table_Termination[Connector],table_Termination[Abbreviation])&amp;"T-xxSALx("&amp;IF(D40="LFMC",0,IF(D40="MCC",1,3))&amp;IF(Q40="Bolt",1,0)&amp;IF(AL40="None",0,IF(AL40="1G",1,IF(AL40="4x4",2,3)))&amp;")")</f>
        <v/>
      </c>
      <c r="AC40" s="68" t="str">
        <f>IF(D40="MCC","MC Cable Wire Colors "&amp;_xlfn.XLOOKUP(C40,table_Termination[Connector],table_Termination[MCC_Wire_Colors]),"")</f>
        <v/>
      </c>
      <c r="AD40" s="69"/>
      <c r="AG40" t="e">
        <f>IF(AND(LEFT(C40,2)="L6",_xlfn.NUMBERVALUE(LEFT(U40,3))&gt;250),"1ph",_xlfn.XLOOKUP(C40,table_Termination[Connector],table_Termination[Phasing]))</f>
        <v>#N/A</v>
      </c>
      <c r="AH40" t="e">
        <f>_xlfn.XLOOKUP('Order Entry'!AG40,lookup!$O$3:$O$7,lookup!$P$3:$P$7)</f>
        <v>#N/A</v>
      </c>
      <c r="AI40" t="e">
        <f>_xlfn.XLOOKUP('Order Entry'!AG40,lookup!$O$3:$O$7,lookup!$Q$3:$Q$7)</f>
        <v>#N/A</v>
      </c>
      <c r="AJ40">
        <f t="shared" si="6"/>
        <v>0</v>
      </c>
      <c r="AK40" t="e">
        <f>_xlfn.XLOOKUP(C40,table_Termination[Connector],table_Termination[Plate_Hole])</f>
        <v>#N/A</v>
      </c>
      <c r="AL40" t="e">
        <f>_xlfn.XLOOKUP(V40,lookup!$AD$68:$AD$72,lookup!$AC$68:$AC$72)</f>
        <v>#N/A</v>
      </c>
      <c r="AM40" s="44" t="str" cm="1">
        <f t="array" ref="AM40">IF(C40="","",IF(_xlfn.XLOOKUP(C40,table_Termination[Connector],table_Termination[Plate_Hole])=1.6,{"4x4","1G"},IF(_xlfn.XLOOKUP(C40,table_Termination[Connector],table_Termination[Plate_Hole])=2.1,"4x4","None")))</f>
        <v/>
      </c>
      <c r="AO40" s="44" t="str" cm="1">
        <f t="array" ref="AO40">IF(AM40="","None",_xlfn.XLOOKUP(_xlfn.ANCHORARRAY(AM40),lookup!$AC$68:$AC$72,lookup!$AD$68:$AD$72))</f>
        <v>None</v>
      </c>
      <c r="AQ40" s="44" t="s">
        <v>283</v>
      </c>
      <c r="AR40" t="str">
        <f>IF(C40="","",_xlfn.XLOOKUP(_xlfn.XLOOKUP(C40,table_Termination[Connector],table_Termination[SQD_Breaker]),Table_Breaker[breaker],Table_Breaker[Description]))</f>
        <v/>
      </c>
      <c r="AS40" t="str">
        <f>IF(C40="","",_xlfn.XLOOKUP(_xlfn.XLOOKUP(C40,table_Termination[Connector],table_Termination[HV_Siem_Breaker]),Table_Breaker[breaker],Table_Breaker[Description],""))</f>
        <v/>
      </c>
      <c r="AT40" s="44" t="s">
        <v>283</v>
      </c>
      <c r="AU40" t="e">
        <f t="shared" si="13"/>
        <v>#N/A</v>
      </c>
      <c r="AV40" t="e">
        <f t="shared" si="14"/>
        <v>#N/A</v>
      </c>
      <c r="AW40" s="44" t="str" cm="1">
        <f t="array" ref="AW40">IF(D40="","",_xlfn.TOROW(lookup!A187:A199))</f>
        <v/>
      </c>
    </row>
    <row r="41" spans="1:49" x14ac:dyDescent="0.25">
      <c r="A41" s="56">
        <v>32</v>
      </c>
      <c r="B41" s="57" t="str">
        <f t="shared" si="7"/>
        <v/>
      </c>
      <c r="C41" s="58"/>
      <c r="D41" s="58"/>
      <c r="E41" s="57"/>
      <c r="F41" s="57" t="str">
        <f t="shared" si="0"/>
        <v/>
      </c>
      <c r="G41" s="57"/>
      <c r="H41" s="59"/>
      <c r="I41" s="59" t="s">
        <v>183</v>
      </c>
      <c r="J41" s="59" t="s">
        <v>183</v>
      </c>
      <c r="K41" s="59"/>
      <c r="L41" s="60" t="str">
        <f t="shared" si="15"/>
        <v/>
      </c>
      <c r="M41" s="60" t="str">
        <f t="shared" si="16"/>
        <v/>
      </c>
      <c r="N41" s="59"/>
      <c r="O41" s="59"/>
      <c r="P41" s="61"/>
      <c r="Q41" s="61"/>
      <c r="R41" s="62" t="str">
        <f>IF(C41="","",_xlfn.XLOOKUP(C41,table_Termination[Connector],table_Termination[Conduit_Size]))</f>
        <v/>
      </c>
      <c r="S41" s="63" t="str">
        <f>IF(C41="","",_xlfn.XLOOKUP(C41,table_Termination[Connector],table_Termination[Wire AWG]))</f>
        <v/>
      </c>
      <c r="T41" s="64" t="str">
        <f t="shared" si="3"/>
        <v/>
      </c>
      <c r="U41" s="65" t="str">
        <f>IF(C41="","",LEFT(_xlfn.XLOOKUP(C41,table_Termination[Connector],table_Termination[Voltage]),3))</f>
        <v/>
      </c>
      <c r="V41" s="66" t="str">
        <f t="shared" si="17"/>
        <v/>
      </c>
      <c r="W41" s="64" t="str" cm="1">
        <f t="array" aca="1" ref="W41" ca="1">IF(C41="","",IF(D41="MCC","------",IF(K41="","Black",_xlfn.XLOOKUP(K41,Table_RotateWireColor[circuit],INDIRECT("Table_RotateWireColor["&amp;U41&amp;"]")))))</f>
        <v/>
      </c>
      <c r="X41" s="64" t="str" cm="1">
        <f t="array" aca="1" ref="X41" ca="1">IF(C41="","",IF(D41="MCC","-----",IF(AH41=1,"-",IF(K41="","Red",_xlfn.XLOOKUP(L41,Table_RotateWireColor[circuit],INDIRECT("Table_RotateWireColor["&amp;U41&amp;"]"))))))</f>
        <v/>
      </c>
      <c r="Y41" s="64" t="str" cm="1">
        <f t="array" aca="1" ref="Y41" ca="1">IF(C41="","",IF(D41="MCC","-----",IF(AH41&lt;=2,"-",IF(K41="","Blue",_xlfn.XLOOKUP(M41,Table_RotateWireColor[circuit],INDIRECT("Table_RotateWireColor["&amp;U41&amp;"]"))))))</f>
        <v/>
      </c>
      <c r="Z41" s="64" t="str" cm="1">
        <f t="array" aca="1" ref="Z41" ca="1">IF(C41="","",IF(D41="MCC","-----",IF(AI41&lt;&gt;1,"-",IF(K41="","White",_xlfn.XLOOKUP("N",Table_RotateWireColor[circuit],INDIRECT("Table_RotateWireColor["&amp;U41&amp;"]"))))))</f>
        <v/>
      </c>
      <c r="AA41" s="64" t="str">
        <f t="shared" si="18"/>
        <v/>
      </c>
      <c r="AB41" s="67" t="str">
        <f>IF(C41="","","PWxx-"&amp;_xlfn.XLOOKUP(C41,table_Termination[Connector],table_Termination[Abbreviation])&amp;"T-xxSALx("&amp;IF(D41="LFMC",0,IF(D41="MCC",1,3))&amp;IF(Q41="Bolt",1,0)&amp;IF(AL41="None",0,IF(AL41="1G",1,IF(AL41="4x4",2,3)))&amp;")")</f>
        <v/>
      </c>
      <c r="AC41" s="68" t="str">
        <f>IF(D41="MCC","MC Cable Wire Colors "&amp;_xlfn.XLOOKUP(C41,table_Termination[Connector],table_Termination[MCC_Wire_Colors]),"")</f>
        <v/>
      </c>
      <c r="AD41" s="69"/>
      <c r="AG41" t="e">
        <f>IF(AND(LEFT(C41,2)="L6",_xlfn.NUMBERVALUE(LEFT(U41,3))&gt;250),"1ph",_xlfn.XLOOKUP(C41,table_Termination[Connector],table_Termination[Phasing]))</f>
        <v>#N/A</v>
      </c>
      <c r="AH41" t="e">
        <f>_xlfn.XLOOKUP('Order Entry'!AG41,lookup!$O$3:$O$7,lookup!$P$3:$P$7)</f>
        <v>#N/A</v>
      </c>
      <c r="AI41" t="e">
        <f>_xlfn.XLOOKUP('Order Entry'!AG41,lookup!$O$3:$O$7,lookup!$Q$3:$Q$7)</f>
        <v>#N/A</v>
      </c>
      <c r="AJ41">
        <f t="shared" si="6"/>
        <v>0</v>
      </c>
      <c r="AK41" t="e">
        <f>_xlfn.XLOOKUP(C41,table_Termination[Connector],table_Termination[Plate_Hole])</f>
        <v>#N/A</v>
      </c>
      <c r="AL41" t="e">
        <f>_xlfn.XLOOKUP(V41,lookup!$AD$68:$AD$72,lookup!$AC$68:$AC$72)</f>
        <v>#N/A</v>
      </c>
      <c r="AM41" s="44" t="str" cm="1">
        <f t="array" ref="AM41">IF(C41="","",IF(_xlfn.XLOOKUP(C41,table_Termination[Connector],table_Termination[Plate_Hole])=1.6,{"4x4","1G"},IF(_xlfn.XLOOKUP(C41,table_Termination[Connector],table_Termination[Plate_Hole])=2.1,"4x4","None")))</f>
        <v/>
      </c>
      <c r="AO41" s="44" t="str" cm="1">
        <f t="array" ref="AO41">IF(AM41="","None",_xlfn.XLOOKUP(_xlfn.ANCHORARRAY(AM41),lookup!$AC$68:$AC$72,lookup!$AD$68:$AD$72))</f>
        <v>None</v>
      </c>
      <c r="AQ41" s="44" t="s">
        <v>283</v>
      </c>
      <c r="AR41" t="str">
        <f>IF(C41="","",_xlfn.XLOOKUP(_xlfn.XLOOKUP(C41,table_Termination[Connector],table_Termination[SQD_Breaker]),Table_Breaker[breaker],Table_Breaker[Description]))</f>
        <v/>
      </c>
      <c r="AS41" t="str">
        <f>IF(C41="","",_xlfn.XLOOKUP(_xlfn.XLOOKUP(C41,table_Termination[Connector],table_Termination[HV_Siem_Breaker]),Table_Breaker[breaker],Table_Breaker[Description],""))</f>
        <v/>
      </c>
      <c r="AT41" s="44" t="s">
        <v>283</v>
      </c>
      <c r="AU41" t="e">
        <f t="shared" si="13"/>
        <v>#N/A</v>
      </c>
      <c r="AV41" t="e">
        <f t="shared" si="14"/>
        <v>#N/A</v>
      </c>
      <c r="AW41" s="44" t="str" cm="1">
        <f t="array" ref="AW41">IF(D41="","",_xlfn.TOROW(lookup!A188:A200))</f>
        <v/>
      </c>
    </row>
    <row r="42" spans="1:49" x14ac:dyDescent="0.25">
      <c r="A42" s="56">
        <v>33</v>
      </c>
      <c r="B42" s="57" t="str">
        <f t="shared" si="7"/>
        <v/>
      </c>
      <c r="C42" s="58"/>
      <c r="D42" s="58"/>
      <c r="E42" s="57"/>
      <c r="F42" s="57" t="str">
        <f t="shared" si="0"/>
        <v/>
      </c>
      <c r="G42" s="57"/>
      <c r="H42" s="59"/>
      <c r="I42" s="59" t="s">
        <v>183</v>
      </c>
      <c r="J42" s="59" t="s">
        <v>183</v>
      </c>
      <c r="K42" s="59"/>
      <c r="L42" s="60" t="str">
        <f t="shared" si="15"/>
        <v/>
      </c>
      <c r="M42" s="60" t="str">
        <f t="shared" si="16"/>
        <v/>
      </c>
      <c r="N42" s="59"/>
      <c r="O42" s="59"/>
      <c r="P42" s="61"/>
      <c r="Q42" s="61"/>
      <c r="R42" s="62" t="str">
        <f>IF(C42="","",_xlfn.XLOOKUP(C42,table_Termination[Connector],table_Termination[Conduit_Size]))</f>
        <v/>
      </c>
      <c r="S42" s="63" t="str">
        <f>IF(C42="","",_xlfn.XLOOKUP(C42,table_Termination[Connector],table_Termination[Wire AWG]))</f>
        <v/>
      </c>
      <c r="T42" s="64" t="str">
        <f t="shared" si="3"/>
        <v/>
      </c>
      <c r="U42" s="65" t="str">
        <f>IF(C42="","",LEFT(_xlfn.XLOOKUP(C42,table_Termination[Connector],table_Termination[Voltage]),3))</f>
        <v/>
      </c>
      <c r="V42" s="66" t="str">
        <f t="shared" si="17"/>
        <v/>
      </c>
      <c r="W42" s="64" t="str" cm="1">
        <f t="array" aca="1" ref="W42" ca="1">IF(C42="","",IF(D42="MCC","------",IF(K42="","Black",_xlfn.XLOOKUP(K42,Table_RotateWireColor[circuit],INDIRECT("Table_RotateWireColor["&amp;U42&amp;"]")))))</f>
        <v/>
      </c>
      <c r="X42" s="64" t="str" cm="1">
        <f t="array" aca="1" ref="X42" ca="1">IF(C42="","",IF(D42="MCC","-----",IF(AH42=1,"-",IF(K42="","Red",_xlfn.XLOOKUP(L42,Table_RotateWireColor[circuit],INDIRECT("Table_RotateWireColor["&amp;U42&amp;"]"))))))</f>
        <v/>
      </c>
      <c r="Y42" s="64" t="str" cm="1">
        <f t="array" aca="1" ref="Y42" ca="1">IF(C42="","",IF(D42="MCC","-----",IF(AH42&lt;=2,"-",IF(K42="","Blue",_xlfn.XLOOKUP(M42,Table_RotateWireColor[circuit],INDIRECT("Table_RotateWireColor["&amp;U42&amp;"]"))))))</f>
        <v/>
      </c>
      <c r="Z42" s="64" t="str" cm="1">
        <f t="array" aca="1" ref="Z42" ca="1">IF(C42="","",IF(D42="MCC","-----",IF(AI42&lt;&gt;1,"-",IF(K42="","White",_xlfn.XLOOKUP("N",Table_RotateWireColor[circuit],INDIRECT("Table_RotateWireColor["&amp;U42&amp;"]"))))))</f>
        <v/>
      </c>
      <c r="AA42" s="64" t="str">
        <f t="shared" si="18"/>
        <v/>
      </c>
      <c r="AB42" s="67" t="str">
        <f>IF(C42="","","PWxx-"&amp;_xlfn.XLOOKUP(C42,table_Termination[Connector],table_Termination[Abbreviation])&amp;"T-xxSALx("&amp;IF(D42="LFMC",0,IF(D42="MCC",1,3))&amp;IF(Q42="Bolt",1,0)&amp;IF(AL42="None",0,IF(AL42="1G",1,IF(AL42="4x4",2,3)))&amp;")")</f>
        <v/>
      </c>
      <c r="AC42" s="68" t="str">
        <f>IF(D42="MCC","MC Cable Wire Colors "&amp;_xlfn.XLOOKUP(C42,table_Termination[Connector],table_Termination[MCC_Wire_Colors]),"")</f>
        <v/>
      </c>
      <c r="AD42" s="69"/>
      <c r="AG42" t="e">
        <f>IF(AND(LEFT(C42,2)="L6",_xlfn.NUMBERVALUE(LEFT(U42,3))&gt;250),"1ph",_xlfn.XLOOKUP(C42,table_Termination[Connector],table_Termination[Phasing]))</f>
        <v>#N/A</v>
      </c>
      <c r="AH42" t="e">
        <f>_xlfn.XLOOKUP('Order Entry'!AG42,lookup!$O$3:$O$7,lookup!$P$3:$P$7)</f>
        <v>#N/A</v>
      </c>
      <c r="AI42" t="e">
        <f>_xlfn.XLOOKUP('Order Entry'!AG42,lookup!$O$3:$O$7,lookup!$Q$3:$Q$7)</f>
        <v>#N/A</v>
      </c>
      <c r="AJ42">
        <f t="shared" si="6"/>
        <v>0</v>
      </c>
      <c r="AK42" t="e">
        <f>_xlfn.XLOOKUP(C42,table_Termination[Connector],table_Termination[Plate_Hole])</f>
        <v>#N/A</v>
      </c>
      <c r="AL42" t="e">
        <f>_xlfn.XLOOKUP(V42,lookup!$AD$68:$AD$72,lookup!$AC$68:$AC$72)</f>
        <v>#N/A</v>
      </c>
      <c r="AM42" s="44" t="str" cm="1">
        <f t="array" ref="AM42">IF(C42="","",IF(_xlfn.XLOOKUP(C42,table_Termination[Connector],table_Termination[Plate_Hole])=1.6,{"4x4","1G"},IF(_xlfn.XLOOKUP(C42,table_Termination[Connector],table_Termination[Plate_Hole])=2.1,"4x4","None")))</f>
        <v/>
      </c>
      <c r="AO42" s="44" t="str" cm="1">
        <f t="array" ref="AO42">IF(AM42="","None",_xlfn.XLOOKUP(_xlfn.ANCHORARRAY(AM42),lookup!$AC$68:$AC$72,lookup!$AD$68:$AD$72))</f>
        <v>None</v>
      </c>
      <c r="AQ42" s="44" t="s">
        <v>283</v>
      </c>
      <c r="AR42" t="str">
        <f>IF(C42="","",_xlfn.XLOOKUP(_xlfn.XLOOKUP(C42,table_Termination[Connector],table_Termination[SQD_Breaker]),Table_Breaker[breaker],Table_Breaker[Description]))</f>
        <v/>
      </c>
      <c r="AS42" t="str">
        <f>IF(C42="","",_xlfn.XLOOKUP(_xlfn.XLOOKUP(C42,table_Termination[Connector],table_Termination[HV_Siem_Breaker]),Table_Breaker[breaker],Table_Breaker[Description],""))</f>
        <v/>
      </c>
      <c r="AT42" s="44" t="s">
        <v>283</v>
      </c>
      <c r="AU42" t="e">
        <f t="shared" si="13"/>
        <v>#N/A</v>
      </c>
      <c r="AV42" t="e">
        <f t="shared" si="14"/>
        <v>#N/A</v>
      </c>
      <c r="AW42" s="44" t="str" cm="1">
        <f t="array" ref="AW42">IF(D42="","",_xlfn.TOROW(lookup!A189:A201))</f>
        <v/>
      </c>
    </row>
    <row r="43" spans="1:49" x14ac:dyDescent="0.25">
      <c r="A43" s="56">
        <v>34</v>
      </c>
      <c r="B43" s="57" t="str">
        <f t="shared" si="7"/>
        <v/>
      </c>
      <c r="C43" s="58"/>
      <c r="D43" s="58"/>
      <c r="E43" s="57"/>
      <c r="F43" s="57" t="str">
        <f t="shared" si="0"/>
        <v/>
      </c>
      <c r="G43" s="57"/>
      <c r="H43" s="59"/>
      <c r="I43" s="59" t="s">
        <v>183</v>
      </c>
      <c r="J43" s="59" t="s">
        <v>183</v>
      </c>
      <c r="K43" s="59"/>
      <c r="L43" s="60" t="str">
        <f t="shared" si="15"/>
        <v/>
      </c>
      <c r="M43" s="60" t="str">
        <f t="shared" si="16"/>
        <v/>
      </c>
      <c r="N43" s="59"/>
      <c r="O43" s="59"/>
      <c r="P43" s="61"/>
      <c r="Q43" s="61"/>
      <c r="R43" s="62" t="str">
        <f>IF(C43="","",_xlfn.XLOOKUP(C43,table_Termination[Connector],table_Termination[Conduit_Size]))</f>
        <v/>
      </c>
      <c r="S43" s="63" t="str">
        <f>IF(C43="","",_xlfn.XLOOKUP(C43,table_Termination[Connector],table_Termination[Wire AWG]))</f>
        <v/>
      </c>
      <c r="T43" s="64" t="str">
        <f t="shared" si="3"/>
        <v/>
      </c>
      <c r="U43" s="65" t="str">
        <f>IF(C43="","",LEFT(_xlfn.XLOOKUP(C43,table_Termination[Connector],table_Termination[Voltage]),3))</f>
        <v/>
      </c>
      <c r="V43" s="66" t="str">
        <f t="shared" si="17"/>
        <v/>
      </c>
      <c r="W43" s="64" t="str" cm="1">
        <f t="array" aca="1" ref="W43" ca="1">IF(C43="","",IF(D43="MCC","------",IF(K43="","Black",_xlfn.XLOOKUP(K43,Table_RotateWireColor[circuit],INDIRECT("Table_RotateWireColor["&amp;U43&amp;"]")))))</f>
        <v/>
      </c>
      <c r="X43" s="64" t="str" cm="1">
        <f t="array" aca="1" ref="X43" ca="1">IF(C43="","",IF(D43="MCC","-----",IF(AH43=1,"-",IF(K43="","Red",_xlfn.XLOOKUP(L43,Table_RotateWireColor[circuit],INDIRECT("Table_RotateWireColor["&amp;U43&amp;"]"))))))</f>
        <v/>
      </c>
      <c r="Y43" s="64" t="str" cm="1">
        <f t="array" aca="1" ref="Y43" ca="1">IF(C43="","",IF(D43="MCC","-----",IF(AH43&lt;=2,"-",IF(K43="","Blue",_xlfn.XLOOKUP(M43,Table_RotateWireColor[circuit],INDIRECT("Table_RotateWireColor["&amp;U43&amp;"]"))))))</f>
        <v/>
      </c>
      <c r="Z43" s="64" t="str" cm="1">
        <f t="array" aca="1" ref="Z43" ca="1">IF(C43="","",IF(D43="MCC","-----",IF(AI43&lt;&gt;1,"-",IF(K43="","White",_xlfn.XLOOKUP("N",Table_RotateWireColor[circuit],INDIRECT("Table_RotateWireColor["&amp;U43&amp;"]"))))))</f>
        <v/>
      </c>
      <c r="AA43" s="64" t="str">
        <f t="shared" si="18"/>
        <v/>
      </c>
      <c r="AB43" s="67" t="str">
        <f>IF(C43="","","PWxx-"&amp;_xlfn.XLOOKUP(C43,table_Termination[Connector],table_Termination[Abbreviation])&amp;"T-xxSALx("&amp;IF(D43="LFMC",0,IF(D43="MCC",1,3))&amp;IF(Q43="Bolt",1,0)&amp;IF(AL43="None",0,IF(AL43="1G",1,IF(AL43="4x4",2,3)))&amp;")")</f>
        <v/>
      </c>
      <c r="AC43" s="68" t="str">
        <f>IF(D43="MCC","MC Cable Wire Colors "&amp;_xlfn.XLOOKUP(C43,table_Termination[Connector],table_Termination[MCC_Wire_Colors]),"")</f>
        <v/>
      </c>
      <c r="AD43" s="69"/>
      <c r="AG43" t="e">
        <f>IF(AND(LEFT(C43,2)="L6",_xlfn.NUMBERVALUE(LEFT(U43,3))&gt;250),"1ph",_xlfn.XLOOKUP(C43,table_Termination[Connector],table_Termination[Phasing]))</f>
        <v>#N/A</v>
      </c>
      <c r="AH43" t="e">
        <f>_xlfn.XLOOKUP('Order Entry'!AG43,lookup!$O$3:$O$7,lookup!$P$3:$P$7)</f>
        <v>#N/A</v>
      </c>
      <c r="AI43" t="e">
        <f>_xlfn.XLOOKUP('Order Entry'!AG43,lookup!$O$3:$O$7,lookup!$Q$3:$Q$7)</f>
        <v>#N/A</v>
      </c>
      <c r="AJ43">
        <f t="shared" si="6"/>
        <v>0</v>
      </c>
      <c r="AK43" t="e">
        <f>_xlfn.XLOOKUP(C43,table_Termination[Connector],table_Termination[Plate_Hole])</f>
        <v>#N/A</v>
      </c>
      <c r="AL43" t="e">
        <f>_xlfn.XLOOKUP(V43,lookup!$AD$68:$AD$72,lookup!$AC$68:$AC$72)</f>
        <v>#N/A</v>
      </c>
      <c r="AM43" s="44" t="str" cm="1">
        <f t="array" ref="AM43">IF(C43="","",IF(_xlfn.XLOOKUP(C43,table_Termination[Connector],table_Termination[Plate_Hole])=1.6,{"4x4","1G"},IF(_xlfn.XLOOKUP(C43,table_Termination[Connector],table_Termination[Plate_Hole])=2.1,"4x4","None")))</f>
        <v/>
      </c>
      <c r="AO43" s="44" t="str" cm="1">
        <f t="array" ref="AO43">IF(AM43="","None",_xlfn.XLOOKUP(_xlfn.ANCHORARRAY(AM43),lookup!$AC$68:$AC$72,lookup!$AD$68:$AD$72))</f>
        <v>None</v>
      </c>
      <c r="AQ43" s="44" t="s">
        <v>283</v>
      </c>
      <c r="AR43" t="str">
        <f>IF(C43="","",_xlfn.XLOOKUP(_xlfn.XLOOKUP(C43,table_Termination[Connector],table_Termination[SQD_Breaker]),Table_Breaker[breaker],Table_Breaker[Description]))</f>
        <v/>
      </c>
      <c r="AS43" t="str">
        <f>IF(C43="","",_xlfn.XLOOKUP(_xlfn.XLOOKUP(C43,table_Termination[Connector],table_Termination[HV_Siem_Breaker]),Table_Breaker[breaker],Table_Breaker[Description],""))</f>
        <v/>
      </c>
      <c r="AT43" s="44" t="s">
        <v>283</v>
      </c>
      <c r="AU43" t="e">
        <f t="shared" si="13"/>
        <v>#N/A</v>
      </c>
      <c r="AV43" t="e">
        <f t="shared" si="14"/>
        <v>#N/A</v>
      </c>
      <c r="AW43" s="44" t="str" cm="1">
        <f t="array" ref="AW43">IF(D43="","",_xlfn.TOROW(lookup!A190:A202))</f>
        <v/>
      </c>
    </row>
    <row r="44" spans="1:49" x14ac:dyDescent="0.25">
      <c r="A44" s="56">
        <v>35</v>
      </c>
      <c r="B44" s="57" t="str">
        <f t="shared" si="7"/>
        <v/>
      </c>
      <c r="C44" s="58"/>
      <c r="D44" s="58"/>
      <c r="E44" s="57"/>
      <c r="F44" s="57" t="str">
        <f t="shared" si="0"/>
        <v/>
      </c>
      <c r="G44" s="57"/>
      <c r="H44" s="59"/>
      <c r="I44" s="59" t="s">
        <v>183</v>
      </c>
      <c r="J44" s="59" t="s">
        <v>183</v>
      </c>
      <c r="K44" s="59"/>
      <c r="L44" s="60" t="str">
        <f t="shared" si="15"/>
        <v/>
      </c>
      <c r="M44" s="60" t="str">
        <f t="shared" si="16"/>
        <v/>
      </c>
      <c r="N44" s="59"/>
      <c r="O44" s="59"/>
      <c r="P44" s="61"/>
      <c r="Q44" s="61"/>
      <c r="R44" s="62" t="str">
        <f>IF(C44="","",_xlfn.XLOOKUP(C44,table_Termination[Connector],table_Termination[Conduit_Size]))</f>
        <v/>
      </c>
      <c r="S44" s="63" t="str">
        <f>IF(C44="","",_xlfn.XLOOKUP(C44,table_Termination[Connector],table_Termination[Wire AWG]))</f>
        <v/>
      </c>
      <c r="T44" s="64" t="str">
        <f t="shared" si="3"/>
        <v/>
      </c>
      <c r="U44" s="65" t="str">
        <f>IF(C44="","",LEFT(_xlfn.XLOOKUP(C44,table_Termination[Connector],table_Termination[Voltage]),3))</f>
        <v/>
      </c>
      <c r="V44" s="66" t="str">
        <f t="shared" si="17"/>
        <v/>
      </c>
      <c r="W44" s="64" t="str" cm="1">
        <f t="array" aca="1" ref="W44" ca="1">IF(C44="","",IF(D44="MCC","------",IF(K44="","Black",_xlfn.XLOOKUP(K44,Table_RotateWireColor[circuit],INDIRECT("Table_RotateWireColor["&amp;U44&amp;"]")))))</f>
        <v/>
      </c>
      <c r="X44" s="64" t="str" cm="1">
        <f t="array" aca="1" ref="X44" ca="1">IF(C44="","",IF(D44="MCC","-----",IF(AH44=1,"-",IF(K44="","Red",_xlfn.XLOOKUP(L44,Table_RotateWireColor[circuit],INDIRECT("Table_RotateWireColor["&amp;U44&amp;"]"))))))</f>
        <v/>
      </c>
      <c r="Y44" s="64" t="str" cm="1">
        <f t="array" aca="1" ref="Y44" ca="1">IF(C44="","",IF(D44="MCC","-----",IF(AH44&lt;=2,"-",IF(K44="","Blue",_xlfn.XLOOKUP(M44,Table_RotateWireColor[circuit],INDIRECT("Table_RotateWireColor["&amp;U44&amp;"]"))))))</f>
        <v/>
      </c>
      <c r="Z44" s="64" t="str" cm="1">
        <f t="array" aca="1" ref="Z44" ca="1">IF(C44="","",IF(D44="MCC","-----",IF(AI44&lt;&gt;1,"-",IF(K44="","White",_xlfn.XLOOKUP("N",Table_RotateWireColor[circuit],INDIRECT("Table_RotateWireColor["&amp;U44&amp;"]"))))))</f>
        <v/>
      </c>
      <c r="AA44" s="64" t="str">
        <f t="shared" si="18"/>
        <v/>
      </c>
      <c r="AB44" s="67" t="str">
        <f>IF(C44="","","PWxx-"&amp;_xlfn.XLOOKUP(C44,table_Termination[Connector],table_Termination[Abbreviation])&amp;"T-xxSALx("&amp;IF(D44="LFMC",0,IF(D44="MCC",1,3))&amp;IF(Q44="Bolt",1,0)&amp;IF(AL44="None",0,IF(AL44="1G",1,IF(AL44="4x4",2,3)))&amp;")")</f>
        <v/>
      </c>
      <c r="AC44" s="68" t="str">
        <f>IF(D44="MCC","MC Cable Wire Colors "&amp;_xlfn.XLOOKUP(C44,table_Termination[Connector],table_Termination[MCC_Wire_Colors]),"")</f>
        <v/>
      </c>
      <c r="AD44" s="69"/>
      <c r="AG44" t="e">
        <f>IF(AND(LEFT(C44,2)="L6",_xlfn.NUMBERVALUE(LEFT(U44,3))&gt;250),"1ph",_xlfn.XLOOKUP(C44,table_Termination[Connector],table_Termination[Phasing]))</f>
        <v>#N/A</v>
      </c>
      <c r="AH44" t="e">
        <f>_xlfn.XLOOKUP('Order Entry'!AG44,lookup!$O$3:$O$7,lookup!$P$3:$P$7)</f>
        <v>#N/A</v>
      </c>
      <c r="AI44" t="e">
        <f>_xlfn.XLOOKUP('Order Entry'!AG44,lookup!$O$3:$O$7,lookup!$Q$3:$Q$7)</f>
        <v>#N/A</v>
      </c>
      <c r="AJ44">
        <f t="shared" si="6"/>
        <v>0</v>
      </c>
      <c r="AK44" t="e">
        <f>_xlfn.XLOOKUP(C44,table_Termination[Connector],table_Termination[Plate_Hole])</f>
        <v>#N/A</v>
      </c>
      <c r="AL44" t="e">
        <f>_xlfn.XLOOKUP(V44,lookup!$AD$68:$AD$72,lookup!$AC$68:$AC$72)</f>
        <v>#N/A</v>
      </c>
      <c r="AM44" s="44" t="str" cm="1">
        <f t="array" ref="AM44">IF(C44="","",IF(_xlfn.XLOOKUP(C44,table_Termination[Connector],table_Termination[Plate_Hole])=1.6,{"4x4","1G"},IF(_xlfn.XLOOKUP(C44,table_Termination[Connector],table_Termination[Plate_Hole])=2.1,"4x4","None")))</f>
        <v/>
      </c>
      <c r="AO44" s="44" t="str" cm="1">
        <f t="array" ref="AO44">IF(AM44="","None",_xlfn.XLOOKUP(_xlfn.ANCHORARRAY(AM44),lookup!$AC$68:$AC$72,lookup!$AD$68:$AD$72))</f>
        <v>None</v>
      </c>
      <c r="AQ44" s="44" t="s">
        <v>283</v>
      </c>
      <c r="AR44" t="str">
        <f>IF(C44="","",_xlfn.XLOOKUP(_xlfn.XLOOKUP(C44,table_Termination[Connector],table_Termination[SQD_Breaker]),Table_Breaker[breaker],Table_Breaker[Description]))</f>
        <v/>
      </c>
      <c r="AS44" t="str">
        <f>IF(C44="","",_xlfn.XLOOKUP(_xlfn.XLOOKUP(C44,table_Termination[Connector],table_Termination[HV_Siem_Breaker]),Table_Breaker[breaker],Table_Breaker[Description],""))</f>
        <v/>
      </c>
      <c r="AT44" s="44" t="s">
        <v>283</v>
      </c>
      <c r="AU44" t="e">
        <f t="shared" si="13"/>
        <v>#N/A</v>
      </c>
      <c r="AV44" t="e">
        <f t="shared" si="14"/>
        <v>#N/A</v>
      </c>
      <c r="AW44" s="44" t="str" cm="1">
        <f t="array" ref="AW44">IF(D44="","",_xlfn.TOROW(lookup!A191:A203))</f>
        <v/>
      </c>
    </row>
    <row r="45" spans="1:49" x14ac:dyDescent="0.25">
      <c r="A45" s="56">
        <v>36</v>
      </c>
      <c r="B45" s="57" t="str">
        <f t="shared" si="7"/>
        <v/>
      </c>
      <c r="C45" s="58"/>
      <c r="D45" s="58"/>
      <c r="E45" s="57"/>
      <c r="F45" s="57" t="str">
        <f t="shared" si="0"/>
        <v/>
      </c>
      <c r="G45" s="57"/>
      <c r="H45" s="59"/>
      <c r="I45" s="59" t="s">
        <v>183</v>
      </c>
      <c r="J45" s="59" t="s">
        <v>183</v>
      </c>
      <c r="K45" s="59"/>
      <c r="L45" s="60" t="str">
        <f t="shared" si="15"/>
        <v/>
      </c>
      <c r="M45" s="60" t="str">
        <f t="shared" si="16"/>
        <v/>
      </c>
      <c r="N45" s="59"/>
      <c r="O45" s="59"/>
      <c r="P45" s="61"/>
      <c r="Q45" s="61"/>
      <c r="R45" s="62" t="str">
        <f>IF(C45="","",_xlfn.XLOOKUP(C45,table_Termination[Connector],table_Termination[Conduit_Size]))</f>
        <v/>
      </c>
      <c r="S45" s="63" t="str">
        <f>IF(C45="","",_xlfn.XLOOKUP(C45,table_Termination[Connector],table_Termination[Wire AWG]))</f>
        <v/>
      </c>
      <c r="T45" s="64" t="str">
        <f t="shared" si="3"/>
        <v/>
      </c>
      <c r="U45" s="65" t="str">
        <f>IF(C45="","",LEFT(_xlfn.XLOOKUP(C45,table_Termination[Connector],table_Termination[Voltage]),3))</f>
        <v/>
      </c>
      <c r="V45" s="66" t="str">
        <f t="shared" si="17"/>
        <v/>
      </c>
      <c r="W45" s="64" t="str" cm="1">
        <f t="array" aca="1" ref="W45" ca="1">IF(C45="","",IF(D45="MCC","------",IF(K45="","Black",_xlfn.XLOOKUP(K45,Table_RotateWireColor[circuit],INDIRECT("Table_RotateWireColor["&amp;U45&amp;"]")))))</f>
        <v/>
      </c>
      <c r="X45" s="64" t="str" cm="1">
        <f t="array" aca="1" ref="X45" ca="1">IF(C45="","",IF(D45="MCC","-----",IF(AH45=1,"-",IF(K45="","Red",_xlfn.XLOOKUP(L45,Table_RotateWireColor[circuit],INDIRECT("Table_RotateWireColor["&amp;U45&amp;"]"))))))</f>
        <v/>
      </c>
      <c r="Y45" s="64" t="str" cm="1">
        <f t="array" aca="1" ref="Y45" ca="1">IF(C45="","",IF(D45="MCC","-----",IF(AH45&lt;=2,"-",IF(K45="","Blue",_xlfn.XLOOKUP(M45,Table_RotateWireColor[circuit],INDIRECT("Table_RotateWireColor["&amp;U45&amp;"]"))))))</f>
        <v/>
      </c>
      <c r="Z45" s="64" t="str" cm="1">
        <f t="array" aca="1" ref="Z45" ca="1">IF(C45="","",IF(D45="MCC","-----",IF(AI45&lt;&gt;1,"-",IF(K45="","White",_xlfn.XLOOKUP("N",Table_RotateWireColor[circuit],INDIRECT("Table_RotateWireColor["&amp;U45&amp;"]"))))))</f>
        <v/>
      </c>
      <c r="AA45" s="64" t="str">
        <f t="shared" si="18"/>
        <v/>
      </c>
      <c r="AB45" s="67" t="str">
        <f>IF(C45="","","PWxx-"&amp;_xlfn.XLOOKUP(C45,table_Termination[Connector],table_Termination[Abbreviation])&amp;"T-xxSALx("&amp;IF(D45="LFMC",0,IF(D45="MCC",1,3))&amp;IF(Q45="Bolt",1,0)&amp;IF(AL45="None",0,IF(AL45="1G",1,IF(AL45="4x4",2,3)))&amp;")")</f>
        <v/>
      </c>
      <c r="AC45" s="68" t="str">
        <f>IF(D45="MCC","MC Cable Wire Colors "&amp;_xlfn.XLOOKUP(C45,table_Termination[Connector],table_Termination[MCC_Wire_Colors]),"")</f>
        <v/>
      </c>
      <c r="AD45" s="69"/>
      <c r="AG45" t="e">
        <f>IF(AND(LEFT(C45,2)="L6",_xlfn.NUMBERVALUE(LEFT(U45,3))&gt;250),"1ph",_xlfn.XLOOKUP(C45,table_Termination[Connector],table_Termination[Phasing]))</f>
        <v>#N/A</v>
      </c>
      <c r="AH45" t="e">
        <f>_xlfn.XLOOKUP('Order Entry'!AG45,lookup!$O$3:$O$7,lookup!$P$3:$P$7)</f>
        <v>#N/A</v>
      </c>
      <c r="AI45" t="e">
        <f>_xlfn.XLOOKUP('Order Entry'!AG45,lookup!$O$3:$O$7,lookup!$Q$3:$Q$7)</f>
        <v>#N/A</v>
      </c>
      <c r="AJ45">
        <f t="shared" si="6"/>
        <v>0</v>
      </c>
      <c r="AK45" t="e">
        <f>_xlfn.XLOOKUP(C45,table_Termination[Connector],table_Termination[Plate_Hole])</f>
        <v>#N/A</v>
      </c>
      <c r="AL45" t="e">
        <f>_xlfn.XLOOKUP(V45,lookup!$AD$68:$AD$72,lookup!$AC$68:$AC$72)</f>
        <v>#N/A</v>
      </c>
      <c r="AM45" s="44" t="str" cm="1">
        <f t="array" ref="AM45">IF(C45="","",IF(_xlfn.XLOOKUP(C45,table_Termination[Connector],table_Termination[Plate_Hole])=1.6,{"4x4","1G"},IF(_xlfn.XLOOKUP(C45,table_Termination[Connector],table_Termination[Plate_Hole])=2.1,"4x4","None")))</f>
        <v/>
      </c>
      <c r="AO45" s="44" t="str" cm="1">
        <f t="array" ref="AO45">IF(AM45="","None",_xlfn.XLOOKUP(_xlfn.ANCHORARRAY(AM45),lookup!$AC$68:$AC$72,lookup!$AD$68:$AD$72))</f>
        <v>None</v>
      </c>
      <c r="AQ45" s="44" t="s">
        <v>283</v>
      </c>
      <c r="AR45" t="str">
        <f>IF(C45="","",_xlfn.XLOOKUP(_xlfn.XLOOKUP(C45,table_Termination[Connector],table_Termination[SQD_Breaker]),Table_Breaker[breaker],Table_Breaker[Description]))</f>
        <v/>
      </c>
      <c r="AS45" t="str">
        <f>IF(C45="","",_xlfn.XLOOKUP(_xlfn.XLOOKUP(C45,table_Termination[Connector],table_Termination[HV_Siem_Breaker]),Table_Breaker[breaker],Table_Breaker[Description],""))</f>
        <v/>
      </c>
      <c r="AT45" s="44" t="s">
        <v>283</v>
      </c>
      <c r="AU45" t="e">
        <f t="shared" si="13"/>
        <v>#N/A</v>
      </c>
      <c r="AV45" t="e">
        <f t="shared" si="14"/>
        <v>#N/A</v>
      </c>
      <c r="AW45" s="44" t="str" cm="1">
        <f t="array" ref="AW45">IF(D45="","",_xlfn.TOROW(lookup!A192:A204))</f>
        <v/>
      </c>
    </row>
    <row r="46" spans="1:49" x14ac:dyDescent="0.25">
      <c r="A46" s="56">
        <v>37</v>
      </c>
      <c r="B46" s="57" t="str">
        <f t="shared" si="7"/>
        <v/>
      </c>
      <c r="C46" s="58"/>
      <c r="D46" s="58"/>
      <c r="E46" s="57"/>
      <c r="F46" s="57" t="str">
        <f t="shared" si="0"/>
        <v/>
      </c>
      <c r="G46" s="57"/>
      <c r="H46" s="59"/>
      <c r="I46" s="59" t="s">
        <v>183</v>
      </c>
      <c r="J46" s="59" t="s">
        <v>183</v>
      </c>
      <c r="K46" s="59"/>
      <c r="L46" s="60" t="str">
        <f t="shared" si="15"/>
        <v/>
      </c>
      <c r="M46" s="60" t="str">
        <f t="shared" si="16"/>
        <v/>
      </c>
      <c r="N46" s="59"/>
      <c r="O46" s="59"/>
      <c r="P46" s="61"/>
      <c r="Q46" s="61"/>
      <c r="R46" s="62" t="str">
        <f>IF(C46="","",_xlfn.XLOOKUP(C46,table_Termination[Connector],table_Termination[Conduit_Size]))</f>
        <v/>
      </c>
      <c r="S46" s="63" t="str">
        <f>IF(C46="","",_xlfn.XLOOKUP(C46,table_Termination[Connector],table_Termination[Wire AWG]))</f>
        <v/>
      </c>
      <c r="T46" s="64" t="str">
        <f t="shared" si="3"/>
        <v/>
      </c>
      <c r="U46" s="65" t="str">
        <f>IF(C46="","",LEFT(_xlfn.XLOOKUP(C46,table_Termination[Connector],table_Termination[Voltage]),3))</f>
        <v/>
      </c>
      <c r="V46" s="66" t="str">
        <f t="shared" si="17"/>
        <v/>
      </c>
      <c r="W46" s="64" t="str" cm="1">
        <f t="array" aca="1" ref="W46" ca="1">IF(C46="","",IF(D46="MCC","------",IF(K46="","Black",_xlfn.XLOOKUP(K46,Table_RotateWireColor[circuit],INDIRECT("Table_RotateWireColor["&amp;U46&amp;"]")))))</f>
        <v/>
      </c>
      <c r="X46" s="64" t="str" cm="1">
        <f t="array" aca="1" ref="X46" ca="1">IF(C46="","",IF(D46="MCC","-----",IF(AH46=1,"-",IF(K46="","Red",_xlfn.XLOOKUP(L46,Table_RotateWireColor[circuit],INDIRECT("Table_RotateWireColor["&amp;U46&amp;"]"))))))</f>
        <v/>
      </c>
      <c r="Y46" s="64" t="str" cm="1">
        <f t="array" aca="1" ref="Y46" ca="1">IF(C46="","",IF(D46="MCC","-----",IF(AH46&lt;=2,"-",IF(K46="","Blue",_xlfn.XLOOKUP(M46,Table_RotateWireColor[circuit],INDIRECT("Table_RotateWireColor["&amp;U46&amp;"]"))))))</f>
        <v/>
      </c>
      <c r="Z46" s="64" t="str" cm="1">
        <f t="array" aca="1" ref="Z46" ca="1">IF(C46="","",IF(D46="MCC","-----",IF(AI46&lt;&gt;1,"-",IF(K46="","White",_xlfn.XLOOKUP("N",Table_RotateWireColor[circuit],INDIRECT("Table_RotateWireColor["&amp;U46&amp;"]"))))))</f>
        <v/>
      </c>
      <c r="AA46" s="64" t="str">
        <f t="shared" si="18"/>
        <v/>
      </c>
      <c r="AB46" s="67" t="str">
        <f>IF(C46="","","PWxx-"&amp;_xlfn.XLOOKUP(C46,table_Termination[Connector],table_Termination[Abbreviation])&amp;"T-xxSALx("&amp;IF(D46="LFMC",0,IF(D46="MCC",1,3))&amp;IF(Q46="Bolt",1,0)&amp;IF(AL46="None",0,IF(AL46="1G",1,IF(AL46="4x4",2,3)))&amp;")")</f>
        <v/>
      </c>
      <c r="AC46" s="68" t="str">
        <f>IF(D46="MCC","MC Cable Wire Colors "&amp;_xlfn.XLOOKUP(C46,table_Termination[Connector],table_Termination[MCC_Wire_Colors]),"")</f>
        <v/>
      </c>
      <c r="AD46" s="69"/>
      <c r="AG46" t="e">
        <f>IF(AND(LEFT(C46,2)="L6",_xlfn.NUMBERVALUE(LEFT(U46,3))&gt;250),"1ph",_xlfn.XLOOKUP(C46,table_Termination[Connector],table_Termination[Phasing]))</f>
        <v>#N/A</v>
      </c>
      <c r="AH46" t="e">
        <f>_xlfn.XLOOKUP('Order Entry'!AG46,lookup!$O$3:$O$7,lookup!$P$3:$P$7)</f>
        <v>#N/A</v>
      </c>
      <c r="AI46" t="e">
        <f>_xlfn.XLOOKUP('Order Entry'!AG46,lookup!$O$3:$O$7,lookup!$Q$3:$Q$7)</f>
        <v>#N/A</v>
      </c>
      <c r="AJ46">
        <f t="shared" si="6"/>
        <v>0</v>
      </c>
      <c r="AK46" t="e">
        <f>_xlfn.XLOOKUP(C46,table_Termination[Connector],table_Termination[Plate_Hole])</f>
        <v>#N/A</v>
      </c>
      <c r="AL46" t="e">
        <f>_xlfn.XLOOKUP(V46,lookup!$AD$68:$AD$72,lookup!$AC$68:$AC$72)</f>
        <v>#N/A</v>
      </c>
      <c r="AM46" s="44" t="str" cm="1">
        <f t="array" ref="AM46">IF(C46="","",IF(_xlfn.XLOOKUP(C46,table_Termination[Connector],table_Termination[Plate_Hole])=1.6,{"4x4","1G"},IF(_xlfn.XLOOKUP(C46,table_Termination[Connector],table_Termination[Plate_Hole])=2.1,"4x4","None")))</f>
        <v/>
      </c>
      <c r="AO46" s="44" t="str" cm="1">
        <f t="array" ref="AO46">IF(AM46="","None",_xlfn.XLOOKUP(_xlfn.ANCHORARRAY(AM46),lookup!$AC$68:$AC$72,lookup!$AD$68:$AD$72))</f>
        <v>None</v>
      </c>
      <c r="AQ46" s="44" t="s">
        <v>283</v>
      </c>
      <c r="AR46" t="str">
        <f>IF(C46="","",_xlfn.XLOOKUP(_xlfn.XLOOKUP(C46,table_Termination[Connector],table_Termination[SQD_Breaker]),Table_Breaker[breaker],Table_Breaker[Description]))</f>
        <v/>
      </c>
      <c r="AS46" t="str">
        <f>IF(C46="","",_xlfn.XLOOKUP(_xlfn.XLOOKUP(C46,table_Termination[Connector],table_Termination[HV_Siem_Breaker]),Table_Breaker[breaker],Table_Breaker[Description],""))</f>
        <v/>
      </c>
      <c r="AT46" s="44" t="s">
        <v>283</v>
      </c>
      <c r="AU46" t="e">
        <f t="shared" si="13"/>
        <v>#N/A</v>
      </c>
      <c r="AV46" t="e">
        <f t="shared" si="14"/>
        <v>#N/A</v>
      </c>
      <c r="AW46" s="44" t="str" cm="1">
        <f t="array" ref="AW46">IF(D46="","",_xlfn.TOROW(lookup!A193:A205))</f>
        <v/>
      </c>
    </row>
    <row r="47" spans="1:49" x14ac:dyDescent="0.25">
      <c r="A47" s="56">
        <v>38</v>
      </c>
      <c r="B47" s="57" t="str">
        <f t="shared" si="7"/>
        <v/>
      </c>
      <c r="C47" s="58"/>
      <c r="D47" s="58"/>
      <c r="E47" s="57"/>
      <c r="F47" s="57" t="str">
        <f t="shared" si="0"/>
        <v/>
      </c>
      <c r="G47" s="57"/>
      <c r="H47" s="59"/>
      <c r="I47" s="59" t="s">
        <v>183</v>
      </c>
      <c r="J47" s="59" t="s">
        <v>183</v>
      </c>
      <c r="K47" s="59"/>
      <c r="L47" s="60" t="str">
        <f t="shared" si="15"/>
        <v/>
      </c>
      <c r="M47" s="60" t="str">
        <f t="shared" si="16"/>
        <v/>
      </c>
      <c r="N47" s="59"/>
      <c r="O47" s="59"/>
      <c r="P47" s="61"/>
      <c r="Q47" s="61"/>
      <c r="R47" s="62" t="str">
        <f>IF(C47="","",_xlfn.XLOOKUP(C47,table_Termination[Connector],table_Termination[Conduit_Size]))</f>
        <v/>
      </c>
      <c r="S47" s="63" t="str">
        <f>IF(C47="","",_xlfn.XLOOKUP(C47,table_Termination[Connector],table_Termination[Wire AWG]))</f>
        <v/>
      </c>
      <c r="T47" s="64" t="str">
        <f t="shared" si="3"/>
        <v/>
      </c>
      <c r="U47" s="65" t="str">
        <f>IF(C47="","",LEFT(_xlfn.XLOOKUP(C47,table_Termination[Connector],table_Termination[Voltage]),3))</f>
        <v/>
      </c>
      <c r="V47" s="66" t="str">
        <f t="shared" si="17"/>
        <v/>
      </c>
      <c r="W47" s="64" t="str" cm="1">
        <f t="array" aca="1" ref="W47" ca="1">IF(C47="","",IF(D47="MCC","------",IF(K47="","Black",_xlfn.XLOOKUP(K47,Table_RotateWireColor[circuit],INDIRECT("Table_RotateWireColor["&amp;U47&amp;"]")))))</f>
        <v/>
      </c>
      <c r="X47" s="64" t="str" cm="1">
        <f t="array" aca="1" ref="X47" ca="1">IF(C47="","",IF(D47="MCC","-----",IF(AH47=1,"-",IF(K47="","Red",_xlfn.XLOOKUP(L47,Table_RotateWireColor[circuit],INDIRECT("Table_RotateWireColor["&amp;U47&amp;"]"))))))</f>
        <v/>
      </c>
      <c r="Y47" s="64" t="str" cm="1">
        <f t="array" aca="1" ref="Y47" ca="1">IF(C47="","",IF(D47="MCC","-----",IF(AH47&lt;=2,"-",IF(K47="","Blue",_xlfn.XLOOKUP(M47,Table_RotateWireColor[circuit],INDIRECT("Table_RotateWireColor["&amp;U47&amp;"]"))))))</f>
        <v/>
      </c>
      <c r="Z47" s="64" t="str" cm="1">
        <f t="array" aca="1" ref="Z47" ca="1">IF(C47="","",IF(D47="MCC","-----",IF(AI47&lt;&gt;1,"-",IF(K47="","White",_xlfn.XLOOKUP("N",Table_RotateWireColor[circuit],INDIRECT("Table_RotateWireColor["&amp;U47&amp;"]"))))))</f>
        <v/>
      </c>
      <c r="AA47" s="64" t="str">
        <f t="shared" si="18"/>
        <v/>
      </c>
      <c r="AB47" s="67" t="str">
        <f>IF(C47="","","PWxx-"&amp;_xlfn.XLOOKUP(C47,table_Termination[Connector],table_Termination[Abbreviation])&amp;"T-xxSALx("&amp;IF(D47="LFMC",0,IF(D47="MCC",1,3))&amp;IF(Q47="Bolt",1,0)&amp;IF(AL47="None",0,IF(AL47="1G",1,IF(AL47="4x4",2,3)))&amp;")")</f>
        <v/>
      </c>
      <c r="AC47" s="68" t="str">
        <f>IF(D47="MCC","MC Cable Wire Colors "&amp;_xlfn.XLOOKUP(C47,table_Termination[Connector],table_Termination[MCC_Wire_Colors]),"")</f>
        <v/>
      </c>
      <c r="AD47" s="69"/>
      <c r="AG47" t="e">
        <f>IF(AND(LEFT(C47,2)="L6",_xlfn.NUMBERVALUE(LEFT(U47,3))&gt;250),"1ph",_xlfn.XLOOKUP(C47,table_Termination[Connector],table_Termination[Phasing]))</f>
        <v>#N/A</v>
      </c>
      <c r="AH47" t="e">
        <f>_xlfn.XLOOKUP('Order Entry'!AG47,lookup!$O$3:$O$7,lookup!$P$3:$P$7)</f>
        <v>#N/A</v>
      </c>
      <c r="AI47" t="e">
        <f>_xlfn.XLOOKUP('Order Entry'!AG47,lookup!$O$3:$O$7,lookup!$Q$3:$Q$7)</f>
        <v>#N/A</v>
      </c>
      <c r="AJ47">
        <f t="shared" si="6"/>
        <v>0</v>
      </c>
      <c r="AK47" t="e">
        <f>_xlfn.XLOOKUP(C47,table_Termination[Connector],table_Termination[Plate_Hole])</f>
        <v>#N/A</v>
      </c>
      <c r="AL47" t="e">
        <f>_xlfn.XLOOKUP(V47,lookup!$AD$68:$AD$72,lookup!$AC$68:$AC$72)</f>
        <v>#N/A</v>
      </c>
      <c r="AM47" s="44" t="str" cm="1">
        <f t="array" ref="AM47">IF(C47="","",IF(_xlfn.XLOOKUP(C47,table_Termination[Connector],table_Termination[Plate_Hole])=1.6,{"4x4","1G"},IF(_xlfn.XLOOKUP(C47,table_Termination[Connector],table_Termination[Plate_Hole])=2.1,"4x4","None")))</f>
        <v/>
      </c>
      <c r="AO47" s="44" t="str" cm="1">
        <f t="array" ref="AO47">IF(AM47="","None",_xlfn.XLOOKUP(_xlfn.ANCHORARRAY(AM47),lookup!$AC$68:$AC$72,lookup!$AD$68:$AD$72))</f>
        <v>None</v>
      </c>
      <c r="AQ47" s="44" t="s">
        <v>283</v>
      </c>
      <c r="AR47" t="str">
        <f>IF(C47="","",_xlfn.XLOOKUP(_xlfn.XLOOKUP(C47,table_Termination[Connector],table_Termination[SQD_Breaker]),Table_Breaker[breaker],Table_Breaker[Description]))</f>
        <v/>
      </c>
      <c r="AS47" t="str">
        <f>IF(C47="","",_xlfn.XLOOKUP(_xlfn.XLOOKUP(C47,table_Termination[Connector],table_Termination[HV_Siem_Breaker]),Table_Breaker[breaker],Table_Breaker[Description],""))</f>
        <v/>
      </c>
      <c r="AT47" s="44" t="s">
        <v>283</v>
      </c>
      <c r="AU47" t="e">
        <f t="shared" si="13"/>
        <v>#N/A</v>
      </c>
      <c r="AV47" t="e">
        <f t="shared" si="14"/>
        <v>#N/A</v>
      </c>
      <c r="AW47" s="44" t="str" cm="1">
        <f t="array" ref="AW47">IF(D47="","",_xlfn.TOROW(lookup!A194:A206))</f>
        <v/>
      </c>
    </row>
    <row r="48" spans="1:49" x14ac:dyDescent="0.25">
      <c r="A48" s="56">
        <v>39</v>
      </c>
      <c r="B48" s="57" t="str">
        <f t="shared" si="7"/>
        <v/>
      </c>
      <c r="C48" s="58"/>
      <c r="D48" s="58"/>
      <c r="E48" s="57"/>
      <c r="F48" s="57" t="str">
        <f t="shared" si="0"/>
        <v/>
      </c>
      <c r="G48" s="57"/>
      <c r="H48" s="59"/>
      <c r="I48" s="59" t="s">
        <v>183</v>
      </c>
      <c r="J48" s="59" t="s">
        <v>183</v>
      </c>
      <c r="K48" s="59"/>
      <c r="L48" s="60" t="str">
        <f t="shared" si="15"/>
        <v/>
      </c>
      <c r="M48" s="60" t="str">
        <f t="shared" si="16"/>
        <v/>
      </c>
      <c r="N48" s="59"/>
      <c r="O48" s="59"/>
      <c r="P48" s="61"/>
      <c r="Q48" s="61"/>
      <c r="R48" s="62" t="str">
        <f>IF(C48="","",_xlfn.XLOOKUP(C48,table_Termination[Connector],table_Termination[Conduit_Size]))</f>
        <v/>
      </c>
      <c r="S48" s="63" t="str">
        <f>IF(C48="","",_xlfn.XLOOKUP(C48,table_Termination[Connector],table_Termination[Wire AWG]))</f>
        <v/>
      </c>
      <c r="T48" s="64" t="str">
        <f t="shared" si="3"/>
        <v/>
      </c>
      <c r="U48" s="65" t="str">
        <f>IF(C48="","",LEFT(_xlfn.XLOOKUP(C48,table_Termination[Connector],table_Termination[Voltage]),3))</f>
        <v/>
      </c>
      <c r="V48" s="66" t="str">
        <f t="shared" si="17"/>
        <v/>
      </c>
      <c r="W48" s="64" t="str" cm="1">
        <f t="array" aca="1" ref="W48" ca="1">IF(C48="","",IF(D48="MCC","------",IF(K48="","Black",_xlfn.XLOOKUP(K48,Table_RotateWireColor[circuit],INDIRECT("Table_RotateWireColor["&amp;U48&amp;"]")))))</f>
        <v/>
      </c>
      <c r="X48" s="64" t="str" cm="1">
        <f t="array" aca="1" ref="X48" ca="1">IF(C48="","",IF(D48="MCC","-----",IF(AH48=1,"-",IF(K48="","Red",_xlfn.XLOOKUP(L48,Table_RotateWireColor[circuit],INDIRECT("Table_RotateWireColor["&amp;U48&amp;"]"))))))</f>
        <v/>
      </c>
      <c r="Y48" s="64" t="str" cm="1">
        <f t="array" aca="1" ref="Y48" ca="1">IF(C48="","",IF(D48="MCC","-----",IF(AH48&lt;=2,"-",IF(K48="","Blue",_xlfn.XLOOKUP(M48,Table_RotateWireColor[circuit],INDIRECT("Table_RotateWireColor["&amp;U48&amp;"]"))))))</f>
        <v/>
      </c>
      <c r="Z48" s="64" t="str" cm="1">
        <f t="array" aca="1" ref="Z48" ca="1">IF(C48="","",IF(D48="MCC","-----",IF(AI48&lt;&gt;1,"-",IF(K48="","White",_xlfn.XLOOKUP("N",Table_RotateWireColor[circuit],INDIRECT("Table_RotateWireColor["&amp;U48&amp;"]"))))))</f>
        <v/>
      </c>
      <c r="AA48" s="64" t="str">
        <f t="shared" si="18"/>
        <v/>
      </c>
      <c r="AB48" s="67" t="str">
        <f>IF(C48="","","PWxx-"&amp;_xlfn.XLOOKUP(C48,table_Termination[Connector],table_Termination[Abbreviation])&amp;"T-xxSALx("&amp;IF(D48="LFMC",0,IF(D48="MCC",1,3))&amp;IF(Q48="Bolt",1,0)&amp;IF(AL48="None",0,IF(AL48="1G",1,IF(AL48="4x4",2,3)))&amp;")")</f>
        <v/>
      </c>
      <c r="AC48" s="68" t="str">
        <f>IF(D48="MCC","MC Cable Wire Colors "&amp;_xlfn.XLOOKUP(C48,table_Termination[Connector],table_Termination[MCC_Wire_Colors]),"")</f>
        <v/>
      </c>
      <c r="AD48" s="69"/>
      <c r="AG48" t="e">
        <f>IF(AND(LEFT(C48,2)="L6",_xlfn.NUMBERVALUE(LEFT(U48,3))&gt;250),"1ph",_xlfn.XLOOKUP(C48,table_Termination[Connector],table_Termination[Phasing]))</f>
        <v>#N/A</v>
      </c>
      <c r="AH48" t="e">
        <f>_xlfn.XLOOKUP('Order Entry'!AG48,lookup!$O$3:$O$7,lookup!$P$3:$P$7)</f>
        <v>#N/A</v>
      </c>
      <c r="AI48" t="e">
        <f>_xlfn.XLOOKUP('Order Entry'!AG48,lookup!$O$3:$O$7,lookup!$Q$3:$Q$7)</f>
        <v>#N/A</v>
      </c>
      <c r="AJ48">
        <f t="shared" si="6"/>
        <v>0</v>
      </c>
      <c r="AK48" t="e">
        <f>_xlfn.XLOOKUP(C48,table_Termination[Connector],table_Termination[Plate_Hole])</f>
        <v>#N/A</v>
      </c>
      <c r="AL48" t="e">
        <f>_xlfn.XLOOKUP(V48,lookup!$AD$68:$AD$72,lookup!$AC$68:$AC$72)</f>
        <v>#N/A</v>
      </c>
      <c r="AM48" s="44" t="str" cm="1">
        <f t="array" ref="AM48">IF(C48="","",IF(_xlfn.XLOOKUP(C48,table_Termination[Connector],table_Termination[Plate_Hole])=1.6,{"4x4","1G"},IF(_xlfn.XLOOKUP(C48,table_Termination[Connector],table_Termination[Plate_Hole])=2.1,"4x4","None")))</f>
        <v/>
      </c>
      <c r="AO48" s="44" t="str" cm="1">
        <f t="array" ref="AO48">IF(AM48="","None",_xlfn.XLOOKUP(_xlfn.ANCHORARRAY(AM48),lookup!$AC$68:$AC$72,lookup!$AD$68:$AD$72))</f>
        <v>None</v>
      </c>
      <c r="AQ48" s="44" t="s">
        <v>283</v>
      </c>
      <c r="AR48" t="str">
        <f>IF(C48="","",_xlfn.XLOOKUP(_xlfn.XLOOKUP(C48,table_Termination[Connector],table_Termination[SQD_Breaker]),Table_Breaker[breaker],Table_Breaker[Description]))</f>
        <v/>
      </c>
      <c r="AS48" t="str">
        <f>IF(C48="","",_xlfn.XLOOKUP(_xlfn.XLOOKUP(C48,table_Termination[Connector],table_Termination[HV_Siem_Breaker]),Table_Breaker[breaker],Table_Breaker[Description],""))</f>
        <v/>
      </c>
      <c r="AT48" s="44" t="s">
        <v>283</v>
      </c>
      <c r="AU48" t="e">
        <f t="shared" si="13"/>
        <v>#N/A</v>
      </c>
      <c r="AV48" t="e">
        <f t="shared" si="14"/>
        <v>#N/A</v>
      </c>
      <c r="AW48" s="44" t="str" cm="1">
        <f t="array" ref="AW48">IF(D48="","",_xlfn.TOROW(lookup!A195:A207))</f>
        <v/>
      </c>
    </row>
    <row r="49" spans="1:49" x14ac:dyDescent="0.25">
      <c r="A49" s="56">
        <v>40</v>
      </c>
      <c r="B49" s="57" t="str">
        <f t="shared" si="7"/>
        <v/>
      </c>
      <c r="C49" s="58"/>
      <c r="D49" s="58"/>
      <c r="E49" s="57"/>
      <c r="F49" s="57" t="str">
        <f t="shared" si="0"/>
        <v/>
      </c>
      <c r="G49" s="57"/>
      <c r="H49" s="59"/>
      <c r="I49" s="59" t="s">
        <v>183</v>
      </c>
      <c r="J49" s="59" t="s">
        <v>183</v>
      </c>
      <c r="K49" s="59"/>
      <c r="L49" s="60" t="str">
        <f t="shared" si="15"/>
        <v/>
      </c>
      <c r="M49" s="60" t="str">
        <f t="shared" si="16"/>
        <v/>
      </c>
      <c r="N49" s="59"/>
      <c r="O49" s="59"/>
      <c r="P49" s="61"/>
      <c r="Q49" s="61"/>
      <c r="R49" s="62" t="str">
        <f>IF(C49="","",_xlfn.XLOOKUP(C49,table_Termination[Connector],table_Termination[Conduit_Size]))</f>
        <v/>
      </c>
      <c r="S49" s="63" t="str">
        <f>IF(C49="","",_xlfn.XLOOKUP(C49,table_Termination[Connector],table_Termination[Wire AWG]))</f>
        <v/>
      </c>
      <c r="T49" s="64" t="str">
        <f t="shared" si="3"/>
        <v/>
      </c>
      <c r="U49" s="65" t="str">
        <f>IF(C49="","",LEFT(_xlfn.XLOOKUP(C49,table_Termination[Connector],table_Termination[Voltage]),3))</f>
        <v/>
      </c>
      <c r="V49" s="66" t="str">
        <f t="shared" si="17"/>
        <v/>
      </c>
      <c r="W49" s="64" t="str" cm="1">
        <f t="array" aca="1" ref="W49" ca="1">IF(C49="","",IF(D49="MCC","------",IF(K49="","Black",_xlfn.XLOOKUP(K49,Table_RotateWireColor[circuit],INDIRECT("Table_RotateWireColor["&amp;U49&amp;"]")))))</f>
        <v/>
      </c>
      <c r="X49" s="64" t="str" cm="1">
        <f t="array" aca="1" ref="X49" ca="1">IF(C49="","",IF(D49="MCC","-----",IF(AH49=1,"-",IF(K49="","Red",_xlfn.XLOOKUP(L49,Table_RotateWireColor[circuit],INDIRECT("Table_RotateWireColor["&amp;U49&amp;"]"))))))</f>
        <v/>
      </c>
      <c r="Y49" s="64" t="str" cm="1">
        <f t="array" aca="1" ref="Y49" ca="1">IF(C49="","",IF(D49="MCC","-----",IF(AH49&lt;=2,"-",IF(K49="","Blue",_xlfn.XLOOKUP(M49,Table_RotateWireColor[circuit],INDIRECT("Table_RotateWireColor["&amp;U49&amp;"]"))))))</f>
        <v/>
      </c>
      <c r="Z49" s="64" t="str" cm="1">
        <f t="array" aca="1" ref="Z49" ca="1">IF(C49="","",IF(D49="MCC","-----",IF(AI49&lt;&gt;1,"-",IF(K49="","White",_xlfn.XLOOKUP("N",Table_RotateWireColor[circuit],INDIRECT("Table_RotateWireColor["&amp;U49&amp;"]"))))))</f>
        <v/>
      </c>
      <c r="AA49" s="64" t="str">
        <f t="shared" si="18"/>
        <v/>
      </c>
      <c r="AB49" s="67" t="str">
        <f>IF(C49="","","PWxx-"&amp;_xlfn.XLOOKUP(C49,table_Termination[Connector],table_Termination[Abbreviation])&amp;"T-xxSALx("&amp;IF(D49="LFMC",0,IF(D49="MCC",1,3))&amp;IF(Q49="Bolt",1,0)&amp;IF(AL49="None",0,IF(AL49="1G",1,IF(AL49="4x4",2,3)))&amp;")")</f>
        <v/>
      </c>
      <c r="AC49" s="68" t="str">
        <f>IF(D49="MCC","MC Cable Wire Colors "&amp;_xlfn.XLOOKUP(C49,table_Termination[Connector],table_Termination[MCC_Wire_Colors]),"")</f>
        <v/>
      </c>
      <c r="AD49" s="69"/>
      <c r="AG49" t="e">
        <f>IF(AND(LEFT(C49,2)="L6",_xlfn.NUMBERVALUE(LEFT(U49,3))&gt;250),"1ph",_xlfn.XLOOKUP(C49,table_Termination[Connector],table_Termination[Phasing]))</f>
        <v>#N/A</v>
      </c>
      <c r="AH49" t="e">
        <f>_xlfn.XLOOKUP('Order Entry'!AG49,lookup!$O$3:$O$7,lookup!$P$3:$P$7)</f>
        <v>#N/A</v>
      </c>
      <c r="AI49" t="e">
        <f>_xlfn.XLOOKUP('Order Entry'!AG49,lookup!$O$3:$O$7,lookup!$Q$3:$Q$7)</f>
        <v>#N/A</v>
      </c>
      <c r="AJ49">
        <f t="shared" si="6"/>
        <v>0</v>
      </c>
      <c r="AK49" t="e">
        <f>_xlfn.XLOOKUP(C49,table_Termination[Connector],table_Termination[Plate_Hole])</f>
        <v>#N/A</v>
      </c>
      <c r="AL49" t="e">
        <f>_xlfn.XLOOKUP(V49,lookup!$AD$68:$AD$72,lookup!$AC$68:$AC$72)</f>
        <v>#N/A</v>
      </c>
      <c r="AM49" s="44" t="str" cm="1">
        <f t="array" ref="AM49">IF(C49="","",IF(_xlfn.XLOOKUP(C49,table_Termination[Connector],table_Termination[Plate_Hole])=1.6,{"4x4","1G"},IF(_xlfn.XLOOKUP(C49,table_Termination[Connector],table_Termination[Plate_Hole])=2.1,"4x4","None")))</f>
        <v/>
      </c>
      <c r="AO49" s="44" t="str" cm="1">
        <f t="array" ref="AO49">IF(AM49="","None",_xlfn.XLOOKUP(_xlfn.ANCHORARRAY(AM49),lookup!$AC$68:$AC$72,lookup!$AD$68:$AD$72))</f>
        <v>None</v>
      </c>
      <c r="AQ49" s="44" t="s">
        <v>283</v>
      </c>
      <c r="AR49" t="str">
        <f>IF(C49="","",_xlfn.XLOOKUP(_xlfn.XLOOKUP(C49,table_Termination[Connector],table_Termination[SQD_Breaker]),Table_Breaker[breaker],Table_Breaker[Description]))</f>
        <v/>
      </c>
      <c r="AS49" t="str">
        <f>IF(C49="","",_xlfn.XLOOKUP(_xlfn.XLOOKUP(C49,table_Termination[Connector],table_Termination[HV_Siem_Breaker]),Table_Breaker[breaker],Table_Breaker[Description],""))</f>
        <v/>
      </c>
      <c r="AT49" s="44" t="s">
        <v>283</v>
      </c>
      <c r="AU49" t="e">
        <f t="shared" si="13"/>
        <v>#N/A</v>
      </c>
      <c r="AV49" t="e">
        <f t="shared" si="14"/>
        <v>#N/A</v>
      </c>
      <c r="AW49" s="44" t="str" cm="1">
        <f t="array" ref="AW49">IF(D49="","",_xlfn.TOROW(lookup!A196:A208))</f>
        <v/>
      </c>
    </row>
    <row r="50" spans="1:49" x14ac:dyDescent="0.25">
      <c r="A50" s="56">
        <v>41</v>
      </c>
      <c r="B50" s="57" t="str">
        <f t="shared" si="7"/>
        <v/>
      </c>
      <c r="C50" s="58"/>
      <c r="D50" s="58"/>
      <c r="E50" s="57"/>
      <c r="F50" s="57" t="str">
        <f t="shared" si="0"/>
        <v/>
      </c>
      <c r="G50" s="57"/>
      <c r="H50" s="59"/>
      <c r="I50" s="59" t="s">
        <v>183</v>
      </c>
      <c r="J50" s="59" t="s">
        <v>183</v>
      </c>
      <c r="K50" s="59"/>
      <c r="L50" s="60" t="str">
        <f t="shared" si="15"/>
        <v/>
      </c>
      <c r="M50" s="60" t="str">
        <f t="shared" si="16"/>
        <v/>
      </c>
      <c r="N50" s="59"/>
      <c r="O50" s="59"/>
      <c r="P50" s="61"/>
      <c r="Q50" s="61"/>
      <c r="R50" s="62" t="str">
        <f>IF(C50="","",_xlfn.XLOOKUP(C50,table_Termination[Connector],table_Termination[Conduit_Size]))</f>
        <v/>
      </c>
      <c r="S50" s="63" t="str">
        <f>IF(C50="","",_xlfn.XLOOKUP(C50,table_Termination[Connector],table_Termination[Wire AWG]))</f>
        <v/>
      </c>
      <c r="T50" s="64" t="str">
        <f t="shared" si="3"/>
        <v/>
      </c>
      <c r="U50" s="65" t="str">
        <f>IF(C50="","",LEFT(_xlfn.XLOOKUP(C50,table_Termination[Connector],table_Termination[Voltage]),3))</f>
        <v/>
      </c>
      <c r="V50" s="66" t="str">
        <f t="shared" si="17"/>
        <v/>
      </c>
      <c r="W50" s="64" t="str" cm="1">
        <f t="array" aca="1" ref="W50" ca="1">IF(C50="","",IF(D50="MCC","------",IF(K50="","Black",_xlfn.XLOOKUP(K50,Table_RotateWireColor[circuit],INDIRECT("Table_RotateWireColor["&amp;U50&amp;"]")))))</f>
        <v/>
      </c>
      <c r="X50" s="64" t="str" cm="1">
        <f t="array" aca="1" ref="X50" ca="1">IF(C50="","",IF(D50="MCC","-----",IF(AH50=1,"-",IF(K50="","Red",_xlfn.XLOOKUP(L50,Table_RotateWireColor[circuit],INDIRECT("Table_RotateWireColor["&amp;U50&amp;"]"))))))</f>
        <v/>
      </c>
      <c r="Y50" s="64" t="str" cm="1">
        <f t="array" aca="1" ref="Y50" ca="1">IF(C50="","",IF(D50="MCC","-----",IF(AH50&lt;=2,"-",IF(K50="","Blue",_xlfn.XLOOKUP(M50,Table_RotateWireColor[circuit],INDIRECT("Table_RotateWireColor["&amp;U50&amp;"]"))))))</f>
        <v/>
      </c>
      <c r="Z50" s="64" t="str" cm="1">
        <f t="array" aca="1" ref="Z50" ca="1">IF(C50="","",IF(D50="MCC","-----",IF(AI50&lt;&gt;1,"-",IF(K50="","White",_xlfn.XLOOKUP("N",Table_RotateWireColor[circuit],INDIRECT("Table_RotateWireColor["&amp;U50&amp;"]"))))))</f>
        <v/>
      </c>
      <c r="AA50" s="64" t="str">
        <f t="shared" si="18"/>
        <v/>
      </c>
      <c r="AB50" s="67" t="str">
        <f>IF(C50="","","PWxx-"&amp;_xlfn.XLOOKUP(C50,table_Termination[Connector],table_Termination[Abbreviation])&amp;"T-xxSALx("&amp;IF(D50="LFMC",0,IF(D50="MCC",1,3))&amp;IF(Q50="Bolt",1,0)&amp;IF(AL50="None",0,IF(AL50="1G",1,IF(AL50="4x4",2,3)))&amp;")")</f>
        <v/>
      </c>
      <c r="AC50" s="68" t="str">
        <f>IF(D50="MCC","MC Cable Wire Colors "&amp;_xlfn.XLOOKUP(C50,table_Termination[Connector],table_Termination[MCC_Wire_Colors]),"")</f>
        <v/>
      </c>
      <c r="AD50" s="69"/>
      <c r="AG50" t="e">
        <f>IF(AND(LEFT(C50,2)="L6",_xlfn.NUMBERVALUE(LEFT(U50,3))&gt;250),"1ph",_xlfn.XLOOKUP(C50,table_Termination[Connector],table_Termination[Phasing]))</f>
        <v>#N/A</v>
      </c>
      <c r="AH50" t="e">
        <f>_xlfn.XLOOKUP('Order Entry'!AG50,lookup!$O$3:$O$7,lookup!$P$3:$P$7)</f>
        <v>#N/A</v>
      </c>
      <c r="AI50" t="e">
        <f>_xlfn.XLOOKUP('Order Entry'!AG50,lookup!$O$3:$O$7,lookup!$Q$3:$Q$7)</f>
        <v>#N/A</v>
      </c>
      <c r="AJ50">
        <f t="shared" si="6"/>
        <v>0</v>
      </c>
      <c r="AK50" t="e">
        <f>_xlfn.XLOOKUP(C50,table_Termination[Connector],table_Termination[Plate_Hole])</f>
        <v>#N/A</v>
      </c>
      <c r="AL50" t="e">
        <f>_xlfn.XLOOKUP(V50,lookup!$AD$68:$AD$72,lookup!$AC$68:$AC$72)</f>
        <v>#N/A</v>
      </c>
      <c r="AM50" s="44" t="str" cm="1">
        <f t="array" ref="AM50">IF(C50="","",IF(_xlfn.XLOOKUP(C50,table_Termination[Connector],table_Termination[Plate_Hole])=1.6,{"4x4","1G"},IF(_xlfn.XLOOKUP(C50,table_Termination[Connector],table_Termination[Plate_Hole])=2.1,"4x4","None")))</f>
        <v/>
      </c>
      <c r="AO50" s="44" t="str" cm="1">
        <f t="array" ref="AO50">IF(AM50="","None",_xlfn.XLOOKUP(_xlfn.ANCHORARRAY(AM50),lookup!$AC$68:$AC$72,lookup!$AD$68:$AD$72))</f>
        <v>None</v>
      </c>
      <c r="AQ50" s="44" t="s">
        <v>283</v>
      </c>
      <c r="AR50" t="str">
        <f>IF(C50="","",_xlfn.XLOOKUP(_xlfn.XLOOKUP(C50,table_Termination[Connector],table_Termination[SQD_Breaker]),Table_Breaker[breaker],Table_Breaker[Description]))</f>
        <v/>
      </c>
      <c r="AS50" t="str">
        <f>IF(C50="","",_xlfn.XLOOKUP(_xlfn.XLOOKUP(C50,table_Termination[Connector],table_Termination[HV_Siem_Breaker]),Table_Breaker[breaker],Table_Breaker[Description],""))</f>
        <v/>
      </c>
      <c r="AT50" s="44" t="s">
        <v>283</v>
      </c>
      <c r="AU50" t="e">
        <f t="shared" si="13"/>
        <v>#N/A</v>
      </c>
      <c r="AV50" t="e">
        <f t="shared" si="14"/>
        <v>#N/A</v>
      </c>
      <c r="AW50" s="44" t="str" cm="1">
        <f t="array" ref="AW50">IF(D50="","",_xlfn.TOROW(lookup!A197:A209))</f>
        <v/>
      </c>
    </row>
    <row r="51" spans="1:49" x14ac:dyDescent="0.25">
      <c r="A51" s="56">
        <v>42</v>
      </c>
      <c r="B51" s="57" t="str">
        <f t="shared" si="7"/>
        <v/>
      </c>
      <c r="C51" s="58"/>
      <c r="D51" s="58"/>
      <c r="E51" s="57"/>
      <c r="F51" s="57" t="str">
        <f t="shared" si="0"/>
        <v/>
      </c>
      <c r="G51" s="57"/>
      <c r="H51" s="59"/>
      <c r="I51" s="59" t="s">
        <v>183</v>
      </c>
      <c r="J51" s="59" t="s">
        <v>183</v>
      </c>
      <c r="K51" s="59"/>
      <c r="L51" s="60" t="str">
        <f t="shared" si="15"/>
        <v/>
      </c>
      <c r="M51" s="60" t="str">
        <f t="shared" si="16"/>
        <v/>
      </c>
      <c r="N51" s="59"/>
      <c r="O51" s="59"/>
      <c r="P51" s="61"/>
      <c r="Q51" s="61"/>
      <c r="R51" s="62" t="str">
        <f>IF(C51="","",_xlfn.XLOOKUP(C51,table_Termination[Connector],table_Termination[Conduit_Size]))</f>
        <v/>
      </c>
      <c r="S51" s="63" t="str">
        <f>IF(C51="","",_xlfn.XLOOKUP(C51,table_Termination[Connector],table_Termination[Wire AWG]))</f>
        <v/>
      </c>
      <c r="T51" s="64" t="str">
        <f t="shared" si="3"/>
        <v/>
      </c>
      <c r="U51" s="65" t="str">
        <f>IF(C51="","",LEFT(_xlfn.XLOOKUP(C51,table_Termination[Connector],table_Termination[Voltage]),3))</f>
        <v/>
      </c>
      <c r="V51" s="66" t="str">
        <f t="shared" si="17"/>
        <v/>
      </c>
      <c r="W51" s="64" t="str" cm="1">
        <f t="array" aca="1" ref="W51" ca="1">IF(C51="","",IF(D51="MCC","------",IF(K51="","Black",_xlfn.XLOOKUP(K51,Table_RotateWireColor[circuit],INDIRECT("Table_RotateWireColor["&amp;U51&amp;"]")))))</f>
        <v/>
      </c>
      <c r="X51" s="64" t="str" cm="1">
        <f t="array" aca="1" ref="X51" ca="1">IF(C51="","",IF(D51="MCC","-----",IF(AH51=1,"-",IF(K51="","Red",_xlfn.XLOOKUP(L51,Table_RotateWireColor[circuit],INDIRECT("Table_RotateWireColor["&amp;U51&amp;"]"))))))</f>
        <v/>
      </c>
      <c r="Y51" s="64" t="str" cm="1">
        <f t="array" aca="1" ref="Y51" ca="1">IF(C51="","",IF(D51="MCC","-----",IF(AH51&lt;=2,"-",IF(K51="","Blue",_xlfn.XLOOKUP(M51,Table_RotateWireColor[circuit],INDIRECT("Table_RotateWireColor["&amp;U51&amp;"]"))))))</f>
        <v/>
      </c>
      <c r="Z51" s="64" t="str" cm="1">
        <f t="array" aca="1" ref="Z51" ca="1">IF(C51="","",IF(D51="MCC","-----",IF(AI51&lt;&gt;1,"-",IF(K51="","White",_xlfn.XLOOKUP("N",Table_RotateWireColor[circuit],INDIRECT("Table_RotateWireColor["&amp;U51&amp;"]"))))))</f>
        <v/>
      </c>
      <c r="AA51" s="64" t="str">
        <f t="shared" si="18"/>
        <v/>
      </c>
      <c r="AB51" s="67" t="str">
        <f>IF(C51="","","PWxx-"&amp;_xlfn.XLOOKUP(C51,table_Termination[Connector],table_Termination[Abbreviation])&amp;"T-xxSALx("&amp;IF(D51="LFMC",0,IF(D51="MCC",1,3))&amp;IF(Q51="Bolt",1,0)&amp;IF(AL51="None",0,IF(AL51="1G",1,IF(AL51="4x4",2,3)))&amp;")")</f>
        <v/>
      </c>
      <c r="AC51" s="68" t="str">
        <f>IF(D51="MCC","MC Cable Wire Colors "&amp;_xlfn.XLOOKUP(C51,table_Termination[Connector],table_Termination[MCC_Wire_Colors]),"")</f>
        <v/>
      </c>
      <c r="AD51" s="69"/>
      <c r="AG51" t="e">
        <f>IF(AND(LEFT(C51,2)="L6",_xlfn.NUMBERVALUE(LEFT(U51,3))&gt;250),"1ph",_xlfn.XLOOKUP(C51,table_Termination[Connector],table_Termination[Phasing]))</f>
        <v>#N/A</v>
      </c>
      <c r="AH51" t="e">
        <f>_xlfn.XLOOKUP('Order Entry'!AG51,lookup!$O$3:$O$7,lookup!$P$3:$P$7)</f>
        <v>#N/A</v>
      </c>
      <c r="AI51" t="e">
        <f>_xlfn.XLOOKUP('Order Entry'!AG51,lookup!$O$3:$O$7,lookup!$Q$3:$Q$7)</f>
        <v>#N/A</v>
      </c>
      <c r="AJ51">
        <f t="shared" si="6"/>
        <v>0</v>
      </c>
      <c r="AK51" t="e">
        <f>_xlfn.XLOOKUP(C51,table_Termination[Connector],table_Termination[Plate_Hole])</f>
        <v>#N/A</v>
      </c>
      <c r="AL51" t="e">
        <f>_xlfn.XLOOKUP(V51,lookup!$AD$68:$AD$72,lookup!$AC$68:$AC$72)</f>
        <v>#N/A</v>
      </c>
      <c r="AM51" s="44" t="str" cm="1">
        <f t="array" ref="AM51">IF(C51="","",IF(_xlfn.XLOOKUP(C51,table_Termination[Connector],table_Termination[Plate_Hole])=1.6,{"4x4","1G"},IF(_xlfn.XLOOKUP(C51,table_Termination[Connector],table_Termination[Plate_Hole])=2.1,"4x4","None")))</f>
        <v/>
      </c>
      <c r="AO51" s="44" t="str" cm="1">
        <f t="array" ref="AO51">IF(AM51="","None",_xlfn.XLOOKUP(_xlfn.ANCHORARRAY(AM51),lookup!$AC$68:$AC$72,lookup!$AD$68:$AD$72))</f>
        <v>None</v>
      </c>
      <c r="AQ51" s="44" t="s">
        <v>283</v>
      </c>
      <c r="AR51" t="str">
        <f>IF(C51="","",_xlfn.XLOOKUP(_xlfn.XLOOKUP(C51,table_Termination[Connector],table_Termination[SQD_Breaker]),Table_Breaker[breaker],Table_Breaker[Description]))</f>
        <v/>
      </c>
      <c r="AS51" t="str">
        <f>IF(C51="","",_xlfn.XLOOKUP(_xlfn.XLOOKUP(C51,table_Termination[Connector],table_Termination[HV_Siem_Breaker]),Table_Breaker[breaker],Table_Breaker[Description],""))</f>
        <v/>
      </c>
      <c r="AT51" s="44" t="s">
        <v>283</v>
      </c>
      <c r="AU51" t="e">
        <f t="shared" si="13"/>
        <v>#N/A</v>
      </c>
      <c r="AV51" t="e">
        <f t="shared" si="14"/>
        <v>#N/A</v>
      </c>
      <c r="AW51" s="44" t="str" cm="1">
        <f t="array" ref="AW51">IF(D51="","",_xlfn.TOROW(lookup!A198:A210))</f>
        <v/>
      </c>
    </row>
    <row r="52" spans="1:49" x14ac:dyDescent="0.25">
      <c r="A52" s="56">
        <v>43</v>
      </c>
      <c r="B52" s="57" t="str">
        <f t="shared" si="7"/>
        <v/>
      </c>
      <c r="C52" s="58"/>
      <c r="D52" s="58"/>
      <c r="E52" s="57"/>
      <c r="F52" s="57" t="str">
        <f t="shared" si="0"/>
        <v/>
      </c>
      <c r="G52" s="57"/>
      <c r="H52" s="59"/>
      <c r="I52" s="59" t="s">
        <v>183</v>
      </c>
      <c r="J52" s="59" t="s">
        <v>183</v>
      </c>
      <c r="K52" s="59"/>
      <c r="L52" s="60" t="str">
        <f t="shared" si="15"/>
        <v/>
      </c>
      <c r="M52" s="60" t="str">
        <f t="shared" si="16"/>
        <v/>
      </c>
      <c r="N52" s="59"/>
      <c r="O52" s="59"/>
      <c r="P52" s="61"/>
      <c r="Q52" s="61"/>
      <c r="R52" s="62" t="str">
        <f>IF(C52="","",_xlfn.XLOOKUP(C52,table_Termination[Connector],table_Termination[Conduit_Size]))</f>
        <v/>
      </c>
      <c r="S52" s="63" t="str">
        <f>IF(C52="","",_xlfn.XLOOKUP(C52,table_Termination[Connector],table_Termination[Wire AWG]))</f>
        <v/>
      </c>
      <c r="T52" s="64" t="str">
        <f t="shared" si="3"/>
        <v/>
      </c>
      <c r="U52" s="65" t="str">
        <f>IF(C52="","",LEFT(_xlfn.XLOOKUP(C52,table_Termination[Connector],table_Termination[Voltage]),3))</f>
        <v/>
      </c>
      <c r="V52" s="66" t="str">
        <f t="shared" si="17"/>
        <v/>
      </c>
      <c r="W52" s="64" t="str" cm="1">
        <f t="array" aca="1" ref="W52" ca="1">IF(C52="","",IF(D52="MCC","------",IF(K52="","Black",_xlfn.XLOOKUP(K52,Table_RotateWireColor[circuit],INDIRECT("Table_RotateWireColor["&amp;U52&amp;"]")))))</f>
        <v/>
      </c>
      <c r="X52" s="64" t="str" cm="1">
        <f t="array" aca="1" ref="X52" ca="1">IF(C52="","",IF(D52="MCC","-----",IF(AH52=1,"-",IF(K52="","Red",_xlfn.XLOOKUP(L52,Table_RotateWireColor[circuit],INDIRECT("Table_RotateWireColor["&amp;U52&amp;"]"))))))</f>
        <v/>
      </c>
      <c r="Y52" s="64" t="str" cm="1">
        <f t="array" aca="1" ref="Y52" ca="1">IF(C52="","",IF(D52="MCC","-----",IF(AH52&lt;=2,"-",IF(K52="","Blue",_xlfn.XLOOKUP(M52,Table_RotateWireColor[circuit],INDIRECT("Table_RotateWireColor["&amp;U52&amp;"]"))))))</f>
        <v/>
      </c>
      <c r="Z52" s="64" t="str" cm="1">
        <f t="array" aca="1" ref="Z52" ca="1">IF(C52="","",IF(D52="MCC","-----",IF(AI52&lt;&gt;1,"-",IF(K52="","White",_xlfn.XLOOKUP("N",Table_RotateWireColor[circuit],INDIRECT("Table_RotateWireColor["&amp;U52&amp;"]"))))))</f>
        <v/>
      </c>
      <c r="AA52" s="64" t="str">
        <f t="shared" si="18"/>
        <v/>
      </c>
      <c r="AB52" s="67" t="str">
        <f>IF(C52="","","PWxx-"&amp;_xlfn.XLOOKUP(C52,table_Termination[Connector],table_Termination[Abbreviation])&amp;"T-xxSALx("&amp;IF(D52="LFMC",0,IF(D52="MCC",1,3))&amp;IF(Q52="Bolt",1,0)&amp;IF(AL52="None",0,IF(AL52="1G",1,IF(AL52="4x4",2,3)))&amp;")")</f>
        <v/>
      </c>
      <c r="AC52" s="68" t="str">
        <f>IF(D52="MCC","MC Cable Wire Colors "&amp;_xlfn.XLOOKUP(C52,table_Termination[Connector],table_Termination[MCC_Wire_Colors]),"")</f>
        <v/>
      </c>
      <c r="AD52" s="69"/>
      <c r="AG52" t="e">
        <f>IF(AND(LEFT(C52,2)="L6",_xlfn.NUMBERVALUE(LEFT(U52,3))&gt;250),"1ph",_xlfn.XLOOKUP(C52,table_Termination[Connector],table_Termination[Phasing]))</f>
        <v>#N/A</v>
      </c>
      <c r="AH52" t="e">
        <f>_xlfn.XLOOKUP('Order Entry'!AG52,lookup!$O$3:$O$7,lookup!$P$3:$P$7)</f>
        <v>#N/A</v>
      </c>
      <c r="AI52" t="e">
        <f>_xlfn.XLOOKUP('Order Entry'!AG52,lookup!$O$3:$O$7,lookup!$Q$3:$Q$7)</f>
        <v>#N/A</v>
      </c>
      <c r="AJ52">
        <f t="shared" si="6"/>
        <v>0</v>
      </c>
      <c r="AK52" t="e">
        <f>_xlfn.XLOOKUP(C52,table_Termination[Connector],table_Termination[Plate_Hole])</f>
        <v>#N/A</v>
      </c>
      <c r="AL52" t="e">
        <f>_xlfn.XLOOKUP(V52,lookup!$AD$68:$AD$72,lookup!$AC$68:$AC$72)</f>
        <v>#N/A</v>
      </c>
      <c r="AM52" s="44" t="str" cm="1">
        <f t="array" ref="AM52">IF(C52="","",IF(_xlfn.XLOOKUP(C52,table_Termination[Connector],table_Termination[Plate_Hole])=1.6,{"4x4","1G"},IF(_xlfn.XLOOKUP(C52,table_Termination[Connector],table_Termination[Plate_Hole])=2.1,"4x4","None")))</f>
        <v/>
      </c>
      <c r="AO52" s="44" t="str" cm="1">
        <f t="array" ref="AO52">IF(AM52="","None",_xlfn.XLOOKUP(_xlfn.ANCHORARRAY(AM52),lookup!$AC$68:$AC$72,lookup!$AD$68:$AD$72))</f>
        <v>None</v>
      </c>
      <c r="AQ52" s="44" t="s">
        <v>283</v>
      </c>
      <c r="AR52" t="str">
        <f>IF(C52="","",_xlfn.XLOOKUP(_xlfn.XLOOKUP(C52,table_Termination[Connector],table_Termination[SQD_Breaker]),Table_Breaker[breaker],Table_Breaker[Description]))</f>
        <v/>
      </c>
      <c r="AS52" t="str">
        <f>IF(C52="","",_xlfn.XLOOKUP(_xlfn.XLOOKUP(C52,table_Termination[Connector],table_Termination[HV_Siem_Breaker]),Table_Breaker[breaker],Table_Breaker[Description],""))</f>
        <v/>
      </c>
      <c r="AT52" s="44" t="s">
        <v>283</v>
      </c>
      <c r="AU52" t="e">
        <f t="shared" si="13"/>
        <v>#N/A</v>
      </c>
      <c r="AV52" t="e">
        <f t="shared" si="14"/>
        <v>#N/A</v>
      </c>
      <c r="AW52" s="44" t="str" cm="1">
        <f t="array" ref="AW52">IF(D52="","",_xlfn.TOROW(lookup!A199:A211))</f>
        <v/>
      </c>
    </row>
    <row r="53" spans="1:49" x14ac:dyDescent="0.25">
      <c r="A53" s="56">
        <v>44</v>
      </c>
      <c r="B53" s="57" t="str">
        <f t="shared" si="7"/>
        <v/>
      </c>
      <c r="C53" s="58"/>
      <c r="D53" s="58"/>
      <c r="E53" s="57"/>
      <c r="F53" s="57" t="str">
        <f t="shared" si="0"/>
        <v/>
      </c>
      <c r="G53" s="57"/>
      <c r="H53" s="59"/>
      <c r="I53" s="59" t="s">
        <v>183</v>
      </c>
      <c r="J53" s="59" t="s">
        <v>183</v>
      </c>
      <c r="K53" s="59"/>
      <c r="L53" s="60" t="str">
        <f t="shared" si="15"/>
        <v/>
      </c>
      <c r="M53" s="60" t="str">
        <f t="shared" si="16"/>
        <v/>
      </c>
      <c r="N53" s="59"/>
      <c r="O53" s="59"/>
      <c r="P53" s="61"/>
      <c r="Q53" s="61"/>
      <c r="R53" s="62" t="str">
        <f>IF(C53="","",_xlfn.XLOOKUP(C53,table_Termination[Connector],table_Termination[Conduit_Size]))</f>
        <v/>
      </c>
      <c r="S53" s="63" t="str">
        <f>IF(C53="","",_xlfn.XLOOKUP(C53,table_Termination[Connector],table_Termination[Wire AWG]))</f>
        <v/>
      </c>
      <c r="T53" s="64" t="str">
        <f t="shared" si="3"/>
        <v/>
      </c>
      <c r="U53" s="65" t="str">
        <f>IF(C53="","",LEFT(_xlfn.XLOOKUP(C53,table_Termination[Connector],table_Termination[Voltage]),3))</f>
        <v/>
      </c>
      <c r="V53" s="66" t="str">
        <f t="shared" si="17"/>
        <v/>
      </c>
      <c r="W53" s="64" t="str" cm="1">
        <f t="array" aca="1" ref="W53" ca="1">IF(C53="","",IF(D53="MCC","------",IF(K53="","Black",_xlfn.XLOOKUP(K53,Table_RotateWireColor[circuit],INDIRECT("Table_RotateWireColor["&amp;U53&amp;"]")))))</f>
        <v/>
      </c>
      <c r="X53" s="64" t="str" cm="1">
        <f t="array" aca="1" ref="X53" ca="1">IF(C53="","",IF(D53="MCC","-----",IF(AH53=1,"-",IF(K53="","Red",_xlfn.XLOOKUP(L53,Table_RotateWireColor[circuit],INDIRECT("Table_RotateWireColor["&amp;U53&amp;"]"))))))</f>
        <v/>
      </c>
      <c r="Y53" s="64" t="str" cm="1">
        <f t="array" aca="1" ref="Y53" ca="1">IF(C53="","",IF(D53="MCC","-----",IF(AH53&lt;=2,"-",IF(K53="","Blue",_xlfn.XLOOKUP(M53,Table_RotateWireColor[circuit],INDIRECT("Table_RotateWireColor["&amp;U53&amp;"]"))))))</f>
        <v/>
      </c>
      <c r="Z53" s="64" t="str" cm="1">
        <f t="array" aca="1" ref="Z53" ca="1">IF(C53="","",IF(D53="MCC","-----",IF(AI53&lt;&gt;1,"-",IF(K53="","White",_xlfn.XLOOKUP("N",Table_RotateWireColor[circuit],INDIRECT("Table_RotateWireColor["&amp;U53&amp;"]"))))))</f>
        <v/>
      </c>
      <c r="AA53" s="64" t="str">
        <f t="shared" si="18"/>
        <v/>
      </c>
      <c r="AB53" s="67" t="str">
        <f>IF(C53="","","PWxx-"&amp;_xlfn.XLOOKUP(C53,table_Termination[Connector],table_Termination[Abbreviation])&amp;"T-xxSALx("&amp;IF(D53="LFMC",0,IF(D53="MCC",1,3))&amp;IF(Q53="Bolt",1,0)&amp;IF(AL53="None",0,IF(AL53="1G",1,IF(AL53="4x4",2,3)))&amp;")")</f>
        <v/>
      </c>
      <c r="AC53" s="68" t="str">
        <f>IF(D53="MCC","MC Cable Wire Colors "&amp;_xlfn.XLOOKUP(C53,table_Termination[Connector],table_Termination[MCC_Wire_Colors]),"")</f>
        <v/>
      </c>
      <c r="AD53" s="69"/>
      <c r="AG53" t="e">
        <f>IF(AND(LEFT(C53,2)="L6",_xlfn.NUMBERVALUE(LEFT(U53,3))&gt;250),"1ph",_xlfn.XLOOKUP(C53,table_Termination[Connector],table_Termination[Phasing]))</f>
        <v>#N/A</v>
      </c>
      <c r="AH53" t="e">
        <f>_xlfn.XLOOKUP('Order Entry'!AG53,lookup!$O$3:$O$7,lookup!$P$3:$P$7)</f>
        <v>#N/A</v>
      </c>
      <c r="AI53" t="e">
        <f>_xlfn.XLOOKUP('Order Entry'!AG53,lookup!$O$3:$O$7,lookup!$Q$3:$Q$7)</f>
        <v>#N/A</v>
      </c>
      <c r="AJ53">
        <f t="shared" si="6"/>
        <v>0</v>
      </c>
      <c r="AK53" t="e">
        <f>_xlfn.XLOOKUP(C53,table_Termination[Connector],table_Termination[Plate_Hole])</f>
        <v>#N/A</v>
      </c>
      <c r="AL53" t="e">
        <f>_xlfn.XLOOKUP(V53,lookup!$AD$68:$AD$72,lookup!$AC$68:$AC$72)</f>
        <v>#N/A</v>
      </c>
      <c r="AM53" s="44" t="str" cm="1">
        <f t="array" ref="AM53">IF(C53="","",IF(_xlfn.XLOOKUP(C53,table_Termination[Connector],table_Termination[Plate_Hole])=1.6,{"4x4","1G"},IF(_xlfn.XLOOKUP(C53,table_Termination[Connector],table_Termination[Plate_Hole])=2.1,"4x4","None")))</f>
        <v/>
      </c>
      <c r="AO53" s="44" t="str" cm="1">
        <f t="array" ref="AO53">IF(AM53="","None",_xlfn.XLOOKUP(_xlfn.ANCHORARRAY(AM53),lookup!$AC$68:$AC$72,lookup!$AD$68:$AD$72))</f>
        <v>None</v>
      </c>
      <c r="AQ53" s="44" t="s">
        <v>283</v>
      </c>
      <c r="AR53" t="str">
        <f>IF(C53="","",_xlfn.XLOOKUP(_xlfn.XLOOKUP(C53,table_Termination[Connector],table_Termination[SQD_Breaker]),Table_Breaker[breaker],Table_Breaker[Description]))</f>
        <v/>
      </c>
      <c r="AS53" t="str">
        <f>IF(C53="","",_xlfn.XLOOKUP(_xlfn.XLOOKUP(C53,table_Termination[Connector],table_Termination[HV_Siem_Breaker]),Table_Breaker[breaker],Table_Breaker[Description],""))</f>
        <v/>
      </c>
      <c r="AT53" s="44" t="s">
        <v>283</v>
      </c>
      <c r="AU53" t="e">
        <f t="shared" si="13"/>
        <v>#N/A</v>
      </c>
      <c r="AV53" t="e">
        <f t="shared" si="14"/>
        <v>#N/A</v>
      </c>
      <c r="AW53" s="44" t="str" cm="1">
        <f t="array" ref="AW53">IF(D53="","",_xlfn.TOROW(lookup!A200:A212))</f>
        <v/>
      </c>
    </row>
    <row r="54" spans="1:49" x14ac:dyDescent="0.25">
      <c r="A54" s="56">
        <v>45</v>
      </c>
      <c r="B54" s="57" t="str">
        <f t="shared" si="7"/>
        <v/>
      </c>
      <c r="C54" s="58"/>
      <c r="D54" s="58"/>
      <c r="E54" s="57"/>
      <c r="F54" s="57" t="str">
        <f t="shared" si="0"/>
        <v/>
      </c>
      <c r="G54" s="57"/>
      <c r="H54" s="59"/>
      <c r="I54" s="59" t="s">
        <v>183</v>
      </c>
      <c r="J54" s="59" t="s">
        <v>183</v>
      </c>
      <c r="K54" s="59"/>
      <c r="L54" s="60" t="str">
        <f t="shared" si="15"/>
        <v/>
      </c>
      <c r="M54" s="60" t="str">
        <f t="shared" si="16"/>
        <v/>
      </c>
      <c r="N54" s="59"/>
      <c r="O54" s="59"/>
      <c r="P54" s="61"/>
      <c r="Q54" s="61"/>
      <c r="R54" s="62" t="str">
        <f>IF(C54="","",_xlfn.XLOOKUP(C54,table_Termination[Connector],table_Termination[Conduit_Size]))</f>
        <v/>
      </c>
      <c r="S54" s="63" t="str">
        <f>IF(C54="","",_xlfn.XLOOKUP(C54,table_Termination[Connector],table_Termination[Wire AWG]))</f>
        <v/>
      </c>
      <c r="T54" s="64" t="str">
        <f t="shared" si="3"/>
        <v/>
      </c>
      <c r="U54" s="65" t="str">
        <f>IF(C54="","",LEFT(_xlfn.XLOOKUP(C54,table_Termination[Connector],table_Termination[Voltage]),3))</f>
        <v/>
      </c>
      <c r="V54" s="66" t="str">
        <f t="shared" si="17"/>
        <v/>
      </c>
      <c r="W54" s="64" t="str" cm="1">
        <f t="array" aca="1" ref="W54" ca="1">IF(C54="","",IF(D54="MCC","------",IF(K54="","Black",_xlfn.XLOOKUP(K54,Table_RotateWireColor[circuit],INDIRECT("Table_RotateWireColor["&amp;U54&amp;"]")))))</f>
        <v/>
      </c>
      <c r="X54" s="64" t="str" cm="1">
        <f t="array" aca="1" ref="X54" ca="1">IF(C54="","",IF(D54="MCC","-----",IF(AH54=1,"-",IF(K54="","Red",_xlfn.XLOOKUP(L54,Table_RotateWireColor[circuit],INDIRECT("Table_RotateWireColor["&amp;U54&amp;"]"))))))</f>
        <v/>
      </c>
      <c r="Y54" s="64" t="str" cm="1">
        <f t="array" aca="1" ref="Y54" ca="1">IF(C54="","",IF(D54="MCC","-----",IF(AH54&lt;=2,"-",IF(K54="","Blue",_xlfn.XLOOKUP(M54,Table_RotateWireColor[circuit],INDIRECT("Table_RotateWireColor["&amp;U54&amp;"]"))))))</f>
        <v/>
      </c>
      <c r="Z54" s="64" t="str" cm="1">
        <f t="array" aca="1" ref="Z54" ca="1">IF(C54="","",IF(D54="MCC","-----",IF(AI54&lt;&gt;1,"-",IF(K54="","White",_xlfn.XLOOKUP("N",Table_RotateWireColor[circuit],INDIRECT("Table_RotateWireColor["&amp;U54&amp;"]"))))))</f>
        <v/>
      </c>
      <c r="AA54" s="64" t="str">
        <f t="shared" si="18"/>
        <v/>
      </c>
      <c r="AB54" s="67" t="str">
        <f>IF(C54="","","PWxx-"&amp;_xlfn.XLOOKUP(C54,table_Termination[Connector],table_Termination[Abbreviation])&amp;"T-xxSALx("&amp;IF(D54="LFMC",0,IF(D54="MCC",1,3))&amp;IF(Q54="Bolt",1,0)&amp;IF(AL54="None",0,IF(AL54="1G",1,IF(AL54="4x4",2,3)))&amp;")")</f>
        <v/>
      </c>
      <c r="AC54" s="68" t="str">
        <f>IF(D54="MCC","MC Cable Wire Colors "&amp;_xlfn.XLOOKUP(C54,table_Termination[Connector],table_Termination[MCC_Wire_Colors]),"")</f>
        <v/>
      </c>
      <c r="AD54" s="69"/>
      <c r="AG54" t="e">
        <f>IF(AND(LEFT(C54,2)="L6",_xlfn.NUMBERVALUE(LEFT(U54,3))&gt;250),"1ph",_xlfn.XLOOKUP(C54,table_Termination[Connector],table_Termination[Phasing]))</f>
        <v>#N/A</v>
      </c>
      <c r="AH54" t="e">
        <f>_xlfn.XLOOKUP('Order Entry'!AG54,lookup!$O$3:$O$7,lookup!$P$3:$P$7)</f>
        <v>#N/A</v>
      </c>
      <c r="AI54" t="e">
        <f>_xlfn.XLOOKUP('Order Entry'!AG54,lookup!$O$3:$O$7,lookup!$Q$3:$Q$7)</f>
        <v>#N/A</v>
      </c>
      <c r="AJ54">
        <f t="shared" si="6"/>
        <v>0</v>
      </c>
      <c r="AK54" t="e">
        <f>_xlfn.XLOOKUP(C54,table_Termination[Connector],table_Termination[Plate_Hole])</f>
        <v>#N/A</v>
      </c>
      <c r="AL54" t="e">
        <f>_xlfn.XLOOKUP(V54,lookup!$AD$68:$AD$72,lookup!$AC$68:$AC$72)</f>
        <v>#N/A</v>
      </c>
      <c r="AM54" s="44" t="str" cm="1">
        <f t="array" ref="AM54">IF(C54="","",IF(_xlfn.XLOOKUP(C54,table_Termination[Connector],table_Termination[Plate_Hole])=1.6,{"4x4","1G"},IF(_xlfn.XLOOKUP(C54,table_Termination[Connector],table_Termination[Plate_Hole])=2.1,"4x4","None")))</f>
        <v/>
      </c>
      <c r="AO54" s="44" t="str" cm="1">
        <f t="array" ref="AO54">IF(AM54="","None",_xlfn.XLOOKUP(_xlfn.ANCHORARRAY(AM54),lookup!$AC$68:$AC$72,lookup!$AD$68:$AD$72))</f>
        <v>None</v>
      </c>
      <c r="AQ54" s="44" t="s">
        <v>283</v>
      </c>
      <c r="AR54" t="str">
        <f>IF(C54="","",_xlfn.XLOOKUP(_xlfn.XLOOKUP(C54,table_Termination[Connector],table_Termination[SQD_Breaker]),Table_Breaker[breaker],Table_Breaker[Description]))</f>
        <v/>
      </c>
      <c r="AS54" t="str">
        <f>IF(C54="","",_xlfn.XLOOKUP(_xlfn.XLOOKUP(C54,table_Termination[Connector],table_Termination[HV_Siem_Breaker]),Table_Breaker[breaker],Table_Breaker[Description],""))</f>
        <v/>
      </c>
      <c r="AT54" s="44" t="s">
        <v>283</v>
      </c>
      <c r="AU54" t="e">
        <f t="shared" si="13"/>
        <v>#N/A</v>
      </c>
      <c r="AV54" t="e">
        <f t="shared" si="14"/>
        <v>#N/A</v>
      </c>
      <c r="AW54" s="44" t="str" cm="1">
        <f t="array" ref="AW54">IF(D54="","",_xlfn.TOROW(lookup!A201:A213))</f>
        <v/>
      </c>
    </row>
    <row r="55" spans="1:49" x14ac:dyDescent="0.25">
      <c r="A55" s="56">
        <v>46</v>
      </c>
      <c r="B55" s="57" t="str">
        <f t="shared" si="7"/>
        <v/>
      </c>
      <c r="C55" s="58"/>
      <c r="D55" s="58"/>
      <c r="E55" s="57"/>
      <c r="F55" s="57" t="str">
        <f t="shared" si="0"/>
        <v/>
      </c>
      <c r="G55" s="57"/>
      <c r="H55" s="59"/>
      <c r="I55" s="59" t="s">
        <v>183</v>
      </c>
      <c r="J55" s="59" t="s">
        <v>183</v>
      </c>
      <c r="K55" s="59"/>
      <c r="L55" s="60" t="str">
        <f t="shared" si="15"/>
        <v/>
      </c>
      <c r="M55" s="60" t="str">
        <f t="shared" si="16"/>
        <v/>
      </c>
      <c r="N55" s="59"/>
      <c r="O55" s="59"/>
      <c r="P55" s="61"/>
      <c r="Q55" s="61"/>
      <c r="R55" s="62" t="str">
        <f>IF(C55="","",_xlfn.XLOOKUP(C55,table_Termination[Connector],table_Termination[Conduit_Size]))</f>
        <v/>
      </c>
      <c r="S55" s="63" t="str">
        <f>IF(C55="","",_xlfn.XLOOKUP(C55,table_Termination[Connector],table_Termination[Wire AWG]))</f>
        <v/>
      </c>
      <c r="T55" s="64" t="str">
        <f t="shared" si="3"/>
        <v/>
      </c>
      <c r="U55" s="65" t="str">
        <f>IF(C55="","",LEFT(_xlfn.XLOOKUP(C55,table_Termination[Connector],table_Termination[Voltage]),3))</f>
        <v/>
      </c>
      <c r="V55" s="66" t="str">
        <f t="shared" si="17"/>
        <v/>
      </c>
      <c r="W55" s="64" t="str" cm="1">
        <f t="array" aca="1" ref="W55" ca="1">IF(C55="","",IF(D55="MCC","------",IF(K55="","Black",_xlfn.XLOOKUP(K55,Table_RotateWireColor[circuit],INDIRECT("Table_RotateWireColor["&amp;U55&amp;"]")))))</f>
        <v/>
      </c>
      <c r="X55" s="64" t="str" cm="1">
        <f t="array" aca="1" ref="X55" ca="1">IF(C55="","",IF(D55="MCC","-----",IF(AH55=1,"-",IF(K55="","Red",_xlfn.XLOOKUP(L55,Table_RotateWireColor[circuit],INDIRECT("Table_RotateWireColor["&amp;U55&amp;"]"))))))</f>
        <v/>
      </c>
      <c r="Y55" s="64" t="str" cm="1">
        <f t="array" aca="1" ref="Y55" ca="1">IF(C55="","",IF(D55="MCC","-----",IF(AH55&lt;=2,"-",IF(K55="","Blue",_xlfn.XLOOKUP(M55,Table_RotateWireColor[circuit],INDIRECT("Table_RotateWireColor["&amp;U55&amp;"]"))))))</f>
        <v/>
      </c>
      <c r="Z55" s="64" t="str" cm="1">
        <f t="array" aca="1" ref="Z55" ca="1">IF(C55="","",IF(D55="MCC","-----",IF(AI55&lt;&gt;1,"-",IF(K55="","White",_xlfn.XLOOKUP("N",Table_RotateWireColor[circuit],INDIRECT("Table_RotateWireColor["&amp;U55&amp;"]"))))))</f>
        <v/>
      </c>
      <c r="AA55" s="64" t="str">
        <f t="shared" si="18"/>
        <v/>
      </c>
      <c r="AB55" s="67" t="str">
        <f>IF(C55="","","PWxx-"&amp;_xlfn.XLOOKUP(C55,table_Termination[Connector],table_Termination[Abbreviation])&amp;"T-xxSALx("&amp;IF(D55="LFMC",0,IF(D55="MCC",1,3))&amp;IF(Q55="Bolt",1,0)&amp;IF(AL55="None",0,IF(AL55="1G",1,IF(AL55="4x4",2,3)))&amp;")")</f>
        <v/>
      </c>
      <c r="AC55" s="68" t="str">
        <f>IF(D55="MCC","MC Cable Wire Colors "&amp;_xlfn.XLOOKUP(C55,table_Termination[Connector],table_Termination[MCC_Wire_Colors]),"")</f>
        <v/>
      </c>
      <c r="AD55" s="69"/>
      <c r="AG55" t="e">
        <f>IF(AND(LEFT(C55,2)="L6",_xlfn.NUMBERVALUE(LEFT(U55,3))&gt;250),"1ph",_xlfn.XLOOKUP(C55,table_Termination[Connector],table_Termination[Phasing]))</f>
        <v>#N/A</v>
      </c>
      <c r="AH55" t="e">
        <f>_xlfn.XLOOKUP('Order Entry'!AG55,lookup!$O$3:$O$7,lookup!$P$3:$P$7)</f>
        <v>#N/A</v>
      </c>
      <c r="AI55" t="e">
        <f>_xlfn.XLOOKUP('Order Entry'!AG55,lookup!$O$3:$O$7,lookup!$Q$3:$Q$7)</f>
        <v>#N/A</v>
      </c>
      <c r="AJ55">
        <f t="shared" si="6"/>
        <v>0</v>
      </c>
      <c r="AK55" t="e">
        <f>_xlfn.XLOOKUP(C55,table_Termination[Connector],table_Termination[Plate_Hole])</f>
        <v>#N/A</v>
      </c>
      <c r="AL55" t="e">
        <f>_xlfn.XLOOKUP(V55,lookup!$AD$68:$AD$72,lookup!$AC$68:$AC$72)</f>
        <v>#N/A</v>
      </c>
      <c r="AM55" s="44" t="str" cm="1">
        <f t="array" ref="AM55">IF(C55="","",IF(_xlfn.XLOOKUP(C55,table_Termination[Connector],table_Termination[Plate_Hole])=1.6,{"4x4","1G"},IF(_xlfn.XLOOKUP(C55,table_Termination[Connector],table_Termination[Plate_Hole])=2.1,"4x4","None")))</f>
        <v/>
      </c>
      <c r="AO55" s="44" t="str" cm="1">
        <f t="array" ref="AO55">IF(AM55="","None",_xlfn.XLOOKUP(_xlfn.ANCHORARRAY(AM55),lookup!$AC$68:$AC$72,lookup!$AD$68:$AD$72))</f>
        <v>None</v>
      </c>
      <c r="AQ55" s="44" t="s">
        <v>283</v>
      </c>
      <c r="AR55" t="str">
        <f>IF(C55="","",_xlfn.XLOOKUP(_xlfn.XLOOKUP(C55,table_Termination[Connector],table_Termination[SQD_Breaker]),Table_Breaker[breaker],Table_Breaker[Description]))</f>
        <v/>
      </c>
      <c r="AS55" t="str">
        <f>IF(C55="","",_xlfn.XLOOKUP(_xlfn.XLOOKUP(C55,table_Termination[Connector],table_Termination[HV_Siem_Breaker]),Table_Breaker[breaker],Table_Breaker[Description],""))</f>
        <v/>
      </c>
      <c r="AT55" s="44" t="s">
        <v>283</v>
      </c>
      <c r="AU55" t="e">
        <f t="shared" si="13"/>
        <v>#N/A</v>
      </c>
      <c r="AV55" t="e">
        <f t="shared" si="14"/>
        <v>#N/A</v>
      </c>
      <c r="AW55" s="44" t="str" cm="1">
        <f t="array" ref="AW55">IF(D55="","",_xlfn.TOROW(lookup!A202:A214))</f>
        <v/>
      </c>
    </row>
    <row r="56" spans="1:49" x14ac:dyDescent="0.25">
      <c r="A56" s="56">
        <v>47</v>
      </c>
      <c r="B56" s="57" t="str">
        <f t="shared" si="7"/>
        <v/>
      </c>
      <c r="C56" s="58"/>
      <c r="D56" s="58"/>
      <c r="E56" s="57"/>
      <c r="F56" s="57" t="str">
        <f t="shared" si="0"/>
        <v/>
      </c>
      <c r="G56" s="57"/>
      <c r="H56" s="59"/>
      <c r="I56" s="59" t="s">
        <v>183</v>
      </c>
      <c r="J56" s="59" t="s">
        <v>183</v>
      </c>
      <c r="K56" s="59"/>
      <c r="L56" s="60" t="str">
        <f t="shared" si="15"/>
        <v/>
      </c>
      <c r="M56" s="60" t="str">
        <f t="shared" si="16"/>
        <v/>
      </c>
      <c r="N56" s="59"/>
      <c r="O56" s="59"/>
      <c r="P56" s="61"/>
      <c r="Q56" s="61"/>
      <c r="R56" s="62" t="str">
        <f>IF(C56="","",_xlfn.XLOOKUP(C56,table_Termination[Connector],table_Termination[Conduit_Size]))</f>
        <v/>
      </c>
      <c r="S56" s="63" t="str">
        <f>IF(C56="","",_xlfn.XLOOKUP(C56,table_Termination[Connector],table_Termination[Wire AWG]))</f>
        <v/>
      </c>
      <c r="T56" s="64" t="str">
        <f t="shared" si="3"/>
        <v/>
      </c>
      <c r="U56" s="65" t="str">
        <f>IF(C56="","",LEFT(_xlfn.XLOOKUP(C56,table_Termination[Connector],table_Termination[Voltage]),3))</f>
        <v/>
      </c>
      <c r="V56" s="66" t="str">
        <f t="shared" si="17"/>
        <v/>
      </c>
      <c r="W56" s="64" t="str" cm="1">
        <f t="array" aca="1" ref="W56" ca="1">IF(C56="","",IF(D56="MCC","------",IF(K56="","Black",_xlfn.XLOOKUP(K56,Table_RotateWireColor[circuit],INDIRECT("Table_RotateWireColor["&amp;U56&amp;"]")))))</f>
        <v/>
      </c>
      <c r="X56" s="64" t="str" cm="1">
        <f t="array" aca="1" ref="X56" ca="1">IF(C56="","",IF(D56="MCC","-----",IF(AH56=1,"-",IF(K56="","Red",_xlfn.XLOOKUP(L56,Table_RotateWireColor[circuit],INDIRECT("Table_RotateWireColor["&amp;U56&amp;"]"))))))</f>
        <v/>
      </c>
      <c r="Y56" s="64" t="str" cm="1">
        <f t="array" aca="1" ref="Y56" ca="1">IF(C56="","",IF(D56="MCC","-----",IF(AH56&lt;=2,"-",IF(K56="","Blue",_xlfn.XLOOKUP(M56,Table_RotateWireColor[circuit],INDIRECT("Table_RotateWireColor["&amp;U56&amp;"]"))))))</f>
        <v/>
      </c>
      <c r="Z56" s="64" t="str" cm="1">
        <f t="array" aca="1" ref="Z56" ca="1">IF(C56="","",IF(D56="MCC","-----",IF(AI56&lt;&gt;1,"-",IF(K56="","White",_xlfn.XLOOKUP("N",Table_RotateWireColor[circuit],INDIRECT("Table_RotateWireColor["&amp;U56&amp;"]"))))))</f>
        <v/>
      </c>
      <c r="AA56" s="64" t="str">
        <f t="shared" si="18"/>
        <v/>
      </c>
      <c r="AB56" s="67" t="str">
        <f>IF(C56="","","PWxx-"&amp;_xlfn.XLOOKUP(C56,table_Termination[Connector],table_Termination[Abbreviation])&amp;"T-xxSALx("&amp;IF(D56="LFMC",0,IF(D56="MCC",1,3))&amp;IF(Q56="Bolt",1,0)&amp;IF(AL56="None",0,IF(AL56="1G",1,IF(AL56="4x4",2,3)))&amp;")")</f>
        <v/>
      </c>
      <c r="AC56" s="68" t="str">
        <f>IF(D56="MCC","MC Cable Wire Colors "&amp;_xlfn.XLOOKUP(C56,table_Termination[Connector],table_Termination[MCC_Wire_Colors]),"")</f>
        <v/>
      </c>
      <c r="AD56" s="69"/>
      <c r="AG56" t="e">
        <f>IF(AND(LEFT(C56,2)="L6",_xlfn.NUMBERVALUE(LEFT(U56,3))&gt;250),"1ph",_xlfn.XLOOKUP(C56,table_Termination[Connector],table_Termination[Phasing]))</f>
        <v>#N/A</v>
      </c>
      <c r="AH56" t="e">
        <f>_xlfn.XLOOKUP('Order Entry'!AG56,lookup!$O$3:$O$7,lookup!$P$3:$P$7)</f>
        <v>#N/A</v>
      </c>
      <c r="AI56" t="e">
        <f>_xlfn.XLOOKUP('Order Entry'!AG56,lookup!$O$3:$O$7,lookup!$Q$3:$Q$7)</f>
        <v>#N/A</v>
      </c>
      <c r="AJ56">
        <f t="shared" si="6"/>
        <v>0</v>
      </c>
      <c r="AK56" t="e">
        <f>_xlfn.XLOOKUP(C56,table_Termination[Connector],table_Termination[Plate_Hole])</f>
        <v>#N/A</v>
      </c>
      <c r="AL56" t="e">
        <f>_xlfn.XLOOKUP(V56,lookup!$AD$68:$AD$72,lookup!$AC$68:$AC$72)</f>
        <v>#N/A</v>
      </c>
      <c r="AM56" s="44" t="str" cm="1">
        <f t="array" ref="AM56">IF(C56="","",IF(_xlfn.XLOOKUP(C56,table_Termination[Connector],table_Termination[Plate_Hole])=1.6,{"4x4","1G"},IF(_xlfn.XLOOKUP(C56,table_Termination[Connector],table_Termination[Plate_Hole])=2.1,"4x4","None")))</f>
        <v/>
      </c>
      <c r="AO56" s="44" t="str" cm="1">
        <f t="array" ref="AO56">IF(AM56="","None",_xlfn.XLOOKUP(_xlfn.ANCHORARRAY(AM56),lookup!$AC$68:$AC$72,lookup!$AD$68:$AD$72))</f>
        <v>None</v>
      </c>
      <c r="AQ56" s="44" t="s">
        <v>283</v>
      </c>
      <c r="AR56" t="str">
        <f>IF(C56="","",_xlfn.XLOOKUP(_xlfn.XLOOKUP(C56,table_Termination[Connector],table_Termination[SQD_Breaker]),Table_Breaker[breaker],Table_Breaker[Description]))</f>
        <v/>
      </c>
      <c r="AS56" t="str">
        <f>IF(C56="","",_xlfn.XLOOKUP(_xlfn.XLOOKUP(C56,table_Termination[Connector],table_Termination[HV_Siem_Breaker]),Table_Breaker[breaker],Table_Breaker[Description],""))</f>
        <v/>
      </c>
      <c r="AT56" s="44" t="s">
        <v>283</v>
      </c>
      <c r="AU56" t="e">
        <f t="shared" si="13"/>
        <v>#N/A</v>
      </c>
      <c r="AV56" t="e">
        <f t="shared" si="14"/>
        <v>#N/A</v>
      </c>
      <c r="AW56" s="44" t="str" cm="1">
        <f t="array" ref="AW56">IF(D56="","",_xlfn.TOROW(lookup!A203:A215))</f>
        <v/>
      </c>
    </row>
    <row r="57" spans="1:49" x14ac:dyDescent="0.25">
      <c r="A57" s="56">
        <v>48</v>
      </c>
      <c r="B57" s="57" t="str">
        <f t="shared" si="7"/>
        <v/>
      </c>
      <c r="C57" s="58"/>
      <c r="D57" s="58"/>
      <c r="E57" s="57"/>
      <c r="F57" s="57" t="str">
        <f t="shared" si="0"/>
        <v/>
      </c>
      <c r="G57" s="57"/>
      <c r="H57" s="59"/>
      <c r="I57" s="59" t="s">
        <v>183</v>
      </c>
      <c r="J57" s="59" t="s">
        <v>183</v>
      </c>
      <c r="K57" s="59"/>
      <c r="L57" s="60" t="str">
        <f t="shared" si="15"/>
        <v/>
      </c>
      <c r="M57" s="60" t="str">
        <f t="shared" si="16"/>
        <v/>
      </c>
      <c r="N57" s="59"/>
      <c r="O57" s="59"/>
      <c r="P57" s="61"/>
      <c r="Q57" s="61"/>
      <c r="R57" s="62" t="str">
        <f>IF(C57="","",_xlfn.XLOOKUP(C57,table_Termination[Connector],table_Termination[Conduit_Size]))</f>
        <v/>
      </c>
      <c r="S57" s="63" t="str">
        <f>IF(C57="","",_xlfn.XLOOKUP(C57,table_Termination[Connector],table_Termination[Wire AWG]))</f>
        <v/>
      </c>
      <c r="T57" s="64" t="str">
        <f t="shared" si="3"/>
        <v/>
      </c>
      <c r="U57" s="65" t="str">
        <f>IF(C57="","",LEFT(_xlfn.XLOOKUP(C57,table_Termination[Connector],table_Termination[Voltage]),3))</f>
        <v/>
      </c>
      <c r="V57" s="66" t="str">
        <f t="shared" si="17"/>
        <v/>
      </c>
      <c r="W57" s="64" t="str" cm="1">
        <f t="array" aca="1" ref="W57" ca="1">IF(C57="","",IF(D57="MCC","------",IF(K57="","Black",_xlfn.XLOOKUP(K57,Table_RotateWireColor[circuit],INDIRECT("Table_RotateWireColor["&amp;U57&amp;"]")))))</f>
        <v/>
      </c>
      <c r="X57" s="64" t="str" cm="1">
        <f t="array" aca="1" ref="X57" ca="1">IF(C57="","",IF(D57="MCC","-----",IF(AH57=1,"-",IF(K57="","Red",_xlfn.XLOOKUP(L57,Table_RotateWireColor[circuit],INDIRECT("Table_RotateWireColor["&amp;U57&amp;"]"))))))</f>
        <v/>
      </c>
      <c r="Y57" s="64" t="str" cm="1">
        <f t="array" aca="1" ref="Y57" ca="1">IF(C57="","",IF(D57="MCC","-----",IF(AH57&lt;=2,"-",IF(K57="","Blue",_xlfn.XLOOKUP(M57,Table_RotateWireColor[circuit],INDIRECT("Table_RotateWireColor["&amp;U57&amp;"]"))))))</f>
        <v/>
      </c>
      <c r="Z57" s="64" t="str" cm="1">
        <f t="array" aca="1" ref="Z57" ca="1">IF(C57="","",IF(D57="MCC","-----",IF(AI57&lt;&gt;1,"-",IF(K57="","White",_xlfn.XLOOKUP("N",Table_RotateWireColor[circuit],INDIRECT("Table_RotateWireColor["&amp;U57&amp;"]"))))))</f>
        <v/>
      </c>
      <c r="AA57" s="64" t="str">
        <f t="shared" si="18"/>
        <v/>
      </c>
      <c r="AB57" s="67" t="str">
        <f>IF(C57="","","PWxx-"&amp;_xlfn.XLOOKUP(C57,table_Termination[Connector],table_Termination[Abbreviation])&amp;"T-xxSALx("&amp;IF(D57="LFMC",0,IF(D57="MCC",1,3))&amp;IF(Q57="Bolt",1,0)&amp;IF(AL57="None",0,IF(AL57="1G",1,IF(AL57="4x4",2,3)))&amp;")")</f>
        <v/>
      </c>
      <c r="AC57" s="68" t="str">
        <f>IF(D57="MCC","MC Cable Wire Colors "&amp;_xlfn.XLOOKUP(C57,table_Termination[Connector],table_Termination[MCC_Wire_Colors]),"")</f>
        <v/>
      </c>
      <c r="AD57" s="69"/>
      <c r="AG57" t="e">
        <f>IF(AND(LEFT(C57,2)="L6",_xlfn.NUMBERVALUE(LEFT(U57,3))&gt;250),"1ph",_xlfn.XLOOKUP(C57,table_Termination[Connector],table_Termination[Phasing]))</f>
        <v>#N/A</v>
      </c>
      <c r="AH57" t="e">
        <f>_xlfn.XLOOKUP('Order Entry'!AG57,lookup!$O$3:$O$7,lookup!$P$3:$P$7)</f>
        <v>#N/A</v>
      </c>
      <c r="AI57" t="e">
        <f>_xlfn.XLOOKUP('Order Entry'!AG57,lookup!$O$3:$O$7,lookup!$Q$3:$Q$7)</f>
        <v>#N/A</v>
      </c>
      <c r="AJ57">
        <f t="shared" si="6"/>
        <v>0</v>
      </c>
      <c r="AK57" t="e">
        <f>_xlfn.XLOOKUP(C57,table_Termination[Connector],table_Termination[Plate_Hole])</f>
        <v>#N/A</v>
      </c>
      <c r="AL57" t="e">
        <f>_xlfn.XLOOKUP(V57,lookup!$AD$68:$AD$72,lookup!$AC$68:$AC$72)</f>
        <v>#N/A</v>
      </c>
      <c r="AM57" s="44" t="str" cm="1">
        <f t="array" ref="AM57">IF(C57="","",IF(_xlfn.XLOOKUP(C57,table_Termination[Connector],table_Termination[Plate_Hole])=1.6,{"4x4","1G"},IF(_xlfn.XLOOKUP(C57,table_Termination[Connector],table_Termination[Plate_Hole])=2.1,"4x4","None")))</f>
        <v/>
      </c>
      <c r="AO57" s="44" t="str" cm="1">
        <f t="array" ref="AO57">IF(AM57="","None",_xlfn.XLOOKUP(_xlfn.ANCHORARRAY(AM57),lookup!$AC$68:$AC$72,lookup!$AD$68:$AD$72))</f>
        <v>None</v>
      </c>
      <c r="AQ57" s="44" t="s">
        <v>283</v>
      </c>
      <c r="AR57" t="str">
        <f>IF(C57="","",_xlfn.XLOOKUP(_xlfn.XLOOKUP(C57,table_Termination[Connector],table_Termination[SQD_Breaker]),Table_Breaker[breaker],Table_Breaker[Description]))</f>
        <v/>
      </c>
      <c r="AS57" t="str">
        <f>IF(C57="","",_xlfn.XLOOKUP(_xlfn.XLOOKUP(C57,table_Termination[Connector],table_Termination[HV_Siem_Breaker]),Table_Breaker[breaker],Table_Breaker[Description],""))</f>
        <v/>
      </c>
      <c r="AT57" s="44" t="s">
        <v>283</v>
      </c>
      <c r="AU57" t="e">
        <f t="shared" si="13"/>
        <v>#N/A</v>
      </c>
      <c r="AV57" t="e">
        <f t="shared" si="14"/>
        <v>#N/A</v>
      </c>
      <c r="AW57" s="44" t="str" cm="1">
        <f t="array" ref="AW57">IF(D57="","",_xlfn.TOROW(lookup!A204:A226))</f>
        <v/>
      </c>
    </row>
    <row r="58" spans="1:49" x14ac:dyDescent="0.25">
      <c r="A58" s="56">
        <v>49</v>
      </c>
      <c r="B58" s="57" t="str">
        <f t="shared" si="7"/>
        <v/>
      </c>
      <c r="C58" s="58"/>
      <c r="D58" s="58"/>
      <c r="E58" s="57"/>
      <c r="F58" s="57" t="str">
        <f t="shared" si="0"/>
        <v/>
      </c>
      <c r="G58" s="57"/>
      <c r="H58" s="59"/>
      <c r="I58" s="59" t="s">
        <v>183</v>
      </c>
      <c r="J58" s="59" t="s">
        <v>183</v>
      </c>
      <c r="K58" s="59"/>
      <c r="L58" s="60" t="str">
        <f t="shared" si="15"/>
        <v/>
      </c>
      <c r="M58" s="60" t="str">
        <f t="shared" si="16"/>
        <v/>
      </c>
      <c r="N58" s="59"/>
      <c r="O58" s="59"/>
      <c r="P58" s="61"/>
      <c r="Q58" s="61"/>
      <c r="R58" s="62" t="str">
        <f>IF(C58="","",_xlfn.XLOOKUP(C58,table_Termination[Connector],table_Termination[Conduit_Size]))</f>
        <v/>
      </c>
      <c r="S58" s="63" t="str">
        <f>IF(C58="","",_xlfn.XLOOKUP(C58,table_Termination[Connector],table_Termination[Wire AWG]))</f>
        <v/>
      </c>
      <c r="T58" s="64" t="str">
        <f t="shared" si="3"/>
        <v/>
      </c>
      <c r="U58" s="65" t="str">
        <f>IF(C58="","",LEFT(_xlfn.XLOOKUP(C58,table_Termination[Connector],table_Termination[Voltage]),3))</f>
        <v/>
      </c>
      <c r="V58" s="66" t="str">
        <f t="shared" si="17"/>
        <v/>
      </c>
      <c r="W58" s="64" t="str" cm="1">
        <f t="array" aca="1" ref="W58" ca="1">IF(C58="","",IF(D58="MCC","------",IF(K58="","Black",_xlfn.XLOOKUP(K58,Table_RotateWireColor[circuit],INDIRECT("Table_RotateWireColor["&amp;U58&amp;"]")))))</f>
        <v/>
      </c>
      <c r="X58" s="64" t="str" cm="1">
        <f t="array" aca="1" ref="X58" ca="1">IF(C58="","",IF(D58="MCC","-----",IF(AH58=1,"-",IF(K58="","Red",_xlfn.XLOOKUP(L58,Table_RotateWireColor[circuit],INDIRECT("Table_RotateWireColor["&amp;U58&amp;"]"))))))</f>
        <v/>
      </c>
      <c r="Y58" s="64" t="str" cm="1">
        <f t="array" aca="1" ref="Y58" ca="1">IF(C58="","",IF(D58="MCC","-----",IF(AH58&lt;=2,"-",IF(K58="","Blue",_xlfn.XLOOKUP(M58,Table_RotateWireColor[circuit],INDIRECT("Table_RotateWireColor["&amp;U58&amp;"]"))))))</f>
        <v/>
      </c>
      <c r="Z58" s="64" t="str" cm="1">
        <f t="array" aca="1" ref="Z58" ca="1">IF(C58="","",IF(D58="MCC","-----",IF(AI58&lt;&gt;1,"-",IF(K58="","White",_xlfn.XLOOKUP("N",Table_RotateWireColor[circuit],INDIRECT("Table_RotateWireColor["&amp;U58&amp;"]"))))))</f>
        <v/>
      </c>
      <c r="AA58" s="64" t="str">
        <f t="shared" si="18"/>
        <v/>
      </c>
      <c r="AB58" s="67" t="str">
        <f>IF(C58="","","PWxx-"&amp;_xlfn.XLOOKUP(C58,table_Termination[Connector],table_Termination[Abbreviation])&amp;"T-xxSALx("&amp;IF(D58="LFMC",0,IF(D58="MCC",1,3))&amp;IF(Q58="Bolt",1,0)&amp;IF(AL58="None",0,IF(AL58="1G",1,IF(AL58="4x4",2,3)))&amp;")")</f>
        <v/>
      </c>
      <c r="AC58" s="68" t="str">
        <f>IF(D58="MCC","MC Cable Wire Colors "&amp;_xlfn.XLOOKUP(C58,table_Termination[Connector],table_Termination[MCC_Wire_Colors]),"")</f>
        <v/>
      </c>
      <c r="AD58" s="69"/>
      <c r="AG58" t="e">
        <f>IF(AND(LEFT(C58,2)="L6",_xlfn.NUMBERVALUE(LEFT(U58,3))&gt;250),"1ph",_xlfn.XLOOKUP(C58,table_Termination[Connector],table_Termination[Phasing]))</f>
        <v>#N/A</v>
      </c>
      <c r="AH58" t="e">
        <f>_xlfn.XLOOKUP('Order Entry'!AG58,lookup!$O$3:$O$7,lookup!$P$3:$P$7)</f>
        <v>#N/A</v>
      </c>
      <c r="AI58" t="e">
        <f>_xlfn.XLOOKUP('Order Entry'!AG58,lookup!$O$3:$O$7,lookup!$Q$3:$Q$7)</f>
        <v>#N/A</v>
      </c>
      <c r="AJ58">
        <f t="shared" si="6"/>
        <v>0</v>
      </c>
      <c r="AK58" t="e">
        <f>_xlfn.XLOOKUP(C58,table_Termination[Connector],table_Termination[Plate_Hole])</f>
        <v>#N/A</v>
      </c>
      <c r="AL58" t="e">
        <f>_xlfn.XLOOKUP(V58,lookup!$AD$68:$AD$72,lookup!$AC$68:$AC$72)</f>
        <v>#N/A</v>
      </c>
      <c r="AM58" s="44" t="str" cm="1">
        <f t="array" ref="AM58">IF(C58="","",IF(_xlfn.XLOOKUP(C58,table_Termination[Connector],table_Termination[Plate_Hole])=1.6,{"4x4","1G"},IF(_xlfn.XLOOKUP(C58,table_Termination[Connector],table_Termination[Plate_Hole])=2.1,"4x4","None")))</f>
        <v/>
      </c>
      <c r="AO58" s="44" t="str" cm="1">
        <f t="array" ref="AO58">IF(AM58="","None",_xlfn.XLOOKUP(_xlfn.ANCHORARRAY(AM58),lookup!$AC$68:$AC$72,lookup!$AD$68:$AD$72))</f>
        <v>None</v>
      </c>
      <c r="AQ58" s="44" t="s">
        <v>283</v>
      </c>
      <c r="AR58" t="str">
        <f>IF(C58="","",_xlfn.XLOOKUP(_xlfn.XLOOKUP(C58,table_Termination[Connector],table_Termination[SQD_Breaker]),Table_Breaker[breaker],Table_Breaker[Description]))</f>
        <v/>
      </c>
      <c r="AS58" t="str">
        <f>IF(C58="","",_xlfn.XLOOKUP(_xlfn.XLOOKUP(C58,table_Termination[Connector],table_Termination[HV_Siem_Breaker]),Table_Breaker[breaker],Table_Breaker[Description],""))</f>
        <v/>
      </c>
      <c r="AT58" s="44" t="s">
        <v>283</v>
      </c>
      <c r="AU58" t="e">
        <f t="shared" si="13"/>
        <v>#N/A</v>
      </c>
      <c r="AV58" t="e">
        <f t="shared" si="14"/>
        <v>#N/A</v>
      </c>
      <c r="AW58" s="44" t="str" cm="1">
        <f t="array" ref="AW58">IF(D58="","",_xlfn.TOROW(lookup!A205:A227))</f>
        <v/>
      </c>
    </row>
    <row r="59" spans="1:49" x14ac:dyDescent="0.25">
      <c r="A59" s="56">
        <v>50</v>
      </c>
      <c r="B59" s="57" t="str">
        <f t="shared" si="7"/>
        <v/>
      </c>
      <c r="C59" s="58"/>
      <c r="D59" s="58"/>
      <c r="E59" s="57"/>
      <c r="F59" s="57" t="str">
        <f t="shared" si="0"/>
        <v/>
      </c>
      <c r="G59" s="57"/>
      <c r="H59" s="59"/>
      <c r="I59" s="59" t="s">
        <v>183</v>
      </c>
      <c r="J59" s="59" t="s">
        <v>183</v>
      </c>
      <c r="K59" s="59"/>
      <c r="L59" s="60" t="str">
        <f t="shared" si="15"/>
        <v/>
      </c>
      <c r="M59" s="60" t="str">
        <f t="shared" si="16"/>
        <v/>
      </c>
      <c r="N59" s="59"/>
      <c r="O59" s="59"/>
      <c r="P59" s="61"/>
      <c r="Q59" s="61"/>
      <c r="R59" s="62" t="str">
        <f>IF(C59="","",_xlfn.XLOOKUP(C59,table_Termination[Connector],table_Termination[Conduit_Size]))</f>
        <v/>
      </c>
      <c r="S59" s="63" t="str">
        <f>IF(C59="","",_xlfn.XLOOKUP(C59,table_Termination[Connector],table_Termination[Wire AWG]))</f>
        <v/>
      </c>
      <c r="T59" s="64" t="str">
        <f t="shared" si="3"/>
        <v/>
      </c>
      <c r="U59" s="65" t="str">
        <f>IF(C59="","",LEFT(_xlfn.XLOOKUP(C59,table_Termination[Connector],table_Termination[Voltage]),3))</f>
        <v/>
      </c>
      <c r="V59" s="66" t="str">
        <f t="shared" si="17"/>
        <v/>
      </c>
      <c r="W59" s="64" t="str" cm="1">
        <f t="array" aca="1" ref="W59" ca="1">IF(C59="","",IF(D59="MCC","------",IF(K59="","Black",_xlfn.XLOOKUP(K59,Table_RotateWireColor[circuit],INDIRECT("Table_RotateWireColor["&amp;U59&amp;"]")))))</f>
        <v/>
      </c>
      <c r="X59" s="64" t="str" cm="1">
        <f t="array" aca="1" ref="X59" ca="1">IF(C59="","",IF(D59="MCC","-----",IF(AH59=1,"-",IF(K59="","Red",_xlfn.XLOOKUP(L59,Table_RotateWireColor[circuit],INDIRECT("Table_RotateWireColor["&amp;U59&amp;"]"))))))</f>
        <v/>
      </c>
      <c r="Y59" s="64" t="str" cm="1">
        <f t="array" aca="1" ref="Y59" ca="1">IF(C59="","",IF(D59="MCC","-----",IF(AH59&lt;=2,"-",IF(K59="","Blue",_xlfn.XLOOKUP(M59,Table_RotateWireColor[circuit],INDIRECT("Table_RotateWireColor["&amp;U59&amp;"]"))))))</f>
        <v/>
      </c>
      <c r="Z59" s="64" t="str" cm="1">
        <f t="array" aca="1" ref="Z59" ca="1">IF(C59="","",IF(D59="MCC","-----",IF(AI59&lt;&gt;1,"-",IF(K59="","White",_xlfn.XLOOKUP("N",Table_RotateWireColor[circuit],INDIRECT("Table_RotateWireColor["&amp;U59&amp;"]"))))))</f>
        <v/>
      </c>
      <c r="AA59" s="64" t="str">
        <f t="shared" si="18"/>
        <v/>
      </c>
      <c r="AB59" s="67" t="str">
        <f>IF(C59="","","PWxx-"&amp;_xlfn.XLOOKUP(C59,table_Termination[Connector],table_Termination[Abbreviation])&amp;"T-xxSALx("&amp;IF(D59="LFMC",0,IF(D59="MCC",1,3))&amp;IF(Q59="Bolt",1,0)&amp;IF(AL59="None",0,IF(AL59="1G",1,IF(AL59="4x4",2,3)))&amp;")")</f>
        <v/>
      </c>
      <c r="AC59" s="68" t="str">
        <f>IF(D59="MCC","MC Cable Wire Colors "&amp;_xlfn.XLOOKUP(C59,table_Termination[Connector],table_Termination[MCC_Wire_Colors]),"")</f>
        <v/>
      </c>
      <c r="AD59" s="69"/>
      <c r="AG59" t="e">
        <f>IF(AND(LEFT(C59,2)="L6",_xlfn.NUMBERVALUE(LEFT(U59,3))&gt;250),"1ph",_xlfn.XLOOKUP(C59,table_Termination[Connector],table_Termination[Phasing]))</f>
        <v>#N/A</v>
      </c>
      <c r="AH59" t="e">
        <f>_xlfn.XLOOKUP('Order Entry'!AG59,lookup!$O$3:$O$7,lookup!$P$3:$P$7)</f>
        <v>#N/A</v>
      </c>
      <c r="AI59" t="e">
        <f>_xlfn.XLOOKUP('Order Entry'!AG59,lookup!$O$3:$O$7,lookup!$Q$3:$Q$7)</f>
        <v>#N/A</v>
      </c>
      <c r="AJ59">
        <f t="shared" si="6"/>
        <v>0</v>
      </c>
      <c r="AK59" t="e">
        <f>_xlfn.XLOOKUP(C59,table_Termination[Connector],table_Termination[Plate_Hole])</f>
        <v>#N/A</v>
      </c>
      <c r="AL59" t="e">
        <f>_xlfn.XLOOKUP(V59,lookup!$AD$68:$AD$72,lookup!$AC$68:$AC$72)</f>
        <v>#N/A</v>
      </c>
      <c r="AM59" s="44" t="str" cm="1">
        <f t="array" ref="AM59">IF(C59="","",IF(_xlfn.XLOOKUP(C59,table_Termination[Connector],table_Termination[Plate_Hole])=1.6,{"4x4","1G"},IF(_xlfn.XLOOKUP(C59,table_Termination[Connector],table_Termination[Plate_Hole])=2.1,"4x4","None")))</f>
        <v/>
      </c>
      <c r="AO59" s="44" t="str" cm="1">
        <f t="array" ref="AO59">IF(AM59="","None",_xlfn.XLOOKUP(_xlfn.ANCHORARRAY(AM59),lookup!$AC$68:$AC$72,lookup!$AD$68:$AD$72))</f>
        <v>None</v>
      </c>
      <c r="AQ59" s="44" t="s">
        <v>283</v>
      </c>
      <c r="AR59" t="str">
        <f>IF(C59="","",_xlfn.XLOOKUP(_xlfn.XLOOKUP(C59,table_Termination[Connector],table_Termination[SQD_Breaker]),Table_Breaker[breaker],Table_Breaker[Description]))</f>
        <v/>
      </c>
      <c r="AS59" t="str">
        <f>IF(C59="","",_xlfn.XLOOKUP(_xlfn.XLOOKUP(C59,table_Termination[Connector],table_Termination[HV_Siem_Breaker]),Table_Breaker[breaker],Table_Breaker[Description],""))</f>
        <v/>
      </c>
      <c r="AT59" s="44" t="s">
        <v>283</v>
      </c>
      <c r="AU59" t="e">
        <f t="shared" si="13"/>
        <v>#N/A</v>
      </c>
      <c r="AV59" t="e">
        <f t="shared" si="14"/>
        <v>#N/A</v>
      </c>
      <c r="AW59" s="44" t="str" cm="1">
        <f t="array" ref="AW59">IF(D59="","",_xlfn.TOROW(lookup!A206:A228))</f>
        <v/>
      </c>
    </row>
    <row r="60" spans="1:49" x14ac:dyDescent="0.25">
      <c r="A60" s="56">
        <v>51</v>
      </c>
      <c r="B60" s="57" t="str">
        <f t="shared" si="7"/>
        <v/>
      </c>
      <c r="C60" s="58"/>
      <c r="D60" s="58"/>
      <c r="E60" s="57"/>
      <c r="F60" s="57" t="str">
        <f t="shared" si="0"/>
        <v/>
      </c>
      <c r="G60" s="57"/>
      <c r="H60" s="59"/>
      <c r="I60" s="59" t="s">
        <v>183</v>
      </c>
      <c r="J60" s="59" t="s">
        <v>183</v>
      </c>
      <c r="K60" s="59"/>
      <c r="L60" s="60" t="str">
        <f t="shared" si="15"/>
        <v/>
      </c>
      <c r="M60" s="60" t="str">
        <f t="shared" si="16"/>
        <v/>
      </c>
      <c r="N60" s="59"/>
      <c r="O60" s="59"/>
      <c r="P60" s="61"/>
      <c r="Q60" s="61"/>
      <c r="R60" s="62" t="str">
        <f>IF(C60="","",_xlfn.XLOOKUP(C60,table_Termination[Connector],table_Termination[Conduit_Size]))</f>
        <v/>
      </c>
      <c r="S60" s="63" t="str">
        <f>IF(C60="","",_xlfn.XLOOKUP(C60,table_Termination[Connector],table_Termination[Wire AWG]))</f>
        <v/>
      </c>
      <c r="T60" s="64" t="str">
        <f t="shared" si="3"/>
        <v/>
      </c>
      <c r="U60" s="65" t="str">
        <f>IF(C60="","",LEFT(_xlfn.XLOOKUP(C60,table_Termination[Connector],table_Termination[Voltage]),3))</f>
        <v/>
      </c>
      <c r="V60" s="66" t="str">
        <f t="shared" si="17"/>
        <v/>
      </c>
      <c r="W60" s="64" t="str" cm="1">
        <f t="array" aca="1" ref="W60" ca="1">IF(C60="","",IF(D60="MCC","------",IF(K60="","Black",_xlfn.XLOOKUP(K60,Table_RotateWireColor[circuit],INDIRECT("Table_RotateWireColor["&amp;U60&amp;"]")))))</f>
        <v/>
      </c>
      <c r="X60" s="64" t="str" cm="1">
        <f t="array" aca="1" ref="X60" ca="1">IF(C60="","",IF(D60="MCC","-----",IF(AH60=1,"-",IF(K60="","Red",_xlfn.XLOOKUP(L60,Table_RotateWireColor[circuit],INDIRECT("Table_RotateWireColor["&amp;U60&amp;"]"))))))</f>
        <v/>
      </c>
      <c r="Y60" s="64" t="str" cm="1">
        <f t="array" aca="1" ref="Y60" ca="1">IF(C60="","",IF(D60="MCC","-----",IF(AH60&lt;=2,"-",IF(K60="","Blue",_xlfn.XLOOKUP(M60,Table_RotateWireColor[circuit],INDIRECT("Table_RotateWireColor["&amp;U60&amp;"]"))))))</f>
        <v/>
      </c>
      <c r="Z60" s="64" t="str" cm="1">
        <f t="array" aca="1" ref="Z60" ca="1">IF(C60="","",IF(D60="MCC","-----",IF(AI60&lt;&gt;1,"-",IF(K60="","White",_xlfn.XLOOKUP("N",Table_RotateWireColor[circuit],INDIRECT("Table_RotateWireColor["&amp;U60&amp;"]"))))))</f>
        <v/>
      </c>
      <c r="AA60" s="64" t="str">
        <f t="shared" si="18"/>
        <v/>
      </c>
      <c r="AB60" s="67" t="str">
        <f>IF(C60="","","PWxx-"&amp;_xlfn.XLOOKUP(C60,table_Termination[Connector],table_Termination[Abbreviation])&amp;"T-xxSALx("&amp;IF(D60="LFMC",0,IF(D60="MCC",1,3))&amp;IF(Q60="Bolt",1,0)&amp;IF(AL60="None",0,IF(AL60="1G",1,IF(AL60="4x4",2,3)))&amp;")")</f>
        <v/>
      </c>
      <c r="AC60" s="68" t="str">
        <f>IF(D60="MCC","MC Cable Wire Colors "&amp;_xlfn.XLOOKUP(C60,table_Termination[Connector],table_Termination[MCC_Wire_Colors]),"")</f>
        <v/>
      </c>
      <c r="AD60" s="69"/>
      <c r="AG60" t="e">
        <f>IF(AND(LEFT(C60,2)="L6",_xlfn.NUMBERVALUE(LEFT(U60,3))&gt;250),"1ph",_xlfn.XLOOKUP(C60,table_Termination[Connector],table_Termination[Phasing]))</f>
        <v>#N/A</v>
      </c>
      <c r="AH60" t="e">
        <f>_xlfn.XLOOKUP('Order Entry'!AG60,lookup!$O$3:$O$7,lookup!$P$3:$P$7)</f>
        <v>#N/A</v>
      </c>
      <c r="AI60" t="e">
        <f>_xlfn.XLOOKUP('Order Entry'!AG60,lookup!$O$3:$O$7,lookup!$Q$3:$Q$7)</f>
        <v>#N/A</v>
      </c>
      <c r="AJ60">
        <f t="shared" si="6"/>
        <v>0</v>
      </c>
      <c r="AK60" t="e">
        <f>_xlfn.XLOOKUP(C60,table_Termination[Connector],table_Termination[Plate_Hole])</f>
        <v>#N/A</v>
      </c>
      <c r="AL60" t="e">
        <f>_xlfn.XLOOKUP(V60,lookup!$AD$68:$AD$72,lookup!$AC$68:$AC$72)</f>
        <v>#N/A</v>
      </c>
      <c r="AM60" s="44" t="str" cm="1">
        <f t="array" ref="AM60">IF(C60="","",IF(_xlfn.XLOOKUP(C60,table_Termination[Connector],table_Termination[Plate_Hole])=1.6,{"4x4","1G"},IF(_xlfn.XLOOKUP(C60,table_Termination[Connector],table_Termination[Plate_Hole])=2.1,"4x4","None")))</f>
        <v/>
      </c>
      <c r="AO60" s="44" t="str" cm="1">
        <f t="array" ref="AO60">IF(AM60="","None",_xlfn.XLOOKUP(_xlfn.ANCHORARRAY(AM60),lookup!$AC$68:$AC$72,lookup!$AD$68:$AD$72))</f>
        <v>None</v>
      </c>
      <c r="AQ60" s="44" t="s">
        <v>283</v>
      </c>
      <c r="AR60" t="str">
        <f>IF(C60="","",_xlfn.XLOOKUP(_xlfn.XLOOKUP(C60,table_Termination[Connector],table_Termination[SQD_Breaker]),Table_Breaker[breaker],Table_Breaker[Description]))</f>
        <v/>
      </c>
      <c r="AS60" t="str">
        <f>IF(C60="","",_xlfn.XLOOKUP(_xlfn.XLOOKUP(C60,table_Termination[Connector],table_Termination[HV_Siem_Breaker]),Table_Breaker[breaker],Table_Breaker[Description],""))</f>
        <v/>
      </c>
      <c r="AT60" s="44" t="s">
        <v>283</v>
      </c>
      <c r="AU60" t="e">
        <f t="shared" si="13"/>
        <v>#N/A</v>
      </c>
      <c r="AV60" t="e">
        <f t="shared" si="14"/>
        <v>#N/A</v>
      </c>
      <c r="AW60" s="44" t="str" cm="1">
        <f t="array" ref="AW60">IF(D60="","",_xlfn.TOROW(lookup!A207:A229))</f>
        <v/>
      </c>
    </row>
    <row r="61" spans="1:49" x14ac:dyDescent="0.25">
      <c r="A61" s="56">
        <v>52</v>
      </c>
      <c r="B61" s="57" t="str">
        <f t="shared" si="7"/>
        <v/>
      </c>
      <c r="C61" s="58"/>
      <c r="D61" s="58"/>
      <c r="E61" s="57"/>
      <c r="F61" s="57" t="str">
        <f t="shared" si="0"/>
        <v/>
      </c>
      <c r="G61" s="57"/>
      <c r="H61" s="59"/>
      <c r="I61" s="59" t="s">
        <v>183</v>
      </c>
      <c r="J61" s="59" t="s">
        <v>183</v>
      </c>
      <c r="K61" s="59"/>
      <c r="L61" s="60" t="str">
        <f t="shared" si="15"/>
        <v/>
      </c>
      <c r="M61" s="60" t="str">
        <f t="shared" si="16"/>
        <v/>
      </c>
      <c r="N61" s="59"/>
      <c r="O61" s="59"/>
      <c r="P61" s="61"/>
      <c r="Q61" s="61"/>
      <c r="R61" s="62" t="str">
        <f>IF(C61="","",_xlfn.XLOOKUP(C61,table_Termination[Connector],table_Termination[Conduit_Size]))</f>
        <v/>
      </c>
      <c r="S61" s="63" t="str">
        <f>IF(C61="","",_xlfn.XLOOKUP(C61,table_Termination[Connector],table_Termination[Wire AWG]))</f>
        <v/>
      </c>
      <c r="T61" s="64" t="str">
        <f t="shared" si="3"/>
        <v/>
      </c>
      <c r="U61" s="65" t="str">
        <f>IF(C61="","",LEFT(_xlfn.XLOOKUP(C61,table_Termination[Connector],table_Termination[Voltage]),3))</f>
        <v/>
      </c>
      <c r="V61" s="66" t="str">
        <f t="shared" si="17"/>
        <v/>
      </c>
      <c r="W61" s="64" t="str" cm="1">
        <f t="array" aca="1" ref="W61" ca="1">IF(C61="","",IF(D61="MCC","------",IF(K61="","Black",_xlfn.XLOOKUP(K61,Table_RotateWireColor[circuit],INDIRECT("Table_RotateWireColor["&amp;U61&amp;"]")))))</f>
        <v/>
      </c>
      <c r="X61" s="64" t="str" cm="1">
        <f t="array" aca="1" ref="X61" ca="1">IF(C61="","",IF(D61="MCC","-----",IF(AH61=1,"-",IF(K61="","Red",_xlfn.XLOOKUP(L61,Table_RotateWireColor[circuit],INDIRECT("Table_RotateWireColor["&amp;U61&amp;"]"))))))</f>
        <v/>
      </c>
      <c r="Y61" s="64" t="str" cm="1">
        <f t="array" aca="1" ref="Y61" ca="1">IF(C61="","",IF(D61="MCC","-----",IF(AH61&lt;=2,"-",IF(K61="","Blue",_xlfn.XLOOKUP(M61,Table_RotateWireColor[circuit],INDIRECT("Table_RotateWireColor["&amp;U61&amp;"]"))))))</f>
        <v/>
      </c>
      <c r="Z61" s="64" t="str" cm="1">
        <f t="array" aca="1" ref="Z61" ca="1">IF(C61="","",IF(D61="MCC","-----",IF(AI61&lt;&gt;1,"-",IF(K61="","White",_xlfn.XLOOKUP("N",Table_RotateWireColor[circuit],INDIRECT("Table_RotateWireColor["&amp;U61&amp;"]"))))))</f>
        <v/>
      </c>
      <c r="AA61" s="64" t="str">
        <f t="shared" si="18"/>
        <v/>
      </c>
      <c r="AB61" s="67" t="str">
        <f>IF(C61="","","PWxx-"&amp;_xlfn.XLOOKUP(C61,table_Termination[Connector],table_Termination[Abbreviation])&amp;"T-xxSALx("&amp;IF(D61="LFMC",0,IF(D61="MCC",1,3))&amp;IF(Q61="Bolt",1,0)&amp;IF(AL61="None",0,IF(AL61="1G",1,IF(AL61="4x4",2,3)))&amp;")")</f>
        <v/>
      </c>
      <c r="AC61" s="68" t="str">
        <f>IF(D61="MCC","MC Cable Wire Colors "&amp;_xlfn.XLOOKUP(C61,table_Termination[Connector],table_Termination[MCC_Wire_Colors]),"")</f>
        <v/>
      </c>
      <c r="AD61" s="69"/>
      <c r="AG61" t="e">
        <f>IF(AND(LEFT(C61,2)="L6",_xlfn.NUMBERVALUE(LEFT(U61,3))&gt;250),"1ph",_xlfn.XLOOKUP(C61,table_Termination[Connector],table_Termination[Phasing]))</f>
        <v>#N/A</v>
      </c>
      <c r="AH61" t="e">
        <f>_xlfn.XLOOKUP('Order Entry'!AG61,lookup!$O$3:$O$7,lookup!$P$3:$P$7)</f>
        <v>#N/A</v>
      </c>
      <c r="AI61" t="e">
        <f>_xlfn.XLOOKUP('Order Entry'!AG61,lookup!$O$3:$O$7,lookup!$Q$3:$Q$7)</f>
        <v>#N/A</v>
      </c>
      <c r="AJ61">
        <f t="shared" si="6"/>
        <v>0</v>
      </c>
      <c r="AK61" t="e">
        <f>_xlfn.XLOOKUP(C61,table_Termination[Connector],table_Termination[Plate_Hole])</f>
        <v>#N/A</v>
      </c>
      <c r="AL61" t="e">
        <f>_xlfn.XLOOKUP(V61,lookup!$AD$68:$AD$72,lookup!$AC$68:$AC$72)</f>
        <v>#N/A</v>
      </c>
      <c r="AM61" s="44" t="str" cm="1">
        <f t="array" ref="AM61">IF(C61="","",IF(_xlfn.XLOOKUP(C61,table_Termination[Connector],table_Termination[Plate_Hole])=1.6,{"4x4","1G"},IF(_xlfn.XLOOKUP(C61,table_Termination[Connector],table_Termination[Plate_Hole])=2.1,"4x4","None")))</f>
        <v/>
      </c>
      <c r="AO61" s="44" t="str" cm="1">
        <f t="array" ref="AO61">IF(AM61="","None",_xlfn.XLOOKUP(_xlfn.ANCHORARRAY(AM61),lookup!$AC$68:$AC$72,lookup!$AD$68:$AD$72))</f>
        <v>None</v>
      </c>
      <c r="AQ61" s="44" t="s">
        <v>283</v>
      </c>
      <c r="AR61" t="str">
        <f>IF(C61="","",_xlfn.XLOOKUP(_xlfn.XLOOKUP(C61,table_Termination[Connector],table_Termination[SQD_Breaker]),Table_Breaker[breaker],Table_Breaker[Description]))</f>
        <v/>
      </c>
      <c r="AS61" t="str">
        <f>IF(C61="","",_xlfn.XLOOKUP(_xlfn.XLOOKUP(C61,table_Termination[Connector],table_Termination[HV_Siem_Breaker]),Table_Breaker[breaker],Table_Breaker[Description],""))</f>
        <v/>
      </c>
      <c r="AT61" s="44" t="s">
        <v>283</v>
      </c>
      <c r="AU61" t="e">
        <f t="shared" si="13"/>
        <v>#N/A</v>
      </c>
      <c r="AV61" t="e">
        <f t="shared" si="14"/>
        <v>#N/A</v>
      </c>
      <c r="AW61" s="44" t="str" cm="1">
        <f t="array" ref="AW61">IF(D61="","",_xlfn.TOROW(lookup!A208:A230))</f>
        <v/>
      </c>
    </row>
    <row r="62" spans="1:49" x14ac:dyDescent="0.25">
      <c r="A62" s="56">
        <v>53</v>
      </c>
      <c r="B62" s="57" t="str">
        <f t="shared" si="7"/>
        <v/>
      </c>
      <c r="C62" s="58"/>
      <c r="D62" s="58"/>
      <c r="E62" s="57"/>
      <c r="F62" s="57" t="str">
        <f t="shared" si="0"/>
        <v/>
      </c>
      <c r="G62" s="57"/>
      <c r="H62" s="59"/>
      <c r="I62" s="59" t="s">
        <v>183</v>
      </c>
      <c r="J62" s="59" t="s">
        <v>183</v>
      </c>
      <c r="K62" s="59"/>
      <c r="L62" s="60" t="str">
        <f t="shared" si="15"/>
        <v/>
      </c>
      <c r="M62" s="60" t="str">
        <f t="shared" si="16"/>
        <v/>
      </c>
      <c r="N62" s="59"/>
      <c r="O62" s="59"/>
      <c r="P62" s="61"/>
      <c r="Q62" s="61"/>
      <c r="R62" s="62" t="str">
        <f>IF(C62="","",_xlfn.XLOOKUP(C62,table_Termination[Connector],table_Termination[Conduit_Size]))</f>
        <v/>
      </c>
      <c r="S62" s="63" t="str">
        <f>IF(C62="","",_xlfn.XLOOKUP(C62,table_Termination[Connector],table_Termination[Wire AWG]))</f>
        <v/>
      </c>
      <c r="T62" s="64" t="str">
        <f t="shared" si="3"/>
        <v/>
      </c>
      <c r="U62" s="65" t="str">
        <f>IF(C62="","",LEFT(_xlfn.XLOOKUP(C62,table_Termination[Connector],table_Termination[Voltage]),3))</f>
        <v/>
      </c>
      <c r="V62" s="66" t="str">
        <f t="shared" si="17"/>
        <v/>
      </c>
      <c r="W62" s="64" t="str" cm="1">
        <f t="array" aca="1" ref="W62" ca="1">IF(C62="","",IF(D62="MCC","------",IF(K62="","Black",_xlfn.XLOOKUP(K62,Table_RotateWireColor[circuit],INDIRECT("Table_RotateWireColor["&amp;U62&amp;"]")))))</f>
        <v/>
      </c>
      <c r="X62" s="64" t="str" cm="1">
        <f t="array" aca="1" ref="X62" ca="1">IF(C62="","",IF(D62="MCC","-----",IF(AH62=1,"-",IF(K62="","Red",_xlfn.XLOOKUP(L62,Table_RotateWireColor[circuit],INDIRECT("Table_RotateWireColor["&amp;U62&amp;"]"))))))</f>
        <v/>
      </c>
      <c r="Y62" s="64" t="str" cm="1">
        <f t="array" aca="1" ref="Y62" ca="1">IF(C62="","",IF(D62="MCC","-----",IF(AH62&lt;=2,"-",IF(K62="","Blue",_xlfn.XLOOKUP(M62,Table_RotateWireColor[circuit],INDIRECT("Table_RotateWireColor["&amp;U62&amp;"]"))))))</f>
        <v/>
      </c>
      <c r="Z62" s="64" t="str" cm="1">
        <f t="array" aca="1" ref="Z62" ca="1">IF(C62="","",IF(D62="MCC","-----",IF(AI62&lt;&gt;1,"-",IF(K62="","White",_xlfn.XLOOKUP("N",Table_RotateWireColor[circuit],INDIRECT("Table_RotateWireColor["&amp;U62&amp;"]"))))))</f>
        <v/>
      </c>
      <c r="AA62" s="64" t="str">
        <f t="shared" si="18"/>
        <v/>
      </c>
      <c r="AB62" s="67" t="str">
        <f>IF(C62="","","PWxx-"&amp;_xlfn.XLOOKUP(C62,table_Termination[Connector],table_Termination[Abbreviation])&amp;"T-xxSALx("&amp;IF(D62="LFMC",0,IF(D62="MCC",1,3))&amp;IF(Q62="Bolt",1,0)&amp;IF(AL62="None",0,IF(AL62="1G",1,IF(AL62="4x4",2,3)))&amp;")")</f>
        <v/>
      </c>
      <c r="AC62" s="68" t="str">
        <f>IF(D62="MCC","MC Cable Wire Colors "&amp;_xlfn.XLOOKUP(C62,table_Termination[Connector],table_Termination[MCC_Wire_Colors]),"")</f>
        <v/>
      </c>
      <c r="AD62" s="69"/>
      <c r="AG62" t="e">
        <f>IF(AND(LEFT(C62,2)="L6",_xlfn.NUMBERVALUE(LEFT(U62,3))&gt;250),"1ph",_xlfn.XLOOKUP(C62,table_Termination[Connector],table_Termination[Phasing]))</f>
        <v>#N/A</v>
      </c>
      <c r="AH62" t="e">
        <f>_xlfn.XLOOKUP('Order Entry'!AG62,lookup!$O$3:$O$7,lookup!$P$3:$P$7)</f>
        <v>#N/A</v>
      </c>
      <c r="AI62" t="e">
        <f>_xlfn.XLOOKUP('Order Entry'!AG62,lookup!$O$3:$O$7,lookup!$Q$3:$Q$7)</f>
        <v>#N/A</v>
      </c>
      <c r="AJ62">
        <f t="shared" si="6"/>
        <v>0</v>
      </c>
      <c r="AK62" t="e">
        <f>_xlfn.XLOOKUP(C62,table_Termination[Connector],table_Termination[Plate_Hole])</f>
        <v>#N/A</v>
      </c>
      <c r="AL62" t="e">
        <f>_xlfn.XLOOKUP(V62,lookup!$AD$68:$AD$72,lookup!$AC$68:$AC$72)</f>
        <v>#N/A</v>
      </c>
      <c r="AM62" s="44" t="str" cm="1">
        <f t="array" ref="AM62">IF(C62="","",IF(_xlfn.XLOOKUP(C62,table_Termination[Connector],table_Termination[Plate_Hole])=1.6,{"4x4","1G"},IF(_xlfn.XLOOKUP(C62,table_Termination[Connector],table_Termination[Plate_Hole])=2.1,"4x4","None")))</f>
        <v/>
      </c>
      <c r="AO62" s="44" t="str" cm="1">
        <f t="array" ref="AO62">IF(AM62="","None",_xlfn.XLOOKUP(_xlfn.ANCHORARRAY(AM62),lookup!$AC$68:$AC$72,lookup!$AD$68:$AD$72))</f>
        <v>None</v>
      </c>
      <c r="AQ62" s="44" t="s">
        <v>283</v>
      </c>
      <c r="AR62" t="str">
        <f>IF(C62="","",_xlfn.XLOOKUP(_xlfn.XLOOKUP(C62,table_Termination[Connector],table_Termination[SQD_Breaker]),Table_Breaker[breaker],Table_Breaker[Description]))</f>
        <v/>
      </c>
      <c r="AS62" t="str">
        <f>IF(C62="","",_xlfn.XLOOKUP(_xlfn.XLOOKUP(C62,table_Termination[Connector],table_Termination[HV_Siem_Breaker]),Table_Breaker[breaker],Table_Breaker[Description],""))</f>
        <v/>
      </c>
      <c r="AT62" s="44" t="s">
        <v>283</v>
      </c>
      <c r="AU62" t="e">
        <f t="shared" si="13"/>
        <v>#N/A</v>
      </c>
      <c r="AV62" t="e">
        <f t="shared" si="14"/>
        <v>#N/A</v>
      </c>
      <c r="AW62" s="44" t="str" cm="1">
        <f t="array" ref="AW62">IF(D62="","",_xlfn.TOROW(lookup!A209:A231))</f>
        <v/>
      </c>
    </row>
    <row r="63" spans="1:49" x14ac:dyDescent="0.25">
      <c r="A63" s="56">
        <v>54</v>
      </c>
      <c r="B63" s="57" t="str">
        <f t="shared" si="7"/>
        <v/>
      </c>
      <c r="C63" s="58"/>
      <c r="D63" s="58"/>
      <c r="E63" s="57"/>
      <c r="F63" s="57" t="str">
        <f t="shared" si="0"/>
        <v/>
      </c>
      <c r="G63" s="57"/>
      <c r="H63" s="59"/>
      <c r="I63" s="59" t="s">
        <v>183</v>
      </c>
      <c r="J63" s="59" t="s">
        <v>183</v>
      </c>
      <c r="K63" s="59"/>
      <c r="L63" s="60" t="str">
        <f t="shared" si="15"/>
        <v/>
      </c>
      <c r="M63" s="60" t="str">
        <f t="shared" si="16"/>
        <v/>
      </c>
      <c r="N63" s="59"/>
      <c r="O63" s="59"/>
      <c r="P63" s="61"/>
      <c r="Q63" s="61"/>
      <c r="R63" s="62" t="str">
        <f>IF(C63="","",_xlfn.XLOOKUP(C63,table_Termination[Connector],table_Termination[Conduit_Size]))</f>
        <v/>
      </c>
      <c r="S63" s="63" t="str">
        <f>IF(C63="","",_xlfn.XLOOKUP(C63,table_Termination[Connector],table_Termination[Wire AWG]))</f>
        <v/>
      </c>
      <c r="T63" s="64" t="str">
        <f t="shared" si="3"/>
        <v/>
      </c>
      <c r="U63" s="65" t="str">
        <f>IF(C63="","",LEFT(_xlfn.XLOOKUP(C63,table_Termination[Connector],table_Termination[Voltage]),3))</f>
        <v/>
      </c>
      <c r="V63" s="66" t="str">
        <f t="shared" si="17"/>
        <v/>
      </c>
      <c r="W63" s="64" t="str" cm="1">
        <f t="array" aca="1" ref="W63" ca="1">IF(C63="","",IF(D63="MCC","------",IF(K63="","Black",_xlfn.XLOOKUP(K63,Table_RotateWireColor[circuit],INDIRECT("Table_RotateWireColor["&amp;U63&amp;"]")))))</f>
        <v/>
      </c>
      <c r="X63" s="64" t="str" cm="1">
        <f t="array" aca="1" ref="X63" ca="1">IF(C63="","",IF(D63="MCC","-----",IF(AH63=1,"-",IF(K63="","Red",_xlfn.XLOOKUP(L63,Table_RotateWireColor[circuit],INDIRECT("Table_RotateWireColor["&amp;U63&amp;"]"))))))</f>
        <v/>
      </c>
      <c r="Y63" s="64" t="str" cm="1">
        <f t="array" aca="1" ref="Y63" ca="1">IF(C63="","",IF(D63="MCC","-----",IF(AH63&lt;=2,"-",IF(K63="","Blue",_xlfn.XLOOKUP(M63,Table_RotateWireColor[circuit],INDIRECT("Table_RotateWireColor["&amp;U63&amp;"]"))))))</f>
        <v/>
      </c>
      <c r="Z63" s="64" t="str" cm="1">
        <f t="array" aca="1" ref="Z63" ca="1">IF(C63="","",IF(D63="MCC","-----",IF(AI63&lt;&gt;1,"-",IF(K63="","White",_xlfn.XLOOKUP("N",Table_RotateWireColor[circuit],INDIRECT("Table_RotateWireColor["&amp;U63&amp;"]"))))))</f>
        <v/>
      </c>
      <c r="AA63" s="64" t="str">
        <f t="shared" si="18"/>
        <v/>
      </c>
      <c r="AB63" s="67" t="str">
        <f>IF(C63="","","PWxx-"&amp;_xlfn.XLOOKUP(C63,table_Termination[Connector],table_Termination[Abbreviation])&amp;"T-xxSALx("&amp;IF(D63="LFMC",0,IF(D63="MCC",1,3))&amp;IF(Q63="Bolt",1,0)&amp;IF(AL63="None",0,IF(AL63="1G",1,IF(AL63="4x4",2,3)))&amp;")")</f>
        <v/>
      </c>
      <c r="AC63" s="68" t="str">
        <f>IF(D63="MCC","MC Cable Wire Colors "&amp;_xlfn.XLOOKUP(C63,table_Termination[Connector],table_Termination[MCC_Wire_Colors]),"")</f>
        <v/>
      </c>
      <c r="AD63" s="69"/>
      <c r="AG63" t="e">
        <f>IF(AND(LEFT(C63,2)="L6",_xlfn.NUMBERVALUE(LEFT(U63,3))&gt;250),"1ph",_xlfn.XLOOKUP(C63,table_Termination[Connector],table_Termination[Phasing]))</f>
        <v>#N/A</v>
      </c>
      <c r="AH63" t="e">
        <f>_xlfn.XLOOKUP('Order Entry'!AG63,lookup!$O$3:$O$7,lookup!$P$3:$P$7)</f>
        <v>#N/A</v>
      </c>
      <c r="AI63" t="e">
        <f>_xlfn.XLOOKUP('Order Entry'!AG63,lookup!$O$3:$O$7,lookup!$Q$3:$Q$7)</f>
        <v>#N/A</v>
      </c>
      <c r="AJ63">
        <f t="shared" si="6"/>
        <v>0</v>
      </c>
      <c r="AK63" t="e">
        <f>_xlfn.XLOOKUP(C63,table_Termination[Connector],table_Termination[Plate_Hole])</f>
        <v>#N/A</v>
      </c>
      <c r="AL63" t="e">
        <f>_xlfn.XLOOKUP(V63,lookup!$AD$68:$AD$72,lookup!$AC$68:$AC$72)</f>
        <v>#N/A</v>
      </c>
      <c r="AM63" s="44" t="str" cm="1">
        <f t="array" ref="AM63">IF(C63="","",IF(_xlfn.XLOOKUP(C63,table_Termination[Connector],table_Termination[Plate_Hole])=1.6,{"4x4","1G"},IF(_xlfn.XLOOKUP(C63,table_Termination[Connector],table_Termination[Plate_Hole])=2.1,"4x4","None")))</f>
        <v/>
      </c>
      <c r="AO63" s="44" t="str" cm="1">
        <f t="array" ref="AO63">IF(AM63="","None",_xlfn.XLOOKUP(_xlfn.ANCHORARRAY(AM63),lookup!$AC$68:$AC$72,lookup!$AD$68:$AD$72))</f>
        <v>None</v>
      </c>
      <c r="AQ63" s="44" t="s">
        <v>283</v>
      </c>
      <c r="AR63" t="str">
        <f>IF(C63="","",_xlfn.XLOOKUP(_xlfn.XLOOKUP(C63,table_Termination[Connector],table_Termination[SQD_Breaker]),Table_Breaker[breaker],Table_Breaker[Description]))</f>
        <v/>
      </c>
      <c r="AS63" t="str">
        <f>IF(C63="","",_xlfn.XLOOKUP(_xlfn.XLOOKUP(C63,table_Termination[Connector],table_Termination[HV_Siem_Breaker]),Table_Breaker[breaker],Table_Breaker[Description],""))</f>
        <v/>
      </c>
      <c r="AT63" s="44" t="s">
        <v>283</v>
      </c>
      <c r="AU63" t="e">
        <f t="shared" si="13"/>
        <v>#N/A</v>
      </c>
      <c r="AV63" t="e">
        <f t="shared" si="14"/>
        <v>#N/A</v>
      </c>
      <c r="AW63" s="44" t="str" cm="1">
        <f t="array" ref="AW63">IF(D63="","",_xlfn.TOROW(lookup!A210:A232))</f>
        <v/>
      </c>
    </row>
    <row r="64" spans="1:49" x14ac:dyDescent="0.25">
      <c r="A64" s="56">
        <v>55</v>
      </c>
      <c r="B64" s="57" t="str">
        <f t="shared" si="7"/>
        <v/>
      </c>
      <c r="C64" s="58"/>
      <c r="D64" s="58"/>
      <c r="E64" s="57"/>
      <c r="F64" s="57" t="str">
        <f t="shared" si="0"/>
        <v/>
      </c>
      <c r="G64" s="57"/>
      <c r="H64" s="59"/>
      <c r="I64" s="59" t="s">
        <v>183</v>
      </c>
      <c r="J64" s="59" t="s">
        <v>183</v>
      </c>
      <c r="K64" s="59"/>
      <c r="L64" s="60" t="str">
        <f t="shared" si="15"/>
        <v/>
      </c>
      <c r="M64" s="60" t="str">
        <f t="shared" si="16"/>
        <v/>
      </c>
      <c r="N64" s="59"/>
      <c r="O64" s="59"/>
      <c r="P64" s="61"/>
      <c r="Q64" s="61"/>
      <c r="R64" s="62" t="str">
        <f>IF(C64="","",_xlfn.XLOOKUP(C64,table_Termination[Connector],table_Termination[Conduit_Size]))</f>
        <v/>
      </c>
      <c r="S64" s="63" t="str">
        <f>IF(C64="","",_xlfn.XLOOKUP(C64,table_Termination[Connector],table_Termination[Wire AWG]))</f>
        <v/>
      </c>
      <c r="T64" s="64" t="str">
        <f t="shared" si="3"/>
        <v/>
      </c>
      <c r="U64" s="65" t="str">
        <f>IF(C64="","",LEFT(_xlfn.XLOOKUP(C64,table_Termination[Connector],table_Termination[Voltage]),3))</f>
        <v/>
      </c>
      <c r="V64" s="66" t="str">
        <f t="shared" si="17"/>
        <v/>
      </c>
      <c r="W64" s="64" t="str" cm="1">
        <f t="array" aca="1" ref="W64" ca="1">IF(C64="","",IF(D64="MCC","------",IF(K64="","Black",_xlfn.XLOOKUP(K64,Table_RotateWireColor[circuit],INDIRECT("Table_RotateWireColor["&amp;U64&amp;"]")))))</f>
        <v/>
      </c>
      <c r="X64" s="64" t="str" cm="1">
        <f t="array" aca="1" ref="X64" ca="1">IF(C64="","",IF(D64="MCC","-----",IF(AH64=1,"-",IF(K64="","Red",_xlfn.XLOOKUP(L64,Table_RotateWireColor[circuit],INDIRECT("Table_RotateWireColor["&amp;U64&amp;"]"))))))</f>
        <v/>
      </c>
      <c r="Y64" s="64" t="str" cm="1">
        <f t="array" aca="1" ref="Y64" ca="1">IF(C64="","",IF(D64="MCC","-----",IF(AH64&lt;=2,"-",IF(K64="","Blue",_xlfn.XLOOKUP(M64,Table_RotateWireColor[circuit],INDIRECT("Table_RotateWireColor["&amp;U64&amp;"]"))))))</f>
        <v/>
      </c>
      <c r="Z64" s="64" t="str" cm="1">
        <f t="array" aca="1" ref="Z64" ca="1">IF(C64="","",IF(D64="MCC","-----",IF(AI64&lt;&gt;1,"-",IF(K64="","White",_xlfn.XLOOKUP("N",Table_RotateWireColor[circuit],INDIRECT("Table_RotateWireColor["&amp;U64&amp;"]"))))))</f>
        <v/>
      </c>
      <c r="AA64" s="64" t="str">
        <f t="shared" si="18"/>
        <v/>
      </c>
      <c r="AB64" s="67" t="str">
        <f>IF(C64="","","PWxx-"&amp;_xlfn.XLOOKUP(C64,table_Termination[Connector],table_Termination[Abbreviation])&amp;"T-xxSALx("&amp;IF(D64="LFMC",0,IF(D64="MCC",1,3))&amp;IF(Q64="Bolt",1,0)&amp;IF(AL64="None",0,IF(AL64="1G",1,IF(AL64="4x4",2,3)))&amp;")")</f>
        <v/>
      </c>
      <c r="AC64" s="68" t="str">
        <f>IF(D64="MCC","MC Cable Wire Colors "&amp;_xlfn.XLOOKUP(C64,table_Termination[Connector],table_Termination[MCC_Wire_Colors]),"")</f>
        <v/>
      </c>
      <c r="AD64" s="69"/>
      <c r="AG64" t="e">
        <f>IF(AND(LEFT(C64,2)="L6",_xlfn.NUMBERVALUE(LEFT(U64,3))&gt;250),"1ph",_xlfn.XLOOKUP(C64,table_Termination[Connector],table_Termination[Phasing]))</f>
        <v>#N/A</v>
      </c>
      <c r="AH64" t="e">
        <f>_xlfn.XLOOKUP('Order Entry'!AG64,lookup!$O$3:$O$7,lookup!$P$3:$P$7)</f>
        <v>#N/A</v>
      </c>
      <c r="AI64" t="e">
        <f>_xlfn.XLOOKUP('Order Entry'!AG64,lookup!$O$3:$O$7,lookup!$Q$3:$Q$7)</f>
        <v>#N/A</v>
      </c>
      <c r="AJ64">
        <f t="shared" si="6"/>
        <v>0</v>
      </c>
      <c r="AK64" t="e">
        <f>_xlfn.XLOOKUP(C64,table_Termination[Connector],table_Termination[Plate_Hole])</f>
        <v>#N/A</v>
      </c>
      <c r="AL64" t="e">
        <f>_xlfn.XLOOKUP(V64,lookup!$AD$68:$AD$72,lookup!$AC$68:$AC$72)</f>
        <v>#N/A</v>
      </c>
      <c r="AM64" s="44" t="str" cm="1">
        <f t="array" ref="AM64">IF(C64="","",IF(_xlfn.XLOOKUP(C64,table_Termination[Connector],table_Termination[Plate_Hole])=1.6,{"4x4","1G"},IF(_xlfn.XLOOKUP(C64,table_Termination[Connector],table_Termination[Plate_Hole])=2.1,"4x4","None")))</f>
        <v/>
      </c>
      <c r="AO64" s="44" t="str" cm="1">
        <f t="array" ref="AO64">IF(AM64="","None",_xlfn.XLOOKUP(_xlfn.ANCHORARRAY(AM64),lookup!$AC$68:$AC$72,lookup!$AD$68:$AD$72))</f>
        <v>None</v>
      </c>
      <c r="AQ64" s="44" t="s">
        <v>283</v>
      </c>
      <c r="AR64" t="str">
        <f>IF(C64="","",_xlfn.XLOOKUP(_xlfn.XLOOKUP(C64,table_Termination[Connector],table_Termination[SQD_Breaker]),Table_Breaker[breaker],Table_Breaker[Description]))</f>
        <v/>
      </c>
      <c r="AS64" t="str">
        <f>IF(C64="","",_xlfn.XLOOKUP(_xlfn.XLOOKUP(C64,table_Termination[Connector],table_Termination[HV_Siem_Breaker]),Table_Breaker[breaker],Table_Breaker[Description],""))</f>
        <v/>
      </c>
      <c r="AT64" s="44" t="s">
        <v>283</v>
      </c>
      <c r="AU64" t="e">
        <f t="shared" si="13"/>
        <v>#N/A</v>
      </c>
      <c r="AV64" t="e">
        <f t="shared" si="14"/>
        <v>#N/A</v>
      </c>
      <c r="AW64" s="44" t="str" cm="1">
        <f t="array" ref="AW64">IF(D64="","",_xlfn.TOROW(lookup!A211:A233))</f>
        <v/>
      </c>
    </row>
    <row r="65" spans="1:49" x14ac:dyDescent="0.25">
      <c r="A65" s="56">
        <v>56</v>
      </c>
      <c r="B65" s="57" t="str">
        <f t="shared" si="7"/>
        <v/>
      </c>
      <c r="C65" s="58"/>
      <c r="D65" s="58"/>
      <c r="E65" s="57"/>
      <c r="F65" s="57" t="str">
        <f t="shared" si="0"/>
        <v/>
      </c>
      <c r="G65" s="57"/>
      <c r="H65" s="59"/>
      <c r="I65" s="59" t="s">
        <v>183</v>
      </c>
      <c r="J65" s="59" t="s">
        <v>183</v>
      </c>
      <c r="K65" s="59"/>
      <c r="L65" s="60" t="str">
        <f t="shared" si="15"/>
        <v/>
      </c>
      <c r="M65" s="60" t="str">
        <f t="shared" si="16"/>
        <v/>
      </c>
      <c r="N65" s="59"/>
      <c r="O65" s="59"/>
      <c r="P65" s="61"/>
      <c r="Q65" s="61"/>
      <c r="R65" s="62" t="str">
        <f>IF(C65="","",_xlfn.XLOOKUP(C65,table_Termination[Connector],table_Termination[Conduit_Size]))</f>
        <v/>
      </c>
      <c r="S65" s="63" t="str">
        <f>IF(C65="","",_xlfn.XLOOKUP(C65,table_Termination[Connector],table_Termination[Wire AWG]))</f>
        <v/>
      </c>
      <c r="T65" s="64" t="str">
        <f t="shared" si="3"/>
        <v/>
      </c>
      <c r="U65" s="65" t="str">
        <f>IF(C65="","",LEFT(_xlfn.XLOOKUP(C65,table_Termination[Connector],table_Termination[Voltage]),3))</f>
        <v/>
      </c>
      <c r="V65" s="66" t="str">
        <f t="shared" si="17"/>
        <v/>
      </c>
      <c r="W65" s="64" t="str" cm="1">
        <f t="array" aca="1" ref="W65" ca="1">IF(C65="","",IF(D65="MCC","------",IF(K65="","Black",_xlfn.XLOOKUP(K65,Table_RotateWireColor[circuit],INDIRECT("Table_RotateWireColor["&amp;U65&amp;"]")))))</f>
        <v/>
      </c>
      <c r="X65" s="64" t="str" cm="1">
        <f t="array" aca="1" ref="X65" ca="1">IF(C65="","",IF(D65="MCC","-----",IF(AH65=1,"-",IF(K65="","Red",_xlfn.XLOOKUP(L65,Table_RotateWireColor[circuit],INDIRECT("Table_RotateWireColor["&amp;U65&amp;"]"))))))</f>
        <v/>
      </c>
      <c r="Y65" s="64" t="str" cm="1">
        <f t="array" aca="1" ref="Y65" ca="1">IF(C65="","",IF(D65="MCC","-----",IF(AH65&lt;=2,"-",IF(K65="","Blue",_xlfn.XLOOKUP(M65,Table_RotateWireColor[circuit],INDIRECT("Table_RotateWireColor["&amp;U65&amp;"]"))))))</f>
        <v/>
      </c>
      <c r="Z65" s="64" t="str" cm="1">
        <f t="array" aca="1" ref="Z65" ca="1">IF(C65="","",IF(D65="MCC","-----",IF(AI65&lt;&gt;1,"-",IF(K65="","White",_xlfn.XLOOKUP("N",Table_RotateWireColor[circuit],INDIRECT("Table_RotateWireColor["&amp;U65&amp;"]"))))))</f>
        <v/>
      </c>
      <c r="AA65" s="64" t="str">
        <f t="shared" si="18"/>
        <v/>
      </c>
      <c r="AB65" s="67" t="str">
        <f>IF(C65="","","PWxx-"&amp;_xlfn.XLOOKUP(C65,table_Termination[Connector],table_Termination[Abbreviation])&amp;"T-xxSALx("&amp;IF(D65="LFMC",0,IF(D65="MCC",1,3))&amp;IF(Q65="Bolt",1,0)&amp;IF(AL65="None",0,IF(AL65="1G",1,IF(AL65="4x4",2,3)))&amp;")")</f>
        <v/>
      </c>
      <c r="AC65" s="68" t="str">
        <f>IF(D65="MCC","MC Cable Wire Colors "&amp;_xlfn.XLOOKUP(C65,table_Termination[Connector],table_Termination[MCC_Wire_Colors]),"")</f>
        <v/>
      </c>
      <c r="AD65" s="69"/>
      <c r="AG65" t="e">
        <f>IF(AND(LEFT(C65,2)="L6",_xlfn.NUMBERVALUE(LEFT(U65,3))&gt;250),"1ph",_xlfn.XLOOKUP(C65,table_Termination[Connector],table_Termination[Phasing]))</f>
        <v>#N/A</v>
      </c>
      <c r="AH65" t="e">
        <f>_xlfn.XLOOKUP('Order Entry'!AG65,lookup!$O$3:$O$7,lookup!$P$3:$P$7)</f>
        <v>#N/A</v>
      </c>
      <c r="AI65" t="e">
        <f>_xlfn.XLOOKUP('Order Entry'!AG65,lookup!$O$3:$O$7,lookup!$Q$3:$Q$7)</f>
        <v>#N/A</v>
      </c>
      <c r="AJ65">
        <f t="shared" si="6"/>
        <v>0</v>
      </c>
      <c r="AK65" t="e">
        <f>_xlfn.XLOOKUP(C65,table_Termination[Connector],table_Termination[Plate_Hole])</f>
        <v>#N/A</v>
      </c>
      <c r="AL65" t="e">
        <f>_xlfn.XLOOKUP(V65,lookup!$AD$68:$AD$72,lookup!$AC$68:$AC$72)</f>
        <v>#N/A</v>
      </c>
      <c r="AM65" s="44" t="str" cm="1">
        <f t="array" ref="AM65">IF(C65="","",IF(_xlfn.XLOOKUP(C65,table_Termination[Connector],table_Termination[Plate_Hole])=1.6,{"4x4","1G"},IF(_xlfn.XLOOKUP(C65,table_Termination[Connector],table_Termination[Plate_Hole])=2.1,"4x4","None")))</f>
        <v/>
      </c>
      <c r="AO65" s="44" t="str" cm="1">
        <f t="array" ref="AO65">IF(AM65="","None",_xlfn.XLOOKUP(_xlfn.ANCHORARRAY(AM65),lookup!$AC$68:$AC$72,lookup!$AD$68:$AD$72))</f>
        <v>None</v>
      </c>
      <c r="AQ65" s="44" t="s">
        <v>283</v>
      </c>
      <c r="AR65" t="str">
        <f>IF(C65="","",_xlfn.XLOOKUP(_xlfn.XLOOKUP(C65,table_Termination[Connector],table_Termination[SQD_Breaker]),Table_Breaker[breaker],Table_Breaker[Description]))</f>
        <v/>
      </c>
      <c r="AS65" t="str">
        <f>IF(C65="","",_xlfn.XLOOKUP(_xlfn.XLOOKUP(C65,table_Termination[Connector],table_Termination[HV_Siem_Breaker]),Table_Breaker[breaker],Table_Breaker[Description],""))</f>
        <v/>
      </c>
      <c r="AT65" s="44" t="s">
        <v>283</v>
      </c>
      <c r="AU65" t="e">
        <f t="shared" si="13"/>
        <v>#N/A</v>
      </c>
      <c r="AV65" t="e">
        <f t="shared" si="14"/>
        <v>#N/A</v>
      </c>
      <c r="AW65" s="44" t="str" cm="1">
        <f t="array" ref="AW65">IF(D65="","",_xlfn.TOROW(lookup!A212:A234))</f>
        <v/>
      </c>
    </row>
    <row r="66" spans="1:49" x14ac:dyDescent="0.25">
      <c r="A66" s="56">
        <v>57</v>
      </c>
      <c r="B66" s="57" t="str">
        <f t="shared" si="7"/>
        <v/>
      </c>
      <c r="C66" s="58"/>
      <c r="D66" s="58"/>
      <c r="E66" s="57"/>
      <c r="F66" s="57" t="str">
        <f t="shared" si="0"/>
        <v/>
      </c>
      <c r="G66" s="57"/>
      <c r="H66" s="59"/>
      <c r="I66" s="59" t="s">
        <v>183</v>
      </c>
      <c r="J66" s="59" t="s">
        <v>183</v>
      </c>
      <c r="K66" s="59"/>
      <c r="L66" s="60" t="str">
        <f t="shared" si="15"/>
        <v/>
      </c>
      <c r="M66" s="60" t="str">
        <f t="shared" si="16"/>
        <v/>
      </c>
      <c r="N66" s="59"/>
      <c r="O66" s="59"/>
      <c r="P66" s="61"/>
      <c r="Q66" s="61"/>
      <c r="R66" s="62" t="str">
        <f>IF(C66="","",_xlfn.XLOOKUP(C66,table_Termination[Connector],table_Termination[Conduit_Size]))</f>
        <v/>
      </c>
      <c r="S66" s="63" t="str">
        <f>IF(C66="","",_xlfn.XLOOKUP(C66,table_Termination[Connector],table_Termination[Wire AWG]))</f>
        <v/>
      </c>
      <c r="T66" s="64" t="str">
        <f t="shared" si="3"/>
        <v/>
      </c>
      <c r="U66" s="65" t="str">
        <f>IF(C66="","",LEFT(_xlfn.XLOOKUP(C66,table_Termination[Connector],table_Termination[Voltage]),3))</f>
        <v/>
      </c>
      <c r="V66" s="66" t="str">
        <f t="shared" si="17"/>
        <v/>
      </c>
      <c r="W66" s="64" t="str" cm="1">
        <f t="array" aca="1" ref="W66" ca="1">IF(C66="","",IF(D66="MCC","------",IF(K66="","Black",_xlfn.XLOOKUP(K66,Table_RotateWireColor[circuit],INDIRECT("Table_RotateWireColor["&amp;U66&amp;"]")))))</f>
        <v/>
      </c>
      <c r="X66" s="64" t="str" cm="1">
        <f t="array" aca="1" ref="X66" ca="1">IF(C66="","",IF(D66="MCC","-----",IF(AH66=1,"-",IF(K66="","Red",_xlfn.XLOOKUP(L66,Table_RotateWireColor[circuit],INDIRECT("Table_RotateWireColor["&amp;U66&amp;"]"))))))</f>
        <v/>
      </c>
      <c r="Y66" s="64" t="str" cm="1">
        <f t="array" aca="1" ref="Y66" ca="1">IF(C66="","",IF(D66="MCC","-----",IF(AH66&lt;=2,"-",IF(K66="","Blue",_xlfn.XLOOKUP(M66,Table_RotateWireColor[circuit],INDIRECT("Table_RotateWireColor["&amp;U66&amp;"]"))))))</f>
        <v/>
      </c>
      <c r="Z66" s="64" t="str" cm="1">
        <f t="array" aca="1" ref="Z66" ca="1">IF(C66="","",IF(D66="MCC","-----",IF(AI66&lt;&gt;1,"-",IF(K66="","White",_xlfn.XLOOKUP("N",Table_RotateWireColor[circuit],INDIRECT("Table_RotateWireColor["&amp;U66&amp;"]"))))))</f>
        <v/>
      </c>
      <c r="AA66" s="64" t="str">
        <f t="shared" si="18"/>
        <v/>
      </c>
      <c r="AB66" s="67" t="str">
        <f>IF(C66="","","PWxx-"&amp;_xlfn.XLOOKUP(C66,table_Termination[Connector],table_Termination[Abbreviation])&amp;"T-xxSALx("&amp;IF(D66="LFMC",0,IF(D66="MCC",1,3))&amp;IF(Q66="Bolt",1,0)&amp;IF(AL66="None",0,IF(AL66="1G",1,IF(AL66="4x4",2,3)))&amp;")")</f>
        <v/>
      </c>
      <c r="AC66" s="68" t="str">
        <f>IF(D66="MCC","MC Cable Wire Colors "&amp;_xlfn.XLOOKUP(C66,table_Termination[Connector],table_Termination[MCC_Wire_Colors]),"")</f>
        <v/>
      </c>
      <c r="AD66" s="69"/>
      <c r="AG66" t="e">
        <f>IF(AND(LEFT(C66,2)="L6",_xlfn.NUMBERVALUE(LEFT(U66,3))&gt;250),"1ph",_xlfn.XLOOKUP(C66,table_Termination[Connector],table_Termination[Phasing]))</f>
        <v>#N/A</v>
      </c>
      <c r="AH66" t="e">
        <f>_xlfn.XLOOKUP('Order Entry'!AG66,lookup!$O$3:$O$7,lookup!$P$3:$P$7)</f>
        <v>#N/A</v>
      </c>
      <c r="AI66" t="e">
        <f>_xlfn.XLOOKUP('Order Entry'!AG66,lookup!$O$3:$O$7,lookup!$Q$3:$Q$7)</f>
        <v>#N/A</v>
      </c>
      <c r="AJ66">
        <f t="shared" si="6"/>
        <v>0</v>
      </c>
      <c r="AK66" t="e">
        <f>_xlfn.XLOOKUP(C66,table_Termination[Connector],table_Termination[Plate_Hole])</f>
        <v>#N/A</v>
      </c>
      <c r="AL66" t="e">
        <f>_xlfn.XLOOKUP(V66,lookup!$AD$68:$AD$72,lookup!$AC$68:$AC$72)</f>
        <v>#N/A</v>
      </c>
      <c r="AM66" s="44" t="str" cm="1">
        <f t="array" ref="AM66">IF(C66="","",IF(_xlfn.XLOOKUP(C66,table_Termination[Connector],table_Termination[Plate_Hole])=1.6,{"4x4","1G"},IF(_xlfn.XLOOKUP(C66,table_Termination[Connector],table_Termination[Plate_Hole])=2.1,"4x4","None")))</f>
        <v/>
      </c>
      <c r="AO66" s="44" t="str" cm="1">
        <f t="array" ref="AO66">IF(AM66="","None",_xlfn.XLOOKUP(_xlfn.ANCHORARRAY(AM66),lookup!$AC$68:$AC$72,lookup!$AD$68:$AD$72))</f>
        <v>None</v>
      </c>
      <c r="AQ66" s="44" t="s">
        <v>283</v>
      </c>
      <c r="AR66" t="str">
        <f>IF(C66="","",_xlfn.XLOOKUP(_xlfn.XLOOKUP(C66,table_Termination[Connector],table_Termination[SQD_Breaker]),Table_Breaker[breaker],Table_Breaker[Description]))</f>
        <v/>
      </c>
      <c r="AS66" t="str">
        <f>IF(C66="","",_xlfn.XLOOKUP(_xlfn.XLOOKUP(C66,table_Termination[Connector],table_Termination[HV_Siem_Breaker]),Table_Breaker[breaker],Table_Breaker[Description],""))</f>
        <v/>
      </c>
      <c r="AT66" s="44" t="s">
        <v>283</v>
      </c>
      <c r="AU66" t="e">
        <f t="shared" si="13"/>
        <v>#N/A</v>
      </c>
      <c r="AV66" t="e">
        <f t="shared" si="14"/>
        <v>#N/A</v>
      </c>
      <c r="AW66" s="44" t="str" cm="1">
        <f t="array" ref="AW66">IF(D66="","",_xlfn.TOROW(lookup!A213:A235))</f>
        <v/>
      </c>
    </row>
    <row r="67" spans="1:49" x14ac:dyDescent="0.25">
      <c r="A67" s="56">
        <v>58</v>
      </c>
      <c r="B67" s="57" t="str">
        <f t="shared" si="7"/>
        <v/>
      </c>
      <c r="C67" s="58"/>
      <c r="D67" s="58"/>
      <c r="E67" s="57"/>
      <c r="F67" s="57" t="str">
        <f t="shared" si="0"/>
        <v/>
      </c>
      <c r="G67" s="57"/>
      <c r="H67" s="59"/>
      <c r="I67" s="59" t="s">
        <v>183</v>
      </c>
      <c r="J67" s="59" t="s">
        <v>183</v>
      </c>
      <c r="K67" s="59"/>
      <c r="L67" s="60" t="str">
        <f t="shared" si="15"/>
        <v/>
      </c>
      <c r="M67" s="60" t="str">
        <f t="shared" si="16"/>
        <v/>
      </c>
      <c r="N67" s="59"/>
      <c r="O67" s="59"/>
      <c r="P67" s="61"/>
      <c r="Q67" s="61"/>
      <c r="R67" s="62" t="str">
        <f>IF(C67="","",_xlfn.XLOOKUP(C67,table_Termination[Connector],table_Termination[Conduit_Size]))</f>
        <v/>
      </c>
      <c r="S67" s="63" t="str">
        <f>IF(C67="","",_xlfn.XLOOKUP(C67,table_Termination[Connector],table_Termination[Wire AWG]))</f>
        <v/>
      </c>
      <c r="T67" s="64" t="str">
        <f t="shared" si="3"/>
        <v/>
      </c>
      <c r="U67" s="65" t="str">
        <f>IF(C67="","",LEFT(_xlfn.XLOOKUP(C67,table_Termination[Connector],table_Termination[Voltage]),3))</f>
        <v/>
      </c>
      <c r="V67" s="66" t="str">
        <f t="shared" si="17"/>
        <v/>
      </c>
      <c r="W67" s="64" t="str" cm="1">
        <f t="array" aca="1" ref="W67" ca="1">IF(C67="","",IF(D67="MCC","------",IF(K67="","Black",_xlfn.XLOOKUP(K67,Table_RotateWireColor[circuit],INDIRECT("Table_RotateWireColor["&amp;U67&amp;"]")))))</f>
        <v/>
      </c>
      <c r="X67" s="64" t="str" cm="1">
        <f t="array" aca="1" ref="X67" ca="1">IF(C67="","",IF(D67="MCC","-----",IF(AH67=1,"-",IF(K67="","Red",_xlfn.XLOOKUP(L67,Table_RotateWireColor[circuit],INDIRECT("Table_RotateWireColor["&amp;U67&amp;"]"))))))</f>
        <v/>
      </c>
      <c r="Y67" s="64" t="str" cm="1">
        <f t="array" aca="1" ref="Y67" ca="1">IF(C67="","",IF(D67="MCC","-----",IF(AH67&lt;=2,"-",IF(K67="","Blue",_xlfn.XLOOKUP(M67,Table_RotateWireColor[circuit],INDIRECT("Table_RotateWireColor["&amp;U67&amp;"]"))))))</f>
        <v/>
      </c>
      <c r="Z67" s="64" t="str" cm="1">
        <f t="array" aca="1" ref="Z67" ca="1">IF(C67="","",IF(D67="MCC","-----",IF(AI67&lt;&gt;1,"-",IF(K67="","White",_xlfn.XLOOKUP("N",Table_RotateWireColor[circuit],INDIRECT("Table_RotateWireColor["&amp;U67&amp;"]"))))))</f>
        <v/>
      </c>
      <c r="AA67" s="64" t="str">
        <f t="shared" si="18"/>
        <v/>
      </c>
      <c r="AB67" s="67" t="str">
        <f>IF(C67="","","PWxx-"&amp;_xlfn.XLOOKUP(C67,table_Termination[Connector],table_Termination[Abbreviation])&amp;"T-xxSALx("&amp;IF(D67="LFMC",0,IF(D67="MCC",1,3))&amp;IF(Q67="Bolt",1,0)&amp;IF(AL67="None",0,IF(AL67="1G",1,IF(AL67="4x4",2,3)))&amp;")")</f>
        <v/>
      </c>
      <c r="AC67" s="68" t="str">
        <f>IF(D67="MCC","MC Cable Wire Colors "&amp;_xlfn.XLOOKUP(C67,table_Termination[Connector],table_Termination[MCC_Wire_Colors]),"")</f>
        <v/>
      </c>
      <c r="AD67" s="69"/>
      <c r="AG67" t="e">
        <f>IF(AND(LEFT(C67,2)="L6",_xlfn.NUMBERVALUE(LEFT(U67,3))&gt;250),"1ph",_xlfn.XLOOKUP(C67,table_Termination[Connector],table_Termination[Phasing]))</f>
        <v>#N/A</v>
      </c>
      <c r="AH67" t="e">
        <f>_xlfn.XLOOKUP('Order Entry'!AG67,lookup!$O$3:$O$7,lookup!$P$3:$P$7)</f>
        <v>#N/A</v>
      </c>
      <c r="AI67" t="e">
        <f>_xlfn.XLOOKUP('Order Entry'!AG67,lookup!$O$3:$O$7,lookup!$Q$3:$Q$7)</f>
        <v>#N/A</v>
      </c>
      <c r="AJ67">
        <f t="shared" si="6"/>
        <v>0</v>
      </c>
      <c r="AK67" t="e">
        <f>_xlfn.XLOOKUP(C67,table_Termination[Connector],table_Termination[Plate_Hole])</f>
        <v>#N/A</v>
      </c>
      <c r="AL67" t="e">
        <f>_xlfn.XLOOKUP(V67,lookup!$AD$68:$AD$72,lookup!$AC$68:$AC$72)</f>
        <v>#N/A</v>
      </c>
      <c r="AM67" s="44" t="str" cm="1">
        <f t="array" ref="AM67">IF(C67="","",IF(_xlfn.XLOOKUP(C67,table_Termination[Connector],table_Termination[Plate_Hole])=1.6,{"4x4","1G"},IF(_xlfn.XLOOKUP(C67,table_Termination[Connector],table_Termination[Plate_Hole])=2.1,"4x4","None")))</f>
        <v/>
      </c>
      <c r="AO67" s="44" t="str" cm="1">
        <f t="array" ref="AO67">IF(AM67="","None",_xlfn.XLOOKUP(_xlfn.ANCHORARRAY(AM67),lookup!$AC$68:$AC$72,lookup!$AD$68:$AD$72))</f>
        <v>None</v>
      </c>
      <c r="AQ67" s="44" t="s">
        <v>283</v>
      </c>
      <c r="AR67" t="str">
        <f>IF(C67="","",_xlfn.XLOOKUP(_xlfn.XLOOKUP(C67,table_Termination[Connector],table_Termination[SQD_Breaker]),Table_Breaker[breaker],Table_Breaker[Description]))</f>
        <v/>
      </c>
      <c r="AS67" t="str">
        <f>IF(C67="","",_xlfn.XLOOKUP(_xlfn.XLOOKUP(C67,table_Termination[Connector],table_Termination[HV_Siem_Breaker]),Table_Breaker[breaker],Table_Breaker[Description],""))</f>
        <v/>
      </c>
      <c r="AT67" s="44" t="s">
        <v>283</v>
      </c>
      <c r="AU67" t="e">
        <f t="shared" si="13"/>
        <v>#N/A</v>
      </c>
      <c r="AV67" t="e">
        <f t="shared" si="14"/>
        <v>#N/A</v>
      </c>
      <c r="AW67" s="44" t="str" cm="1">
        <f t="array" ref="AW67">IF(D67="","",_xlfn.TOROW(lookup!A214:A236))</f>
        <v/>
      </c>
    </row>
    <row r="68" spans="1:49" x14ac:dyDescent="0.25">
      <c r="A68" s="56">
        <v>59</v>
      </c>
      <c r="B68" s="57" t="str">
        <f t="shared" si="7"/>
        <v/>
      </c>
      <c r="C68" s="58"/>
      <c r="D68" s="58"/>
      <c r="E68" s="57"/>
      <c r="F68" s="57" t="str">
        <f t="shared" si="0"/>
        <v/>
      </c>
      <c r="G68" s="57"/>
      <c r="H68" s="59"/>
      <c r="I68" s="59" t="s">
        <v>183</v>
      </c>
      <c r="J68" s="59" t="s">
        <v>183</v>
      </c>
      <c r="K68" s="59"/>
      <c r="L68" s="60" t="str">
        <f t="shared" si="15"/>
        <v/>
      </c>
      <c r="M68" s="60" t="str">
        <f t="shared" si="16"/>
        <v/>
      </c>
      <c r="N68" s="59"/>
      <c r="O68" s="59"/>
      <c r="P68" s="61"/>
      <c r="Q68" s="61"/>
      <c r="R68" s="62" t="str">
        <f>IF(C68="","",_xlfn.XLOOKUP(C68,table_Termination[Connector],table_Termination[Conduit_Size]))</f>
        <v/>
      </c>
      <c r="S68" s="63" t="str">
        <f>IF(C68="","",_xlfn.XLOOKUP(C68,table_Termination[Connector],table_Termination[Wire AWG]))</f>
        <v/>
      </c>
      <c r="T68" s="64" t="str">
        <f t="shared" si="3"/>
        <v/>
      </c>
      <c r="U68" s="65" t="str">
        <f>IF(C68="","",LEFT(_xlfn.XLOOKUP(C68,table_Termination[Connector],table_Termination[Voltage]),3))</f>
        <v/>
      </c>
      <c r="V68" s="66" t="str">
        <f t="shared" si="17"/>
        <v/>
      </c>
      <c r="W68" s="64" t="str" cm="1">
        <f t="array" aca="1" ref="W68" ca="1">IF(C68="","",IF(D68="MCC","------",IF(K68="","Black",_xlfn.XLOOKUP(K68,Table_RotateWireColor[circuit],INDIRECT("Table_RotateWireColor["&amp;U68&amp;"]")))))</f>
        <v/>
      </c>
      <c r="X68" s="64" t="str" cm="1">
        <f t="array" aca="1" ref="X68" ca="1">IF(C68="","",IF(D68="MCC","-----",IF(AH68=1,"-",IF(K68="","Red",_xlfn.XLOOKUP(L68,Table_RotateWireColor[circuit],INDIRECT("Table_RotateWireColor["&amp;U68&amp;"]"))))))</f>
        <v/>
      </c>
      <c r="Y68" s="64" t="str" cm="1">
        <f t="array" aca="1" ref="Y68" ca="1">IF(C68="","",IF(D68="MCC","-----",IF(AH68&lt;=2,"-",IF(K68="","Blue",_xlfn.XLOOKUP(M68,Table_RotateWireColor[circuit],INDIRECT("Table_RotateWireColor["&amp;U68&amp;"]"))))))</f>
        <v/>
      </c>
      <c r="Z68" s="64" t="str" cm="1">
        <f t="array" aca="1" ref="Z68" ca="1">IF(C68="","",IF(D68="MCC","-----",IF(AI68&lt;&gt;1,"-",IF(K68="","White",_xlfn.XLOOKUP("N",Table_RotateWireColor[circuit],INDIRECT("Table_RotateWireColor["&amp;U68&amp;"]"))))))</f>
        <v/>
      </c>
      <c r="AA68" s="64" t="str">
        <f t="shared" si="18"/>
        <v/>
      </c>
      <c r="AB68" s="67" t="str">
        <f>IF(C68="","","PWxx-"&amp;_xlfn.XLOOKUP(C68,table_Termination[Connector],table_Termination[Abbreviation])&amp;"T-xxSALx("&amp;IF(D68="LFMC",0,IF(D68="MCC",1,3))&amp;IF(Q68="Bolt",1,0)&amp;IF(AL68="None",0,IF(AL68="1G",1,IF(AL68="4x4",2,3)))&amp;")")</f>
        <v/>
      </c>
      <c r="AC68" s="68" t="str">
        <f>IF(D68="MCC","MC Cable Wire Colors "&amp;_xlfn.XLOOKUP(C68,table_Termination[Connector],table_Termination[MCC_Wire_Colors]),"")</f>
        <v/>
      </c>
      <c r="AD68" s="69"/>
      <c r="AG68" t="e">
        <f>IF(AND(LEFT(C68,2)="L6",_xlfn.NUMBERVALUE(LEFT(U68,3))&gt;250),"1ph",_xlfn.XLOOKUP(C68,table_Termination[Connector],table_Termination[Phasing]))</f>
        <v>#N/A</v>
      </c>
      <c r="AH68" t="e">
        <f>_xlfn.XLOOKUP('Order Entry'!AG68,lookup!$O$3:$O$7,lookup!$P$3:$P$7)</f>
        <v>#N/A</v>
      </c>
      <c r="AI68" t="e">
        <f>_xlfn.XLOOKUP('Order Entry'!AG68,lookup!$O$3:$O$7,lookup!$Q$3:$Q$7)</f>
        <v>#N/A</v>
      </c>
      <c r="AJ68">
        <f t="shared" si="6"/>
        <v>0</v>
      </c>
      <c r="AK68" t="e">
        <f>_xlfn.XLOOKUP(C68,table_Termination[Connector],table_Termination[Plate_Hole])</f>
        <v>#N/A</v>
      </c>
      <c r="AL68" t="e">
        <f>_xlfn.XLOOKUP(V68,lookup!$AD$68:$AD$72,lookup!$AC$68:$AC$72)</f>
        <v>#N/A</v>
      </c>
      <c r="AM68" s="44" t="str" cm="1">
        <f t="array" ref="AM68">IF(C68="","",IF(_xlfn.XLOOKUP(C68,table_Termination[Connector],table_Termination[Plate_Hole])=1.6,{"4x4","1G"},IF(_xlfn.XLOOKUP(C68,table_Termination[Connector],table_Termination[Plate_Hole])=2.1,"4x4","None")))</f>
        <v/>
      </c>
      <c r="AO68" s="44" t="str" cm="1">
        <f t="array" ref="AO68">IF(AM68="","None",_xlfn.XLOOKUP(_xlfn.ANCHORARRAY(AM68),lookup!$AC$68:$AC$72,lookup!$AD$68:$AD$72))</f>
        <v>None</v>
      </c>
      <c r="AQ68" s="44" t="s">
        <v>283</v>
      </c>
      <c r="AR68" t="str">
        <f>IF(C68="","",_xlfn.XLOOKUP(_xlfn.XLOOKUP(C68,table_Termination[Connector],table_Termination[SQD_Breaker]),Table_Breaker[breaker],Table_Breaker[Description]))</f>
        <v/>
      </c>
      <c r="AS68" t="str">
        <f>IF(C68="","",_xlfn.XLOOKUP(_xlfn.XLOOKUP(C68,table_Termination[Connector],table_Termination[HV_Siem_Breaker]),Table_Breaker[breaker],Table_Breaker[Description],""))</f>
        <v/>
      </c>
      <c r="AT68" s="44" t="s">
        <v>283</v>
      </c>
      <c r="AU68" t="e">
        <f t="shared" si="13"/>
        <v>#N/A</v>
      </c>
      <c r="AV68" t="e">
        <f t="shared" si="14"/>
        <v>#N/A</v>
      </c>
      <c r="AW68" s="44" t="str" cm="1">
        <f t="array" ref="AW68">IF(D68="","",_xlfn.TOROW(lookup!A215:A237))</f>
        <v/>
      </c>
    </row>
    <row r="69" spans="1:49" x14ac:dyDescent="0.25">
      <c r="A69" s="56">
        <v>60</v>
      </c>
      <c r="B69" s="57" t="str">
        <f t="shared" si="7"/>
        <v/>
      </c>
      <c r="C69" s="58"/>
      <c r="D69" s="58"/>
      <c r="E69" s="57"/>
      <c r="F69" s="57" t="str">
        <f t="shared" si="0"/>
        <v/>
      </c>
      <c r="G69" s="57"/>
      <c r="H69" s="59"/>
      <c r="I69" s="59" t="s">
        <v>183</v>
      </c>
      <c r="J69" s="59" t="s">
        <v>183</v>
      </c>
      <c r="K69" s="59"/>
      <c r="L69" s="60" t="str">
        <f t="shared" si="15"/>
        <v/>
      </c>
      <c r="M69" s="60" t="str">
        <f t="shared" si="16"/>
        <v/>
      </c>
      <c r="N69" s="59"/>
      <c r="O69" s="59"/>
      <c r="P69" s="61"/>
      <c r="Q69" s="61"/>
      <c r="R69" s="62" t="str">
        <f>IF(C69="","",_xlfn.XLOOKUP(C69,table_Termination[Connector],table_Termination[Conduit_Size]))</f>
        <v/>
      </c>
      <c r="S69" s="63" t="str">
        <f>IF(C69="","",_xlfn.XLOOKUP(C69,table_Termination[Connector],table_Termination[Wire AWG]))</f>
        <v/>
      </c>
      <c r="T69" s="64" t="str">
        <f t="shared" si="3"/>
        <v/>
      </c>
      <c r="U69" s="65" t="str">
        <f>IF(C69="","",LEFT(_xlfn.XLOOKUP(C69,table_Termination[Connector],table_Termination[Voltage]),3))</f>
        <v/>
      </c>
      <c r="V69" s="66" t="str">
        <f t="shared" si="17"/>
        <v/>
      </c>
      <c r="W69" s="64" t="str" cm="1">
        <f t="array" aca="1" ref="W69" ca="1">IF(C69="","",IF(D69="MCC","------",IF(K69="","Black",_xlfn.XLOOKUP(K69,Table_RotateWireColor[circuit],INDIRECT("Table_RotateWireColor["&amp;U69&amp;"]")))))</f>
        <v/>
      </c>
      <c r="X69" s="64" t="str" cm="1">
        <f t="array" aca="1" ref="X69" ca="1">IF(C69="","",IF(D69="MCC","-----",IF(AH69=1,"-",IF(K69="","Red",_xlfn.XLOOKUP(L69,Table_RotateWireColor[circuit],INDIRECT("Table_RotateWireColor["&amp;U69&amp;"]"))))))</f>
        <v/>
      </c>
      <c r="Y69" s="64" t="str" cm="1">
        <f t="array" aca="1" ref="Y69" ca="1">IF(C69="","",IF(D69="MCC","-----",IF(AH69&lt;=2,"-",IF(K69="","Blue",_xlfn.XLOOKUP(M69,Table_RotateWireColor[circuit],INDIRECT("Table_RotateWireColor["&amp;U69&amp;"]"))))))</f>
        <v/>
      </c>
      <c r="Z69" s="64" t="str" cm="1">
        <f t="array" aca="1" ref="Z69" ca="1">IF(C69="","",IF(D69="MCC","-----",IF(AI69&lt;&gt;1,"-",IF(K69="","White",_xlfn.XLOOKUP("N",Table_RotateWireColor[circuit],INDIRECT("Table_RotateWireColor["&amp;U69&amp;"]"))))))</f>
        <v/>
      </c>
      <c r="AA69" s="64" t="str">
        <f t="shared" si="18"/>
        <v/>
      </c>
      <c r="AB69" s="67" t="str">
        <f>IF(C69="","","PWxx-"&amp;_xlfn.XLOOKUP(C69,table_Termination[Connector],table_Termination[Abbreviation])&amp;"T-xxSALx("&amp;IF(D69="LFMC",0,IF(D69="MCC",1,3))&amp;IF(Q69="Bolt",1,0)&amp;IF(AL69="None",0,IF(AL69="1G",1,IF(AL69="4x4",2,3)))&amp;")")</f>
        <v/>
      </c>
      <c r="AC69" s="68" t="str">
        <f>IF(D69="MCC","MC Cable Wire Colors "&amp;_xlfn.XLOOKUP(C69,table_Termination[Connector],table_Termination[MCC_Wire_Colors]),"")</f>
        <v/>
      </c>
      <c r="AD69" s="69"/>
      <c r="AG69" t="e">
        <f>IF(AND(LEFT(C69,2)="L6",_xlfn.NUMBERVALUE(LEFT(U69,3))&gt;250),"1ph",_xlfn.XLOOKUP(C69,table_Termination[Connector],table_Termination[Phasing]))</f>
        <v>#N/A</v>
      </c>
      <c r="AH69" t="e">
        <f>_xlfn.XLOOKUP('Order Entry'!AG69,lookup!$O$3:$O$7,lookup!$P$3:$P$7)</f>
        <v>#N/A</v>
      </c>
      <c r="AI69" t="e">
        <f>_xlfn.XLOOKUP('Order Entry'!AG69,lookup!$O$3:$O$7,lookup!$Q$3:$Q$7)</f>
        <v>#N/A</v>
      </c>
      <c r="AJ69">
        <f t="shared" si="6"/>
        <v>0</v>
      </c>
      <c r="AK69" t="e">
        <f>_xlfn.XLOOKUP(C69,table_Termination[Connector],table_Termination[Plate_Hole])</f>
        <v>#N/A</v>
      </c>
      <c r="AL69" t="e">
        <f>_xlfn.XLOOKUP(V69,lookup!$AD$68:$AD$72,lookup!$AC$68:$AC$72)</f>
        <v>#N/A</v>
      </c>
      <c r="AM69" s="44" t="str" cm="1">
        <f t="array" ref="AM69">IF(C69="","",IF(_xlfn.XLOOKUP(C69,table_Termination[Connector],table_Termination[Plate_Hole])=1.6,{"4x4","1G"},IF(_xlfn.XLOOKUP(C69,table_Termination[Connector],table_Termination[Plate_Hole])=2.1,"4x4","None")))</f>
        <v/>
      </c>
      <c r="AO69" s="44" t="str" cm="1">
        <f t="array" ref="AO69">IF(AM69="","None",_xlfn.XLOOKUP(_xlfn.ANCHORARRAY(AM69),lookup!$AC$68:$AC$72,lookup!$AD$68:$AD$72))</f>
        <v>None</v>
      </c>
      <c r="AQ69" s="44" t="s">
        <v>283</v>
      </c>
      <c r="AR69" t="str">
        <f>IF(C69="","",_xlfn.XLOOKUP(_xlfn.XLOOKUP(C69,table_Termination[Connector],table_Termination[SQD_Breaker]),Table_Breaker[breaker],Table_Breaker[Description]))</f>
        <v/>
      </c>
      <c r="AS69" t="str">
        <f>IF(C69="","",_xlfn.XLOOKUP(_xlfn.XLOOKUP(C69,table_Termination[Connector],table_Termination[HV_Siem_Breaker]),Table_Breaker[breaker],Table_Breaker[Description],""))</f>
        <v/>
      </c>
      <c r="AT69" s="44" t="s">
        <v>283</v>
      </c>
      <c r="AU69" t="e">
        <f t="shared" si="13"/>
        <v>#N/A</v>
      </c>
      <c r="AV69" t="e">
        <f t="shared" si="14"/>
        <v>#N/A</v>
      </c>
      <c r="AW69" s="44" t="str" cm="1">
        <f t="array" ref="AW69">IF(D69="","",_xlfn.TOROW(lookup!A226:A238))</f>
        <v/>
      </c>
    </row>
    <row r="70" spans="1:49" x14ac:dyDescent="0.25">
      <c r="A70" s="56">
        <v>61</v>
      </c>
      <c r="B70" s="57" t="str">
        <f t="shared" si="7"/>
        <v/>
      </c>
      <c r="C70" s="58"/>
      <c r="D70" s="58"/>
      <c r="E70" s="57"/>
      <c r="F70" s="57" t="str">
        <f t="shared" si="0"/>
        <v/>
      </c>
      <c r="G70" s="57"/>
      <c r="H70" s="59"/>
      <c r="I70" s="59" t="s">
        <v>183</v>
      </c>
      <c r="J70" s="59" t="s">
        <v>183</v>
      </c>
      <c r="K70" s="59"/>
      <c r="L70" s="60" t="str">
        <f t="shared" si="15"/>
        <v/>
      </c>
      <c r="M70" s="60" t="str">
        <f t="shared" si="16"/>
        <v/>
      </c>
      <c r="N70" s="59"/>
      <c r="O70" s="59"/>
      <c r="P70" s="61"/>
      <c r="Q70" s="61"/>
      <c r="R70" s="62" t="str">
        <f>IF(C70="","",_xlfn.XLOOKUP(C70,table_Termination[Connector],table_Termination[Conduit_Size]))</f>
        <v/>
      </c>
      <c r="S70" s="63" t="str">
        <f>IF(C70="","",_xlfn.XLOOKUP(C70,table_Termination[Connector],table_Termination[Wire AWG]))</f>
        <v/>
      </c>
      <c r="T70" s="64" t="str">
        <f t="shared" si="3"/>
        <v/>
      </c>
      <c r="U70" s="65" t="str">
        <f>IF(C70="","",LEFT(_xlfn.XLOOKUP(C70,table_Termination[Connector],table_Termination[Voltage]),3))</f>
        <v/>
      </c>
      <c r="V70" s="66" t="str">
        <f t="shared" si="17"/>
        <v/>
      </c>
      <c r="W70" s="64" t="str" cm="1">
        <f t="array" aca="1" ref="W70" ca="1">IF(C70="","",IF(D70="MCC","------",IF(K70="","Black",_xlfn.XLOOKUP(K70,Table_RotateWireColor[circuit],INDIRECT("Table_RotateWireColor["&amp;U70&amp;"]")))))</f>
        <v/>
      </c>
      <c r="X70" s="64" t="str" cm="1">
        <f t="array" aca="1" ref="X70" ca="1">IF(C70="","",IF(D70="MCC","-----",IF(AH70=1,"-",IF(K70="","Red",_xlfn.XLOOKUP(L70,Table_RotateWireColor[circuit],INDIRECT("Table_RotateWireColor["&amp;U70&amp;"]"))))))</f>
        <v/>
      </c>
      <c r="Y70" s="64" t="str" cm="1">
        <f t="array" aca="1" ref="Y70" ca="1">IF(C70="","",IF(D70="MCC","-----",IF(AH70&lt;=2,"-",IF(K70="","Blue",_xlfn.XLOOKUP(M70,Table_RotateWireColor[circuit],INDIRECT("Table_RotateWireColor["&amp;U70&amp;"]"))))))</f>
        <v/>
      </c>
      <c r="Z70" s="64" t="str" cm="1">
        <f t="array" aca="1" ref="Z70" ca="1">IF(C70="","",IF(D70="MCC","-----",IF(AI70&lt;&gt;1,"-",IF(K70="","White",_xlfn.XLOOKUP("N",Table_RotateWireColor[circuit],INDIRECT("Table_RotateWireColor["&amp;U70&amp;"]"))))))</f>
        <v/>
      </c>
      <c r="AA70" s="64" t="str">
        <f t="shared" si="18"/>
        <v/>
      </c>
      <c r="AB70" s="67" t="str">
        <f>IF(C70="","","PWxx-"&amp;_xlfn.XLOOKUP(C70,table_Termination[Connector],table_Termination[Abbreviation])&amp;"T-xxSALx("&amp;IF(D70="LFMC",0,IF(D70="MCC",1,3))&amp;IF(Q70="Bolt",1,0)&amp;IF(AL70="None",0,IF(AL70="1G",1,IF(AL70="4x4",2,3)))&amp;")")</f>
        <v/>
      </c>
      <c r="AC70" s="68" t="str">
        <f>IF(D70="MCC","MC Cable Wire Colors "&amp;_xlfn.XLOOKUP(C70,table_Termination[Connector],table_Termination[MCC_Wire_Colors]),"")</f>
        <v/>
      </c>
      <c r="AD70" s="69"/>
      <c r="AG70" t="e">
        <f>IF(AND(LEFT(C70,2)="L6",_xlfn.NUMBERVALUE(LEFT(U70,3))&gt;250),"1ph",_xlfn.XLOOKUP(C70,table_Termination[Connector],table_Termination[Phasing]))</f>
        <v>#N/A</v>
      </c>
      <c r="AH70" t="e">
        <f>_xlfn.XLOOKUP('Order Entry'!AG70,lookup!$O$3:$O$7,lookup!$P$3:$P$7)</f>
        <v>#N/A</v>
      </c>
      <c r="AI70" t="e">
        <f>_xlfn.XLOOKUP('Order Entry'!AG70,lookup!$O$3:$O$7,lookup!$Q$3:$Q$7)</f>
        <v>#N/A</v>
      </c>
      <c r="AJ70">
        <f t="shared" si="6"/>
        <v>0</v>
      </c>
      <c r="AK70" t="e">
        <f>_xlfn.XLOOKUP(C70,table_Termination[Connector],table_Termination[Plate_Hole])</f>
        <v>#N/A</v>
      </c>
      <c r="AL70" t="e">
        <f>_xlfn.XLOOKUP(V70,lookup!$AD$68:$AD$72,lookup!$AC$68:$AC$72)</f>
        <v>#N/A</v>
      </c>
      <c r="AM70" s="44" t="str" cm="1">
        <f t="array" ref="AM70">IF(C70="","",IF(_xlfn.XLOOKUP(C70,table_Termination[Connector],table_Termination[Plate_Hole])=1.6,{"4x4","1G"},IF(_xlfn.XLOOKUP(C70,table_Termination[Connector],table_Termination[Plate_Hole])=2.1,"4x4","None")))</f>
        <v/>
      </c>
      <c r="AO70" s="44" t="str" cm="1">
        <f t="array" ref="AO70">IF(AM70="","None",_xlfn.XLOOKUP(_xlfn.ANCHORARRAY(AM70),lookup!$AC$68:$AC$72,lookup!$AD$68:$AD$72))</f>
        <v>None</v>
      </c>
      <c r="AQ70" s="44" t="s">
        <v>283</v>
      </c>
      <c r="AR70" t="str">
        <f>IF(C70="","",_xlfn.XLOOKUP(_xlfn.XLOOKUP(C70,table_Termination[Connector],table_Termination[SQD_Breaker]),Table_Breaker[breaker],Table_Breaker[Description]))</f>
        <v/>
      </c>
      <c r="AS70" t="str">
        <f>IF(C70="","",_xlfn.XLOOKUP(_xlfn.XLOOKUP(C70,table_Termination[Connector],table_Termination[HV_Siem_Breaker]),Table_Breaker[breaker],Table_Breaker[Description],""))</f>
        <v/>
      </c>
      <c r="AT70" s="44" t="s">
        <v>283</v>
      </c>
      <c r="AU70" t="e">
        <f t="shared" si="13"/>
        <v>#N/A</v>
      </c>
      <c r="AV70" t="e">
        <f t="shared" si="14"/>
        <v>#N/A</v>
      </c>
      <c r="AW70" s="44" t="str" cm="1">
        <f t="array" ref="AW70">IF(D70="","",_xlfn.TOROW(lookup!A227:A239))</f>
        <v/>
      </c>
    </row>
    <row r="71" spans="1:49" x14ac:dyDescent="0.25">
      <c r="A71" s="56">
        <v>62</v>
      </c>
      <c r="B71" s="57" t="str">
        <f t="shared" si="7"/>
        <v/>
      </c>
      <c r="C71" s="58"/>
      <c r="D71" s="58"/>
      <c r="E71" s="57"/>
      <c r="F71" s="57" t="str">
        <f t="shared" si="0"/>
        <v/>
      </c>
      <c r="G71" s="57"/>
      <c r="H71" s="59"/>
      <c r="I71" s="59" t="s">
        <v>183</v>
      </c>
      <c r="J71" s="59" t="s">
        <v>183</v>
      </c>
      <c r="K71" s="59"/>
      <c r="L71" s="60" t="str">
        <f t="shared" si="15"/>
        <v/>
      </c>
      <c r="M71" s="60" t="str">
        <f t="shared" si="16"/>
        <v/>
      </c>
      <c r="N71" s="59"/>
      <c r="O71" s="59"/>
      <c r="P71" s="61"/>
      <c r="Q71" s="61"/>
      <c r="R71" s="62" t="str">
        <f>IF(C71="","",_xlfn.XLOOKUP(C71,table_Termination[Connector],table_Termination[Conduit_Size]))</f>
        <v/>
      </c>
      <c r="S71" s="63" t="str">
        <f>IF(C71="","",_xlfn.XLOOKUP(C71,table_Termination[Connector],table_Termination[Wire AWG]))</f>
        <v/>
      </c>
      <c r="T71" s="64" t="str">
        <f t="shared" si="3"/>
        <v/>
      </c>
      <c r="U71" s="65" t="str">
        <f>IF(C71="","",LEFT(_xlfn.XLOOKUP(C71,table_Termination[Connector],table_Termination[Voltage]),3))</f>
        <v/>
      </c>
      <c r="V71" s="66" t="str">
        <f t="shared" si="17"/>
        <v/>
      </c>
      <c r="W71" s="64" t="str" cm="1">
        <f t="array" aca="1" ref="W71" ca="1">IF(C71="","",IF(D71="MCC","------",IF(K71="","Black",_xlfn.XLOOKUP(K71,Table_RotateWireColor[circuit],INDIRECT("Table_RotateWireColor["&amp;U71&amp;"]")))))</f>
        <v/>
      </c>
      <c r="X71" s="64" t="str" cm="1">
        <f t="array" aca="1" ref="X71" ca="1">IF(C71="","",IF(D71="MCC","-----",IF(AH71=1,"-",IF(K71="","Red",_xlfn.XLOOKUP(L71,Table_RotateWireColor[circuit],INDIRECT("Table_RotateWireColor["&amp;U71&amp;"]"))))))</f>
        <v/>
      </c>
      <c r="Y71" s="64" t="str" cm="1">
        <f t="array" aca="1" ref="Y71" ca="1">IF(C71="","",IF(D71="MCC","-----",IF(AH71&lt;=2,"-",IF(K71="","Blue",_xlfn.XLOOKUP(M71,Table_RotateWireColor[circuit],INDIRECT("Table_RotateWireColor["&amp;U71&amp;"]"))))))</f>
        <v/>
      </c>
      <c r="Z71" s="64" t="str" cm="1">
        <f t="array" aca="1" ref="Z71" ca="1">IF(C71="","",IF(D71="MCC","-----",IF(AI71&lt;&gt;1,"-",IF(K71="","White",_xlfn.XLOOKUP("N",Table_RotateWireColor[circuit],INDIRECT("Table_RotateWireColor["&amp;U71&amp;"]"))))))</f>
        <v/>
      </c>
      <c r="AA71" s="64" t="str">
        <f t="shared" si="18"/>
        <v/>
      </c>
      <c r="AB71" s="67" t="str">
        <f>IF(C71="","","PWxx-"&amp;_xlfn.XLOOKUP(C71,table_Termination[Connector],table_Termination[Abbreviation])&amp;"T-xxSALx("&amp;IF(D71="LFMC",0,IF(D71="MCC",1,3))&amp;IF(Q71="Bolt",1,0)&amp;IF(AL71="None",0,IF(AL71="1G",1,IF(AL71="4x4",2,3)))&amp;")")</f>
        <v/>
      </c>
      <c r="AC71" s="68" t="str">
        <f>IF(D71="MCC","MC Cable Wire Colors "&amp;_xlfn.XLOOKUP(C71,table_Termination[Connector],table_Termination[MCC_Wire_Colors]),"")</f>
        <v/>
      </c>
      <c r="AD71" s="69"/>
      <c r="AG71" t="e">
        <f>IF(AND(LEFT(C71,2)="L6",_xlfn.NUMBERVALUE(LEFT(U71,3))&gt;250),"1ph",_xlfn.XLOOKUP(C71,table_Termination[Connector],table_Termination[Phasing]))</f>
        <v>#N/A</v>
      </c>
      <c r="AH71" t="e">
        <f>_xlfn.XLOOKUP('Order Entry'!AG71,lookup!$O$3:$O$7,lookup!$P$3:$P$7)</f>
        <v>#N/A</v>
      </c>
      <c r="AI71" t="e">
        <f>_xlfn.XLOOKUP('Order Entry'!AG71,lookup!$O$3:$O$7,lookup!$Q$3:$Q$7)</f>
        <v>#N/A</v>
      </c>
      <c r="AJ71">
        <f t="shared" si="6"/>
        <v>0</v>
      </c>
      <c r="AK71" t="e">
        <f>_xlfn.XLOOKUP(C71,table_Termination[Connector],table_Termination[Plate_Hole])</f>
        <v>#N/A</v>
      </c>
      <c r="AL71" t="e">
        <f>_xlfn.XLOOKUP(V71,lookup!$AD$68:$AD$72,lookup!$AC$68:$AC$72)</f>
        <v>#N/A</v>
      </c>
      <c r="AM71" s="44" t="str" cm="1">
        <f t="array" ref="AM71">IF(C71="","",IF(_xlfn.XLOOKUP(C71,table_Termination[Connector],table_Termination[Plate_Hole])=1.6,{"4x4","1G"},IF(_xlfn.XLOOKUP(C71,table_Termination[Connector],table_Termination[Plate_Hole])=2.1,"4x4","None")))</f>
        <v/>
      </c>
      <c r="AO71" s="44" t="str" cm="1">
        <f t="array" ref="AO71">IF(AM71="","None",_xlfn.XLOOKUP(_xlfn.ANCHORARRAY(AM71),lookup!$AC$68:$AC$72,lookup!$AD$68:$AD$72))</f>
        <v>None</v>
      </c>
      <c r="AQ71" s="44" t="s">
        <v>283</v>
      </c>
      <c r="AR71" t="str">
        <f>IF(C71="","",_xlfn.XLOOKUP(_xlfn.XLOOKUP(C71,table_Termination[Connector],table_Termination[SQD_Breaker]),Table_Breaker[breaker],Table_Breaker[Description]))</f>
        <v/>
      </c>
      <c r="AS71" t="str">
        <f>IF(C71="","",_xlfn.XLOOKUP(_xlfn.XLOOKUP(C71,table_Termination[Connector],table_Termination[HV_Siem_Breaker]),Table_Breaker[breaker],Table_Breaker[Description],""))</f>
        <v/>
      </c>
      <c r="AT71" s="44" t="s">
        <v>283</v>
      </c>
      <c r="AU71" t="e">
        <f t="shared" si="13"/>
        <v>#N/A</v>
      </c>
      <c r="AV71" t="e">
        <f t="shared" si="14"/>
        <v>#N/A</v>
      </c>
      <c r="AW71" s="44" t="str" cm="1">
        <f t="array" ref="AW71">IF(D71="","",_xlfn.TOROW(lookup!A228:A240))</f>
        <v/>
      </c>
    </row>
    <row r="72" spans="1:49" x14ac:dyDescent="0.25">
      <c r="A72" s="56">
        <v>63</v>
      </c>
      <c r="B72" s="57" t="str">
        <f t="shared" si="7"/>
        <v/>
      </c>
      <c r="C72" s="58"/>
      <c r="D72" s="58"/>
      <c r="E72" s="57"/>
      <c r="F72" s="57" t="str">
        <f t="shared" si="0"/>
        <v/>
      </c>
      <c r="G72" s="57"/>
      <c r="H72" s="59"/>
      <c r="I72" s="59" t="s">
        <v>183</v>
      </c>
      <c r="J72" s="59" t="s">
        <v>183</v>
      </c>
      <c r="K72" s="59"/>
      <c r="L72" s="60" t="str">
        <f t="shared" si="15"/>
        <v/>
      </c>
      <c r="M72" s="60" t="str">
        <f t="shared" si="16"/>
        <v/>
      </c>
      <c r="N72" s="59"/>
      <c r="O72" s="59"/>
      <c r="P72" s="61"/>
      <c r="Q72" s="61"/>
      <c r="R72" s="62" t="str">
        <f>IF(C72="","",_xlfn.XLOOKUP(C72,table_Termination[Connector],table_Termination[Conduit_Size]))</f>
        <v/>
      </c>
      <c r="S72" s="63" t="str">
        <f>IF(C72="","",_xlfn.XLOOKUP(C72,table_Termination[Connector],table_Termination[Wire AWG]))</f>
        <v/>
      </c>
      <c r="T72" s="64" t="str">
        <f t="shared" si="3"/>
        <v/>
      </c>
      <c r="U72" s="65" t="str">
        <f>IF(C72="","",LEFT(_xlfn.XLOOKUP(C72,table_Termination[Connector],table_Termination[Voltage]),3))</f>
        <v/>
      </c>
      <c r="V72" s="66" t="str">
        <f t="shared" si="17"/>
        <v/>
      </c>
      <c r="W72" s="64" t="str" cm="1">
        <f t="array" aca="1" ref="W72" ca="1">IF(C72="","",IF(D72="MCC","------",IF(K72="","Black",_xlfn.XLOOKUP(K72,Table_RotateWireColor[circuit],INDIRECT("Table_RotateWireColor["&amp;U72&amp;"]")))))</f>
        <v/>
      </c>
      <c r="X72" s="64" t="str" cm="1">
        <f t="array" aca="1" ref="X72" ca="1">IF(C72="","",IF(D72="MCC","-----",IF(AH72=1,"-",IF(K72="","Red",_xlfn.XLOOKUP(L72,Table_RotateWireColor[circuit],INDIRECT("Table_RotateWireColor["&amp;U72&amp;"]"))))))</f>
        <v/>
      </c>
      <c r="Y72" s="64" t="str" cm="1">
        <f t="array" aca="1" ref="Y72" ca="1">IF(C72="","",IF(D72="MCC","-----",IF(AH72&lt;=2,"-",IF(K72="","Blue",_xlfn.XLOOKUP(M72,Table_RotateWireColor[circuit],INDIRECT("Table_RotateWireColor["&amp;U72&amp;"]"))))))</f>
        <v/>
      </c>
      <c r="Z72" s="64" t="str" cm="1">
        <f t="array" aca="1" ref="Z72" ca="1">IF(C72="","",IF(D72="MCC","-----",IF(AI72&lt;&gt;1,"-",IF(K72="","White",_xlfn.XLOOKUP("N",Table_RotateWireColor[circuit],INDIRECT("Table_RotateWireColor["&amp;U72&amp;"]"))))))</f>
        <v/>
      </c>
      <c r="AA72" s="64" t="str">
        <f t="shared" si="18"/>
        <v/>
      </c>
      <c r="AB72" s="67" t="str">
        <f>IF(C72="","","PWxx-"&amp;_xlfn.XLOOKUP(C72,table_Termination[Connector],table_Termination[Abbreviation])&amp;"T-xxSALx("&amp;IF(D72="LFMC",0,IF(D72="MCC",1,3))&amp;IF(Q72="Bolt",1,0)&amp;IF(AL72="None",0,IF(AL72="1G",1,IF(AL72="4x4",2,3)))&amp;")")</f>
        <v/>
      </c>
      <c r="AC72" s="68" t="str">
        <f>IF(D72="MCC","MC Cable Wire Colors "&amp;_xlfn.XLOOKUP(C72,table_Termination[Connector],table_Termination[MCC_Wire_Colors]),"")</f>
        <v/>
      </c>
      <c r="AD72" s="69"/>
      <c r="AG72" t="e">
        <f>IF(AND(LEFT(C72,2)="L6",_xlfn.NUMBERVALUE(LEFT(U72,3))&gt;250),"1ph",_xlfn.XLOOKUP(C72,table_Termination[Connector],table_Termination[Phasing]))</f>
        <v>#N/A</v>
      </c>
      <c r="AH72" t="e">
        <f>_xlfn.XLOOKUP('Order Entry'!AG72,lookup!$O$3:$O$7,lookup!$P$3:$P$7)</f>
        <v>#N/A</v>
      </c>
      <c r="AI72" t="e">
        <f>_xlfn.XLOOKUP('Order Entry'!AG72,lookup!$O$3:$O$7,lookup!$Q$3:$Q$7)</f>
        <v>#N/A</v>
      </c>
      <c r="AJ72">
        <f t="shared" si="6"/>
        <v>0</v>
      </c>
      <c r="AK72" t="e">
        <f>_xlfn.XLOOKUP(C72,table_Termination[Connector],table_Termination[Plate_Hole])</f>
        <v>#N/A</v>
      </c>
      <c r="AL72" t="e">
        <f>_xlfn.XLOOKUP(V72,lookup!$AD$68:$AD$72,lookup!$AC$68:$AC$72)</f>
        <v>#N/A</v>
      </c>
      <c r="AM72" s="44" t="str" cm="1">
        <f t="array" ref="AM72">IF(C72="","",IF(_xlfn.XLOOKUP(C72,table_Termination[Connector],table_Termination[Plate_Hole])=1.6,{"4x4","1G"},IF(_xlfn.XLOOKUP(C72,table_Termination[Connector],table_Termination[Plate_Hole])=2.1,"4x4","None")))</f>
        <v/>
      </c>
      <c r="AO72" s="44" t="str" cm="1">
        <f t="array" ref="AO72">IF(AM72="","None",_xlfn.XLOOKUP(_xlfn.ANCHORARRAY(AM72),lookup!$AC$68:$AC$72,lookup!$AD$68:$AD$72))</f>
        <v>None</v>
      </c>
      <c r="AQ72" s="44" t="s">
        <v>283</v>
      </c>
      <c r="AR72" t="str">
        <f>IF(C72="","",_xlfn.XLOOKUP(_xlfn.XLOOKUP(C72,table_Termination[Connector],table_Termination[SQD_Breaker]),Table_Breaker[breaker],Table_Breaker[Description]))</f>
        <v/>
      </c>
      <c r="AS72" t="str">
        <f>IF(C72="","",_xlfn.XLOOKUP(_xlfn.XLOOKUP(C72,table_Termination[Connector],table_Termination[HV_Siem_Breaker]),Table_Breaker[breaker],Table_Breaker[Description],""))</f>
        <v/>
      </c>
      <c r="AT72" s="44" t="s">
        <v>283</v>
      </c>
      <c r="AU72" t="e">
        <f t="shared" si="13"/>
        <v>#N/A</v>
      </c>
      <c r="AV72" t="e">
        <f t="shared" si="14"/>
        <v>#N/A</v>
      </c>
      <c r="AW72" s="44" t="str" cm="1">
        <f t="array" ref="AW72">IF(D72="","",_xlfn.TOROW(lookup!A229:A241))</f>
        <v/>
      </c>
    </row>
    <row r="73" spans="1:49" x14ac:dyDescent="0.25">
      <c r="A73" s="56">
        <v>64</v>
      </c>
      <c r="B73" s="57" t="str">
        <f t="shared" si="7"/>
        <v/>
      </c>
      <c r="C73" s="58"/>
      <c r="D73" s="58"/>
      <c r="E73" s="57"/>
      <c r="F73" s="57" t="str">
        <f t="shared" si="0"/>
        <v/>
      </c>
      <c r="G73" s="57"/>
      <c r="H73" s="59"/>
      <c r="I73" s="59" t="s">
        <v>183</v>
      </c>
      <c r="J73" s="59" t="s">
        <v>183</v>
      </c>
      <c r="K73" s="59"/>
      <c r="L73" s="60" t="str">
        <f t="shared" si="15"/>
        <v/>
      </c>
      <c r="M73" s="60" t="str">
        <f t="shared" si="16"/>
        <v/>
      </c>
      <c r="N73" s="59"/>
      <c r="O73" s="59"/>
      <c r="P73" s="61"/>
      <c r="Q73" s="61"/>
      <c r="R73" s="62" t="str">
        <f>IF(C73="","",_xlfn.XLOOKUP(C73,table_Termination[Connector],table_Termination[Conduit_Size]))</f>
        <v/>
      </c>
      <c r="S73" s="63" t="str">
        <f>IF(C73="","",_xlfn.XLOOKUP(C73,table_Termination[Connector],table_Termination[Wire AWG]))</f>
        <v/>
      </c>
      <c r="T73" s="64" t="str">
        <f t="shared" si="3"/>
        <v/>
      </c>
      <c r="U73" s="65" t="str">
        <f>IF(C73="","",LEFT(_xlfn.XLOOKUP(C73,table_Termination[Connector],table_Termination[Voltage]),3))</f>
        <v/>
      </c>
      <c r="V73" s="66" t="str">
        <f t="shared" si="17"/>
        <v/>
      </c>
      <c r="W73" s="64" t="str" cm="1">
        <f t="array" aca="1" ref="W73" ca="1">IF(C73="","",IF(D73="MCC","------",IF(K73="","Black",_xlfn.XLOOKUP(K73,Table_RotateWireColor[circuit],INDIRECT("Table_RotateWireColor["&amp;U73&amp;"]")))))</f>
        <v/>
      </c>
      <c r="X73" s="64" t="str" cm="1">
        <f t="array" aca="1" ref="X73" ca="1">IF(C73="","",IF(D73="MCC","-----",IF(AH73=1,"-",IF(K73="","Red",_xlfn.XLOOKUP(L73,Table_RotateWireColor[circuit],INDIRECT("Table_RotateWireColor["&amp;U73&amp;"]"))))))</f>
        <v/>
      </c>
      <c r="Y73" s="64" t="str" cm="1">
        <f t="array" aca="1" ref="Y73" ca="1">IF(C73="","",IF(D73="MCC","-----",IF(AH73&lt;=2,"-",IF(K73="","Blue",_xlfn.XLOOKUP(M73,Table_RotateWireColor[circuit],INDIRECT("Table_RotateWireColor["&amp;U73&amp;"]"))))))</f>
        <v/>
      </c>
      <c r="Z73" s="64" t="str" cm="1">
        <f t="array" aca="1" ref="Z73" ca="1">IF(C73="","",IF(D73="MCC","-----",IF(AI73&lt;&gt;1,"-",IF(K73="","White",_xlfn.XLOOKUP("N",Table_RotateWireColor[circuit],INDIRECT("Table_RotateWireColor["&amp;U73&amp;"]"))))))</f>
        <v/>
      </c>
      <c r="AA73" s="64" t="str">
        <f t="shared" si="18"/>
        <v/>
      </c>
      <c r="AB73" s="67" t="str">
        <f>IF(C73="","","PWxx-"&amp;_xlfn.XLOOKUP(C73,table_Termination[Connector],table_Termination[Abbreviation])&amp;"T-xxSALx("&amp;IF(D73="LFMC",0,IF(D73="MCC",1,3))&amp;IF(Q73="Bolt",1,0)&amp;IF(AL73="None",0,IF(AL73="1G",1,IF(AL73="4x4",2,3)))&amp;")")</f>
        <v/>
      </c>
      <c r="AC73" s="68" t="str">
        <f>IF(D73="MCC","MC Cable Wire Colors "&amp;_xlfn.XLOOKUP(C73,table_Termination[Connector],table_Termination[MCC_Wire_Colors]),"")</f>
        <v/>
      </c>
      <c r="AD73" s="69"/>
      <c r="AG73" t="e">
        <f>IF(AND(LEFT(C73,2)="L6",_xlfn.NUMBERVALUE(LEFT(U73,3))&gt;250),"1ph",_xlfn.XLOOKUP(C73,table_Termination[Connector],table_Termination[Phasing]))</f>
        <v>#N/A</v>
      </c>
      <c r="AH73" t="e">
        <f>_xlfn.XLOOKUP('Order Entry'!AG73,lookup!$O$3:$O$7,lookup!$P$3:$P$7)</f>
        <v>#N/A</v>
      </c>
      <c r="AI73" t="e">
        <f>_xlfn.XLOOKUP('Order Entry'!AG73,lookup!$O$3:$O$7,lookup!$Q$3:$Q$7)</f>
        <v>#N/A</v>
      </c>
      <c r="AJ73">
        <f t="shared" si="6"/>
        <v>0</v>
      </c>
      <c r="AK73" t="e">
        <f>_xlfn.XLOOKUP(C73,table_Termination[Connector],table_Termination[Plate_Hole])</f>
        <v>#N/A</v>
      </c>
      <c r="AL73" t="e">
        <f>_xlfn.XLOOKUP(V73,lookup!$AD$68:$AD$72,lookup!$AC$68:$AC$72)</f>
        <v>#N/A</v>
      </c>
      <c r="AM73" s="44" t="str" cm="1">
        <f t="array" ref="AM73">IF(C73="","",IF(_xlfn.XLOOKUP(C73,table_Termination[Connector],table_Termination[Plate_Hole])=1.6,{"4x4","1G"},IF(_xlfn.XLOOKUP(C73,table_Termination[Connector],table_Termination[Plate_Hole])=2.1,"4x4","None")))</f>
        <v/>
      </c>
      <c r="AO73" s="44" t="str" cm="1">
        <f t="array" ref="AO73">IF(AM73="","None",_xlfn.XLOOKUP(_xlfn.ANCHORARRAY(AM73),lookup!$AC$68:$AC$72,lookup!$AD$68:$AD$72))</f>
        <v>None</v>
      </c>
      <c r="AQ73" s="44" t="s">
        <v>283</v>
      </c>
      <c r="AR73" t="str">
        <f>IF(C73="","",_xlfn.XLOOKUP(_xlfn.XLOOKUP(C73,table_Termination[Connector],table_Termination[SQD_Breaker]),Table_Breaker[breaker],Table_Breaker[Description]))</f>
        <v/>
      </c>
      <c r="AS73" t="str">
        <f>IF(C73="","",_xlfn.XLOOKUP(_xlfn.XLOOKUP(C73,table_Termination[Connector],table_Termination[HV_Siem_Breaker]),Table_Breaker[breaker],Table_Breaker[Description],""))</f>
        <v/>
      </c>
      <c r="AT73" s="44" t="s">
        <v>283</v>
      </c>
      <c r="AU73" t="e">
        <f t="shared" si="13"/>
        <v>#N/A</v>
      </c>
      <c r="AV73" t="e">
        <f t="shared" si="14"/>
        <v>#N/A</v>
      </c>
      <c r="AW73" s="44" t="str" cm="1">
        <f t="array" ref="AW73">IF(D73="","",_xlfn.TOROW(lookup!A230:A242))</f>
        <v/>
      </c>
    </row>
    <row r="74" spans="1:49" x14ac:dyDescent="0.25">
      <c r="A74" s="56">
        <v>65</v>
      </c>
      <c r="B74" s="57" t="str">
        <f t="shared" si="7"/>
        <v/>
      </c>
      <c r="C74" s="58"/>
      <c r="D74" s="58"/>
      <c r="E74" s="57"/>
      <c r="F74" s="57" t="str">
        <f t="shared" si="0"/>
        <v/>
      </c>
      <c r="G74" s="57"/>
      <c r="H74" s="59"/>
      <c r="I74" s="59" t="s">
        <v>183</v>
      </c>
      <c r="J74" s="59" t="s">
        <v>183</v>
      </c>
      <c r="K74" s="59"/>
      <c r="L74" s="60" t="str">
        <f t="shared" si="15"/>
        <v/>
      </c>
      <c r="M74" s="60" t="str">
        <f t="shared" si="16"/>
        <v/>
      </c>
      <c r="N74" s="59"/>
      <c r="O74" s="59"/>
      <c r="P74" s="61"/>
      <c r="Q74" s="61"/>
      <c r="R74" s="62" t="str">
        <f>IF(C74="","",_xlfn.XLOOKUP(C74,table_Termination[Connector],table_Termination[Conduit_Size]))</f>
        <v/>
      </c>
      <c r="S74" s="63" t="str">
        <f>IF(C74="","",_xlfn.XLOOKUP(C74,table_Termination[Connector],table_Termination[Wire AWG]))</f>
        <v/>
      </c>
      <c r="T74" s="64" t="str">
        <f t="shared" ref="T74:T137" si="19">IF(C74="","",IF(S74&lt;6,8,10))</f>
        <v/>
      </c>
      <c r="U74" s="65" t="str">
        <f>IF(C74="","",LEFT(_xlfn.XLOOKUP(C74,table_Termination[Connector],table_Termination[Voltage]),3))</f>
        <v/>
      </c>
      <c r="V74" s="66" t="str">
        <f t="shared" si="17"/>
        <v/>
      </c>
      <c r="W74" s="64" t="str" cm="1">
        <f t="array" aca="1" ref="W74" ca="1">IF(C74="","",IF(D74="MCC","------",IF(K74="","Black",_xlfn.XLOOKUP(K74,Table_RotateWireColor[circuit],INDIRECT("Table_RotateWireColor["&amp;U74&amp;"]")))))</f>
        <v/>
      </c>
      <c r="X74" s="64" t="str" cm="1">
        <f t="array" aca="1" ref="X74" ca="1">IF(C74="","",IF(D74="MCC","-----",IF(AH74=1,"-",IF(K74="","Red",_xlfn.XLOOKUP(L74,Table_RotateWireColor[circuit],INDIRECT("Table_RotateWireColor["&amp;U74&amp;"]"))))))</f>
        <v/>
      </c>
      <c r="Y74" s="64" t="str" cm="1">
        <f t="array" aca="1" ref="Y74" ca="1">IF(C74="","",IF(D74="MCC","-----",IF(AH74&lt;=2,"-",IF(K74="","Blue",_xlfn.XLOOKUP(M74,Table_RotateWireColor[circuit],INDIRECT("Table_RotateWireColor["&amp;U74&amp;"]"))))))</f>
        <v/>
      </c>
      <c r="Z74" s="64" t="str" cm="1">
        <f t="array" aca="1" ref="Z74" ca="1">IF(C74="","",IF(D74="MCC","-----",IF(AI74&lt;&gt;1,"-",IF(K74="","White",_xlfn.XLOOKUP("N",Table_RotateWireColor[circuit],INDIRECT("Table_RotateWireColor["&amp;U74&amp;"]"))))))</f>
        <v/>
      </c>
      <c r="AA74" s="64" t="str">
        <f t="shared" si="18"/>
        <v/>
      </c>
      <c r="AB74" s="67" t="str">
        <f>IF(C74="","","PWxx-"&amp;_xlfn.XLOOKUP(C74,table_Termination[Connector],table_Termination[Abbreviation])&amp;"T-xxSALx("&amp;IF(D74="LFMC",0,IF(D74="MCC",1,3))&amp;IF(Q74="Bolt",1,0)&amp;IF(AL74="None",0,IF(AL74="1G",1,IF(AL74="4x4",2,3)))&amp;")")</f>
        <v/>
      </c>
      <c r="AC74" s="68" t="str">
        <f>IF(D74="MCC","MC Cable Wire Colors "&amp;_xlfn.XLOOKUP(C74,table_Termination[Connector],table_Termination[MCC_Wire_Colors]),"")</f>
        <v/>
      </c>
      <c r="AD74" s="69"/>
      <c r="AG74" t="e">
        <f>IF(AND(LEFT(C74,2)="L6",_xlfn.NUMBERVALUE(LEFT(U74,3))&gt;250),"1ph",_xlfn.XLOOKUP(C74,table_Termination[Connector],table_Termination[Phasing]))</f>
        <v>#N/A</v>
      </c>
      <c r="AH74" t="e">
        <f>_xlfn.XLOOKUP('Order Entry'!AG74,lookup!$O$3:$O$7,lookup!$P$3:$P$7)</f>
        <v>#N/A</v>
      </c>
      <c r="AI74" t="e">
        <f>_xlfn.XLOOKUP('Order Entry'!AG74,lookup!$O$3:$O$7,lookup!$Q$3:$Q$7)</f>
        <v>#N/A</v>
      </c>
      <c r="AJ74">
        <f t="shared" ref="AJ74:AJ137" si="20">IF(_xlfn.NUMBERVALUE(LEFT(K74,3))=120,208,_xlfn.NUMBERVALUE(LEFT(K74,3)))</f>
        <v>0</v>
      </c>
      <c r="AK74" t="e">
        <f>_xlfn.XLOOKUP(C74,table_Termination[Connector],table_Termination[Plate_Hole])</f>
        <v>#N/A</v>
      </c>
      <c r="AL74" t="e">
        <f>_xlfn.XLOOKUP(V74,lookup!$AD$68:$AD$72,lookup!$AC$68:$AC$72)</f>
        <v>#N/A</v>
      </c>
      <c r="AM74" s="44" t="str" cm="1">
        <f t="array" ref="AM74">IF(C74="","",IF(_xlfn.XLOOKUP(C74,table_Termination[Connector],table_Termination[Plate_Hole])=1.6,{"4x4","1G"},IF(_xlfn.XLOOKUP(C74,table_Termination[Connector],table_Termination[Plate_Hole])=2.1,"4x4","None")))</f>
        <v/>
      </c>
      <c r="AO74" s="44" t="str" cm="1">
        <f t="array" ref="AO74">IF(AM74="","None",_xlfn.XLOOKUP(_xlfn.ANCHORARRAY(AM74),lookup!$AC$68:$AC$72,lookup!$AD$68:$AD$72))</f>
        <v>None</v>
      </c>
      <c r="AQ74" s="44" t="s">
        <v>283</v>
      </c>
      <c r="AR74" t="str">
        <f>IF(C74="","",_xlfn.XLOOKUP(_xlfn.XLOOKUP(C74,table_Termination[Connector],table_Termination[SQD_Breaker]),Table_Breaker[breaker],Table_Breaker[Description]))</f>
        <v/>
      </c>
      <c r="AS74" t="str">
        <f>IF(C74="","",_xlfn.XLOOKUP(_xlfn.XLOOKUP(C74,table_Termination[Connector],table_Termination[HV_Siem_Breaker]),Table_Breaker[breaker],Table_Breaker[Description],""))</f>
        <v/>
      </c>
      <c r="AT74" s="44" t="s">
        <v>283</v>
      </c>
      <c r="AU74" t="e">
        <f t="shared" si="13"/>
        <v>#N/A</v>
      </c>
      <c r="AV74" t="e">
        <f t="shared" si="14"/>
        <v>#N/A</v>
      </c>
      <c r="AW74" s="44" t="str" cm="1">
        <f t="array" ref="AW74">IF(D74="","",_xlfn.TOROW(lookup!A231:A243))</f>
        <v/>
      </c>
    </row>
    <row r="75" spans="1:49" x14ac:dyDescent="0.25">
      <c r="A75" s="56">
        <v>66</v>
      </c>
      <c r="B75" s="57" t="str">
        <f t="shared" ref="B75:B138" si="21">IF(C75="","",1)</f>
        <v/>
      </c>
      <c r="C75" s="58"/>
      <c r="D75" s="58"/>
      <c r="E75" s="57"/>
      <c r="F75" s="57" t="str">
        <f t="shared" ref="F75:F138" si="22">IF(E75="","",6)</f>
        <v/>
      </c>
      <c r="G75" s="57"/>
      <c r="H75" s="59"/>
      <c r="I75" s="59" t="s">
        <v>183</v>
      </c>
      <c r="J75" s="59" t="s">
        <v>183</v>
      </c>
      <c r="K75" s="59"/>
      <c r="L75" s="60" t="str">
        <f t="shared" si="15"/>
        <v/>
      </c>
      <c r="M75" s="60" t="str">
        <f t="shared" si="16"/>
        <v/>
      </c>
      <c r="N75" s="59"/>
      <c r="O75" s="59"/>
      <c r="P75" s="61"/>
      <c r="Q75" s="61"/>
      <c r="R75" s="62" t="str">
        <f>IF(C75="","",_xlfn.XLOOKUP(C75,table_Termination[Connector],table_Termination[Conduit_Size]))</f>
        <v/>
      </c>
      <c r="S75" s="63" t="str">
        <f>IF(C75="","",_xlfn.XLOOKUP(C75,table_Termination[Connector],table_Termination[Wire AWG]))</f>
        <v/>
      </c>
      <c r="T75" s="64" t="str">
        <f t="shared" si="19"/>
        <v/>
      </c>
      <c r="U75" s="65" t="str">
        <f>IF(C75="","",LEFT(_xlfn.XLOOKUP(C75,table_Termination[Connector],table_Termination[Voltage]),3))</f>
        <v/>
      </c>
      <c r="V75" s="66" t="str">
        <f t="shared" si="17"/>
        <v/>
      </c>
      <c r="W75" s="64" t="str" cm="1">
        <f t="array" aca="1" ref="W75" ca="1">IF(C75="","",IF(D75="MCC","------",IF(K75="","Black",_xlfn.XLOOKUP(K75,Table_RotateWireColor[circuit],INDIRECT("Table_RotateWireColor["&amp;U75&amp;"]")))))</f>
        <v/>
      </c>
      <c r="X75" s="64" t="str" cm="1">
        <f t="array" aca="1" ref="X75" ca="1">IF(C75="","",IF(D75="MCC","-----",IF(AH75=1,"-",IF(K75="","Red",_xlfn.XLOOKUP(L75,Table_RotateWireColor[circuit],INDIRECT("Table_RotateWireColor["&amp;U75&amp;"]"))))))</f>
        <v/>
      </c>
      <c r="Y75" s="64" t="str" cm="1">
        <f t="array" aca="1" ref="Y75" ca="1">IF(C75="","",IF(D75="MCC","-----",IF(AH75&lt;=2,"-",IF(K75="","Blue",_xlfn.XLOOKUP(M75,Table_RotateWireColor[circuit],INDIRECT("Table_RotateWireColor["&amp;U75&amp;"]"))))))</f>
        <v/>
      </c>
      <c r="Z75" s="64" t="str" cm="1">
        <f t="array" aca="1" ref="Z75" ca="1">IF(C75="","",IF(D75="MCC","-----",IF(AI75&lt;&gt;1,"-",IF(K75="","White",_xlfn.XLOOKUP("N",Table_RotateWireColor[circuit],INDIRECT("Table_RotateWireColor["&amp;U75&amp;"]"))))))</f>
        <v/>
      </c>
      <c r="AA75" s="64" t="str">
        <f t="shared" ref="AA75:AA138" si="23">IF(C75="","",IF(D75="MCC","--&gt;","Green"))</f>
        <v/>
      </c>
      <c r="AB75" s="67" t="str">
        <f>IF(C75="","","PWxx-"&amp;_xlfn.XLOOKUP(C75,table_Termination[Connector],table_Termination[Abbreviation])&amp;"T-xxSALx("&amp;IF(D75="LFMC",0,IF(D75="MCC",1,3))&amp;IF(Q75="Bolt",1,0)&amp;IF(AL75="None",0,IF(AL75="1G",1,IF(AL75="4x4",2,3)))&amp;")")</f>
        <v/>
      </c>
      <c r="AC75" s="68" t="str">
        <f>IF(D75="MCC","MC Cable Wire Colors "&amp;_xlfn.XLOOKUP(C75,table_Termination[Connector],table_Termination[MCC_Wire_Colors]),"")</f>
        <v/>
      </c>
      <c r="AD75" s="69"/>
      <c r="AG75" t="e">
        <f>IF(AND(LEFT(C75,2)="L6",_xlfn.NUMBERVALUE(LEFT(U75,3))&gt;250),"1ph",_xlfn.XLOOKUP(C75,table_Termination[Connector],table_Termination[Phasing]))</f>
        <v>#N/A</v>
      </c>
      <c r="AH75" t="e">
        <f>_xlfn.XLOOKUP('Order Entry'!AG75,lookup!$O$3:$O$7,lookup!$P$3:$P$7)</f>
        <v>#N/A</v>
      </c>
      <c r="AI75" t="e">
        <f>_xlfn.XLOOKUP('Order Entry'!AG75,lookup!$O$3:$O$7,lookup!$Q$3:$Q$7)</f>
        <v>#N/A</v>
      </c>
      <c r="AJ75">
        <f t="shared" si="20"/>
        <v>0</v>
      </c>
      <c r="AK75" t="e">
        <f>_xlfn.XLOOKUP(C75,table_Termination[Connector],table_Termination[Plate_Hole])</f>
        <v>#N/A</v>
      </c>
      <c r="AL75" t="e">
        <f>_xlfn.XLOOKUP(V75,lookup!$AD$68:$AD$72,lookup!$AC$68:$AC$72)</f>
        <v>#N/A</v>
      </c>
      <c r="AM75" s="44" t="str" cm="1">
        <f t="array" ref="AM75">IF(C75="","",IF(_xlfn.XLOOKUP(C75,table_Termination[Connector],table_Termination[Plate_Hole])=1.6,{"4x4","1G"},IF(_xlfn.XLOOKUP(C75,table_Termination[Connector],table_Termination[Plate_Hole])=2.1,"4x4","None")))</f>
        <v/>
      </c>
      <c r="AO75" s="44" t="str" cm="1">
        <f t="array" ref="AO75">IF(AM75="","None",_xlfn.XLOOKUP(_xlfn.ANCHORARRAY(AM75),lookup!$AC$68:$AC$72,lookup!$AD$68:$AD$72))</f>
        <v>None</v>
      </c>
      <c r="AQ75" s="44" t="s">
        <v>283</v>
      </c>
      <c r="AR75" t="str">
        <f>IF(C75="","",_xlfn.XLOOKUP(_xlfn.XLOOKUP(C75,table_Termination[Connector],table_Termination[SQD_Breaker]),Table_Breaker[breaker],Table_Breaker[Description]))</f>
        <v/>
      </c>
      <c r="AS75" t="str">
        <f>IF(C75="","",_xlfn.XLOOKUP(_xlfn.XLOOKUP(C75,table_Termination[Connector],table_Termination[HV_Siem_Breaker]),Table_Breaker[breaker],Table_Breaker[Description],""))</f>
        <v/>
      </c>
      <c r="AT75" s="44" t="s">
        <v>283</v>
      </c>
      <c r="AU75" t="e">
        <f t="shared" si="13"/>
        <v>#N/A</v>
      </c>
      <c r="AV75" t="e">
        <f t="shared" si="14"/>
        <v>#N/A</v>
      </c>
      <c r="AW75" s="44" t="str" cm="1">
        <f t="array" ref="AW75">IF(D75="","",_xlfn.TOROW(lookup!A232:A244))</f>
        <v/>
      </c>
    </row>
    <row r="76" spans="1:49" x14ac:dyDescent="0.25">
      <c r="A76" s="56">
        <v>67</v>
      </c>
      <c r="B76" s="57" t="str">
        <f t="shared" si="21"/>
        <v/>
      </c>
      <c r="C76" s="58"/>
      <c r="D76" s="58"/>
      <c r="E76" s="57"/>
      <c r="F76" s="57" t="str">
        <f t="shared" si="22"/>
        <v/>
      </c>
      <c r="G76" s="57"/>
      <c r="H76" s="59"/>
      <c r="I76" s="59" t="s">
        <v>183</v>
      </c>
      <c r="J76" s="59" t="s">
        <v>183</v>
      </c>
      <c r="K76" s="59"/>
      <c r="L76" s="60" t="str">
        <f t="shared" si="15"/>
        <v/>
      </c>
      <c r="M76" s="60" t="str">
        <f t="shared" si="16"/>
        <v/>
      </c>
      <c r="N76" s="59"/>
      <c r="O76" s="59"/>
      <c r="P76" s="61"/>
      <c r="Q76" s="61"/>
      <c r="R76" s="62" t="str">
        <f>IF(C76="","",_xlfn.XLOOKUP(C76,table_Termination[Connector],table_Termination[Conduit_Size]))</f>
        <v/>
      </c>
      <c r="S76" s="63" t="str">
        <f>IF(C76="","",_xlfn.XLOOKUP(C76,table_Termination[Connector],table_Termination[Wire AWG]))</f>
        <v/>
      </c>
      <c r="T76" s="64" t="str">
        <f t="shared" si="19"/>
        <v/>
      </c>
      <c r="U76" s="65" t="str">
        <f>IF(C76="","",LEFT(_xlfn.XLOOKUP(C76,table_Termination[Connector],table_Termination[Voltage]),3))</f>
        <v/>
      </c>
      <c r="V76" s="66" t="str">
        <f t="shared" si="17"/>
        <v/>
      </c>
      <c r="W76" s="64" t="str" cm="1">
        <f t="array" aca="1" ref="W76" ca="1">IF(C76="","",IF(D76="MCC","------",IF(K76="","Black",_xlfn.XLOOKUP(K76,Table_RotateWireColor[circuit],INDIRECT("Table_RotateWireColor["&amp;U76&amp;"]")))))</f>
        <v/>
      </c>
      <c r="X76" s="64" t="str" cm="1">
        <f t="array" aca="1" ref="X76" ca="1">IF(C76="","",IF(D76="MCC","-----",IF(AH76=1,"-",IF(K76="","Red",_xlfn.XLOOKUP(L76,Table_RotateWireColor[circuit],INDIRECT("Table_RotateWireColor["&amp;U76&amp;"]"))))))</f>
        <v/>
      </c>
      <c r="Y76" s="64" t="str" cm="1">
        <f t="array" aca="1" ref="Y76" ca="1">IF(C76="","",IF(D76="MCC","-----",IF(AH76&lt;=2,"-",IF(K76="","Blue",_xlfn.XLOOKUP(M76,Table_RotateWireColor[circuit],INDIRECT("Table_RotateWireColor["&amp;U76&amp;"]"))))))</f>
        <v/>
      </c>
      <c r="Z76" s="64" t="str" cm="1">
        <f t="array" aca="1" ref="Z76" ca="1">IF(C76="","",IF(D76="MCC","-----",IF(AI76&lt;&gt;1,"-",IF(K76="","White",_xlfn.XLOOKUP("N",Table_RotateWireColor[circuit],INDIRECT("Table_RotateWireColor["&amp;U76&amp;"]"))))))</f>
        <v/>
      </c>
      <c r="AA76" s="64" t="str">
        <f t="shared" si="23"/>
        <v/>
      </c>
      <c r="AB76" s="67" t="str">
        <f>IF(C76="","","PWxx-"&amp;_xlfn.XLOOKUP(C76,table_Termination[Connector],table_Termination[Abbreviation])&amp;"T-xxSALx("&amp;IF(D76="LFMC",0,IF(D76="MCC",1,3))&amp;IF(Q76="Bolt",1,0)&amp;IF(AL76="None",0,IF(AL76="1G",1,IF(AL76="4x4",2,3)))&amp;")")</f>
        <v/>
      </c>
      <c r="AC76" s="68" t="str">
        <f>IF(D76="MCC","MC Cable Wire Colors "&amp;_xlfn.XLOOKUP(C76,table_Termination[Connector],table_Termination[MCC_Wire_Colors]),"")</f>
        <v/>
      </c>
      <c r="AD76" s="69"/>
      <c r="AG76" t="e">
        <f>IF(AND(LEFT(C76,2)="L6",_xlfn.NUMBERVALUE(LEFT(U76,3))&gt;250),"1ph",_xlfn.XLOOKUP(C76,table_Termination[Connector],table_Termination[Phasing]))</f>
        <v>#N/A</v>
      </c>
      <c r="AH76" t="e">
        <f>_xlfn.XLOOKUP('Order Entry'!AG76,lookup!$O$3:$O$7,lookup!$P$3:$P$7)</f>
        <v>#N/A</v>
      </c>
      <c r="AI76" t="e">
        <f>_xlfn.XLOOKUP('Order Entry'!AG76,lookup!$O$3:$O$7,lookup!$Q$3:$Q$7)</f>
        <v>#N/A</v>
      </c>
      <c r="AJ76">
        <f t="shared" si="20"/>
        <v>0</v>
      </c>
      <c r="AK76" t="e">
        <f>_xlfn.XLOOKUP(C76,table_Termination[Connector],table_Termination[Plate_Hole])</f>
        <v>#N/A</v>
      </c>
      <c r="AL76" t="e">
        <f>_xlfn.XLOOKUP(V76,lookup!$AD$68:$AD$72,lookup!$AC$68:$AC$72)</f>
        <v>#N/A</v>
      </c>
      <c r="AM76" s="44" t="str" cm="1">
        <f t="array" ref="AM76">IF(C76="","",IF(_xlfn.XLOOKUP(C76,table_Termination[Connector],table_Termination[Plate_Hole])=1.6,{"4x4","1G"},IF(_xlfn.XLOOKUP(C76,table_Termination[Connector],table_Termination[Plate_Hole])=2.1,"4x4","None")))</f>
        <v/>
      </c>
      <c r="AO76" s="44" t="str" cm="1">
        <f t="array" ref="AO76">IF(AM76="","None",_xlfn.XLOOKUP(_xlfn.ANCHORARRAY(AM76),lookup!$AC$68:$AC$72,lookup!$AD$68:$AD$72))</f>
        <v>None</v>
      </c>
      <c r="AQ76" s="44" t="s">
        <v>283</v>
      </c>
      <c r="AR76" t="str">
        <f>IF(C76="","",_xlfn.XLOOKUP(_xlfn.XLOOKUP(C76,table_Termination[Connector],table_Termination[SQD_Breaker]),Table_Breaker[breaker],Table_Breaker[Description]))</f>
        <v/>
      </c>
      <c r="AS76" t="str">
        <f>IF(C76="","",_xlfn.XLOOKUP(_xlfn.XLOOKUP(C76,table_Termination[Connector],table_Termination[HV_Siem_Breaker]),Table_Breaker[breaker],Table_Breaker[Description],""))</f>
        <v/>
      </c>
      <c r="AT76" s="44" t="s">
        <v>283</v>
      </c>
      <c r="AU76" t="e">
        <f t="shared" ref="AU76:AU139" si="24">IF(OR(AL76="",AL76="None"),"","1 Bolt")</f>
        <v>#N/A</v>
      </c>
      <c r="AV76" t="e">
        <f t="shared" ref="AV76:AV139" si="25">IF(OR(AL76="",AL76="None",AL76="60AH",AL76="2030AH",AL76="4x4"),"","2 Bolt Bracket")</f>
        <v>#N/A</v>
      </c>
      <c r="AW76" s="44" t="str" cm="1">
        <f t="array" ref="AW76">IF(D76="","",_xlfn.TOROW(lookup!A233:A245))</f>
        <v/>
      </c>
    </row>
    <row r="77" spans="1:49" x14ac:dyDescent="0.25">
      <c r="A77" s="56">
        <v>68</v>
      </c>
      <c r="B77" s="57" t="str">
        <f t="shared" si="21"/>
        <v/>
      </c>
      <c r="C77" s="58"/>
      <c r="D77" s="58"/>
      <c r="E77" s="57"/>
      <c r="F77" s="57" t="str">
        <f t="shared" si="22"/>
        <v/>
      </c>
      <c r="G77" s="57"/>
      <c r="H77" s="59"/>
      <c r="I77" s="59" t="s">
        <v>183</v>
      </c>
      <c r="J77" s="59" t="s">
        <v>183</v>
      </c>
      <c r="K77" s="59"/>
      <c r="L77" s="60" t="str">
        <f t="shared" si="15"/>
        <v/>
      </c>
      <c r="M77" s="60" t="str">
        <f t="shared" si="16"/>
        <v/>
      </c>
      <c r="N77" s="59"/>
      <c r="O77" s="59"/>
      <c r="P77" s="61"/>
      <c r="Q77" s="61"/>
      <c r="R77" s="62" t="str">
        <f>IF(C77="","",_xlfn.XLOOKUP(C77,table_Termination[Connector],table_Termination[Conduit_Size]))</f>
        <v/>
      </c>
      <c r="S77" s="63" t="str">
        <f>IF(C77="","",_xlfn.XLOOKUP(C77,table_Termination[Connector],table_Termination[Wire AWG]))</f>
        <v/>
      </c>
      <c r="T77" s="64" t="str">
        <f t="shared" si="19"/>
        <v/>
      </c>
      <c r="U77" s="65" t="str">
        <f>IF(C77="","",LEFT(_xlfn.XLOOKUP(C77,table_Termination[Connector],table_Termination[Voltage]),3))</f>
        <v/>
      </c>
      <c r="V77" s="66" t="str">
        <f t="shared" si="17"/>
        <v/>
      </c>
      <c r="W77" s="64" t="str" cm="1">
        <f t="array" aca="1" ref="W77" ca="1">IF(C77="","",IF(D77="MCC","------",IF(K77="","Black",_xlfn.XLOOKUP(K77,Table_RotateWireColor[circuit],INDIRECT("Table_RotateWireColor["&amp;U77&amp;"]")))))</f>
        <v/>
      </c>
      <c r="X77" s="64" t="str" cm="1">
        <f t="array" aca="1" ref="X77" ca="1">IF(C77="","",IF(D77="MCC","-----",IF(AH77=1,"-",IF(K77="","Red",_xlfn.XLOOKUP(L77,Table_RotateWireColor[circuit],INDIRECT("Table_RotateWireColor["&amp;U77&amp;"]"))))))</f>
        <v/>
      </c>
      <c r="Y77" s="64" t="str" cm="1">
        <f t="array" aca="1" ref="Y77" ca="1">IF(C77="","",IF(D77="MCC","-----",IF(AH77&lt;=2,"-",IF(K77="","Blue",_xlfn.XLOOKUP(M77,Table_RotateWireColor[circuit],INDIRECT("Table_RotateWireColor["&amp;U77&amp;"]"))))))</f>
        <v/>
      </c>
      <c r="Z77" s="64" t="str" cm="1">
        <f t="array" aca="1" ref="Z77" ca="1">IF(C77="","",IF(D77="MCC","-----",IF(AI77&lt;&gt;1,"-",IF(K77="","White",_xlfn.XLOOKUP("N",Table_RotateWireColor[circuit],INDIRECT("Table_RotateWireColor["&amp;U77&amp;"]"))))))</f>
        <v/>
      </c>
      <c r="AA77" s="64" t="str">
        <f t="shared" si="23"/>
        <v/>
      </c>
      <c r="AB77" s="67" t="str">
        <f>IF(C77="","","PWxx-"&amp;_xlfn.XLOOKUP(C77,table_Termination[Connector],table_Termination[Abbreviation])&amp;"T-xxSALx("&amp;IF(D77="LFMC",0,IF(D77="MCC",1,3))&amp;IF(Q77="Bolt",1,0)&amp;IF(AL77="None",0,IF(AL77="1G",1,IF(AL77="4x4",2,3)))&amp;")")</f>
        <v/>
      </c>
      <c r="AC77" s="68" t="str">
        <f>IF(D77="MCC","MC Cable Wire Colors "&amp;_xlfn.XLOOKUP(C77,table_Termination[Connector],table_Termination[MCC_Wire_Colors]),"")</f>
        <v/>
      </c>
      <c r="AD77" s="69"/>
      <c r="AG77" t="e">
        <f>IF(AND(LEFT(C77,2)="L6",_xlfn.NUMBERVALUE(LEFT(U77,3))&gt;250),"1ph",_xlfn.XLOOKUP(C77,table_Termination[Connector],table_Termination[Phasing]))</f>
        <v>#N/A</v>
      </c>
      <c r="AH77" t="e">
        <f>_xlfn.XLOOKUP('Order Entry'!AG77,lookup!$O$3:$O$7,lookup!$P$3:$P$7)</f>
        <v>#N/A</v>
      </c>
      <c r="AI77" t="e">
        <f>_xlfn.XLOOKUP('Order Entry'!AG77,lookup!$O$3:$O$7,lookup!$Q$3:$Q$7)</f>
        <v>#N/A</v>
      </c>
      <c r="AJ77">
        <f t="shared" si="20"/>
        <v>0</v>
      </c>
      <c r="AK77" t="e">
        <f>_xlfn.XLOOKUP(C77,table_Termination[Connector],table_Termination[Plate_Hole])</f>
        <v>#N/A</v>
      </c>
      <c r="AL77" t="e">
        <f>_xlfn.XLOOKUP(V77,lookup!$AD$68:$AD$72,lookup!$AC$68:$AC$72)</f>
        <v>#N/A</v>
      </c>
      <c r="AM77" s="44" t="str" cm="1">
        <f t="array" ref="AM77">IF(C77="","",IF(_xlfn.XLOOKUP(C77,table_Termination[Connector],table_Termination[Plate_Hole])=1.6,{"4x4","1G"},IF(_xlfn.XLOOKUP(C77,table_Termination[Connector],table_Termination[Plate_Hole])=2.1,"4x4","None")))</f>
        <v/>
      </c>
      <c r="AO77" s="44" t="str" cm="1">
        <f t="array" ref="AO77">IF(AM77="","None",_xlfn.XLOOKUP(_xlfn.ANCHORARRAY(AM77),lookup!$AC$68:$AC$72,lookup!$AD$68:$AD$72))</f>
        <v>None</v>
      </c>
      <c r="AQ77" s="44" t="s">
        <v>283</v>
      </c>
      <c r="AR77" t="str">
        <f>IF(C77="","",_xlfn.XLOOKUP(_xlfn.XLOOKUP(C77,table_Termination[Connector],table_Termination[SQD_Breaker]),Table_Breaker[breaker],Table_Breaker[Description]))</f>
        <v/>
      </c>
      <c r="AS77" t="str">
        <f>IF(C77="","",_xlfn.XLOOKUP(_xlfn.XLOOKUP(C77,table_Termination[Connector],table_Termination[HV_Siem_Breaker]),Table_Breaker[breaker],Table_Breaker[Description],""))</f>
        <v/>
      </c>
      <c r="AT77" s="44" t="s">
        <v>283</v>
      </c>
      <c r="AU77" t="e">
        <f t="shared" si="24"/>
        <v>#N/A</v>
      </c>
      <c r="AV77" t="e">
        <f t="shared" si="25"/>
        <v>#N/A</v>
      </c>
      <c r="AW77" s="44" t="str" cm="1">
        <f t="array" ref="AW77">IF(D77="","",_xlfn.TOROW(lookup!A234:A246))</f>
        <v/>
      </c>
    </row>
    <row r="78" spans="1:49" x14ac:dyDescent="0.25">
      <c r="A78" s="56">
        <v>69</v>
      </c>
      <c r="B78" s="57" t="str">
        <f t="shared" si="21"/>
        <v/>
      </c>
      <c r="C78" s="58"/>
      <c r="D78" s="58"/>
      <c r="E78" s="57"/>
      <c r="F78" s="57" t="str">
        <f t="shared" si="22"/>
        <v/>
      </c>
      <c r="G78" s="57"/>
      <c r="H78" s="59"/>
      <c r="I78" s="59" t="s">
        <v>183</v>
      </c>
      <c r="J78" s="59" t="s">
        <v>183</v>
      </c>
      <c r="K78" s="59"/>
      <c r="L78" s="60" t="str">
        <f t="shared" si="15"/>
        <v/>
      </c>
      <c r="M78" s="60" t="str">
        <f t="shared" si="16"/>
        <v/>
      </c>
      <c r="N78" s="59"/>
      <c r="O78" s="59"/>
      <c r="P78" s="61"/>
      <c r="Q78" s="61"/>
      <c r="R78" s="62" t="str">
        <f>IF(C78="","",_xlfn.XLOOKUP(C78,table_Termination[Connector],table_Termination[Conduit_Size]))</f>
        <v/>
      </c>
      <c r="S78" s="63" t="str">
        <f>IF(C78="","",_xlfn.XLOOKUP(C78,table_Termination[Connector],table_Termination[Wire AWG]))</f>
        <v/>
      </c>
      <c r="T78" s="64" t="str">
        <f t="shared" si="19"/>
        <v/>
      </c>
      <c r="U78" s="65" t="str">
        <f>IF(C78="","",LEFT(_xlfn.XLOOKUP(C78,table_Termination[Connector],table_Termination[Voltage]),3))</f>
        <v/>
      </c>
      <c r="V78" s="66" t="str">
        <f t="shared" si="17"/>
        <v/>
      </c>
      <c r="W78" s="64" t="str" cm="1">
        <f t="array" aca="1" ref="W78" ca="1">IF(C78="","",IF(D78="MCC","------",IF(K78="","Black",_xlfn.XLOOKUP(K78,Table_RotateWireColor[circuit],INDIRECT("Table_RotateWireColor["&amp;U78&amp;"]")))))</f>
        <v/>
      </c>
      <c r="X78" s="64" t="str" cm="1">
        <f t="array" aca="1" ref="X78" ca="1">IF(C78="","",IF(D78="MCC","-----",IF(AH78=1,"-",IF(K78="","Red",_xlfn.XLOOKUP(L78,Table_RotateWireColor[circuit],INDIRECT("Table_RotateWireColor["&amp;U78&amp;"]"))))))</f>
        <v/>
      </c>
      <c r="Y78" s="64" t="str" cm="1">
        <f t="array" aca="1" ref="Y78" ca="1">IF(C78="","",IF(D78="MCC","-----",IF(AH78&lt;=2,"-",IF(K78="","Blue",_xlfn.XLOOKUP(M78,Table_RotateWireColor[circuit],INDIRECT("Table_RotateWireColor["&amp;U78&amp;"]"))))))</f>
        <v/>
      </c>
      <c r="Z78" s="64" t="str" cm="1">
        <f t="array" aca="1" ref="Z78" ca="1">IF(C78="","",IF(D78="MCC","-----",IF(AI78&lt;&gt;1,"-",IF(K78="","White",_xlfn.XLOOKUP("N",Table_RotateWireColor[circuit],INDIRECT("Table_RotateWireColor["&amp;U78&amp;"]"))))))</f>
        <v/>
      </c>
      <c r="AA78" s="64" t="str">
        <f t="shared" si="23"/>
        <v/>
      </c>
      <c r="AB78" s="67" t="str">
        <f>IF(C78="","","PWxx-"&amp;_xlfn.XLOOKUP(C78,table_Termination[Connector],table_Termination[Abbreviation])&amp;"T-xxSALx("&amp;IF(D78="LFMC",0,IF(D78="MCC",1,3))&amp;IF(Q78="Bolt",1,0)&amp;IF(AL78="None",0,IF(AL78="1G",1,IF(AL78="4x4",2,3)))&amp;")")</f>
        <v/>
      </c>
      <c r="AC78" s="68" t="str">
        <f>IF(D78="MCC","MC Cable Wire Colors "&amp;_xlfn.XLOOKUP(C78,table_Termination[Connector],table_Termination[MCC_Wire_Colors]),"")</f>
        <v/>
      </c>
      <c r="AD78" s="69"/>
      <c r="AG78" t="e">
        <f>IF(AND(LEFT(C78,2)="L6",_xlfn.NUMBERVALUE(LEFT(U78,3))&gt;250),"1ph",_xlfn.XLOOKUP(C78,table_Termination[Connector],table_Termination[Phasing]))</f>
        <v>#N/A</v>
      </c>
      <c r="AH78" t="e">
        <f>_xlfn.XLOOKUP('Order Entry'!AG78,lookup!$O$3:$O$7,lookup!$P$3:$P$7)</f>
        <v>#N/A</v>
      </c>
      <c r="AI78" t="e">
        <f>_xlfn.XLOOKUP('Order Entry'!AG78,lookup!$O$3:$O$7,lookup!$Q$3:$Q$7)</f>
        <v>#N/A</v>
      </c>
      <c r="AJ78">
        <f t="shared" si="20"/>
        <v>0</v>
      </c>
      <c r="AK78" t="e">
        <f>_xlfn.XLOOKUP(C78,table_Termination[Connector],table_Termination[Plate_Hole])</f>
        <v>#N/A</v>
      </c>
      <c r="AL78" t="e">
        <f>_xlfn.XLOOKUP(V78,lookup!$AD$68:$AD$72,lookup!$AC$68:$AC$72)</f>
        <v>#N/A</v>
      </c>
      <c r="AM78" s="44" t="str" cm="1">
        <f t="array" ref="AM78">IF(C78="","",IF(_xlfn.XLOOKUP(C78,table_Termination[Connector],table_Termination[Plate_Hole])=1.6,{"4x4","1G"},IF(_xlfn.XLOOKUP(C78,table_Termination[Connector],table_Termination[Plate_Hole])=2.1,"4x4","None")))</f>
        <v/>
      </c>
      <c r="AO78" s="44" t="str" cm="1">
        <f t="array" ref="AO78">IF(AM78="","None",_xlfn.XLOOKUP(_xlfn.ANCHORARRAY(AM78),lookup!$AC$68:$AC$72,lookup!$AD$68:$AD$72))</f>
        <v>None</v>
      </c>
      <c r="AQ78" s="44" t="s">
        <v>283</v>
      </c>
      <c r="AR78" t="str">
        <f>IF(C78="","",_xlfn.XLOOKUP(_xlfn.XLOOKUP(C78,table_Termination[Connector],table_Termination[SQD_Breaker]),Table_Breaker[breaker],Table_Breaker[Description]))</f>
        <v/>
      </c>
      <c r="AS78" t="str">
        <f>IF(C78="","",_xlfn.XLOOKUP(_xlfn.XLOOKUP(C78,table_Termination[Connector],table_Termination[HV_Siem_Breaker]),Table_Breaker[breaker],Table_Breaker[Description],""))</f>
        <v/>
      </c>
      <c r="AT78" s="44" t="s">
        <v>283</v>
      </c>
      <c r="AU78" t="e">
        <f t="shared" si="24"/>
        <v>#N/A</v>
      </c>
      <c r="AV78" t="e">
        <f t="shared" si="25"/>
        <v>#N/A</v>
      </c>
      <c r="AW78" s="44" t="str" cm="1">
        <f t="array" ref="AW78">IF(D78="","",_xlfn.TOROW(lookup!A235:A247))</f>
        <v/>
      </c>
    </row>
    <row r="79" spans="1:49" x14ac:dyDescent="0.25">
      <c r="A79" s="56">
        <v>70</v>
      </c>
      <c r="B79" s="57" t="str">
        <f t="shared" si="21"/>
        <v/>
      </c>
      <c r="C79" s="58"/>
      <c r="D79" s="58"/>
      <c r="E79" s="57"/>
      <c r="F79" s="57" t="str">
        <f t="shared" si="22"/>
        <v/>
      </c>
      <c r="G79" s="57"/>
      <c r="H79" s="59"/>
      <c r="I79" s="59" t="s">
        <v>183</v>
      </c>
      <c r="J79" s="59" t="s">
        <v>183</v>
      </c>
      <c r="K79" s="59"/>
      <c r="L79" s="60" t="str">
        <f t="shared" si="15"/>
        <v/>
      </c>
      <c r="M79" s="60" t="str">
        <f t="shared" si="16"/>
        <v/>
      </c>
      <c r="N79" s="59"/>
      <c r="O79" s="59"/>
      <c r="P79" s="61"/>
      <c r="Q79" s="61"/>
      <c r="R79" s="62" t="str">
        <f>IF(C79="","",_xlfn.XLOOKUP(C79,table_Termination[Connector],table_Termination[Conduit_Size]))</f>
        <v/>
      </c>
      <c r="S79" s="63" t="str">
        <f>IF(C79="","",_xlfn.XLOOKUP(C79,table_Termination[Connector],table_Termination[Wire AWG]))</f>
        <v/>
      </c>
      <c r="T79" s="64" t="str">
        <f t="shared" si="19"/>
        <v/>
      </c>
      <c r="U79" s="65" t="str">
        <f>IF(C79="","",LEFT(_xlfn.XLOOKUP(C79,table_Termination[Connector],table_Termination[Voltage]),3))</f>
        <v/>
      </c>
      <c r="V79" s="66" t="str">
        <f t="shared" si="17"/>
        <v/>
      </c>
      <c r="W79" s="64" t="str" cm="1">
        <f t="array" aca="1" ref="W79" ca="1">IF(C79="","",IF(D79="MCC","------",IF(K79="","Black",_xlfn.XLOOKUP(K79,Table_RotateWireColor[circuit],INDIRECT("Table_RotateWireColor["&amp;U79&amp;"]")))))</f>
        <v/>
      </c>
      <c r="X79" s="64" t="str" cm="1">
        <f t="array" aca="1" ref="X79" ca="1">IF(C79="","",IF(D79="MCC","-----",IF(AH79=1,"-",IF(K79="","Red",_xlfn.XLOOKUP(L79,Table_RotateWireColor[circuit],INDIRECT("Table_RotateWireColor["&amp;U79&amp;"]"))))))</f>
        <v/>
      </c>
      <c r="Y79" s="64" t="str" cm="1">
        <f t="array" aca="1" ref="Y79" ca="1">IF(C79="","",IF(D79="MCC","-----",IF(AH79&lt;=2,"-",IF(K79="","Blue",_xlfn.XLOOKUP(M79,Table_RotateWireColor[circuit],INDIRECT("Table_RotateWireColor["&amp;U79&amp;"]"))))))</f>
        <v/>
      </c>
      <c r="Z79" s="64" t="str" cm="1">
        <f t="array" aca="1" ref="Z79" ca="1">IF(C79="","",IF(D79="MCC","-----",IF(AI79&lt;&gt;1,"-",IF(K79="","White",_xlfn.XLOOKUP("N",Table_RotateWireColor[circuit],INDIRECT("Table_RotateWireColor["&amp;U79&amp;"]"))))))</f>
        <v/>
      </c>
      <c r="AA79" s="64" t="str">
        <f t="shared" si="23"/>
        <v/>
      </c>
      <c r="AB79" s="67" t="str">
        <f>IF(C79="","","PWxx-"&amp;_xlfn.XLOOKUP(C79,table_Termination[Connector],table_Termination[Abbreviation])&amp;"T-xxSALx("&amp;IF(D79="LFMC",0,IF(D79="MCC",1,3))&amp;IF(Q79="Bolt",1,0)&amp;IF(AL79="None",0,IF(AL79="1G",1,IF(AL79="4x4",2,3)))&amp;")")</f>
        <v/>
      </c>
      <c r="AC79" s="68" t="str">
        <f>IF(D79="MCC","MC Cable Wire Colors "&amp;_xlfn.XLOOKUP(C79,table_Termination[Connector],table_Termination[MCC_Wire_Colors]),"")</f>
        <v/>
      </c>
      <c r="AD79" s="69"/>
      <c r="AG79" t="e">
        <f>IF(AND(LEFT(C79,2)="L6",_xlfn.NUMBERVALUE(LEFT(U79,3))&gt;250),"1ph",_xlfn.XLOOKUP(C79,table_Termination[Connector],table_Termination[Phasing]))</f>
        <v>#N/A</v>
      </c>
      <c r="AH79" t="e">
        <f>_xlfn.XLOOKUP('Order Entry'!AG79,lookup!$O$3:$O$7,lookup!$P$3:$P$7)</f>
        <v>#N/A</v>
      </c>
      <c r="AI79" t="e">
        <f>_xlfn.XLOOKUP('Order Entry'!AG79,lookup!$O$3:$O$7,lookup!$Q$3:$Q$7)</f>
        <v>#N/A</v>
      </c>
      <c r="AJ79">
        <f t="shared" si="20"/>
        <v>0</v>
      </c>
      <c r="AK79" t="e">
        <f>_xlfn.XLOOKUP(C79,table_Termination[Connector],table_Termination[Plate_Hole])</f>
        <v>#N/A</v>
      </c>
      <c r="AL79" t="e">
        <f>_xlfn.XLOOKUP(V79,lookup!$AD$68:$AD$72,lookup!$AC$68:$AC$72)</f>
        <v>#N/A</v>
      </c>
      <c r="AM79" s="44" t="str" cm="1">
        <f t="array" ref="AM79">IF(C79="","",IF(_xlfn.XLOOKUP(C79,table_Termination[Connector],table_Termination[Plate_Hole])=1.6,{"4x4","1G"},IF(_xlfn.XLOOKUP(C79,table_Termination[Connector],table_Termination[Plate_Hole])=2.1,"4x4","None")))</f>
        <v/>
      </c>
      <c r="AO79" s="44" t="str" cm="1">
        <f t="array" ref="AO79">IF(AM79="","None",_xlfn.XLOOKUP(_xlfn.ANCHORARRAY(AM79),lookup!$AC$68:$AC$72,lookup!$AD$68:$AD$72))</f>
        <v>None</v>
      </c>
      <c r="AQ79" s="44" t="s">
        <v>283</v>
      </c>
      <c r="AR79" t="str">
        <f>IF(C79="","",_xlfn.XLOOKUP(_xlfn.XLOOKUP(C79,table_Termination[Connector],table_Termination[SQD_Breaker]),Table_Breaker[breaker],Table_Breaker[Description]))</f>
        <v/>
      </c>
      <c r="AS79" t="str">
        <f>IF(C79="","",_xlfn.XLOOKUP(_xlfn.XLOOKUP(C79,table_Termination[Connector],table_Termination[HV_Siem_Breaker]),Table_Breaker[breaker],Table_Breaker[Description],""))</f>
        <v/>
      </c>
      <c r="AT79" s="44" t="s">
        <v>283</v>
      </c>
      <c r="AU79" t="e">
        <f t="shared" si="24"/>
        <v>#N/A</v>
      </c>
      <c r="AV79" t="e">
        <f t="shared" si="25"/>
        <v>#N/A</v>
      </c>
      <c r="AW79" s="44" t="str" cm="1">
        <f t="array" ref="AW79">IF(D79="","",_xlfn.TOROW(lookup!A236:A248))</f>
        <v/>
      </c>
    </row>
    <row r="80" spans="1:49" x14ac:dyDescent="0.25">
      <c r="A80" s="56">
        <v>71</v>
      </c>
      <c r="B80" s="57" t="str">
        <f t="shared" si="21"/>
        <v/>
      </c>
      <c r="C80" s="58"/>
      <c r="D80" s="58"/>
      <c r="E80" s="57"/>
      <c r="F80" s="57" t="str">
        <f t="shared" si="22"/>
        <v/>
      </c>
      <c r="G80" s="57"/>
      <c r="H80" s="59"/>
      <c r="I80" s="59" t="s">
        <v>183</v>
      </c>
      <c r="J80" s="59" t="s">
        <v>183</v>
      </c>
      <c r="K80" s="59"/>
      <c r="L80" s="60" t="str">
        <f t="shared" si="15"/>
        <v/>
      </c>
      <c r="M80" s="60" t="str">
        <f t="shared" si="16"/>
        <v/>
      </c>
      <c r="N80" s="59"/>
      <c r="O80" s="59"/>
      <c r="P80" s="61"/>
      <c r="Q80" s="61"/>
      <c r="R80" s="62" t="str">
        <f>IF(C80="","",_xlfn.XLOOKUP(C80,table_Termination[Connector],table_Termination[Conduit_Size]))</f>
        <v/>
      </c>
      <c r="S80" s="63" t="str">
        <f>IF(C80="","",_xlfn.XLOOKUP(C80,table_Termination[Connector],table_Termination[Wire AWG]))</f>
        <v/>
      </c>
      <c r="T80" s="64" t="str">
        <f t="shared" si="19"/>
        <v/>
      </c>
      <c r="U80" s="65" t="str">
        <f>IF(C80="","",LEFT(_xlfn.XLOOKUP(C80,table_Termination[Connector],table_Termination[Voltage]),3))</f>
        <v/>
      </c>
      <c r="V80" s="66" t="str">
        <f t="shared" si="17"/>
        <v/>
      </c>
      <c r="W80" s="64" t="str" cm="1">
        <f t="array" aca="1" ref="W80" ca="1">IF(C80="","",IF(D80="MCC","------",IF(K80="","Black",_xlfn.XLOOKUP(K80,Table_RotateWireColor[circuit],INDIRECT("Table_RotateWireColor["&amp;U80&amp;"]")))))</f>
        <v/>
      </c>
      <c r="X80" s="64" t="str" cm="1">
        <f t="array" aca="1" ref="X80" ca="1">IF(C80="","",IF(D80="MCC","-----",IF(AH80=1,"-",IF(K80="","Red",_xlfn.XLOOKUP(L80,Table_RotateWireColor[circuit],INDIRECT("Table_RotateWireColor["&amp;U80&amp;"]"))))))</f>
        <v/>
      </c>
      <c r="Y80" s="64" t="str" cm="1">
        <f t="array" aca="1" ref="Y80" ca="1">IF(C80="","",IF(D80="MCC","-----",IF(AH80&lt;=2,"-",IF(K80="","Blue",_xlfn.XLOOKUP(M80,Table_RotateWireColor[circuit],INDIRECT("Table_RotateWireColor["&amp;U80&amp;"]"))))))</f>
        <v/>
      </c>
      <c r="Z80" s="64" t="str" cm="1">
        <f t="array" aca="1" ref="Z80" ca="1">IF(C80="","",IF(D80="MCC","-----",IF(AI80&lt;&gt;1,"-",IF(K80="","White",_xlfn.XLOOKUP("N",Table_RotateWireColor[circuit],INDIRECT("Table_RotateWireColor["&amp;U80&amp;"]"))))))</f>
        <v/>
      </c>
      <c r="AA80" s="64" t="str">
        <f t="shared" si="23"/>
        <v/>
      </c>
      <c r="AB80" s="67" t="str">
        <f>IF(C80="","","PWxx-"&amp;_xlfn.XLOOKUP(C80,table_Termination[Connector],table_Termination[Abbreviation])&amp;"T-xxSALx("&amp;IF(D80="LFMC",0,IF(D80="MCC",1,3))&amp;IF(Q80="Bolt",1,0)&amp;IF(AL80="None",0,IF(AL80="1G",1,IF(AL80="4x4",2,3)))&amp;")")</f>
        <v/>
      </c>
      <c r="AC80" s="68" t="str">
        <f>IF(D80="MCC","MC Cable Wire Colors "&amp;_xlfn.XLOOKUP(C80,table_Termination[Connector],table_Termination[MCC_Wire_Colors]),"")</f>
        <v/>
      </c>
      <c r="AD80" s="69"/>
      <c r="AG80" t="e">
        <f>IF(AND(LEFT(C80,2)="L6",_xlfn.NUMBERVALUE(LEFT(U80,3))&gt;250),"1ph",_xlfn.XLOOKUP(C80,table_Termination[Connector],table_Termination[Phasing]))</f>
        <v>#N/A</v>
      </c>
      <c r="AH80" t="e">
        <f>_xlfn.XLOOKUP('Order Entry'!AG80,lookup!$O$3:$O$7,lookup!$P$3:$P$7)</f>
        <v>#N/A</v>
      </c>
      <c r="AI80" t="e">
        <f>_xlfn.XLOOKUP('Order Entry'!AG80,lookup!$O$3:$O$7,lookup!$Q$3:$Q$7)</f>
        <v>#N/A</v>
      </c>
      <c r="AJ80">
        <f t="shared" si="20"/>
        <v>0</v>
      </c>
      <c r="AK80" t="e">
        <f>_xlfn.XLOOKUP(C80,table_Termination[Connector],table_Termination[Plate_Hole])</f>
        <v>#N/A</v>
      </c>
      <c r="AL80" t="e">
        <f>_xlfn.XLOOKUP(V80,lookup!$AD$68:$AD$72,lookup!$AC$68:$AC$72)</f>
        <v>#N/A</v>
      </c>
      <c r="AM80" s="44" t="str" cm="1">
        <f t="array" ref="AM80">IF(C80="","",IF(_xlfn.XLOOKUP(C80,table_Termination[Connector],table_Termination[Plate_Hole])=1.6,{"4x4","1G"},IF(_xlfn.XLOOKUP(C80,table_Termination[Connector],table_Termination[Plate_Hole])=2.1,"4x4","None")))</f>
        <v/>
      </c>
      <c r="AO80" s="44" t="str" cm="1">
        <f t="array" ref="AO80">IF(AM80="","None",_xlfn.XLOOKUP(_xlfn.ANCHORARRAY(AM80),lookup!$AC$68:$AC$72,lookup!$AD$68:$AD$72))</f>
        <v>None</v>
      </c>
      <c r="AQ80" s="44" t="s">
        <v>283</v>
      </c>
      <c r="AR80" t="str">
        <f>IF(C80="","",_xlfn.XLOOKUP(_xlfn.XLOOKUP(C80,table_Termination[Connector],table_Termination[SQD_Breaker]),Table_Breaker[breaker],Table_Breaker[Description]))</f>
        <v/>
      </c>
      <c r="AS80" t="str">
        <f>IF(C80="","",_xlfn.XLOOKUP(_xlfn.XLOOKUP(C80,table_Termination[Connector],table_Termination[HV_Siem_Breaker]),Table_Breaker[breaker],Table_Breaker[Description],""))</f>
        <v/>
      </c>
      <c r="AT80" s="44" t="s">
        <v>283</v>
      </c>
      <c r="AU80" t="e">
        <f t="shared" si="24"/>
        <v>#N/A</v>
      </c>
      <c r="AV80" t="e">
        <f t="shared" si="25"/>
        <v>#N/A</v>
      </c>
      <c r="AW80" s="44" t="str" cm="1">
        <f t="array" ref="AW80">IF(D80="","",_xlfn.TOROW(lookup!A237:A249))</f>
        <v/>
      </c>
    </row>
    <row r="81" spans="1:49" x14ac:dyDescent="0.25">
      <c r="A81" s="56">
        <v>72</v>
      </c>
      <c r="B81" s="57" t="str">
        <f t="shared" si="21"/>
        <v/>
      </c>
      <c r="C81" s="58"/>
      <c r="D81" s="58"/>
      <c r="E81" s="57"/>
      <c r="F81" s="57" t="str">
        <f t="shared" si="22"/>
        <v/>
      </c>
      <c r="G81" s="57"/>
      <c r="H81" s="59"/>
      <c r="I81" s="59" t="s">
        <v>183</v>
      </c>
      <c r="J81" s="59" t="s">
        <v>183</v>
      </c>
      <c r="K81" s="59"/>
      <c r="L81" s="60" t="str">
        <f t="shared" si="15"/>
        <v/>
      </c>
      <c r="M81" s="60" t="str">
        <f t="shared" si="16"/>
        <v/>
      </c>
      <c r="N81" s="59"/>
      <c r="O81" s="59"/>
      <c r="P81" s="61"/>
      <c r="Q81" s="61"/>
      <c r="R81" s="62" t="str">
        <f>IF(C81="","",_xlfn.XLOOKUP(C81,table_Termination[Connector],table_Termination[Conduit_Size]))</f>
        <v/>
      </c>
      <c r="S81" s="63" t="str">
        <f>IF(C81="","",_xlfn.XLOOKUP(C81,table_Termination[Connector],table_Termination[Wire AWG]))</f>
        <v/>
      </c>
      <c r="T81" s="64" t="str">
        <f t="shared" si="19"/>
        <v/>
      </c>
      <c r="U81" s="65" t="str">
        <f>IF(C81="","",LEFT(_xlfn.XLOOKUP(C81,table_Termination[Connector],table_Termination[Voltage]),3))</f>
        <v/>
      </c>
      <c r="V81" s="66" t="str">
        <f t="shared" si="17"/>
        <v/>
      </c>
      <c r="W81" s="64" t="str" cm="1">
        <f t="array" aca="1" ref="W81" ca="1">IF(C81="","",IF(D81="MCC","------",IF(K81="","Black",_xlfn.XLOOKUP(K81,Table_RotateWireColor[circuit],INDIRECT("Table_RotateWireColor["&amp;U81&amp;"]")))))</f>
        <v/>
      </c>
      <c r="X81" s="64" t="str" cm="1">
        <f t="array" aca="1" ref="X81" ca="1">IF(C81="","",IF(D81="MCC","-----",IF(AH81=1,"-",IF(K81="","Red",_xlfn.XLOOKUP(L81,Table_RotateWireColor[circuit],INDIRECT("Table_RotateWireColor["&amp;U81&amp;"]"))))))</f>
        <v/>
      </c>
      <c r="Y81" s="64" t="str" cm="1">
        <f t="array" aca="1" ref="Y81" ca="1">IF(C81="","",IF(D81="MCC","-----",IF(AH81&lt;=2,"-",IF(K81="","Blue",_xlfn.XLOOKUP(M81,Table_RotateWireColor[circuit],INDIRECT("Table_RotateWireColor["&amp;U81&amp;"]"))))))</f>
        <v/>
      </c>
      <c r="Z81" s="64" t="str" cm="1">
        <f t="array" aca="1" ref="Z81" ca="1">IF(C81="","",IF(D81="MCC","-----",IF(AI81&lt;&gt;1,"-",IF(K81="","White",_xlfn.XLOOKUP("N",Table_RotateWireColor[circuit],INDIRECT("Table_RotateWireColor["&amp;U81&amp;"]"))))))</f>
        <v/>
      </c>
      <c r="AA81" s="64" t="str">
        <f t="shared" si="23"/>
        <v/>
      </c>
      <c r="AB81" s="67" t="str">
        <f>IF(C81="","","PWxx-"&amp;_xlfn.XLOOKUP(C81,table_Termination[Connector],table_Termination[Abbreviation])&amp;"T-xxSALx("&amp;IF(D81="LFMC",0,IF(D81="MCC",1,3))&amp;IF(Q81="Bolt",1,0)&amp;IF(AL81="None",0,IF(AL81="1G",1,IF(AL81="4x4",2,3)))&amp;")")</f>
        <v/>
      </c>
      <c r="AC81" s="68" t="str">
        <f>IF(D81="MCC","MC Cable Wire Colors "&amp;_xlfn.XLOOKUP(C81,table_Termination[Connector],table_Termination[MCC_Wire_Colors]),"")</f>
        <v/>
      </c>
      <c r="AD81" s="69"/>
      <c r="AG81" t="e">
        <f>IF(AND(LEFT(C81,2)="L6",_xlfn.NUMBERVALUE(LEFT(U81,3))&gt;250),"1ph",_xlfn.XLOOKUP(C81,table_Termination[Connector],table_Termination[Phasing]))</f>
        <v>#N/A</v>
      </c>
      <c r="AH81" t="e">
        <f>_xlfn.XLOOKUP('Order Entry'!AG81,lookup!$O$3:$O$7,lookup!$P$3:$P$7)</f>
        <v>#N/A</v>
      </c>
      <c r="AI81" t="e">
        <f>_xlfn.XLOOKUP('Order Entry'!AG81,lookup!$O$3:$O$7,lookup!$Q$3:$Q$7)</f>
        <v>#N/A</v>
      </c>
      <c r="AJ81">
        <f t="shared" si="20"/>
        <v>0</v>
      </c>
      <c r="AK81" t="e">
        <f>_xlfn.XLOOKUP(C81,table_Termination[Connector],table_Termination[Plate_Hole])</f>
        <v>#N/A</v>
      </c>
      <c r="AL81" t="e">
        <f>_xlfn.XLOOKUP(V81,lookup!$AD$68:$AD$72,lookup!$AC$68:$AC$72)</f>
        <v>#N/A</v>
      </c>
      <c r="AM81" s="44" t="str" cm="1">
        <f t="array" ref="AM81">IF(C81="","",IF(_xlfn.XLOOKUP(C81,table_Termination[Connector],table_Termination[Plate_Hole])=1.6,{"4x4","1G"},IF(_xlfn.XLOOKUP(C81,table_Termination[Connector],table_Termination[Plate_Hole])=2.1,"4x4","None")))</f>
        <v/>
      </c>
      <c r="AO81" s="44" t="str" cm="1">
        <f t="array" ref="AO81">IF(AM81="","None",_xlfn.XLOOKUP(_xlfn.ANCHORARRAY(AM81),lookup!$AC$68:$AC$72,lookup!$AD$68:$AD$72))</f>
        <v>None</v>
      </c>
      <c r="AQ81" s="44" t="s">
        <v>283</v>
      </c>
      <c r="AR81" t="str">
        <f>IF(C81="","",_xlfn.XLOOKUP(_xlfn.XLOOKUP(C81,table_Termination[Connector],table_Termination[SQD_Breaker]),Table_Breaker[breaker],Table_Breaker[Description]))</f>
        <v/>
      </c>
      <c r="AS81" t="str">
        <f>IF(C81="","",_xlfn.XLOOKUP(_xlfn.XLOOKUP(C81,table_Termination[Connector],table_Termination[HV_Siem_Breaker]),Table_Breaker[breaker],Table_Breaker[Description],""))</f>
        <v/>
      </c>
      <c r="AT81" s="44" t="s">
        <v>283</v>
      </c>
      <c r="AU81" t="e">
        <f t="shared" si="24"/>
        <v>#N/A</v>
      </c>
      <c r="AV81" t="e">
        <f t="shared" si="25"/>
        <v>#N/A</v>
      </c>
      <c r="AW81" s="44" t="str" cm="1">
        <f t="array" ref="AW81">IF(D81="","",_xlfn.TOROW(lookup!A238:A250))</f>
        <v/>
      </c>
    </row>
    <row r="82" spans="1:49" x14ac:dyDescent="0.25">
      <c r="A82" s="56">
        <v>73</v>
      </c>
      <c r="B82" s="57" t="str">
        <f t="shared" si="21"/>
        <v/>
      </c>
      <c r="C82" s="58"/>
      <c r="D82" s="58"/>
      <c r="E82" s="57"/>
      <c r="F82" s="57" t="str">
        <f t="shared" si="22"/>
        <v/>
      </c>
      <c r="G82" s="57"/>
      <c r="H82" s="59"/>
      <c r="I82" s="59" t="s">
        <v>183</v>
      </c>
      <c r="J82" s="59" t="s">
        <v>183</v>
      </c>
      <c r="K82" s="59"/>
      <c r="L82" s="60" t="str">
        <f t="shared" si="15"/>
        <v/>
      </c>
      <c r="M82" s="60" t="str">
        <f t="shared" si="16"/>
        <v/>
      </c>
      <c r="N82" s="59"/>
      <c r="O82" s="59"/>
      <c r="P82" s="61"/>
      <c r="Q82" s="61"/>
      <c r="R82" s="62" t="str">
        <f>IF(C82="","",_xlfn.XLOOKUP(C82,table_Termination[Connector],table_Termination[Conduit_Size]))</f>
        <v/>
      </c>
      <c r="S82" s="63" t="str">
        <f>IF(C82="","",_xlfn.XLOOKUP(C82,table_Termination[Connector],table_Termination[Wire AWG]))</f>
        <v/>
      </c>
      <c r="T82" s="64" t="str">
        <f t="shared" si="19"/>
        <v/>
      </c>
      <c r="U82" s="65" t="str">
        <f>IF(C82="","",LEFT(_xlfn.XLOOKUP(C82,table_Termination[Connector],table_Termination[Voltage]),3))</f>
        <v/>
      </c>
      <c r="V82" s="66" t="str">
        <f t="shared" si="17"/>
        <v/>
      </c>
      <c r="W82" s="64" t="str" cm="1">
        <f t="array" aca="1" ref="W82" ca="1">IF(C82="","",IF(D82="MCC","------",IF(K82="","Black",_xlfn.XLOOKUP(K82,Table_RotateWireColor[circuit],INDIRECT("Table_RotateWireColor["&amp;U82&amp;"]")))))</f>
        <v/>
      </c>
      <c r="X82" s="64" t="str" cm="1">
        <f t="array" aca="1" ref="X82" ca="1">IF(C82="","",IF(D82="MCC","-----",IF(AH82=1,"-",IF(K82="","Red",_xlfn.XLOOKUP(L82,Table_RotateWireColor[circuit],INDIRECT("Table_RotateWireColor["&amp;U82&amp;"]"))))))</f>
        <v/>
      </c>
      <c r="Y82" s="64" t="str" cm="1">
        <f t="array" aca="1" ref="Y82" ca="1">IF(C82="","",IF(D82="MCC","-----",IF(AH82&lt;=2,"-",IF(K82="","Blue",_xlfn.XLOOKUP(M82,Table_RotateWireColor[circuit],INDIRECT("Table_RotateWireColor["&amp;U82&amp;"]"))))))</f>
        <v/>
      </c>
      <c r="Z82" s="64" t="str" cm="1">
        <f t="array" aca="1" ref="Z82" ca="1">IF(C82="","",IF(D82="MCC","-----",IF(AI82&lt;&gt;1,"-",IF(K82="","White",_xlfn.XLOOKUP("N",Table_RotateWireColor[circuit],INDIRECT("Table_RotateWireColor["&amp;U82&amp;"]"))))))</f>
        <v/>
      </c>
      <c r="AA82" s="64" t="str">
        <f t="shared" si="23"/>
        <v/>
      </c>
      <c r="AB82" s="67" t="str">
        <f>IF(C82="","","PWxx-"&amp;_xlfn.XLOOKUP(C82,table_Termination[Connector],table_Termination[Abbreviation])&amp;"T-xxSALx("&amp;IF(D82="LFMC",0,IF(D82="MCC",1,3))&amp;IF(Q82="Bolt",1,0)&amp;IF(AL82="None",0,IF(AL82="1G",1,IF(AL82="4x4",2,3)))&amp;")")</f>
        <v/>
      </c>
      <c r="AC82" s="68" t="str">
        <f>IF(D82="MCC","MC Cable Wire Colors "&amp;_xlfn.XLOOKUP(C82,table_Termination[Connector],table_Termination[MCC_Wire_Colors]),"")</f>
        <v/>
      </c>
      <c r="AD82" s="69"/>
      <c r="AG82" t="e">
        <f>IF(AND(LEFT(C82,2)="L6",_xlfn.NUMBERVALUE(LEFT(U82,3))&gt;250),"1ph",_xlfn.XLOOKUP(C82,table_Termination[Connector],table_Termination[Phasing]))</f>
        <v>#N/A</v>
      </c>
      <c r="AH82" t="e">
        <f>_xlfn.XLOOKUP('Order Entry'!AG82,lookup!$O$3:$O$7,lookup!$P$3:$P$7)</f>
        <v>#N/A</v>
      </c>
      <c r="AI82" t="e">
        <f>_xlfn.XLOOKUP('Order Entry'!AG82,lookup!$O$3:$O$7,lookup!$Q$3:$Q$7)</f>
        <v>#N/A</v>
      </c>
      <c r="AJ82">
        <f t="shared" si="20"/>
        <v>0</v>
      </c>
      <c r="AK82" t="e">
        <f>_xlfn.XLOOKUP(C82,table_Termination[Connector],table_Termination[Plate_Hole])</f>
        <v>#N/A</v>
      </c>
      <c r="AL82" t="e">
        <f>_xlfn.XLOOKUP(V82,lookup!$AD$68:$AD$72,lookup!$AC$68:$AC$72)</f>
        <v>#N/A</v>
      </c>
      <c r="AM82" s="44" t="str" cm="1">
        <f t="array" ref="AM82">IF(C82="","",IF(_xlfn.XLOOKUP(C82,table_Termination[Connector],table_Termination[Plate_Hole])=1.6,{"4x4","1G"},IF(_xlfn.XLOOKUP(C82,table_Termination[Connector],table_Termination[Plate_Hole])=2.1,"4x4","None")))</f>
        <v/>
      </c>
      <c r="AO82" s="44" t="str" cm="1">
        <f t="array" ref="AO82">IF(AM82="","None",_xlfn.XLOOKUP(_xlfn.ANCHORARRAY(AM82),lookup!$AC$68:$AC$72,lookup!$AD$68:$AD$72))</f>
        <v>None</v>
      </c>
      <c r="AQ82" s="44" t="s">
        <v>283</v>
      </c>
      <c r="AR82" t="str">
        <f>IF(C82="","",_xlfn.XLOOKUP(_xlfn.XLOOKUP(C82,table_Termination[Connector],table_Termination[SQD_Breaker]),Table_Breaker[breaker],Table_Breaker[Description]))</f>
        <v/>
      </c>
      <c r="AS82" t="str">
        <f>IF(C82="","",_xlfn.XLOOKUP(_xlfn.XLOOKUP(C82,table_Termination[Connector],table_Termination[HV_Siem_Breaker]),Table_Breaker[breaker],Table_Breaker[Description],""))</f>
        <v/>
      </c>
      <c r="AT82" s="44" t="s">
        <v>283</v>
      </c>
      <c r="AU82" t="e">
        <f t="shared" si="24"/>
        <v>#N/A</v>
      </c>
      <c r="AV82" t="e">
        <f t="shared" si="25"/>
        <v>#N/A</v>
      </c>
      <c r="AW82" s="44" t="str" cm="1">
        <f t="array" ref="AW82">IF(D82="","",_xlfn.TOROW(lookup!A239:A251))</f>
        <v/>
      </c>
    </row>
    <row r="83" spans="1:49" x14ac:dyDescent="0.25">
      <c r="A83" s="56">
        <v>74</v>
      </c>
      <c r="B83" s="57" t="str">
        <f t="shared" si="21"/>
        <v/>
      </c>
      <c r="C83" s="58"/>
      <c r="D83" s="58"/>
      <c r="E83" s="57"/>
      <c r="F83" s="57" t="str">
        <f t="shared" si="22"/>
        <v/>
      </c>
      <c r="G83" s="57"/>
      <c r="H83" s="59"/>
      <c r="I83" s="59" t="s">
        <v>183</v>
      </c>
      <c r="J83" s="59" t="s">
        <v>183</v>
      </c>
      <c r="K83" s="59"/>
      <c r="L83" s="60" t="str">
        <f t="shared" si="15"/>
        <v/>
      </c>
      <c r="M83" s="60" t="str">
        <f t="shared" si="16"/>
        <v/>
      </c>
      <c r="N83" s="59"/>
      <c r="O83" s="59"/>
      <c r="P83" s="61"/>
      <c r="Q83" s="61"/>
      <c r="R83" s="62" t="str">
        <f>IF(C83="","",_xlfn.XLOOKUP(C83,table_Termination[Connector],table_Termination[Conduit_Size]))</f>
        <v/>
      </c>
      <c r="S83" s="63" t="str">
        <f>IF(C83="","",_xlfn.XLOOKUP(C83,table_Termination[Connector],table_Termination[Wire AWG]))</f>
        <v/>
      </c>
      <c r="T83" s="64" t="str">
        <f t="shared" si="19"/>
        <v/>
      </c>
      <c r="U83" s="65" t="str">
        <f>IF(C83="","",LEFT(_xlfn.XLOOKUP(C83,table_Termination[Connector],table_Termination[Voltage]),3))</f>
        <v/>
      </c>
      <c r="V83" s="66" t="str">
        <f t="shared" si="17"/>
        <v/>
      </c>
      <c r="W83" s="64" t="str" cm="1">
        <f t="array" aca="1" ref="W83" ca="1">IF(C83="","",IF(D83="MCC","------",IF(K83="","Black",_xlfn.XLOOKUP(K83,Table_RotateWireColor[circuit],INDIRECT("Table_RotateWireColor["&amp;U83&amp;"]")))))</f>
        <v/>
      </c>
      <c r="X83" s="64" t="str" cm="1">
        <f t="array" aca="1" ref="X83" ca="1">IF(C83="","",IF(D83="MCC","-----",IF(AH83=1,"-",IF(K83="","Red",_xlfn.XLOOKUP(L83,Table_RotateWireColor[circuit],INDIRECT("Table_RotateWireColor["&amp;U83&amp;"]"))))))</f>
        <v/>
      </c>
      <c r="Y83" s="64" t="str" cm="1">
        <f t="array" aca="1" ref="Y83" ca="1">IF(C83="","",IF(D83="MCC","-----",IF(AH83&lt;=2,"-",IF(K83="","Blue",_xlfn.XLOOKUP(M83,Table_RotateWireColor[circuit],INDIRECT("Table_RotateWireColor["&amp;U83&amp;"]"))))))</f>
        <v/>
      </c>
      <c r="Z83" s="64" t="str" cm="1">
        <f t="array" aca="1" ref="Z83" ca="1">IF(C83="","",IF(D83="MCC","-----",IF(AI83&lt;&gt;1,"-",IF(K83="","White",_xlfn.XLOOKUP("N",Table_RotateWireColor[circuit],INDIRECT("Table_RotateWireColor["&amp;U83&amp;"]"))))))</f>
        <v/>
      </c>
      <c r="AA83" s="64" t="str">
        <f t="shared" si="23"/>
        <v/>
      </c>
      <c r="AB83" s="67" t="str">
        <f>IF(C83="","","PWxx-"&amp;_xlfn.XLOOKUP(C83,table_Termination[Connector],table_Termination[Abbreviation])&amp;"T-xxSALx("&amp;IF(D83="LFMC",0,IF(D83="MCC",1,3))&amp;IF(Q83="Bolt",1,0)&amp;IF(AL83="None",0,IF(AL83="1G",1,IF(AL83="4x4",2,3)))&amp;")")</f>
        <v/>
      </c>
      <c r="AC83" s="68" t="str">
        <f>IF(D83="MCC","MC Cable Wire Colors "&amp;_xlfn.XLOOKUP(C83,table_Termination[Connector],table_Termination[MCC_Wire_Colors]),"")</f>
        <v/>
      </c>
      <c r="AD83" s="69"/>
      <c r="AG83" t="e">
        <f>IF(AND(LEFT(C83,2)="L6",_xlfn.NUMBERVALUE(LEFT(U83,3))&gt;250),"1ph",_xlfn.XLOOKUP(C83,table_Termination[Connector],table_Termination[Phasing]))</f>
        <v>#N/A</v>
      </c>
      <c r="AH83" t="e">
        <f>_xlfn.XLOOKUP('Order Entry'!AG83,lookup!$O$3:$O$7,lookup!$P$3:$P$7)</f>
        <v>#N/A</v>
      </c>
      <c r="AI83" t="e">
        <f>_xlfn.XLOOKUP('Order Entry'!AG83,lookup!$O$3:$O$7,lookup!$Q$3:$Q$7)</f>
        <v>#N/A</v>
      </c>
      <c r="AJ83">
        <f t="shared" si="20"/>
        <v>0</v>
      </c>
      <c r="AK83" t="e">
        <f>_xlfn.XLOOKUP(C83,table_Termination[Connector],table_Termination[Plate_Hole])</f>
        <v>#N/A</v>
      </c>
      <c r="AL83" t="e">
        <f>_xlfn.XLOOKUP(V83,lookup!$AD$68:$AD$72,lookup!$AC$68:$AC$72)</f>
        <v>#N/A</v>
      </c>
      <c r="AM83" s="44" t="str" cm="1">
        <f t="array" ref="AM83">IF(C83="","",IF(_xlfn.XLOOKUP(C83,table_Termination[Connector],table_Termination[Plate_Hole])=1.6,{"4x4","1G"},IF(_xlfn.XLOOKUP(C83,table_Termination[Connector],table_Termination[Plate_Hole])=2.1,"4x4","None")))</f>
        <v/>
      </c>
      <c r="AO83" s="44" t="str" cm="1">
        <f t="array" ref="AO83">IF(AM83="","None",_xlfn.XLOOKUP(_xlfn.ANCHORARRAY(AM83),lookup!$AC$68:$AC$72,lookup!$AD$68:$AD$72))</f>
        <v>None</v>
      </c>
      <c r="AQ83" s="44" t="s">
        <v>283</v>
      </c>
      <c r="AR83" t="str">
        <f>IF(C83="","",_xlfn.XLOOKUP(_xlfn.XLOOKUP(C83,table_Termination[Connector],table_Termination[SQD_Breaker]),Table_Breaker[breaker],Table_Breaker[Description]))</f>
        <v/>
      </c>
      <c r="AS83" t="str">
        <f>IF(C83="","",_xlfn.XLOOKUP(_xlfn.XLOOKUP(C83,table_Termination[Connector],table_Termination[HV_Siem_Breaker]),Table_Breaker[breaker],Table_Breaker[Description],""))</f>
        <v/>
      </c>
      <c r="AT83" s="44" t="s">
        <v>283</v>
      </c>
      <c r="AU83" t="e">
        <f t="shared" si="24"/>
        <v>#N/A</v>
      </c>
      <c r="AV83" t="e">
        <f t="shared" si="25"/>
        <v>#N/A</v>
      </c>
      <c r="AW83" s="44" t="str" cm="1">
        <f t="array" ref="AW83">IF(D83="","",_xlfn.TOROW(lookup!A240:A252))</f>
        <v/>
      </c>
    </row>
    <row r="84" spans="1:49" x14ac:dyDescent="0.25">
      <c r="A84" s="56">
        <v>75</v>
      </c>
      <c r="B84" s="57" t="str">
        <f t="shared" si="21"/>
        <v/>
      </c>
      <c r="C84" s="58"/>
      <c r="D84" s="58"/>
      <c r="E84" s="57"/>
      <c r="F84" s="57" t="str">
        <f t="shared" si="22"/>
        <v/>
      </c>
      <c r="G84" s="57"/>
      <c r="H84" s="59"/>
      <c r="I84" s="59" t="s">
        <v>183</v>
      </c>
      <c r="J84" s="59" t="s">
        <v>183</v>
      </c>
      <c r="K84" s="59"/>
      <c r="L84" s="60" t="str">
        <f t="shared" si="15"/>
        <v/>
      </c>
      <c r="M84" s="60" t="str">
        <f t="shared" si="16"/>
        <v/>
      </c>
      <c r="N84" s="59"/>
      <c r="O84" s="59"/>
      <c r="P84" s="61"/>
      <c r="Q84" s="61"/>
      <c r="R84" s="62" t="str">
        <f>IF(C84="","",_xlfn.XLOOKUP(C84,table_Termination[Connector],table_Termination[Conduit_Size]))</f>
        <v/>
      </c>
      <c r="S84" s="63" t="str">
        <f>IF(C84="","",_xlfn.XLOOKUP(C84,table_Termination[Connector],table_Termination[Wire AWG]))</f>
        <v/>
      </c>
      <c r="T84" s="64" t="str">
        <f t="shared" si="19"/>
        <v/>
      </c>
      <c r="U84" s="65" t="str">
        <f>IF(C84="","",LEFT(_xlfn.XLOOKUP(C84,table_Termination[Connector],table_Termination[Voltage]),3))</f>
        <v/>
      </c>
      <c r="V84" s="66" t="str">
        <f t="shared" si="17"/>
        <v/>
      </c>
      <c r="W84" s="64" t="str" cm="1">
        <f t="array" aca="1" ref="W84" ca="1">IF(C84="","",IF(D84="MCC","------",IF(K84="","Black",_xlfn.XLOOKUP(K84,Table_RotateWireColor[circuit],INDIRECT("Table_RotateWireColor["&amp;U84&amp;"]")))))</f>
        <v/>
      </c>
      <c r="X84" s="64" t="str" cm="1">
        <f t="array" aca="1" ref="X84" ca="1">IF(C84="","",IF(D84="MCC","-----",IF(AH84=1,"-",IF(K84="","Red",_xlfn.XLOOKUP(L84,Table_RotateWireColor[circuit],INDIRECT("Table_RotateWireColor["&amp;U84&amp;"]"))))))</f>
        <v/>
      </c>
      <c r="Y84" s="64" t="str" cm="1">
        <f t="array" aca="1" ref="Y84" ca="1">IF(C84="","",IF(D84="MCC","-----",IF(AH84&lt;=2,"-",IF(K84="","Blue",_xlfn.XLOOKUP(M84,Table_RotateWireColor[circuit],INDIRECT("Table_RotateWireColor["&amp;U84&amp;"]"))))))</f>
        <v/>
      </c>
      <c r="Z84" s="64" t="str" cm="1">
        <f t="array" aca="1" ref="Z84" ca="1">IF(C84="","",IF(D84="MCC","-----",IF(AI84&lt;&gt;1,"-",IF(K84="","White",_xlfn.XLOOKUP("N",Table_RotateWireColor[circuit],INDIRECT("Table_RotateWireColor["&amp;U84&amp;"]"))))))</f>
        <v/>
      </c>
      <c r="AA84" s="64" t="str">
        <f t="shared" si="23"/>
        <v/>
      </c>
      <c r="AB84" s="67" t="str">
        <f>IF(C84="","","PWxx-"&amp;_xlfn.XLOOKUP(C84,table_Termination[Connector],table_Termination[Abbreviation])&amp;"T-xxSALx("&amp;IF(D84="LFMC",0,IF(D84="MCC",1,3))&amp;IF(Q84="Bolt",1,0)&amp;IF(AL84="None",0,IF(AL84="1G",1,IF(AL84="4x4",2,3)))&amp;")")</f>
        <v/>
      </c>
      <c r="AC84" s="68" t="str">
        <f>IF(D84="MCC","MC Cable Wire Colors "&amp;_xlfn.XLOOKUP(C84,table_Termination[Connector],table_Termination[MCC_Wire_Colors]),"")</f>
        <v/>
      </c>
      <c r="AD84" s="69"/>
      <c r="AG84" t="e">
        <f>IF(AND(LEFT(C84,2)="L6",_xlfn.NUMBERVALUE(LEFT(U84,3))&gt;250),"1ph",_xlfn.XLOOKUP(C84,table_Termination[Connector],table_Termination[Phasing]))</f>
        <v>#N/A</v>
      </c>
      <c r="AH84" t="e">
        <f>_xlfn.XLOOKUP('Order Entry'!AG84,lookup!$O$3:$O$7,lookup!$P$3:$P$7)</f>
        <v>#N/A</v>
      </c>
      <c r="AI84" t="e">
        <f>_xlfn.XLOOKUP('Order Entry'!AG84,lookup!$O$3:$O$7,lookup!$Q$3:$Q$7)</f>
        <v>#N/A</v>
      </c>
      <c r="AJ84">
        <f t="shared" si="20"/>
        <v>0</v>
      </c>
      <c r="AK84" t="e">
        <f>_xlfn.XLOOKUP(C84,table_Termination[Connector],table_Termination[Plate_Hole])</f>
        <v>#N/A</v>
      </c>
      <c r="AL84" t="e">
        <f>_xlfn.XLOOKUP(V84,lookup!$AD$68:$AD$72,lookup!$AC$68:$AC$72)</f>
        <v>#N/A</v>
      </c>
      <c r="AM84" s="44" t="str" cm="1">
        <f t="array" ref="AM84">IF(C84="","",IF(_xlfn.XLOOKUP(C84,table_Termination[Connector],table_Termination[Plate_Hole])=1.6,{"4x4","1G"},IF(_xlfn.XLOOKUP(C84,table_Termination[Connector],table_Termination[Plate_Hole])=2.1,"4x4","None")))</f>
        <v/>
      </c>
      <c r="AO84" s="44" t="str" cm="1">
        <f t="array" ref="AO84">IF(AM84="","None",_xlfn.XLOOKUP(_xlfn.ANCHORARRAY(AM84),lookup!$AC$68:$AC$72,lookup!$AD$68:$AD$72))</f>
        <v>None</v>
      </c>
      <c r="AQ84" s="44" t="s">
        <v>283</v>
      </c>
      <c r="AR84" t="str">
        <f>IF(C84="","",_xlfn.XLOOKUP(_xlfn.XLOOKUP(C84,table_Termination[Connector],table_Termination[SQD_Breaker]),Table_Breaker[breaker],Table_Breaker[Description]))</f>
        <v/>
      </c>
      <c r="AS84" t="str">
        <f>IF(C84="","",_xlfn.XLOOKUP(_xlfn.XLOOKUP(C84,table_Termination[Connector],table_Termination[HV_Siem_Breaker]),Table_Breaker[breaker],Table_Breaker[Description],""))</f>
        <v/>
      </c>
      <c r="AT84" s="44" t="s">
        <v>283</v>
      </c>
      <c r="AU84" t="e">
        <f t="shared" si="24"/>
        <v>#N/A</v>
      </c>
      <c r="AV84" t="e">
        <f t="shared" si="25"/>
        <v>#N/A</v>
      </c>
      <c r="AW84" s="44" t="str" cm="1">
        <f t="array" ref="AW84">IF(D84="","",_xlfn.TOROW(lookup!A241:A253))</f>
        <v/>
      </c>
    </row>
    <row r="85" spans="1:49" x14ac:dyDescent="0.25">
      <c r="A85" s="56">
        <v>76</v>
      </c>
      <c r="B85" s="57" t="str">
        <f t="shared" si="21"/>
        <v/>
      </c>
      <c r="C85" s="58"/>
      <c r="D85" s="58"/>
      <c r="E85" s="57"/>
      <c r="F85" s="57" t="str">
        <f t="shared" si="22"/>
        <v/>
      </c>
      <c r="G85" s="57"/>
      <c r="H85" s="59"/>
      <c r="I85" s="59" t="s">
        <v>183</v>
      </c>
      <c r="J85" s="59" t="s">
        <v>183</v>
      </c>
      <c r="K85" s="59"/>
      <c r="L85" s="60" t="str">
        <f t="shared" si="15"/>
        <v/>
      </c>
      <c r="M85" s="60" t="str">
        <f t="shared" si="16"/>
        <v/>
      </c>
      <c r="N85" s="59"/>
      <c r="O85" s="59"/>
      <c r="P85" s="61"/>
      <c r="Q85" s="61"/>
      <c r="R85" s="62" t="str">
        <f>IF(C85="","",_xlfn.XLOOKUP(C85,table_Termination[Connector],table_Termination[Conduit_Size]))</f>
        <v/>
      </c>
      <c r="S85" s="63" t="str">
        <f>IF(C85="","",_xlfn.XLOOKUP(C85,table_Termination[Connector],table_Termination[Wire AWG]))</f>
        <v/>
      </c>
      <c r="T85" s="64" t="str">
        <f t="shared" si="19"/>
        <v/>
      </c>
      <c r="U85" s="65" t="str">
        <f>IF(C85="","",LEFT(_xlfn.XLOOKUP(C85,table_Termination[Connector],table_Termination[Voltage]),3))</f>
        <v/>
      </c>
      <c r="V85" s="66" t="str">
        <f t="shared" si="17"/>
        <v/>
      </c>
      <c r="W85" s="64" t="str" cm="1">
        <f t="array" aca="1" ref="W85" ca="1">IF(C85="","",IF(D85="MCC","------",IF(K85="","Black",_xlfn.XLOOKUP(K85,Table_RotateWireColor[circuit],INDIRECT("Table_RotateWireColor["&amp;U85&amp;"]")))))</f>
        <v/>
      </c>
      <c r="X85" s="64" t="str" cm="1">
        <f t="array" aca="1" ref="X85" ca="1">IF(C85="","",IF(D85="MCC","-----",IF(AH85=1,"-",IF(K85="","Red",_xlfn.XLOOKUP(L85,Table_RotateWireColor[circuit],INDIRECT("Table_RotateWireColor["&amp;U85&amp;"]"))))))</f>
        <v/>
      </c>
      <c r="Y85" s="64" t="str" cm="1">
        <f t="array" aca="1" ref="Y85" ca="1">IF(C85="","",IF(D85="MCC","-----",IF(AH85&lt;=2,"-",IF(K85="","Blue",_xlfn.XLOOKUP(M85,Table_RotateWireColor[circuit],INDIRECT("Table_RotateWireColor["&amp;U85&amp;"]"))))))</f>
        <v/>
      </c>
      <c r="Z85" s="64" t="str" cm="1">
        <f t="array" aca="1" ref="Z85" ca="1">IF(C85="","",IF(D85="MCC","-----",IF(AI85&lt;&gt;1,"-",IF(K85="","White",_xlfn.XLOOKUP("N",Table_RotateWireColor[circuit],INDIRECT("Table_RotateWireColor["&amp;U85&amp;"]"))))))</f>
        <v/>
      </c>
      <c r="AA85" s="64" t="str">
        <f t="shared" si="23"/>
        <v/>
      </c>
      <c r="AB85" s="67" t="str">
        <f>IF(C85="","","PWxx-"&amp;_xlfn.XLOOKUP(C85,table_Termination[Connector],table_Termination[Abbreviation])&amp;"T-xxSALx("&amp;IF(D85="LFMC",0,IF(D85="MCC",1,3))&amp;IF(Q85="Bolt",1,0)&amp;IF(AL85="None",0,IF(AL85="1G",1,IF(AL85="4x4",2,3)))&amp;")")</f>
        <v/>
      </c>
      <c r="AC85" s="68" t="str">
        <f>IF(D85="MCC","MC Cable Wire Colors "&amp;_xlfn.XLOOKUP(C85,table_Termination[Connector],table_Termination[MCC_Wire_Colors]),"")</f>
        <v/>
      </c>
      <c r="AD85" s="69"/>
      <c r="AG85" t="e">
        <f>IF(AND(LEFT(C85,2)="L6",_xlfn.NUMBERVALUE(LEFT(U85,3))&gt;250),"1ph",_xlfn.XLOOKUP(C85,table_Termination[Connector],table_Termination[Phasing]))</f>
        <v>#N/A</v>
      </c>
      <c r="AH85" t="e">
        <f>_xlfn.XLOOKUP('Order Entry'!AG85,lookup!$O$3:$O$7,lookup!$P$3:$P$7)</f>
        <v>#N/A</v>
      </c>
      <c r="AI85" t="e">
        <f>_xlfn.XLOOKUP('Order Entry'!AG85,lookup!$O$3:$O$7,lookup!$Q$3:$Q$7)</f>
        <v>#N/A</v>
      </c>
      <c r="AJ85">
        <f t="shared" si="20"/>
        <v>0</v>
      </c>
      <c r="AK85" t="e">
        <f>_xlfn.XLOOKUP(C85,table_Termination[Connector],table_Termination[Plate_Hole])</f>
        <v>#N/A</v>
      </c>
      <c r="AL85" t="e">
        <f>_xlfn.XLOOKUP(V85,lookup!$AD$68:$AD$72,lookup!$AC$68:$AC$72)</f>
        <v>#N/A</v>
      </c>
      <c r="AM85" s="44" t="str" cm="1">
        <f t="array" ref="AM85">IF(C85="","",IF(_xlfn.XLOOKUP(C85,table_Termination[Connector],table_Termination[Plate_Hole])=1.6,{"4x4","1G"},IF(_xlfn.XLOOKUP(C85,table_Termination[Connector],table_Termination[Plate_Hole])=2.1,"4x4","None")))</f>
        <v/>
      </c>
      <c r="AO85" s="44" t="str" cm="1">
        <f t="array" ref="AO85">IF(AM85="","None",_xlfn.XLOOKUP(_xlfn.ANCHORARRAY(AM85),lookup!$AC$68:$AC$72,lookup!$AD$68:$AD$72))</f>
        <v>None</v>
      </c>
      <c r="AQ85" s="44" t="s">
        <v>283</v>
      </c>
      <c r="AR85" t="str">
        <f>IF(C85="","",_xlfn.XLOOKUP(_xlfn.XLOOKUP(C85,table_Termination[Connector],table_Termination[SQD_Breaker]),Table_Breaker[breaker],Table_Breaker[Description]))</f>
        <v/>
      </c>
      <c r="AS85" t="str">
        <f>IF(C85="","",_xlfn.XLOOKUP(_xlfn.XLOOKUP(C85,table_Termination[Connector],table_Termination[HV_Siem_Breaker]),Table_Breaker[breaker],Table_Breaker[Description],""))</f>
        <v/>
      </c>
      <c r="AT85" s="44" t="s">
        <v>283</v>
      </c>
      <c r="AU85" t="e">
        <f t="shared" si="24"/>
        <v>#N/A</v>
      </c>
      <c r="AV85" t="e">
        <f t="shared" si="25"/>
        <v>#N/A</v>
      </c>
      <c r="AW85" s="44" t="str" cm="1">
        <f t="array" ref="AW85">IF(D85="","",_xlfn.TOROW(lookup!A242:A254))</f>
        <v/>
      </c>
    </row>
    <row r="86" spans="1:49" x14ac:dyDescent="0.25">
      <c r="A86" s="56">
        <v>77</v>
      </c>
      <c r="B86" s="57" t="str">
        <f t="shared" si="21"/>
        <v/>
      </c>
      <c r="C86" s="58"/>
      <c r="D86" s="58"/>
      <c r="E86" s="57"/>
      <c r="F86" s="57" t="str">
        <f t="shared" si="22"/>
        <v/>
      </c>
      <c r="G86" s="57"/>
      <c r="H86" s="59"/>
      <c r="I86" s="59" t="s">
        <v>183</v>
      </c>
      <c r="J86" s="59" t="s">
        <v>183</v>
      </c>
      <c r="K86" s="59"/>
      <c r="L86" s="60" t="str">
        <f t="shared" si="15"/>
        <v/>
      </c>
      <c r="M86" s="60" t="str">
        <f t="shared" si="16"/>
        <v/>
      </c>
      <c r="N86" s="59"/>
      <c r="O86" s="59"/>
      <c r="P86" s="61"/>
      <c r="Q86" s="61"/>
      <c r="R86" s="62" t="str">
        <f>IF(C86="","",_xlfn.XLOOKUP(C86,table_Termination[Connector],table_Termination[Conduit_Size]))</f>
        <v/>
      </c>
      <c r="S86" s="63" t="str">
        <f>IF(C86="","",_xlfn.XLOOKUP(C86,table_Termination[Connector],table_Termination[Wire AWG]))</f>
        <v/>
      </c>
      <c r="T86" s="64" t="str">
        <f t="shared" si="19"/>
        <v/>
      </c>
      <c r="U86" s="65" t="str">
        <f>IF(C86="","",LEFT(_xlfn.XLOOKUP(C86,table_Termination[Connector],table_Termination[Voltage]),3))</f>
        <v/>
      </c>
      <c r="V86" s="66" t="str">
        <f t="shared" si="17"/>
        <v/>
      </c>
      <c r="W86" s="64" t="str" cm="1">
        <f t="array" aca="1" ref="W86" ca="1">IF(C86="","",IF(D86="MCC","------",IF(K86="","Black",_xlfn.XLOOKUP(K86,Table_RotateWireColor[circuit],INDIRECT("Table_RotateWireColor["&amp;U86&amp;"]")))))</f>
        <v/>
      </c>
      <c r="X86" s="64" t="str" cm="1">
        <f t="array" aca="1" ref="X86" ca="1">IF(C86="","",IF(D86="MCC","-----",IF(AH86=1,"-",IF(K86="","Red",_xlfn.XLOOKUP(L86,Table_RotateWireColor[circuit],INDIRECT("Table_RotateWireColor["&amp;U86&amp;"]"))))))</f>
        <v/>
      </c>
      <c r="Y86" s="64" t="str" cm="1">
        <f t="array" aca="1" ref="Y86" ca="1">IF(C86="","",IF(D86="MCC","-----",IF(AH86&lt;=2,"-",IF(K86="","Blue",_xlfn.XLOOKUP(M86,Table_RotateWireColor[circuit],INDIRECT("Table_RotateWireColor["&amp;U86&amp;"]"))))))</f>
        <v/>
      </c>
      <c r="Z86" s="64" t="str" cm="1">
        <f t="array" aca="1" ref="Z86" ca="1">IF(C86="","",IF(D86="MCC","-----",IF(AI86&lt;&gt;1,"-",IF(K86="","White",_xlfn.XLOOKUP("N",Table_RotateWireColor[circuit],INDIRECT("Table_RotateWireColor["&amp;U86&amp;"]"))))))</f>
        <v/>
      </c>
      <c r="AA86" s="64" t="str">
        <f t="shared" si="23"/>
        <v/>
      </c>
      <c r="AB86" s="67" t="str">
        <f>IF(C86="","","PWxx-"&amp;_xlfn.XLOOKUP(C86,table_Termination[Connector],table_Termination[Abbreviation])&amp;"T-xxSALx("&amp;IF(D86="LFMC",0,IF(D86="MCC",1,3))&amp;IF(Q86="Bolt",1,0)&amp;IF(AL86="None",0,IF(AL86="1G",1,IF(AL86="4x4",2,3)))&amp;")")</f>
        <v/>
      </c>
      <c r="AC86" s="68" t="str">
        <f>IF(D86="MCC","MC Cable Wire Colors "&amp;_xlfn.XLOOKUP(C86,table_Termination[Connector],table_Termination[MCC_Wire_Colors]),"")</f>
        <v/>
      </c>
      <c r="AD86" s="69"/>
      <c r="AG86" t="e">
        <f>IF(AND(LEFT(C86,2)="L6",_xlfn.NUMBERVALUE(LEFT(U86,3))&gt;250),"1ph",_xlfn.XLOOKUP(C86,table_Termination[Connector],table_Termination[Phasing]))</f>
        <v>#N/A</v>
      </c>
      <c r="AH86" t="e">
        <f>_xlfn.XLOOKUP('Order Entry'!AG86,lookup!$O$3:$O$7,lookup!$P$3:$P$7)</f>
        <v>#N/A</v>
      </c>
      <c r="AI86" t="e">
        <f>_xlfn.XLOOKUP('Order Entry'!AG86,lookup!$O$3:$O$7,lookup!$Q$3:$Q$7)</f>
        <v>#N/A</v>
      </c>
      <c r="AJ86">
        <f t="shared" si="20"/>
        <v>0</v>
      </c>
      <c r="AK86" t="e">
        <f>_xlfn.XLOOKUP(C86,table_Termination[Connector],table_Termination[Plate_Hole])</f>
        <v>#N/A</v>
      </c>
      <c r="AL86" t="e">
        <f>_xlfn.XLOOKUP(V86,lookup!$AD$68:$AD$72,lookup!$AC$68:$AC$72)</f>
        <v>#N/A</v>
      </c>
      <c r="AM86" s="44" t="str" cm="1">
        <f t="array" ref="AM86">IF(C86="","",IF(_xlfn.XLOOKUP(C86,table_Termination[Connector],table_Termination[Plate_Hole])=1.6,{"4x4","1G"},IF(_xlfn.XLOOKUP(C86,table_Termination[Connector],table_Termination[Plate_Hole])=2.1,"4x4","None")))</f>
        <v/>
      </c>
      <c r="AO86" s="44" t="str" cm="1">
        <f t="array" ref="AO86">IF(AM86="","None",_xlfn.XLOOKUP(_xlfn.ANCHORARRAY(AM86),lookup!$AC$68:$AC$72,lookup!$AD$68:$AD$72))</f>
        <v>None</v>
      </c>
      <c r="AQ86" s="44" t="s">
        <v>283</v>
      </c>
      <c r="AR86" t="str">
        <f>IF(C86="","",_xlfn.XLOOKUP(_xlfn.XLOOKUP(C86,table_Termination[Connector],table_Termination[SQD_Breaker]),Table_Breaker[breaker],Table_Breaker[Description]))</f>
        <v/>
      </c>
      <c r="AS86" t="str">
        <f>IF(C86="","",_xlfn.XLOOKUP(_xlfn.XLOOKUP(C86,table_Termination[Connector],table_Termination[HV_Siem_Breaker]),Table_Breaker[breaker],Table_Breaker[Description],""))</f>
        <v/>
      </c>
      <c r="AT86" s="44" t="s">
        <v>283</v>
      </c>
      <c r="AU86" t="e">
        <f t="shared" si="24"/>
        <v>#N/A</v>
      </c>
      <c r="AV86" t="e">
        <f t="shared" si="25"/>
        <v>#N/A</v>
      </c>
      <c r="AW86" s="44" t="str" cm="1">
        <f t="array" ref="AW86">IF(D86="","",_xlfn.TOROW(lookup!A243:A255))</f>
        <v/>
      </c>
    </row>
    <row r="87" spans="1:49" x14ac:dyDescent="0.25">
      <c r="A87" s="56">
        <v>78</v>
      </c>
      <c r="B87" s="57" t="str">
        <f t="shared" si="21"/>
        <v/>
      </c>
      <c r="C87" s="58"/>
      <c r="D87" s="58"/>
      <c r="E87" s="57"/>
      <c r="F87" s="57" t="str">
        <f t="shared" si="22"/>
        <v/>
      </c>
      <c r="G87" s="57"/>
      <c r="H87" s="59"/>
      <c r="I87" s="59" t="s">
        <v>183</v>
      </c>
      <c r="J87" s="59" t="s">
        <v>183</v>
      </c>
      <c r="K87" s="59"/>
      <c r="L87" s="60" t="str">
        <f t="shared" si="15"/>
        <v/>
      </c>
      <c r="M87" s="60" t="str">
        <f t="shared" si="16"/>
        <v/>
      </c>
      <c r="N87" s="59"/>
      <c r="O87" s="59"/>
      <c r="P87" s="61"/>
      <c r="Q87" s="61"/>
      <c r="R87" s="62" t="str">
        <f>IF(C87="","",_xlfn.XLOOKUP(C87,table_Termination[Connector],table_Termination[Conduit_Size]))</f>
        <v/>
      </c>
      <c r="S87" s="63" t="str">
        <f>IF(C87="","",_xlfn.XLOOKUP(C87,table_Termination[Connector],table_Termination[Wire AWG]))</f>
        <v/>
      </c>
      <c r="T87" s="64" t="str">
        <f t="shared" si="19"/>
        <v/>
      </c>
      <c r="U87" s="65" t="str">
        <f>IF(C87="","",LEFT(_xlfn.XLOOKUP(C87,table_Termination[Connector],table_Termination[Voltage]),3))</f>
        <v/>
      </c>
      <c r="V87" s="66" t="str">
        <f t="shared" si="17"/>
        <v/>
      </c>
      <c r="W87" s="64" t="str" cm="1">
        <f t="array" aca="1" ref="W87" ca="1">IF(C87="","",IF(D87="MCC","------",IF(K87="","Black",_xlfn.XLOOKUP(K87,Table_RotateWireColor[circuit],INDIRECT("Table_RotateWireColor["&amp;U87&amp;"]")))))</f>
        <v/>
      </c>
      <c r="X87" s="64" t="str" cm="1">
        <f t="array" aca="1" ref="X87" ca="1">IF(C87="","",IF(D87="MCC","-----",IF(AH87=1,"-",IF(K87="","Red",_xlfn.XLOOKUP(L87,Table_RotateWireColor[circuit],INDIRECT("Table_RotateWireColor["&amp;U87&amp;"]"))))))</f>
        <v/>
      </c>
      <c r="Y87" s="64" t="str" cm="1">
        <f t="array" aca="1" ref="Y87" ca="1">IF(C87="","",IF(D87="MCC","-----",IF(AH87&lt;=2,"-",IF(K87="","Blue",_xlfn.XLOOKUP(M87,Table_RotateWireColor[circuit],INDIRECT("Table_RotateWireColor["&amp;U87&amp;"]"))))))</f>
        <v/>
      </c>
      <c r="Z87" s="64" t="str" cm="1">
        <f t="array" aca="1" ref="Z87" ca="1">IF(C87="","",IF(D87="MCC","-----",IF(AI87&lt;&gt;1,"-",IF(K87="","White",_xlfn.XLOOKUP("N",Table_RotateWireColor[circuit],INDIRECT("Table_RotateWireColor["&amp;U87&amp;"]"))))))</f>
        <v/>
      </c>
      <c r="AA87" s="64" t="str">
        <f t="shared" si="23"/>
        <v/>
      </c>
      <c r="AB87" s="67" t="str">
        <f>IF(C87="","","PWxx-"&amp;_xlfn.XLOOKUP(C87,table_Termination[Connector],table_Termination[Abbreviation])&amp;"T-xxSALx("&amp;IF(D87="LFMC",0,IF(D87="MCC",1,3))&amp;IF(Q87="Bolt",1,0)&amp;IF(AL87="None",0,IF(AL87="1G",1,IF(AL87="4x4",2,3)))&amp;")")</f>
        <v/>
      </c>
      <c r="AC87" s="68" t="str">
        <f>IF(D87="MCC","MC Cable Wire Colors "&amp;_xlfn.XLOOKUP(C87,table_Termination[Connector],table_Termination[MCC_Wire_Colors]),"")</f>
        <v/>
      </c>
      <c r="AD87" s="69"/>
      <c r="AG87" t="e">
        <f>IF(AND(LEFT(C87,2)="L6",_xlfn.NUMBERVALUE(LEFT(U87,3))&gt;250),"1ph",_xlfn.XLOOKUP(C87,table_Termination[Connector],table_Termination[Phasing]))</f>
        <v>#N/A</v>
      </c>
      <c r="AH87" t="e">
        <f>_xlfn.XLOOKUP('Order Entry'!AG87,lookup!$O$3:$O$7,lookup!$P$3:$P$7)</f>
        <v>#N/A</v>
      </c>
      <c r="AI87" t="e">
        <f>_xlfn.XLOOKUP('Order Entry'!AG87,lookup!$O$3:$O$7,lookup!$Q$3:$Q$7)</f>
        <v>#N/A</v>
      </c>
      <c r="AJ87">
        <f t="shared" si="20"/>
        <v>0</v>
      </c>
      <c r="AK87" t="e">
        <f>_xlfn.XLOOKUP(C87,table_Termination[Connector],table_Termination[Plate_Hole])</f>
        <v>#N/A</v>
      </c>
      <c r="AL87" t="e">
        <f>_xlfn.XLOOKUP(V87,lookup!$AD$68:$AD$72,lookup!$AC$68:$AC$72)</f>
        <v>#N/A</v>
      </c>
      <c r="AM87" s="44" t="str" cm="1">
        <f t="array" ref="AM87">IF(C87="","",IF(_xlfn.XLOOKUP(C87,table_Termination[Connector],table_Termination[Plate_Hole])=1.6,{"4x4","1G"},IF(_xlfn.XLOOKUP(C87,table_Termination[Connector],table_Termination[Plate_Hole])=2.1,"4x4","None")))</f>
        <v/>
      </c>
      <c r="AO87" s="44" t="str" cm="1">
        <f t="array" ref="AO87">IF(AM87="","None",_xlfn.XLOOKUP(_xlfn.ANCHORARRAY(AM87),lookup!$AC$68:$AC$72,lookup!$AD$68:$AD$72))</f>
        <v>None</v>
      </c>
      <c r="AQ87" s="44" t="s">
        <v>283</v>
      </c>
      <c r="AR87" t="str">
        <f>IF(C87="","",_xlfn.XLOOKUP(_xlfn.XLOOKUP(C87,table_Termination[Connector],table_Termination[SQD_Breaker]),Table_Breaker[breaker],Table_Breaker[Description]))</f>
        <v/>
      </c>
      <c r="AS87" t="str">
        <f>IF(C87="","",_xlfn.XLOOKUP(_xlfn.XLOOKUP(C87,table_Termination[Connector],table_Termination[HV_Siem_Breaker]),Table_Breaker[breaker],Table_Breaker[Description],""))</f>
        <v/>
      </c>
      <c r="AT87" s="44" t="s">
        <v>283</v>
      </c>
      <c r="AU87" t="e">
        <f t="shared" si="24"/>
        <v>#N/A</v>
      </c>
      <c r="AV87" t="e">
        <f t="shared" si="25"/>
        <v>#N/A</v>
      </c>
      <c r="AW87" s="44" t="str" cm="1">
        <f t="array" ref="AW87">IF(D87="","",_xlfn.TOROW(lookup!A244:A256))</f>
        <v/>
      </c>
    </row>
    <row r="88" spans="1:49" x14ac:dyDescent="0.25">
      <c r="A88" s="56">
        <v>79</v>
      </c>
      <c r="B88" s="57" t="str">
        <f t="shared" si="21"/>
        <v/>
      </c>
      <c r="C88" s="58"/>
      <c r="D88" s="58"/>
      <c r="E88" s="57"/>
      <c r="F88" s="57" t="str">
        <f t="shared" si="22"/>
        <v/>
      </c>
      <c r="G88" s="57"/>
      <c r="H88" s="59"/>
      <c r="I88" s="59" t="s">
        <v>183</v>
      </c>
      <c r="J88" s="59" t="s">
        <v>183</v>
      </c>
      <c r="K88" s="59"/>
      <c r="L88" s="60" t="str">
        <f t="shared" si="15"/>
        <v/>
      </c>
      <c r="M88" s="60" t="str">
        <f t="shared" si="16"/>
        <v/>
      </c>
      <c r="N88" s="59"/>
      <c r="O88" s="59"/>
      <c r="P88" s="61"/>
      <c r="Q88" s="61"/>
      <c r="R88" s="62" t="str">
        <f>IF(C88="","",_xlfn.XLOOKUP(C88,table_Termination[Connector],table_Termination[Conduit_Size]))</f>
        <v/>
      </c>
      <c r="S88" s="63" t="str">
        <f>IF(C88="","",_xlfn.XLOOKUP(C88,table_Termination[Connector],table_Termination[Wire AWG]))</f>
        <v/>
      </c>
      <c r="T88" s="64" t="str">
        <f t="shared" si="19"/>
        <v/>
      </c>
      <c r="U88" s="65" t="str">
        <f>IF(C88="","",LEFT(_xlfn.XLOOKUP(C88,table_Termination[Connector],table_Termination[Voltage]),3))</f>
        <v/>
      </c>
      <c r="V88" s="66" t="str">
        <f t="shared" si="17"/>
        <v/>
      </c>
      <c r="W88" s="64" t="str" cm="1">
        <f t="array" aca="1" ref="W88" ca="1">IF(C88="","",IF(D88="MCC","------",IF(K88="","Black",_xlfn.XLOOKUP(K88,Table_RotateWireColor[circuit],INDIRECT("Table_RotateWireColor["&amp;U88&amp;"]")))))</f>
        <v/>
      </c>
      <c r="X88" s="64" t="str" cm="1">
        <f t="array" aca="1" ref="X88" ca="1">IF(C88="","",IF(D88="MCC","-----",IF(AH88=1,"-",IF(K88="","Red",_xlfn.XLOOKUP(L88,Table_RotateWireColor[circuit],INDIRECT("Table_RotateWireColor["&amp;U88&amp;"]"))))))</f>
        <v/>
      </c>
      <c r="Y88" s="64" t="str" cm="1">
        <f t="array" aca="1" ref="Y88" ca="1">IF(C88="","",IF(D88="MCC","-----",IF(AH88&lt;=2,"-",IF(K88="","Blue",_xlfn.XLOOKUP(M88,Table_RotateWireColor[circuit],INDIRECT("Table_RotateWireColor["&amp;U88&amp;"]"))))))</f>
        <v/>
      </c>
      <c r="Z88" s="64" t="str" cm="1">
        <f t="array" aca="1" ref="Z88" ca="1">IF(C88="","",IF(D88="MCC","-----",IF(AI88&lt;&gt;1,"-",IF(K88="","White",_xlfn.XLOOKUP("N",Table_RotateWireColor[circuit],INDIRECT("Table_RotateWireColor["&amp;U88&amp;"]"))))))</f>
        <v/>
      </c>
      <c r="AA88" s="64" t="str">
        <f t="shared" si="23"/>
        <v/>
      </c>
      <c r="AB88" s="67" t="str">
        <f>IF(C88="","","PWxx-"&amp;_xlfn.XLOOKUP(C88,table_Termination[Connector],table_Termination[Abbreviation])&amp;"T-xxSALx("&amp;IF(D88="LFMC",0,IF(D88="MCC",1,3))&amp;IF(Q88="Bolt",1,0)&amp;IF(AL88="None",0,IF(AL88="1G",1,IF(AL88="4x4",2,3)))&amp;")")</f>
        <v/>
      </c>
      <c r="AC88" s="68" t="str">
        <f>IF(D88="MCC","MC Cable Wire Colors "&amp;_xlfn.XLOOKUP(C88,table_Termination[Connector],table_Termination[MCC_Wire_Colors]),"")</f>
        <v/>
      </c>
      <c r="AD88" s="69"/>
      <c r="AG88" t="e">
        <f>IF(AND(LEFT(C88,2)="L6",_xlfn.NUMBERVALUE(LEFT(U88,3))&gt;250),"1ph",_xlfn.XLOOKUP(C88,table_Termination[Connector],table_Termination[Phasing]))</f>
        <v>#N/A</v>
      </c>
      <c r="AH88" t="e">
        <f>_xlfn.XLOOKUP('Order Entry'!AG88,lookup!$O$3:$O$7,lookup!$P$3:$P$7)</f>
        <v>#N/A</v>
      </c>
      <c r="AI88" t="e">
        <f>_xlfn.XLOOKUP('Order Entry'!AG88,lookup!$O$3:$O$7,lookup!$Q$3:$Q$7)</f>
        <v>#N/A</v>
      </c>
      <c r="AJ88">
        <f t="shared" si="20"/>
        <v>0</v>
      </c>
      <c r="AK88" t="e">
        <f>_xlfn.XLOOKUP(C88,table_Termination[Connector],table_Termination[Plate_Hole])</f>
        <v>#N/A</v>
      </c>
      <c r="AL88" t="e">
        <f>_xlfn.XLOOKUP(V88,lookup!$AD$68:$AD$72,lookup!$AC$68:$AC$72)</f>
        <v>#N/A</v>
      </c>
      <c r="AM88" s="44" t="str" cm="1">
        <f t="array" ref="AM88">IF(C88="","",IF(_xlfn.XLOOKUP(C88,table_Termination[Connector],table_Termination[Plate_Hole])=1.6,{"4x4","1G"},IF(_xlfn.XLOOKUP(C88,table_Termination[Connector],table_Termination[Plate_Hole])=2.1,"4x4","None")))</f>
        <v/>
      </c>
      <c r="AO88" s="44" t="str" cm="1">
        <f t="array" ref="AO88">IF(AM88="","None",_xlfn.XLOOKUP(_xlfn.ANCHORARRAY(AM88),lookup!$AC$68:$AC$72,lookup!$AD$68:$AD$72))</f>
        <v>None</v>
      </c>
      <c r="AQ88" s="44" t="s">
        <v>283</v>
      </c>
      <c r="AR88" t="str">
        <f>IF(C88="","",_xlfn.XLOOKUP(_xlfn.XLOOKUP(C88,table_Termination[Connector],table_Termination[SQD_Breaker]),Table_Breaker[breaker],Table_Breaker[Description]))</f>
        <v/>
      </c>
      <c r="AS88" t="str">
        <f>IF(C88="","",_xlfn.XLOOKUP(_xlfn.XLOOKUP(C88,table_Termination[Connector],table_Termination[HV_Siem_Breaker]),Table_Breaker[breaker],Table_Breaker[Description],""))</f>
        <v/>
      </c>
      <c r="AT88" s="44" t="s">
        <v>283</v>
      </c>
      <c r="AU88" t="e">
        <f t="shared" si="24"/>
        <v>#N/A</v>
      </c>
      <c r="AV88" t="e">
        <f t="shared" si="25"/>
        <v>#N/A</v>
      </c>
      <c r="AW88" s="44" t="str" cm="1">
        <f t="array" ref="AW88">IF(D88="","",_xlfn.TOROW(lookup!A245:A257))</f>
        <v/>
      </c>
    </row>
    <row r="89" spans="1:49" x14ac:dyDescent="0.25">
      <c r="A89" s="56">
        <v>80</v>
      </c>
      <c r="B89" s="57" t="str">
        <f t="shared" si="21"/>
        <v/>
      </c>
      <c r="C89" s="58"/>
      <c r="D89" s="58"/>
      <c r="E89" s="57"/>
      <c r="F89" s="57" t="str">
        <f t="shared" si="22"/>
        <v/>
      </c>
      <c r="G89" s="57"/>
      <c r="H89" s="59"/>
      <c r="I89" s="59" t="s">
        <v>183</v>
      </c>
      <c r="J89" s="59" t="s">
        <v>183</v>
      </c>
      <c r="K89" s="59"/>
      <c r="L89" s="60" t="str">
        <f t="shared" ref="L89:L152" si="26">IF(K89="","",IF(AG89="1ph","-",K89+2))</f>
        <v/>
      </c>
      <c r="M89" s="60" t="str">
        <f t="shared" ref="M89:M152" si="27">IF(K89="","",IF(OR(L89="-",AG89="1LL"),"-",L89+2))</f>
        <v/>
      </c>
      <c r="N89" s="59"/>
      <c r="O89" s="59"/>
      <c r="P89" s="61"/>
      <c r="Q89" s="61"/>
      <c r="R89" s="62" t="str">
        <f>IF(C89="","",_xlfn.XLOOKUP(C89,table_Termination[Connector],table_Termination[Conduit_Size]))</f>
        <v/>
      </c>
      <c r="S89" s="63" t="str">
        <f>IF(C89="","",_xlfn.XLOOKUP(C89,table_Termination[Connector],table_Termination[Wire AWG]))</f>
        <v/>
      </c>
      <c r="T89" s="64" t="str">
        <f t="shared" si="19"/>
        <v/>
      </c>
      <c r="U89" s="65" t="str">
        <f>IF(C89="","",LEFT(_xlfn.XLOOKUP(C89,table_Termination[Connector],table_Termination[Voltage]),3))</f>
        <v/>
      </c>
      <c r="V89" s="66" t="str">
        <f t="shared" ref="V89:V152" si="28">IF(C89="","",AO89)</f>
        <v/>
      </c>
      <c r="W89" s="64" t="str" cm="1">
        <f t="array" aca="1" ref="W89" ca="1">IF(C89="","",IF(D89="MCC","------",IF(K89="","Black",_xlfn.XLOOKUP(K89,Table_RotateWireColor[circuit],INDIRECT("Table_RotateWireColor["&amp;U89&amp;"]")))))</f>
        <v/>
      </c>
      <c r="X89" s="64" t="str" cm="1">
        <f t="array" aca="1" ref="X89" ca="1">IF(C89="","",IF(D89="MCC","-----",IF(AH89=1,"-",IF(K89="","Red",_xlfn.XLOOKUP(L89,Table_RotateWireColor[circuit],INDIRECT("Table_RotateWireColor["&amp;U89&amp;"]"))))))</f>
        <v/>
      </c>
      <c r="Y89" s="64" t="str" cm="1">
        <f t="array" aca="1" ref="Y89" ca="1">IF(C89="","",IF(D89="MCC","-----",IF(AH89&lt;=2,"-",IF(K89="","Blue",_xlfn.XLOOKUP(M89,Table_RotateWireColor[circuit],INDIRECT("Table_RotateWireColor["&amp;U89&amp;"]"))))))</f>
        <v/>
      </c>
      <c r="Z89" s="64" t="str" cm="1">
        <f t="array" aca="1" ref="Z89" ca="1">IF(C89="","",IF(D89="MCC","-----",IF(AI89&lt;&gt;1,"-",IF(K89="","White",_xlfn.XLOOKUP("N",Table_RotateWireColor[circuit],INDIRECT("Table_RotateWireColor["&amp;U89&amp;"]"))))))</f>
        <v/>
      </c>
      <c r="AA89" s="64" t="str">
        <f t="shared" si="23"/>
        <v/>
      </c>
      <c r="AB89" s="67" t="str">
        <f>IF(C89="","","PWxx-"&amp;_xlfn.XLOOKUP(C89,table_Termination[Connector],table_Termination[Abbreviation])&amp;"T-xxSALx("&amp;IF(D89="LFMC",0,IF(D89="MCC",1,3))&amp;IF(Q89="Bolt",1,0)&amp;IF(AL89="None",0,IF(AL89="1G",1,IF(AL89="4x4",2,3)))&amp;")")</f>
        <v/>
      </c>
      <c r="AC89" s="68" t="str">
        <f>IF(D89="MCC","MC Cable Wire Colors "&amp;_xlfn.XLOOKUP(C89,table_Termination[Connector],table_Termination[MCC_Wire_Colors]),"")</f>
        <v/>
      </c>
      <c r="AD89" s="69"/>
      <c r="AG89" t="e">
        <f>IF(AND(LEFT(C89,2)="L6",_xlfn.NUMBERVALUE(LEFT(U89,3))&gt;250),"1ph",_xlfn.XLOOKUP(C89,table_Termination[Connector],table_Termination[Phasing]))</f>
        <v>#N/A</v>
      </c>
      <c r="AH89" t="e">
        <f>_xlfn.XLOOKUP('Order Entry'!AG89,lookup!$O$3:$O$7,lookup!$P$3:$P$7)</f>
        <v>#N/A</v>
      </c>
      <c r="AI89" t="e">
        <f>_xlfn.XLOOKUP('Order Entry'!AG89,lookup!$O$3:$O$7,lookup!$Q$3:$Q$7)</f>
        <v>#N/A</v>
      </c>
      <c r="AJ89">
        <f t="shared" si="20"/>
        <v>0</v>
      </c>
      <c r="AK89" t="e">
        <f>_xlfn.XLOOKUP(C89,table_Termination[Connector],table_Termination[Plate_Hole])</f>
        <v>#N/A</v>
      </c>
      <c r="AL89" t="e">
        <f>_xlfn.XLOOKUP(V89,lookup!$AD$68:$AD$72,lookup!$AC$68:$AC$72)</f>
        <v>#N/A</v>
      </c>
      <c r="AM89" s="44" t="str" cm="1">
        <f t="array" ref="AM89">IF(C89="","",IF(_xlfn.XLOOKUP(C89,table_Termination[Connector],table_Termination[Plate_Hole])=1.6,{"4x4","1G"},IF(_xlfn.XLOOKUP(C89,table_Termination[Connector],table_Termination[Plate_Hole])=2.1,"4x4","None")))</f>
        <v/>
      </c>
      <c r="AO89" s="44" t="str" cm="1">
        <f t="array" ref="AO89">IF(AM89="","None",_xlfn.XLOOKUP(_xlfn.ANCHORARRAY(AM89),lookup!$AC$68:$AC$72,lookup!$AD$68:$AD$72))</f>
        <v>None</v>
      </c>
      <c r="AQ89" s="44" t="s">
        <v>283</v>
      </c>
      <c r="AR89" t="str">
        <f>IF(C89="","",_xlfn.XLOOKUP(_xlfn.XLOOKUP(C89,table_Termination[Connector],table_Termination[SQD_Breaker]),Table_Breaker[breaker],Table_Breaker[Description]))</f>
        <v/>
      </c>
      <c r="AS89" t="str">
        <f>IF(C89="","",_xlfn.XLOOKUP(_xlfn.XLOOKUP(C89,table_Termination[Connector],table_Termination[HV_Siem_Breaker]),Table_Breaker[breaker],Table_Breaker[Description],""))</f>
        <v/>
      </c>
      <c r="AT89" s="44" t="s">
        <v>283</v>
      </c>
      <c r="AU89" t="e">
        <f t="shared" si="24"/>
        <v>#N/A</v>
      </c>
      <c r="AV89" t="e">
        <f t="shared" si="25"/>
        <v>#N/A</v>
      </c>
      <c r="AW89" s="44" t="str" cm="1">
        <f t="array" ref="AW89">IF(D89="","",_xlfn.TOROW(lookup!A246:A258))</f>
        <v/>
      </c>
    </row>
    <row r="90" spans="1:49" x14ac:dyDescent="0.25">
      <c r="A90" s="56">
        <v>81</v>
      </c>
      <c r="B90" s="57" t="str">
        <f t="shared" si="21"/>
        <v/>
      </c>
      <c r="C90" s="58"/>
      <c r="D90" s="58"/>
      <c r="E90" s="57"/>
      <c r="F90" s="57" t="str">
        <f t="shared" si="22"/>
        <v/>
      </c>
      <c r="G90" s="57"/>
      <c r="H90" s="59"/>
      <c r="I90" s="59" t="s">
        <v>183</v>
      </c>
      <c r="J90" s="59" t="s">
        <v>183</v>
      </c>
      <c r="K90" s="59"/>
      <c r="L90" s="60" t="str">
        <f t="shared" si="26"/>
        <v/>
      </c>
      <c r="M90" s="60" t="str">
        <f t="shared" si="27"/>
        <v/>
      </c>
      <c r="N90" s="59"/>
      <c r="O90" s="59"/>
      <c r="P90" s="61"/>
      <c r="Q90" s="61"/>
      <c r="R90" s="62" t="str">
        <f>IF(C90="","",_xlfn.XLOOKUP(C90,table_Termination[Connector],table_Termination[Conduit_Size]))</f>
        <v/>
      </c>
      <c r="S90" s="63" t="str">
        <f>IF(C90="","",_xlfn.XLOOKUP(C90,table_Termination[Connector],table_Termination[Wire AWG]))</f>
        <v/>
      </c>
      <c r="T90" s="64" t="str">
        <f t="shared" si="19"/>
        <v/>
      </c>
      <c r="U90" s="65" t="str">
        <f>IF(C90="","",LEFT(_xlfn.XLOOKUP(C90,table_Termination[Connector],table_Termination[Voltage]),3))</f>
        <v/>
      </c>
      <c r="V90" s="66" t="str">
        <f t="shared" si="28"/>
        <v/>
      </c>
      <c r="W90" s="64" t="str" cm="1">
        <f t="array" aca="1" ref="W90" ca="1">IF(C90="","",IF(D90="MCC","------",IF(K90="","Black",_xlfn.XLOOKUP(K90,Table_RotateWireColor[circuit],INDIRECT("Table_RotateWireColor["&amp;U90&amp;"]")))))</f>
        <v/>
      </c>
      <c r="X90" s="64" t="str" cm="1">
        <f t="array" aca="1" ref="X90" ca="1">IF(C90="","",IF(D90="MCC","-----",IF(AH90=1,"-",IF(K90="","Red",_xlfn.XLOOKUP(L90,Table_RotateWireColor[circuit],INDIRECT("Table_RotateWireColor["&amp;U90&amp;"]"))))))</f>
        <v/>
      </c>
      <c r="Y90" s="64" t="str" cm="1">
        <f t="array" aca="1" ref="Y90" ca="1">IF(C90="","",IF(D90="MCC","-----",IF(AH90&lt;=2,"-",IF(K90="","Blue",_xlfn.XLOOKUP(M90,Table_RotateWireColor[circuit],INDIRECT("Table_RotateWireColor["&amp;U90&amp;"]"))))))</f>
        <v/>
      </c>
      <c r="Z90" s="64" t="str" cm="1">
        <f t="array" aca="1" ref="Z90" ca="1">IF(C90="","",IF(D90="MCC","-----",IF(AI90&lt;&gt;1,"-",IF(K90="","White",_xlfn.XLOOKUP("N",Table_RotateWireColor[circuit],INDIRECT("Table_RotateWireColor["&amp;U90&amp;"]"))))))</f>
        <v/>
      </c>
      <c r="AA90" s="64" t="str">
        <f t="shared" si="23"/>
        <v/>
      </c>
      <c r="AB90" s="67" t="str">
        <f>IF(C90="","","PWxx-"&amp;_xlfn.XLOOKUP(C90,table_Termination[Connector],table_Termination[Abbreviation])&amp;"T-xxSALx("&amp;IF(D90="LFMC",0,IF(D90="MCC",1,3))&amp;IF(Q90="Bolt",1,0)&amp;IF(AL90="None",0,IF(AL90="1G",1,IF(AL90="4x4",2,3)))&amp;")")</f>
        <v/>
      </c>
      <c r="AC90" s="68" t="str">
        <f>IF(D90="MCC","MC Cable Wire Colors "&amp;_xlfn.XLOOKUP(C90,table_Termination[Connector],table_Termination[MCC_Wire_Colors]),"")</f>
        <v/>
      </c>
      <c r="AD90" s="69"/>
      <c r="AG90" t="e">
        <f>IF(AND(LEFT(C90,2)="L6",_xlfn.NUMBERVALUE(LEFT(U90,3))&gt;250),"1ph",_xlfn.XLOOKUP(C90,table_Termination[Connector],table_Termination[Phasing]))</f>
        <v>#N/A</v>
      </c>
      <c r="AH90" t="e">
        <f>_xlfn.XLOOKUP('Order Entry'!AG90,lookup!$O$3:$O$7,lookup!$P$3:$P$7)</f>
        <v>#N/A</v>
      </c>
      <c r="AI90" t="e">
        <f>_xlfn.XLOOKUP('Order Entry'!AG90,lookup!$O$3:$O$7,lookup!$Q$3:$Q$7)</f>
        <v>#N/A</v>
      </c>
      <c r="AJ90">
        <f t="shared" si="20"/>
        <v>0</v>
      </c>
      <c r="AK90" t="e">
        <f>_xlfn.XLOOKUP(C90,table_Termination[Connector],table_Termination[Plate_Hole])</f>
        <v>#N/A</v>
      </c>
      <c r="AL90" t="e">
        <f>_xlfn.XLOOKUP(V90,lookup!$AD$68:$AD$72,lookup!$AC$68:$AC$72)</f>
        <v>#N/A</v>
      </c>
      <c r="AM90" s="44" t="str" cm="1">
        <f t="array" ref="AM90">IF(C90="","",IF(_xlfn.XLOOKUP(C90,table_Termination[Connector],table_Termination[Plate_Hole])=1.6,{"4x4","1G"},IF(_xlfn.XLOOKUP(C90,table_Termination[Connector],table_Termination[Plate_Hole])=2.1,"4x4","None")))</f>
        <v/>
      </c>
      <c r="AO90" s="44" t="str" cm="1">
        <f t="array" ref="AO90">IF(AM90="","None",_xlfn.XLOOKUP(_xlfn.ANCHORARRAY(AM90),lookup!$AC$68:$AC$72,lookup!$AD$68:$AD$72))</f>
        <v>None</v>
      </c>
      <c r="AQ90" s="44" t="s">
        <v>283</v>
      </c>
      <c r="AR90" t="str">
        <f>IF(C90="","",_xlfn.XLOOKUP(_xlfn.XLOOKUP(C90,table_Termination[Connector],table_Termination[SQD_Breaker]),Table_Breaker[breaker],Table_Breaker[Description]))</f>
        <v/>
      </c>
      <c r="AS90" t="str">
        <f>IF(C90="","",_xlfn.XLOOKUP(_xlfn.XLOOKUP(C90,table_Termination[Connector],table_Termination[HV_Siem_Breaker]),Table_Breaker[breaker],Table_Breaker[Description],""))</f>
        <v/>
      </c>
      <c r="AT90" s="44" t="s">
        <v>283</v>
      </c>
      <c r="AU90" t="e">
        <f t="shared" si="24"/>
        <v>#N/A</v>
      </c>
      <c r="AV90" t="e">
        <f t="shared" si="25"/>
        <v>#N/A</v>
      </c>
      <c r="AW90" s="44" t="str" cm="1">
        <f t="array" ref="AW90">IF(D90="","",_xlfn.TOROW(lookup!A247:A259))</f>
        <v/>
      </c>
    </row>
    <row r="91" spans="1:49" x14ac:dyDescent="0.25">
      <c r="A91" s="56">
        <v>82</v>
      </c>
      <c r="B91" s="57" t="str">
        <f t="shared" si="21"/>
        <v/>
      </c>
      <c r="C91" s="58"/>
      <c r="D91" s="58"/>
      <c r="E91" s="57"/>
      <c r="F91" s="57" t="str">
        <f t="shared" si="22"/>
        <v/>
      </c>
      <c r="G91" s="57"/>
      <c r="H91" s="59"/>
      <c r="I91" s="59" t="s">
        <v>183</v>
      </c>
      <c r="J91" s="59" t="s">
        <v>183</v>
      </c>
      <c r="K91" s="59"/>
      <c r="L91" s="60" t="str">
        <f t="shared" si="26"/>
        <v/>
      </c>
      <c r="M91" s="60" t="str">
        <f t="shared" si="27"/>
        <v/>
      </c>
      <c r="N91" s="59"/>
      <c r="O91" s="59"/>
      <c r="P91" s="61"/>
      <c r="Q91" s="61"/>
      <c r="R91" s="62" t="str">
        <f>IF(C91="","",_xlfn.XLOOKUP(C91,table_Termination[Connector],table_Termination[Conduit_Size]))</f>
        <v/>
      </c>
      <c r="S91" s="63" t="str">
        <f>IF(C91="","",_xlfn.XLOOKUP(C91,table_Termination[Connector],table_Termination[Wire AWG]))</f>
        <v/>
      </c>
      <c r="T91" s="64" t="str">
        <f t="shared" si="19"/>
        <v/>
      </c>
      <c r="U91" s="65" t="str">
        <f>IF(C91="","",LEFT(_xlfn.XLOOKUP(C91,table_Termination[Connector],table_Termination[Voltage]),3))</f>
        <v/>
      </c>
      <c r="V91" s="66" t="str">
        <f t="shared" si="28"/>
        <v/>
      </c>
      <c r="W91" s="64" t="str" cm="1">
        <f t="array" aca="1" ref="W91" ca="1">IF(C91="","",IF(D91="MCC","------",IF(K91="","Black",_xlfn.XLOOKUP(K91,Table_RotateWireColor[circuit],INDIRECT("Table_RotateWireColor["&amp;U91&amp;"]")))))</f>
        <v/>
      </c>
      <c r="X91" s="64" t="str" cm="1">
        <f t="array" aca="1" ref="X91" ca="1">IF(C91="","",IF(D91="MCC","-----",IF(AH91=1,"-",IF(K91="","Red",_xlfn.XLOOKUP(L91,Table_RotateWireColor[circuit],INDIRECT("Table_RotateWireColor["&amp;U91&amp;"]"))))))</f>
        <v/>
      </c>
      <c r="Y91" s="64" t="str" cm="1">
        <f t="array" aca="1" ref="Y91" ca="1">IF(C91="","",IF(D91="MCC","-----",IF(AH91&lt;=2,"-",IF(K91="","Blue",_xlfn.XLOOKUP(M91,Table_RotateWireColor[circuit],INDIRECT("Table_RotateWireColor["&amp;U91&amp;"]"))))))</f>
        <v/>
      </c>
      <c r="Z91" s="64" t="str" cm="1">
        <f t="array" aca="1" ref="Z91" ca="1">IF(C91="","",IF(D91="MCC","-----",IF(AI91&lt;&gt;1,"-",IF(K91="","White",_xlfn.XLOOKUP("N",Table_RotateWireColor[circuit],INDIRECT("Table_RotateWireColor["&amp;U91&amp;"]"))))))</f>
        <v/>
      </c>
      <c r="AA91" s="64" t="str">
        <f t="shared" si="23"/>
        <v/>
      </c>
      <c r="AB91" s="67" t="str">
        <f>IF(C91="","","PWxx-"&amp;_xlfn.XLOOKUP(C91,table_Termination[Connector],table_Termination[Abbreviation])&amp;"T-xxSALx("&amp;IF(D91="LFMC",0,IF(D91="MCC",1,3))&amp;IF(Q91="Bolt",1,0)&amp;IF(AL91="None",0,IF(AL91="1G",1,IF(AL91="4x4",2,3)))&amp;")")</f>
        <v/>
      </c>
      <c r="AC91" s="68" t="str">
        <f>IF(D91="MCC","MC Cable Wire Colors "&amp;_xlfn.XLOOKUP(C91,table_Termination[Connector],table_Termination[MCC_Wire_Colors]),"")</f>
        <v/>
      </c>
      <c r="AD91" s="69"/>
      <c r="AG91" t="e">
        <f>IF(AND(LEFT(C91,2)="L6",_xlfn.NUMBERVALUE(LEFT(U91,3))&gt;250),"1ph",_xlfn.XLOOKUP(C91,table_Termination[Connector],table_Termination[Phasing]))</f>
        <v>#N/A</v>
      </c>
      <c r="AH91" t="e">
        <f>_xlfn.XLOOKUP('Order Entry'!AG91,lookup!$O$3:$O$7,lookup!$P$3:$P$7)</f>
        <v>#N/A</v>
      </c>
      <c r="AI91" t="e">
        <f>_xlfn.XLOOKUP('Order Entry'!AG91,lookup!$O$3:$O$7,lookup!$Q$3:$Q$7)</f>
        <v>#N/A</v>
      </c>
      <c r="AJ91">
        <f t="shared" si="20"/>
        <v>0</v>
      </c>
      <c r="AK91" t="e">
        <f>_xlfn.XLOOKUP(C91,table_Termination[Connector],table_Termination[Plate_Hole])</f>
        <v>#N/A</v>
      </c>
      <c r="AL91" t="e">
        <f>_xlfn.XLOOKUP(V91,lookup!$AD$68:$AD$72,lookup!$AC$68:$AC$72)</f>
        <v>#N/A</v>
      </c>
      <c r="AM91" s="44" t="str" cm="1">
        <f t="array" ref="AM91">IF(C91="","",IF(_xlfn.XLOOKUP(C91,table_Termination[Connector],table_Termination[Plate_Hole])=1.6,{"4x4","1G"},IF(_xlfn.XLOOKUP(C91,table_Termination[Connector],table_Termination[Plate_Hole])=2.1,"4x4","None")))</f>
        <v/>
      </c>
      <c r="AO91" s="44" t="str" cm="1">
        <f t="array" ref="AO91">IF(AM91="","None",_xlfn.XLOOKUP(_xlfn.ANCHORARRAY(AM91),lookup!$AC$68:$AC$72,lookup!$AD$68:$AD$72))</f>
        <v>None</v>
      </c>
      <c r="AQ91" s="44" t="s">
        <v>283</v>
      </c>
      <c r="AR91" t="str">
        <f>IF(C91="","",_xlfn.XLOOKUP(_xlfn.XLOOKUP(C91,table_Termination[Connector],table_Termination[SQD_Breaker]),Table_Breaker[breaker],Table_Breaker[Description]))</f>
        <v/>
      </c>
      <c r="AS91" t="str">
        <f>IF(C91="","",_xlfn.XLOOKUP(_xlfn.XLOOKUP(C91,table_Termination[Connector],table_Termination[HV_Siem_Breaker]),Table_Breaker[breaker],Table_Breaker[Description],""))</f>
        <v/>
      </c>
      <c r="AT91" s="44" t="s">
        <v>283</v>
      </c>
      <c r="AU91" t="e">
        <f t="shared" si="24"/>
        <v>#N/A</v>
      </c>
      <c r="AV91" t="e">
        <f t="shared" si="25"/>
        <v>#N/A</v>
      </c>
      <c r="AW91" s="44" t="str" cm="1">
        <f t="array" ref="AW91">IF(D91="","",_xlfn.TOROW(lookup!A248:A260))</f>
        <v/>
      </c>
    </row>
    <row r="92" spans="1:49" x14ac:dyDescent="0.25">
      <c r="A92" s="56">
        <v>83</v>
      </c>
      <c r="B92" s="57" t="str">
        <f t="shared" si="21"/>
        <v/>
      </c>
      <c r="C92" s="58"/>
      <c r="D92" s="58"/>
      <c r="E92" s="57"/>
      <c r="F92" s="57" t="str">
        <f t="shared" si="22"/>
        <v/>
      </c>
      <c r="G92" s="57"/>
      <c r="H92" s="59"/>
      <c r="I92" s="59" t="s">
        <v>183</v>
      </c>
      <c r="J92" s="59" t="s">
        <v>183</v>
      </c>
      <c r="K92" s="59"/>
      <c r="L92" s="60" t="str">
        <f t="shared" si="26"/>
        <v/>
      </c>
      <c r="M92" s="60" t="str">
        <f t="shared" si="27"/>
        <v/>
      </c>
      <c r="N92" s="59"/>
      <c r="O92" s="59"/>
      <c r="P92" s="61"/>
      <c r="Q92" s="61"/>
      <c r="R92" s="62" t="str">
        <f>IF(C92="","",_xlfn.XLOOKUP(C92,table_Termination[Connector],table_Termination[Conduit_Size]))</f>
        <v/>
      </c>
      <c r="S92" s="63" t="str">
        <f>IF(C92="","",_xlfn.XLOOKUP(C92,table_Termination[Connector],table_Termination[Wire AWG]))</f>
        <v/>
      </c>
      <c r="T92" s="64" t="str">
        <f t="shared" si="19"/>
        <v/>
      </c>
      <c r="U92" s="65" t="str">
        <f>IF(C92="","",LEFT(_xlfn.XLOOKUP(C92,table_Termination[Connector],table_Termination[Voltage]),3))</f>
        <v/>
      </c>
      <c r="V92" s="66" t="str">
        <f t="shared" si="28"/>
        <v/>
      </c>
      <c r="W92" s="64" t="str" cm="1">
        <f t="array" aca="1" ref="W92" ca="1">IF(C92="","",IF(D92="MCC","------",IF(K92="","Black",_xlfn.XLOOKUP(K92,Table_RotateWireColor[circuit],INDIRECT("Table_RotateWireColor["&amp;U92&amp;"]")))))</f>
        <v/>
      </c>
      <c r="X92" s="64" t="str" cm="1">
        <f t="array" aca="1" ref="X92" ca="1">IF(C92="","",IF(D92="MCC","-----",IF(AH92=1,"-",IF(K92="","Red",_xlfn.XLOOKUP(L92,Table_RotateWireColor[circuit],INDIRECT("Table_RotateWireColor["&amp;U92&amp;"]"))))))</f>
        <v/>
      </c>
      <c r="Y92" s="64" t="str" cm="1">
        <f t="array" aca="1" ref="Y92" ca="1">IF(C92="","",IF(D92="MCC","-----",IF(AH92&lt;=2,"-",IF(K92="","Blue",_xlfn.XLOOKUP(M92,Table_RotateWireColor[circuit],INDIRECT("Table_RotateWireColor["&amp;U92&amp;"]"))))))</f>
        <v/>
      </c>
      <c r="Z92" s="64" t="str" cm="1">
        <f t="array" aca="1" ref="Z92" ca="1">IF(C92="","",IF(D92="MCC","-----",IF(AI92&lt;&gt;1,"-",IF(K92="","White",_xlfn.XLOOKUP("N",Table_RotateWireColor[circuit],INDIRECT("Table_RotateWireColor["&amp;U92&amp;"]"))))))</f>
        <v/>
      </c>
      <c r="AA92" s="64" t="str">
        <f t="shared" si="23"/>
        <v/>
      </c>
      <c r="AB92" s="67" t="str">
        <f>IF(C92="","","PWxx-"&amp;_xlfn.XLOOKUP(C92,table_Termination[Connector],table_Termination[Abbreviation])&amp;"T-xxSALx("&amp;IF(D92="LFMC",0,IF(D92="MCC",1,3))&amp;IF(Q92="Bolt",1,0)&amp;IF(AL92="None",0,IF(AL92="1G",1,IF(AL92="4x4",2,3)))&amp;")")</f>
        <v/>
      </c>
      <c r="AC92" s="68" t="str">
        <f>IF(D92="MCC","MC Cable Wire Colors "&amp;_xlfn.XLOOKUP(C92,table_Termination[Connector],table_Termination[MCC_Wire_Colors]),"")</f>
        <v/>
      </c>
      <c r="AD92" s="69"/>
      <c r="AG92" t="e">
        <f>IF(AND(LEFT(C92,2)="L6",_xlfn.NUMBERVALUE(LEFT(U92,3))&gt;250),"1ph",_xlfn.XLOOKUP(C92,table_Termination[Connector],table_Termination[Phasing]))</f>
        <v>#N/A</v>
      </c>
      <c r="AH92" t="e">
        <f>_xlfn.XLOOKUP('Order Entry'!AG92,lookup!$O$3:$O$7,lookup!$P$3:$P$7)</f>
        <v>#N/A</v>
      </c>
      <c r="AI92" t="e">
        <f>_xlfn.XLOOKUP('Order Entry'!AG92,lookup!$O$3:$O$7,lookup!$Q$3:$Q$7)</f>
        <v>#N/A</v>
      </c>
      <c r="AJ92">
        <f t="shared" si="20"/>
        <v>0</v>
      </c>
      <c r="AK92" t="e">
        <f>_xlfn.XLOOKUP(C92,table_Termination[Connector],table_Termination[Plate_Hole])</f>
        <v>#N/A</v>
      </c>
      <c r="AL92" t="e">
        <f>_xlfn.XLOOKUP(V92,lookup!$AD$68:$AD$72,lookup!$AC$68:$AC$72)</f>
        <v>#N/A</v>
      </c>
      <c r="AM92" s="44" t="str" cm="1">
        <f t="array" ref="AM92">IF(C92="","",IF(_xlfn.XLOOKUP(C92,table_Termination[Connector],table_Termination[Plate_Hole])=1.6,{"4x4","1G"},IF(_xlfn.XLOOKUP(C92,table_Termination[Connector],table_Termination[Plate_Hole])=2.1,"4x4","None")))</f>
        <v/>
      </c>
      <c r="AO92" s="44" t="str" cm="1">
        <f t="array" ref="AO92">IF(AM92="","None",_xlfn.XLOOKUP(_xlfn.ANCHORARRAY(AM92),lookup!$AC$68:$AC$72,lookup!$AD$68:$AD$72))</f>
        <v>None</v>
      </c>
      <c r="AQ92" s="44" t="s">
        <v>283</v>
      </c>
      <c r="AR92" t="str">
        <f>IF(C92="","",_xlfn.XLOOKUP(_xlfn.XLOOKUP(C92,table_Termination[Connector],table_Termination[SQD_Breaker]),Table_Breaker[breaker],Table_Breaker[Description]))</f>
        <v/>
      </c>
      <c r="AS92" t="str">
        <f>IF(C92="","",_xlfn.XLOOKUP(_xlfn.XLOOKUP(C92,table_Termination[Connector],table_Termination[HV_Siem_Breaker]),Table_Breaker[breaker],Table_Breaker[Description],""))</f>
        <v/>
      </c>
      <c r="AT92" s="44" t="s">
        <v>283</v>
      </c>
      <c r="AU92" t="e">
        <f t="shared" si="24"/>
        <v>#N/A</v>
      </c>
      <c r="AV92" t="e">
        <f t="shared" si="25"/>
        <v>#N/A</v>
      </c>
      <c r="AW92" s="44" t="str" cm="1">
        <f t="array" ref="AW92">IF(D92="","",_xlfn.TOROW(lookup!A249:A261))</f>
        <v/>
      </c>
    </row>
    <row r="93" spans="1:49" x14ac:dyDescent="0.25">
      <c r="A93" s="56">
        <v>84</v>
      </c>
      <c r="B93" s="57" t="str">
        <f t="shared" si="21"/>
        <v/>
      </c>
      <c r="C93" s="58"/>
      <c r="D93" s="58"/>
      <c r="E93" s="57"/>
      <c r="F93" s="57" t="str">
        <f t="shared" si="22"/>
        <v/>
      </c>
      <c r="G93" s="57"/>
      <c r="H93" s="59"/>
      <c r="I93" s="59" t="s">
        <v>183</v>
      </c>
      <c r="J93" s="59" t="s">
        <v>183</v>
      </c>
      <c r="K93" s="59"/>
      <c r="L93" s="60" t="str">
        <f t="shared" si="26"/>
        <v/>
      </c>
      <c r="M93" s="60" t="str">
        <f t="shared" si="27"/>
        <v/>
      </c>
      <c r="N93" s="59"/>
      <c r="O93" s="59"/>
      <c r="P93" s="61"/>
      <c r="Q93" s="61"/>
      <c r="R93" s="62" t="str">
        <f>IF(C93="","",_xlfn.XLOOKUP(C93,table_Termination[Connector],table_Termination[Conduit_Size]))</f>
        <v/>
      </c>
      <c r="S93" s="63" t="str">
        <f>IF(C93="","",_xlfn.XLOOKUP(C93,table_Termination[Connector],table_Termination[Wire AWG]))</f>
        <v/>
      </c>
      <c r="T93" s="64" t="str">
        <f t="shared" si="19"/>
        <v/>
      </c>
      <c r="U93" s="65" t="str">
        <f>IF(C93="","",LEFT(_xlfn.XLOOKUP(C93,table_Termination[Connector],table_Termination[Voltage]),3))</f>
        <v/>
      </c>
      <c r="V93" s="66" t="str">
        <f t="shared" si="28"/>
        <v/>
      </c>
      <c r="W93" s="64" t="str" cm="1">
        <f t="array" aca="1" ref="W93" ca="1">IF(C93="","",IF(D93="MCC","------",IF(K93="","Black",_xlfn.XLOOKUP(K93,Table_RotateWireColor[circuit],INDIRECT("Table_RotateWireColor["&amp;U93&amp;"]")))))</f>
        <v/>
      </c>
      <c r="X93" s="64" t="str" cm="1">
        <f t="array" aca="1" ref="X93" ca="1">IF(C93="","",IF(D93="MCC","-----",IF(AH93=1,"-",IF(K93="","Red",_xlfn.XLOOKUP(L93,Table_RotateWireColor[circuit],INDIRECT("Table_RotateWireColor["&amp;U93&amp;"]"))))))</f>
        <v/>
      </c>
      <c r="Y93" s="64" t="str" cm="1">
        <f t="array" aca="1" ref="Y93" ca="1">IF(C93="","",IF(D93="MCC","-----",IF(AH93&lt;=2,"-",IF(K93="","Blue",_xlfn.XLOOKUP(M93,Table_RotateWireColor[circuit],INDIRECT("Table_RotateWireColor["&amp;U93&amp;"]"))))))</f>
        <v/>
      </c>
      <c r="Z93" s="64" t="str" cm="1">
        <f t="array" aca="1" ref="Z93" ca="1">IF(C93="","",IF(D93="MCC","-----",IF(AI93&lt;&gt;1,"-",IF(K93="","White",_xlfn.XLOOKUP("N",Table_RotateWireColor[circuit],INDIRECT("Table_RotateWireColor["&amp;U93&amp;"]"))))))</f>
        <v/>
      </c>
      <c r="AA93" s="64" t="str">
        <f t="shared" si="23"/>
        <v/>
      </c>
      <c r="AB93" s="67" t="str">
        <f>IF(C93="","","PWxx-"&amp;_xlfn.XLOOKUP(C93,table_Termination[Connector],table_Termination[Abbreviation])&amp;"T-xxSALx("&amp;IF(D93="LFMC",0,IF(D93="MCC",1,3))&amp;IF(Q93="Bolt",1,0)&amp;IF(AL93="None",0,IF(AL93="1G",1,IF(AL93="4x4",2,3)))&amp;")")</f>
        <v/>
      </c>
      <c r="AC93" s="68" t="str">
        <f>IF(D93="MCC","MC Cable Wire Colors "&amp;_xlfn.XLOOKUP(C93,table_Termination[Connector],table_Termination[MCC_Wire_Colors]),"")</f>
        <v/>
      </c>
      <c r="AD93" s="69"/>
      <c r="AG93" t="e">
        <f>IF(AND(LEFT(C93,2)="L6",_xlfn.NUMBERVALUE(LEFT(U93,3))&gt;250),"1ph",_xlfn.XLOOKUP(C93,table_Termination[Connector],table_Termination[Phasing]))</f>
        <v>#N/A</v>
      </c>
      <c r="AH93" t="e">
        <f>_xlfn.XLOOKUP('Order Entry'!AG93,lookup!$O$3:$O$7,lookup!$P$3:$P$7)</f>
        <v>#N/A</v>
      </c>
      <c r="AI93" t="e">
        <f>_xlfn.XLOOKUP('Order Entry'!AG93,lookup!$O$3:$O$7,lookup!$Q$3:$Q$7)</f>
        <v>#N/A</v>
      </c>
      <c r="AJ93">
        <f t="shared" si="20"/>
        <v>0</v>
      </c>
      <c r="AK93" t="e">
        <f>_xlfn.XLOOKUP(C93,table_Termination[Connector],table_Termination[Plate_Hole])</f>
        <v>#N/A</v>
      </c>
      <c r="AL93" t="e">
        <f>_xlfn.XLOOKUP(V93,lookup!$AD$68:$AD$72,lookup!$AC$68:$AC$72)</f>
        <v>#N/A</v>
      </c>
      <c r="AM93" s="44" t="str" cm="1">
        <f t="array" ref="AM93">IF(C93="","",IF(_xlfn.XLOOKUP(C93,table_Termination[Connector],table_Termination[Plate_Hole])=1.6,{"4x4","1G"},IF(_xlfn.XLOOKUP(C93,table_Termination[Connector],table_Termination[Plate_Hole])=2.1,"4x4","None")))</f>
        <v/>
      </c>
      <c r="AO93" s="44" t="str" cm="1">
        <f t="array" ref="AO93">IF(AM93="","None",_xlfn.XLOOKUP(_xlfn.ANCHORARRAY(AM93),lookup!$AC$68:$AC$72,lookup!$AD$68:$AD$72))</f>
        <v>None</v>
      </c>
      <c r="AQ93" s="44" t="s">
        <v>283</v>
      </c>
      <c r="AR93" t="str">
        <f>IF(C93="","",_xlfn.XLOOKUP(_xlfn.XLOOKUP(C93,table_Termination[Connector],table_Termination[SQD_Breaker]),Table_Breaker[breaker],Table_Breaker[Description]))</f>
        <v/>
      </c>
      <c r="AS93" t="str">
        <f>IF(C93="","",_xlfn.XLOOKUP(_xlfn.XLOOKUP(C93,table_Termination[Connector],table_Termination[HV_Siem_Breaker]),Table_Breaker[breaker],Table_Breaker[Description],""))</f>
        <v/>
      </c>
      <c r="AT93" s="44" t="s">
        <v>283</v>
      </c>
      <c r="AU93" t="e">
        <f t="shared" si="24"/>
        <v>#N/A</v>
      </c>
      <c r="AV93" t="e">
        <f t="shared" si="25"/>
        <v>#N/A</v>
      </c>
      <c r="AW93" s="44" t="str" cm="1">
        <f t="array" ref="AW93">IF(D93="","",_xlfn.TOROW(lookup!A250:A262))</f>
        <v/>
      </c>
    </row>
    <row r="94" spans="1:49" x14ac:dyDescent="0.25">
      <c r="A94" s="56">
        <v>85</v>
      </c>
      <c r="B94" s="57" t="str">
        <f t="shared" si="21"/>
        <v/>
      </c>
      <c r="C94" s="58"/>
      <c r="D94" s="58"/>
      <c r="E94" s="57"/>
      <c r="F94" s="57" t="str">
        <f t="shared" si="22"/>
        <v/>
      </c>
      <c r="G94" s="57"/>
      <c r="H94" s="59"/>
      <c r="I94" s="59" t="s">
        <v>183</v>
      </c>
      <c r="J94" s="59" t="s">
        <v>183</v>
      </c>
      <c r="K94" s="59"/>
      <c r="L94" s="60" t="str">
        <f t="shared" si="26"/>
        <v/>
      </c>
      <c r="M94" s="60" t="str">
        <f t="shared" si="27"/>
        <v/>
      </c>
      <c r="N94" s="59"/>
      <c r="O94" s="59"/>
      <c r="P94" s="61"/>
      <c r="Q94" s="61"/>
      <c r="R94" s="62" t="str">
        <f>IF(C94="","",_xlfn.XLOOKUP(C94,table_Termination[Connector],table_Termination[Conduit_Size]))</f>
        <v/>
      </c>
      <c r="S94" s="63" t="str">
        <f>IF(C94="","",_xlfn.XLOOKUP(C94,table_Termination[Connector],table_Termination[Wire AWG]))</f>
        <v/>
      </c>
      <c r="T94" s="64" t="str">
        <f t="shared" si="19"/>
        <v/>
      </c>
      <c r="U94" s="65" t="str">
        <f>IF(C94="","",LEFT(_xlfn.XLOOKUP(C94,table_Termination[Connector],table_Termination[Voltage]),3))</f>
        <v/>
      </c>
      <c r="V94" s="66" t="str">
        <f t="shared" si="28"/>
        <v/>
      </c>
      <c r="W94" s="64" t="str" cm="1">
        <f t="array" aca="1" ref="W94" ca="1">IF(C94="","",IF(D94="MCC","------",IF(K94="","Black",_xlfn.XLOOKUP(K94,Table_RotateWireColor[circuit],INDIRECT("Table_RotateWireColor["&amp;U94&amp;"]")))))</f>
        <v/>
      </c>
      <c r="X94" s="64" t="str" cm="1">
        <f t="array" aca="1" ref="X94" ca="1">IF(C94="","",IF(D94="MCC","-----",IF(AH94=1,"-",IF(K94="","Red",_xlfn.XLOOKUP(L94,Table_RotateWireColor[circuit],INDIRECT("Table_RotateWireColor["&amp;U94&amp;"]"))))))</f>
        <v/>
      </c>
      <c r="Y94" s="64" t="str" cm="1">
        <f t="array" aca="1" ref="Y94" ca="1">IF(C94="","",IF(D94="MCC","-----",IF(AH94&lt;=2,"-",IF(K94="","Blue",_xlfn.XLOOKUP(M94,Table_RotateWireColor[circuit],INDIRECT("Table_RotateWireColor["&amp;U94&amp;"]"))))))</f>
        <v/>
      </c>
      <c r="Z94" s="64" t="str" cm="1">
        <f t="array" aca="1" ref="Z94" ca="1">IF(C94="","",IF(D94="MCC","-----",IF(AI94&lt;&gt;1,"-",IF(K94="","White",_xlfn.XLOOKUP("N",Table_RotateWireColor[circuit],INDIRECT("Table_RotateWireColor["&amp;U94&amp;"]"))))))</f>
        <v/>
      </c>
      <c r="AA94" s="64" t="str">
        <f t="shared" si="23"/>
        <v/>
      </c>
      <c r="AB94" s="67" t="str">
        <f>IF(C94="","","PWxx-"&amp;_xlfn.XLOOKUP(C94,table_Termination[Connector],table_Termination[Abbreviation])&amp;"T-xxSALx("&amp;IF(D94="LFMC",0,IF(D94="MCC",1,3))&amp;IF(Q94="Bolt",1,0)&amp;IF(AL94="None",0,IF(AL94="1G",1,IF(AL94="4x4",2,3)))&amp;")")</f>
        <v/>
      </c>
      <c r="AC94" s="68" t="str">
        <f>IF(D94="MCC","MC Cable Wire Colors "&amp;_xlfn.XLOOKUP(C94,table_Termination[Connector],table_Termination[MCC_Wire_Colors]),"")</f>
        <v/>
      </c>
      <c r="AD94" s="69"/>
      <c r="AG94" t="e">
        <f>IF(AND(LEFT(C94,2)="L6",_xlfn.NUMBERVALUE(LEFT(U94,3))&gt;250),"1ph",_xlfn.XLOOKUP(C94,table_Termination[Connector],table_Termination[Phasing]))</f>
        <v>#N/A</v>
      </c>
      <c r="AH94" t="e">
        <f>_xlfn.XLOOKUP('Order Entry'!AG94,lookup!$O$3:$O$7,lookup!$P$3:$P$7)</f>
        <v>#N/A</v>
      </c>
      <c r="AI94" t="e">
        <f>_xlfn.XLOOKUP('Order Entry'!AG94,lookup!$O$3:$O$7,lookup!$Q$3:$Q$7)</f>
        <v>#N/A</v>
      </c>
      <c r="AJ94">
        <f t="shared" si="20"/>
        <v>0</v>
      </c>
      <c r="AK94" t="e">
        <f>_xlfn.XLOOKUP(C94,table_Termination[Connector],table_Termination[Plate_Hole])</f>
        <v>#N/A</v>
      </c>
      <c r="AL94" t="e">
        <f>_xlfn.XLOOKUP(V94,lookup!$AD$68:$AD$72,lookup!$AC$68:$AC$72)</f>
        <v>#N/A</v>
      </c>
      <c r="AM94" s="44" t="str" cm="1">
        <f t="array" ref="AM94">IF(C94="","",IF(_xlfn.XLOOKUP(C94,table_Termination[Connector],table_Termination[Plate_Hole])=1.6,{"4x4","1G"},IF(_xlfn.XLOOKUP(C94,table_Termination[Connector],table_Termination[Plate_Hole])=2.1,"4x4","None")))</f>
        <v/>
      </c>
      <c r="AO94" s="44" t="str" cm="1">
        <f t="array" ref="AO94">IF(AM94="","None",_xlfn.XLOOKUP(_xlfn.ANCHORARRAY(AM94),lookup!$AC$68:$AC$72,lookup!$AD$68:$AD$72))</f>
        <v>None</v>
      </c>
      <c r="AQ94" s="44" t="s">
        <v>283</v>
      </c>
      <c r="AR94" t="str">
        <f>IF(C94="","",_xlfn.XLOOKUP(_xlfn.XLOOKUP(C94,table_Termination[Connector],table_Termination[SQD_Breaker]),Table_Breaker[breaker],Table_Breaker[Description]))</f>
        <v/>
      </c>
      <c r="AS94" t="str">
        <f>IF(C94="","",_xlfn.XLOOKUP(_xlfn.XLOOKUP(C94,table_Termination[Connector],table_Termination[HV_Siem_Breaker]),Table_Breaker[breaker],Table_Breaker[Description],""))</f>
        <v/>
      </c>
      <c r="AT94" s="44" t="s">
        <v>283</v>
      </c>
      <c r="AU94" t="e">
        <f t="shared" si="24"/>
        <v>#N/A</v>
      </c>
      <c r="AV94" t="e">
        <f t="shared" si="25"/>
        <v>#N/A</v>
      </c>
      <c r="AW94" s="44" t="str" cm="1">
        <f t="array" ref="AW94">IF(D94="","",_xlfn.TOROW(lookup!A251:A263))</f>
        <v/>
      </c>
    </row>
    <row r="95" spans="1:49" x14ac:dyDescent="0.25">
      <c r="A95" s="56">
        <v>86</v>
      </c>
      <c r="B95" s="57" t="str">
        <f t="shared" si="21"/>
        <v/>
      </c>
      <c r="C95" s="58"/>
      <c r="D95" s="58"/>
      <c r="E95" s="57"/>
      <c r="F95" s="57" t="str">
        <f t="shared" si="22"/>
        <v/>
      </c>
      <c r="G95" s="57"/>
      <c r="H95" s="59"/>
      <c r="I95" s="59" t="s">
        <v>183</v>
      </c>
      <c r="J95" s="59" t="s">
        <v>183</v>
      </c>
      <c r="K95" s="59"/>
      <c r="L95" s="60" t="str">
        <f t="shared" si="26"/>
        <v/>
      </c>
      <c r="M95" s="60" t="str">
        <f t="shared" si="27"/>
        <v/>
      </c>
      <c r="N95" s="59"/>
      <c r="O95" s="59"/>
      <c r="P95" s="61"/>
      <c r="Q95" s="61"/>
      <c r="R95" s="62" t="str">
        <f>IF(C95="","",_xlfn.XLOOKUP(C95,table_Termination[Connector],table_Termination[Conduit_Size]))</f>
        <v/>
      </c>
      <c r="S95" s="63" t="str">
        <f>IF(C95="","",_xlfn.XLOOKUP(C95,table_Termination[Connector],table_Termination[Wire AWG]))</f>
        <v/>
      </c>
      <c r="T95" s="64" t="str">
        <f t="shared" si="19"/>
        <v/>
      </c>
      <c r="U95" s="65" t="str">
        <f>IF(C95="","",LEFT(_xlfn.XLOOKUP(C95,table_Termination[Connector],table_Termination[Voltage]),3))</f>
        <v/>
      </c>
      <c r="V95" s="66" t="str">
        <f t="shared" si="28"/>
        <v/>
      </c>
      <c r="W95" s="64" t="str" cm="1">
        <f t="array" aca="1" ref="W95" ca="1">IF(C95="","",IF(D95="MCC","------",IF(K95="","Black",_xlfn.XLOOKUP(K95,Table_RotateWireColor[circuit],INDIRECT("Table_RotateWireColor["&amp;U95&amp;"]")))))</f>
        <v/>
      </c>
      <c r="X95" s="64" t="str" cm="1">
        <f t="array" aca="1" ref="X95" ca="1">IF(C95="","",IF(D95="MCC","-----",IF(AH95=1,"-",IF(K95="","Red",_xlfn.XLOOKUP(L95,Table_RotateWireColor[circuit],INDIRECT("Table_RotateWireColor["&amp;U95&amp;"]"))))))</f>
        <v/>
      </c>
      <c r="Y95" s="64" t="str" cm="1">
        <f t="array" aca="1" ref="Y95" ca="1">IF(C95="","",IF(D95="MCC","-----",IF(AH95&lt;=2,"-",IF(K95="","Blue",_xlfn.XLOOKUP(M95,Table_RotateWireColor[circuit],INDIRECT("Table_RotateWireColor["&amp;U95&amp;"]"))))))</f>
        <v/>
      </c>
      <c r="Z95" s="64" t="str" cm="1">
        <f t="array" aca="1" ref="Z95" ca="1">IF(C95="","",IF(D95="MCC","-----",IF(AI95&lt;&gt;1,"-",IF(K95="","White",_xlfn.XLOOKUP("N",Table_RotateWireColor[circuit],INDIRECT("Table_RotateWireColor["&amp;U95&amp;"]"))))))</f>
        <v/>
      </c>
      <c r="AA95" s="64" t="str">
        <f t="shared" si="23"/>
        <v/>
      </c>
      <c r="AB95" s="67" t="str">
        <f>IF(C95="","","PWxx-"&amp;_xlfn.XLOOKUP(C95,table_Termination[Connector],table_Termination[Abbreviation])&amp;"T-xxSALx("&amp;IF(D95="LFMC",0,IF(D95="MCC",1,3))&amp;IF(Q95="Bolt",1,0)&amp;IF(AL95="None",0,IF(AL95="1G",1,IF(AL95="4x4",2,3)))&amp;")")</f>
        <v/>
      </c>
      <c r="AC95" s="68" t="str">
        <f>IF(D95="MCC","MC Cable Wire Colors "&amp;_xlfn.XLOOKUP(C95,table_Termination[Connector],table_Termination[MCC_Wire_Colors]),"")</f>
        <v/>
      </c>
      <c r="AD95" s="69"/>
      <c r="AG95" t="e">
        <f>IF(AND(LEFT(C95,2)="L6",_xlfn.NUMBERVALUE(LEFT(U95,3))&gt;250),"1ph",_xlfn.XLOOKUP(C95,table_Termination[Connector],table_Termination[Phasing]))</f>
        <v>#N/A</v>
      </c>
      <c r="AH95" t="e">
        <f>_xlfn.XLOOKUP('Order Entry'!AG95,lookup!$O$3:$O$7,lookup!$P$3:$P$7)</f>
        <v>#N/A</v>
      </c>
      <c r="AI95" t="e">
        <f>_xlfn.XLOOKUP('Order Entry'!AG95,lookup!$O$3:$O$7,lookup!$Q$3:$Q$7)</f>
        <v>#N/A</v>
      </c>
      <c r="AJ95">
        <f t="shared" si="20"/>
        <v>0</v>
      </c>
      <c r="AK95" t="e">
        <f>_xlfn.XLOOKUP(C95,table_Termination[Connector],table_Termination[Plate_Hole])</f>
        <v>#N/A</v>
      </c>
      <c r="AL95" t="e">
        <f>_xlfn.XLOOKUP(V95,lookup!$AD$68:$AD$72,lookup!$AC$68:$AC$72)</f>
        <v>#N/A</v>
      </c>
      <c r="AM95" s="44" t="str" cm="1">
        <f t="array" ref="AM95">IF(C95="","",IF(_xlfn.XLOOKUP(C95,table_Termination[Connector],table_Termination[Plate_Hole])=1.6,{"4x4","1G"},IF(_xlfn.XLOOKUP(C95,table_Termination[Connector],table_Termination[Plate_Hole])=2.1,"4x4","None")))</f>
        <v/>
      </c>
      <c r="AO95" s="44" t="str" cm="1">
        <f t="array" ref="AO95">IF(AM95="","None",_xlfn.XLOOKUP(_xlfn.ANCHORARRAY(AM95),lookup!$AC$68:$AC$72,lookup!$AD$68:$AD$72))</f>
        <v>None</v>
      </c>
      <c r="AQ95" s="44" t="s">
        <v>283</v>
      </c>
      <c r="AR95" t="str">
        <f>IF(C95="","",_xlfn.XLOOKUP(_xlfn.XLOOKUP(C95,table_Termination[Connector],table_Termination[SQD_Breaker]),Table_Breaker[breaker],Table_Breaker[Description]))</f>
        <v/>
      </c>
      <c r="AS95" t="str">
        <f>IF(C95="","",_xlfn.XLOOKUP(_xlfn.XLOOKUP(C95,table_Termination[Connector],table_Termination[HV_Siem_Breaker]),Table_Breaker[breaker],Table_Breaker[Description],""))</f>
        <v/>
      </c>
      <c r="AT95" s="44" t="s">
        <v>283</v>
      </c>
      <c r="AU95" t="e">
        <f t="shared" si="24"/>
        <v>#N/A</v>
      </c>
      <c r="AV95" t="e">
        <f t="shared" si="25"/>
        <v>#N/A</v>
      </c>
      <c r="AW95" s="44" t="str" cm="1">
        <f t="array" ref="AW95">IF(D95="","",_xlfn.TOROW(lookup!A252:A264))</f>
        <v/>
      </c>
    </row>
    <row r="96" spans="1:49" x14ac:dyDescent="0.25">
      <c r="A96" s="56">
        <v>87</v>
      </c>
      <c r="B96" s="57" t="str">
        <f t="shared" si="21"/>
        <v/>
      </c>
      <c r="C96" s="58"/>
      <c r="D96" s="58"/>
      <c r="E96" s="57"/>
      <c r="F96" s="57" t="str">
        <f t="shared" si="22"/>
        <v/>
      </c>
      <c r="G96" s="57"/>
      <c r="H96" s="59"/>
      <c r="I96" s="59" t="s">
        <v>183</v>
      </c>
      <c r="J96" s="59" t="s">
        <v>183</v>
      </c>
      <c r="K96" s="59"/>
      <c r="L96" s="60" t="str">
        <f t="shared" si="26"/>
        <v/>
      </c>
      <c r="M96" s="60" t="str">
        <f t="shared" si="27"/>
        <v/>
      </c>
      <c r="N96" s="59"/>
      <c r="O96" s="59"/>
      <c r="P96" s="61"/>
      <c r="Q96" s="61"/>
      <c r="R96" s="62" t="str">
        <f>IF(C96="","",_xlfn.XLOOKUP(C96,table_Termination[Connector],table_Termination[Conduit_Size]))</f>
        <v/>
      </c>
      <c r="S96" s="63" t="str">
        <f>IF(C96="","",_xlfn.XLOOKUP(C96,table_Termination[Connector],table_Termination[Wire AWG]))</f>
        <v/>
      </c>
      <c r="T96" s="64" t="str">
        <f t="shared" si="19"/>
        <v/>
      </c>
      <c r="U96" s="65" t="str">
        <f>IF(C96="","",LEFT(_xlfn.XLOOKUP(C96,table_Termination[Connector],table_Termination[Voltage]),3))</f>
        <v/>
      </c>
      <c r="V96" s="66" t="str">
        <f t="shared" si="28"/>
        <v/>
      </c>
      <c r="W96" s="64" t="str" cm="1">
        <f t="array" aca="1" ref="W96" ca="1">IF(C96="","",IF(D96="MCC","------",IF(K96="","Black",_xlfn.XLOOKUP(K96,Table_RotateWireColor[circuit],INDIRECT("Table_RotateWireColor["&amp;U96&amp;"]")))))</f>
        <v/>
      </c>
      <c r="X96" s="64" t="str" cm="1">
        <f t="array" aca="1" ref="X96" ca="1">IF(C96="","",IF(D96="MCC","-----",IF(AH96=1,"-",IF(K96="","Red",_xlfn.XLOOKUP(L96,Table_RotateWireColor[circuit],INDIRECT("Table_RotateWireColor["&amp;U96&amp;"]"))))))</f>
        <v/>
      </c>
      <c r="Y96" s="64" t="str" cm="1">
        <f t="array" aca="1" ref="Y96" ca="1">IF(C96="","",IF(D96="MCC","-----",IF(AH96&lt;=2,"-",IF(K96="","Blue",_xlfn.XLOOKUP(M96,Table_RotateWireColor[circuit],INDIRECT("Table_RotateWireColor["&amp;U96&amp;"]"))))))</f>
        <v/>
      </c>
      <c r="Z96" s="64" t="str" cm="1">
        <f t="array" aca="1" ref="Z96" ca="1">IF(C96="","",IF(D96="MCC","-----",IF(AI96&lt;&gt;1,"-",IF(K96="","White",_xlfn.XLOOKUP("N",Table_RotateWireColor[circuit],INDIRECT("Table_RotateWireColor["&amp;U96&amp;"]"))))))</f>
        <v/>
      </c>
      <c r="AA96" s="64" t="str">
        <f t="shared" si="23"/>
        <v/>
      </c>
      <c r="AB96" s="67" t="str">
        <f>IF(C96="","","PWxx-"&amp;_xlfn.XLOOKUP(C96,table_Termination[Connector],table_Termination[Abbreviation])&amp;"T-xxSALx("&amp;IF(D96="LFMC",0,IF(D96="MCC",1,3))&amp;IF(Q96="Bolt",1,0)&amp;IF(AL96="None",0,IF(AL96="1G",1,IF(AL96="4x4",2,3)))&amp;")")</f>
        <v/>
      </c>
      <c r="AC96" s="68" t="str">
        <f>IF(D96="MCC","MC Cable Wire Colors "&amp;_xlfn.XLOOKUP(C96,table_Termination[Connector],table_Termination[MCC_Wire_Colors]),"")</f>
        <v/>
      </c>
      <c r="AD96" s="69"/>
      <c r="AG96" t="e">
        <f>IF(AND(LEFT(C96,2)="L6",_xlfn.NUMBERVALUE(LEFT(U96,3))&gt;250),"1ph",_xlfn.XLOOKUP(C96,table_Termination[Connector],table_Termination[Phasing]))</f>
        <v>#N/A</v>
      </c>
      <c r="AH96" t="e">
        <f>_xlfn.XLOOKUP('Order Entry'!AG96,lookup!$O$3:$O$7,lookup!$P$3:$P$7)</f>
        <v>#N/A</v>
      </c>
      <c r="AI96" t="e">
        <f>_xlfn.XLOOKUP('Order Entry'!AG96,lookup!$O$3:$O$7,lookup!$Q$3:$Q$7)</f>
        <v>#N/A</v>
      </c>
      <c r="AJ96">
        <f t="shared" si="20"/>
        <v>0</v>
      </c>
      <c r="AK96" t="e">
        <f>_xlfn.XLOOKUP(C96,table_Termination[Connector],table_Termination[Plate_Hole])</f>
        <v>#N/A</v>
      </c>
      <c r="AL96" t="e">
        <f>_xlfn.XLOOKUP(V96,lookup!$AD$68:$AD$72,lookup!$AC$68:$AC$72)</f>
        <v>#N/A</v>
      </c>
      <c r="AM96" s="44" t="str" cm="1">
        <f t="array" ref="AM96">IF(C96="","",IF(_xlfn.XLOOKUP(C96,table_Termination[Connector],table_Termination[Plate_Hole])=1.6,{"4x4","1G"},IF(_xlfn.XLOOKUP(C96,table_Termination[Connector],table_Termination[Plate_Hole])=2.1,"4x4","None")))</f>
        <v/>
      </c>
      <c r="AO96" s="44" t="str" cm="1">
        <f t="array" ref="AO96">IF(AM96="","None",_xlfn.XLOOKUP(_xlfn.ANCHORARRAY(AM96),lookup!$AC$68:$AC$72,lookup!$AD$68:$AD$72))</f>
        <v>None</v>
      </c>
      <c r="AQ96" s="44" t="s">
        <v>283</v>
      </c>
      <c r="AR96" t="str">
        <f>IF(C96="","",_xlfn.XLOOKUP(_xlfn.XLOOKUP(C96,table_Termination[Connector],table_Termination[SQD_Breaker]),Table_Breaker[breaker],Table_Breaker[Description]))</f>
        <v/>
      </c>
      <c r="AS96" t="str">
        <f>IF(C96="","",_xlfn.XLOOKUP(_xlfn.XLOOKUP(C96,table_Termination[Connector],table_Termination[HV_Siem_Breaker]),Table_Breaker[breaker],Table_Breaker[Description],""))</f>
        <v/>
      </c>
      <c r="AT96" s="44" t="s">
        <v>283</v>
      </c>
      <c r="AU96" t="e">
        <f t="shared" si="24"/>
        <v>#N/A</v>
      </c>
      <c r="AV96" t="e">
        <f t="shared" si="25"/>
        <v>#N/A</v>
      </c>
      <c r="AW96" s="44" t="str" cm="1">
        <f t="array" ref="AW96">IF(D96="","",_xlfn.TOROW(lookup!A253:A265))</f>
        <v/>
      </c>
    </row>
    <row r="97" spans="1:49" x14ac:dyDescent="0.25">
      <c r="A97" s="56">
        <v>88</v>
      </c>
      <c r="B97" s="57" t="str">
        <f t="shared" si="21"/>
        <v/>
      </c>
      <c r="C97" s="58"/>
      <c r="D97" s="58"/>
      <c r="E97" s="57"/>
      <c r="F97" s="57" t="str">
        <f t="shared" si="22"/>
        <v/>
      </c>
      <c r="G97" s="57"/>
      <c r="H97" s="59"/>
      <c r="I97" s="59" t="s">
        <v>183</v>
      </c>
      <c r="J97" s="59" t="s">
        <v>183</v>
      </c>
      <c r="K97" s="59"/>
      <c r="L97" s="60" t="str">
        <f t="shared" si="26"/>
        <v/>
      </c>
      <c r="M97" s="60" t="str">
        <f t="shared" si="27"/>
        <v/>
      </c>
      <c r="N97" s="59"/>
      <c r="O97" s="59"/>
      <c r="P97" s="61"/>
      <c r="Q97" s="61"/>
      <c r="R97" s="62" t="str">
        <f>IF(C97="","",_xlfn.XLOOKUP(C97,table_Termination[Connector],table_Termination[Conduit_Size]))</f>
        <v/>
      </c>
      <c r="S97" s="63" t="str">
        <f>IF(C97="","",_xlfn.XLOOKUP(C97,table_Termination[Connector],table_Termination[Wire AWG]))</f>
        <v/>
      </c>
      <c r="T97" s="64" t="str">
        <f t="shared" si="19"/>
        <v/>
      </c>
      <c r="U97" s="65" t="str">
        <f>IF(C97="","",LEFT(_xlfn.XLOOKUP(C97,table_Termination[Connector],table_Termination[Voltage]),3))</f>
        <v/>
      </c>
      <c r="V97" s="66" t="str">
        <f t="shared" si="28"/>
        <v/>
      </c>
      <c r="W97" s="64" t="str" cm="1">
        <f t="array" aca="1" ref="W97" ca="1">IF(C97="","",IF(D97="MCC","------",IF(K97="","Black",_xlfn.XLOOKUP(K97,Table_RotateWireColor[circuit],INDIRECT("Table_RotateWireColor["&amp;U97&amp;"]")))))</f>
        <v/>
      </c>
      <c r="X97" s="64" t="str" cm="1">
        <f t="array" aca="1" ref="X97" ca="1">IF(C97="","",IF(D97="MCC","-----",IF(AH97=1,"-",IF(K97="","Red",_xlfn.XLOOKUP(L97,Table_RotateWireColor[circuit],INDIRECT("Table_RotateWireColor["&amp;U97&amp;"]"))))))</f>
        <v/>
      </c>
      <c r="Y97" s="64" t="str" cm="1">
        <f t="array" aca="1" ref="Y97" ca="1">IF(C97="","",IF(D97="MCC","-----",IF(AH97&lt;=2,"-",IF(K97="","Blue",_xlfn.XLOOKUP(M97,Table_RotateWireColor[circuit],INDIRECT("Table_RotateWireColor["&amp;U97&amp;"]"))))))</f>
        <v/>
      </c>
      <c r="Z97" s="64" t="str" cm="1">
        <f t="array" aca="1" ref="Z97" ca="1">IF(C97="","",IF(D97="MCC","-----",IF(AI97&lt;&gt;1,"-",IF(K97="","White",_xlfn.XLOOKUP("N",Table_RotateWireColor[circuit],INDIRECT("Table_RotateWireColor["&amp;U97&amp;"]"))))))</f>
        <v/>
      </c>
      <c r="AA97" s="64" t="str">
        <f t="shared" si="23"/>
        <v/>
      </c>
      <c r="AB97" s="67" t="str">
        <f>IF(C97="","","PWxx-"&amp;_xlfn.XLOOKUP(C97,table_Termination[Connector],table_Termination[Abbreviation])&amp;"T-xxSALx("&amp;IF(D97="LFMC",0,IF(D97="MCC",1,3))&amp;IF(Q97="Bolt",1,0)&amp;IF(AL97="None",0,IF(AL97="1G",1,IF(AL97="4x4",2,3)))&amp;")")</f>
        <v/>
      </c>
      <c r="AC97" s="68" t="str">
        <f>IF(D97="MCC","MC Cable Wire Colors "&amp;_xlfn.XLOOKUP(C97,table_Termination[Connector],table_Termination[MCC_Wire_Colors]),"")</f>
        <v/>
      </c>
      <c r="AD97" s="69"/>
      <c r="AG97" t="e">
        <f>IF(AND(LEFT(C97,2)="L6",_xlfn.NUMBERVALUE(LEFT(U97,3))&gt;250),"1ph",_xlfn.XLOOKUP(C97,table_Termination[Connector],table_Termination[Phasing]))</f>
        <v>#N/A</v>
      </c>
      <c r="AH97" t="e">
        <f>_xlfn.XLOOKUP('Order Entry'!AG97,lookup!$O$3:$O$7,lookup!$P$3:$P$7)</f>
        <v>#N/A</v>
      </c>
      <c r="AI97" t="e">
        <f>_xlfn.XLOOKUP('Order Entry'!AG97,lookup!$O$3:$O$7,lookup!$Q$3:$Q$7)</f>
        <v>#N/A</v>
      </c>
      <c r="AJ97">
        <f t="shared" si="20"/>
        <v>0</v>
      </c>
      <c r="AK97" t="e">
        <f>_xlfn.XLOOKUP(C97,table_Termination[Connector],table_Termination[Plate_Hole])</f>
        <v>#N/A</v>
      </c>
      <c r="AL97" t="e">
        <f>_xlfn.XLOOKUP(V97,lookup!$AD$68:$AD$72,lookup!$AC$68:$AC$72)</f>
        <v>#N/A</v>
      </c>
      <c r="AM97" s="44" t="str" cm="1">
        <f t="array" ref="AM97">IF(C97="","",IF(_xlfn.XLOOKUP(C97,table_Termination[Connector],table_Termination[Plate_Hole])=1.6,{"4x4","1G"},IF(_xlfn.XLOOKUP(C97,table_Termination[Connector],table_Termination[Plate_Hole])=2.1,"4x4","None")))</f>
        <v/>
      </c>
      <c r="AO97" s="44" t="str" cm="1">
        <f t="array" ref="AO97">IF(AM97="","None",_xlfn.XLOOKUP(_xlfn.ANCHORARRAY(AM97),lookup!$AC$68:$AC$72,lookup!$AD$68:$AD$72))</f>
        <v>None</v>
      </c>
      <c r="AQ97" s="44" t="s">
        <v>283</v>
      </c>
      <c r="AR97" t="str">
        <f>IF(C97="","",_xlfn.XLOOKUP(_xlfn.XLOOKUP(C97,table_Termination[Connector],table_Termination[SQD_Breaker]),Table_Breaker[breaker],Table_Breaker[Description]))</f>
        <v/>
      </c>
      <c r="AS97" t="str">
        <f>IF(C97="","",_xlfn.XLOOKUP(_xlfn.XLOOKUP(C97,table_Termination[Connector],table_Termination[HV_Siem_Breaker]),Table_Breaker[breaker],Table_Breaker[Description],""))</f>
        <v/>
      </c>
      <c r="AT97" s="44" t="s">
        <v>283</v>
      </c>
      <c r="AU97" t="e">
        <f t="shared" si="24"/>
        <v>#N/A</v>
      </c>
      <c r="AV97" t="e">
        <f t="shared" si="25"/>
        <v>#N/A</v>
      </c>
      <c r="AW97" s="44" t="str" cm="1">
        <f t="array" ref="AW97">IF(D97="","",_xlfn.TOROW(lookup!A254:A266))</f>
        <v/>
      </c>
    </row>
    <row r="98" spans="1:49" x14ac:dyDescent="0.25">
      <c r="A98" s="56">
        <v>89</v>
      </c>
      <c r="B98" s="57" t="str">
        <f t="shared" si="21"/>
        <v/>
      </c>
      <c r="C98" s="58"/>
      <c r="D98" s="58"/>
      <c r="E98" s="57"/>
      <c r="F98" s="57" t="str">
        <f t="shared" si="22"/>
        <v/>
      </c>
      <c r="G98" s="57"/>
      <c r="H98" s="59"/>
      <c r="I98" s="59" t="s">
        <v>183</v>
      </c>
      <c r="J98" s="59" t="s">
        <v>183</v>
      </c>
      <c r="K98" s="59"/>
      <c r="L98" s="60" t="str">
        <f t="shared" si="26"/>
        <v/>
      </c>
      <c r="M98" s="60" t="str">
        <f t="shared" si="27"/>
        <v/>
      </c>
      <c r="N98" s="59"/>
      <c r="O98" s="59"/>
      <c r="P98" s="61"/>
      <c r="Q98" s="61"/>
      <c r="R98" s="62" t="str">
        <f>IF(C98="","",_xlfn.XLOOKUP(C98,table_Termination[Connector],table_Termination[Conduit_Size]))</f>
        <v/>
      </c>
      <c r="S98" s="63" t="str">
        <f>IF(C98="","",_xlfn.XLOOKUP(C98,table_Termination[Connector],table_Termination[Wire AWG]))</f>
        <v/>
      </c>
      <c r="T98" s="64" t="str">
        <f t="shared" si="19"/>
        <v/>
      </c>
      <c r="U98" s="65" t="str">
        <f>IF(C98="","",LEFT(_xlfn.XLOOKUP(C98,table_Termination[Connector],table_Termination[Voltage]),3))</f>
        <v/>
      </c>
      <c r="V98" s="66" t="str">
        <f t="shared" si="28"/>
        <v/>
      </c>
      <c r="W98" s="64" t="str" cm="1">
        <f t="array" aca="1" ref="W98" ca="1">IF(C98="","",IF(D98="MCC","------",IF(K98="","Black",_xlfn.XLOOKUP(K98,Table_RotateWireColor[circuit],INDIRECT("Table_RotateWireColor["&amp;U98&amp;"]")))))</f>
        <v/>
      </c>
      <c r="X98" s="64" t="str" cm="1">
        <f t="array" aca="1" ref="X98" ca="1">IF(C98="","",IF(D98="MCC","-----",IF(AH98=1,"-",IF(K98="","Red",_xlfn.XLOOKUP(L98,Table_RotateWireColor[circuit],INDIRECT("Table_RotateWireColor["&amp;U98&amp;"]"))))))</f>
        <v/>
      </c>
      <c r="Y98" s="64" t="str" cm="1">
        <f t="array" aca="1" ref="Y98" ca="1">IF(C98="","",IF(D98="MCC","-----",IF(AH98&lt;=2,"-",IF(K98="","Blue",_xlfn.XLOOKUP(M98,Table_RotateWireColor[circuit],INDIRECT("Table_RotateWireColor["&amp;U98&amp;"]"))))))</f>
        <v/>
      </c>
      <c r="Z98" s="64" t="str" cm="1">
        <f t="array" aca="1" ref="Z98" ca="1">IF(C98="","",IF(D98="MCC","-----",IF(AI98&lt;&gt;1,"-",IF(K98="","White",_xlfn.XLOOKUP("N",Table_RotateWireColor[circuit],INDIRECT("Table_RotateWireColor["&amp;U98&amp;"]"))))))</f>
        <v/>
      </c>
      <c r="AA98" s="64" t="str">
        <f t="shared" si="23"/>
        <v/>
      </c>
      <c r="AB98" s="67" t="str">
        <f>IF(C98="","","PWxx-"&amp;_xlfn.XLOOKUP(C98,table_Termination[Connector],table_Termination[Abbreviation])&amp;"T-xxSALx("&amp;IF(D98="LFMC",0,IF(D98="MCC",1,3))&amp;IF(Q98="Bolt",1,0)&amp;IF(AL98="None",0,IF(AL98="1G",1,IF(AL98="4x4",2,3)))&amp;")")</f>
        <v/>
      </c>
      <c r="AC98" s="68" t="str">
        <f>IF(D98="MCC","MC Cable Wire Colors "&amp;_xlfn.XLOOKUP(C98,table_Termination[Connector],table_Termination[MCC_Wire_Colors]),"")</f>
        <v/>
      </c>
      <c r="AD98" s="69"/>
      <c r="AG98" t="e">
        <f>IF(AND(LEFT(C98,2)="L6",_xlfn.NUMBERVALUE(LEFT(U98,3))&gt;250),"1ph",_xlfn.XLOOKUP(C98,table_Termination[Connector],table_Termination[Phasing]))</f>
        <v>#N/A</v>
      </c>
      <c r="AH98" t="e">
        <f>_xlfn.XLOOKUP('Order Entry'!AG98,lookup!$O$3:$O$7,lookup!$P$3:$P$7)</f>
        <v>#N/A</v>
      </c>
      <c r="AI98" t="e">
        <f>_xlfn.XLOOKUP('Order Entry'!AG98,lookup!$O$3:$O$7,lookup!$Q$3:$Q$7)</f>
        <v>#N/A</v>
      </c>
      <c r="AJ98">
        <f t="shared" si="20"/>
        <v>0</v>
      </c>
      <c r="AK98" t="e">
        <f>_xlfn.XLOOKUP(C98,table_Termination[Connector],table_Termination[Plate_Hole])</f>
        <v>#N/A</v>
      </c>
      <c r="AL98" t="e">
        <f>_xlfn.XLOOKUP(V98,lookup!$AD$68:$AD$72,lookup!$AC$68:$AC$72)</f>
        <v>#N/A</v>
      </c>
      <c r="AM98" s="44" t="str" cm="1">
        <f t="array" ref="AM98">IF(C98="","",IF(_xlfn.XLOOKUP(C98,table_Termination[Connector],table_Termination[Plate_Hole])=1.6,{"4x4","1G"},IF(_xlfn.XLOOKUP(C98,table_Termination[Connector],table_Termination[Plate_Hole])=2.1,"4x4","None")))</f>
        <v/>
      </c>
      <c r="AO98" s="44" t="str" cm="1">
        <f t="array" ref="AO98">IF(AM98="","None",_xlfn.XLOOKUP(_xlfn.ANCHORARRAY(AM98),lookup!$AC$68:$AC$72,lookup!$AD$68:$AD$72))</f>
        <v>None</v>
      </c>
      <c r="AQ98" s="44" t="s">
        <v>283</v>
      </c>
      <c r="AR98" t="str">
        <f>IF(C98="","",_xlfn.XLOOKUP(_xlfn.XLOOKUP(C98,table_Termination[Connector],table_Termination[SQD_Breaker]),Table_Breaker[breaker],Table_Breaker[Description]))</f>
        <v/>
      </c>
      <c r="AS98" t="str">
        <f>IF(C98="","",_xlfn.XLOOKUP(_xlfn.XLOOKUP(C98,table_Termination[Connector],table_Termination[HV_Siem_Breaker]),Table_Breaker[breaker],Table_Breaker[Description],""))</f>
        <v/>
      </c>
      <c r="AT98" s="44" t="s">
        <v>283</v>
      </c>
      <c r="AU98" t="e">
        <f t="shared" si="24"/>
        <v>#N/A</v>
      </c>
      <c r="AV98" t="e">
        <f t="shared" si="25"/>
        <v>#N/A</v>
      </c>
      <c r="AW98" s="44" t="str" cm="1">
        <f t="array" ref="AW98">IF(D98="","",_xlfn.TOROW(lookup!A255:A267))</f>
        <v/>
      </c>
    </row>
    <row r="99" spans="1:49" x14ac:dyDescent="0.25">
      <c r="A99" s="56">
        <v>90</v>
      </c>
      <c r="B99" s="57" t="str">
        <f t="shared" si="21"/>
        <v/>
      </c>
      <c r="C99" s="58"/>
      <c r="D99" s="58"/>
      <c r="E99" s="57"/>
      <c r="F99" s="57" t="str">
        <f t="shared" si="22"/>
        <v/>
      </c>
      <c r="G99" s="57"/>
      <c r="H99" s="59"/>
      <c r="I99" s="59" t="s">
        <v>183</v>
      </c>
      <c r="J99" s="59" t="s">
        <v>183</v>
      </c>
      <c r="K99" s="59"/>
      <c r="L99" s="60" t="str">
        <f t="shared" si="26"/>
        <v/>
      </c>
      <c r="M99" s="60" t="str">
        <f t="shared" si="27"/>
        <v/>
      </c>
      <c r="N99" s="59"/>
      <c r="O99" s="59"/>
      <c r="P99" s="61"/>
      <c r="Q99" s="61"/>
      <c r="R99" s="62" t="str">
        <f>IF(C99="","",_xlfn.XLOOKUP(C99,table_Termination[Connector],table_Termination[Conduit_Size]))</f>
        <v/>
      </c>
      <c r="S99" s="63" t="str">
        <f>IF(C99="","",_xlfn.XLOOKUP(C99,table_Termination[Connector],table_Termination[Wire AWG]))</f>
        <v/>
      </c>
      <c r="T99" s="64" t="str">
        <f t="shared" si="19"/>
        <v/>
      </c>
      <c r="U99" s="65" t="str">
        <f>IF(C99="","",LEFT(_xlfn.XLOOKUP(C99,table_Termination[Connector],table_Termination[Voltage]),3))</f>
        <v/>
      </c>
      <c r="V99" s="66" t="str">
        <f t="shared" si="28"/>
        <v/>
      </c>
      <c r="W99" s="64" t="str" cm="1">
        <f t="array" aca="1" ref="W99" ca="1">IF(C99="","",IF(D99="MCC","------",IF(K99="","Black",_xlfn.XLOOKUP(K99,Table_RotateWireColor[circuit],INDIRECT("Table_RotateWireColor["&amp;U99&amp;"]")))))</f>
        <v/>
      </c>
      <c r="X99" s="64" t="str" cm="1">
        <f t="array" aca="1" ref="X99" ca="1">IF(C99="","",IF(D99="MCC","-----",IF(AH99=1,"-",IF(K99="","Red",_xlfn.XLOOKUP(L99,Table_RotateWireColor[circuit],INDIRECT("Table_RotateWireColor["&amp;U99&amp;"]"))))))</f>
        <v/>
      </c>
      <c r="Y99" s="64" t="str" cm="1">
        <f t="array" aca="1" ref="Y99" ca="1">IF(C99="","",IF(D99="MCC","-----",IF(AH99&lt;=2,"-",IF(K99="","Blue",_xlfn.XLOOKUP(M99,Table_RotateWireColor[circuit],INDIRECT("Table_RotateWireColor["&amp;U99&amp;"]"))))))</f>
        <v/>
      </c>
      <c r="Z99" s="64" t="str" cm="1">
        <f t="array" aca="1" ref="Z99" ca="1">IF(C99="","",IF(D99="MCC","-----",IF(AI99&lt;&gt;1,"-",IF(K99="","White",_xlfn.XLOOKUP("N",Table_RotateWireColor[circuit],INDIRECT("Table_RotateWireColor["&amp;U99&amp;"]"))))))</f>
        <v/>
      </c>
      <c r="AA99" s="64" t="str">
        <f t="shared" si="23"/>
        <v/>
      </c>
      <c r="AB99" s="67" t="str">
        <f>IF(C99="","","PWxx-"&amp;_xlfn.XLOOKUP(C99,table_Termination[Connector],table_Termination[Abbreviation])&amp;"T-xxSALx("&amp;IF(D99="LFMC",0,IF(D99="MCC",1,3))&amp;IF(Q99="Bolt",1,0)&amp;IF(AL99="None",0,IF(AL99="1G",1,IF(AL99="4x4",2,3)))&amp;")")</f>
        <v/>
      </c>
      <c r="AC99" s="68" t="str">
        <f>IF(D99="MCC","MC Cable Wire Colors "&amp;_xlfn.XLOOKUP(C99,table_Termination[Connector],table_Termination[MCC_Wire_Colors]),"")</f>
        <v/>
      </c>
      <c r="AD99" s="69"/>
      <c r="AG99" t="e">
        <f>IF(AND(LEFT(C99,2)="L6",_xlfn.NUMBERVALUE(LEFT(U99,3))&gt;250),"1ph",_xlfn.XLOOKUP(C99,table_Termination[Connector],table_Termination[Phasing]))</f>
        <v>#N/A</v>
      </c>
      <c r="AH99" t="e">
        <f>_xlfn.XLOOKUP('Order Entry'!AG99,lookup!$O$3:$O$7,lookup!$P$3:$P$7)</f>
        <v>#N/A</v>
      </c>
      <c r="AI99" t="e">
        <f>_xlfn.XLOOKUP('Order Entry'!AG99,lookup!$O$3:$O$7,lookup!$Q$3:$Q$7)</f>
        <v>#N/A</v>
      </c>
      <c r="AJ99">
        <f t="shared" si="20"/>
        <v>0</v>
      </c>
      <c r="AK99" t="e">
        <f>_xlfn.XLOOKUP(C99,table_Termination[Connector],table_Termination[Plate_Hole])</f>
        <v>#N/A</v>
      </c>
      <c r="AL99" t="e">
        <f>_xlfn.XLOOKUP(V99,lookup!$AD$68:$AD$72,lookup!$AC$68:$AC$72)</f>
        <v>#N/A</v>
      </c>
      <c r="AM99" s="44" t="str" cm="1">
        <f t="array" ref="AM99">IF(C99="","",IF(_xlfn.XLOOKUP(C99,table_Termination[Connector],table_Termination[Plate_Hole])=1.6,{"4x4","1G"},IF(_xlfn.XLOOKUP(C99,table_Termination[Connector],table_Termination[Plate_Hole])=2.1,"4x4","None")))</f>
        <v/>
      </c>
      <c r="AO99" s="44" t="str" cm="1">
        <f t="array" ref="AO99">IF(AM99="","None",_xlfn.XLOOKUP(_xlfn.ANCHORARRAY(AM99),lookup!$AC$68:$AC$72,lookup!$AD$68:$AD$72))</f>
        <v>None</v>
      </c>
      <c r="AQ99" s="44" t="s">
        <v>283</v>
      </c>
      <c r="AR99" t="str">
        <f>IF(C99="","",_xlfn.XLOOKUP(_xlfn.XLOOKUP(C99,table_Termination[Connector],table_Termination[SQD_Breaker]),Table_Breaker[breaker],Table_Breaker[Description]))</f>
        <v/>
      </c>
      <c r="AS99" t="str">
        <f>IF(C99="","",_xlfn.XLOOKUP(_xlfn.XLOOKUP(C99,table_Termination[Connector],table_Termination[HV_Siem_Breaker]),Table_Breaker[breaker],Table_Breaker[Description],""))</f>
        <v/>
      </c>
      <c r="AT99" s="44" t="s">
        <v>283</v>
      </c>
      <c r="AU99" t="e">
        <f t="shared" si="24"/>
        <v>#N/A</v>
      </c>
      <c r="AV99" t="e">
        <f t="shared" si="25"/>
        <v>#N/A</v>
      </c>
      <c r="AW99" s="44" t="str" cm="1">
        <f t="array" ref="AW99">IF(D99="","",_xlfn.TOROW(lookup!A256:A268))</f>
        <v/>
      </c>
    </row>
    <row r="100" spans="1:49" x14ac:dyDescent="0.25">
      <c r="A100" s="56">
        <v>91</v>
      </c>
      <c r="B100" s="57" t="str">
        <f t="shared" si="21"/>
        <v/>
      </c>
      <c r="C100" s="58"/>
      <c r="D100" s="58"/>
      <c r="E100" s="57"/>
      <c r="F100" s="57" t="str">
        <f t="shared" si="22"/>
        <v/>
      </c>
      <c r="G100" s="57"/>
      <c r="H100" s="59"/>
      <c r="I100" s="59" t="s">
        <v>183</v>
      </c>
      <c r="J100" s="59" t="s">
        <v>183</v>
      </c>
      <c r="K100" s="59"/>
      <c r="L100" s="60" t="str">
        <f t="shared" si="26"/>
        <v/>
      </c>
      <c r="M100" s="60" t="str">
        <f t="shared" si="27"/>
        <v/>
      </c>
      <c r="N100" s="59"/>
      <c r="O100" s="59"/>
      <c r="P100" s="61"/>
      <c r="Q100" s="61"/>
      <c r="R100" s="62" t="str">
        <f>IF(C100="","",_xlfn.XLOOKUP(C100,table_Termination[Connector],table_Termination[Conduit_Size]))</f>
        <v/>
      </c>
      <c r="S100" s="63" t="str">
        <f>IF(C100="","",_xlfn.XLOOKUP(C100,table_Termination[Connector],table_Termination[Wire AWG]))</f>
        <v/>
      </c>
      <c r="T100" s="64" t="str">
        <f t="shared" si="19"/>
        <v/>
      </c>
      <c r="U100" s="65" t="str">
        <f>IF(C100="","",LEFT(_xlfn.XLOOKUP(C100,table_Termination[Connector],table_Termination[Voltage]),3))</f>
        <v/>
      </c>
      <c r="V100" s="66" t="str">
        <f t="shared" si="28"/>
        <v/>
      </c>
      <c r="W100" s="64" t="str" cm="1">
        <f t="array" aca="1" ref="W100" ca="1">IF(C100="","",IF(D100="MCC","------",IF(K100="","Black",_xlfn.XLOOKUP(K100,Table_RotateWireColor[circuit],INDIRECT("Table_RotateWireColor["&amp;U100&amp;"]")))))</f>
        <v/>
      </c>
      <c r="X100" s="64" t="str" cm="1">
        <f t="array" aca="1" ref="X100" ca="1">IF(C100="","",IF(D100="MCC","-----",IF(AH100=1,"-",IF(K100="","Red",_xlfn.XLOOKUP(L100,Table_RotateWireColor[circuit],INDIRECT("Table_RotateWireColor["&amp;U100&amp;"]"))))))</f>
        <v/>
      </c>
      <c r="Y100" s="64" t="str" cm="1">
        <f t="array" aca="1" ref="Y100" ca="1">IF(C100="","",IF(D100="MCC","-----",IF(AH100&lt;=2,"-",IF(K100="","Blue",_xlfn.XLOOKUP(M100,Table_RotateWireColor[circuit],INDIRECT("Table_RotateWireColor["&amp;U100&amp;"]"))))))</f>
        <v/>
      </c>
      <c r="Z100" s="64" t="str" cm="1">
        <f t="array" aca="1" ref="Z100" ca="1">IF(C100="","",IF(D100="MCC","-----",IF(AI100&lt;&gt;1,"-",IF(K100="","White",_xlfn.XLOOKUP("N",Table_RotateWireColor[circuit],INDIRECT("Table_RotateWireColor["&amp;U100&amp;"]"))))))</f>
        <v/>
      </c>
      <c r="AA100" s="64" t="str">
        <f t="shared" si="23"/>
        <v/>
      </c>
      <c r="AB100" s="67" t="str">
        <f>IF(C100="","","PWxx-"&amp;_xlfn.XLOOKUP(C100,table_Termination[Connector],table_Termination[Abbreviation])&amp;"T-xxSALx("&amp;IF(D100="LFMC",0,IF(D100="MCC",1,3))&amp;IF(Q100="Bolt",1,0)&amp;IF(AL100="None",0,IF(AL100="1G",1,IF(AL100="4x4",2,3)))&amp;")")</f>
        <v/>
      </c>
      <c r="AC100" s="68" t="str">
        <f>IF(D100="MCC","MC Cable Wire Colors "&amp;_xlfn.XLOOKUP(C100,table_Termination[Connector],table_Termination[MCC_Wire_Colors]),"")</f>
        <v/>
      </c>
      <c r="AD100" s="69"/>
      <c r="AG100" t="e">
        <f>IF(AND(LEFT(C100,2)="L6",_xlfn.NUMBERVALUE(LEFT(U100,3))&gt;250),"1ph",_xlfn.XLOOKUP(C100,table_Termination[Connector],table_Termination[Phasing]))</f>
        <v>#N/A</v>
      </c>
      <c r="AH100" t="e">
        <f>_xlfn.XLOOKUP('Order Entry'!AG100,lookup!$O$3:$O$7,lookup!$P$3:$P$7)</f>
        <v>#N/A</v>
      </c>
      <c r="AI100" t="e">
        <f>_xlfn.XLOOKUP('Order Entry'!AG100,lookup!$O$3:$O$7,lookup!$Q$3:$Q$7)</f>
        <v>#N/A</v>
      </c>
      <c r="AJ100">
        <f t="shared" si="20"/>
        <v>0</v>
      </c>
      <c r="AK100" t="e">
        <f>_xlfn.XLOOKUP(C100,table_Termination[Connector],table_Termination[Plate_Hole])</f>
        <v>#N/A</v>
      </c>
      <c r="AL100" t="e">
        <f>_xlfn.XLOOKUP(V100,lookup!$AD$68:$AD$72,lookup!$AC$68:$AC$72)</f>
        <v>#N/A</v>
      </c>
      <c r="AM100" s="44" t="str" cm="1">
        <f t="array" ref="AM100">IF(C100="","",IF(_xlfn.XLOOKUP(C100,table_Termination[Connector],table_Termination[Plate_Hole])=1.6,{"4x4","1G"},IF(_xlfn.XLOOKUP(C100,table_Termination[Connector],table_Termination[Plate_Hole])=2.1,"4x4","None")))</f>
        <v/>
      </c>
      <c r="AO100" s="44" t="str" cm="1">
        <f t="array" ref="AO100">IF(AM100="","None",_xlfn.XLOOKUP(_xlfn.ANCHORARRAY(AM100),lookup!$AC$68:$AC$72,lookup!$AD$68:$AD$72))</f>
        <v>None</v>
      </c>
      <c r="AQ100" s="44" t="s">
        <v>283</v>
      </c>
      <c r="AR100" t="str">
        <f>IF(C100="","",_xlfn.XLOOKUP(_xlfn.XLOOKUP(C100,table_Termination[Connector],table_Termination[SQD_Breaker]),Table_Breaker[breaker],Table_Breaker[Description]))</f>
        <v/>
      </c>
      <c r="AS100" t="str">
        <f>IF(C100="","",_xlfn.XLOOKUP(_xlfn.XLOOKUP(C100,table_Termination[Connector],table_Termination[HV_Siem_Breaker]),Table_Breaker[breaker],Table_Breaker[Description],""))</f>
        <v/>
      </c>
      <c r="AT100" s="44" t="s">
        <v>283</v>
      </c>
      <c r="AU100" t="e">
        <f t="shared" si="24"/>
        <v>#N/A</v>
      </c>
      <c r="AV100" t="e">
        <f t="shared" si="25"/>
        <v>#N/A</v>
      </c>
      <c r="AW100" s="44" t="str" cm="1">
        <f t="array" ref="AW100">IF(D100="","",_xlfn.TOROW(lookup!A257:A269))</f>
        <v/>
      </c>
    </row>
    <row r="101" spans="1:49" x14ac:dyDescent="0.25">
      <c r="A101" s="56">
        <v>92</v>
      </c>
      <c r="B101" s="57" t="str">
        <f t="shared" si="21"/>
        <v/>
      </c>
      <c r="C101" s="58"/>
      <c r="D101" s="58"/>
      <c r="E101" s="57"/>
      <c r="F101" s="57" t="str">
        <f t="shared" si="22"/>
        <v/>
      </c>
      <c r="G101" s="57"/>
      <c r="H101" s="59"/>
      <c r="I101" s="59" t="s">
        <v>183</v>
      </c>
      <c r="J101" s="59" t="s">
        <v>183</v>
      </c>
      <c r="K101" s="59"/>
      <c r="L101" s="60" t="str">
        <f t="shared" si="26"/>
        <v/>
      </c>
      <c r="M101" s="60" t="str">
        <f t="shared" si="27"/>
        <v/>
      </c>
      <c r="N101" s="59"/>
      <c r="O101" s="59"/>
      <c r="P101" s="61"/>
      <c r="Q101" s="61"/>
      <c r="R101" s="62" t="str">
        <f>IF(C101="","",_xlfn.XLOOKUP(C101,table_Termination[Connector],table_Termination[Conduit_Size]))</f>
        <v/>
      </c>
      <c r="S101" s="63" t="str">
        <f>IF(C101="","",_xlfn.XLOOKUP(C101,table_Termination[Connector],table_Termination[Wire AWG]))</f>
        <v/>
      </c>
      <c r="T101" s="64" t="str">
        <f t="shared" si="19"/>
        <v/>
      </c>
      <c r="U101" s="65" t="str">
        <f>IF(C101="","",LEFT(_xlfn.XLOOKUP(C101,table_Termination[Connector],table_Termination[Voltage]),3))</f>
        <v/>
      </c>
      <c r="V101" s="66" t="str">
        <f t="shared" si="28"/>
        <v/>
      </c>
      <c r="W101" s="64" t="str" cm="1">
        <f t="array" aca="1" ref="W101" ca="1">IF(C101="","",IF(D101="MCC","------",IF(K101="","Black",_xlfn.XLOOKUP(K101,Table_RotateWireColor[circuit],INDIRECT("Table_RotateWireColor["&amp;U101&amp;"]")))))</f>
        <v/>
      </c>
      <c r="X101" s="64" t="str" cm="1">
        <f t="array" aca="1" ref="X101" ca="1">IF(C101="","",IF(D101="MCC","-----",IF(AH101=1,"-",IF(K101="","Red",_xlfn.XLOOKUP(L101,Table_RotateWireColor[circuit],INDIRECT("Table_RotateWireColor["&amp;U101&amp;"]"))))))</f>
        <v/>
      </c>
      <c r="Y101" s="64" t="str" cm="1">
        <f t="array" aca="1" ref="Y101" ca="1">IF(C101="","",IF(D101="MCC","-----",IF(AH101&lt;=2,"-",IF(K101="","Blue",_xlfn.XLOOKUP(M101,Table_RotateWireColor[circuit],INDIRECT("Table_RotateWireColor["&amp;U101&amp;"]"))))))</f>
        <v/>
      </c>
      <c r="Z101" s="64" t="str" cm="1">
        <f t="array" aca="1" ref="Z101" ca="1">IF(C101="","",IF(D101="MCC","-----",IF(AI101&lt;&gt;1,"-",IF(K101="","White",_xlfn.XLOOKUP("N",Table_RotateWireColor[circuit],INDIRECT("Table_RotateWireColor["&amp;U101&amp;"]"))))))</f>
        <v/>
      </c>
      <c r="AA101" s="64" t="str">
        <f t="shared" si="23"/>
        <v/>
      </c>
      <c r="AB101" s="67" t="str">
        <f>IF(C101="","","PWxx-"&amp;_xlfn.XLOOKUP(C101,table_Termination[Connector],table_Termination[Abbreviation])&amp;"T-xxSALx("&amp;IF(D101="LFMC",0,IF(D101="MCC",1,3))&amp;IF(Q101="Bolt",1,0)&amp;IF(AL101="None",0,IF(AL101="1G",1,IF(AL101="4x4",2,3)))&amp;")")</f>
        <v/>
      </c>
      <c r="AC101" s="68" t="str">
        <f>IF(D101="MCC","MC Cable Wire Colors "&amp;_xlfn.XLOOKUP(C101,table_Termination[Connector],table_Termination[MCC_Wire_Colors]),"")</f>
        <v/>
      </c>
      <c r="AD101" s="69"/>
      <c r="AG101" t="e">
        <f>IF(AND(LEFT(C101,2)="L6",_xlfn.NUMBERVALUE(LEFT(U101,3))&gt;250),"1ph",_xlfn.XLOOKUP(C101,table_Termination[Connector],table_Termination[Phasing]))</f>
        <v>#N/A</v>
      </c>
      <c r="AH101" t="e">
        <f>_xlfn.XLOOKUP('Order Entry'!AG101,lookup!$O$3:$O$7,lookup!$P$3:$P$7)</f>
        <v>#N/A</v>
      </c>
      <c r="AI101" t="e">
        <f>_xlfn.XLOOKUP('Order Entry'!AG101,lookup!$O$3:$O$7,lookup!$Q$3:$Q$7)</f>
        <v>#N/A</v>
      </c>
      <c r="AJ101">
        <f t="shared" si="20"/>
        <v>0</v>
      </c>
      <c r="AK101" t="e">
        <f>_xlfn.XLOOKUP(C101,table_Termination[Connector],table_Termination[Plate_Hole])</f>
        <v>#N/A</v>
      </c>
      <c r="AL101" t="e">
        <f>_xlfn.XLOOKUP(V101,lookup!$AD$68:$AD$72,lookup!$AC$68:$AC$72)</f>
        <v>#N/A</v>
      </c>
      <c r="AM101" s="44" t="str" cm="1">
        <f t="array" ref="AM101">IF(C101="","",IF(_xlfn.XLOOKUP(C101,table_Termination[Connector],table_Termination[Plate_Hole])=1.6,{"4x4","1G"},IF(_xlfn.XLOOKUP(C101,table_Termination[Connector],table_Termination[Plate_Hole])=2.1,"4x4","None")))</f>
        <v/>
      </c>
      <c r="AO101" s="44" t="str" cm="1">
        <f t="array" ref="AO101">IF(AM101="","None",_xlfn.XLOOKUP(_xlfn.ANCHORARRAY(AM101),lookup!$AC$68:$AC$72,lookup!$AD$68:$AD$72))</f>
        <v>None</v>
      </c>
      <c r="AQ101" s="44" t="s">
        <v>283</v>
      </c>
      <c r="AR101" t="str">
        <f>IF(C101="","",_xlfn.XLOOKUP(_xlfn.XLOOKUP(C101,table_Termination[Connector],table_Termination[SQD_Breaker]),Table_Breaker[breaker],Table_Breaker[Description]))</f>
        <v/>
      </c>
      <c r="AS101" t="str">
        <f>IF(C101="","",_xlfn.XLOOKUP(_xlfn.XLOOKUP(C101,table_Termination[Connector],table_Termination[HV_Siem_Breaker]),Table_Breaker[breaker],Table_Breaker[Description],""))</f>
        <v/>
      </c>
      <c r="AT101" s="44" t="s">
        <v>283</v>
      </c>
      <c r="AU101" t="e">
        <f t="shared" si="24"/>
        <v>#N/A</v>
      </c>
      <c r="AV101" t="e">
        <f t="shared" si="25"/>
        <v>#N/A</v>
      </c>
      <c r="AW101" s="44" t="str" cm="1">
        <f t="array" ref="AW101">IF(D101="","",_xlfn.TOROW(lookup!A258:A270))</f>
        <v/>
      </c>
    </row>
    <row r="102" spans="1:49" x14ac:dyDescent="0.25">
      <c r="A102" s="56">
        <v>93</v>
      </c>
      <c r="B102" s="57" t="str">
        <f t="shared" si="21"/>
        <v/>
      </c>
      <c r="C102" s="58"/>
      <c r="D102" s="58"/>
      <c r="E102" s="57"/>
      <c r="F102" s="57" t="str">
        <f t="shared" si="22"/>
        <v/>
      </c>
      <c r="G102" s="57"/>
      <c r="H102" s="59"/>
      <c r="I102" s="59" t="s">
        <v>183</v>
      </c>
      <c r="J102" s="59" t="s">
        <v>183</v>
      </c>
      <c r="K102" s="59"/>
      <c r="L102" s="60" t="str">
        <f t="shared" si="26"/>
        <v/>
      </c>
      <c r="M102" s="60" t="str">
        <f t="shared" si="27"/>
        <v/>
      </c>
      <c r="N102" s="59"/>
      <c r="O102" s="59"/>
      <c r="P102" s="61"/>
      <c r="Q102" s="61"/>
      <c r="R102" s="62" t="str">
        <f>IF(C102="","",_xlfn.XLOOKUP(C102,table_Termination[Connector],table_Termination[Conduit_Size]))</f>
        <v/>
      </c>
      <c r="S102" s="63" t="str">
        <f>IF(C102="","",_xlfn.XLOOKUP(C102,table_Termination[Connector],table_Termination[Wire AWG]))</f>
        <v/>
      </c>
      <c r="T102" s="64" t="str">
        <f t="shared" si="19"/>
        <v/>
      </c>
      <c r="U102" s="65" t="str">
        <f>IF(C102="","",LEFT(_xlfn.XLOOKUP(C102,table_Termination[Connector],table_Termination[Voltage]),3))</f>
        <v/>
      </c>
      <c r="V102" s="66" t="str">
        <f t="shared" si="28"/>
        <v/>
      </c>
      <c r="W102" s="64" t="str" cm="1">
        <f t="array" aca="1" ref="W102" ca="1">IF(C102="","",IF(D102="MCC","------",IF(K102="","Black",_xlfn.XLOOKUP(K102,Table_RotateWireColor[circuit],INDIRECT("Table_RotateWireColor["&amp;U102&amp;"]")))))</f>
        <v/>
      </c>
      <c r="X102" s="64" t="str" cm="1">
        <f t="array" aca="1" ref="X102" ca="1">IF(C102="","",IF(D102="MCC","-----",IF(AH102=1,"-",IF(K102="","Red",_xlfn.XLOOKUP(L102,Table_RotateWireColor[circuit],INDIRECT("Table_RotateWireColor["&amp;U102&amp;"]"))))))</f>
        <v/>
      </c>
      <c r="Y102" s="64" t="str" cm="1">
        <f t="array" aca="1" ref="Y102" ca="1">IF(C102="","",IF(D102="MCC","-----",IF(AH102&lt;=2,"-",IF(K102="","Blue",_xlfn.XLOOKUP(M102,Table_RotateWireColor[circuit],INDIRECT("Table_RotateWireColor["&amp;U102&amp;"]"))))))</f>
        <v/>
      </c>
      <c r="Z102" s="64" t="str" cm="1">
        <f t="array" aca="1" ref="Z102" ca="1">IF(C102="","",IF(D102="MCC","-----",IF(AI102&lt;&gt;1,"-",IF(K102="","White",_xlfn.XLOOKUP("N",Table_RotateWireColor[circuit],INDIRECT("Table_RotateWireColor["&amp;U102&amp;"]"))))))</f>
        <v/>
      </c>
      <c r="AA102" s="64" t="str">
        <f t="shared" si="23"/>
        <v/>
      </c>
      <c r="AB102" s="67" t="str">
        <f>IF(C102="","","PWxx-"&amp;_xlfn.XLOOKUP(C102,table_Termination[Connector],table_Termination[Abbreviation])&amp;"T-xxSALx("&amp;IF(D102="LFMC",0,IF(D102="MCC",1,3))&amp;IF(Q102="Bolt",1,0)&amp;IF(AL102="None",0,IF(AL102="1G",1,IF(AL102="4x4",2,3)))&amp;")")</f>
        <v/>
      </c>
      <c r="AC102" s="68" t="str">
        <f>IF(D102="MCC","MC Cable Wire Colors "&amp;_xlfn.XLOOKUP(C102,table_Termination[Connector],table_Termination[MCC_Wire_Colors]),"")</f>
        <v/>
      </c>
      <c r="AD102" s="69"/>
      <c r="AG102" t="e">
        <f>IF(AND(LEFT(C102,2)="L6",_xlfn.NUMBERVALUE(LEFT(U102,3))&gt;250),"1ph",_xlfn.XLOOKUP(C102,table_Termination[Connector],table_Termination[Phasing]))</f>
        <v>#N/A</v>
      </c>
      <c r="AH102" t="e">
        <f>_xlfn.XLOOKUP('Order Entry'!AG102,lookup!$O$3:$O$7,lookup!$P$3:$P$7)</f>
        <v>#N/A</v>
      </c>
      <c r="AI102" t="e">
        <f>_xlfn.XLOOKUP('Order Entry'!AG102,lookup!$O$3:$O$7,lookup!$Q$3:$Q$7)</f>
        <v>#N/A</v>
      </c>
      <c r="AJ102">
        <f t="shared" si="20"/>
        <v>0</v>
      </c>
      <c r="AK102" t="e">
        <f>_xlfn.XLOOKUP(C102,table_Termination[Connector],table_Termination[Plate_Hole])</f>
        <v>#N/A</v>
      </c>
      <c r="AL102" t="e">
        <f>_xlfn.XLOOKUP(V102,lookup!$AD$68:$AD$72,lookup!$AC$68:$AC$72)</f>
        <v>#N/A</v>
      </c>
      <c r="AM102" s="44" t="str" cm="1">
        <f t="array" ref="AM102">IF(C102="","",IF(_xlfn.XLOOKUP(C102,table_Termination[Connector],table_Termination[Plate_Hole])=1.6,{"4x4","1G"},IF(_xlfn.XLOOKUP(C102,table_Termination[Connector],table_Termination[Plate_Hole])=2.1,"4x4","None")))</f>
        <v/>
      </c>
      <c r="AO102" s="44" t="str" cm="1">
        <f t="array" ref="AO102">IF(AM102="","None",_xlfn.XLOOKUP(_xlfn.ANCHORARRAY(AM102),lookup!$AC$68:$AC$72,lookup!$AD$68:$AD$72))</f>
        <v>None</v>
      </c>
      <c r="AQ102" s="44" t="s">
        <v>283</v>
      </c>
      <c r="AR102" t="str">
        <f>IF(C102="","",_xlfn.XLOOKUP(_xlfn.XLOOKUP(C102,table_Termination[Connector],table_Termination[SQD_Breaker]),Table_Breaker[breaker],Table_Breaker[Description]))</f>
        <v/>
      </c>
      <c r="AS102" t="str">
        <f>IF(C102="","",_xlfn.XLOOKUP(_xlfn.XLOOKUP(C102,table_Termination[Connector],table_Termination[HV_Siem_Breaker]),Table_Breaker[breaker],Table_Breaker[Description],""))</f>
        <v/>
      </c>
      <c r="AT102" s="44" t="s">
        <v>283</v>
      </c>
      <c r="AU102" t="e">
        <f t="shared" si="24"/>
        <v>#N/A</v>
      </c>
      <c r="AV102" t="e">
        <f t="shared" si="25"/>
        <v>#N/A</v>
      </c>
      <c r="AW102" s="44" t="str" cm="1">
        <f t="array" ref="AW102">IF(D102="","",_xlfn.TOROW(lookup!A259:A271))</f>
        <v/>
      </c>
    </row>
    <row r="103" spans="1:49" x14ac:dyDescent="0.25">
      <c r="A103" s="56">
        <v>94</v>
      </c>
      <c r="B103" s="57" t="str">
        <f t="shared" si="21"/>
        <v/>
      </c>
      <c r="C103" s="58"/>
      <c r="D103" s="58"/>
      <c r="E103" s="57"/>
      <c r="F103" s="57" t="str">
        <f t="shared" si="22"/>
        <v/>
      </c>
      <c r="G103" s="57"/>
      <c r="H103" s="59"/>
      <c r="I103" s="59" t="s">
        <v>183</v>
      </c>
      <c r="J103" s="59" t="s">
        <v>183</v>
      </c>
      <c r="K103" s="59"/>
      <c r="L103" s="60" t="str">
        <f t="shared" si="26"/>
        <v/>
      </c>
      <c r="M103" s="60" t="str">
        <f t="shared" si="27"/>
        <v/>
      </c>
      <c r="N103" s="59"/>
      <c r="O103" s="59"/>
      <c r="P103" s="61"/>
      <c r="Q103" s="61"/>
      <c r="R103" s="62" t="str">
        <f>IF(C103="","",_xlfn.XLOOKUP(C103,table_Termination[Connector],table_Termination[Conduit_Size]))</f>
        <v/>
      </c>
      <c r="S103" s="63" t="str">
        <f>IF(C103="","",_xlfn.XLOOKUP(C103,table_Termination[Connector],table_Termination[Wire AWG]))</f>
        <v/>
      </c>
      <c r="T103" s="64" t="str">
        <f t="shared" si="19"/>
        <v/>
      </c>
      <c r="U103" s="65" t="str">
        <f>IF(C103="","",LEFT(_xlfn.XLOOKUP(C103,table_Termination[Connector],table_Termination[Voltage]),3))</f>
        <v/>
      </c>
      <c r="V103" s="66" t="str">
        <f t="shared" si="28"/>
        <v/>
      </c>
      <c r="W103" s="64" t="str" cm="1">
        <f t="array" aca="1" ref="W103" ca="1">IF(C103="","",IF(D103="MCC","------",IF(K103="","Black",_xlfn.XLOOKUP(K103,Table_RotateWireColor[circuit],INDIRECT("Table_RotateWireColor["&amp;U103&amp;"]")))))</f>
        <v/>
      </c>
      <c r="X103" s="64" t="str" cm="1">
        <f t="array" aca="1" ref="X103" ca="1">IF(C103="","",IF(D103="MCC","-----",IF(AH103=1,"-",IF(K103="","Red",_xlfn.XLOOKUP(L103,Table_RotateWireColor[circuit],INDIRECT("Table_RotateWireColor["&amp;U103&amp;"]"))))))</f>
        <v/>
      </c>
      <c r="Y103" s="64" t="str" cm="1">
        <f t="array" aca="1" ref="Y103" ca="1">IF(C103="","",IF(D103="MCC","-----",IF(AH103&lt;=2,"-",IF(K103="","Blue",_xlfn.XLOOKUP(M103,Table_RotateWireColor[circuit],INDIRECT("Table_RotateWireColor["&amp;U103&amp;"]"))))))</f>
        <v/>
      </c>
      <c r="Z103" s="64" t="str" cm="1">
        <f t="array" aca="1" ref="Z103" ca="1">IF(C103="","",IF(D103="MCC","-----",IF(AI103&lt;&gt;1,"-",IF(K103="","White",_xlfn.XLOOKUP("N",Table_RotateWireColor[circuit],INDIRECT("Table_RotateWireColor["&amp;U103&amp;"]"))))))</f>
        <v/>
      </c>
      <c r="AA103" s="64" t="str">
        <f t="shared" si="23"/>
        <v/>
      </c>
      <c r="AB103" s="67" t="str">
        <f>IF(C103="","","PWxx-"&amp;_xlfn.XLOOKUP(C103,table_Termination[Connector],table_Termination[Abbreviation])&amp;"T-xxSALx("&amp;IF(D103="LFMC",0,IF(D103="MCC",1,3))&amp;IF(Q103="Bolt",1,0)&amp;IF(AL103="None",0,IF(AL103="1G",1,IF(AL103="4x4",2,3)))&amp;")")</f>
        <v/>
      </c>
      <c r="AC103" s="68" t="str">
        <f>IF(D103="MCC","MC Cable Wire Colors "&amp;_xlfn.XLOOKUP(C103,table_Termination[Connector],table_Termination[MCC_Wire_Colors]),"")</f>
        <v/>
      </c>
      <c r="AD103" s="69"/>
      <c r="AG103" t="e">
        <f>IF(AND(LEFT(C103,2)="L6",_xlfn.NUMBERVALUE(LEFT(U103,3))&gt;250),"1ph",_xlfn.XLOOKUP(C103,table_Termination[Connector],table_Termination[Phasing]))</f>
        <v>#N/A</v>
      </c>
      <c r="AH103" t="e">
        <f>_xlfn.XLOOKUP('Order Entry'!AG103,lookup!$O$3:$O$7,lookup!$P$3:$P$7)</f>
        <v>#N/A</v>
      </c>
      <c r="AI103" t="e">
        <f>_xlfn.XLOOKUP('Order Entry'!AG103,lookup!$O$3:$O$7,lookup!$Q$3:$Q$7)</f>
        <v>#N/A</v>
      </c>
      <c r="AJ103">
        <f t="shared" si="20"/>
        <v>0</v>
      </c>
      <c r="AK103" t="e">
        <f>_xlfn.XLOOKUP(C103,table_Termination[Connector],table_Termination[Plate_Hole])</f>
        <v>#N/A</v>
      </c>
      <c r="AL103" t="e">
        <f>_xlfn.XLOOKUP(V103,lookup!$AD$68:$AD$72,lookup!$AC$68:$AC$72)</f>
        <v>#N/A</v>
      </c>
      <c r="AM103" s="44" t="str" cm="1">
        <f t="array" ref="AM103">IF(C103="","",IF(_xlfn.XLOOKUP(C103,table_Termination[Connector],table_Termination[Plate_Hole])=1.6,{"4x4","1G"},IF(_xlfn.XLOOKUP(C103,table_Termination[Connector],table_Termination[Plate_Hole])=2.1,"4x4","None")))</f>
        <v/>
      </c>
      <c r="AO103" s="44" t="str" cm="1">
        <f t="array" ref="AO103">IF(AM103="","None",_xlfn.XLOOKUP(_xlfn.ANCHORARRAY(AM103),lookup!$AC$68:$AC$72,lookup!$AD$68:$AD$72))</f>
        <v>None</v>
      </c>
      <c r="AQ103" s="44" t="s">
        <v>283</v>
      </c>
      <c r="AR103" t="str">
        <f>IF(C103="","",_xlfn.XLOOKUP(_xlfn.XLOOKUP(C103,table_Termination[Connector],table_Termination[SQD_Breaker]),Table_Breaker[breaker],Table_Breaker[Description]))</f>
        <v/>
      </c>
      <c r="AS103" t="str">
        <f>IF(C103="","",_xlfn.XLOOKUP(_xlfn.XLOOKUP(C103,table_Termination[Connector],table_Termination[HV_Siem_Breaker]),Table_Breaker[breaker],Table_Breaker[Description],""))</f>
        <v/>
      </c>
      <c r="AT103" s="44" t="s">
        <v>283</v>
      </c>
      <c r="AU103" t="e">
        <f t="shared" si="24"/>
        <v>#N/A</v>
      </c>
      <c r="AV103" t="e">
        <f t="shared" si="25"/>
        <v>#N/A</v>
      </c>
      <c r="AW103" s="44" t="str" cm="1">
        <f t="array" ref="AW103">IF(D103="","",_xlfn.TOROW(lookup!A260:A272))</f>
        <v/>
      </c>
    </row>
    <row r="104" spans="1:49" x14ac:dyDescent="0.25">
      <c r="A104" s="56">
        <v>95</v>
      </c>
      <c r="B104" s="57" t="str">
        <f t="shared" si="21"/>
        <v/>
      </c>
      <c r="C104" s="58"/>
      <c r="D104" s="58"/>
      <c r="E104" s="57"/>
      <c r="F104" s="57" t="str">
        <f t="shared" si="22"/>
        <v/>
      </c>
      <c r="G104" s="57"/>
      <c r="H104" s="59"/>
      <c r="I104" s="59" t="s">
        <v>183</v>
      </c>
      <c r="J104" s="59" t="s">
        <v>183</v>
      </c>
      <c r="K104" s="59"/>
      <c r="L104" s="60" t="str">
        <f t="shared" si="26"/>
        <v/>
      </c>
      <c r="M104" s="60" t="str">
        <f t="shared" si="27"/>
        <v/>
      </c>
      <c r="N104" s="59"/>
      <c r="O104" s="59"/>
      <c r="P104" s="61"/>
      <c r="Q104" s="61"/>
      <c r="R104" s="62" t="str">
        <f>IF(C104="","",_xlfn.XLOOKUP(C104,table_Termination[Connector],table_Termination[Conduit_Size]))</f>
        <v/>
      </c>
      <c r="S104" s="63" t="str">
        <f>IF(C104="","",_xlfn.XLOOKUP(C104,table_Termination[Connector],table_Termination[Wire AWG]))</f>
        <v/>
      </c>
      <c r="T104" s="64" t="str">
        <f t="shared" si="19"/>
        <v/>
      </c>
      <c r="U104" s="65" t="str">
        <f>IF(C104="","",LEFT(_xlfn.XLOOKUP(C104,table_Termination[Connector],table_Termination[Voltage]),3))</f>
        <v/>
      </c>
      <c r="V104" s="66" t="str">
        <f t="shared" si="28"/>
        <v/>
      </c>
      <c r="W104" s="64" t="str" cm="1">
        <f t="array" aca="1" ref="W104" ca="1">IF(C104="","",IF(D104="MCC","------",IF(K104="","Black",_xlfn.XLOOKUP(K104,Table_RotateWireColor[circuit],INDIRECT("Table_RotateWireColor["&amp;U104&amp;"]")))))</f>
        <v/>
      </c>
      <c r="X104" s="64" t="str" cm="1">
        <f t="array" aca="1" ref="X104" ca="1">IF(C104="","",IF(D104="MCC","-----",IF(AH104=1,"-",IF(K104="","Red",_xlfn.XLOOKUP(L104,Table_RotateWireColor[circuit],INDIRECT("Table_RotateWireColor["&amp;U104&amp;"]"))))))</f>
        <v/>
      </c>
      <c r="Y104" s="64" t="str" cm="1">
        <f t="array" aca="1" ref="Y104" ca="1">IF(C104="","",IF(D104="MCC","-----",IF(AH104&lt;=2,"-",IF(K104="","Blue",_xlfn.XLOOKUP(M104,Table_RotateWireColor[circuit],INDIRECT("Table_RotateWireColor["&amp;U104&amp;"]"))))))</f>
        <v/>
      </c>
      <c r="Z104" s="64" t="str" cm="1">
        <f t="array" aca="1" ref="Z104" ca="1">IF(C104="","",IF(D104="MCC","-----",IF(AI104&lt;&gt;1,"-",IF(K104="","White",_xlfn.XLOOKUP("N",Table_RotateWireColor[circuit],INDIRECT("Table_RotateWireColor["&amp;U104&amp;"]"))))))</f>
        <v/>
      </c>
      <c r="AA104" s="64" t="str">
        <f t="shared" si="23"/>
        <v/>
      </c>
      <c r="AB104" s="67" t="str">
        <f>IF(C104="","","PWxx-"&amp;_xlfn.XLOOKUP(C104,table_Termination[Connector],table_Termination[Abbreviation])&amp;"T-xxSALx("&amp;IF(D104="LFMC",0,IF(D104="MCC",1,3))&amp;IF(Q104="Bolt",1,0)&amp;IF(AL104="None",0,IF(AL104="1G",1,IF(AL104="4x4",2,3)))&amp;")")</f>
        <v/>
      </c>
      <c r="AC104" s="68" t="str">
        <f>IF(D104="MCC","MC Cable Wire Colors "&amp;_xlfn.XLOOKUP(C104,table_Termination[Connector],table_Termination[MCC_Wire_Colors]),"")</f>
        <v/>
      </c>
      <c r="AD104" s="69"/>
      <c r="AG104" t="e">
        <f>IF(AND(LEFT(C104,2)="L6",_xlfn.NUMBERVALUE(LEFT(U104,3))&gt;250),"1ph",_xlfn.XLOOKUP(C104,table_Termination[Connector],table_Termination[Phasing]))</f>
        <v>#N/A</v>
      </c>
      <c r="AH104" t="e">
        <f>_xlfn.XLOOKUP('Order Entry'!AG104,lookup!$O$3:$O$7,lookup!$P$3:$P$7)</f>
        <v>#N/A</v>
      </c>
      <c r="AI104" t="e">
        <f>_xlfn.XLOOKUP('Order Entry'!AG104,lookup!$O$3:$O$7,lookup!$Q$3:$Q$7)</f>
        <v>#N/A</v>
      </c>
      <c r="AJ104">
        <f t="shared" si="20"/>
        <v>0</v>
      </c>
      <c r="AK104" t="e">
        <f>_xlfn.XLOOKUP(C104,table_Termination[Connector],table_Termination[Plate_Hole])</f>
        <v>#N/A</v>
      </c>
      <c r="AL104" t="e">
        <f>_xlfn.XLOOKUP(V104,lookup!$AD$68:$AD$72,lookup!$AC$68:$AC$72)</f>
        <v>#N/A</v>
      </c>
      <c r="AM104" s="44" t="str" cm="1">
        <f t="array" ref="AM104">IF(C104="","",IF(_xlfn.XLOOKUP(C104,table_Termination[Connector],table_Termination[Plate_Hole])=1.6,{"4x4","1G"},IF(_xlfn.XLOOKUP(C104,table_Termination[Connector],table_Termination[Plate_Hole])=2.1,"4x4","None")))</f>
        <v/>
      </c>
      <c r="AO104" s="44" t="str" cm="1">
        <f t="array" ref="AO104">IF(AM104="","None",_xlfn.XLOOKUP(_xlfn.ANCHORARRAY(AM104),lookup!$AC$68:$AC$72,lookup!$AD$68:$AD$72))</f>
        <v>None</v>
      </c>
      <c r="AQ104" s="44" t="s">
        <v>283</v>
      </c>
      <c r="AR104" t="str">
        <f>IF(C104="","",_xlfn.XLOOKUP(_xlfn.XLOOKUP(C104,table_Termination[Connector],table_Termination[SQD_Breaker]),Table_Breaker[breaker],Table_Breaker[Description]))</f>
        <v/>
      </c>
      <c r="AS104" t="str">
        <f>IF(C104="","",_xlfn.XLOOKUP(_xlfn.XLOOKUP(C104,table_Termination[Connector],table_Termination[HV_Siem_Breaker]),Table_Breaker[breaker],Table_Breaker[Description],""))</f>
        <v/>
      </c>
      <c r="AT104" s="44" t="s">
        <v>283</v>
      </c>
      <c r="AU104" t="e">
        <f t="shared" si="24"/>
        <v>#N/A</v>
      </c>
      <c r="AV104" t="e">
        <f t="shared" si="25"/>
        <v>#N/A</v>
      </c>
      <c r="AW104" s="44" t="str" cm="1">
        <f t="array" ref="AW104">IF(D104="","",_xlfn.TOROW(lookup!A261:A273))</f>
        <v/>
      </c>
    </row>
    <row r="105" spans="1:49" x14ac:dyDescent="0.25">
      <c r="A105" s="56">
        <v>96</v>
      </c>
      <c r="B105" s="57" t="str">
        <f t="shared" si="21"/>
        <v/>
      </c>
      <c r="C105" s="58"/>
      <c r="D105" s="58"/>
      <c r="E105" s="57"/>
      <c r="F105" s="57" t="str">
        <f t="shared" si="22"/>
        <v/>
      </c>
      <c r="G105" s="57"/>
      <c r="H105" s="59"/>
      <c r="I105" s="59" t="s">
        <v>183</v>
      </c>
      <c r="J105" s="59" t="s">
        <v>183</v>
      </c>
      <c r="K105" s="59"/>
      <c r="L105" s="60" t="str">
        <f t="shared" si="26"/>
        <v/>
      </c>
      <c r="M105" s="60" t="str">
        <f t="shared" si="27"/>
        <v/>
      </c>
      <c r="N105" s="59"/>
      <c r="O105" s="59"/>
      <c r="P105" s="61"/>
      <c r="Q105" s="61"/>
      <c r="R105" s="62" t="str">
        <f>IF(C105="","",_xlfn.XLOOKUP(C105,table_Termination[Connector],table_Termination[Conduit_Size]))</f>
        <v/>
      </c>
      <c r="S105" s="63" t="str">
        <f>IF(C105="","",_xlfn.XLOOKUP(C105,table_Termination[Connector],table_Termination[Wire AWG]))</f>
        <v/>
      </c>
      <c r="T105" s="64" t="str">
        <f t="shared" si="19"/>
        <v/>
      </c>
      <c r="U105" s="65" t="str">
        <f>IF(C105="","",LEFT(_xlfn.XLOOKUP(C105,table_Termination[Connector],table_Termination[Voltage]),3))</f>
        <v/>
      </c>
      <c r="V105" s="66" t="str">
        <f t="shared" si="28"/>
        <v/>
      </c>
      <c r="W105" s="64" t="str" cm="1">
        <f t="array" aca="1" ref="W105" ca="1">IF(C105="","",IF(D105="MCC","------",IF(K105="","Black",_xlfn.XLOOKUP(K105,Table_RotateWireColor[circuit],INDIRECT("Table_RotateWireColor["&amp;U105&amp;"]")))))</f>
        <v/>
      </c>
      <c r="X105" s="64" t="str" cm="1">
        <f t="array" aca="1" ref="X105" ca="1">IF(C105="","",IF(D105="MCC","-----",IF(AH105=1,"-",IF(K105="","Red",_xlfn.XLOOKUP(L105,Table_RotateWireColor[circuit],INDIRECT("Table_RotateWireColor["&amp;U105&amp;"]"))))))</f>
        <v/>
      </c>
      <c r="Y105" s="64" t="str" cm="1">
        <f t="array" aca="1" ref="Y105" ca="1">IF(C105="","",IF(D105="MCC","-----",IF(AH105&lt;=2,"-",IF(K105="","Blue",_xlfn.XLOOKUP(M105,Table_RotateWireColor[circuit],INDIRECT("Table_RotateWireColor["&amp;U105&amp;"]"))))))</f>
        <v/>
      </c>
      <c r="Z105" s="64" t="str" cm="1">
        <f t="array" aca="1" ref="Z105" ca="1">IF(C105="","",IF(D105="MCC","-----",IF(AI105&lt;&gt;1,"-",IF(K105="","White",_xlfn.XLOOKUP("N",Table_RotateWireColor[circuit],INDIRECT("Table_RotateWireColor["&amp;U105&amp;"]"))))))</f>
        <v/>
      </c>
      <c r="AA105" s="64" t="str">
        <f t="shared" si="23"/>
        <v/>
      </c>
      <c r="AB105" s="67" t="str">
        <f>IF(C105="","","PWxx-"&amp;_xlfn.XLOOKUP(C105,table_Termination[Connector],table_Termination[Abbreviation])&amp;"T-xxSALx("&amp;IF(D105="LFMC",0,IF(D105="MCC",1,3))&amp;IF(Q105="Bolt",1,0)&amp;IF(AL105="None",0,IF(AL105="1G",1,IF(AL105="4x4",2,3)))&amp;")")</f>
        <v/>
      </c>
      <c r="AC105" s="68" t="str">
        <f>IF(D105="MCC","MC Cable Wire Colors "&amp;_xlfn.XLOOKUP(C105,table_Termination[Connector],table_Termination[MCC_Wire_Colors]),"")</f>
        <v/>
      </c>
      <c r="AD105" s="69"/>
      <c r="AG105" t="e">
        <f>IF(AND(LEFT(C105,2)="L6",_xlfn.NUMBERVALUE(LEFT(U105,3))&gt;250),"1ph",_xlfn.XLOOKUP(C105,table_Termination[Connector],table_Termination[Phasing]))</f>
        <v>#N/A</v>
      </c>
      <c r="AH105" t="e">
        <f>_xlfn.XLOOKUP('Order Entry'!AG105,lookup!$O$3:$O$7,lookup!$P$3:$P$7)</f>
        <v>#N/A</v>
      </c>
      <c r="AI105" t="e">
        <f>_xlfn.XLOOKUP('Order Entry'!AG105,lookup!$O$3:$O$7,lookup!$Q$3:$Q$7)</f>
        <v>#N/A</v>
      </c>
      <c r="AJ105">
        <f t="shared" si="20"/>
        <v>0</v>
      </c>
      <c r="AK105" t="e">
        <f>_xlfn.XLOOKUP(C105,table_Termination[Connector],table_Termination[Plate_Hole])</f>
        <v>#N/A</v>
      </c>
      <c r="AL105" t="e">
        <f>_xlfn.XLOOKUP(V105,lookup!$AD$68:$AD$72,lookup!$AC$68:$AC$72)</f>
        <v>#N/A</v>
      </c>
      <c r="AM105" s="44" t="str" cm="1">
        <f t="array" ref="AM105">IF(C105="","",IF(_xlfn.XLOOKUP(C105,table_Termination[Connector],table_Termination[Plate_Hole])=1.6,{"4x4","1G"},IF(_xlfn.XLOOKUP(C105,table_Termination[Connector],table_Termination[Plate_Hole])=2.1,"4x4","None")))</f>
        <v/>
      </c>
      <c r="AO105" s="44" t="str" cm="1">
        <f t="array" ref="AO105">IF(AM105="","None",_xlfn.XLOOKUP(_xlfn.ANCHORARRAY(AM105),lookup!$AC$68:$AC$72,lookup!$AD$68:$AD$72))</f>
        <v>None</v>
      </c>
      <c r="AQ105" s="44" t="s">
        <v>283</v>
      </c>
      <c r="AR105" t="str">
        <f>IF(C105="","",_xlfn.XLOOKUP(_xlfn.XLOOKUP(C105,table_Termination[Connector],table_Termination[SQD_Breaker]),Table_Breaker[breaker],Table_Breaker[Description]))</f>
        <v/>
      </c>
      <c r="AS105" t="str">
        <f>IF(C105="","",_xlfn.XLOOKUP(_xlfn.XLOOKUP(C105,table_Termination[Connector],table_Termination[HV_Siem_Breaker]),Table_Breaker[breaker],Table_Breaker[Description],""))</f>
        <v/>
      </c>
      <c r="AT105" s="44" t="s">
        <v>283</v>
      </c>
      <c r="AU105" t="e">
        <f t="shared" si="24"/>
        <v>#N/A</v>
      </c>
      <c r="AV105" t="e">
        <f t="shared" si="25"/>
        <v>#N/A</v>
      </c>
      <c r="AW105" s="44" t="str" cm="1">
        <f t="array" ref="AW105">IF(D105="","",_xlfn.TOROW(lookup!A262:A274))</f>
        <v/>
      </c>
    </row>
    <row r="106" spans="1:49" x14ac:dyDescent="0.25">
      <c r="A106" s="56">
        <v>97</v>
      </c>
      <c r="B106" s="57" t="str">
        <f t="shared" si="21"/>
        <v/>
      </c>
      <c r="C106" s="58"/>
      <c r="D106" s="58"/>
      <c r="E106" s="57"/>
      <c r="F106" s="57" t="str">
        <f t="shared" si="22"/>
        <v/>
      </c>
      <c r="G106" s="57"/>
      <c r="H106" s="59"/>
      <c r="I106" s="59" t="s">
        <v>183</v>
      </c>
      <c r="J106" s="59" t="s">
        <v>183</v>
      </c>
      <c r="K106" s="59"/>
      <c r="L106" s="60" t="str">
        <f t="shared" si="26"/>
        <v/>
      </c>
      <c r="M106" s="60" t="str">
        <f t="shared" si="27"/>
        <v/>
      </c>
      <c r="N106" s="59"/>
      <c r="O106" s="59"/>
      <c r="P106" s="61"/>
      <c r="Q106" s="61"/>
      <c r="R106" s="62" t="str">
        <f>IF(C106="","",_xlfn.XLOOKUP(C106,table_Termination[Connector],table_Termination[Conduit_Size]))</f>
        <v/>
      </c>
      <c r="S106" s="63" t="str">
        <f>IF(C106="","",_xlfn.XLOOKUP(C106,table_Termination[Connector],table_Termination[Wire AWG]))</f>
        <v/>
      </c>
      <c r="T106" s="64" t="str">
        <f t="shared" si="19"/>
        <v/>
      </c>
      <c r="U106" s="65" t="str">
        <f>IF(C106="","",LEFT(_xlfn.XLOOKUP(C106,table_Termination[Connector],table_Termination[Voltage]),3))</f>
        <v/>
      </c>
      <c r="V106" s="66" t="str">
        <f t="shared" si="28"/>
        <v/>
      </c>
      <c r="W106" s="64" t="str" cm="1">
        <f t="array" aca="1" ref="W106" ca="1">IF(C106="","",IF(D106="MCC","------",IF(K106="","Black",_xlfn.XLOOKUP(K106,Table_RotateWireColor[circuit],INDIRECT("Table_RotateWireColor["&amp;U106&amp;"]")))))</f>
        <v/>
      </c>
      <c r="X106" s="64" t="str" cm="1">
        <f t="array" aca="1" ref="X106" ca="1">IF(C106="","",IF(D106="MCC","-----",IF(AH106=1,"-",IF(K106="","Red",_xlfn.XLOOKUP(L106,Table_RotateWireColor[circuit],INDIRECT("Table_RotateWireColor["&amp;U106&amp;"]"))))))</f>
        <v/>
      </c>
      <c r="Y106" s="64" t="str" cm="1">
        <f t="array" aca="1" ref="Y106" ca="1">IF(C106="","",IF(D106="MCC","-----",IF(AH106&lt;=2,"-",IF(K106="","Blue",_xlfn.XLOOKUP(M106,Table_RotateWireColor[circuit],INDIRECT("Table_RotateWireColor["&amp;U106&amp;"]"))))))</f>
        <v/>
      </c>
      <c r="Z106" s="64" t="str" cm="1">
        <f t="array" aca="1" ref="Z106" ca="1">IF(C106="","",IF(D106="MCC","-----",IF(AI106&lt;&gt;1,"-",IF(K106="","White",_xlfn.XLOOKUP("N",Table_RotateWireColor[circuit],INDIRECT("Table_RotateWireColor["&amp;U106&amp;"]"))))))</f>
        <v/>
      </c>
      <c r="AA106" s="64" t="str">
        <f t="shared" si="23"/>
        <v/>
      </c>
      <c r="AB106" s="67" t="str">
        <f>IF(C106="","","PWxx-"&amp;_xlfn.XLOOKUP(C106,table_Termination[Connector],table_Termination[Abbreviation])&amp;"T-xxSALx("&amp;IF(D106="LFMC",0,IF(D106="MCC",1,3))&amp;IF(Q106="Bolt",1,0)&amp;IF(AL106="None",0,IF(AL106="1G",1,IF(AL106="4x4",2,3)))&amp;")")</f>
        <v/>
      </c>
      <c r="AC106" s="68" t="str">
        <f>IF(D106="MCC","MC Cable Wire Colors "&amp;_xlfn.XLOOKUP(C106,table_Termination[Connector],table_Termination[MCC_Wire_Colors]),"")</f>
        <v/>
      </c>
      <c r="AD106" s="69"/>
      <c r="AG106" t="e">
        <f>IF(AND(LEFT(C106,2)="L6",_xlfn.NUMBERVALUE(LEFT(U106,3))&gt;250),"1ph",_xlfn.XLOOKUP(C106,table_Termination[Connector],table_Termination[Phasing]))</f>
        <v>#N/A</v>
      </c>
      <c r="AH106" t="e">
        <f>_xlfn.XLOOKUP('Order Entry'!AG106,lookup!$O$3:$O$7,lookup!$P$3:$P$7)</f>
        <v>#N/A</v>
      </c>
      <c r="AI106" t="e">
        <f>_xlfn.XLOOKUP('Order Entry'!AG106,lookup!$O$3:$O$7,lookup!$Q$3:$Q$7)</f>
        <v>#N/A</v>
      </c>
      <c r="AJ106">
        <f t="shared" si="20"/>
        <v>0</v>
      </c>
      <c r="AK106" t="e">
        <f>_xlfn.XLOOKUP(C106,table_Termination[Connector],table_Termination[Plate_Hole])</f>
        <v>#N/A</v>
      </c>
      <c r="AL106" t="e">
        <f>_xlfn.XLOOKUP(V106,lookup!$AD$68:$AD$72,lookup!$AC$68:$AC$72)</f>
        <v>#N/A</v>
      </c>
      <c r="AM106" s="44" t="str" cm="1">
        <f t="array" ref="AM106">IF(C106="","",IF(_xlfn.XLOOKUP(C106,table_Termination[Connector],table_Termination[Plate_Hole])=1.6,{"4x4","1G"},IF(_xlfn.XLOOKUP(C106,table_Termination[Connector],table_Termination[Plate_Hole])=2.1,"4x4","None")))</f>
        <v/>
      </c>
      <c r="AO106" s="44" t="str" cm="1">
        <f t="array" ref="AO106">IF(AM106="","None",_xlfn.XLOOKUP(_xlfn.ANCHORARRAY(AM106),lookup!$AC$68:$AC$72,lookup!$AD$68:$AD$72))</f>
        <v>None</v>
      </c>
      <c r="AQ106" s="44" t="s">
        <v>283</v>
      </c>
      <c r="AR106" t="str">
        <f>IF(C106="","",_xlfn.XLOOKUP(_xlfn.XLOOKUP(C106,table_Termination[Connector],table_Termination[SQD_Breaker]),Table_Breaker[breaker],Table_Breaker[Description]))</f>
        <v/>
      </c>
      <c r="AS106" t="str">
        <f>IF(C106="","",_xlfn.XLOOKUP(_xlfn.XLOOKUP(C106,table_Termination[Connector],table_Termination[HV_Siem_Breaker]),Table_Breaker[breaker],Table_Breaker[Description],""))</f>
        <v/>
      </c>
      <c r="AT106" s="44" t="s">
        <v>283</v>
      </c>
      <c r="AU106" t="e">
        <f t="shared" si="24"/>
        <v>#N/A</v>
      </c>
      <c r="AV106" t="e">
        <f t="shared" si="25"/>
        <v>#N/A</v>
      </c>
      <c r="AW106" s="44" t="str" cm="1">
        <f t="array" ref="AW106">IF(D106="","",_xlfn.TOROW(lookup!A263:A275))</f>
        <v/>
      </c>
    </row>
    <row r="107" spans="1:49" x14ac:dyDescent="0.25">
      <c r="A107" s="56">
        <v>98</v>
      </c>
      <c r="B107" s="57" t="str">
        <f t="shared" si="21"/>
        <v/>
      </c>
      <c r="C107" s="58"/>
      <c r="D107" s="58"/>
      <c r="E107" s="57"/>
      <c r="F107" s="57" t="str">
        <f t="shared" si="22"/>
        <v/>
      </c>
      <c r="G107" s="57"/>
      <c r="H107" s="59"/>
      <c r="I107" s="59" t="s">
        <v>183</v>
      </c>
      <c r="J107" s="59" t="s">
        <v>183</v>
      </c>
      <c r="K107" s="59"/>
      <c r="L107" s="60" t="str">
        <f t="shared" si="26"/>
        <v/>
      </c>
      <c r="M107" s="60" t="str">
        <f t="shared" si="27"/>
        <v/>
      </c>
      <c r="N107" s="59"/>
      <c r="O107" s="59"/>
      <c r="P107" s="61"/>
      <c r="Q107" s="61"/>
      <c r="R107" s="62" t="str">
        <f>IF(C107="","",_xlfn.XLOOKUP(C107,table_Termination[Connector],table_Termination[Conduit_Size]))</f>
        <v/>
      </c>
      <c r="S107" s="63" t="str">
        <f>IF(C107="","",_xlfn.XLOOKUP(C107,table_Termination[Connector],table_Termination[Wire AWG]))</f>
        <v/>
      </c>
      <c r="T107" s="64" t="str">
        <f t="shared" si="19"/>
        <v/>
      </c>
      <c r="U107" s="65" t="str">
        <f>IF(C107="","",LEFT(_xlfn.XLOOKUP(C107,table_Termination[Connector],table_Termination[Voltage]),3))</f>
        <v/>
      </c>
      <c r="V107" s="66" t="str">
        <f t="shared" si="28"/>
        <v/>
      </c>
      <c r="W107" s="64" t="str" cm="1">
        <f t="array" aca="1" ref="W107" ca="1">IF(C107="","",IF(D107="MCC","------",IF(K107="","Black",_xlfn.XLOOKUP(K107,Table_RotateWireColor[circuit],INDIRECT("Table_RotateWireColor["&amp;U107&amp;"]")))))</f>
        <v/>
      </c>
      <c r="X107" s="64" t="str" cm="1">
        <f t="array" aca="1" ref="X107" ca="1">IF(C107="","",IF(D107="MCC","-----",IF(AH107=1,"-",IF(K107="","Red",_xlfn.XLOOKUP(L107,Table_RotateWireColor[circuit],INDIRECT("Table_RotateWireColor["&amp;U107&amp;"]"))))))</f>
        <v/>
      </c>
      <c r="Y107" s="64" t="str" cm="1">
        <f t="array" aca="1" ref="Y107" ca="1">IF(C107="","",IF(D107="MCC","-----",IF(AH107&lt;=2,"-",IF(K107="","Blue",_xlfn.XLOOKUP(M107,Table_RotateWireColor[circuit],INDIRECT("Table_RotateWireColor["&amp;U107&amp;"]"))))))</f>
        <v/>
      </c>
      <c r="Z107" s="64" t="str" cm="1">
        <f t="array" aca="1" ref="Z107" ca="1">IF(C107="","",IF(D107="MCC","-----",IF(AI107&lt;&gt;1,"-",IF(K107="","White",_xlfn.XLOOKUP("N",Table_RotateWireColor[circuit],INDIRECT("Table_RotateWireColor["&amp;U107&amp;"]"))))))</f>
        <v/>
      </c>
      <c r="AA107" s="64" t="str">
        <f t="shared" si="23"/>
        <v/>
      </c>
      <c r="AB107" s="67" t="str">
        <f>IF(C107="","","PWxx-"&amp;_xlfn.XLOOKUP(C107,table_Termination[Connector],table_Termination[Abbreviation])&amp;"T-xxSALx("&amp;IF(D107="LFMC",0,IF(D107="MCC",1,3))&amp;IF(Q107="Bolt",1,0)&amp;IF(AL107="None",0,IF(AL107="1G",1,IF(AL107="4x4",2,3)))&amp;")")</f>
        <v/>
      </c>
      <c r="AC107" s="68" t="str">
        <f>IF(D107="MCC","MC Cable Wire Colors "&amp;_xlfn.XLOOKUP(C107,table_Termination[Connector],table_Termination[MCC_Wire_Colors]),"")</f>
        <v/>
      </c>
      <c r="AD107" s="69"/>
      <c r="AG107" t="e">
        <f>IF(AND(LEFT(C107,2)="L6",_xlfn.NUMBERVALUE(LEFT(U107,3))&gt;250),"1ph",_xlfn.XLOOKUP(C107,table_Termination[Connector],table_Termination[Phasing]))</f>
        <v>#N/A</v>
      </c>
      <c r="AH107" t="e">
        <f>_xlfn.XLOOKUP('Order Entry'!AG107,lookup!$O$3:$O$7,lookup!$P$3:$P$7)</f>
        <v>#N/A</v>
      </c>
      <c r="AI107" t="e">
        <f>_xlfn.XLOOKUP('Order Entry'!AG107,lookup!$O$3:$O$7,lookup!$Q$3:$Q$7)</f>
        <v>#N/A</v>
      </c>
      <c r="AJ107">
        <f t="shared" si="20"/>
        <v>0</v>
      </c>
      <c r="AK107" t="e">
        <f>_xlfn.XLOOKUP(C107,table_Termination[Connector],table_Termination[Plate_Hole])</f>
        <v>#N/A</v>
      </c>
      <c r="AL107" t="e">
        <f>_xlfn.XLOOKUP(V107,lookup!$AD$68:$AD$72,lookup!$AC$68:$AC$72)</f>
        <v>#N/A</v>
      </c>
      <c r="AM107" s="44" t="str" cm="1">
        <f t="array" ref="AM107">IF(C107="","",IF(_xlfn.XLOOKUP(C107,table_Termination[Connector],table_Termination[Plate_Hole])=1.6,{"4x4","1G"},IF(_xlfn.XLOOKUP(C107,table_Termination[Connector],table_Termination[Plate_Hole])=2.1,"4x4","None")))</f>
        <v/>
      </c>
      <c r="AO107" s="44" t="str" cm="1">
        <f t="array" ref="AO107">IF(AM107="","None",_xlfn.XLOOKUP(_xlfn.ANCHORARRAY(AM107),lookup!$AC$68:$AC$72,lookup!$AD$68:$AD$72))</f>
        <v>None</v>
      </c>
      <c r="AQ107" s="44" t="s">
        <v>283</v>
      </c>
      <c r="AR107" t="str">
        <f>IF(C107="","",_xlfn.XLOOKUP(_xlfn.XLOOKUP(C107,table_Termination[Connector],table_Termination[SQD_Breaker]),Table_Breaker[breaker],Table_Breaker[Description]))</f>
        <v/>
      </c>
      <c r="AS107" t="str">
        <f>IF(C107="","",_xlfn.XLOOKUP(_xlfn.XLOOKUP(C107,table_Termination[Connector],table_Termination[HV_Siem_Breaker]),Table_Breaker[breaker],Table_Breaker[Description],""))</f>
        <v/>
      </c>
      <c r="AT107" s="44" t="s">
        <v>283</v>
      </c>
      <c r="AU107" t="e">
        <f t="shared" si="24"/>
        <v>#N/A</v>
      </c>
      <c r="AV107" t="e">
        <f t="shared" si="25"/>
        <v>#N/A</v>
      </c>
      <c r="AW107" s="44" t="str" cm="1">
        <f t="array" ref="AW107">IF(D107="","",_xlfn.TOROW(lookup!A264:A276))</f>
        <v/>
      </c>
    </row>
    <row r="108" spans="1:49" x14ac:dyDescent="0.25">
      <c r="A108" s="56">
        <v>99</v>
      </c>
      <c r="B108" s="57" t="str">
        <f t="shared" si="21"/>
        <v/>
      </c>
      <c r="C108" s="58"/>
      <c r="D108" s="58"/>
      <c r="E108" s="57"/>
      <c r="F108" s="57" t="str">
        <f t="shared" si="22"/>
        <v/>
      </c>
      <c r="G108" s="57"/>
      <c r="H108" s="59"/>
      <c r="I108" s="59" t="s">
        <v>183</v>
      </c>
      <c r="J108" s="59" t="s">
        <v>183</v>
      </c>
      <c r="K108" s="59"/>
      <c r="L108" s="60" t="str">
        <f t="shared" si="26"/>
        <v/>
      </c>
      <c r="M108" s="60" t="str">
        <f t="shared" si="27"/>
        <v/>
      </c>
      <c r="N108" s="59"/>
      <c r="O108" s="59"/>
      <c r="P108" s="61"/>
      <c r="Q108" s="61"/>
      <c r="R108" s="62" t="str">
        <f>IF(C108="","",_xlfn.XLOOKUP(C108,table_Termination[Connector],table_Termination[Conduit_Size]))</f>
        <v/>
      </c>
      <c r="S108" s="63" t="str">
        <f>IF(C108="","",_xlfn.XLOOKUP(C108,table_Termination[Connector],table_Termination[Wire AWG]))</f>
        <v/>
      </c>
      <c r="T108" s="64" t="str">
        <f t="shared" si="19"/>
        <v/>
      </c>
      <c r="U108" s="65" t="str">
        <f>IF(C108="","",LEFT(_xlfn.XLOOKUP(C108,table_Termination[Connector],table_Termination[Voltage]),3))</f>
        <v/>
      </c>
      <c r="V108" s="66" t="str">
        <f t="shared" si="28"/>
        <v/>
      </c>
      <c r="W108" s="64" t="str" cm="1">
        <f t="array" aca="1" ref="W108" ca="1">IF(C108="","",IF(D108="MCC","------",IF(K108="","Black",_xlfn.XLOOKUP(K108,Table_RotateWireColor[circuit],INDIRECT("Table_RotateWireColor["&amp;U108&amp;"]")))))</f>
        <v/>
      </c>
      <c r="X108" s="64" t="str" cm="1">
        <f t="array" aca="1" ref="X108" ca="1">IF(C108="","",IF(D108="MCC","-----",IF(AH108=1,"-",IF(K108="","Red",_xlfn.XLOOKUP(L108,Table_RotateWireColor[circuit],INDIRECT("Table_RotateWireColor["&amp;U108&amp;"]"))))))</f>
        <v/>
      </c>
      <c r="Y108" s="64" t="str" cm="1">
        <f t="array" aca="1" ref="Y108" ca="1">IF(C108="","",IF(D108="MCC","-----",IF(AH108&lt;=2,"-",IF(K108="","Blue",_xlfn.XLOOKUP(M108,Table_RotateWireColor[circuit],INDIRECT("Table_RotateWireColor["&amp;U108&amp;"]"))))))</f>
        <v/>
      </c>
      <c r="Z108" s="64" t="str" cm="1">
        <f t="array" aca="1" ref="Z108" ca="1">IF(C108="","",IF(D108="MCC","-----",IF(AI108&lt;&gt;1,"-",IF(K108="","White",_xlfn.XLOOKUP("N",Table_RotateWireColor[circuit],INDIRECT("Table_RotateWireColor["&amp;U108&amp;"]"))))))</f>
        <v/>
      </c>
      <c r="AA108" s="64" t="str">
        <f t="shared" si="23"/>
        <v/>
      </c>
      <c r="AB108" s="67" t="str">
        <f>IF(C108="","","PWxx-"&amp;_xlfn.XLOOKUP(C108,table_Termination[Connector],table_Termination[Abbreviation])&amp;"T-xxSALx("&amp;IF(D108="LFMC",0,IF(D108="MCC",1,3))&amp;IF(Q108="Bolt",1,0)&amp;IF(AL108="None",0,IF(AL108="1G",1,IF(AL108="4x4",2,3)))&amp;")")</f>
        <v/>
      </c>
      <c r="AC108" s="68" t="str">
        <f>IF(D108="MCC","MC Cable Wire Colors "&amp;_xlfn.XLOOKUP(C108,table_Termination[Connector],table_Termination[MCC_Wire_Colors]),"")</f>
        <v/>
      </c>
      <c r="AD108" s="69"/>
      <c r="AG108" t="e">
        <f>IF(AND(LEFT(C108,2)="L6",_xlfn.NUMBERVALUE(LEFT(U108,3))&gt;250),"1ph",_xlfn.XLOOKUP(C108,table_Termination[Connector],table_Termination[Phasing]))</f>
        <v>#N/A</v>
      </c>
      <c r="AH108" t="e">
        <f>_xlfn.XLOOKUP('Order Entry'!AG108,lookup!$O$3:$O$7,lookup!$P$3:$P$7)</f>
        <v>#N/A</v>
      </c>
      <c r="AI108" t="e">
        <f>_xlfn.XLOOKUP('Order Entry'!AG108,lookup!$O$3:$O$7,lookup!$Q$3:$Q$7)</f>
        <v>#N/A</v>
      </c>
      <c r="AJ108">
        <f t="shared" si="20"/>
        <v>0</v>
      </c>
      <c r="AK108" t="e">
        <f>_xlfn.XLOOKUP(C108,table_Termination[Connector],table_Termination[Plate_Hole])</f>
        <v>#N/A</v>
      </c>
      <c r="AL108" t="e">
        <f>_xlfn.XLOOKUP(V108,lookup!$AD$68:$AD$72,lookup!$AC$68:$AC$72)</f>
        <v>#N/A</v>
      </c>
      <c r="AM108" s="44" t="str" cm="1">
        <f t="array" ref="AM108">IF(C108="","",IF(_xlfn.XLOOKUP(C108,table_Termination[Connector],table_Termination[Plate_Hole])=1.6,{"4x4","1G"},IF(_xlfn.XLOOKUP(C108,table_Termination[Connector],table_Termination[Plate_Hole])=2.1,"4x4","None")))</f>
        <v/>
      </c>
      <c r="AO108" s="44" t="str" cm="1">
        <f t="array" ref="AO108">IF(AM108="","None",_xlfn.XLOOKUP(_xlfn.ANCHORARRAY(AM108),lookup!$AC$68:$AC$72,lookup!$AD$68:$AD$72))</f>
        <v>None</v>
      </c>
      <c r="AQ108" s="44" t="s">
        <v>283</v>
      </c>
      <c r="AR108" t="str">
        <f>IF(C108="","",_xlfn.XLOOKUP(_xlfn.XLOOKUP(C108,table_Termination[Connector],table_Termination[SQD_Breaker]),Table_Breaker[breaker],Table_Breaker[Description]))</f>
        <v/>
      </c>
      <c r="AS108" t="str">
        <f>IF(C108="","",_xlfn.XLOOKUP(_xlfn.XLOOKUP(C108,table_Termination[Connector],table_Termination[HV_Siem_Breaker]),Table_Breaker[breaker],Table_Breaker[Description],""))</f>
        <v/>
      </c>
      <c r="AT108" s="44" t="s">
        <v>283</v>
      </c>
      <c r="AU108" t="e">
        <f t="shared" si="24"/>
        <v>#N/A</v>
      </c>
      <c r="AV108" t="e">
        <f t="shared" si="25"/>
        <v>#N/A</v>
      </c>
      <c r="AW108" s="44" t="str" cm="1">
        <f t="array" ref="AW108">IF(D108="","",_xlfn.TOROW(lookup!A265:A277))</f>
        <v/>
      </c>
    </row>
    <row r="109" spans="1:49" x14ac:dyDescent="0.25">
      <c r="A109" s="56">
        <v>100</v>
      </c>
      <c r="B109" s="57" t="str">
        <f t="shared" si="21"/>
        <v/>
      </c>
      <c r="C109" s="58"/>
      <c r="D109" s="58"/>
      <c r="E109" s="57"/>
      <c r="F109" s="57" t="str">
        <f t="shared" si="22"/>
        <v/>
      </c>
      <c r="G109" s="57"/>
      <c r="H109" s="59"/>
      <c r="I109" s="59" t="s">
        <v>183</v>
      </c>
      <c r="J109" s="59" t="s">
        <v>183</v>
      </c>
      <c r="K109" s="59"/>
      <c r="L109" s="60" t="str">
        <f t="shared" si="26"/>
        <v/>
      </c>
      <c r="M109" s="60" t="str">
        <f t="shared" si="27"/>
        <v/>
      </c>
      <c r="N109" s="59"/>
      <c r="O109" s="59"/>
      <c r="P109" s="61"/>
      <c r="Q109" s="61"/>
      <c r="R109" s="62" t="str">
        <f>IF(C109="","",_xlfn.XLOOKUP(C109,table_Termination[Connector],table_Termination[Conduit_Size]))</f>
        <v/>
      </c>
      <c r="S109" s="63" t="str">
        <f>IF(C109="","",_xlfn.XLOOKUP(C109,table_Termination[Connector],table_Termination[Wire AWG]))</f>
        <v/>
      </c>
      <c r="T109" s="64" t="str">
        <f t="shared" si="19"/>
        <v/>
      </c>
      <c r="U109" s="65" t="str">
        <f>IF(C109="","",LEFT(_xlfn.XLOOKUP(C109,table_Termination[Connector],table_Termination[Voltage]),3))</f>
        <v/>
      </c>
      <c r="V109" s="66" t="str">
        <f t="shared" si="28"/>
        <v/>
      </c>
      <c r="W109" s="64" t="str" cm="1">
        <f t="array" aca="1" ref="W109" ca="1">IF(C109="","",IF(D109="MCC","------",IF(K109="","Black",_xlfn.XLOOKUP(K109,Table_RotateWireColor[circuit],INDIRECT("Table_RotateWireColor["&amp;U109&amp;"]")))))</f>
        <v/>
      </c>
      <c r="X109" s="64" t="str" cm="1">
        <f t="array" aca="1" ref="X109" ca="1">IF(C109="","",IF(D109="MCC","-----",IF(AH109=1,"-",IF(K109="","Red",_xlfn.XLOOKUP(L109,Table_RotateWireColor[circuit],INDIRECT("Table_RotateWireColor["&amp;U109&amp;"]"))))))</f>
        <v/>
      </c>
      <c r="Y109" s="64" t="str" cm="1">
        <f t="array" aca="1" ref="Y109" ca="1">IF(C109="","",IF(D109="MCC","-----",IF(AH109&lt;=2,"-",IF(K109="","Blue",_xlfn.XLOOKUP(M109,Table_RotateWireColor[circuit],INDIRECT("Table_RotateWireColor["&amp;U109&amp;"]"))))))</f>
        <v/>
      </c>
      <c r="Z109" s="64" t="str" cm="1">
        <f t="array" aca="1" ref="Z109" ca="1">IF(C109="","",IF(D109="MCC","-----",IF(AI109&lt;&gt;1,"-",IF(K109="","White",_xlfn.XLOOKUP("N",Table_RotateWireColor[circuit],INDIRECT("Table_RotateWireColor["&amp;U109&amp;"]"))))))</f>
        <v/>
      </c>
      <c r="AA109" s="64" t="str">
        <f t="shared" si="23"/>
        <v/>
      </c>
      <c r="AB109" s="67" t="str">
        <f>IF(C109="","","PWxx-"&amp;_xlfn.XLOOKUP(C109,table_Termination[Connector],table_Termination[Abbreviation])&amp;"T-xxSALx("&amp;IF(D109="LFMC",0,IF(D109="MCC",1,3))&amp;IF(Q109="Bolt",1,0)&amp;IF(AL109="None",0,IF(AL109="1G",1,IF(AL109="4x4",2,3)))&amp;")")</f>
        <v/>
      </c>
      <c r="AC109" s="68" t="str">
        <f>IF(D109="MCC","MC Cable Wire Colors "&amp;_xlfn.XLOOKUP(C109,table_Termination[Connector],table_Termination[MCC_Wire_Colors]),"")</f>
        <v/>
      </c>
      <c r="AD109" s="69"/>
      <c r="AG109" t="e">
        <f>IF(AND(LEFT(C109,2)="L6",_xlfn.NUMBERVALUE(LEFT(U109,3))&gt;250),"1ph",_xlfn.XLOOKUP(C109,table_Termination[Connector],table_Termination[Phasing]))</f>
        <v>#N/A</v>
      </c>
      <c r="AH109" t="e">
        <f>_xlfn.XLOOKUP('Order Entry'!AG109,lookup!$O$3:$O$7,lookup!$P$3:$P$7)</f>
        <v>#N/A</v>
      </c>
      <c r="AI109" t="e">
        <f>_xlfn.XLOOKUP('Order Entry'!AG109,lookup!$O$3:$O$7,lookup!$Q$3:$Q$7)</f>
        <v>#N/A</v>
      </c>
      <c r="AJ109">
        <f t="shared" si="20"/>
        <v>0</v>
      </c>
      <c r="AK109" t="e">
        <f>_xlfn.XLOOKUP(C109,table_Termination[Connector],table_Termination[Plate_Hole])</f>
        <v>#N/A</v>
      </c>
      <c r="AL109" t="e">
        <f>_xlfn.XLOOKUP(V109,lookup!$AD$68:$AD$72,lookup!$AC$68:$AC$72)</f>
        <v>#N/A</v>
      </c>
      <c r="AM109" s="44" t="str" cm="1">
        <f t="array" ref="AM109">IF(C109="","",IF(_xlfn.XLOOKUP(C109,table_Termination[Connector],table_Termination[Plate_Hole])=1.6,{"4x4","1G"},IF(_xlfn.XLOOKUP(C109,table_Termination[Connector],table_Termination[Plate_Hole])=2.1,"4x4","None")))</f>
        <v/>
      </c>
      <c r="AO109" s="44" t="str" cm="1">
        <f t="array" ref="AO109">IF(AM109="","None",_xlfn.XLOOKUP(_xlfn.ANCHORARRAY(AM109),lookup!$AC$68:$AC$72,lookup!$AD$68:$AD$72))</f>
        <v>None</v>
      </c>
      <c r="AQ109" s="44" t="s">
        <v>283</v>
      </c>
      <c r="AR109" t="str">
        <f>IF(C109="","",_xlfn.XLOOKUP(_xlfn.XLOOKUP(C109,table_Termination[Connector],table_Termination[SQD_Breaker]),Table_Breaker[breaker],Table_Breaker[Description]))</f>
        <v/>
      </c>
      <c r="AS109" t="str">
        <f>IF(C109="","",_xlfn.XLOOKUP(_xlfn.XLOOKUP(C109,table_Termination[Connector],table_Termination[HV_Siem_Breaker]),Table_Breaker[breaker],Table_Breaker[Description],""))</f>
        <v/>
      </c>
      <c r="AT109" s="44" t="s">
        <v>283</v>
      </c>
      <c r="AU109" t="e">
        <f t="shared" si="24"/>
        <v>#N/A</v>
      </c>
      <c r="AV109" t="e">
        <f t="shared" si="25"/>
        <v>#N/A</v>
      </c>
      <c r="AW109" s="44" t="str" cm="1">
        <f t="array" ref="AW109">IF(D109="","",_xlfn.TOROW(lookup!A266:A278))</f>
        <v/>
      </c>
    </row>
    <row r="110" spans="1:49" x14ac:dyDescent="0.25">
      <c r="A110" s="56">
        <v>101</v>
      </c>
      <c r="B110" s="57" t="str">
        <f t="shared" si="21"/>
        <v/>
      </c>
      <c r="C110" s="58"/>
      <c r="D110" s="58"/>
      <c r="E110" s="57"/>
      <c r="F110" s="57" t="str">
        <f t="shared" si="22"/>
        <v/>
      </c>
      <c r="G110" s="57"/>
      <c r="H110" s="59"/>
      <c r="I110" s="59" t="s">
        <v>183</v>
      </c>
      <c r="J110" s="59" t="s">
        <v>183</v>
      </c>
      <c r="K110" s="59"/>
      <c r="L110" s="60" t="str">
        <f t="shared" si="26"/>
        <v/>
      </c>
      <c r="M110" s="60" t="str">
        <f t="shared" si="27"/>
        <v/>
      </c>
      <c r="N110" s="59"/>
      <c r="O110" s="59"/>
      <c r="P110" s="61"/>
      <c r="Q110" s="61"/>
      <c r="R110" s="62" t="str">
        <f>IF(C110="","",_xlfn.XLOOKUP(C110,table_Termination[Connector],table_Termination[Conduit_Size]))</f>
        <v/>
      </c>
      <c r="S110" s="63" t="str">
        <f>IF(C110="","",_xlfn.XLOOKUP(C110,table_Termination[Connector],table_Termination[Wire AWG]))</f>
        <v/>
      </c>
      <c r="T110" s="64" t="str">
        <f t="shared" si="19"/>
        <v/>
      </c>
      <c r="U110" s="65" t="str">
        <f>IF(C110="","",LEFT(_xlfn.XLOOKUP(C110,table_Termination[Connector],table_Termination[Voltage]),3))</f>
        <v/>
      </c>
      <c r="V110" s="66" t="str">
        <f t="shared" si="28"/>
        <v/>
      </c>
      <c r="W110" s="64" t="str" cm="1">
        <f t="array" aca="1" ref="W110" ca="1">IF(C110="","",IF(D110="MCC","------",IF(K110="","Black",_xlfn.XLOOKUP(K110,Table_RotateWireColor[circuit],INDIRECT("Table_RotateWireColor["&amp;U110&amp;"]")))))</f>
        <v/>
      </c>
      <c r="X110" s="64" t="str" cm="1">
        <f t="array" aca="1" ref="X110" ca="1">IF(C110="","",IF(D110="MCC","-----",IF(AH110=1,"-",IF(K110="","Red",_xlfn.XLOOKUP(L110,Table_RotateWireColor[circuit],INDIRECT("Table_RotateWireColor["&amp;U110&amp;"]"))))))</f>
        <v/>
      </c>
      <c r="Y110" s="64" t="str" cm="1">
        <f t="array" aca="1" ref="Y110" ca="1">IF(C110="","",IF(D110="MCC","-----",IF(AH110&lt;=2,"-",IF(K110="","Blue",_xlfn.XLOOKUP(M110,Table_RotateWireColor[circuit],INDIRECT("Table_RotateWireColor["&amp;U110&amp;"]"))))))</f>
        <v/>
      </c>
      <c r="Z110" s="64" t="str" cm="1">
        <f t="array" aca="1" ref="Z110" ca="1">IF(C110="","",IF(D110="MCC","-----",IF(AI110&lt;&gt;1,"-",IF(K110="","White",_xlfn.XLOOKUP("N",Table_RotateWireColor[circuit],INDIRECT("Table_RotateWireColor["&amp;U110&amp;"]"))))))</f>
        <v/>
      </c>
      <c r="AA110" s="64" t="str">
        <f t="shared" si="23"/>
        <v/>
      </c>
      <c r="AB110" s="67" t="str">
        <f>IF(C110="","","PWxx-"&amp;_xlfn.XLOOKUP(C110,table_Termination[Connector],table_Termination[Abbreviation])&amp;"T-xxSALx("&amp;IF(D110="LFMC",0,IF(D110="MCC",1,3))&amp;IF(Q110="Bolt",1,0)&amp;IF(AL110="None",0,IF(AL110="1G",1,IF(AL110="4x4",2,3)))&amp;")")</f>
        <v/>
      </c>
      <c r="AC110" s="68" t="str">
        <f>IF(D110="MCC","MC Cable Wire Colors "&amp;_xlfn.XLOOKUP(C110,table_Termination[Connector],table_Termination[MCC_Wire_Colors]),"")</f>
        <v/>
      </c>
      <c r="AD110" s="69"/>
      <c r="AG110" t="e">
        <f>IF(AND(LEFT(C110,2)="L6",_xlfn.NUMBERVALUE(LEFT(U110,3))&gt;250),"1ph",_xlfn.XLOOKUP(C110,table_Termination[Connector],table_Termination[Phasing]))</f>
        <v>#N/A</v>
      </c>
      <c r="AH110" t="e">
        <f>_xlfn.XLOOKUP('Order Entry'!AG110,lookup!$O$3:$O$7,lookup!$P$3:$P$7)</f>
        <v>#N/A</v>
      </c>
      <c r="AI110" t="e">
        <f>_xlfn.XLOOKUP('Order Entry'!AG110,lookup!$O$3:$O$7,lookup!$Q$3:$Q$7)</f>
        <v>#N/A</v>
      </c>
      <c r="AJ110">
        <f t="shared" si="20"/>
        <v>0</v>
      </c>
      <c r="AK110" t="e">
        <f>_xlfn.XLOOKUP(C110,table_Termination[Connector],table_Termination[Plate_Hole])</f>
        <v>#N/A</v>
      </c>
      <c r="AL110" t="e">
        <f>_xlfn.XLOOKUP(V110,lookup!$AD$68:$AD$72,lookup!$AC$68:$AC$72)</f>
        <v>#N/A</v>
      </c>
      <c r="AM110" s="44" t="str" cm="1">
        <f t="array" ref="AM110">IF(C110="","",IF(_xlfn.XLOOKUP(C110,table_Termination[Connector],table_Termination[Plate_Hole])=1.6,{"4x4","1G"},IF(_xlfn.XLOOKUP(C110,table_Termination[Connector],table_Termination[Plate_Hole])=2.1,"4x4","None")))</f>
        <v/>
      </c>
      <c r="AO110" s="44" t="str" cm="1">
        <f t="array" ref="AO110">IF(AM110="","None",_xlfn.XLOOKUP(_xlfn.ANCHORARRAY(AM110),lookup!$AC$68:$AC$72,lookup!$AD$68:$AD$72))</f>
        <v>None</v>
      </c>
      <c r="AQ110" s="44" t="s">
        <v>283</v>
      </c>
      <c r="AR110" t="str">
        <f>IF(C110="","",_xlfn.XLOOKUP(_xlfn.XLOOKUP(C110,table_Termination[Connector],table_Termination[SQD_Breaker]),Table_Breaker[breaker],Table_Breaker[Description]))</f>
        <v/>
      </c>
      <c r="AS110" t="str">
        <f>IF(C110="","",_xlfn.XLOOKUP(_xlfn.XLOOKUP(C110,table_Termination[Connector],table_Termination[HV_Siem_Breaker]),Table_Breaker[breaker],Table_Breaker[Description],""))</f>
        <v/>
      </c>
      <c r="AT110" s="44" t="s">
        <v>283</v>
      </c>
      <c r="AU110" t="e">
        <f t="shared" si="24"/>
        <v>#N/A</v>
      </c>
      <c r="AV110" t="e">
        <f t="shared" si="25"/>
        <v>#N/A</v>
      </c>
      <c r="AW110" s="44" t="str" cm="1">
        <f t="array" ref="AW110">IF(D110="","",_xlfn.TOROW(lookup!A267:A303))</f>
        <v/>
      </c>
    </row>
    <row r="111" spans="1:49" x14ac:dyDescent="0.25">
      <c r="A111" s="56">
        <v>102</v>
      </c>
      <c r="B111" s="57" t="str">
        <f t="shared" si="21"/>
        <v/>
      </c>
      <c r="C111" s="58"/>
      <c r="D111" s="58"/>
      <c r="E111" s="57"/>
      <c r="F111" s="57" t="str">
        <f t="shared" si="22"/>
        <v/>
      </c>
      <c r="G111" s="57"/>
      <c r="H111" s="59"/>
      <c r="I111" s="59" t="s">
        <v>183</v>
      </c>
      <c r="J111" s="59" t="s">
        <v>183</v>
      </c>
      <c r="K111" s="59"/>
      <c r="L111" s="60" t="str">
        <f t="shared" si="26"/>
        <v/>
      </c>
      <c r="M111" s="60" t="str">
        <f t="shared" si="27"/>
        <v/>
      </c>
      <c r="N111" s="59"/>
      <c r="O111" s="59"/>
      <c r="P111" s="61"/>
      <c r="Q111" s="61"/>
      <c r="R111" s="62" t="str">
        <f>IF(C111="","",_xlfn.XLOOKUP(C111,table_Termination[Connector],table_Termination[Conduit_Size]))</f>
        <v/>
      </c>
      <c r="S111" s="63" t="str">
        <f>IF(C111="","",_xlfn.XLOOKUP(C111,table_Termination[Connector],table_Termination[Wire AWG]))</f>
        <v/>
      </c>
      <c r="T111" s="64" t="str">
        <f t="shared" si="19"/>
        <v/>
      </c>
      <c r="U111" s="65" t="str">
        <f>IF(C111="","",LEFT(_xlfn.XLOOKUP(C111,table_Termination[Connector],table_Termination[Voltage]),3))</f>
        <v/>
      </c>
      <c r="V111" s="66" t="str">
        <f t="shared" si="28"/>
        <v/>
      </c>
      <c r="W111" s="64" t="str" cm="1">
        <f t="array" aca="1" ref="W111" ca="1">IF(C111="","",IF(D111="MCC","------",IF(K111="","Black",_xlfn.XLOOKUP(K111,Table_RotateWireColor[circuit],INDIRECT("Table_RotateWireColor["&amp;U111&amp;"]")))))</f>
        <v/>
      </c>
      <c r="X111" s="64" t="str" cm="1">
        <f t="array" aca="1" ref="X111" ca="1">IF(C111="","",IF(D111="MCC","-----",IF(AH111=1,"-",IF(K111="","Red",_xlfn.XLOOKUP(L111,Table_RotateWireColor[circuit],INDIRECT("Table_RotateWireColor["&amp;U111&amp;"]"))))))</f>
        <v/>
      </c>
      <c r="Y111" s="64" t="str" cm="1">
        <f t="array" aca="1" ref="Y111" ca="1">IF(C111="","",IF(D111="MCC","-----",IF(AH111&lt;=2,"-",IF(K111="","Blue",_xlfn.XLOOKUP(M111,Table_RotateWireColor[circuit],INDIRECT("Table_RotateWireColor["&amp;U111&amp;"]"))))))</f>
        <v/>
      </c>
      <c r="Z111" s="64" t="str" cm="1">
        <f t="array" aca="1" ref="Z111" ca="1">IF(C111="","",IF(D111="MCC","-----",IF(AI111&lt;&gt;1,"-",IF(K111="","White",_xlfn.XLOOKUP("N",Table_RotateWireColor[circuit],INDIRECT("Table_RotateWireColor["&amp;U111&amp;"]"))))))</f>
        <v/>
      </c>
      <c r="AA111" s="64" t="str">
        <f t="shared" si="23"/>
        <v/>
      </c>
      <c r="AB111" s="67" t="str">
        <f>IF(C111="","","PWxx-"&amp;_xlfn.XLOOKUP(C111,table_Termination[Connector],table_Termination[Abbreviation])&amp;"T-xxSALx("&amp;IF(D111="LFMC",0,IF(D111="MCC",1,3))&amp;IF(Q111="Bolt",1,0)&amp;IF(AL111="None",0,IF(AL111="1G",1,IF(AL111="4x4",2,3)))&amp;")")</f>
        <v/>
      </c>
      <c r="AC111" s="68" t="str">
        <f>IF(D111="MCC","MC Cable Wire Colors "&amp;_xlfn.XLOOKUP(C111,table_Termination[Connector],table_Termination[MCC_Wire_Colors]),"")</f>
        <v/>
      </c>
      <c r="AD111" s="69"/>
      <c r="AG111" t="e">
        <f>IF(AND(LEFT(C111,2)="L6",_xlfn.NUMBERVALUE(LEFT(U111,3))&gt;250),"1ph",_xlfn.XLOOKUP(C111,table_Termination[Connector],table_Termination[Phasing]))</f>
        <v>#N/A</v>
      </c>
      <c r="AH111" t="e">
        <f>_xlfn.XLOOKUP('Order Entry'!AG111,lookup!$O$3:$O$7,lookup!$P$3:$P$7)</f>
        <v>#N/A</v>
      </c>
      <c r="AI111" t="e">
        <f>_xlfn.XLOOKUP('Order Entry'!AG111,lookup!$O$3:$O$7,lookup!$Q$3:$Q$7)</f>
        <v>#N/A</v>
      </c>
      <c r="AJ111">
        <f t="shared" si="20"/>
        <v>0</v>
      </c>
      <c r="AK111" t="e">
        <f>_xlfn.XLOOKUP(C111,table_Termination[Connector],table_Termination[Plate_Hole])</f>
        <v>#N/A</v>
      </c>
      <c r="AL111" t="e">
        <f>_xlfn.XLOOKUP(V111,lookup!$AD$68:$AD$72,lookup!$AC$68:$AC$72)</f>
        <v>#N/A</v>
      </c>
      <c r="AM111" s="44" t="str" cm="1">
        <f t="array" ref="AM111">IF(C111="","",IF(_xlfn.XLOOKUP(C111,table_Termination[Connector],table_Termination[Plate_Hole])=1.6,{"4x4","1G"},IF(_xlfn.XLOOKUP(C111,table_Termination[Connector],table_Termination[Plate_Hole])=2.1,"4x4","None")))</f>
        <v/>
      </c>
      <c r="AO111" s="44" t="str" cm="1">
        <f t="array" ref="AO111">IF(AM111="","None",_xlfn.XLOOKUP(_xlfn.ANCHORARRAY(AM111),lookup!$AC$68:$AC$72,lookup!$AD$68:$AD$72))</f>
        <v>None</v>
      </c>
      <c r="AQ111" s="44" t="s">
        <v>283</v>
      </c>
      <c r="AR111" t="str">
        <f>IF(C111="","",_xlfn.XLOOKUP(_xlfn.XLOOKUP(C111,table_Termination[Connector],table_Termination[SQD_Breaker]),Table_Breaker[breaker],Table_Breaker[Description]))</f>
        <v/>
      </c>
      <c r="AS111" t="str">
        <f>IF(C111="","",_xlfn.XLOOKUP(_xlfn.XLOOKUP(C111,table_Termination[Connector],table_Termination[HV_Siem_Breaker]),Table_Breaker[breaker],Table_Breaker[Description],""))</f>
        <v/>
      </c>
      <c r="AT111" s="44" t="s">
        <v>283</v>
      </c>
      <c r="AU111" t="e">
        <f t="shared" si="24"/>
        <v>#N/A</v>
      </c>
      <c r="AV111" t="e">
        <f t="shared" si="25"/>
        <v>#N/A</v>
      </c>
      <c r="AW111" s="44" t="str" cm="1">
        <f t="array" ref="AW111">IF(D111="","",_xlfn.TOROW(lookup!A268:A304))</f>
        <v/>
      </c>
    </row>
    <row r="112" spans="1:49" x14ac:dyDescent="0.25">
      <c r="A112" s="56">
        <v>103</v>
      </c>
      <c r="B112" s="57" t="str">
        <f t="shared" si="21"/>
        <v/>
      </c>
      <c r="C112" s="58"/>
      <c r="D112" s="58"/>
      <c r="E112" s="57"/>
      <c r="F112" s="57" t="str">
        <f t="shared" si="22"/>
        <v/>
      </c>
      <c r="G112" s="57"/>
      <c r="H112" s="59"/>
      <c r="I112" s="59" t="s">
        <v>183</v>
      </c>
      <c r="J112" s="59" t="s">
        <v>183</v>
      </c>
      <c r="K112" s="59"/>
      <c r="L112" s="60" t="str">
        <f t="shared" si="26"/>
        <v/>
      </c>
      <c r="M112" s="60" t="str">
        <f t="shared" si="27"/>
        <v/>
      </c>
      <c r="N112" s="59"/>
      <c r="O112" s="59"/>
      <c r="P112" s="61"/>
      <c r="Q112" s="61"/>
      <c r="R112" s="62" t="str">
        <f>IF(C112="","",_xlfn.XLOOKUP(C112,table_Termination[Connector],table_Termination[Conduit_Size]))</f>
        <v/>
      </c>
      <c r="S112" s="63" t="str">
        <f>IF(C112="","",_xlfn.XLOOKUP(C112,table_Termination[Connector],table_Termination[Wire AWG]))</f>
        <v/>
      </c>
      <c r="T112" s="64" t="str">
        <f t="shared" si="19"/>
        <v/>
      </c>
      <c r="U112" s="65" t="str">
        <f>IF(C112="","",LEFT(_xlfn.XLOOKUP(C112,table_Termination[Connector],table_Termination[Voltage]),3))</f>
        <v/>
      </c>
      <c r="V112" s="66" t="str">
        <f t="shared" si="28"/>
        <v/>
      </c>
      <c r="W112" s="64" t="str" cm="1">
        <f t="array" aca="1" ref="W112" ca="1">IF(C112="","",IF(D112="MCC","------",IF(K112="","Black",_xlfn.XLOOKUP(K112,Table_RotateWireColor[circuit],INDIRECT("Table_RotateWireColor["&amp;U112&amp;"]")))))</f>
        <v/>
      </c>
      <c r="X112" s="64" t="str" cm="1">
        <f t="array" aca="1" ref="X112" ca="1">IF(C112="","",IF(D112="MCC","-----",IF(AH112=1,"-",IF(K112="","Red",_xlfn.XLOOKUP(L112,Table_RotateWireColor[circuit],INDIRECT("Table_RotateWireColor["&amp;U112&amp;"]"))))))</f>
        <v/>
      </c>
      <c r="Y112" s="64" t="str" cm="1">
        <f t="array" aca="1" ref="Y112" ca="1">IF(C112="","",IF(D112="MCC","-----",IF(AH112&lt;=2,"-",IF(K112="","Blue",_xlfn.XLOOKUP(M112,Table_RotateWireColor[circuit],INDIRECT("Table_RotateWireColor["&amp;U112&amp;"]"))))))</f>
        <v/>
      </c>
      <c r="Z112" s="64" t="str" cm="1">
        <f t="array" aca="1" ref="Z112" ca="1">IF(C112="","",IF(D112="MCC","-----",IF(AI112&lt;&gt;1,"-",IF(K112="","White",_xlfn.XLOOKUP("N",Table_RotateWireColor[circuit],INDIRECT("Table_RotateWireColor["&amp;U112&amp;"]"))))))</f>
        <v/>
      </c>
      <c r="AA112" s="64" t="str">
        <f t="shared" si="23"/>
        <v/>
      </c>
      <c r="AB112" s="67" t="str">
        <f>IF(C112="","","PWxx-"&amp;_xlfn.XLOOKUP(C112,table_Termination[Connector],table_Termination[Abbreviation])&amp;"T-xxSALx("&amp;IF(D112="LFMC",0,IF(D112="MCC",1,3))&amp;IF(Q112="Bolt",1,0)&amp;IF(AL112="None",0,IF(AL112="1G",1,IF(AL112="4x4",2,3)))&amp;")")</f>
        <v/>
      </c>
      <c r="AC112" s="68" t="str">
        <f>IF(D112="MCC","MC Cable Wire Colors "&amp;_xlfn.XLOOKUP(C112,table_Termination[Connector],table_Termination[MCC_Wire_Colors]),"")</f>
        <v/>
      </c>
      <c r="AD112" s="69"/>
      <c r="AG112" t="e">
        <f>IF(AND(LEFT(C112,2)="L6",_xlfn.NUMBERVALUE(LEFT(U112,3))&gt;250),"1ph",_xlfn.XLOOKUP(C112,table_Termination[Connector],table_Termination[Phasing]))</f>
        <v>#N/A</v>
      </c>
      <c r="AH112" t="e">
        <f>_xlfn.XLOOKUP('Order Entry'!AG112,lookup!$O$3:$O$7,lookup!$P$3:$P$7)</f>
        <v>#N/A</v>
      </c>
      <c r="AI112" t="e">
        <f>_xlfn.XLOOKUP('Order Entry'!AG112,lookup!$O$3:$O$7,lookup!$Q$3:$Q$7)</f>
        <v>#N/A</v>
      </c>
      <c r="AJ112">
        <f t="shared" si="20"/>
        <v>0</v>
      </c>
      <c r="AK112" t="e">
        <f>_xlfn.XLOOKUP(C112,table_Termination[Connector],table_Termination[Plate_Hole])</f>
        <v>#N/A</v>
      </c>
      <c r="AL112" t="e">
        <f>_xlfn.XLOOKUP(V112,lookup!$AD$68:$AD$72,lookup!$AC$68:$AC$72)</f>
        <v>#N/A</v>
      </c>
      <c r="AM112" s="44" t="str" cm="1">
        <f t="array" ref="AM112">IF(C112="","",IF(_xlfn.XLOOKUP(C112,table_Termination[Connector],table_Termination[Plate_Hole])=1.6,{"4x4","1G"},IF(_xlfn.XLOOKUP(C112,table_Termination[Connector],table_Termination[Plate_Hole])=2.1,"4x4","None")))</f>
        <v/>
      </c>
      <c r="AO112" s="44" t="str" cm="1">
        <f t="array" ref="AO112">IF(AM112="","None",_xlfn.XLOOKUP(_xlfn.ANCHORARRAY(AM112),lookup!$AC$68:$AC$72,lookup!$AD$68:$AD$72))</f>
        <v>None</v>
      </c>
      <c r="AQ112" s="44" t="s">
        <v>283</v>
      </c>
      <c r="AR112" t="str">
        <f>IF(C112="","",_xlfn.XLOOKUP(_xlfn.XLOOKUP(C112,table_Termination[Connector],table_Termination[SQD_Breaker]),Table_Breaker[breaker],Table_Breaker[Description]))</f>
        <v/>
      </c>
      <c r="AS112" t="str">
        <f>IF(C112="","",_xlfn.XLOOKUP(_xlfn.XLOOKUP(C112,table_Termination[Connector],table_Termination[HV_Siem_Breaker]),Table_Breaker[breaker],Table_Breaker[Description],""))</f>
        <v/>
      </c>
      <c r="AT112" s="44" t="s">
        <v>283</v>
      </c>
      <c r="AU112" t="e">
        <f t="shared" si="24"/>
        <v>#N/A</v>
      </c>
      <c r="AV112" t="e">
        <f t="shared" si="25"/>
        <v>#N/A</v>
      </c>
      <c r="AW112" s="44" t="str" cm="1">
        <f t="array" ref="AW112">IF(D112="","",_xlfn.TOROW(lookup!A269:A305))</f>
        <v/>
      </c>
    </row>
    <row r="113" spans="1:49" x14ac:dyDescent="0.25">
      <c r="A113" s="56">
        <v>104</v>
      </c>
      <c r="B113" s="57" t="str">
        <f t="shared" si="21"/>
        <v/>
      </c>
      <c r="C113" s="58"/>
      <c r="D113" s="58"/>
      <c r="E113" s="57"/>
      <c r="F113" s="57" t="str">
        <f t="shared" si="22"/>
        <v/>
      </c>
      <c r="G113" s="57"/>
      <c r="H113" s="59"/>
      <c r="I113" s="59" t="s">
        <v>183</v>
      </c>
      <c r="J113" s="59" t="s">
        <v>183</v>
      </c>
      <c r="K113" s="59"/>
      <c r="L113" s="60" t="str">
        <f t="shared" si="26"/>
        <v/>
      </c>
      <c r="M113" s="60" t="str">
        <f t="shared" si="27"/>
        <v/>
      </c>
      <c r="N113" s="59"/>
      <c r="O113" s="59"/>
      <c r="P113" s="61"/>
      <c r="Q113" s="61"/>
      <c r="R113" s="62" t="str">
        <f>IF(C113="","",_xlfn.XLOOKUP(C113,table_Termination[Connector],table_Termination[Conduit_Size]))</f>
        <v/>
      </c>
      <c r="S113" s="63" t="str">
        <f>IF(C113="","",_xlfn.XLOOKUP(C113,table_Termination[Connector],table_Termination[Wire AWG]))</f>
        <v/>
      </c>
      <c r="T113" s="64" t="str">
        <f t="shared" si="19"/>
        <v/>
      </c>
      <c r="U113" s="65" t="str">
        <f>IF(C113="","",LEFT(_xlfn.XLOOKUP(C113,table_Termination[Connector],table_Termination[Voltage]),3))</f>
        <v/>
      </c>
      <c r="V113" s="66" t="str">
        <f t="shared" si="28"/>
        <v/>
      </c>
      <c r="W113" s="64" t="str" cm="1">
        <f t="array" aca="1" ref="W113" ca="1">IF(C113="","",IF(D113="MCC","------",IF(K113="","Black",_xlfn.XLOOKUP(K113,Table_RotateWireColor[circuit],INDIRECT("Table_RotateWireColor["&amp;U113&amp;"]")))))</f>
        <v/>
      </c>
      <c r="X113" s="64" t="str" cm="1">
        <f t="array" aca="1" ref="X113" ca="1">IF(C113="","",IF(D113="MCC","-----",IF(AH113=1,"-",IF(K113="","Red",_xlfn.XLOOKUP(L113,Table_RotateWireColor[circuit],INDIRECT("Table_RotateWireColor["&amp;U113&amp;"]"))))))</f>
        <v/>
      </c>
      <c r="Y113" s="64" t="str" cm="1">
        <f t="array" aca="1" ref="Y113" ca="1">IF(C113="","",IF(D113="MCC","-----",IF(AH113&lt;=2,"-",IF(K113="","Blue",_xlfn.XLOOKUP(M113,Table_RotateWireColor[circuit],INDIRECT("Table_RotateWireColor["&amp;U113&amp;"]"))))))</f>
        <v/>
      </c>
      <c r="Z113" s="64" t="str" cm="1">
        <f t="array" aca="1" ref="Z113" ca="1">IF(C113="","",IF(D113="MCC","-----",IF(AI113&lt;&gt;1,"-",IF(K113="","White",_xlfn.XLOOKUP("N",Table_RotateWireColor[circuit],INDIRECT("Table_RotateWireColor["&amp;U113&amp;"]"))))))</f>
        <v/>
      </c>
      <c r="AA113" s="64" t="str">
        <f t="shared" si="23"/>
        <v/>
      </c>
      <c r="AB113" s="67" t="str">
        <f>IF(C113="","","PWxx-"&amp;_xlfn.XLOOKUP(C113,table_Termination[Connector],table_Termination[Abbreviation])&amp;"T-xxSALx("&amp;IF(D113="LFMC",0,IF(D113="MCC",1,3))&amp;IF(Q113="Bolt",1,0)&amp;IF(AL113="None",0,IF(AL113="1G",1,IF(AL113="4x4",2,3)))&amp;")")</f>
        <v/>
      </c>
      <c r="AC113" s="68" t="str">
        <f>IF(D113="MCC","MC Cable Wire Colors "&amp;_xlfn.XLOOKUP(C113,table_Termination[Connector],table_Termination[MCC_Wire_Colors]),"")</f>
        <v/>
      </c>
      <c r="AD113" s="69"/>
      <c r="AG113" t="e">
        <f>IF(AND(LEFT(C113,2)="L6",_xlfn.NUMBERVALUE(LEFT(U113,3))&gt;250),"1ph",_xlfn.XLOOKUP(C113,table_Termination[Connector],table_Termination[Phasing]))</f>
        <v>#N/A</v>
      </c>
      <c r="AH113" t="e">
        <f>_xlfn.XLOOKUP('Order Entry'!AG113,lookup!$O$3:$O$7,lookup!$P$3:$P$7)</f>
        <v>#N/A</v>
      </c>
      <c r="AI113" t="e">
        <f>_xlfn.XLOOKUP('Order Entry'!AG113,lookup!$O$3:$O$7,lookup!$Q$3:$Q$7)</f>
        <v>#N/A</v>
      </c>
      <c r="AJ113">
        <f t="shared" si="20"/>
        <v>0</v>
      </c>
      <c r="AK113" t="e">
        <f>_xlfn.XLOOKUP(C113,table_Termination[Connector],table_Termination[Plate_Hole])</f>
        <v>#N/A</v>
      </c>
      <c r="AL113" t="e">
        <f>_xlfn.XLOOKUP(V113,lookup!$AD$68:$AD$72,lookup!$AC$68:$AC$72)</f>
        <v>#N/A</v>
      </c>
      <c r="AM113" s="44" t="str" cm="1">
        <f t="array" ref="AM113">IF(C113="","",IF(_xlfn.XLOOKUP(C113,table_Termination[Connector],table_Termination[Plate_Hole])=1.6,{"4x4","1G"},IF(_xlfn.XLOOKUP(C113,table_Termination[Connector],table_Termination[Plate_Hole])=2.1,"4x4","None")))</f>
        <v/>
      </c>
      <c r="AO113" s="44" t="str" cm="1">
        <f t="array" ref="AO113">IF(AM113="","None",_xlfn.XLOOKUP(_xlfn.ANCHORARRAY(AM113),lookup!$AC$68:$AC$72,lookup!$AD$68:$AD$72))</f>
        <v>None</v>
      </c>
      <c r="AQ113" s="44" t="s">
        <v>283</v>
      </c>
      <c r="AR113" t="str">
        <f>IF(C113="","",_xlfn.XLOOKUP(_xlfn.XLOOKUP(C113,table_Termination[Connector],table_Termination[SQD_Breaker]),Table_Breaker[breaker],Table_Breaker[Description]))</f>
        <v/>
      </c>
      <c r="AS113" t="str">
        <f>IF(C113="","",_xlfn.XLOOKUP(_xlfn.XLOOKUP(C113,table_Termination[Connector],table_Termination[HV_Siem_Breaker]),Table_Breaker[breaker],Table_Breaker[Description],""))</f>
        <v/>
      </c>
      <c r="AT113" s="44" t="s">
        <v>283</v>
      </c>
      <c r="AU113" t="e">
        <f t="shared" si="24"/>
        <v>#N/A</v>
      </c>
      <c r="AV113" t="e">
        <f t="shared" si="25"/>
        <v>#N/A</v>
      </c>
      <c r="AW113" s="44" t="str" cm="1">
        <f t="array" ref="AW113">IF(D113="","",_xlfn.TOROW(lookup!A270:A306))</f>
        <v/>
      </c>
    </row>
    <row r="114" spans="1:49" x14ac:dyDescent="0.25">
      <c r="A114" s="56">
        <v>105</v>
      </c>
      <c r="B114" s="57" t="str">
        <f t="shared" si="21"/>
        <v/>
      </c>
      <c r="C114" s="58"/>
      <c r="D114" s="58"/>
      <c r="E114" s="57"/>
      <c r="F114" s="57" t="str">
        <f t="shared" si="22"/>
        <v/>
      </c>
      <c r="G114" s="57"/>
      <c r="H114" s="59"/>
      <c r="I114" s="59" t="s">
        <v>183</v>
      </c>
      <c r="J114" s="59" t="s">
        <v>183</v>
      </c>
      <c r="K114" s="59"/>
      <c r="L114" s="60" t="str">
        <f t="shared" si="26"/>
        <v/>
      </c>
      <c r="M114" s="60" t="str">
        <f t="shared" si="27"/>
        <v/>
      </c>
      <c r="N114" s="59"/>
      <c r="O114" s="59"/>
      <c r="P114" s="61"/>
      <c r="Q114" s="61"/>
      <c r="R114" s="62" t="str">
        <f>IF(C114="","",_xlfn.XLOOKUP(C114,table_Termination[Connector],table_Termination[Conduit_Size]))</f>
        <v/>
      </c>
      <c r="S114" s="63" t="str">
        <f>IF(C114="","",_xlfn.XLOOKUP(C114,table_Termination[Connector],table_Termination[Wire AWG]))</f>
        <v/>
      </c>
      <c r="T114" s="64" t="str">
        <f t="shared" si="19"/>
        <v/>
      </c>
      <c r="U114" s="65" t="str">
        <f>IF(C114="","",LEFT(_xlfn.XLOOKUP(C114,table_Termination[Connector],table_Termination[Voltage]),3))</f>
        <v/>
      </c>
      <c r="V114" s="66" t="str">
        <f t="shared" si="28"/>
        <v/>
      </c>
      <c r="W114" s="64" t="str" cm="1">
        <f t="array" aca="1" ref="W114" ca="1">IF(C114="","",IF(D114="MCC","------",IF(K114="","Black",_xlfn.XLOOKUP(K114,Table_RotateWireColor[circuit],INDIRECT("Table_RotateWireColor["&amp;U114&amp;"]")))))</f>
        <v/>
      </c>
      <c r="X114" s="64" t="str" cm="1">
        <f t="array" aca="1" ref="X114" ca="1">IF(C114="","",IF(D114="MCC","-----",IF(AH114=1,"-",IF(K114="","Red",_xlfn.XLOOKUP(L114,Table_RotateWireColor[circuit],INDIRECT("Table_RotateWireColor["&amp;U114&amp;"]"))))))</f>
        <v/>
      </c>
      <c r="Y114" s="64" t="str" cm="1">
        <f t="array" aca="1" ref="Y114" ca="1">IF(C114="","",IF(D114="MCC","-----",IF(AH114&lt;=2,"-",IF(K114="","Blue",_xlfn.XLOOKUP(M114,Table_RotateWireColor[circuit],INDIRECT("Table_RotateWireColor["&amp;U114&amp;"]"))))))</f>
        <v/>
      </c>
      <c r="Z114" s="64" t="str" cm="1">
        <f t="array" aca="1" ref="Z114" ca="1">IF(C114="","",IF(D114="MCC","-----",IF(AI114&lt;&gt;1,"-",IF(K114="","White",_xlfn.XLOOKUP("N",Table_RotateWireColor[circuit],INDIRECT("Table_RotateWireColor["&amp;U114&amp;"]"))))))</f>
        <v/>
      </c>
      <c r="AA114" s="64" t="str">
        <f t="shared" si="23"/>
        <v/>
      </c>
      <c r="AB114" s="67" t="str">
        <f>IF(C114="","","PWxx-"&amp;_xlfn.XLOOKUP(C114,table_Termination[Connector],table_Termination[Abbreviation])&amp;"T-xxSALx("&amp;IF(D114="LFMC",0,IF(D114="MCC",1,3))&amp;IF(Q114="Bolt",1,0)&amp;IF(AL114="None",0,IF(AL114="1G",1,IF(AL114="4x4",2,3)))&amp;")")</f>
        <v/>
      </c>
      <c r="AC114" s="68" t="str">
        <f>IF(D114="MCC","MC Cable Wire Colors "&amp;_xlfn.XLOOKUP(C114,table_Termination[Connector],table_Termination[MCC_Wire_Colors]),"")</f>
        <v/>
      </c>
      <c r="AD114" s="69"/>
      <c r="AG114" t="e">
        <f>IF(AND(LEFT(C114,2)="L6",_xlfn.NUMBERVALUE(LEFT(U114,3))&gt;250),"1ph",_xlfn.XLOOKUP(C114,table_Termination[Connector],table_Termination[Phasing]))</f>
        <v>#N/A</v>
      </c>
      <c r="AH114" t="e">
        <f>_xlfn.XLOOKUP('Order Entry'!AG114,lookup!$O$3:$O$7,lookup!$P$3:$P$7)</f>
        <v>#N/A</v>
      </c>
      <c r="AI114" t="e">
        <f>_xlfn.XLOOKUP('Order Entry'!AG114,lookup!$O$3:$O$7,lookup!$Q$3:$Q$7)</f>
        <v>#N/A</v>
      </c>
      <c r="AJ114">
        <f t="shared" si="20"/>
        <v>0</v>
      </c>
      <c r="AK114" t="e">
        <f>_xlfn.XLOOKUP(C114,table_Termination[Connector],table_Termination[Plate_Hole])</f>
        <v>#N/A</v>
      </c>
      <c r="AL114" t="e">
        <f>_xlfn.XLOOKUP(V114,lookup!$AD$68:$AD$72,lookup!$AC$68:$AC$72)</f>
        <v>#N/A</v>
      </c>
      <c r="AM114" s="44" t="str" cm="1">
        <f t="array" ref="AM114">IF(C114="","",IF(_xlfn.XLOOKUP(C114,table_Termination[Connector],table_Termination[Plate_Hole])=1.6,{"4x4","1G"},IF(_xlfn.XLOOKUP(C114,table_Termination[Connector],table_Termination[Plate_Hole])=2.1,"4x4","None")))</f>
        <v/>
      </c>
      <c r="AO114" s="44" t="str" cm="1">
        <f t="array" ref="AO114">IF(AM114="","None",_xlfn.XLOOKUP(_xlfn.ANCHORARRAY(AM114),lookup!$AC$68:$AC$72,lookup!$AD$68:$AD$72))</f>
        <v>None</v>
      </c>
      <c r="AQ114" s="44" t="s">
        <v>283</v>
      </c>
      <c r="AR114" t="str">
        <f>IF(C114="","",_xlfn.XLOOKUP(_xlfn.XLOOKUP(C114,table_Termination[Connector],table_Termination[SQD_Breaker]),Table_Breaker[breaker],Table_Breaker[Description]))</f>
        <v/>
      </c>
      <c r="AS114" t="str">
        <f>IF(C114="","",_xlfn.XLOOKUP(_xlfn.XLOOKUP(C114,table_Termination[Connector],table_Termination[HV_Siem_Breaker]),Table_Breaker[breaker],Table_Breaker[Description],""))</f>
        <v/>
      </c>
      <c r="AT114" s="44" t="s">
        <v>283</v>
      </c>
      <c r="AU114" t="e">
        <f t="shared" si="24"/>
        <v>#N/A</v>
      </c>
      <c r="AV114" t="e">
        <f t="shared" si="25"/>
        <v>#N/A</v>
      </c>
      <c r="AW114" s="44" t="str" cm="1">
        <f t="array" ref="AW114">IF(D114="","",_xlfn.TOROW(lookup!A271:A307))</f>
        <v/>
      </c>
    </row>
    <row r="115" spans="1:49" x14ac:dyDescent="0.25">
      <c r="A115" s="56">
        <v>106</v>
      </c>
      <c r="B115" s="57" t="str">
        <f t="shared" si="21"/>
        <v/>
      </c>
      <c r="C115" s="58"/>
      <c r="D115" s="58"/>
      <c r="E115" s="57"/>
      <c r="F115" s="57" t="str">
        <f t="shared" si="22"/>
        <v/>
      </c>
      <c r="G115" s="57"/>
      <c r="H115" s="59"/>
      <c r="I115" s="59" t="s">
        <v>183</v>
      </c>
      <c r="J115" s="59" t="s">
        <v>183</v>
      </c>
      <c r="K115" s="59"/>
      <c r="L115" s="60" t="str">
        <f t="shared" si="26"/>
        <v/>
      </c>
      <c r="M115" s="60" t="str">
        <f t="shared" si="27"/>
        <v/>
      </c>
      <c r="N115" s="59"/>
      <c r="O115" s="59"/>
      <c r="P115" s="61"/>
      <c r="Q115" s="61"/>
      <c r="R115" s="62" t="str">
        <f>IF(C115="","",_xlfn.XLOOKUP(C115,table_Termination[Connector],table_Termination[Conduit_Size]))</f>
        <v/>
      </c>
      <c r="S115" s="63" t="str">
        <f>IF(C115="","",_xlfn.XLOOKUP(C115,table_Termination[Connector],table_Termination[Wire AWG]))</f>
        <v/>
      </c>
      <c r="T115" s="64" t="str">
        <f t="shared" si="19"/>
        <v/>
      </c>
      <c r="U115" s="65" t="str">
        <f>IF(C115="","",LEFT(_xlfn.XLOOKUP(C115,table_Termination[Connector],table_Termination[Voltage]),3))</f>
        <v/>
      </c>
      <c r="V115" s="66" t="str">
        <f t="shared" si="28"/>
        <v/>
      </c>
      <c r="W115" s="64" t="str" cm="1">
        <f t="array" aca="1" ref="W115" ca="1">IF(C115="","",IF(D115="MCC","------",IF(K115="","Black",_xlfn.XLOOKUP(K115,Table_RotateWireColor[circuit],INDIRECT("Table_RotateWireColor["&amp;U115&amp;"]")))))</f>
        <v/>
      </c>
      <c r="X115" s="64" t="str" cm="1">
        <f t="array" aca="1" ref="X115" ca="1">IF(C115="","",IF(D115="MCC","-----",IF(AH115=1,"-",IF(K115="","Red",_xlfn.XLOOKUP(L115,Table_RotateWireColor[circuit],INDIRECT("Table_RotateWireColor["&amp;U115&amp;"]"))))))</f>
        <v/>
      </c>
      <c r="Y115" s="64" t="str" cm="1">
        <f t="array" aca="1" ref="Y115" ca="1">IF(C115="","",IF(D115="MCC","-----",IF(AH115&lt;=2,"-",IF(K115="","Blue",_xlfn.XLOOKUP(M115,Table_RotateWireColor[circuit],INDIRECT("Table_RotateWireColor["&amp;U115&amp;"]"))))))</f>
        <v/>
      </c>
      <c r="Z115" s="64" t="str" cm="1">
        <f t="array" aca="1" ref="Z115" ca="1">IF(C115="","",IF(D115="MCC","-----",IF(AI115&lt;&gt;1,"-",IF(K115="","White",_xlfn.XLOOKUP("N",Table_RotateWireColor[circuit],INDIRECT("Table_RotateWireColor["&amp;U115&amp;"]"))))))</f>
        <v/>
      </c>
      <c r="AA115" s="64" t="str">
        <f t="shared" si="23"/>
        <v/>
      </c>
      <c r="AB115" s="67" t="str">
        <f>IF(C115="","","PWxx-"&amp;_xlfn.XLOOKUP(C115,table_Termination[Connector],table_Termination[Abbreviation])&amp;"T-xxSALx("&amp;IF(D115="LFMC",0,IF(D115="MCC",1,3))&amp;IF(Q115="Bolt",1,0)&amp;IF(AL115="None",0,IF(AL115="1G",1,IF(AL115="4x4",2,3)))&amp;")")</f>
        <v/>
      </c>
      <c r="AC115" s="68" t="str">
        <f>IF(D115="MCC","MC Cable Wire Colors "&amp;_xlfn.XLOOKUP(C115,table_Termination[Connector],table_Termination[MCC_Wire_Colors]),"")</f>
        <v/>
      </c>
      <c r="AD115" s="69"/>
      <c r="AG115" t="e">
        <f>IF(AND(LEFT(C115,2)="L6",_xlfn.NUMBERVALUE(LEFT(U115,3))&gt;250),"1ph",_xlfn.XLOOKUP(C115,table_Termination[Connector],table_Termination[Phasing]))</f>
        <v>#N/A</v>
      </c>
      <c r="AH115" t="e">
        <f>_xlfn.XLOOKUP('Order Entry'!AG115,lookup!$O$3:$O$7,lookup!$P$3:$P$7)</f>
        <v>#N/A</v>
      </c>
      <c r="AI115" t="e">
        <f>_xlfn.XLOOKUP('Order Entry'!AG115,lookup!$O$3:$O$7,lookup!$Q$3:$Q$7)</f>
        <v>#N/A</v>
      </c>
      <c r="AJ115">
        <f t="shared" si="20"/>
        <v>0</v>
      </c>
      <c r="AK115" t="e">
        <f>_xlfn.XLOOKUP(C115,table_Termination[Connector],table_Termination[Plate_Hole])</f>
        <v>#N/A</v>
      </c>
      <c r="AL115" t="e">
        <f>_xlfn.XLOOKUP(V115,lookup!$AD$68:$AD$72,lookup!$AC$68:$AC$72)</f>
        <v>#N/A</v>
      </c>
      <c r="AM115" s="44" t="str" cm="1">
        <f t="array" ref="AM115">IF(C115="","",IF(_xlfn.XLOOKUP(C115,table_Termination[Connector],table_Termination[Plate_Hole])=1.6,{"4x4","1G"},IF(_xlfn.XLOOKUP(C115,table_Termination[Connector],table_Termination[Plate_Hole])=2.1,"4x4","None")))</f>
        <v/>
      </c>
      <c r="AO115" s="44" t="str" cm="1">
        <f t="array" ref="AO115">IF(AM115="","None",_xlfn.XLOOKUP(_xlfn.ANCHORARRAY(AM115),lookup!$AC$68:$AC$72,lookup!$AD$68:$AD$72))</f>
        <v>None</v>
      </c>
      <c r="AQ115" s="44" t="s">
        <v>283</v>
      </c>
      <c r="AR115" t="str">
        <f>IF(C115="","",_xlfn.XLOOKUP(_xlfn.XLOOKUP(C115,table_Termination[Connector],table_Termination[SQD_Breaker]),Table_Breaker[breaker],Table_Breaker[Description]))</f>
        <v/>
      </c>
      <c r="AS115" t="str">
        <f>IF(C115="","",_xlfn.XLOOKUP(_xlfn.XLOOKUP(C115,table_Termination[Connector],table_Termination[HV_Siem_Breaker]),Table_Breaker[breaker],Table_Breaker[Description],""))</f>
        <v/>
      </c>
      <c r="AT115" s="44" t="s">
        <v>283</v>
      </c>
      <c r="AU115" t="e">
        <f t="shared" si="24"/>
        <v>#N/A</v>
      </c>
      <c r="AV115" t="e">
        <f t="shared" si="25"/>
        <v>#N/A</v>
      </c>
      <c r="AW115" s="44" t="str" cm="1">
        <f t="array" ref="AW115">IF(D115="","",_xlfn.TOROW(lookup!A272:A308))</f>
        <v/>
      </c>
    </row>
    <row r="116" spans="1:49" x14ac:dyDescent="0.25">
      <c r="A116" s="56">
        <v>107</v>
      </c>
      <c r="B116" s="57" t="str">
        <f t="shared" si="21"/>
        <v/>
      </c>
      <c r="C116" s="58"/>
      <c r="D116" s="58"/>
      <c r="E116" s="57"/>
      <c r="F116" s="57" t="str">
        <f t="shared" si="22"/>
        <v/>
      </c>
      <c r="G116" s="57"/>
      <c r="H116" s="59"/>
      <c r="I116" s="59" t="s">
        <v>183</v>
      </c>
      <c r="J116" s="59" t="s">
        <v>183</v>
      </c>
      <c r="K116" s="59"/>
      <c r="L116" s="60" t="str">
        <f t="shared" si="26"/>
        <v/>
      </c>
      <c r="M116" s="60" t="str">
        <f t="shared" si="27"/>
        <v/>
      </c>
      <c r="N116" s="59"/>
      <c r="O116" s="59"/>
      <c r="P116" s="61"/>
      <c r="Q116" s="61"/>
      <c r="R116" s="62" t="str">
        <f>IF(C116="","",_xlfn.XLOOKUP(C116,table_Termination[Connector],table_Termination[Conduit_Size]))</f>
        <v/>
      </c>
      <c r="S116" s="63" t="str">
        <f>IF(C116="","",_xlfn.XLOOKUP(C116,table_Termination[Connector],table_Termination[Wire AWG]))</f>
        <v/>
      </c>
      <c r="T116" s="64" t="str">
        <f t="shared" si="19"/>
        <v/>
      </c>
      <c r="U116" s="65" t="str">
        <f>IF(C116="","",LEFT(_xlfn.XLOOKUP(C116,table_Termination[Connector],table_Termination[Voltage]),3))</f>
        <v/>
      </c>
      <c r="V116" s="66" t="str">
        <f t="shared" si="28"/>
        <v/>
      </c>
      <c r="W116" s="64" t="str" cm="1">
        <f t="array" aca="1" ref="W116" ca="1">IF(C116="","",IF(D116="MCC","------",IF(K116="","Black",_xlfn.XLOOKUP(K116,Table_RotateWireColor[circuit],INDIRECT("Table_RotateWireColor["&amp;U116&amp;"]")))))</f>
        <v/>
      </c>
      <c r="X116" s="64" t="str" cm="1">
        <f t="array" aca="1" ref="X116" ca="1">IF(C116="","",IF(D116="MCC","-----",IF(AH116=1,"-",IF(K116="","Red",_xlfn.XLOOKUP(L116,Table_RotateWireColor[circuit],INDIRECT("Table_RotateWireColor["&amp;U116&amp;"]"))))))</f>
        <v/>
      </c>
      <c r="Y116" s="64" t="str" cm="1">
        <f t="array" aca="1" ref="Y116" ca="1">IF(C116="","",IF(D116="MCC","-----",IF(AH116&lt;=2,"-",IF(K116="","Blue",_xlfn.XLOOKUP(M116,Table_RotateWireColor[circuit],INDIRECT("Table_RotateWireColor["&amp;U116&amp;"]"))))))</f>
        <v/>
      </c>
      <c r="Z116" s="64" t="str" cm="1">
        <f t="array" aca="1" ref="Z116" ca="1">IF(C116="","",IF(D116="MCC","-----",IF(AI116&lt;&gt;1,"-",IF(K116="","White",_xlfn.XLOOKUP("N",Table_RotateWireColor[circuit],INDIRECT("Table_RotateWireColor["&amp;U116&amp;"]"))))))</f>
        <v/>
      </c>
      <c r="AA116" s="64" t="str">
        <f t="shared" si="23"/>
        <v/>
      </c>
      <c r="AB116" s="67" t="str">
        <f>IF(C116="","","PWxx-"&amp;_xlfn.XLOOKUP(C116,table_Termination[Connector],table_Termination[Abbreviation])&amp;"T-xxSALx("&amp;IF(D116="LFMC",0,IF(D116="MCC",1,3))&amp;IF(Q116="Bolt",1,0)&amp;IF(AL116="None",0,IF(AL116="1G",1,IF(AL116="4x4",2,3)))&amp;")")</f>
        <v/>
      </c>
      <c r="AC116" s="68" t="str">
        <f>IF(D116="MCC","MC Cable Wire Colors "&amp;_xlfn.XLOOKUP(C116,table_Termination[Connector],table_Termination[MCC_Wire_Colors]),"")</f>
        <v/>
      </c>
      <c r="AD116" s="69"/>
      <c r="AG116" t="e">
        <f>IF(AND(LEFT(C116,2)="L6",_xlfn.NUMBERVALUE(LEFT(U116,3))&gt;250),"1ph",_xlfn.XLOOKUP(C116,table_Termination[Connector],table_Termination[Phasing]))</f>
        <v>#N/A</v>
      </c>
      <c r="AH116" t="e">
        <f>_xlfn.XLOOKUP('Order Entry'!AG116,lookup!$O$3:$O$7,lookup!$P$3:$P$7)</f>
        <v>#N/A</v>
      </c>
      <c r="AI116" t="e">
        <f>_xlfn.XLOOKUP('Order Entry'!AG116,lookup!$O$3:$O$7,lookup!$Q$3:$Q$7)</f>
        <v>#N/A</v>
      </c>
      <c r="AJ116">
        <f t="shared" si="20"/>
        <v>0</v>
      </c>
      <c r="AK116" t="e">
        <f>_xlfn.XLOOKUP(C116,table_Termination[Connector],table_Termination[Plate_Hole])</f>
        <v>#N/A</v>
      </c>
      <c r="AL116" t="e">
        <f>_xlfn.XLOOKUP(V116,lookup!$AD$68:$AD$72,lookup!$AC$68:$AC$72)</f>
        <v>#N/A</v>
      </c>
      <c r="AM116" s="44" t="str" cm="1">
        <f t="array" ref="AM116">IF(C116="","",IF(_xlfn.XLOOKUP(C116,table_Termination[Connector],table_Termination[Plate_Hole])=1.6,{"4x4","1G"},IF(_xlfn.XLOOKUP(C116,table_Termination[Connector],table_Termination[Plate_Hole])=2.1,"4x4","None")))</f>
        <v/>
      </c>
      <c r="AO116" s="44" t="str" cm="1">
        <f t="array" ref="AO116">IF(AM116="","None",_xlfn.XLOOKUP(_xlfn.ANCHORARRAY(AM116),lookup!$AC$68:$AC$72,lookup!$AD$68:$AD$72))</f>
        <v>None</v>
      </c>
      <c r="AQ116" s="44" t="s">
        <v>283</v>
      </c>
      <c r="AR116" t="str">
        <f>IF(C116="","",_xlfn.XLOOKUP(_xlfn.XLOOKUP(C116,table_Termination[Connector],table_Termination[SQD_Breaker]),Table_Breaker[breaker],Table_Breaker[Description]))</f>
        <v/>
      </c>
      <c r="AS116" t="str">
        <f>IF(C116="","",_xlfn.XLOOKUP(_xlfn.XLOOKUP(C116,table_Termination[Connector],table_Termination[HV_Siem_Breaker]),Table_Breaker[breaker],Table_Breaker[Description],""))</f>
        <v/>
      </c>
      <c r="AT116" s="44" t="s">
        <v>283</v>
      </c>
      <c r="AU116" t="e">
        <f t="shared" si="24"/>
        <v>#N/A</v>
      </c>
      <c r="AV116" t="e">
        <f t="shared" si="25"/>
        <v>#N/A</v>
      </c>
      <c r="AW116" s="44" t="str" cm="1">
        <f t="array" ref="AW116">IF(D116="","",_xlfn.TOROW(lookup!A273:A309))</f>
        <v/>
      </c>
    </row>
    <row r="117" spans="1:49" x14ac:dyDescent="0.25">
      <c r="A117" s="56">
        <v>108</v>
      </c>
      <c r="B117" s="57" t="str">
        <f t="shared" si="21"/>
        <v/>
      </c>
      <c r="C117" s="58"/>
      <c r="D117" s="58"/>
      <c r="E117" s="57"/>
      <c r="F117" s="57" t="str">
        <f t="shared" si="22"/>
        <v/>
      </c>
      <c r="G117" s="57"/>
      <c r="H117" s="59"/>
      <c r="I117" s="59" t="s">
        <v>183</v>
      </c>
      <c r="J117" s="59" t="s">
        <v>183</v>
      </c>
      <c r="K117" s="59"/>
      <c r="L117" s="60" t="str">
        <f t="shared" si="26"/>
        <v/>
      </c>
      <c r="M117" s="60" t="str">
        <f t="shared" si="27"/>
        <v/>
      </c>
      <c r="N117" s="59"/>
      <c r="O117" s="59"/>
      <c r="P117" s="61"/>
      <c r="Q117" s="61"/>
      <c r="R117" s="62" t="str">
        <f>IF(C117="","",_xlfn.XLOOKUP(C117,table_Termination[Connector],table_Termination[Conduit_Size]))</f>
        <v/>
      </c>
      <c r="S117" s="63" t="str">
        <f>IF(C117="","",_xlfn.XLOOKUP(C117,table_Termination[Connector],table_Termination[Wire AWG]))</f>
        <v/>
      </c>
      <c r="T117" s="64" t="str">
        <f t="shared" si="19"/>
        <v/>
      </c>
      <c r="U117" s="65" t="str">
        <f>IF(C117="","",LEFT(_xlfn.XLOOKUP(C117,table_Termination[Connector],table_Termination[Voltage]),3))</f>
        <v/>
      </c>
      <c r="V117" s="66" t="str">
        <f t="shared" si="28"/>
        <v/>
      </c>
      <c r="W117" s="64" t="str" cm="1">
        <f t="array" aca="1" ref="W117" ca="1">IF(C117="","",IF(D117="MCC","------",IF(K117="","Black",_xlfn.XLOOKUP(K117,Table_RotateWireColor[circuit],INDIRECT("Table_RotateWireColor["&amp;U117&amp;"]")))))</f>
        <v/>
      </c>
      <c r="X117" s="64" t="str" cm="1">
        <f t="array" aca="1" ref="X117" ca="1">IF(C117="","",IF(D117="MCC","-----",IF(AH117=1,"-",IF(K117="","Red",_xlfn.XLOOKUP(L117,Table_RotateWireColor[circuit],INDIRECT("Table_RotateWireColor["&amp;U117&amp;"]"))))))</f>
        <v/>
      </c>
      <c r="Y117" s="64" t="str" cm="1">
        <f t="array" aca="1" ref="Y117" ca="1">IF(C117="","",IF(D117="MCC","-----",IF(AH117&lt;=2,"-",IF(K117="","Blue",_xlfn.XLOOKUP(M117,Table_RotateWireColor[circuit],INDIRECT("Table_RotateWireColor["&amp;U117&amp;"]"))))))</f>
        <v/>
      </c>
      <c r="Z117" s="64" t="str" cm="1">
        <f t="array" aca="1" ref="Z117" ca="1">IF(C117="","",IF(D117="MCC","-----",IF(AI117&lt;&gt;1,"-",IF(K117="","White",_xlfn.XLOOKUP("N",Table_RotateWireColor[circuit],INDIRECT("Table_RotateWireColor["&amp;U117&amp;"]"))))))</f>
        <v/>
      </c>
      <c r="AA117" s="64" t="str">
        <f t="shared" si="23"/>
        <v/>
      </c>
      <c r="AB117" s="67" t="str">
        <f>IF(C117="","","PWxx-"&amp;_xlfn.XLOOKUP(C117,table_Termination[Connector],table_Termination[Abbreviation])&amp;"T-xxSALx("&amp;IF(D117="LFMC",0,IF(D117="MCC",1,3))&amp;IF(Q117="Bolt",1,0)&amp;IF(AL117="None",0,IF(AL117="1G",1,IF(AL117="4x4",2,3)))&amp;")")</f>
        <v/>
      </c>
      <c r="AC117" s="68" t="str">
        <f>IF(D117="MCC","MC Cable Wire Colors "&amp;_xlfn.XLOOKUP(C117,table_Termination[Connector],table_Termination[MCC_Wire_Colors]),"")</f>
        <v/>
      </c>
      <c r="AD117" s="69"/>
      <c r="AG117" t="e">
        <f>IF(AND(LEFT(C117,2)="L6",_xlfn.NUMBERVALUE(LEFT(U117,3))&gt;250),"1ph",_xlfn.XLOOKUP(C117,table_Termination[Connector],table_Termination[Phasing]))</f>
        <v>#N/A</v>
      </c>
      <c r="AH117" t="e">
        <f>_xlfn.XLOOKUP('Order Entry'!AG117,lookup!$O$3:$O$7,lookup!$P$3:$P$7)</f>
        <v>#N/A</v>
      </c>
      <c r="AI117" t="e">
        <f>_xlfn.XLOOKUP('Order Entry'!AG117,lookup!$O$3:$O$7,lookup!$Q$3:$Q$7)</f>
        <v>#N/A</v>
      </c>
      <c r="AJ117">
        <f t="shared" si="20"/>
        <v>0</v>
      </c>
      <c r="AK117" t="e">
        <f>_xlfn.XLOOKUP(C117,table_Termination[Connector],table_Termination[Plate_Hole])</f>
        <v>#N/A</v>
      </c>
      <c r="AL117" t="e">
        <f>_xlfn.XLOOKUP(V117,lookup!$AD$68:$AD$72,lookup!$AC$68:$AC$72)</f>
        <v>#N/A</v>
      </c>
      <c r="AM117" s="44" t="str" cm="1">
        <f t="array" ref="AM117">IF(C117="","",IF(_xlfn.XLOOKUP(C117,table_Termination[Connector],table_Termination[Plate_Hole])=1.6,{"4x4","1G"},IF(_xlfn.XLOOKUP(C117,table_Termination[Connector],table_Termination[Plate_Hole])=2.1,"4x4","None")))</f>
        <v/>
      </c>
      <c r="AO117" s="44" t="str" cm="1">
        <f t="array" ref="AO117">IF(AM117="","None",_xlfn.XLOOKUP(_xlfn.ANCHORARRAY(AM117),lookup!$AC$68:$AC$72,lookup!$AD$68:$AD$72))</f>
        <v>None</v>
      </c>
      <c r="AQ117" s="44" t="s">
        <v>283</v>
      </c>
      <c r="AR117" t="str">
        <f>IF(C117="","",_xlfn.XLOOKUP(_xlfn.XLOOKUP(C117,table_Termination[Connector],table_Termination[SQD_Breaker]),Table_Breaker[breaker],Table_Breaker[Description]))</f>
        <v/>
      </c>
      <c r="AS117" t="str">
        <f>IF(C117="","",_xlfn.XLOOKUP(_xlfn.XLOOKUP(C117,table_Termination[Connector],table_Termination[HV_Siem_Breaker]),Table_Breaker[breaker],Table_Breaker[Description],""))</f>
        <v/>
      </c>
      <c r="AT117" s="44" t="s">
        <v>283</v>
      </c>
      <c r="AU117" t="e">
        <f t="shared" si="24"/>
        <v>#N/A</v>
      </c>
      <c r="AV117" t="e">
        <f t="shared" si="25"/>
        <v>#N/A</v>
      </c>
      <c r="AW117" s="44" t="str" cm="1">
        <f t="array" ref="AW117">IF(D117="","",_xlfn.TOROW(lookup!A274:A310))</f>
        <v/>
      </c>
    </row>
    <row r="118" spans="1:49" x14ac:dyDescent="0.25">
      <c r="A118" s="56">
        <v>109</v>
      </c>
      <c r="B118" s="57" t="str">
        <f t="shared" si="21"/>
        <v/>
      </c>
      <c r="C118" s="58"/>
      <c r="D118" s="58"/>
      <c r="E118" s="57"/>
      <c r="F118" s="57" t="str">
        <f t="shared" si="22"/>
        <v/>
      </c>
      <c r="G118" s="57"/>
      <c r="H118" s="59"/>
      <c r="I118" s="59" t="s">
        <v>183</v>
      </c>
      <c r="J118" s="59" t="s">
        <v>183</v>
      </c>
      <c r="K118" s="59"/>
      <c r="L118" s="60" t="str">
        <f t="shared" si="26"/>
        <v/>
      </c>
      <c r="M118" s="60" t="str">
        <f t="shared" si="27"/>
        <v/>
      </c>
      <c r="N118" s="59"/>
      <c r="O118" s="59"/>
      <c r="P118" s="61"/>
      <c r="Q118" s="61"/>
      <c r="R118" s="62" t="str">
        <f>IF(C118="","",_xlfn.XLOOKUP(C118,table_Termination[Connector],table_Termination[Conduit_Size]))</f>
        <v/>
      </c>
      <c r="S118" s="63" t="str">
        <f>IF(C118="","",_xlfn.XLOOKUP(C118,table_Termination[Connector],table_Termination[Wire AWG]))</f>
        <v/>
      </c>
      <c r="T118" s="64" t="str">
        <f t="shared" si="19"/>
        <v/>
      </c>
      <c r="U118" s="65" t="str">
        <f>IF(C118="","",LEFT(_xlfn.XLOOKUP(C118,table_Termination[Connector],table_Termination[Voltage]),3))</f>
        <v/>
      </c>
      <c r="V118" s="66" t="str">
        <f t="shared" si="28"/>
        <v/>
      </c>
      <c r="W118" s="64" t="str" cm="1">
        <f t="array" aca="1" ref="W118" ca="1">IF(C118="","",IF(D118="MCC","------",IF(K118="","Black",_xlfn.XLOOKUP(K118,Table_RotateWireColor[circuit],INDIRECT("Table_RotateWireColor["&amp;U118&amp;"]")))))</f>
        <v/>
      </c>
      <c r="X118" s="64" t="str" cm="1">
        <f t="array" aca="1" ref="X118" ca="1">IF(C118="","",IF(D118="MCC","-----",IF(AH118=1,"-",IF(K118="","Red",_xlfn.XLOOKUP(L118,Table_RotateWireColor[circuit],INDIRECT("Table_RotateWireColor["&amp;U118&amp;"]"))))))</f>
        <v/>
      </c>
      <c r="Y118" s="64" t="str" cm="1">
        <f t="array" aca="1" ref="Y118" ca="1">IF(C118="","",IF(D118="MCC","-----",IF(AH118&lt;=2,"-",IF(K118="","Blue",_xlfn.XLOOKUP(M118,Table_RotateWireColor[circuit],INDIRECT("Table_RotateWireColor["&amp;U118&amp;"]"))))))</f>
        <v/>
      </c>
      <c r="Z118" s="64" t="str" cm="1">
        <f t="array" aca="1" ref="Z118" ca="1">IF(C118="","",IF(D118="MCC","-----",IF(AI118&lt;&gt;1,"-",IF(K118="","White",_xlfn.XLOOKUP("N",Table_RotateWireColor[circuit],INDIRECT("Table_RotateWireColor["&amp;U118&amp;"]"))))))</f>
        <v/>
      </c>
      <c r="AA118" s="64" t="str">
        <f t="shared" si="23"/>
        <v/>
      </c>
      <c r="AB118" s="67" t="str">
        <f>IF(C118="","","PWxx-"&amp;_xlfn.XLOOKUP(C118,table_Termination[Connector],table_Termination[Abbreviation])&amp;"T-xxSALx("&amp;IF(D118="LFMC",0,IF(D118="MCC",1,3))&amp;IF(Q118="Bolt",1,0)&amp;IF(AL118="None",0,IF(AL118="1G",1,IF(AL118="4x4",2,3)))&amp;")")</f>
        <v/>
      </c>
      <c r="AC118" s="68" t="str">
        <f>IF(D118="MCC","MC Cable Wire Colors "&amp;_xlfn.XLOOKUP(C118,table_Termination[Connector],table_Termination[MCC_Wire_Colors]),"")</f>
        <v/>
      </c>
      <c r="AD118" s="69"/>
      <c r="AG118" t="e">
        <f>IF(AND(LEFT(C118,2)="L6",_xlfn.NUMBERVALUE(LEFT(U118,3))&gt;250),"1ph",_xlfn.XLOOKUP(C118,table_Termination[Connector],table_Termination[Phasing]))</f>
        <v>#N/A</v>
      </c>
      <c r="AH118" t="e">
        <f>_xlfn.XLOOKUP('Order Entry'!AG118,lookup!$O$3:$O$7,lookup!$P$3:$P$7)</f>
        <v>#N/A</v>
      </c>
      <c r="AI118" t="e">
        <f>_xlfn.XLOOKUP('Order Entry'!AG118,lookup!$O$3:$O$7,lookup!$Q$3:$Q$7)</f>
        <v>#N/A</v>
      </c>
      <c r="AJ118">
        <f t="shared" si="20"/>
        <v>0</v>
      </c>
      <c r="AK118" t="e">
        <f>_xlfn.XLOOKUP(C118,table_Termination[Connector],table_Termination[Plate_Hole])</f>
        <v>#N/A</v>
      </c>
      <c r="AL118" t="e">
        <f>_xlfn.XLOOKUP(V118,lookup!$AD$68:$AD$72,lookup!$AC$68:$AC$72)</f>
        <v>#N/A</v>
      </c>
      <c r="AM118" s="44" t="str" cm="1">
        <f t="array" ref="AM118">IF(C118="","",IF(_xlfn.XLOOKUP(C118,table_Termination[Connector],table_Termination[Plate_Hole])=1.6,{"4x4","1G"},IF(_xlfn.XLOOKUP(C118,table_Termination[Connector],table_Termination[Plate_Hole])=2.1,"4x4","None")))</f>
        <v/>
      </c>
      <c r="AO118" s="44" t="str" cm="1">
        <f t="array" ref="AO118">IF(AM118="","None",_xlfn.XLOOKUP(_xlfn.ANCHORARRAY(AM118),lookup!$AC$68:$AC$72,lookup!$AD$68:$AD$72))</f>
        <v>None</v>
      </c>
      <c r="AQ118" s="44" t="s">
        <v>283</v>
      </c>
      <c r="AR118" t="str">
        <f>IF(C118="","",_xlfn.XLOOKUP(_xlfn.XLOOKUP(C118,table_Termination[Connector],table_Termination[SQD_Breaker]),Table_Breaker[breaker],Table_Breaker[Description]))</f>
        <v/>
      </c>
      <c r="AS118" t="str">
        <f>IF(C118="","",_xlfn.XLOOKUP(_xlfn.XLOOKUP(C118,table_Termination[Connector],table_Termination[HV_Siem_Breaker]),Table_Breaker[breaker],Table_Breaker[Description],""))</f>
        <v/>
      </c>
      <c r="AT118" s="44" t="s">
        <v>283</v>
      </c>
      <c r="AU118" t="e">
        <f t="shared" si="24"/>
        <v>#N/A</v>
      </c>
      <c r="AV118" t="e">
        <f t="shared" si="25"/>
        <v>#N/A</v>
      </c>
      <c r="AW118" s="44" t="str" cm="1">
        <f t="array" ref="AW118">IF(D118="","",_xlfn.TOROW(lookup!A275:A311))</f>
        <v/>
      </c>
    </row>
    <row r="119" spans="1:49" x14ac:dyDescent="0.25">
      <c r="A119" s="56">
        <v>110</v>
      </c>
      <c r="B119" s="57" t="str">
        <f t="shared" si="21"/>
        <v/>
      </c>
      <c r="C119" s="58"/>
      <c r="D119" s="58"/>
      <c r="E119" s="57"/>
      <c r="F119" s="57" t="str">
        <f t="shared" si="22"/>
        <v/>
      </c>
      <c r="G119" s="57"/>
      <c r="H119" s="59"/>
      <c r="I119" s="59" t="s">
        <v>183</v>
      </c>
      <c r="J119" s="59" t="s">
        <v>183</v>
      </c>
      <c r="K119" s="59"/>
      <c r="L119" s="60" t="str">
        <f t="shared" si="26"/>
        <v/>
      </c>
      <c r="M119" s="60" t="str">
        <f t="shared" si="27"/>
        <v/>
      </c>
      <c r="N119" s="59"/>
      <c r="O119" s="59"/>
      <c r="P119" s="61"/>
      <c r="Q119" s="61"/>
      <c r="R119" s="62" t="str">
        <f>IF(C119="","",_xlfn.XLOOKUP(C119,table_Termination[Connector],table_Termination[Conduit_Size]))</f>
        <v/>
      </c>
      <c r="S119" s="63" t="str">
        <f>IF(C119="","",_xlfn.XLOOKUP(C119,table_Termination[Connector],table_Termination[Wire AWG]))</f>
        <v/>
      </c>
      <c r="T119" s="64" t="str">
        <f t="shared" si="19"/>
        <v/>
      </c>
      <c r="U119" s="65" t="str">
        <f>IF(C119="","",LEFT(_xlfn.XLOOKUP(C119,table_Termination[Connector],table_Termination[Voltage]),3))</f>
        <v/>
      </c>
      <c r="V119" s="66" t="str">
        <f t="shared" si="28"/>
        <v/>
      </c>
      <c r="W119" s="64" t="str" cm="1">
        <f t="array" aca="1" ref="W119" ca="1">IF(C119="","",IF(D119="MCC","------",IF(K119="","Black",_xlfn.XLOOKUP(K119,Table_RotateWireColor[circuit],INDIRECT("Table_RotateWireColor["&amp;U119&amp;"]")))))</f>
        <v/>
      </c>
      <c r="X119" s="64" t="str" cm="1">
        <f t="array" aca="1" ref="X119" ca="1">IF(C119="","",IF(D119="MCC","-----",IF(AH119=1,"-",IF(K119="","Red",_xlfn.XLOOKUP(L119,Table_RotateWireColor[circuit],INDIRECT("Table_RotateWireColor["&amp;U119&amp;"]"))))))</f>
        <v/>
      </c>
      <c r="Y119" s="64" t="str" cm="1">
        <f t="array" aca="1" ref="Y119" ca="1">IF(C119="","",IF(D119="MCC","-----",IF(AH119&lt;=2,"-",IF(K119="","Blue",_xlfn.XLOOKUP(M119,Table_RotateWireColor[circuit],INDIRECT("Table_RotateWireColor["&amp;U119&amp;"]"))))))</f>
        <v/>
      </c>
      <c r="Z119" s="64" t="str" cm="1">
        <f t="array" aca="1" ref="Z119" ca="1">IF(C119="","",IF(D119="MCC","-----",IF(AI119&lt;&gt;1,"-",IF(K119="","White",_xlfn.XLOOKUP("N",Table_RotateWireColor[circuit],INDIRECT("Table_RotateWireColor["&amp;U119&amp;"]"))))))</f>
        <v/>
      </c>
      <c r="AA119" s="64" t="str">
        <f t="shared" si="23"/>
        <v/>
      </c>
      <c r="AB119" s="67" t="str">
        <f>IF(C119="","","PWxx-"&amp;_xlfn.XLOOKUP(C119,table_Termination[Connector],table_Termination[Abbreviation])&amp;"T-xxSALx("&amp;IF(D119="LFMC",0,IF(D119="MCC",1,3))&amp;IF(Q119="Bolt",1,0)&amp;IF(AL119="None",0,IF(AL119="1G",1,IF(AL119="4x4",2,3)))&amp;")")</f>
        <v/>
      </c>
      <c r="AC119" s="68" t="str">
        <f>IF(D119="MCC","MC Cable Wire Colors "&amp;_xlfn.XLOOKUP(C119,table_Termination[Connector],table_Termination[MCC_Wire_Colors]),"")</f>
        <v/>
      </c>
      <c r="AD119" s="69"/>
      <c r="AG119" t="e">
        <f>IF(AND(LEFT(C119,2)="L6",_xlfn.NUMBERVALUE(LEFT(U119,3))&gt;250),"1ph",_xlfn.XLOOKUP(C119,table_Termination[Connector],table_Termination[Phasing]))</f>
        <v>#N/A</v>
      </c>
      <c r="AH119" t="e">
        <f>_xlfn.XLOOKUP('Order Entry'!AG119,lookup!$O$3:$O$7,lookup!$P$3:$P$7)</f>
        <v>#N/A</v>
      </c>
      <c r="AI119" t="e">
        <f>_xlfn.XLOOKUP('Order Entry'!AG119,lookup!$O$3:$O$7,lookup!$Q$3:$Q$7)</f>
        <v>#N/A</v>
      </c>
      <c r="AJ119">
        <f t="shared" si="20"/>
        <v>0</v>
      </c>
      <c r="AK119" t="e">
        <f>_xlfn.XLOOKUP(C119,table_Termination[Connector],table_Termination[Plate_Hole])</f>
        <v>#N/A</v>
      </c>
      <c r="AL119" t="e">
        <f>_xlfn.XLOOKUP(V119,lookup!$AD$68:$AD$72,lookup!$AC$68:$AC$72)</f>
        <v>#N/A</v>
      </c>
      <c r="AM119" s="44" t="str" cm="1">
        <f t="array" ref="AM119">IF(C119="","",IF(_xlfn.XLOOKUP(C119,table_Termination[Connector],table_Termination[Plate_Hole])=1.6,{"4x4","1G"},IF(_xlfn.XLOOKUP(C119,table_Termination[Connector],table_Termination[Plate_Hole])=2.1,"4x4","None")))</f>
        <v/>
      </c>
      <c r="AO119" s="44" t="str" cm="1">
        <f t="array" ref="AO119">IF(AM119="","None",_xlfn.XLOOKUP(_xlfn.ANCHORARRAY(AM119),lookup!$AC$68:$AC$72,lookup!$AD$68:$AD$72))</f>
        <v>None</v>
      </c>
      <c r="AQ119" s="44" t="s">
        <v>283</v>
      </c>
      <c r="AR119" t="str">
        <f>IF(C119="","",_xlfn.XLOOKUP(_xlfn.XLOOKUP(C119,table_Termination[Connector],table_Termination[SQD_Breaker]),Table_Breaker[breaker],Table_Breaker[Description]))</f>
        <v/>
      </c>
      <c r="AS119" t="str">
        <f>IF(C119="","",_xlfn.XLOOKUP(_xlfn.XLOOKUP(C119,table_Termination[Connector],table_Termination[HV_Siem_Breaker]),Table_Breaker[breaker],Table_Breaker[Description],""))</f>
        <v/>
      </c>
      <c r="AT119" s="44" t="s">
        <v>283</v>
      </c>
      <c r="AU119" t="e">
        <f t="shared" si="24"/>
        <v>#N/A</v>
      </c>
      <c r="AV119" t="e">
        <f t="shared" si="25"/>
        <v>#N/A</v>
      </c>
      <c r="AW119" s="44" t="str" cm="1">
        <f t="array" ref="AW119">IF(D119="","",_xlfn.TOROW(lookup!A276:A312))</f>
        <v/>
      </c>
    </row>
    <row r="120" spans="1:49" x14ac:dyDescent="0.25">
      <c r="A120" s="56">
        <v>111</v>
      </c>
      <c r="B120" s="57" t="str">
        <f t="shared" si="21"/>
        <v/>
      </c>
      <c r="C120" s="58"/>
      <c r="D120" s="58"/>
      <c r="E120" s="57"/>
      <c r="F120" s="57" t="str">
        <f t="shared" si="22"/>
        <v/>
      </c>
      <c r="G120" s="57"/>
      <c r="H120" s="59"/>
      <c r="I120" s="59" t="s">
        <v>183</v>
      </c>
      <c r="J120" s="59" t="s">
        <v>183</v>
      </c>
      <c r="K120" s="59"/>
      <c r="L120" s="60" t="str">
        <f t="shared" si="26"/>
        <v/>
      </c>
      <c r="M120" s="60" t="str">
        <f t="shared" si="27"/>
        <v/>
      </c>
      <c r="N120" s="59"/>
      <c r="O120" s="59"/>
      <c r="P120" s="61"/>
      <c r="Q120" s="61"/>
      <c r="R120" s="62" t="str">
        <f>IF(C120="","",_xlfn.XLOOKUP(C120,table_Termination[Connector],table_Termination[Conduit_Size]))</f>
        <v/>
      </c>
      <c r="S120" s="63" t="str">
        <f>IF(C120="","",_xlfn.XLOOKUP(C120,table_Termination[Connector],table_Termination[Wire AWG]))</f>
        <v/>
      </c>
      <c r="T120" s="64" t="str">
        <f t="shared" si="19"/>
        <v/>
      </c>
      <c r="U120" s="65" t="str">
        <f>IF(C120="","",LEFT(_xlfn.XLOOKUP(C120,table_Termination[Connector],table_Termination[Voltage]),3))</f>
        <v/>
      </c>
      <c r="V120" s="66" t="str">
        <f t="shared" si="28"/>
        <v/>
      </c>
      <c r="W120" s="64" t="str" cm="1">
        <f t="array" aca="1" ref="W120" ca="1">IF(C120="","",IF(D120="MCC","------",IF(K120="","Black",_xlfn.XLOOKUP(K120,Table_RotateWireColor[circuit],INDIRECT("Table_RotateWireColor["&amp;U120&amp;"]")))))</f>
        <v/>
      </c>
      <c r="X120" s="64" t="str" cm="1">
        <f t="array" aca="1" ref="X120" ca="1">IF(C120="","",IF(D120="MCC","-----",IF(AH120=1,"-",IF(K120="","Red",_xlfn.XLOOKUP(L120,Table_RotateWireColor[circuit],INDIRECT("Table_RotateWireColor["&amp;U120&amp;"]"))))))</f>
        <v/>
      </c>
      <c r="Y120" s="64" t="str" cm="1">
        <f t="array" aca="1" ref="Y120" ca="1">IF(C120="","",IF(D120="MCC","-----",IF(AH120&lt;=2,"-",IF(K120="","Blue",_xlfn.XLOOKUP(M120,Table_RotateWireColor[circuit],INDIRECT("Table_RotateWireColor["&amp;U120&amp;"]"))))))</f>
        <v/>
      </c>
      <c r="Z120" s="64" t="str" cm="1">
        <f t="array" aca="1" ref="Z120" ca="1">IF(C120="","",IF(D120="MCC","-----",IF(AI120&lt;&gt;1,"-",IF(K120="","White",_xlfn.XLOOKUP("N",Table_RotateWireColor[circuit],INDIRECT("Table_RotateWireColor["&amp;U120&amp;"]"))))))</f>
        <v/>
      </c>
      <c r="AA120" s="64" t="str">
        <f t="shared" si="23"/>
        <v/>
      </c>
      <c r="AB120" s="67" t="str">
        <f>IF(C120="","","PWxx-"&amp;_xlfn.XLOOKUP(C120,table_Termination[Connector],table_Termination[Abbreviation])&amp;"T-xxSALx("&amp;IF(D120="LFMC",0,IF(D120="MCC",1,3))&amp;IF(Q120="Bolt",1,0)&amp;IF(AL120="None",0,IF(AL120="1G",1,IF(AL120="4x4",2,3)))&amp;")")</f>
        <v/>
      </c>
      <c r="AC120" s="68" t="str">
        <f>IF(D120="MCC","MC Cable Wire Colors "&amp;_xlfn.XLOOKUP(C120,table_Termination[Connector],table_Termination[MCC_Wire_Colors]),"")</f>
        <v/>
      </c>
      <c r="AD120" s="69"/>
      <c r="AG120" t="e">
        <f>IF(AND(LEFT(C120,2)="L6",_xlfn.NUMBERVALUE(LEFT(U120,3))&gt;250),"1ph",_xlfn.XLOOKUP(C120,table_Termination[Connector],table_Termination[Phasing]))</f>
        <v>#N/A</v>
      </c>
      <c r="AH120" t="e">
        <f>_xlfn.XLOOKUP('Order Entry'!AG120,lookup!$O$3:$O$7,lookup!$P$3:$P$7)</f>
        <v>#N/A</v>
      </c>
      <c r="AI120" t="e">
        <f>_xlfn.XLOOKUP('Order Entry'!AG120,lookup!$O$3:$O$7,lookup!$Q$3:$Q$7)</f>
        <v>#N/A</v>
      </c>
      <c r="AJ120">
        <f t="shared" si="20"/>
        <v>0</v>
      </c>
      <c r="AK120" t="e">
        <f>_xlfn.XLOOKUP(C120,table_Termination[Connector],table_Termination[Plate_Hole])</f>
        <v>#N/A</v>
      </c>
      <c r="AL120" t="e">
        <f>_xlfn.XLOOKUP(V120,lookup!$AD$68:$AD$72,lookup!$AC$68:$AC$72)</f>
        <v>#N/A</v>
      </c>
      <c r="AM120" s="44" t="str" cm="1">
        <f t="array" ref="AM120">IF(C120="","",IF(_xlfn.XLOOKUP(C120,table_Termination[Connector],table_Termination[Plate_Hole])=1.6,{"4x4","1G"},IF(_xlfn.XLOOKUP(C120,table_Termination[Connector],table_Termination[Plate_Hole])=2.1,"4x4","None")))</f>
        <v/>
      </c>
      <c r="AO120" s="44" t="str" cm="1">
        <f t="array" ref="AO120">IF(AM120="","None",_xlfn.XLOOKUP(_xlfn.ANCHORARRAY(AM120),lookup!$AC$68:$AC$72,lookup!$AD$68:$AD$72))</f>
        <v>None</v>
      </c>
      <c r="AQ120" s="44" t="s">
        <v>283</v>
      </c>
      <c r="AR120" t="str">
        <f>IF(C120="","",_xlfn.XLOOKUP(_xlfn.XLOOKUP(C120,table_Termination[Connector],table_Termination[SQD_Breaker]),Table_Breaker[breaker],Table_Breaker[Description]))</f>
        <v/>
      </c>
      <c r="AS120" t="str">
        <f>IF(C120="","",_xlfn.XLOOKUP(_xlfn.XLOOKUP(C120,table_Termination[Connector],table_Termination[HV_Siem_Breaker]),Table_Breaker[breaker],Table_Breaker[Description],""))</f>
        <v/>
      </c>
      <c r="AT120" s="44" t="s">
        <v>283</v>
      </c>
      <c r="AU120" t="e">
        <f t="shared" si="24"/>
        <v>#N/A</v>
      </c>
      <c r="AV120" t="e">
        <f t="shared" si="25"/>
        <v>#N/A</v>
      </c>
      <c r="AW120" s="44" t="str" cm="1">
        <f t="array" ref="AW120">IF(D120="","",_xlfn.TOROW(lookup!A277:A313))</f>
        <v/>
      </c>
    </row>
    <row r="121" spans="1:49" x14ac:dyDescent="0.25">
      <c r="A121" s="56">
        <v>112</v>
      </c>
      <c r="B121" s="57" t="str">
        <f t="shared" si="21"/>
        <v/>
      </c>
      <c r="C121" s="58"/>
      <c r="D121" s="58"/>
      <c r="E121" s="57"/>
      <c r="F121" s="57" t="str">
        <f t="shared" si="22"/>
        <v/>
      </c>
      <c r="G121" s="57"/>
      <c r="H121" s="59"/>
      <c r="I121" s="59" t="s">
        <v>183</v>
      </c>
      <c r="J121" s="59" t="s">
        <v>183</v>
      </c>
      <c r="K121" s="59"/>
      <c r="L121" s="60" t="str">
        <f t="shared" si="26"/>
        <v/>
      </c>
      <c r="M121" s="60" t="str">
        <f t="shared" si="27"/>
        <v/>
      </c>
      <c r="N121" s="59"/>
      <c r="O121" s="59"/>
      <c r="P121" s="61"/>
      <c r="Q121" s="61"/>
      <c r="R121" s="62" t="str">
        <f>IF(C121="","",_xlfn.XLOOKUP(C121,table_Termination[Connector],table_Termination[Conduit_Size]))</f>
        <v/>
      </c>
      <c r="S121" s="63" t="str">
        <f>IF(C121="","",_xlfn.XLOOKUP(C121,table_Termination[Connector],table_Termination[Wire AWG]))</f>
        <v/>
      </c>
      <c r="T121" s="64" t="str">
        <f t="shared" si="19"/>
        <v/>
      </c>
      <c r="U121" s="65" t="str">
        <f>IF(C121="","",LEFT(_xlfn.XLOOKUP(C121,table_Termination[Connector],table_Termination[Voltage]),3))</f>
        <v/>
      </c>
      <c r="V121" s="66" t="str">
        <f t="shared" si="28"/>
        <v/>
      </c>
      <c r="W121" s="64" t="str" cm="1">
        <f t="array" aca="1" ref="W121" ca="1">IF(C121="","",IF(D121="MCC","------",IF(K121="","Black",_xlfn.XLOOKUP(K121,Table_RotateWireColor[circuit],INDIRECT("Table_RotateWireColor["&amp;U121&amp;"]")))))</f>
        <v/>
      </c>
      <c r="X121" s="64" t="str" cm="1">
        <f t="array" aca="1" ref="X121" ca="1">IF(C121="","",IF(D121="MCC","-----",IF(AH121=1,"-",IF(K121="","Red",_xlfn.XLOOKUP(L121,Table_RotateWireColor[circuit],INDIRECT("Table_RotateWireColor["&amp;U121&amp;"]"))))))</f>
        <v/>
      </c>
      <c r="Y121" s="64" t="str" cm="1">
        <f t="array" aca="1" ref="Y121" ca="1">IF(C121="","",IF(D121="MCC","-----",IF(AH121&lt;=2,"-",IF(K121="","Blue",_xlfn.XLOOKUP(M121,Table_RotateWireColor[circuit],INDIRECT("Table_RotateWireColor["&amp;U121&amp;"]"))))))</f>
        <v/>
      </c>
      <c r="Z121" s="64" t="str" cm="1">
        <f t="array" aca="1" ref="Z121" ca="1">IF(C121="","",IF(D121="MCC","-----",IF(AI121&lt;&gt;1,"-",IF(K121="","White",_xlfn.XLOOKUP("N",Table_RotateWireColor[circuit],INDIRECT("Table_RotateWireColor["&amp;U121&amp;"]"))))))</f>
        <v/>
      </c>
      <c r="AA121" s="64" t="str">
        <f t="shared" si="23"/>
        <v/>
      </c>
      <c r="AB121" s="67" t="str">
        <f>IF(C121="","","PWxx-"&amp;_xlfn.XLOOKUP(C121,table_Termination[Connector],table_Termination[Abbreviation])&amp;"T-xxSALx("&amp;IF(D121="LFMC",0,IF(D121="MCC",1,3))&amp;IF(Q121="Bolt",1,0)&amp;IF(AL121="None",0,IF(AL121="1G",1,IF(AL121="4x4",2,3)))&amp;")")</f>
        <v/>
      </c>
      <c r="AC121" s="68" t="str">
        <f>IF(D121="MCC","MC Cable Wire Colors "&amp;_xlfn.XLOOKUP(C121,table_Termination[Connector],table_Termination[MCC_Wire_Colors]),"")</f>
        <v/>
      </c>
      <c r="AD121" s="69"/>
      <c r="AG121" t="e">
        <f>IF(AND(LEFT(C121,2)="L6",_xlfn.NUMBERVALUE(LEFT(U121,3))&gt;250),"1ph",_xlfn.XLOOKUP(C121,table_Termination[Connector],table_Termination[Phasing]))</f>
        <v>#N/A</v>
      </c>
      <c r="AH121" t="e">
        <f>_xlfn.XLOOKUP('Order Entry'!AG121,lookup!$O$3:$O$7,lookup!$P$3:$P$7)</f>
        <v>#N/A</v>
      </c>
      <c r="AI121" t="e">
        <f>_xlfn.XLOOKUP('Order Entry'!AG121,lookup!$O$3:$O$7,lookup!$Q$3:$Q$7)</f>
        <v>#N/A</v>
      </c>
      <c r="AJ121">
        <f t="shared" si="20"/>
        <v>0</v>
      </c>
      <c r="AK121" t="e">
        <f>_xlfn.XLOOKUP(C121,table_Termination[Connector],table_Termination[Plate_Hole])</f>
        <v>#N/A</v>
      </c>
      <c r="AL121" t="e">
        <f>_xlfn.XLOOKUP(V121,lookup!$AD$68:$AD$72,lookup!$AC$68:$AC$72)</f>
        <v>#N/A</v>
      </c>
      <c r="AM121" s="44" t="str" cm="1">
        <f t="array" ref="AM121">IF(C121="","",IF(_xlfn.XLOOKUP(C121,table_Termination[Connector],table_Termination[Plate_Hole])=1.6,{"4x4","1G"},IF(_xlfn.XLOOKUP(C121,table_Termination[Connector],table_Termination[Plate_Hole])=2.1,"4x4","None")))</f>
        <v/>
      </c>
      <c r="AO121" s="44" t="str" cm="1">
        <f t="array" ref="AO121">IF(AM121="","None",_xlfn.XLOOKUP(_xlfn.ANCHORARRAY(AM121),lookup!$AC$68:$AC$72,lookup!$AD$68:$AD$72))</f>
        <v>None</v>
      </c>
      <c r="AQ121" s="44" t="s">
        <v>283</v>
      </c>
      <c r="AR121" t="str">
        <f>IF(C121="","",_xlfn.XLOOKUP(_xlfn.XLOOKUP(C121,table_Termination[Connector],table_Termination[SQD_Breaker]),Table_Breaker[breaker],Table_Breaker[Description]))</f>
        <v/>
      </c>
      <c r="AS121" t="str">
        <f>IF(C121="","",_xlfn.XLOOKUP(_xlfn.XLOOKUP(C121,table_Termination[Connector],table_Termination[HV_Siem_Breaker]),Table_Breaker[breaker],Table_Breaker[Description],""))</f>
        <v/>
      </c>
      <c r="AT121" s="44" t="s">
        <v>283</v>
      </c>
      <c r="AU121" t="e">
        <f t="shared" si="24"/>
        <v>#N/A</v>
      </c>
      <c r="AV121" t="e">
        <f t="shared" si="25"/>
        <v>#N/A</v>
      </c>
      <c r="AW121" s="44" t="str" cm="1">
        <f t="array" ref="AW121">IF(D121="","",_xlfn.TOROW(lookup!A278:A314))</f>
        <v/>
      </c>
    </row>
    <row r="122" spans="1:49" x14ac:dyDescent="0.25">
      <c r="A122" s="56">
        <v>113</v>
      </c>
      <c r="B122" s="57" t="str">
        <f t="shared" si="21"/>
        <v/>
      </c>
      <c r="C122" s="58"/>
      <c r="D122" s="58"/>
      <c r="E122" s="57"/>
      <c r="F122" s="57" t="str">
        <f t="shared" si="22"/>
        <v/>
      </c>
      <c r="G122" s="57"/>
      <c r="H122" s="59"/>
      <c r="I122" s="59" t="s">
        <v>183</v>
      </c>
      <c r="J122" s="59" t="s">
        <v>183</v>
      </c>
      <c r="K122" s="59"/>
      <c r="L122" s="60" t="str">
        <f t="shared" si="26"/>
        <v/>
      </c>
      <c r="M122" s="60" t="str">
        <f t="shared" si="27"/>
        <v/>
      </c>
      <c r="N122" s="59"/>
      <c r="O122" s="59"/>
      <c r="P122" s="61"/>
      <c r="Q122" s="61"/>
      <c r="R122" s="62" t="str">
        <f>IF(C122="","",_xlfn.XLOOKUP(C122,table_Termination[Connector],table_Termination[Conduit_Size]))</f>
        <v/>
      </c>
      <c r="S122" s="63" t="str">
        <f>IF(C122="","",_xlfn.XLOOKUP(C122,table_Termination[Connector],table_Termination[Wire AWG]))</f>
        <v/>
      </c>
      <c r="T122" s="64" t="str">
        <f t="shared" si="19"/>
        <v/>
      </c>
      <c r="U122" s="65" t="str">
        <f>IF(C122="","",LEFT(_xlfn.XLOOKUP(C122,table_Termination[Connector],table_Termination[Voltage]),3))</f>
        <v/>
      </c>
      <c r="V122" s="66" t="str">
        <f t="shared" si="28"/>
        <v/>
      </c>
      <c r="W122" s="64" t="str" cm="1">
        <f t="array" aca="1" ref="W122" ca="1">IF(C122="","",IF(D122="MCC","------",IF(K122="","Black",_xlfn.XLOOKUP(K122,Table_RotateWireColor[circuit],INDIRECT("Table_RotateWireColor["&amp;U122&amp;"]")))))</f>
        <v/>
      </c>
      <c r="X122" s="64" t="str" cm="1">
        <f t="array" aca="1" ref="X122" ca="1">IF(C122="","",IF(D122="MCC","-----",IF(AH122=1,"-",IF(K122="","Red",_xlfn.XLOOKUP(L122,Table_RotateWireColor[circuit],INDIRECT("Table_RotateWireColor["&amp;U122&amp;"]"))))))</f>
        <v/>
      </c>
      <c r="Y122" s="64" t="str" cm="1">
        <f t="array" aca="1" ref="Y122" ca="1">IF(C122="","",IF(D122="MCC","-----",IF(AH122&lt;=2,"-",IF(K122="","Blue",_xlfn.XLOOKUP(M122,Table_RotateWireColor[circuit],INDIRECT("Table_RotateWireColor["&amp;U122&amp;"]"))))))</f>
        <v/>
      </c>
      <c r="Z122" s="64" t="str" cm="1">
        <f t="array" aca="1" ref="Z122" ca="1">IF(C122="","",IF(D122="MCC","-----",IF(AI122&lt;&gt;1,"-",IF(K122="","White",_xlfn.XLOOKUP("N",Table_RotateWireColor[circuit],INDIRECT("Table_RotateWireColor["&amp;U122&amp;"]"))))))</f>
        <v/>
      </c>
      <c r="AA122" s="64" t="str">
        <f t="shared" si="23"/>
        <v/>
      </c>
      <c r="AB122" s="67" t="str">
        <f>IF(C122="","","PWxx-"&amp;_xlfn.XLOOKUP(C122,table_Termination[Connector],table_Termination[Abbreviation])&amp;"T-xxSALx("&amp;IF(D122="LFMC",0,IF(D122="MCC",1,3))&amp;IF(Q122="Bolt",1,0)&amp;IF(AL122="None",0,IF(AL122="1G",1,IF(AL122="4x4",2,3)))&amp;")")</f>
        <v/>
      </c>
      <c r="AC122" s="68" t="str">
        <f>IF(D122="MCC","MC Cable Wire Colors "&amp;_xlfn.XLOOKUP(C122,table_Termination[Connector],table_Termination[MCC_Wire_Colors]),"")</f>
        <v/>
      </c>
      <c r="AD122" s="69"/>
      <c r="AG122" t="e">
        <f>IF(AND(LEFT(C122,2)="L6",_xlfn.NUMBERVALUE(LEFT(U122,3))&gt;250),"1ph",_xlfn.XLOOKUP(C122,table_Termination[Connector],table_Termination[Phasing]))</f>
        <v>#N/A</v>
      </c>
      <c r="AH122" t="e">
        <f>_xlfn.XLOOKUP('Order Entry'!AG122,lookup!$O$3:$O$7,lookup!$P$3:$P$7)</f>
        <v>#N/A</v>
      </c>
      <c r="AI122" t="e">
        <f>_xlfn.XLOOKUP('Order Entry'!AG122,lookup!$O$3:$O$7,lookup!$Q$3:$Q$7)</f>
        <v>#N/A</v>
      </c>
      <c r="AJ122">
        <f t="shared" si="20"/>
        <v>0</v>
      </c>
      <c r="AK122" t="e">
        <f>_xlfn.XLOOKUP(C122,table_Termination[Connector],table_Termination[Plate_Hole])</f>
        <v>#N/A</v>
      </c>
      <c r="AL122" t="e">
        <f>_xlfn.XLOOKUP(V122,lookup!$AD$68:$AD$72,lookup!$AC$68:$AC$72)</f>
        <v>#N/A</v>
      </c>
      <c r="AM122" s="44" t="str" cm="1">
        <f t="array" ref="AM122">IF(C122="","",IF(_xlfn.XLOOKUP(C122,table_Termination[Connector],table_Termination[Plate_Hole])=1.6,{"4x4","1G"},IF(_xlfn.XLOOKUP(C122,table_Termination[Connector],table_Termination[Plate_Hole])=2.1,"4x4","None")))</f>
        <v/>
      </c>
      <c r="AO122" s="44" t="str" cm="1">
        <f t="array" ref="AO122">IF(AM122="","None",_xlfn.XLOOKUP(_xlfn.ANCHORARRAY(AM122),lookup!$AC$68:$AC$72,lookup!$AD$68:$AD$72))</f>
        <v>None</v>
      </c>
      <c r="AQ122" s="44" t="s">
        <v>283</v>
      </c>
      <c r="AR122" t="str">
        <f>IF(C122="","",_xlfn.XLOOKUP(_xlfn.XLOOKUP(C122,table_Termination[Connector],table_Termination[SQD_Breaker]),Table_Breaker[breaker],Table_Breaker[Description]))</f>
        <v/>
      </c>
      <c r="AS122" t="str">
        <f>IF(C122="","",_xlfn.XLOOKUP(_xlfn.XLOOKUP(C122,table_Termination[Connector],table_Termination[HV_Siem_Breaker]),Table_Breaker[breaker],Table_Breaker[Description],""))</f>
        <v/>
      </c>
      <c r="AT122" s="44" t="s">
        <v>283</v>
      </c>
      <c r="AU122" t="e">
        <f t="shared" si="24"/>
        <v>#N/A</v>
      </c>
      <c r="AV122" t="e">
        <f t="shared" si="25"/>
        <v>#N/A</v>
      </c>
      <c r="AW122" s="44" t="str" cm="1">
        <f t="array" ref="AW122">IF(D122="","",_xlfn.TOROW(lookup!A303:A315))</f>
        <v/>
      </c>
    </row>
    <row r="123" spans="1:49" x14ac:dyDescent="0.25">
      <c r="A123" s="56">
        <v>114</v>
      </c>
      <c r="B123" s="57" t="str">
        <f t="shared" si="21"/>
        <v/>
      </c>
      <c r="C123" s="58"/>
      <c r="D123" s="58"/>
      <c r="E123" s="57"/>
      <c r="F123" s="57" t="str">
        <f t="shared" si="22"/>
        <v/>
      </c>
      <c r="G123" s="57"/>
      <c r="H123" s="59"/>
      <c r="I123" s="59" t="s">
        <v>183</v>
      </c>
      <c r="J123" s="59" t="s">
        <v>183</v>
      </c>
      <c r="K123" s="59"/>
      <c r="L123" s="60" t="str">
        <f t="shared" si="26"/>
        <v/>
      </c>
      <c r="M123" s="60" t="str">
        <f t="shared" si="27"/>
        <v/>
      </c>
      <c r="N123" s="59"/>
      <c r="O123" s="59"/>
      <c r="P123" s="61"/>
      <c r="Q123" s="61"/>
      <c r="R123" s="62" t="str">
        <f>IF(C123="","",_xlfn.XLOOKUP(C123,table_Termination[Connector],table_Termination[Conduit_Size]))</f>
        <v/>
      </c>
      <c r="S123" s="63" t="str">
        <f>IF(C123="","",_xlfn.XLOOKUP(C123,table_Termination[Connector],table_Termination[Wire AWG]))</f>
        <v/>
      </c>
      <c r="T123" s="64" t="str">
        <f t="shared" si="19"/>
        <v/>
      </c>
      <c r="U123" s="65" t="str">
        <f>IF(C123="","",LEFT(_xlfn.XLOOKUP(C123,table_Termination[Connector],table_Termination[Voltage]),3))</f>
        <v/>
      </c>
      <c r="V123" s="66" t="str">
        <f t="shared" si="28"/>
        <v/>
      </c>
      <c r="W123" s="64" t="str" cm="1">
        <f t="array" aca="1" ref="W123" ca="1">IF(C123="","",IF(D123="MCC","------",IF(K123="","Black",_xlfn.XLOOKUP(K123,Table_RotateWireColor[circuit],INDIRECT("Table_RotateWireColor["&amp;U123&amp;"]")))))</f>
        <v/>
      </c>
      <c r="X123" s="64" t="str" cm="1">
        <f t="array" aca="1" ref="X123" ca="1">IF(C123="","",IF(D123="MCC","-----",IF(AH123=1,"-",IF(K123="","Red",_xlfn.XLOOKUP(L123,Table_RotateWireColor[circuit],INDIRECT("Table_RotateWireColor["&amp;U123&amp;"]"))))))</f>
        <v/>
      </c>
      <c r="Y123" s="64" t="str" cm="1">
        <f t="array" aca="1" ref="Y123" ca="1">IF(C123="","",IF(D123="MCC","-----",IF(AH123&lt;=2,"-",IF(K123="","Blue",_xlfn.XLOOKUP(M123,Table_RotateWireColor[circuit],INDIRECT("Table_RotateWireColor["&amp;U123&amp;"]"))))))</f>
        <v/>
      </c>
      <c r="Z123" s="64" t="str" cm="1">
        <f t="array" aca="1" ref="Z123" ca="1">IF(C123="","",IF(D123="MCC","-----",IF(AI123&lt;&gt;1,"-",IF(K123="","White",_xlfn.XLOOKUP("N",Table_RotateWireColor[circuit],INDIRECT("Table_RotateWireColor["&amp;U123&amp;"]"))))))</f>
        <v/>
      </c>
      <c r="AA123" s="64" t="str">
        <f t="shared" si="23"/>
        <v/>
      </c>
      <c r="AB123" s="67" t="str">
        <f>IF(C123="","","PWxx-"&amp;_xlfn.XLOOKUP(C123,table_Termination[Connector],table_Termination[Abbreviation])&amp;"T-xxSALx("&amp;IF(D123="LFMC",0,IF(D123="MCC",1,3))&amp;IF(Q123="Bolt",1,0)&amp;IF(AL123="None",0,IF(AL123="1G",1,IF(AL123="4x4",2,3)))&amp;")")</f>
        <v/>
      </c>
      <c r="AC123" s="68" t="str">
        <f>IF(D123="MCC","MC Cable Wire Colors "&amp;_xlfn.XLOOKUP(C123,table_Termination[Connector],table_Termination[MCC_Wire_Colors]),"")</f>
        <v/>
      </c>
      <c r="AD123" s="69"/>
      <c r="AG123" t="e">
        <f>IF(AND(LEFT(C123,2)="L6",_xlfn.NUMBERVALUE(LEFT(U123,3))&gt;250),"1ph",_xlfn.XLOOKUP(C123,table_Termination[Connector],table_Termination[Phasing]))</f>
        <v>#N/A</v>
      </c>
      <c r="AH123" t="e">
        <f>_xlfn.XLOOKUP('Order Entry'!AG123,lookup!$O$3:$O$7,lookup!$P$3:$P$7)</f>
        <v>#N/A</v>
      </c>
      <c r="AI123" t="e">
        <f>_xlfn.XLOOKUP('Order Entry'!AG123,lookup!$O$3:$O$7,lookup!$Q$3:$Q$7)</f>
        <v>#N/A</v>
      </c>
      <c r="AJ123">
        <f t="shared" si="20"/>
        <v>0</v>
      </c>
      <c r="AK123" t="e">
        <f>_xlfn.XLOOKUP(C123,table_Termination[Connector],table_Termination[Plate_Hole])</f>
        <v>#N/A</v>
      </c>
      <c r="AL123" t="e">
        <f>_xlfn.XLOOKUP(V123,lookup!$AD$68:$AD$72,lookup!$AC$68:$AC$72)</f>
        <v>#N/A</v>
      </c>
      <c r="AM123" s="44" t="str" cm="1">
        <f t="array" ref="AM123">IF(C123="","",IF(_xlfn.XLOOKUP(C123,table_Termination[Connector],table_Termination[Plate_Hole])=1.6,{"4x4","1G"},IF(_xlfn.XLOOKUP(C123,table_Termination[Connector],table_Termination[Plate_Hole])=2.1,"4x4","None")))</f>
        <v/>
      </c>
      <c r="AO123" s="44" t="str" cm="1">
        <f t="array" ref="AO123">IF(AM123="","None",_xlfn.XLOOKUP(_xlfn.ANCHORARRAY(AM123),lookup!$AC$68:$AC$72,lookup!$AD$68:$AD$72))</f>
        <v>None</v>
      </c>
      <c r="AQ123" s="44" t="s">
        <v>283</v>
      </c>
      <c r="AR123" t="str">
        <f>IF(C123="","",_xlfn.XLOOKUP(_xlfn.XLOOKUP(C123,table_Termination[Connector],table_Termination[SQD_Breaker]),Table_Breaker[breaker],Table_Breaker[Description]))</f>
        <v/>
      </c>
      <c r="AS123" t="str">
        <f>IF(C123="","",_xlfn.XLOOKUP(_xlfn.XLOOKUP(C123,table_Termination[Connector],table_Termination[HV_Siem_Breaker]),Table_Breaker[breaker],Table_Breaker[Description],""))</f>
        <v/>
      </c>
      <c r="AT123" s="44" t="s">
        <v>283</v>
      </c>
      <c r="AU123" t="e">
        <f t="shared" si="24"/>
        <v>#N/A</v>
      </c>
      <c r="AV123" t="e">
        <f t="shared" si="25"/>
        <v>#N/A</v>
      </c>
      <c r="AW123" s="44" t="str" cm="1">
        <f t="array" ref="AW123">IF(D123="","",_xlfn.TOROW(lookup!A304:A316))</f>
        <v/>
      </c>
    </row>
    <row r="124" spans="1:49" x14ac:dyDescent="0.25">
      <c r="A124" s="56">
        <v>115</v>
      </c>
      <c r="B124" s="57" t="str">
        <f t="shared" si="21"/>
        <v/>
      </c>
      <c r="C124" s="58"/>
      <c r="D124" s="58"/>
      <c r="E124" s="57"/>
      <c r="F124" s="57" t="str">
        <f t="shared" si="22"/>
        <v/>
      </c>
      <c r="G124" s="57"/>
      <c r="H124" s="59"/>
      <c r="I124" s="59" t="s">
        <v>183</v>
      </c>
      <c r="J124" s="59" t="s">
        <v>183</v>
      </c>
      <c r="K124" s="59"/>
      <c r="L124" s="60" t="str">
        <f t="shared" si="26"/>
        <v/>
      </c>
      <c r="M124" s="60" t="str">
        <f t="shared" si="27"/>
        <v/>
      </c>
      <c r="N124" s="59"/>
      <c r="O124" s="59"/>
      <c r="P124" s="61"/>
      <c r="Q124" s="61"/>
      <c r="R124" s="62" t="str">
        <f>IF(C124="","",_xlfn.XLOOKUP(C124,table_Termination[Connector],table_Termination[Conduit_Size]))</f>
        <v/>
      </c>
      <c r="S124" s="63" t="str">
        <f>IF(C124="","",_xlfn.XLOOKUP(C124,table_Termination[Connector],table_Termination[Wire AWG]))</f>
        <v/>
      </c>
      <c r="T124" s="64" t="str">
        <f t="shared" si="19"/>
        <v/>
      </c>
      <c r="U124" s="65" t="str">
        <f>IF(C124="","",LEFT(_xlfn.XLOOKUP(C124,table_Termination[Connector],table_Termination[Voltage]),3))</f>
        <v/>
      </c>
      <c r="V124" s="66" t="str">
        <f t="shared" si="28"/>
        <v/>
      </c>
      <c r="W124" s="64" t="str" cm="1">
        <f t="array" aca="1" ref="W124" ca="1">IF(C124="","",IF(D124="MCC","------",IF(K124="","Black",_xlfn.XLOOKUP(K124,Table_RotateWireColor[circuit],INDIRECT("Table_RotateWireColor["&amp;U124&amp;"]")))))</f>
        <v/>
      </c>
      <c r="X124" s="64" t="str" cm="1">
        <f t="array" aca="1" ref="X124" ca="1">IF(C124="","",IF(D124="MCC","-----",IF(AH124=1,"-",IF(K124="","Red",_xlfn.XLOOKUP(L124,Table_RotateWireColor[circuit],INDIRECT("Table_RotateWireColor["&amp;U124&amp;"]"))))))</f>
        <v/>
      </c>
      <c r="Y124" s="64" t="str" cm="1">
        <f t="array" aca="1" ref="Y124" ca="1">IF(C124="","",IF(D124="MCC","-----",IF(AH124&lt;=2,"-",IF(K124="","Blue",_xlfn.XLOOKUP(M124,Table_RotateWireColor[circuit],INDIRECT("Table_RotateWireColor["&amp;U124&amp;"]"))))))</f>
        <v/>
      </c>
      <c r="Z124" s="64" t="str" cm="1">
        <f t="array" aca="1" ref="Z124" ca="1">IF(C124="","",IF(D124="MCC","-----",IF(AI124&lt;&gt;1,"-",IF(K124="","White",_xlfn.XLOOKUP("N",Table_RotateWireColor[circuit],INDIRECT("Table_RotateWireColor["&amp;U124&amp;"]"))))))</f>
        <v/>
      </c>
      <c r="AA124" s="64" t="str">
        <f t="shared" si="23"/>
        <v/>
      </c>
      <c r="AB124" s="67" t="str">
        <f>IF(C124="","","PWxx-"&amp;_xlfn.XLOOKUP(C124,table_Termination[Connector],table_Termination[Abbreviation])&amp;"T-xxSALx("&amp;IF(D124="LFMC",0,IF(D124="MCC",1,3))&amp;IF(Q124="Bolt",1,0)&amp;IF(AL124="None",0,IF(AL124="1G",1,IF(AL124="4x4",2,3)))&amp;")")</f>
        <v/>
      </c>
      <c r="AC124" s="68" t="str">
        <f>IF(D124="MCC","MC Cable Wire Colors "&amp;_xlfn.XLOOKUP(C124,table_Termination[Connector],table_Termination[MCC_Wire_Colors]),"")</f>
        <v/>
      </c>
      <c r="AD124" s="69"/>
      <c r="AG124" t="e">
        <f>IF(AND(LEFT(C124,2)="L6",_xlfn.NUMBERVALUE(LEFT(U124,3))&gt;250),"1ph",_xlfn.XLOOKUP(C124,table_Termination[Connector],table_Termination[Phasing]))</f>
        <v>#N/A</v>
      </c>
      <c r="AH124" t="e">
        <f>_xlfn.XLOOKUP('Order Entry'!AG124,lookup!$O$3:$O$7,lookup!$P$3:$P$7)</f>
        <v>#N/A</v>
      </c>
      <c r="AI124" t="e">
        <f>_xlfn.XLOOKUP('Order Entry'!AG124,lookup!$O$3:$O$7,lookup!$Q$3:$Q$7)</f>
        <v>#N/A</v>
      </c>
      <c r="AJ124">
        <f t="shared" si="20"/>
        <v>0</v>
      </c>
      <c r="AK124" t="e">
        <f>_xlfn.XLOOKUP(C124,table_Termination[Connector],table_Termination[Plate_Hole])</f>
        <v>#N/A</v>
      </c>
      <c r="AL124" t="e">
        <f>_xlfn.XLOOKUP(V124,lookup!$AD$68:$AD$72,lookup!$AC$68:$AC$72)</f>
        <v>#N/A</v>
      </c>
      <c r="AM124" s="44" t="str" cm="1">
        <f t="array" ref="AM124">IF(C124="","",IF(_xlfn.XLOOKUP(C124,table_Termination[Connector],table_Termination[Plate_Hole])=1.6,{"4x4","1G"},IF(_xlfn.XLOOKUP(C124,table_Termination[Connector],table_Termination[Plate_Hole])=2.1,"4x4","None")))</f>
        <v/>
      </c>
      <c r="AO124" s="44" t="str" cm="1">
        <f t="array" ref="AO124">IF(AM124="","None",_xlfn.XLOOKUP(_xlfn.ANCHORARRAY(AM124),lookup!$AC$68:$AC$72,lookup!$AD$68:$AD$72))</f>
        <v>None</v>
      </c>
      <c r="AQ124" s="44" t="s">
        <v>283</v>
      </c>
      <c r="AR124" t="str">
        <f>IF(C124="","",_xlfn.XLOOKUP(_xlfn.XLOOKUP(C124,table_Termination[Connector],table_Termination[SQD_Breaker]),Table_Breaker[breaker],Table_Breaker[Description]))</f>
        <v/>
      </c>
      <c r="AS124" t="str">
        <f>IF(C124="","",_xlfn.XLOOKUP(_xlfn.XLOOKUP(C124,table_Termination[Connector],table_Termination[HV_Siem_Breaker]),Table_Breaker[breaker],Table_Breaker[Description],""))</f>
        <v/>
      </c>
      <c r="AT124" s="44" t="s">
        <v>283</v>
      </c>
      <c r="AU124" t="e">
        <f t="shared" si="24"/>
        <v>#N/A</v>
      </c>
      <c r="AV124" t="e">
        <f t="shared" si="25"/>
        <v>#N/A</v>
      </c>
      <c r="AW124" s="44" t="str" cm="1">
        <f t="array" ref="AW124">IF(D124="","",_xlfn.TOROW(lookup!A305:A317))</f>
        <v/>
      </c>
    </row>
    <row r="125" spans="1:49" x14ac:dyDescent="0.25">
      <c r="A125" s="56">
        <v>116</v>
      </c>
      <c r="B125" s="57" t="str">
        <f t="shared" si="21"/>
        <v/>
      </c>
      <c r="C125" s="58"/>
      <c r="D125" s="58"/>
      <c r="E125" s="57"/>
      <c r="F125" s="57" t="str">
        <f t="shared" si="22"/>
        <v/>
      </c>
      <c r="G125" s="57"/>
      <c r="H125" s="59"/>
      <c r="I125" s="59" t="s">
        <v>183</v>
      </c>
      <c r="J125" s="59" t="s">
        <v>183</v>
      </c>
      <c r="K125" s="59"/>
      <c r="L125" s="60" t="str">
        <f t="shared" si="26"/>
        <v/>
      </c>
      <c r="M125" s="60" t="str">
        <f t="shared" si="27"/>
        <v/>
      </c>
      <c r="N125" s="59"/>
      <c r="O125" s="59"/>
      <c r="P125" s="61"/>
      <c r="Q125" s="61"/>
      <c r="R125" s="62" t="str">
        <f>IF(C125="","",_xlfn.XLOOKUP(C125,table_Termination[Connector],table_Termination[Conduit_Size]))</f>
        <v/>
      </c>
      <c r="S125" s="63" t="str">
        <f>IF(C125="","",_xlfn.XLOOKUP(C125,table_Termination[Connector],table_Termination[Wire AWG]))</f>
        <v/>
      </c>
      <c r="T125" s="64" t="str">
        <f t="shared" si="19"/>
        <v/>
      </c>
      <c r="U125" s="65" t="str">
        <f>IF(C125="","",LEFT(_xlfn.XLOOKUP(C125,table_Termination[Connector],table_Termination[Voltage]),3))</f>
        <v/>
      </c>
      <c r="V125" s="66" t="str">
        <f t="shared" si="28"/>
        <v/>
      </c>
      <c r="W125" s="64" t="str" cm="1">
        <f t="array" aca="1" ref="W125" ca="1">IF(C125="","",IF(D125="MCC","------",IF(K125="","Black",_xlfn.XLOOKUP(K125,Table_RotateWireColor[circuit],INDIRECT("Table_RotateWireColor["&amp;U125&amp;"]")))))</f>
        <v/>
      </c>
      <c r="X125" s="64" t="str" cm="1">
        <f t="array" aca="1" ref="X125" ca="1">IF(C125="","",IF(D125="MCC","-----",IF(AH125=1,"-",IF(K125="","Red",_xlfn.XLOOKUP(L125,Table_RotateWireColor[circuit],INDIRECT("Table_RotateWireColor["&amp;U125&amp;"]"))))))</f>
        <v/>
      </c>
      <c r="Y125" s="64" t="str" cm="1">
        <f t="array" aca="1" ref="Y125" ca="1">IF(C125="","",IF(D125="MCC","-----",IF(AH125&lt;=2,"-",IF(K125="","Blue",_xlfn.XLOOKUP(M125,Table_RotateWireColor[circuit],INDIRECT("Table_RotateWireColor["&amp;U125&amp;"]"))))))</f>
        <v/>
      </c>
      <c r="Z125" s="64" t="str" cm="1">
        <f t="array" aca="1" ref="Z125" ca="1">IF(C125="","",IF(D125="MCC","-----",IF(AI125&lt;&gt;1,"-",IF(K125="","White",_xlfn.XLOOKUP("N",Table_RotateWireColor[circuit],INDIRECT("Table_RotateWireColor["&amp;U125&amp;"]"))))))</f>
        <v/>
      </c>
      <c r="AA125" s="64" t="str">
        <f t="shared" si="23"/>
        <v/>
      </c>
      <c r="AB125" s="67" t="str">
        <f>IF(C125="","","PWxx-"&amp;_xlfn.XLOOKUP(C125,table_Termination[Connector],table_Termination[Abbreviation])&amp;"T-xxSALx("&amp;IF(D125="LFMC",0,IF(D125="MCC",1,3))&amp;IF(Q125="Bolt",1,0)&amp;IF(AL125="None",0,IF(AL125="1G",1,IF(AL125="4x4",2,3)))&amp;")")</f>
        <v/>
      </c>
      <c r="AC125" s="68" t="str">
        <f>IF(D125="MCC","MC Cable Wire Colors "&amp;_xlfn.XLOOKUP(C125,table_Termination[Connector],table_Termination[MCC_Wire_Colors]),"")</f>
        <v/>
      </c>
      <c r="AD125" s="69"/>
      <c r="AG125" t="e">
        <f>IF(AND(LEFT(C125,2)="L6",_xlfn.NUMBERVALUE(LEFT(U125,3))&gt;250),"1ph",_xlfn.XLOOKUP(C125,table_Termination[Connector],table_Termination[Phasing]))</f>
        <v>#N/A</v>
      </c>
      <c r="AH125" t="e">
        <f>_xlfn.XLOOKUP('Order Entry'!AG125,lookup!$O$3:$O$7,lookup!$P$3:$P$7)</f>
        <v>#N/A</v>
      </c>
      <c r="AI125" t="e">
        <f>_xlfn.XLOOKUP('Order Entry'!AG125,lookup!$O$3:$O$7,lookup!$Q$3:$Q$7)</f>
        <v>#N/A</v>
      </c>
      <c r="AJ125">
        <f t="shared" si="20"/>
        <v>0</v>
      </c>
      <c r="AK125" t="e">
        <f>_xlfn.XLOOKUP(C125,table_Termination[Connector],table_Termination[Plate_Hole])</f>
        <v>#N/A</v>
      </c>
      <c r="AL125" t="e">
        <f>_xlfn.XLOOKUP(V125,lookup!$AD$68:$AD$72,lookup!$AC$68:$AC$72)</f>
        <v>#N/A</v>
      </c>
      <c r="AM125" s="44" t="str" cm="1">
        <f t="array" ref="AM125">IF(C125="","",IF(_xlfn.XLOOKUP(C125,table_Termination[Connector],table_Termination[Plate_Hole])=1.6,{"4x4","1G"},IF(_xlfn.XLOOKUP(C125,table_Termination[Connector],table_Termination[Plate_Hole])=2.1,"4x4","None")))</f>
        <v/>
      </c>
      <c r="AO125" s="44" t="str" cm="1">
        <f t="array" ref="AO125">IF(AM125="","None",_xlfn.XLOOKUP(_xlfn.ANCHORARRAY(AM125),lookup!$AC$68:$AC$72,lookup!$AD$68:$AD$72))</f>
        <v>None</v>
      </c>
      <c r="AQ125" s="44" t="s">
        <v>283</v>
      </c>
      <c r="AR125" t="str">
        <f>IF(C125="","",_xlfn.XLOOKUP(_xlfn.XLOOKUP(C125,table_Termination[Connector],table_Termination[SQD_Breaker]),Table_Breaker[breaker],Table_Breaker[Description]))</f>
        <v/>
      </c>
      <c r="AS125" t="str">
        <f>IF(C125="","",_xlfn.XLOOKUP(_xlfn.XLOOKUP(C125,table_Termination[Connector],table_Termination[HV_Siem_Breaker]),Table_Breaker[breaker],Table_Breaker[Description],""))</f>
        <v/>
      </c>
      <c r="AT125" s="44" t="s">
        <v>283</v>
      </c>
      <c r="AU125" t="e">
        <f t="shared" si="24"/>
        <v>#N/A</v>
      </c>
      <c r="AV125" t="e">
        <f t="shared" si="25"/>
        <v>#N/A</v>
      </c>
      <c r="AW125" s="44" t="str" cm="1">
        <f t="array" ref="AW125">IF(D125="","",_xlfn.TOROW(lookup!A306:A318))</f>
        <v/>
      </c>
    </row>
    <row r="126" spans="1:49" x14ac:dyDescent="0.25">
      <c r="A126" s="56">
        <v>117</v>
      </c>
      <c r="B126" s="57" t="str">
        <f t="shared" si="21"/>
        <v/>
      </c>
      <c r="C126" s="58"/>
      <c r="D126" s="58"/>
      <c r="E126" s="57"/>
      <c r="F126" s="57" t="str">
        <f t="shared" si="22"/>
        <v/>
      </c>
      <c r="G126" s="57"/>
      <c r="H126" s="59"/>
      <c r="I126" s="59" t="s">
        <v>183</v>
      </c>
      <c r="J126" s="59" t="s">
        <v>183</v>
      </c>
      <c r="K126" s="59"/>
      <c r="L126" s="60" t="str">
        <f t="shared" si="26"/>
        <v/>
      </c>
      <c r="M126" s="60" t="str">
        <f t="shared" si="27"/>
        <v/>
      </c>
      <c r="N126" s="59"/>
      <c r="O126" s="59"/>
      <c r="P126" s="61"/>
      <c r="Q126" s="61"/>
      <c r="R126" s="62" t="str">
        <f>IF(C126="","",_xlfn.XLOOKUP(C126,table_Termination[Connector],table_Termination[Conduit_Size]))</f>
        <v/>
      </c>
      <c r="S126" s="63" t="str">
        <f>IF(C126="","",_xlfn.XLOOKUP(C126,table_Termination[Connector],table_Termination[Wire AWG]))</f>
        <v/>
      </c>
      <c r="T126" s="64" t="str">
        <f t="shared" si="19"/>
        <v/>
      </c>
      <c r="U126" s="65" t="str">
        <f>IF(C126="","",LEFT(_xlfn.XLOOKUP(C126,table_Termination[Connector],table_Termination[Voltage]),3))</f>
        <v/>
      </c>
      <c r="V126" s="66" t="str">
        <f t="shared" si="28"/>
        <v/>
      </c>
      <c r="W126" s="64" t="str" cm="1">
        <f t="array" aca="1" ref="W126" ca="1">IF(C126="","",IF(D126="MCC","------",IF(K126="","Black",_xlfn.XLOOKUP(K126,Table_RotateWireColor[circuit],INDIRECT("Table_RotateWireColor["&amp;U126&amp;"]")))))</f>
        <v/>
      </c>
      <c r="X126" s="64" t="str" cm="1">
        <f t="array" aca="1" ref="X126" ca="1">IF(C126="","",IF(D126="MCC","-----",IF(AH126=1,"-",IF(K126="","Red",_xlfn.XLOOKUP(L126,Table_RotateWireColor[circuit],INDIRECT("Table_RotateWireColor["&amp;U126&amp;"]"))))))</f>
        <v/>
      </c>
      <c r="Y126" s="64" t="str" cm="1">
        <f t="array" aca="1" ref="Y126" ca="1">IF(C126="","",IF(D126="MCC","-----",IF(AH126&lt;=2,"-",IF(K126="","Blue",_xlfn.XLOOKUP(M126,Table_RotateWireColor[circuit],INDIRECT("Table_RotateWireColor["&amp;U126&amp;"]"))))))</f>
        <v/>
      </c>
      <c r="Z126" s="64" t="str" cm="1">
        <f t="array" aca="1" ref="Z126" ca="1">IF(C126="","",IF(D126="MCC","-----",IF(AI126&lt;&gt;1,"-",IF(K126="","White",_xlfn.XLOOKUP("N",Table_RotateWireColor[circuit],INDIRECT("Table_RotateWireColor["&amp;U126&amp;"]"))))))</f>
        <v/>
      </c>
      <c r="AA126" s="64" t="str">
        <f t="shared" si="23"/>
        <v/>
      </c>
      <c r="AB126" s="67" t="str">
        <f>IF(C126="","","PWxx-"&amp;_xlfn.XLOOKUP(C126,table_Termination[Connector],table_Termination[Abbreviation])&amp;"T-xxSALx("&amp;IF(D126="LFMC",0,IF(D126="MCC",1,3))&amp;IF(Q126="Bolt",1,0)&amp;IF(AL126="None",0,IF(AL126="1G",1,IF(AL126="4x4",2,3)))&amp;")")</f>
        <v/>
      </c>
      <c r="AC126" s="68" t="str">
        <f>IF(D126="MCC","MC Cable Wire Colors "&amp;_xlfn.XLOOKUP(C126,table_Termination[Connector],table_Termination[MCC_Wire_Colors]),"")</f>
        <v/>
      </c>
      <c r="AD126" s="69"/>
      <c r="AG126" t="e">
        <f>IF(AND(LEFT(C126,2)="L6",_xlfn.NUMBERVALUE(LEFT(U126,3))&gt;250),"1ph",_xlfn.XLOOKUP(C126,table_Termination[Connector],table_Termination[Phasing]))</f>
        <v>#N/A</v>
      </c>
      <c r="AH126" t="e">
        <f>_xlfn.XLOOKUP('Order Entry'!AG126,lookup!$O$3:$O$7,lookup!$P$3:$P$7)</f>
        <v>#N/A</v>
      </c>
      <c r="AI126" t="e">
        <f>_xlfn.XLOOKUP('Order Entry'!AG126,lookup!$O$3:$O$7,lookup!$Q$3:$Q$7)</f>
        <v>#N/A</v>
      </c>
      <c r="AJ126">
        <f t="shared" si="20"/>
        <v>0</v>
      </c>
      <c r="AK126" t="e">
        <f>_xlfn.XLOOKUP(C126,table_Termination[Connector],table_Termination[Plate_Hole])</f>
        <v>#N/A</v>
      </c>
      <c r="AL126" t="e">
        <f>_xlfn.XLOOKUP(V126,lookup!$AD$68:$AD$72,lookup!$AC$68:$AC$72)</f>
        <v>#N/A</v>
      </c>
      <c r="AM126" s="44" t="str" cm="1">
        <f t="array" ref="AM126">IF(C126="","",IF(_xlfn.XLOOKUP(C126,table_Termination[Connector],table_Termination[Plate_Hole])=1.6,{"4x4","1G"},IF(_xlfn.XLOOKUP(C126,table_Termination[Connector],table_Termination[Plate_Hole])=2.1,"4x4","None")))</f>
        <v/>
      </c>
      <c r="AO126" s="44" t="str" cm="1">
        <f t="array" ref="AO126">IF(AM126="","None",_xlfn.XLOOKUP(_xlfn.ANCHORARRAY(AM126),lookup!$AC$68:$AC$72,lookup!$AD$68:$AD$72))</f>
        <v>None</v>
      </c>
      <c r="AQ126" s="44" t="s">
        <v>283</v>
      </c>
      <c r="AR126" t="str">
        <f>IF(C126="","",_xlfn.XLOOKUP(_xlfn.XLOOKUP(C126,table_Termination[Connector],table_Termination[SQD_Breaker]),Table_Breaker[breaker],Table_Breaker[Description]))</f>
        <v/>
      </c>
      <c r="AS126" t="str">
        <f>IF(C126="","",_xlfn.XLOOKUP(_xlfn.XLOOKUP(C126,table_Termination[Connector],table_Termination[HV_Siem_Breaker]),Table_Breaker[breaker],Table_Breaker[Description],""))</f>
        <v/>
      </c>
      <c r="AT126" s="44" t="s">
        <v>283</v>
      </c>
      <c r="AU126" t="e">
        <f t="shared" si="24"/>
        <v>#N/A</v>
      </c>
      <c r="AV126" t="e">
        <f t="shared" si="25"/>
        <v>#N/A</v>
      </c>
      <c r="AW126" s="44" t="str" cm="1">
        <f t="array" ref="AW126">IF(D126="","",_xlfn.TOROW(lookup!A307:A319))</f>
        <v/>
      </c>
    </row>
    <row r="127" spans="1:49" x14ac:dyDescent="0.25">
      <c r="A127" s="56">
        <v>118</v>
      </c>
      <c r="B127" s="57" t="str">
        <f t="shared" si="21"/>
        <v/>
      </c>
      <c r="C127" s="58"/>
      <c r="D127" s="58"/>
      <c r="E127" s="57"/>
      <c r="F127" s="57" t="str">
        <f t="shared" si="22"/>
        <v/>
      </c>
      <c r="G127" s="57"/>
      <c r="H127" s="59"/>
      <c r="I127" s="59" t="s">
        <v>183</v>
      </c>
      <c r="J127" s="59" t="s">
        <v>183</v>
      </c>
      <c r="K127" s="59"/>
      <c r="L127" s="60" t="str">
        <f t="shared" si="26"/>
        <v/>
      </c>
      <c r="M127" s="60" t="str">
        <f t="shared" si="27"/>
        <v/>
      </c>
      <c r="N127" s="59"/>
      <c r="O127" s="59"/>
      <c r="P127" s="61"/>
      <c r="Q127" s="61"/>
      <c r="R127" s="62" t="str">
        <f>IF(C127="","",_xlfn.XLOOKUP(C127,table_Termination[Connector],table_Termination[Conduit_Size]))</f>
        <v/>
      </c>
      <c r="S127" s="63" t="str">
        <f>IF(C127="","",_xlfn.XLOOKUP(C127,table_Termination[Connector],table_Termination[Wire AWG]))</f>
        <v/>
      </c>
      <c r="T127" s="64" t="str">
        <f t="shared" si="19"/>
        <v/>
      </c>
      <c r="U127" s="65" t="str">
        <f>IF(C127="","",LEFT(_xlfn.XLOOKUP(C127,table_Termination[Connector],table_Termination[Voltage]),3))</f>
        <v/>
      </c>
      <c r="V127" s="66" t="str">
        <f t="shared" si="28"/>
        <v/>
      </c>
      <c r="W127" s="64" t="str" cm="1">
        <f t="array" aca="1" ref="W127" ca="1">IF(C127="","",IF(D127="MCC","------",IF(K127="","Black",_xlfn.XLOOKUP(K127,Table_RotateWireColor[circuit],INDIRECT("Table_RotateWireColor["&amp;U127&amp;"]")))))</f>
        <v/>
      </c>
      <c r="X127" s="64" t="str" cm="1">
        <f t="array" aca="1" ref="X127" ca="1">IF(C127="","",IF(D127="MCC","-----",IF(AH127=1,"-",IF(K127="","Red",_xlfn.XLOOKUP(L127,Table_RotateWireColor[circuit],INDIRECT("Table_RotateWireColor["&amp;U127&amp;"]"))))))</f>
        <v/>
      </c>
      <c r="Y127" s="64" t="str" cm="1">
        <f t="array" aca="1" ref="Y127" ca="1">IF(C127="","",IF(D127="MCC","-----",IF(AH127&lt;=2,"-",IF(K127="","Blue",_xlfn.XLOOKUP(M127,Table_RotateWireColor[circuit],INDIRECT("Table_RotateWireColor["&amp;U127&amp;"]"))))))</f>
        <v/>
      </c>
      <c r="Z127" s="64" t="str" cm="1">
        <f t="array" aca="1" ref="Z127" ca="1">IF(C127="","",IF(D127="MCC","-----",IF(AI127&lt;&gt;1,"-",IF(K127="","White",_xlfn.XLOOKUP("N",Table_RotateWireColor[circuit],INDIRECT("Table_RotateWireColor["&amp;U127&amp;"]"))))))</f>
        <v/>
      </c>
      <c r="AA127" s="64" t="str">
        <f t="shared" si="23"/>
        <v/>
      </c>
      <c r="AB127" s="67" t="str">
        <f>IF(C127="","","PWxx-"&amp;_xlfn.XLOOKUP(C127,table_Termination[Connector],table_Termination[Abbreviation])&amp;"T-xxSALx("&amp;IF(D127="LFMC",0,IF(D127="MCC",1,3))&amp;IF(Q127="Bolt",1,0)&amp;IF(AL127="None",0,IF(AL127="1G",1,IF(AL127="4x4",2,3)))&amp;")")</f>
        <v/>
      </c>
      <c r="AC127" s="68" t="str">
        <f>IF(D127="MCC","MC Cable Wire Colors "&amp;_xlfn.XLOOKUP(C127,table_Termination[Connector],table_Termination[MCC_Wire_Colors]),"")</f>
        <v/>
      </c>
      <c r="AD127" s="69"/>
      <c r="AG127" t="e">
        <f>IF(AND(LEFT(C127,2)="L6",_xlfn.NUMBERVALUE(LEFT(U127,3))&gt;250),"1ph",_xlfn.XLOOKUP(C127,table_Termination[Connector],table_Termination[Phasing]))</f>
        <v>#N/A</v>
      </c>
      <c r="AH127" t="e">
        <f>_xlfn.XLOOKUP('Order Entry'!AG127,lookup!$O$3:$O$7,lookup!$P$3:$P$7)</f>
        <v>#N/A</v>
      </c>
      <c r="AI127" t="e">
        <f>_xlfn.XLOOKUP('Order Entry'!AG127,lookup!$O$3:$O$7,lookup!$Q$3:$Q$7)</f>
        <v>#N/A</v>
      </c>
      <c r="AJ127">
        <f t="shared" si="20"/>
        <v>0</v>
      </c>
      <c r="AK127" t="e">
        <f>_xlfn.XLOOKUP(C127,table_Termination[Connector],table_Termination[Plate_Hole])</f>
        <v>#N/A</v>
      </c>
      <c r="AL127" t="e">
        <f>_xlfn.XLOOKUP(V127,lookup!$AD$68:$AD$72,lookup!$AC$68:$AC$72)</f>
        <v>#N/A</v>
      </c>
      <c r="AM127" s="44" t="str" cm="1">
        <f t="array" ref="AM127">IF(C127="","",IF(_xlfn.XLOOKUP(C127,table_Termination[Connector],table_Termination[Plate_Hole])=1.6,{"4x4","1G"},IF(_xlfn.XLOOKUP(C127,table_Termination[Connector],table_Termination[Plate_Hole])=2.1,"4x4","None")))</f>
        <v/>
      </c>
      <c r="AO127" s="44" t="str" cm="1">
        <f t="array" ref="AO127">IF(AM127="","None",_xlfn.XLOOKUP(_xlfn.ANCHORARRAY(AM127),lookup!$AC$68:$AC$72,lookup!$AD$68:$AD$72))</f>
        <v>None</v>
      </c>
      <c r="AQ127" s="44" t="s">
        <v>283</v>
      </c>
      <c r="AR127" t="str">
        <f>IF(C127="","",_xlfn.XLOOKUP(_xlfn.XLOOKUP(C127,table_Termination[Connector],table_Termination[SQD_Breaker]),Table_Breaker[breaker],Table_Breaker[Description]))</f>
        <v/>
      </c>
      <c r="AS127" t="str">
        <f>IF(C127="","",_xlfn.XLOOKUP(_xlfn.XLOOKUP(C127,table_Termination[Connector],table_Termination[HV_Siem_Breaker]),Table_Breaker[breaker],Table_Breaker[Description],""))</f>
        <v/>
      </c>
      <c r="AT127" s="44" t="s">
        <v>283</v>
      </c>
      <c r="AU127" t="e">
        <f t="shared" si="24"/>
        <v>#N/A</v>
      </c>
      <c r="AV127" t="e">
        <f t="shared" si="25"/>
        <v>#N/A</v>
      </c>
      <c r="AW127" s="44" t="str" cm="1">
        <f t="array" ref="AW127">IF(D127="","",_xlfn.TOROW(lookup!A308:A320))</f>
        <v/>
      </c>
    </row>
    <row r="128" spans="1:49" x14ac:dyDescent="0.25">
      <c r="A128" s="56">
        <v>119</v>
      </c>
      <c r="B128" s="57" t="str">
        <f t="shared" si="21"/>
        <v/>
      </c>
      <c r="C128" s="58"/>
      <c r="D128" s="58"/>
      <c r="E128" s="57"/>
      <c r="F128" s="57" t="str">
        <f t="shared" si="22"/>
        <v/>
      </c>
      <c r="G128" s="57"/>
      <c r="H128" s="59"/>
      <c r="I128" s="59" t="s">
        <v>183</v>
      </c>
      <c r="J128" s="59" t="s">
        <v>183</v>
      </c>
      <c r="K128" s="59"/>
      <c r="L128" s="60" t="str">
        <f t="shared" si="26"/>
        <v/>
      </c>
      <c r="M128" s="60" t="str">
        <f t="shared" si="27"/>
        <v/>
      </c>
      <c r="N128" s="59"/>
      <c r="O128" s="59"/>
      <c r="P128" s="61"/>
      <c r="Q128" s="61"/>
      <c r="R128" s="62" t="str">
        <f>IF(C128="","",_xlfn.XLOOKUP(C128,table_Termination[Connector],table_Termination[Conduit_Size]))</f>
        <v/>
      </c>
      <c r="S128" s="63" t="str">
        <f>IF(C128="","",_xlfn.XLOOKUP(C128,table_Termination[Connector],table_Termination[Wire AWG]))</f>
        <v/>
      </c>
      <c r="T128" s="64" t="str">
        <f t="shared" si="19"/>
        <v/>
      </c>
      <c r="U128" s="65" t="str">
        <f>IF(C128="","",LEFT(_xlfn.XLOOKUP(C128,table_Termination[Connector],table_Termination[Voltage]),3))</f>
        <v/>
      </c>
      <c r="V128" s="66" t="str">
        <f t="shared" si="28"/>
        <v/>
      </c>
      <c r="W128" s="64" t="str" cm="1">
        <f t="array" aca="1" ref="W128" ca="1">IF(C128="","",IF(D128="MCC","------",IF(K128="","Black",_xlfn.XLOOKUP(K128,Table_RotateWireColor[circuit],INDIRECT("Table_RotateWireColor["&amp;U128&amp;"]")))))</f>
        <v/>
      </c>
      <c r="X128" s="64" t="str" cm="1">
        <f t="array" aca="1" ref="X128" ca="1">IF(C128="","",IF(D128="MCC","-----",IF(AH128=1,"-",IF(K128="","Red",_xlfn.XLOOKUP(L128,Table_RotateWireColor[circuit],INDIRECT("Table_RotateWireColor["&amp;U128&amp;"]"))))))</f>
        <v/>
      </c>
      <c r="Y128" s="64" t="str" cm="1">
        <f t="array" aca="1" ref="Y128" ca="1">IF(C128="","",IF(D128="MCC","-----",IF(AH128&lt;=2,"-",IF(K128="","Blue",_xlfn.XLOOKUP(M128,Table_RotateWireColor[circuit],INDIRECT("Table_RotateWireColor["&amp;U128&amp;"]"))))))</f>
        <v/>
      </c>
      <c r="Z128" s="64" t="str" cm="1">
        <f t="array" aca="1" ref="Z128" ca="1">IF(C128="","",IF(D128="MCC","-----",IF(AI128&lt;&gt;1,"-",IF(K128="","White",_xlfn.XLOOKUP("N",Table_RotateWireColor[circuit],INDIRECT("Table_RotateWireColor["&amp;U128&amp;"]"))))))</f>
        <v/>
      </c>
      <c r="AA128" s="64" t="str">
        <f t="shared" si="23"/>
        <v/>
      </c>
      <c r="AB128" s="67" t="str">
        <f>IF(C128="","","PWxx-"&amp;_xlfn.XLOOKUP(C128,table_Termination[Connector],table_Termination[Abbreviation])&amp;"T-xxSALx("&amp;IF(D128="LFMC",0,IF(D128="MCC",1,3))&amp;IF(Q128="Bolt",1,0)&amp;IF(AL128="None",0,IF(AL128="1G",1,IF(AL128="4x4",2,3)))&amp;")")</f>
        <v/>
      </c>
      <c r="AC128" s="68" t="str">
        <f>IF(D128="MCC","MC Cable Wire Colors "&amp;_xlfn.XLOOKUP(C128,table_Termination[Connector],table_Termination[MCC_Wire_Colors]),"")</f>
        <v/>
      </c>
      <c r="AD128" s="69"/>
      <c r="AG128" t="e">
        <f>IF(AND(LEFT(C128,2)="L6",_xlfn.NUMBERVALUE(LEFT(U128,3))&gt;250),"1ph",_xlfn.XLOOKUP(C128,table_Termination[Connector],table_Termination[Phasing]))</f>
        <v>#N/A</v>
      </c>
      <c r="AH128" t="e">
        <f>_xlfn.XLOOKUP('Order Entry'!AG128,lookup!$O$3:$O$7,lookup!$P$3:$P$7)</f>
        <v>#N/A</v>
      </c>
      <c r="AI128" t="e">
        <f>_xlfn.XLOOKUP('Order Entry'!AG128,lookup!$O$3:$O$7,lookup!$Q$3:$Q$7)</f>
        <v>#N/A</v>
      </c>
      <c r="AJ128">
        <f t="shared" si="20"/>
        <v>0</v>
      </c>
      <c r="AK128" t="e">
        <f>_xlfn.XLOOKUP(C128,table_Termination[Connector],table_Termination[Plate_Hole])</f>
        <v>#N/A</v>
      </c>
      <c r="AL128" t="e">
        <f>_xlfn.XLOOKUP(V128,lookup!$AD$68:$AD$72,lookup!$AC$68:$AC$72)</f>
        <v>#N/A</v>
      </c>
      <c r="AM128" s="44" t="str" cm="1">
        <f t="array" ref="AM128">IF(C128="","",IF(_xlfn.XLOOKUP(C128,table_Termination[Connector],table_Termination[Plate_Hole])=1.6,{"4x4","1G"},IF(_xlfn.XLOOKUP(C128,table_Termination[Connector],table_Termination[Plate_Hole])=2.1,"4x4","None")))</f>
        <v/>
      </c>
      <c r="AO128" s="44" t="str" cm="1">
        <f t="array" ref="AO128">IF(AM128="","None",_xlfn.XLOOKUP(_xlfn.ANCHORARRAY(AM128),lookup!$AC$68:$AC$72,lookup!$AD$68:$AD$72))</f>
        <v>None</v>
      </c>
      <c r="AQ128" s="44" t="s">
        <v>283</v>
      </c>
      <c r="AR128" t="str">
        <f>IF(C128="","",_xlfn.XLOOKUP(_xlfn.XLOOKUP(C128,table_Termination[Connector],table_Termination[SQD_Breaker]),Table_Breaker[breaker],Table_Breaker[Description]))</f>
        <v/>
      </c>
      <c r="AS128" t="str">
        <f>IF(C128="","",_xlfn.XLOOKUP(_xlfn.XLOOKUP(C128,table_Termination[Connector],table_Termination[HV_Siem_Breaker]),Table_Breaker[breaker],Table_Breaker[Description],""))</f>
        <v/>
      </c>
      <c r="AT128" s="44" t="s">
        <v>283</v>
      </c>
      <c r="AU128" t="e">
        <f t="shared" si="24"/>
        <v>#N/A</v>
      </c>
      <c r="AV128" t="e">
        <f t="shared" si="25"/>
        <v>#N/A</v>
      </c>
      <c r="AW128" s="44" t="str" cm="1">
        <f t="array" ref="AW128">IF(D128="","",_xlfn.TOROW(lookup!A309:A321))</f>
        <v/>
      </c>
    </row>
    <row r="129" spans="1:49" x14ac:dyDescent="0.25">
      <c r="A129" s="56">
        <v>120</v>
      </c>
      <c r="B129" s="57" t="str">
        <f t="shared" si="21"/>
        <v/>
      </c>
      <c r="C129" s="58"/>
      <c r="D129" s="58"/>
      <c r="E129" s="57"/>
      <c r="F129" s="57" t="str">
        <f t="shared" si="22"/>
        <v/>
      </c>
      <c r="G129" s="57"/>
      <c r="H129" s="59"/>
      <c r="I129" s="59" t="s">
        <v>183</v>
      </c>
      <c r="J129" s="59" t="s">
        <v>183</v>
      </c>
      <c r="K129" s="59"/>
      <c r="L129" s="60" t="str">
        <f t="shared" si="26"/>
        <v/>
      </c>
      <c r="M129" s="60" t="str">
        <f t="shared" si="27"/>
        <v/>
      </c>
      <c r="N129" s="59"/>
      <c r="O129" s="59"/>
      <c r="P129" s="61"/>
      <c r="Q129" s="61"/>
      <c r="R129" s="62" t="str">
        <f>IF(C129="","",_xlfn.XLOOKUP(C129,table_Termination[Connector],table_Termination[Conduit_Size]))</f>
        <v/>
      </c>
      <c r="S129" s="63" t="str">
        <f>IF(C129="","",_xlfn.XLOOKUP(C129,table_Termination[Connector],table_Termination[Wire AWG]))</f>
        <v/>
      </c>
      <c r="T129" s="64" t="str">
        <f t="shared" si="19"/>
        <v/>
      </c>
      <c r="U129" s="65" t="str">
        <f>IF(C129="","",LEFT(_xlfn.XLOOKUP(C129,table_Termination[Connector],table_Termination[Voltage]),3))</f>
        <v/>
      </c>
      <c r="V129" s="66" t="str">
        <f t="shared" si="28"/>
        <v/>
      </c>
      <c r="W129" s="64" t="str" cm="1">
        <f t="array" aca="1" ref="W129" ca="1">IF(C129="","",IF(D129="MCC","------",IF(K129="","Black",_xlfn.XLOOKUP(K129,Table_RotateWireColor[circuit],INDIRECT("Table_RotateWireColor["&amp;U129&amp;"]")))))</f>
        <v/>
      </c>
      <c r="X129" s="64" t="str" cm="1">
        <f t="array" aca="1" ref="X129" ca="1">IF(C129="","",IF(D129="MCC","-----",IF(AH129=1,"-",IF(K129="","Red",_xlfn.XLOOKUP(L129,Table_RotateWireColor[circuit],INDIRECT("Table_RotateWireColor["&amp;U129&amp;"]"))))))</f>
        <v/>
      </c>
      <c r="Y129" s="64" t="str" cm="1">
        <f t="array" aca="1" ref="Y129" ca="1">IF(C129="","",IF(D129="MCC","-----",IF(AH129&lt;=2,"-",IF(K129="","Blue",_xlfn.XLOOKUP(M129,Table_RotateWireColor[circuit],INDIRECT("Table_RotateWireColor["&amp;U129&amp;"]"))))))</f>
        <v/>
      </c>
      <c r="Z129" s="64" t="str" cm="1">
        <f t="array" aca="1" ref="Z129" ca="1">IF(C129="","",IF(D129="MCC","-----",IF(AI129&lt;&gt;1,"-",IF(K129="","White",_xlfn.XLOOKUP("N",Table_RotateWireColor[circuit],INDIRECT("Table_RotateWireColor["&amp;U129&amp;"]"))))))</f>
        <v/>
      </c>
      <c r="AA129" s="64" t="str">
        <f t="shared" si="23"/>
        <v/>
      </c>
      <c r="AB129" s="67" t="str">
        <f>IF(C129="","","PWxx-"&amp;_xlfn.XLOOKUP(C129,table_Termination[Connector],table_Termination[Abbreviation])&amp;"T-xxSALx("&amp;IF(D129="LFMC",0,IF(D129="MCC",1,3))&amp;IF(Q129="Bolt",1,0)&amp;IF(AL129="None",0,IF(AL129="1G",1,IF(AL129="4x4",2,3)))&amp;")")</f>
        <v/>
      </c>
      <c r="AC129" s="68" t="str">
        <f>IF(D129="MCC","MC Cable Wire Colors "&amp;_xlfn.XLOOKUP(C129,table_Termination[Connector],table_Termination[MCC_Wire_Colors]),"")</f>
        <v/>
      </c>
      <c r="AD129" s="69"/>
      <c r="AG129" t="e">
        <f>IF(AND(LEFT(C129,2)="L6",_xlfn.NUMBERVALUE(LEFT(U129,3))&gt;250),"1ph",_xlfn.XLOOKUP(C129,table_Termination[Connector],table_Termination[Phasing]))</f>
        <v>#N/A</v>
      </c>
      <c r="AH129" t="e">
        <f>_xlfn.XLOOKUP('Order Entry'!AG129,lookup!$O$3:$O$7,lookup!$P$3:$P$7)</f>
        <v>#N/A</v>
      </c>
      <c r="AI129" t="e">
        <f>_xlfn.XLOOKUP('Order Entry'!AG129,lookup!$O$3:$O$7,lookup!$Q$3:$Q$7)</f>
        <v>#N/A</v>
      </c>
      <c r="AJ129">
        <f t="shared" si="20"/>
        <v>0</v>
      </c>
      <c r="AK129" t="e">
        <f>_xlfn.XLOOKUP(C129,table_Termination[Connector],table_Termination[Plate_Hole])</f>
        <v>#N/A</v>
      </c>
      <c r="AL129" t="e">
        <f>_xlfn.XLOOKUP(V129,lookup!$AD$68:$AD$72,lookup!$AC$68:$AC$72)</f>
        <v>#N/A</v>
      </c>
      <c r="AM129" s="44" t="str" cm="1">
        <f t="array" ref="AM129">IF(C129="","",IF(_xlfn.XLOOKUP(C129,table_Termination[Connector],table_Termination[Plate_Hole])=1.6,{"4x4","1G"},IF(_xlfn.XLOOKUP(C129,table_Termination[Connector],table_Termination[Plate_Hole])=2.1,"4x4","None")))</f>
        <v/>
      </c>
      <c r="AO129" s="44" t="str" cm="1">
        <f t="array" ref="AO129">IF(AM129="","None",_xlfn.XLOOKUP(_xlfn.ANCHORARRAY(AM129),lookup!$AC$68:$AC$72,lookup!$AD$68:$AD$72))</f>
        <v>None</v>
      </c>
      <c r="AQ129" s="44" t="s">
        <v>283</v>
      </c>
      <c r="AR129" t="str">
        <f>IF(C129="","",_xlfn.XLOOKUP(_xlfn.XLOOKUP(C129,table_Termination[Connector],table_Termination[SQD_Breaker]),Table_Breaker[breaker],Table_Breaker[Description]))</f>
        <v/>
      </c>
      <c r="AS129" t="str">
        <f>IF(C129="","",_xlfn.XLOOKUP(_xlfn.XLOOKUP(C129,table_Termination[Connector],table_Termination[HV_Siem_Breaker]),Table_Breaker[breaker],Table_Breaker[Description],""))</f>
        <v/>
      </c>
      <c r="AT129" s="44" t="s">
        <v>283</v>
      </c>
      <c r="AU129" t="e">
        <f t="shared" si="24"/>
        <v>#N/A</v>
      </c>
      <c r="AV129" t="e">
        <f t="shared" si="25"/>
        <v>#N/A</v>
      </c>
      <c r="AW129" s="44" t="str" cm="1">
        <f t="array" ref="AW129">IF(D129="","",_xlfn.TOROW(lookup!A310:A322))</f>
        <v/>
      </c>
    </row>
    <row r="130" spans="1:49" x14ac:dyDescent="0.25">
      <c r="A130" s="56">
        <v>121</v>
      </c>
      <c r="B130" s="57" t="str">
        <f t="shared" si="21"/>
        <v/>
      </c>
      <c r="C130" s="58"/>
      <c r="D130" s="58"/>
      <c r="E130" s="57"/>
      <c r="F130" s="57" t="str">
        <f t="shared" si="22"/>
        <v/>
      </c>
      <c r="G130" s="57"/>
      <c r="H130" s="59"/>
      <c r="I130" s="59" t="s">
        <v>183</v>
      </c>
      <c r="J130" s="59" t="s">
        <v>183</v>
      </c>
      <c r="K130" s="59"/>
      <c r="L130" s="60" t="str">
        <f t="shared" si="26"/>
        <v/>
      </c>
      <c r="M130" s="60" t="str">
        <f t="shared" si="27"/>
        <v/>
      </c>
      <c r="N130" s="59"/>
      <c r="O130" s="59"/>
      <c r="P130" s="61"/>
      <c r="Q130" s="61"/>
      <c r="R130" s="62" t="str">
        <f>IF(C130="","",_xlfn.XLOOKUP(C130,table_Termination[Connector],table_Termination[Conduit_Size]))</f>
        <v/>
      </c>
      <c r="S130" s="63" t="str">
        <f>IF(C130="","",_xlfn.XLOOKUP(C130,table_Termination[Connector],table_Termination[Wire AWG]))</f>
        <v/>
      </c>
      <c r="T130" s="64" t="str">
        <f t="shared" si="19"/>
        <v/>
      </c>
      <c r="U130" s="65" t="str">
        <f>IF(C130="","",LEFT(_xlfn.XLOOKUP(C130,table_Termination[Connector],table_Termination[Voltage]),3))</f>
        <v/>
      </c>
      <c r="V130" s="66" t="str">
        <f t="shared" si="28"/>
        <v/>
      </c>
      <c r="W130" s="64" t="str" cm="1">
        <f t="array" aca="1" ref="W130" ca="1">IF(C130="","",IF(D130="MCC","------",IF(K130="","Black",_xlfn.XLOOKUP(K130,Table_RotateWireColor[circuit],INDIRECT("Table_RotateWireColor["&amp;U130&amp;"]")))))</f>
        <v/>
      </c>
      <c r="X130" s="64" t="str" cm="1">
        <f t="array" aca="1" ref="X130" ca="1">IF(C130="","",IF(D130="MCC","-----",IF(AH130=1,"-",IF(K130="","Red",_xlfn.XLOOKUP(L130,Table_RotateWireColor[circuit],INDIRECT("Table_RotateWireColor["&amp;U130&amp;"]"))))))</f>
        <v/>
      </c>
      <c r="Y130" s="64" t="str" cm="1">
        <f t="array" aca="1" ref="Y130" ca="1">IF(C130="","",IF(D130="MCC","-----",IF(AH130&lt;=2,"-",IF(K130="","Blue",_xlfn.XLOOKUP(M130,Table_RotateWireColor[circuit],INDIRECT("Table_RotateWireColor["&amp;U130&amp;"]"))))))</f>
        <v/>
      </c>
      <c r="Z130" s="64" t="str" cm="1">
        <f t="array" aca="1" ref="Z130" ca="1">IF(C130="","",IF(D130="MCC","-----",IF(AI130&lt;&gt;1,"-",IF(K130="","White",_xlfn.XLOOKUP("N",Table_RotateWireColor[circuit],INDIRECT("Table_RotateWireColor["&amp;U130&amp;"]"))))))</f>
        <v/>
      </c>
      <c r="AA130" s="64" t="str">
        <f t="shared" si="23"/>
        <v/>
      </c>
      <c r="AB130" s="67" t="str">
        <f>IF(C130="","","PWxx-"&amp;_xlfn.XLOOKUP(C130,table_Termination[Connector],table_Termination[Abbreviation])&amp;"T-xxSALx("&amp;IF(D130="LFMC",0,IF(D130="MCC",1,3))&amp;IF(Q130="Bolt",1,0)&amp;IF(AL130="None",0,IF(AL130="1G",1,IF(AL130="4x4",2,3)))&amp;")")</f>
        <v/>
      </c>
      <c r="AC130" s="68" t="str">
        <f>IF(D130="MCC","MC Cable Wire Colors "&amp;_xlfn.XLOOKUP(C130,table_Termination[Connector],table_Termination[MCC_Wire_Colors]),"")</f>
        <v/>
      </c>
      <c r="AD130" s="69"/>
      <c r="AG130" t="e">
        <f>IF(AND(LEFT(C130,2)="L6",_xlfn.NUMBERVALUE(LEFT(U130,3))&gt;250),"1ph",_xlfn.XLOOKUP(C130,table_Termination[Connector],table_Termination[Phasing]))</f>
        <v>#N/A</v>
      </c>
      <c r="AH130" t="e">
        <f>_xlfn.XLOOKUP('Order Entry'!AG130,lookup!$O$3:$O$7,lookup!$P$3:$P$7)</f>
        <v>#N/A</v>
      </c>
      <c r="AI130" t="e">
        <f>_xlfn.XLOOKUP('Order Entry'!AG130,lookup!$O$3:$O$7,lookup!$Q$3:$Q$7)</f>
        <v>#N/A</v>
      </c>
      <c r="AJ130">
        <f t="shared" si="20"/>
        <v>0</v>
      </c>
      <c r="AK130" t="e">
        <f>_xlfn.XLOOKUP(C130,table_Termination[Connector],table_Termination[Plate_Hole])</f>
        <v>#N/A</v>
      </c>
      <c r="AL130" t="e">
        <f>_xlfn.XLOOKUP(V130,lookup!$AD$68:$AD$72,lookup!$AC$68:$AC$72)</f>
        <v>#N/A</v>
      </c>
      <c r="AM130" s="44" t="str" cm="1">
        <f t="array" ref="AM130">IF(C130="","",IF(_xlfn.XLOOKUP(C130,table_Termination[Connector],table_Termination[Plate_Hole])=1.6,{"4x4","1G"},IF(_xlfn.XLOOKUP(C130,table_Termination[Connector],table_Termination[Plate_Hole])=2.1,"4x4","None")))</f>
        <v/>
      </c>
      <c r="AO130" s="44" t="str" cm="1">
        <f t="array" ref="AO130">IF(AM130="","None",_xlfn.XLOOKUP(_xlfn.ANCHORARRAY(AM130),lookup!$AC$68:$AC$72,lookup!$AD$68:$AD$72))</f>
        <v>None</v>
      </c>
      <c r="AQ130" s="44" t="s">
        <v>283</v>
      </c>
      <c r="AR130" t="str">
        <f>IF(C130="","",_xlfn.XLOOKUP(_xlfn.XLOOKUP(C130,table_Termination[Connector],table_Termination[SQD_Breaker]),Table_Breaker[breaker],Table_Breaker[Description]))</f>
        <v/>
      </c>
      <c r="AS130" t="str">
        <f>IF(C130="","",_xlfn.XLOOKUP(_xlfn.XLOOKUP(C130,table_Termination[Connector],table_Termination[HV_Siem_Breaker]),Table_Breaker[breaker],Table_Breaker[Description],""))</f>
        <v/>
      </c>
      <c r="AT130" s="44" t="s">
        <v>283</v>
      </c>
      <c r="AU130" t="e">
        <f t="shared" si="24"/>
        <v>#N/A</v>
      </c>
      <c r="AV130" t="e">
        <f t="shared" si="25"/>
        <v>#N/A</v>
      </c>
      <c r="AW130" s="44" t="str" cm="1">
        <f t="array" ref="AW130">IF(D130="","",_xlfn.TOROW(lookup!A311:A323))</f>
        <v/>
      </c>
    </row>
    <row r="131" spans="1:49" x14ac:dyDescent="0.25">
      <c r="A131" s="56">
        <v>122</v>
      </c>
      <c r="B131" s="57" t="str">
        <f t="shared" si="21"/>
        <v/>
      </c>
      <c r="C131" s="58"/>
      <c r="D131" s="58"/>
      <c r="E131" s="57"/>
      <c r="F131" s="57" t="str">
        <f t="shared" si="22"/>
        <v/>
      </c>
      <c r="G131" s="57"/>
      <c r="H131" s="59"/>
      <c r="I131" s="59" t="s">
        <v>183</v>
      </c>
      <c r="J131" s="59" t="s">
        <v>183</v>
      </c>
      <c r="K131" s="59"/>
      <c r="L131" s="60" t="str">
        <f t="shared" si="26"/>
        <v/>
      </c>
      <c r="M131" s="60" t="str">
        <f t="shared" si="27"/>
        <v/>
      </c>
      <c r="N131" s="59"/>
      <c r="O131" s="59"/>
      <c r="P131" s="61"/>
      <c r="Q131" s="61"/>
      <c r="R131" s="62" t="str">
        <f>IF(C131="","",_xlfn.XLOOKUP(C131,table_Termination[Connector],table_Termination[Conduit_Size]))</f>
        <v/>
      </c>
      <c r="S131" s="63" t="str">
        <f>IF(C131="","",_xlfn.XLOOKUP(C131,table_Termination[Connector],table_Termination[Wire AWG]))</f>
        <v/>
      </c>
      <c r="T131" s="64" t="str">
        <f t="shared" si="19"/>
        <v/>
      </c>
      <c r="U131" s="65" t="str">
        <f>IF(C131="","",LEFT(_xlfn.XLOOKUP(C131,table_Termination[Connector],table_Termination[Voltage]),3))</f>
        <v/>
      </c>
      <c r="V131" s="66" t="str">
        <f t="shared" si="28"/>
        <v/>
      </c>
      <c r="W131" s="64" t="str" cm="1">
        <f t="array" aca="1" ref="W131" ca="1">IF(C131="","",IF(D131="MCC","------",IF(K131="","Black",_xlfn.XLOOKUP(K131,Table_RotateWireColor[circuit],INDIRECT("Table_RotateWireColor["&amp;U131&amp;"]")))))</f>
        <v/>
      </c>
      <c r="X131" s="64" t="str" cm="1">
        <f t="array" aca="1" ref="X131" ca="1">IF(C131="","",IF(D131="MCC","-----",IF(AH131=1,"-",IF(K131="","Red",_xlfn.XLOOKUP(L131,Table_RotateWireColor[circuit],INDIRECT("Table_RotateWireColor["&amp;U131&amp;"]"))))))</f>
        <v/>
      </c>
      <c r="Y131" s="64" t="str" cm="1">
        <f t="array" aca="1" ref="Y131" ca="1">IF(C131="","",IF(D131="MCC","-----",IF(AH131&lt;=2,"-",IF(K131="","Blue",_xlfn.XLOOKUP(M131,Table_RotateWireColor[circuit],INDIRECT("Table_RotateWireColor["&amp;U131&amp;"]"))))))</f>
        <v/>
      </c>
      <c r="Z131" s="64" t="str" cm="1">
        <f t="array" aca="1" ref="Z131" ca="1">IF(C131="","",IF(D131="MCC","-----",IF(AI131&lt;&gt;1,"-",IF(K131="","White",_xlfn.XLOOKUP("N",Table_RotateWireColor[circuit],INDIRECT("Table_RotateWireColor["&amp;U131&amp;"]"))))))</f>
        <v/>
      </c>
      <c r="AA131" s="64" t="str">
        <f t="shared" si="23"/>
        <v/>
      </c>
      <c r="AB131" s="67" t="str">
        <f>IF(C131="","","PWxx-"&amp;_xlfn.XLOOKUP(C131,table_Termination[Connector],table_Termination[Abbreviation])&amp;"T-xxSALx("&amp;IF(D131="LFMC",0,IF(D131="MCC",1,3))&amp;IF(Q131="Bolt",1,0)&amp;IF(AL131="None",0,IF(AL131="1G",1,IF(AL131="4x4",2,3)))&amp;")")</f>
        <v/>
      </c>
      <c r="AC131" s="68" t="str">
        <f>IF(D131="MCC","MC Cable Wire Colors "&amp;_xlfn.XLOOKUP(C131,table_Termination[Connector],table_Termination[MCC_Wire_Colors]),"")</f>
        <v/>
      </c>
      <c r="AD131" s="69"/>
      <c r="AG131" t="e">
        <f>IF(AND(LEFT(C131,2)="L6",_xlfn.NUMBERVALUE(LEFT(U131,3))&gt;250),"1ph",_xlfn.XLOOKUP(C131,table_Termination[Connector],table_Termination[Phasing]))</f>
        <v>#N/A</v>
      </c>
      <c r="AH131" t="e">
        <f>_xlfn.XLOOKUP('Order Entry'!AG131,lookup!$O$3:$O$7,lookup!$P$3:$P$7)</f>
        <v>#N/A</v>
      </c>
      <c r="AI131" t="e">
        <f>_xlfn.XLOOKUP('Order Entry'!AG131,lookup!$O$3:$O$7,lookup!$Q$3:$Q$7)</f>
        <v>#N/A</v>
      </c>
      <c r="AJ131">
        <f t="shared" si="20"/>
        <v>0</v>
      </c>
      <c r="AK131" t="e">
        <f>_xlfn.XLOOKUP(C131,table_Termination[Connector],table_Termination[Plate_Hole])</f>
        <v>#N/A</v>
      </c>
      <c r="AL131" t="e">
        <f>_xlfn.XLOOKUP(V131,lookup!$AD$68:$AD$72,lookup!$AC$68:$AC$72)</f>
        <v>#N/A</v>
      </c>
      <c r="AM131" s="44" t="str" cm="1">
        <f t="array" ref="AM131">IF(C131="","",IF(_xlfn.XLOOKUP(C131,table_Termination[Connector],table_Termination[Plate_Hole])=1.6,{"4x4","1G"},IF(_xlfn.XLOOKUP(C131,table_Termination[Connector],table_Termination[Plate_Hole])=2.1,"4x4","None")))</f>
        <v/>
      </c>
      <c r="AO131" s="44" t="str" cm="1">
        <f t="array" ref="AO131">IF(AM131="","None",_xlfn.XLOOKUP(_xlfn.ANCHORARRAY(AM131),lookup!$AC$68:$AC$72,lookup!$AD$68:$AD$72))</f>
        <v>None</v>
      </c>
      <c r="AQ131" s="44" t="s">
        <v>283</v>
      </c>
      <c r="AR131" t="str">
        <f>IF(C131="","",_xlfn.XLOOKUP(_xlfn.XLOOKUP(C131,table_Termination[Connector],table_Termination[SQD_Breaker]),Table_Breaker[breaker],Table_Breaker[Description]))</f>
        <v/>
      </c>
      <c r="AS131" t="str">
        <f>IF(C131="","",_xlfn.XLOOKUP(_xlfn.XLOOKUP(C131,table_Termination[Connector],table_Termination[HV_Siem_Breaker]),Table_Breaker[breaker],Table_Breaker[Description],""))</f>
        <v/>
      </c>
      <c r="AT131" s="44" t="s">
        <v>283</v>
      </c>
      <c r="AU131" t="e">
        <f t="shared" si="24"/>
        <v>#N/A</v>
      </c>
      <c r="AV131" t="e">
        <f t="shared" si="25"/>
        <v>#N/A</v>
      </c>
      <c r="AW131" s="44" t="str" cm="1">
        <f t="array" ref="AW131">IF(D131="","",_xlfn.TOROW(lookup!A312:A324))</f>
        <v/>
      </c>
    </row>
    <row r="132" spans="1:49" x14ac:dyDescent="0.25">
      <c r="A132" s="56">
        <v>123</v>
      </c>
      <c r="B132" s="57" t="str">
        <f t="shared" si="21"/>
        <v/>
      </c>
      <c r="C132" s="58"/>
      <c r="D132" s="58"/>
      <c r="E132" s="57"/>
      <c r="F132" s="57" t="str">
        <f t="shared" si="22"/>
        <v/>
      </c>
      <c r="G132" s="57"/>
      <c r="H132" s="59"/>
      <c r="I132" s="59" t="s">
        <v>183</v>
      </c>
      <c r="J132" s="59" t="s">
        <v>183</v>
      </c>
      <c r="K132" s="59"/>
      <c r="L132" s="60" t="str">
        <f t="shared" si="26"/>
        <v/>
      </c>
      <c r="M132" s="60" t="str">
        <f t="shared" si="27"/>
        <v/>
      </c>
      <c r="N132" s="59"/>
      <c r="O132" s="59"/>
      <c r="P132" s="61"/>
      <c r="Q132" s="61"/>
      <c r="R132" s="62" t="str">
        <f>IF(C132="","",_xlfn.XLOOKUP(C132,table_Termination[Connector],table_Termination[Conduit_Size]))</f>
        <v/>
      </c>
      <c r="S132" s="63" t="str">
        <f>IF(C132="","",_xlfn.XLOOKUP(C132,table_Termination[Connector],table_Termination[Wire AWG]))</f>
        <v/>
      </c>
      <c r="T132" s="64" t="str">
        <f t="shared" si="19"/>
        <v/>
      </c>
      <c r="U132" s="65" t="str">
        <f>IF(C132="","",LEFT(_xlfn.XLOOKUP(C132,table_Termination[Connector],table_Termination[Voltage]),3))</f>
        <v/>
      </c>
      <c r="V132" s="66" t="str">
        <f t="shared" si="28"/>
        <v/>
      </c>
      <c r="W132" s="64" t="str" cm="1">
        <f t="array" aca="1" ref="W132" ca="1">IF(C132="","",IF(D132="MCC","------",IF(K132="","Black",_xlfn.XLOOKUP(K132,Table_RotateWireColor[circuit],INDIRECT("Table_RotateWireColor["&amp;U132&amp;"]")))))</f>
        <v/>
      </c>
      <c r="X132" s="64" t="str" cm="1">
        <f t="array" aca="1" ref="X132" ca="1">IF(C132="","",IF(D132="MCC","-----",IF(AH132=1,"-",IF(K132="","Red",_xlfn.XLOOKUP(L132,Table_RotateWireColor[circuit],INDIRECT("Table_RotateWireColor["&amp;U132&amp;"]"))))))</f>
        <v/>
      </c>
      <c r="Y132" s="64" t="str" cm="1">
        <f t="array" aca="1" ref="Y132" ca="1">IF(C132="","",IF(D132="MCC","-----",IF(AH132&lt;=2,"-",IF(K132="","Blue",_xlfn.XLOOKUP(M132,Table_RotateWireColor[circuit],INDIRECT("Table_RotateWireColor["&amp;U132&amp;"]"))))))</f>
        <v/>
      </c>
      <c r="Z132" s="64" t="str" cm="1">
        <f t="array" aca="1" ref="Z132" ca="1">IF(C132="","",IF(D132="MCC","-----",IF(AI132&lt;&gt;1,"-",IF(K132="","White",_xlfn.XLOOKUP("N",Table_RotateWireColor[circuit],INDIRECT("Table_RotateWireColor["&amp;U132&amp;"]"))))))</f>
        <v/>
      </c>
      <c r="AA132" s="64" t="str">
        <f t="shared" si="23"/>
        <v/>
      </c>
      <c r="AB132" s="67" t="str">
        <f>IF(C132="","","PWxx-"&amp;_xlfn.XLOOKUP(C132,table_Termination[Connector],table_Termination[Abbreviation])&amp;"T-xxSALx("&amp;IF(D132="LFMC",0,IF(D132="MCC",1,3))&amp;IF(Q132="Bolt",1,0)&amp;IF(AL132="None",0,IF(AL132="1G",1,IF(AL132="4x4",2,3)))&amp;")")</f>
        <v/>
      </c>
      <c r="AC132" s="68" t="str">
        <f>IF(D132="MCC","MC Cable Wire Colors "&amp;_xlfn.XLOOKUP(C132,table_Termination[Connector],table_Termination[MCC_Wire_Colors]),"")</f>
        <v/>
      </c>
      <c r="AD132" s="69"/>
      <c r="AG132" t="e">
        <f>IF(AND(LEFT(C132,2)="L6",_xlfn.NUMBERVALUE(LEFT(U132,3))&gt;250),"1ph",_xlfn.XLOOKUP(C132,table_Termination[Connector],table_Termination[Phasing]))</f>
        <v>#N/A</v>
      </c>
      <c r="AH132" t="e">
        <f>_xlfn.XLOOKUP('Order Entry'!AG132,lookup!$O$3:$O$7,lookup!$P$3:$P$7)</f>
        <v>#N/A</v>
      </c>
      <c r="AI132" t="e">
        <f>_xlfn.XLOOKUP('Order Entry'!AG132,lookup!$O$3:$O$7,lookup!$Q$3:$Q$7)</f>
        <v>#N/A</v>
      </c>
      <c r="AJ132">
        <f t="shared" si="20"/>
        <v>0</v>
      </c>
      <c r="AK132" t="e">
        <f>_xlfn.XLOOKUP(C132,table_Termination[Connector],table_Termination[Plate_Hole])</f>
        <v>#N/A</v>
      </c>
      <c r="AL132" t="e">
        <f>_xlfn.XLOOKUP(V132,lookup!$AD$68:$AD$72,lookup!$AC$68:$AC$72)</f>
        <v>#N/A</v>
      </c>
      <c r="AM132" s="44" t="str" cm="1">
        <f t="array" ref="AM132">IF(C132="","",IF(_xlfn.XLOOKUP(C132,table_Termination[Connector],table_Termination[Plate_Hole])=1.6,{"4x4","1G"},IF(_xlfn.XLOOKUP(C132,table_Termination[Connector],table_Termination[Plate_Hole])=2.1,"4x4","None")))</f>
        <v/>
      </c>
      <c r="AO132" s="44" t="str" cm="1">
        <f t="array" ref="AO132">IF(AM132="","None",_xlfn.XLOOKUP(_xlfn.ANCHORARRAY(AM132),lookup!$AC$68:$AC$72,lookup!$AD$68:$AD$72))</f>
        <v>None</v>
      </c>
      <c r="AQ132" s="44" t="s">
        <v>283</v>
      </c>
      <c r="AR132" t="str">
        <f>IF(C132="","",_xlfn.XLOOKUP(_xlfn.XLOOKUP(C132,table_Termination[Connector],table_Termination[SQD_Breaker]),Table_Breaker[breaker],Table_Breaker[Description]))</f>
        <v/>
      </c>
      <c r="AS132" t="str">
        <f>IF(C132="","",_xlfn.XLOOKUP(_xlfn.XLOOKUP(C132,table_Termination[Connector],table_Termination[HV_Siem_Breaker]),Table_Breaker[breaker],Table_Breaker[Description],""))</f>
        <v/>
      </c>
      <c r="AT132" s="44" t="s">
        <v>283</v>
      </c>
      <c r="AU132" t="e">
        <f t="shared" si="24"/>
        <v>#N/A</v>
      </c>
      <c r="AV132" t="e">
        <f t="shared" si="25"/>
        <v>#N/A</v>
      </c>
      <c r="AW132" s="44" t="str" cm="1">
        <f t="array" ref="AW132">IF(D132="","",_xlfn.TOROW(lookup!A313:A325))</f>
        <v/>
      </c>
    </row>
    <row r="133" spans="1:49" x14ac:dyDescent="0.25">
      <c r="A133" s="56">
        <v>124</v>
      </c>
      <c r="B133" s="57" t="str">
        <f t="shared" si="21"/>
        <v/>
      </c>
      <c r="C133" s="58"/>
      <c r="D133" s="58"/>
      <c r="E133" s="57"/>
      <c r="F133" s="57" t="str">
        <f t="shared" si="22"/>
        <v/>
      </c>
      <c r="G133" s="57"/>
      <c r="H133" s="59"/>
      <c r="I133" s="59" t="s">
        <v>183</v>
      </c>
      <c r="J133" s="59" t="s">
        <v>183</v>
      </c>
      <c r="K133" s="59"/>
      <c r="L133" s="60" t="str">
        <f t="shared" si="26"/>
        <v/>
      </c>
      <c r="M133" s="60" t="str">
        <f t="shared" si="27"/>
        <v/>
      </c>
      <c r="N133" s="59"/>
      <c r="O133" s="59"/>
      <c r="P133" s="61"/>
      <c r="Q133" s="61"/>
      <c r="R133" s="62" t="str">
        <f>IF(C133="","",_xlfn.XLOOKUP(C133,table_Termination[Connector],table_Termination[Conduit_Size]))</f>
        <v/>
      </c>
      <c r="S133" s="63" t="str">
        <f>IF(C133="","",_xlfn.XLOOKUP(C133,table_Termination[Connector],table_Termination[Wire AWG]))</f>
        <v/>
      </c>
      <c r="T133" s="64" t="str">
        <f t="shared" si="19"/>
        <v/>
      </c>
      <c r="U133" s="65" t="str">
        <f>IF(C133="","",LEFT(_xlfn.XLOOKUP(C133,table_Termination[Connector],table_Termination[Voltage]),3))</f>
        <v/>
      </c>
      <c r="V133" s="66" t="str">
        <f t="shared" si="28"/>
        <v/>
      </c>
      <c r="W133" s="64" t="str" cm="1">
        <f t="array" aca="1" ref="W133" ca="1">IF(C133="","",IF(D133="MCC","------",IF(K133="","Black",_xlfn.XLOOKUP(K133,Table_RotateWireColor[circuit],INDIRECT("Table_RotateWireColor["&amp;U133&amp;"]")))))</f>
        <v/>
      </c>
      <c r="X133" s="64" t="str" cm="1">
        <f t="array" aca="1" ref="X133" ca="1">IF(C133="","",IF(D133="MCC","-----",IF(AH133=1,"-",IF(K133="","Red",_xlfn.XLOOKUP(L133,Table_RotateWireColor[circuit],INDIRECT("Table_RotateWireColor["&amp;U133&amp;"]"))))))</f>
        <v/>
      </c>
      <c r="Y133" s="64" t="str" cm="1">
        <f t="array" aca="1" ref="Y133" ca="1">IF(C133="","",IF(D133="MCC","-----",IF(AH133&lt;=2,"-",IF(K133="","Blue",_xlfn.XLOOKUP(M133,Table_RotateWireColor[circuit],INDIRECT("Table_RotateWireColor["&amp;U133&amp;"]"))))))</f>
        <v/>
      </c>
      <c r="Z133" s="64" t="str" cm="1">
        <f t="array" aca="1" ref="Z133" ca="1">IF(C133="","",IF(D133="MCC","-----",IF(AI133&lt;&gt;1,"-",IF(K133="","White",_xlfn.XLOOKUP("N",Table_RotateWireColor[circuit],INDIRECT("Table_RotateWireColor["&amp;U133&amp;"]"))))))</f>
        <v/>
      </c>
      <c r="AA133" s="64" t="str">
        <f t="shared" si="23"/>
        <v/>
      </c>
      <c r="AB133" s="67" t="str">
        <f>IF(C133="","","PWxx-"&amp;_xlfn.XLOOKUP(C133,table_Termination[Connector],table_Termination[Abbreviation])&amp;"T-xxSALx("&amp;IF(D133="LFMC",0,IF(D133="MCC",1,3))&amp;IF(Q133="Bolt",1,0)&amp;IF(AL133="None",0,IF(AL133="1G",1,IF(AL133="4x4",2,3)))&amp;")")</f>
        <v/>
      </c>
      <c r="AC133" s="68" t="str">
        <f>IF(D133="MCC","MC Cable Wire Colors "&amp;_xlfn.XLOOKUP(C133,table_Termination[Connector],table_Termination[MCC_Wire_Colors]),"")</f>
        <v/>
      </c>
      <c r="AD133" s="69"/>
      <c r="AG133" t="e">
        <f>IF(AND(LEFT(C133,2)="L6",_xlfn.NUMBERVALUE(LEFT(U133,3))&gt;250),"1ph",_xlfn.XLOOKUP(C133,table_Termination[Connector],table_Termination[Phasing]))</f>
        <v>#N/A</v>
      </c>
      <c r="AH133" t="e">
        <f>_xlfn.XLOOKUP('Order Entry'!AG133,lookup!$O$3:$O$7,lookup!$P$3:$P$7)</f>
        <v>#N/A</v>
      </c>
      <c r="AI133" t="e">
        <f>_xlfn.XLOOKUP('Order Entry'!AG133,lookup!$O$3:$O$7,lookup!$Q$3:$Q$7)</f>
        <v>#N/A</v>
      </c>
      <c r="AJ133">
        <f t="shared" si="20"/>
        <v>0</v>
      </c>
      <c r="AK133" t="e">
        <f>_xlfn.XLOOKUP(C133,table_Termination[Connector],table_Termination[Plate_Hole])</f>
        <v>#N/A</v>
      </c>
      <c r="AL133" t="e">
        <f>_xlfn.XLOOKUP(V133,lookup!$AD$68:$AD$72,lookup!$AC$68:$AC$72)</f>
        <v>#N/A</v>
      </c>
      <c r="AM133" s="44" t="str" cm="1">
        <f t="array" ref="AM133">IF(C133="","",IF(_xlfn.XLOOKUP(C133,table_Termination[Connector],table_Termination[Plate_Hole])=1.6,{"4x4","1G"},IF(_xlfn.XLOOKUP(C133,table_Termination[Connector],table_Termination[Plate_Hole])=2.1,"4x4","None")))</f>
        <v/>
      </c>
      <c r="AO133" s="44" t="str" cm="1">
        <f t="array" ref="AO133">IF(AM133="","None",_xlfn.XLOOKUP(_xlfn.ANCHORARRAY(AM133),lookup!$AC$68:$AC$72,lookup!$AD$68:$AD$72))</f>
        <v>None</v>
      </c>
      <c r="AQ133" s="44" t="s">
        <v>283</v>
      </c>
      <c r="AR133" t="str">
        <f>IF(C133="","",_xlfn.XLOOKUP(_xlfn.XLOOKUP(C133,table_Termination[Connector],table_Termination[SQD_Breaker]),Table_Breaker[breaker],Table_Breaker[Description]))</f>
        <v/>
      </c>
      <c r="AS133" t="str">
        <f>IF(C133="","",_xlfn.XLOOKUP(_xlfn.XLOOKUP(C133,table_Termination[Connector],table_Termination[HV_Siem_Breaker]),Table_Breaker[breaker],Table_Breaker[Description],""))</f>
        <v/>
      </c>
      <c r="AT133" s="44" t="s">
        <v>283</v>
      </c>
      <c r="AU133" t="e">
        <f t="shared" si="24"/>
        <v>#N/A</v>
      </c>
      <c r="AV133" t="e">
        <f t="shared" si="25"/>
        <v>#N/A</v>
      </c>
      <c r="AW133" s="44" t="str" cm="1">
        <f t="array" ref="AW133">IF(D133="","",_xlfn.TOROW(lookup!A314:A326))</f>
        <v/>
      </c>
    </row>
    <row r="134" spans="1:49" x14ac:dyDescent="0.25">
      <c r="A134" s="56">
        <v>125</v>
      </c>
      <c r="B134" s="57" t="str">
        <f t="shared" si="21"/>
        <v/>
      </c>
      <c r="C134" s="58"/>
      <c r="D134" s="58"/>
      <c r="E134" s="57"/>
      <c r="F134" s="57" t="str">
        <f t="shared" si="22"/>
        <v/>
      </c>
      <c r="G134" s="57"/>
      <c r="H134" s="59"/>
      <c r="I134" s="59" t="s">
        <v>183</v>
      </c>
      <c r="J134" s="59" t="s">
        <v>183</v>
      </c>
      <c r="K134" s="59"/>
      <c r="L134" s="60" t="str">
        <f t="shared" si="26"/>
        <v/>
      </c>
      <c r="M134" s="60" t="str">
        <f t="shared" si="27"/>
        <v/>
      </c>
      <c r="N134" s="59"/>
      <c r="O134" s="59"/>
      <c r="P134" s="61"/>
      <c r="Q134" s="61"/>
      <c r="R134" s="62" t="str">
        <f>IF(C134="","",_xlfn.XLOOKUP(C134,table_Termination[Connector],table_Termination[Conduit_Size]))</f>
        <v/>
      </c>
      <c r="S134" s="63" t="str">
        <f>IF(C134="","",_xlfn.XLOOKUP(C134,table_Termination[Connector],table_Termination[Wire AWG]))</f>
        <v/>
      </c>
      <c r="T134" s="64" t="str">
        <f t="shared" si="19"/>
        <v/>
      </c>
      <c r="U134" s="65" t="str">
        <f>IF(C134="","",LEFT(_xlfn.XLOOKUP(C134,table_Termination[Connector],table_Termination[Voltage]),3))</f>
        <v/>
      </c>
      <c r="V134" s="66" t="str">
        <f t="shared" si="28"/>
        <v/>
      </c>
      <c r="W134" s="64" t="str" cm="1">
        <f t="array" aca="1" ref="W134" ca="1">IF(C134="","",IF(D134="MCC","------",IF(K134="","Black",_xlfn.XLOOKUP(K134,Table_RotateWireColor[circuit],INDIRECT("Table_RotateWireColor["&amp;U134&amp;"]")))))</f>
        <v/>
      </c>
      <c r="X134" s="64" t="str" cm="1">
        <f t="array" aca="1" ref="X134" ca="1">IF(C134="","",IF(D134="MCC","-----",IF(AH134=1,"-",IF(K134="","Red",_xlfn.XLOOKUP(L134,Table_RotateWireColor[circuit],INDIRECT("Table_RotateWireColor["&amp;U134&amp;"]"))))))</f>
        <v/>
      </c>
      <c r="Y134" s="64" t="str" cm="1">
        <f t="array" aca="1" ref="Y134" ca="1">IF(C134="","",IF(D134="MCC","-----",IF(AH134&lt;=2,"-",IF(K134="","Blue",_xlfn.XLOOKUP(M134,Table_RotateWireColor[circuit],INDIRECT("Table_RotateWireColor["&amp;U134&amp;"]"))))))</f>
        <v/>
      </c>
      <c r="Z134" s="64" t="str" cm="1">
        <f t="array" aca="1" ref="Z134" ca="1">IF(C134="","",IF(D134="MCC","-----",IF(AI134&lt;&gt;1,"-",IF(K134="","White",_xlfn.XLOOKUP("N",Table_RotateWireColor[circuit],INDIRECT("Table_RotateWireColor["&amp;U134&amp;"]"))))))</f>
        <v/>
      </c>
      <c r="AA134" s="64" t="str">
        <f t="shared" si="23"/>
        <v/>
      </c>
      <c r="AB134" s="67" t="str">
        <f>IF(C134="","","PWxx-"&amp;_xlfn.XLOOKUP(C134,table_Termination[Connector],table_Termination[Abbreviation])&amp;"T-xxSALx("&amp;IF(D134="LFMC",0,IF(D134="MCC",1,3))&amp;IF(Q134="Bolt",1,0)&amp;IF(AL134="None",0,IF(AL134="1G",1,IF(AL134="4x4",2,3)))&amp;")")</f>
        <v/>
      </c>
      <c r="AC134" s="68" t="str">
        <f>IF(D134="MCC","MC Cable Wire Colors "&amp;_xlfn.XLOOKUP(C134,table_Termination[Connector],table_Termination[MCC_Wire_Colors]),"")</f>
        <v/>
      </c>
      <c r="AD134" s="69"/>
      <c r="AG134" t="e">
        <f>IF(AND(LEFT(C134,2)="L6",_xlfn.NUMBERVALUE(LEFT(U134,3))&gt;250),"1ph",_xlfn.XLOOKUP(C134,table_Termination[Connector],table_Termination[Phasing]))</f>
        <v>#N/A</v>
      </c>
      <c r="AH134" t="e">
        <f>_xlfn.XLOOKUP('Order Entry'!AG134,lookup!$O$3:$O$7,lookup!$P$3:$P$7)</f>
        <v>#N/A</v>
      </c>
      <c r="AI134" t="e">
        <f>_xlfn.XLOOKUP('Order Entry'!AG134,lookup!$O$3:$O$7,lookup!$Q$3:$Q$7)</f>
        <v>#N/A</v>
      </c>
      <c r="AJ134">
        <f t="shared" si="20"/>
        <v>0</v>
      </c>
      <c r="AK134" t="e">
        <f>_xlfn.XLOOKUP(C134,table_Termination[Connector],table_Termination[Plate_Hole])</f>
        <v>#N/A</v>
      </c>
      <c r="AL134" t="e">
        <f>_xlfn.XLOOKUP(V134,lookup!$AD$68:$AD$72,lookup!$AC$68:$AC$72)</f>
        <v>#N/A</v>
      </c>
      <c r="AM134" s="44" t="str" cm="1">
        <f t="array" ref="AM134">IF(C134="","",IF(_xlfn.XLOOKUP(C134,table_Termination[Connector],table_Termination[Plate_Hole])=1.6,{"4x4","1G"},IF(_xlfn.XLOOKUP(C134,table_Termination[Connector],table_Termination[Plate_Hole])=2.1,"4x4","None")))</f>
        <v/>
      </c>
      <c r="AO134" s="44" t="str" cm="1">
        <f t="array" ref="AO134">IF(AM134="","None",_xlfn.XLOOKUP(_xlfn.ANCHORARRAY(AM134),lookup!$AC$68:$AC$72,lookup!$AD$68:$AD$72))</f>
        <v>None</v>
      </c>
      <c r="AQ134" s="44" t="s">
        <v>283</v>
      </c>
      <c r="AR134" t="str">
        <f>IF(C134="","",_xlfn.XLOOKUP(_xlfn.XLOOKUP(C134,table_Termination[Connector],table_Termination[SQD_Breaker]),Table_Breaker[breaker],Table_Breaker[Description]))</f>
        <v/>
      </c>
      <c r="AS134" t="str">
        <f>IF(C134="","",_xlfn.XLOOKUP(_xlfn.XLOOKUP(C134,table_Termination[Connector],table_Termination[HV_Siem_Breaker]),Table_Breaker[breaker],Table_Breaker[Description],""))</f>
        <v/>
      </c>
      <c r="AT134" s="44" t="s">
        <v>283</v>
      </c>
      <c r="AU134" t="e">
        <f t="shared" si="24"/>
        <v>#N/A</v>
      </c>
      <c r="AV134" t="e">
        <f t="shared" si="25"/>
        <v>#N/A</v>
      </c>
      <c r="AW134" s="44" t="str" cm="1">
        <f t="array" ref="AW134">IF(D134="","",_xlfn.TOROW(lookup!A315:A327))</f>
        <v/>
      </c>
    </row>
    <row r="135" spans="1:49" x14ac:dyDescent="0.25">
      <c r="A135" s="56">
        <v>126</v>
      </c>
      <c r="B135" s="57" t="str">
        <f t="shared" si="21"/>
        <v/>
      </c>
      <c r="C135" s="58"/>
      <c r="D135" s="58"/>
      <c r="E135" s="57"/>
      <c r="F135" s="57" t="str">
        <f t="shared" si="22"/>
        <v/>
      </c>
      <c r="G135" s="57"/>
      <c r="H135" s="59"/>
      <c r="I135" s="59" t="s">
        <v>183</v>
      </c>
      <c r="J135" s="59" t="s">
        <v>183</v>
      </c>
      <c r="K135" s="59"/>
      <c r="L135" s="60" t="str">
        <f t="shared" si="26"/>
        <v/>
      </c>
      <c r="M135" s="60" t="str">
        <f t="shared" si="27"/>
        <v/>
      </c>
      <c r="N135" s="59"/>
      <c r="O135" s="59"/>
      <c r="P135" s="61"/>
      <c r="Q135" s="61"/>
      <c r="R135" s="62" t="str">
        <f>IF(C135="","",_xlfn.XLOOKUP(C135,table_Termination[Connector],table_Termination[Conduit_Size]))</f>
        <v/>
      </c>
      <c r="S135" s="63" t="str">
        <f>IF(C135="","",_xlfn.XLOOKUP(C135,table_Termination[Connector],table_Termination[Wire AWG]))</f>
        <v/>
      </c>
      <c r="T135" s="64" t="str">
        <f t="shared" si="19"/>
        <v/>
      </c>
      <c r="U135" s="65" t="str">
        <f>IF(C135="","",LEFT(_xlfn.XLOOKUP(C135,table_Termination[Connector],table_Termination[Voltage]),3))</f>
        <v/>
      </c>
      <c r="V135" s="66" t="str">
        <f t="shared" si="28"/>
        <v/>
      </c>
      <c r="W135" s="64" t="str" cm="1">
        <f t="array" aca="1" ref="W135" ca="1">IF(C135="","",IF(D135="MCC","------",IF(K135="","Black",_xlfn.XLOOKUP(K135,Table_RotateWireColor[circuit],INDIRECT("Table_RotateWireColor["&amp;U135&amp;"]")))))</f>
        <v/>
      </c>
      <c r="X135" s="64" t="str" cm="1">
        <f t="array" aca="1" ref="X135" ca="1">IF(C135="","",IF(D135="MCC","-----",IF(AH135=1,"-",IF(K135="","Red",_xlfn.XLOOKUP(L135,Table_RotateWireColor[circuit],INDIRECT("Table_RotateWireColor["&amp;U135&amp;"]"))))))</f>
        <v/>
      </c>
      <c r="Y135" s="64" t="str" cm="1">
        <f t="array" aca="1" ref="Y135" ca="1">IF(C135="","",IF(D135="MCC","-----",IF(AH135&lt;=2,"-",IF(K135="","Blue",_xlfn.XLOOKUP(M135,Table_RotateWireColor[circuit],INDIRECT("Table_RotateWireColor["&amp;U135&amp;"]"))))))</f>
        <v/>
      </c>
      <c r="Z135" s="64" t="str" cm="1">
        <f t="array" aca="1" ref="Z135" ca="1">IF(C135="","",IF(D135="MCC","-----",IF(AI135&lt;&gt;1,"-",IF(K135="","White",_xlfn.XLOOKUP("N",Table_RotateWireColor[circuit],INDIRECT("Table_RotateWireColor["&amp;U135&amp;"]"))))))</f>
        <v/>
      </c>
      <c r="AA135" s="64" t="str">
        <f t="shared" si="23"/>
        <v/>
      </c>
      <c r="AB135" s="67" t="str">
        <f>IF(C135="","","PWxx-"&amp;_xlfn.XLOOKUP(C135,table_Termination[Connector],table_Termination[Abbreviation])&amp;"T-xxSALx("&amp;IF(D135="LFMC",0,IF(D135="MCC",1,3))&amp;IF(Q135="Bolt",1,0)&amp;IF(AL135="None",0,IF(AL135="1G",1,IF(AL135="4x4",2,3)))&amp;")")</f>
        <v/>
      </c>
      <c r="AC135" s="68" t="str">
        <f>IF(D135="MCC","MC Cable Wire Colors "&amp;_xlfn.XLOOKUP(C135,table_Termination[Connector],table_Termination[MCC_Wire_Colors]),"")</f>
        <v/>
      </c>
      <c r="AD135" s="69"/>
      <c r="AG135" t="e">
        <f>IF(AND(LEFT(C135,2)="L6",_xlfn.NUMBERVALUE(LEFT(U135,3))&gt;250),"1ph",_xlfn.XLOOKUP(C135,table_Termination[Connector],table_Termination[Phasing]))</f>
        <v>#N/A</v>
      </c>
      <c r="AH135" t="e">
        <f>_xlfn.XLOOKUP('Order Entry'!AG135,lookup!$O$3:$O$7,lookup!$P$3:$P$7)</f>
        <v>#N/A</v>
      </c>
      <c r="AI135" t="e">
        <f>_xlfn.XLOOKUP('Order Entry'!AG135,lookup!$O$3:$O$7,lookup!$Q$3:$Q$7)</f>
        <v>#N/A</v>
      </c>
      <c r="AJ135">
        <f t="shared" si="20"/>
        <v>0</v>
      </c>
      <c r="AK135" t="e">
        <f>_xlfn.XLOOKUP(C135,table_Termination[Connector],table_Termination[Plate_Hole])</f>
        <v>#N/A</v>
      </c>
      <c r="AL135" t="e">
        <f>_xlfn.XLOOKUP(V135,lookup!$AD$68:$AD$72,lookup!$AC$68:$AC$72)</f>
        <v>#N/A</v>
      </c>
      <c r="AM135" s="44" t="str" cm="1">
        <f t="array" ref="AM135">IF(C135="","",IF(_xlfn.XLOOKUP(C135,table_Termination[Connector],table_Termination[Plate_Hole])=1.6,{"4x4","1G"},IF(_xlfn.XLOOKUP(C135,table_Termination[Connector],table_Termination[Plate_Hole])=2.1,"4x4","None")))</f>
        <v/>
      </c>
      <c r="AO135" s="44" t="str" cm="1">
        <f t="array" ref="AO135">IF(AM135="","None",_xlfn.XLOOKUP(_xlfn.ANCHORARRAY(AM135),lookup!$AC$68:$AC$72,lookup!$AD$68:$AD$72))</f>
        <v>None</v>
      </c>
      <c r="AQ135" s="44" t="s">
        <v>283</v>
      </c>
      <c r="AR135" t="str">
        <f>IF(C135="","",_xlfn.XLOOKUP(_xlfn.XLOOKUP(C135,table_Termination[Connector],table_Termination[SQD_Breaker]),Table_Breaker[breaker],Table_Breaker[Description]))</f>
        <v/>
      </c>
      <c r="AS135" t="str">
        <f>IF(C135="","",_xlfn.XLOOKUP(_xlfn.XLOOKUP(C135,table_Termination[Connector],table_Termination[HV_Siem_Breaker]),Table_Breaker[breaker],Table_Breaker[Description],""))</f>
        <v/>
      </c>
      <c r="AT135" s="44" t="s">
        <v>283</v>
      </c>
      <c r="AU135" t="e">
        <f t="shared" si="24"/>
        <v>#N/A</v>
      </c>
      <c r="AV135" t="e">
        <f t="shared" si="25"/>
        <v>#N/A</v>
      </c>
      <c r="AW135" s="44" t="str" cm="1">
        <f t="array" ref="AW135">IF(D135="","",_xlfn.TOROW(lookup!A316:A328))</f>
        <v/>
      </c>
    </row>
    <row r="136" spans="1:49" x14ac:dyDescent="0.25">
      <c r="A136" s="56">
        <v>127</v>
      </c>
      <c r="B136" s="57" t="str">
        <f t="shared" si="21"/>
        <v/>
      </c>
      <c r="C136" s="58"/>
      <c r="D136" s="58"/>
      <c r="E136" s="57"/>
      <c r="F136" s="57" t="str">
        <f t="shared" si="22"/>
        <v/>
      </c>
      <c r="G136" s="57"/>
      <c r="H136" s="59"/>
      <c r="I136" s="59" t="s">
        <v>183</v>
      </c>
      <c r="J136" s="59" t="s">
        <v>183</v>
      </c>
      <c r="K136" s="59"/>
      <c r="L136" s="60" t="str">
        <f t="shared" si="26"/>
        <v/>
      </c>
      <c r="M136" s="60" t="str">
        <f t="shared" si="27"/>
        <v/>
      </c>
      <c r="N136" s="59"/>
      <c r="O136" s="59"/>
      <c r="P136" s="61"/>
      <c r="Q136" s="61"/>
      <c r="R136" s="62" t="str">
        <f>IF(C136="","",_xlfn.XLOOKUP(C136,table_Termination[Connector],table_Termination[Conduit_Size]))</f>
        <v/>
      </c>
      <c r="S136" s="63" t="str">
        <f>IF(C136="","",_xlfn.XLOOKUP(C136,table_Termination[Connector],table_Termination[Wire AWG]))</f>
        <v/>
      </c>
      <c r="T136" s="64" t="str">
        <f t="shared" si="19"/>
        <v/>
      </c>
      <c r="U136" s="65" t="str">
        <f>IF(C136="","",LEFT(_xlfn.XLOOKUP(C136,table_Termination[Connector],table_Termination[Voltage]),3))</f>
        <v/>
      </c>
      <c r="V136" s="66" t="str">
        <f t="shared" si="28"/>
        <v/>
      </c>
      <c r="W136" s="64" t="str" cm="1">
        <f t="array" aca="1" ref="W136" ca="1">IF(C136="","",IF(D136="MCC","------",IF(K136="","Black",_xlfn.XLOOKUP(K136,Table_RotateWireColor[circuit],INDIRECT("Table_RotateWireColor["&amp;U136&amp;"]")))))</f>
        <v/>
      </c>
      <c r="X136" s="64" t="str" cm="1">
        <f t="array" aca="1" ref="X136" ca="1">IF(C136="","",IF(D136="MCC","-----",IF(AH136=1,"-",IF(K136="","Red",_xlfn.XLOOKUP(L136,Table_RotateWireColor[circuit],INDIRECT("Table_RotateWireColor["&amp;U136&amp;"]"))))))</f>
        <v/>
      </c>
      <c r="Y136" s="64" t="str" cm="1">
        <f t="array" aca="1" ref="Y136" ca="1">IF(C136="","",IF(D136="MCC","-----",IF(AH136&lt;=2,"-",IF(K136="","Blue",_xlfn.XLOOKUP(M136,Table_RotateWireColor[circuit],INDIRECT("Table_RotateWireColor["&amp;U136&amp;"]"))))))</f>
        <v/>
      </c>
      <c r="Z136" s="64" t="str" cm="1">
        <f t="array" aca="1" ref="Z136" ca="1">IF(C136="","",IF(D136="MCC","-----",IF(AI136&lt;&gt;1,"-",IF(K136="","White",_xlfn.XLOOKUP("N",Table_RotateWireColor[circuit],INDIRECT("Table_RotateWireColor["&amp;U136&amp;"]"))))))</f>
        <v/>
      </c>
      <c r="AA136" s="64" t="str">
        <f t="shared" si="23"/>
        <v/>
      </c>
      <c r="AB136" s="67" t="str">
        <f>IF(C136="","","PWxx-"&amp;_xlfn.XLOOKUP(C136,table_Termination[Connector],table_Termination[Abbreviation])&amp;"T-xxSALx("&amp;IF(D136="LFMC",0,IF(D136="MCC",1,3))&amp;IF(Q136="Bolt",1,0)&amp;IF(AL136="None",0,IF(AL136="1G",1,IF(AL136="4x4",2,3)))&amp;")")</f>
        <v/>
      </c>
      <c r="AC136" s="68" t="str">
        <f>IF(D136="MCC","MC Cable Wire Colors "&amp;_xlfn.XLOOKUP(C136,table_Termination[Connector],table_Termination[MCC_Wire_Colors]),"")</f>
        <v/>
      </c>
      <c r="AD136" s="69"/>
      <c r="AG136" t="e">
        <f>IF(AND(LEFT(C136,2)="L6",_xlfn.NUMBERVALUE(LEFT(U136,3))&gt;250),"1ph",_xlfn.XLOOKUP(C136,table_Termination[Connector],table_Termination[Phasing]))</f>
        <v>#N/A</v>
      </c>
      <c r="AH136" t="e">
        <f>_xlfn.XLOOKUP('Order Entry'!AG136,lookup!$O$3:$O$7,lookup!$P$3:$P$7)</f>
        <v>#N/A</v>
      </c>
      <c r="AI136" t="e">
        <f>_xlfn.XLOOKUP('Order Entry'!AG136,lookup!$O$3:$O$7,lookup!$Q$3:$Q$7)</f>
        <v>#N/A</v>
      </c>
      <c r="AJ136">
        <f t="shared" si="20"/>
        <v>0</v>
      </c>
      <c r="AK136" t="e">
        <f>_xlfn.XLOOKUP(C136,table_Termination[Connector],table_Termination[Plate_Hole])</f>
        <v>#N/A</v>
      </c>
      <c r="AL136" t="e">
        <f>_xlfn.XLOOKUP(V136,lookup!$AD$68:$AD$72,lookup!$AC$68:$AC$72)</f>
        <v>#N/A</v>
      </c>
      <c r="AM136" s="44" t="str" cm="1">
        <f t="array" ref="AM136">IF(C136="","",IF(_xlfn.XLOOKUP(C136,table_Termination[Connector],table_Termination[Plate_Hole])=1.6,{"4x4","1G"},IF(_xlfn.XLOOKUP(C136,table_Termination[Connector],table_Termination[Plate_Hole])=2.1,"4x4","None")))</f>
        <v/>
      </c>
      <c r="AO136" s="44" t="str" cm="1">
        <f t="array" ref="AO136">IF(AM136="","None",_xlfn.XLOOKUP(_xlfn.ANCHORARRAY(AM136),lookup!$AC$68:$AC$72,lookup!$AD$68:$AD$72))</f>
        <v>None</v>
      </c>
      <c r="AQ136" s="44" t="s">
        <v>283</v>
      </c>
      <c r="AR136" t="str">
        <f>IF(C136="","",_xlfn.XLOOKUP(_xlfn.XLOOKUP(C136,table_Termination[Connector],table_Termination[SQD_Breaker]),Table_Breaker[breaker],Table_Breaker[Description]))</f>
        <v/>
      </c>
      <c r="AS136" t="str">
        <f>IF(C136="","",_xlfn.XLOOKUP(_xlfn.XLOOKUP(C136,table_Termination[Connector],table_Termination[HV_Siem_Breaker]),Table_Breaker[breaker],Table_Breaker[Description],""))</f>
        <v/>
      </c>
      <c r="AT136" s="44" t="s">
        <v>283</v>
      </c>
      <c r="AU136" t="e">
        <f t="shared" si="24"/>
        <v>#N/A</v>
      </c>
      <c r="AV136" t="e">
        <f t="shared" si="25"/>
        <v>#N/A</v>
      </c>
      <c r="AW136" s="44" t="str" cm="1">
        <f t="array" ref="AW136">IF(D136="","",_xlfn.TOROW(lookup!A317:A329))</f>
        <v/>
      </c>
    </row>
    <row r="137" spans="1:49" x14ac:dyDescent="0.25">
      <c r="A137" s="56">
        <v>128</v>
      </c>
      <c r="B137" s="57" t="str">
        <f t="shared" si="21"/>
        <v/>
      </c>
      <c r="C137" s="58"/>
      <c r="D137" s="58"/>
      <c r="E137" s="57"/>
      <c r="F137" s="57" t="str">
        <f t="shared" si="22"/>
        <v/>
      </c>
      <c r="G137" s="57"/>
      <c r="H137" s="59"/>
      <c r="I137" s="59" t="s">
        <v>183</v>
      </c>
      <c r="J137" s="59" t="s">
        <v>183</v>
      </c>
      <c r="K137" s="59"/>
      <c r="L137" s="60" t="str">
        <f t="shared" si="26"/>
        <v/>
      </c>
      <c r="M137" s="60" t="str">
        <f t="shared" si="27"/>
        <v/>
      </c>
      <c r="N137" s="59"/>
      <c r="O137" s="59"/>
      <c r="P137" s="61"/>
      <c r="Q137" s="61"/>
      <c r="R137" s="62" t="str">
        <f>IF(C137="","",_xlfn.XLOOKUP(C137,table_Termination[Connector],table_Termination[Conduit_Size]))</f>
        <v/>
      </c>
      <c r="S137" s="63" t="str">
        <f>IF(C137="","",_xlfn.XLOOKUP(C137,table_Termination[Connector],table_Termination[Wire AWG]))</f>
        <v/>
      </c>
      <c r="T137" s="64" t="str">
        <f t="shared" si="19"/>
        <v/>
      </c>
      <c r="U137" s="65" t="str">
        <f>IF(C137="","",LEFT(_xlfn.XLOOKUP(C137,table_Termination[Connector],table_Termination[Voltage]),3))</f>
        <v/>
      </c>
      <c r="V137" s="66" t="str">
        <f t="shared" si="28"/>
        <v/>
      </c>
      <c r="W137" s="64" t="str" cm="1">
        <f t="array" aca="1" ref="W137" ca="1">IF(C137="","",IF(D137="MCC","------",IF(K137="","Black",_xlfn.XLOOKUP(K137,Table_RotateWireColor[circuit],INDIRECT("Table_RotateWireColor["&amp;U137&amp;"]")))))</f>
        <v/>
      </c>
      <c r="X137" s="64" t="str" cm="1">
        <f t="array" aca="1" ref="X137" ca="1">IF(C137="","",IF(D137="MCC","-----",IF(AH137=1,"-",IF(K137="","Red",_xlfn.XLOOKUP(L137,Table_RotateWireColor[circuit],INDIRECT("Table_RotateWireColor["&amp;U137&amp;"]"))))))</f>
        <v/>
      </c>
      <c r="Y137" s="64" t="str" cm="1">
        <f t="array" aca="1" ref="Y137" ca="1">IF(C137="","",IF(D137="MCC","-----",IF(AH137&lt;=2,"-",IF(K137="","Blue",_xlfn.XLOOKUP(M137,Table_RotateWireColor[circuit],INDIRECT("Table_RotateWireColor["&amp;U137&amp;"]"))))))</f>
        <v/>
      </c>
      <c r="Z137" s="64" t="str" cm="1">
        <f t="array" aca="1" ref="Z137" ca="1">IF(C137="","",IF(D137="MCC","-----",IF(AI137&lt;&gt;1,"-",IF(K137="","White",_xlfn.XLOOKUP("N",Table_RotateWireColor[circuit],INDIRECT("Table_RotateWireColor["&amp;U137&amp;"]"))))))</f>
        <v/>
      </c>
      <c r="AA137" s="64" t="str">
        <f t="shared" si="23"/>
        <v/>
      </c>
      <c r="AB137" s="67" t="str">
        <f>IF(C137="","","PWxx-"&amp;_xlfn.XLOOKUP(C137,table_Termination[Connector],table_Termination[Abbreviation])&amp;"T-xxSALx("&amp;IF(D137="LFMC",0,IF(D137="MCC",1,3))&amp;IF(Q137="Bolt",1,0)&amp;IF(AL137="None",0,IF(AL137="1G",1,IF(AL137="4x4",2,3)))&amp;")")</f>
        <v/>
      </c>
      <c r="AC137" s="68" t="str">
        <f>IF(D137="MCC","MC Cable Wire Colors "&amp;_xlfn.XLOOKUP(C137,table_Termination[Connector],table_Termination[MCC_Wire_Colors]),"")</f>
        <v/>
      </c>
      <c r="AD137" s="69"/>
      <c r="AG137" t="e">
        <f>IF(AND(LEFT(C137,2)="L6",_xlfn.NUMBERVALUE(LEFT(U137,3))&gt;250),"1ph",_xlfn.XLOOKUP(C137,table_Termination[Connector],table_Termination[Phasing]))</f>
        <v>#N/A</v>
      </c>
      <c r="AH137" t="e">
        <f>_xlfn.XLOOKUP('Order Entry'!AG137,lookup!$O$3:$O$7,lookup!$P$3:$P$7)</f>
        <v>#N/A</v>
      </c>
      <c r="AI137" t="e">
        <f>_xlfn.XLOOKUP('Order Entry'!AG137,lookup!$O$3:$O$7,lookup!$Q$3:$Q$7)</f>
        <v>#N/A</v>
      </c>
      <c r="AJ137">
        <f t="shared" si="20"/>
        <v>0</v>
      </c>
      <c r="AK137" t="e">
        <f>_xlfn.XLOOKUP(C137,table_Termination[Connector],table_Termination[Plate_Hole])</f>
        <v>#N/A</v>
      </c>
      <c r="AL137" t="e">
        <f>_xlfn.XLOOKUP(V137,lookup!$AD$68:$AD$72,lookup!$AC$68:$AC$72)</f>
        <v>#N/A</v>
      </c>
      <c r="AM137" s="44" t="str" cm="1">
        <f t="array" ref="AM137">IF(C137="","",IF(_xlfn.XLOOKUP(C137,table_Termination[Connector],table_Termination[Plate_Hole])=1.6,{"4x4","1G"},IF(_xlfn.XLOOKUP(C137,table_Termination[Connector],table_Termination[Plate_Hole])=2.1,"4x4","None")))</f>
        <v/>
      </c>
      <c r="AO137" s="44" t="str" cm="1">
        <f t="array" ref="AO137">IF(AM137="","None",_xlfn.XLOOKUP(_xlfn.ANCHORARRAY(AM137),lookup!$AC$68:$AC$72,lookup!$AD$68:$AD$72))</f>
        <v>None</v>
      </c>
      <c r="AQ137" s="44" t="s">
        <v>283</v>
      </c>
      <c r="AR137" t="str">
        <f>IF(C137="","",_xlfn.XLOOKUP(_xlfn.XLOOKUP(C137,table_Termination[Connector],table_Termination[SQD_Breaker]),Table_Breaker[breaker],Table_Breaker[Description]))</f>
        <v/>
      </c>
      <c r="AS137" t="str">
        <f>IF(C137="","",_xlfn.XLOOKUP(_xlfn.XLOOKUP(C137,table_Termination[Connector],table_Termination[HV_Siem_Breaker]),Table_Breaker[breaker],Table_Breaker[Description],""))</f>
        <v/>
      </c>
      <c r="AT137" s="44" t="s">
        <v>283</v>
      </c>
      <c r="AU137" t="e">
        <f t="shared" si="24"/>
        <v>#N/A</v>
      </c>
      <c r="AV137" t="e">
        <f t="shared" si="25"/>
        <v>#N/A</v>
      </c>
      <c r="AW137" s="44" t="str" cm="1">
        <f t="array" ref="AW137">IF(D137="","",_xlfn.TOROW(lookup!A318:A330))</f>
        <v/>
      </c>
    </row>
    <row r="138" spans="1:49" x14ac:dyDescent="0.25">
      <c r="A138" s="56">
        <v>129</v>
      </c>
      <c r="B138" s="57" t="str">
        <f t="shared" si="21"/>
        <v/>
      </c>
      <c r="C138" s="58"/>
      <c r="D138" s="58"/>
      <c r="E138" s="57"/>
      <c r="F138" s="57" t="str">
        <f t="shared" si="22"/>
        <v/>
      </c>
      <c r="G138" s="57"/>
      <c r="H138" s="59"/>
      <c r="I138" s="59" t="s">
        <v>183</v>
      </c>
      <c r="J138" s="59" t="s">
        <v>183</v>
      </c>
      <c r="K138" s="59"/>
      <c r="L138" s="60" t="str">
        <f t="shared" si="26"/>
        <v/>
      </c>
      <c r="M138" s="60" t="str">
        <f t="shared" si="27"/>
        <v/>
      </c>
      <c r="N138" s="59"/>
      <c r="O138" s="59"/>
      <c r="P138" s="61"/>
      <c r="Q138" s="61"/>
      <c r="R138" s="62" t="str">
        <f>IF(C138="","",_xlfn.XLOOKUP(C138,table_Termination[Connector],table_Termination[Conduit_Size]))</f>
        <v/>
      </c>
      <c r="S138" s="63" t="str">
        <f>IF(C138="","",_xlfn.XLOOKUP(C138,table_Termination[Connector],table_Termination[Wire AWG]))</f>
        <v/>
      </c>
      <c r="T138" s="64" t="str">
        <f t="shared" ref="T138:T201" si="29">IF(C138="","",IF(S138&lt;6,8,10))</f>
        <v/>
      </c>
      <c r="U138" s="65" t="str">
        <f>IF(C138="","",LEFT(_xlfn.XLOOKUP(C138,table_Termination[Connector],table_Termination[Voltage]),3))</f>
        <v/>
      </c>
      <c r="V138" s="66" t="str">
        <f t="shared" si="28"/>
        <v/>
      </c>
      <c r="W138" s="64" t="str" cm="1">
        <f t="array" aca="1" ref="W138" ca="1">IF(C138="","",IF(D138="MCC","------",IF(K138="","Black",_xlfn.XLOOKUP(K138,Table_RotateWireColor[circuit],INDIRECT("Table_RotateWireColor["&amp;U138&amp;"]")))))</f>
        <v/>
      </c>
      <c r="X138" s="64" t="str" cm="1">
        <f t="array" aca="1" ref="X138" ca="1">IF(C138="","",IF(D138="MCC","-----",IF(AH138=1,"-",IF(K138="","Red",_xlfn.XLOOKUP(L138,Table_RotateWireColor[circuit],INDIRECT("Table_RotateWireColor["&amp;U138&amp;"]"))))))</f>
        <v/>
      </c>
      <c r="Y138" s="64" t="str" cm="1">
        <f t="array" aca="1" ref="Y138" ca="1">IF(C138="","",IF(D138="MCC","-----",IF(AH138&lt;=2,"-",IF(K138="","Blue",_xlfn.XLOOKUP(M138,Table_RotateWireColor[circuit],INDIRECT("Table_RotateWireColor["&amp;U138&amp;"]"))))))</f>
        <v/>
      </c>
      <c r="Z138" s="64" t="str" cm="1">
        <f t="array" aca="1" ref="Z138" ca="1">IF(C138="","",IF(D138="MCC","-----",IF(AI138&lt;&gt;1,"-",IF(K138="","White",_xlfn.XLOOKUP("N",Table_RotateWireColor[circuit],INDIRECT("Table_RotateWireColor["&amp;U138&amp;"]"))))))</f>
        <v/>
      </c>
      <c r="AA138" s="64" t="str">
        <f t="shared" si="23"/>
        <v/>
      </c>
      <c r="AB138" s="67" t="str">
        <f>IF(C138="","","PWxx-"&amp;_xlfn.XLOOKUP(C138,table_Termination[Connector],table_Termination[Abbreviation])&amp;"T-xxSALx("&amp;IF(D138="LFMC",0,IF(D138="MCC",1,3))&amp;IF(Q138="Bolt",1,0)&amp;IF(AL138="None",0,IF(AL138="1G",1,IF(AL138="4x4",2,3)))&amp;")")</f>
        <v/>
      </c>
      <c r="AC138" s="68" t="str">
        <f>IF(D138="MCC","MC Cable Wire Colors "&amp;_xlfn.XLOOKUP(C138,table_Termination[Connector],table_Termination[MCC_Wire_Colors]),"")</f>
        <v/>
      </c>
      <c r="AD138" s="69"/>
      <c r="AG138" t="e">
        <f>IF(AND(LEFT(C138,2)="L6",_xlfn.NUMBERVALUE(LEFT(U138,3))&gt;250),"1ph",_xlfn.XLOOKUP(C138,table_Termination[Connector],table_Termination[Phasing]))</f>
        <v>#N/A</v>
      </c>
      <c r="AH138" t="e">
        <f>_xlfn.XLOOKUP('Order Entry'!AG138,lookup!$O$3:$O$7,lookup!$P$3:$P$7)</f>
        <v>#N/A</v>
      </c>
      <c r="AI138" t="e">
        <f>_xlfn.XLOOKUP('Order Entry'!AG138,lookup!$O$3:$O$7,lookup!$Q$3:$Q$7)</f>
        <v>#N/A</v>
      </c>
      <c r="AJ138">
        <f t="shared" ref="AJ138:AJ201" si="30">IF(_xlfn.NUMBERVALUE(LEFT(K138,3))=120,208,_xlfn.NUMBERVALUE(LEFT(K138,3)))</f>
        <v>0</v>
      </c>
      <c r="AK138" t="e">
        <f>_xlfn.XLOOKUP(C138,table_Termination[Connector],table_Termination[Plate_Hole])</f>
        <v>#N/A</v>
      </c>
      <c r="AL138" t="e">
        <f>_xlfn.XLOOKUP(V138,lookup!$AD$68:$AD$72,lookup!$AC$68:$AC$72)</f>
        <v>#N/A</v>
      </c>
      <c r="AM138" s="44" t="str" cm="1">
        <f t="array" ref="AM138">IF(C138="","",IF(_xlfn.XLOOKUP(C138,table_Termination[Connector],table_Termination[Plate_Hole])=1.6,{"4x4","1G"},IF(_xlfn.XLOOKUP(C138,table_Termination[Connector],table_Termination[Plate_Hole])=2.1,"4x4","None")))</f>
        <v/>
      </c>
      <c r="AO138" s="44" t="str" cm="1">
        <f t="array" ref="AO138">IF(AM138="","None",_xlfn.XLOOKUP(_xlfn.ANCHORARRAY(AM138),lookup!$AC$68:$AC$72,lookup!$AD$68:$AD$72))</f>
        <v>None</v>
      </c>
      <c r="AQ138" s="44" t="s">
        <v>283</v>
      </c>
      <c r="AR138" t="str">
        <f>IF(C138="","",_xlfn.XLOOKUP(_xlfn.XLOOKUP(C138,table_Termination[Connector],table_Termination[SQD_Breaker]),Table_Breaker[breaker],Table_Breaker[Description]))</f>
        <v/>
      </c>
      <c r="AS138" t="str">
        <f>IF(C138="","",_xlfn.XLOOKUP(_xlfn.XLOOKUP(C138,table_Termination[Connector],table_Termination[HV_Siem_Breaker]),Table_Breaker[breaker],Table_Breaker[Description],""))</f>
        <v/>
      </c>
      <c r="AT138" s="44" t="s">
        <v>283</v>
      </c>
      <c r="AU138" t="e">
        <f t="shared" si="24"/>
        <v>#N/A</v>
      </c>
      <c r="AV138" t="e">
        <f t="shared" si="25"/>
        <v>#N/A</v>
      </c>
      <c r="AW138" s="44" t="str" cm="1">
        <f t="array" ref="AW138">IF(D138="","",_xlfn.TOROW(lookup!A319:A331))</f>
        <v/>
      </c>
    </row>
    <row r="139" spans="1:49" x14ac:dyDescent="0.25">
      <c r="A139" s="56">
        <v>130</v>
      </c>
      <c r="B139" s="57" t="str">
        <f t="shared" ref="B139:B202" si="31">IF(C139="","",1)</f>
        <v/>
      </c>
      <c r="C139" s="58"/>
      <c r="D139" s="58"/>
      <c r="E139" s="57"/>
      <c r="F139" s="57" t="str">
        <f t="shared" ref="F139:F202" si="32">IF(E139="","",6)</f>
        <v/>
      </c>
      <c r="G139" s="57"/>
      <c r="H139" s="59"/>
      <c r="I139" s="59" t="s">
        <v>183</v>
      </c>
      <c r="J139" s="59" t="s">
        <v>183</v>
      </c>
      <c r="K139" s="59"/>
      <c r="L139" s="60" t="str">
        <f t="shared" si="26"/>
        <v/>
      </c>
      <c r="M139" s="60" t="str">
        <f t="shared" si="27"/>
        <v/>
      </c>
      <c r="N139" s="59"/>
      <c r="O139" s="59"/>
      <c r="P139" s="61"/>
      <c r="Q139" s="61"/>
      <c r="R139" s="62" t="str">
        <f>IF(C139="","",_xlfn.XLOOKUP(C139,table_Termination[Connector],table_Termination[Conduit_Size]))</f>
        <v/>
      </c>
      <c r="S139" s="63" t="str">
        <f>IF(C139="","",_xlfn.XLOOKUP(C139,table_Termination[Connector],table_Termination[Wire AWG]))</f>
        <v/>
      </c>
      <c r="T139" s="64" t="str">
        <f t="shared" si="29"/>
        <v/>
      </c>
      <c r="U139" s="65" t="str">
        <f>IF(C139="","",LEFT(_xlfn.XLOOKUP(C139,table_Termination[Connector],table_Termination[Voltage]),3))</f>
        <v/>
      </c>
      <c r="V139" s="66" t="str">
        <f t="shared" si="28"/>
        <v/>
      </c>
      <c r="W139" s="64" t="str" cm="1">
        <f t="array" aca="1" ref="W139" ca="1">IF(C139="","",IF(D139="MCC","------",IF(K139="","Black",_xlfn.XLOOKUP(K139,Table_RotateWireColor[circuit],INDIRECT("Table_RotateWireColor["&amp;U139&amp;"]")))))</f>
        <v/>
      </c>
      <c r="X139" s="64" t="str" cm="1">
        <f t="array" aca="1" ref="X139" ca="1">IF(C139="","",IF(D139="MCC","-----",IF(AH139=1,"-",IF(K139="","Red",_xlfn.XLOOKUP(L139,Table_RotateWireColor[circuit],INDIRECT("Table_RotateWireColor["&amp;U139&amp;"]"))))))</f>
        <v/>
      </c>
      <c r="Y139" s="64" t="str" cm="1">
        <f t="array" aca="1" ref="Y139" ca="1">IF(C139="","",IF(D139="MCC","-----",IF(AH139&lt;=2,"-",IF(K139="","Blue",_xlfn.XLOOKUP(M139,Table_RotateWireColor[circuit],INDIRECT("Table_RotateWireColor["&amp;U139&amp;"]"))))))</f>
        <v/>
      </c>
      <c r="Z139" s="64" t="str" cm="1">
        <f t="array" aca="1" ref="Z139" ca="1">IF(C139="","",IF(D139="MCC","-----",IF(AI139&lt;&gt;1,"-",IF(K139="","White",_xlfn.XLOOKUP("N",Table_RotateWireColor[circuit],INDIRECT("Table_RotateWireColor["&amp;U139&amp;"]"))))))</f>
        <v/>
      </c>
      <c r="AA139" s="64" t="str">
        <f t="shared" ref="AA139:AA202" si="33">IF(C139="","",IF(D139="MCC","--&gt;","Green"))</f>
        <v/>
      </c>
      <c r="AB139" s="67" t="str">
        <f>IF(C139="","","PWxx-"&amp;_xlfn.XLOOKUP(C139,table_Termination[Connector],table_Termination[Abbreviation])&amp;"T-xxSALx("&amp;IF(D139="LFMC",0,IF(D139="MCC",1,3))&amp;IF(Q139="Bolt",1,0)&amp;IF(AL139="None",0,IF(AL139="1G",1,IF(AL139="4x4",2,3)))&amp;")")</f>
        <v/>
      </c>
      <c r="AC139" s="68" t="str">
        <f>IF(D139="MCC","MC Cable Wire Colors "&amp;_xlfn.XLOOKUP(C139,table_Termination[Connector],table_Termination[MCC_Wire_Colors]),"")</f>
        <v/>
      </c>
      <c r="AD139" s="69"/>
      <c r="AG139" t="e">
        <f>IF(AND(LEFT(C139,2)="L6",_xlfn.NUMBERVALUE(LEFT(U139,3))&gt;250),"1ph",_xlfn.XLOOKUP(C139,table_Termination[Connector],table_Termination[Phasing]))</f>
        <v>#N/A</v>
      </c>
      <c r="AH139" t="e">
        <f>_xlfn.XLOOKUP('Order Entry'!AG139,lookup!$O$3:$O$7,lookup!$P$3:$P$7)</f>
        <v>#N/A</v>
      </c>
      <c r="AI139" t="e">
        <f>_xlfn.XLOOKUP('Order Entry'!AG139,lookup!$O$3:$O$7,lookup!$Q$3:$Q$7)</f>
        <v>#N/A</v>
      </c>
      <c r="AJ139">
        <f t="shared" si="30"/>
        <v>0</v>
      </c>
      <c r="AK139" t="e">
        <f>_xlfn.XLOOKUP(C139,table_Termination[Connector],table_Termination[Plate_Hole])</f>
        <v>#N/A</v>
      </c>
      <c r="AL139" t="e">
        <f>_xlfn.XLOOKUP(V139,lookup!$AD$68:$AD$72,lookup!$AC$68:$AC$72)</f>
        <v>#N/A</v>
      </c>
      <c r="AM139" s="44" t="str" cm="1">
        <f t="array" ref="AM139">IF(C139="","",IF(_xlfn.XLOOKUP(C139,table_Termination[Connector],table_Termination[Plate_Hole])=1.6,{"4x4","1G"},IF(_xlfn.XLOOKUP(C139,table_Termination[Connector],table_Termination[Plate_Hole])=2.1,"4x4","None")))</f>
        <v/>
      </c>
      <c r="AO139" s="44" t="str" cm="1">
        <f t="array" ref="AO139">IF(AM139="","None",_xlfn.XLOOKUP(_xlfn.ANCHORARRAY(AM139),lookup!$AC$68:$AC$72,lookup!$AD$68:$AD$72))</f>
        <v>None</v>
      </c>
      <c r="AQ139" s="44" t="s">
        <v>283</v>
      </c>
      <c r="AR139" t="str">
        <f>IF(C139="","",_xlfn.XLOOKUP(_xlfn.XLOOKUP(C139,table_Termination[Connector],table_Termination[SQD_Breaker]),Table_Breaker[breaker],Table_Breaker[Description]))</f>
        <v/>
      </c>
      <c r="AS139" t="str">
        <f>IF(C139="","",_xlfn.XLOOKUP(_xlfn.XLOOKUP(C139,table_Termination[Connector],table_Termination[HV_Siem_Breaker]),Table_Breaker[breaker],Table_Breaker[Description],""))</f>
        <v/>
      </c>
      <c r="AT139" s="44" t="s">
        <v>283</v>
      </c>
      <c r="AU139" t="e">
        <f t="shared" si="24"/>
        <v>#N/A</v>
      </c>
      <c r="AV139" t="e">
        <f t="shared" si="25"/>
        <v>#N/A</v>
      </c>
      <c r="AW139" s="44" t="str" cm="1">
        <f t="array" ref="AW139">IF(D139="","",_xlfn.TOROW(lookup!A320:A332))</f>
        <v/>
      </c>
    </row>
    <row r="140" spans="1:49" x14ac:dyDescent="0.25">
      <c r="A140" s="56">
        <v>131</v>
      </c>
      <c r="B140" s="57" t="str">
        <f t="shared" si="31"/>
        <v/>
      </c>
      <c r="C140" s="58"/>
      <c r="D140" s="58"/>
      <c r="E140" s="57"/>
      <c r="F140" s="57" t="str">
        <f t="shared" si="32"/>
        <v/>
      </c>
      <c r="G140" s="57"/>
      <c r="H140" s="59"/>
      <c r="I140" s="59" t="s">
        <v>183</v>
      </c>
      <c r="J140" s="59" t="s">
        <v>183</v>
      </c>
      <c r="K140" s="59"/>
      <c r="L140" s="60" t="str">
        <f t="shared" si="26"/>
        <v/>
      </c>
      <c r="M140" s="60" t="str">
        <f t="shared" si="27"/>
        <v/>
      </c>
      <c r="N140" s="59"/>
      <c r="O140" s="59"/>
      <c r="P140" s="61"/>
      <c r="Q140" s="61"/>
      <c r="R140" s="62" t="str">
        <f>IF(C140="","",_xlfn.XLOOKUP(C140,table_Termination[Connector],table_Termination[Conduit_Size]))</f>
        <v/>
      </c>
      <c r="S140" s="63" t="str">
        <f>IF(C140="","",_xlfn.XLOOKUP(C140,table_Termination[Connector],table_Termination[Wire AWG]))</f>
        <v/>
      </c>
      <c r="T140" s="64" t="str">
        <f t="shared" si="29"/>
        <v/>
      </c>
      <c r="U140" s="65" t="str">
        <f>IF(C140="","",LEFT(_xlfn.XLOOKUP(C140,table_Termination[Connector],table_Termination[Voltage]),3))</f>
        <v/>
      </c>
      <c r="V140" s="66" t="str">
        <f t="shared" si="28"/>
        <v/>
      </c>
      <c r="W140" s="64" t="str" cm="1">
        <f t="array" aca="1" ref="W140" ca="1">IF(C140="","",IF(D140="MCC","------",IF(K140="","Black",_xlfn.XLOOKUP(K140,Table_RotateWireColor[circuit],INDIRECT("Table_RotateWireColor["&amp;U140&amp;"]")))))</f>
        <v/>
      </c>
      <c r="X140" s="64" t="str" cm="1">
        <f t="array" aca="1" ref="X140" ca="1">IF(C140="","",IF(D140="MCC","-----",IF(AH140=1,"-",IF(K140="","Red",_xlfn.XLOOKUP(L140,Table_RotateWireColor[circuit],INDIRECT("Table_RotateWireColor["&amp;U140&amp;"]"))))))</f>
        <v/>
      </c>
      <c r="Y140" s="64" t="str" cm="1">
        <f t="array" aca="1" ref="Y140" ca="1">IF(C140="","",IF(D140="MCC","-----",IF(AH140&lt;=2,"-",IF(K140="","Blue",_xlfn.XLOOKUP(M140,Table_RotateWireColor[circuit],INDIRECT("Table_RotateWireColor["&amp;U140&amp;"]"))))))</f>
        <v/>
      </c>
      <c r="Z140" s="64" t="str" cm="1">
        <f t="array" aca="1" ref="Z140" ca="1">IF(C140="","",IF(D140="MCC","-----",IF(AI140&lt;&gt;1,"-",IF(K140="","White",_xlfn.XLOOKUP("N",Table_RotateWireColor[circuit],INDIRECT("Table_RotateWireColor["&amp;U140&amp;"]"))))))</f>
        <v/>
      </c>
      <c r="AA140" s="64" t="str">
        <f t="shared" si="33"/>
        <v/>
      </c>
      <c r="AB140" s="67" t="str">
        <f>IF(C140="","","PWxx-"&amp;_xlfn.XLOOKUP(C140,table_Termination[Connector],table_Termination[Abbreviation])&amp;"T-xxSALx("&amp;IF(D140="LFMC",0,IF(D140="MCC",1,3))&amp;IF(Q140="Bolt",1,0)&amp;IF(AL140="None",0,IF(AL140="1G",1,IF(AL140="4x4",2,3)))&amp;")")</f>
        <v/>
      </c>
      <c r="AC140" s="68" t="str">
        <f>IF(D140="MCC","MC Cable Wire Colors "&amp;_xlfn.XLOOKUP(C140,table_Termination[Connector],table_Termination[MCC_Wire_Colors]),"")</f>
        <v/>
      </c>
      <c r="AD140" s="69"/>
      <c r="AG140" t="e">
        <f>IF(AND(LEFT(C140,2)="L6",_xlfn.NUMBERVALUE(LEFT(U140,3))&gt;250),"1ph",_xlfn.XLOOKUP(C140,table_Termination[Connector],table_Termination[Phasing]))</f>
        <v>#N/A</v>
      </c>
      <c r="AH140" t="e">
        <f>_xlfn.XLOOKUP('Order Entry'!AG140,lookup!$O$3:$O$7,lookup!$P$3:$P$7)</f>
        <v>#N/A</v>
      </c>
      <c r="AI140" t="e">
        <f>_xlfn.XLOOKUP('Order Entry'!AG140,lookup!$O$3:$O$7,lookup!$Q$3:$Q$7)</f>
        <v>#N/A</v>
      </c>
      <c r="AJ140">
        <f t="shared" si="30"/>
        <v>0</v>
      </c>
      <c r="AK140" t="e">
        <f>_xlfn.XLOOKUP(C140,table_Termination[Connector],table_Termination[Plate_Hole])</f>
        <v>#N/A</v>
      </c>
      <c r="AL140" t="e">
        <f>_xlfn.XLOOKUP(V140,lookup!$AD$68:$AD$72,lookup!$AC$68:$AC$72)</f>
        <v>#N/A</v>
      </c>
      <c r="AM140" s="44" t="str" cm="1">
        <f t="array" ref="AM140">IF(C140="","",IF(_xlfn.XLOOKUP(C140,table_Termination[Connector],table_Termination[Plate_Hole])=1.6,{"4x4","1G"},IF(_xlfn.XLOOKUP(C140,table_Termination[Connector],table_Termination[Plate_Hole])=2.1,"4x4","None")))</f>
        <v/>
      </c>
      <c r="AO140" s="44" t="str" cm="1">
        <f t="array" ref="AO140">IF(AM140="","None",_xlfn.XLOOKUP(_xlfn.ANCHORARRAY(AM140),lookup!$AC$68:$AC$72,lookup!$AD$68:$AD$72))</f>
        <v>None</v>
      </c>
      <c r="AQ140" s="44" t="s">
        <v>283</v>
      </c>
      <c r="AR140" t="str">
        <f>IF(C140="","",_xlfn.XLOOKUP(_xlfn.XLOOKUP(C140,table_Termination[Connector],table_Termination[SQD_Breaker]),Table_Breaker[breaker],Table_Breaker[Description]))</f>
        <v/>
      </c>
      <c r="AS140" t="str">
        <f>IF(C140="","",_xlfn.XLOOKUP(_xlfn.XLOOKUP(C140,table_Termination[Connector],table_Termination[HV_Siem_Breaker]),Table_Breaker[breaker],Table_Breaker[Description],""))</f>
        <v/>
      </c>
      <c r="AT140" s="44" t="s">
        <v>283</v>
      </c>
      <c r="AU140" t="e">
        <f t="shared" ref="AU140:AU203" si="34">IF(OR(AL140="",AL140="None"),"","1 Bolt")</f>
        <v>#N/A</v>
      </c>
      <c r="AV140" t="e">
        <f t="shared" ref="AV140:AV203" si="35">IF(OR(AL140="",AL140="None",AL140="60AH",AL140="2030AH",AL140="4x4"),"","2 Bolt Bracket")</f>
        <v>#N/A</v>
      </c>
      <c r="AW140" s="44" t="str" cm="1">
        <f t="array" ref="AW140">IF(D140="","",_xlfn.TOROW(lookup!A321:A333))</f>
        <v/>
      </c>
    </row>
    <row r="141" spans="1:49" x14ac:dyDescent="0.25">
      <c r="A141" s="56">
        <v>132</v>
      </c>
      <c r="B141" s="57" t="str">
        <f t="shared" si="31"/>
        <v/>
      </c>
      <c r="C141" s="58"/>
      <c r="D141" s="58"/>
      <c r="E141" s="57"/>
      <c r="F141" s="57" t="str">
        <f t="shared" si="32"/>
        <v/>
      </c>
      <c r="G141" s="57"/>
      <c r="H141" s="59"/>
      <c r="I141" s="59" t="s">
        <v>183</v>
      </c>
      <c r="J141" s="59" t="s">
        <v>183</v>
      </c>
      <c r="K141" s="59"/>
      <c r="L141" s="60" t="str">
        <f t="shared" si="26"/>
        <v/>
      </c>
      <c r="M141" s="60" t="str">
        <f t="shared" si="27"/>
        <v/>
      </c>
      <c r="N141" s="59"/>
      <c r="O141" s="59"/>
      <c r="P141" s="61"/>
      <c r="Q141" s="61"/>
      <c r="R141" s="62" t="str">
        <f>IF(C141="","",_xlfn.XLOOKUP(C141,table_Termination[Connector],table_Termination[Conduit_Size]))</f>
        <v/>
      </c>
      <c r="S141" s="63" t="str">
        <f>IF(C141="","",_xlfn.XLOOKUP(C141,table_Termination[Connector],table_Termination[Wire AWG]))</f>
        <v/>
      </c>
      <c r="T141" s="64" t="str">
        <f t="shared" si="29"/>
        <v/>
      </c>
      <c r="U141" s="65" t="str">
        <f>IF(C141="","",LEFT(_xlfn.XLOOKUP(C141,table_Termination[Connector],table_Termination[Voltage]),3))</f>
        <v/>
      </c>
      <c r="V141" s="66" t="str">
        <f t="shared" si="28"/>
        <v/>
      </c>
      <c r="W141" s="64" t="str" cm="1">
        <f t="array" aca="1" ref="W141" ca="1">IF(C141="","",IF(D141="MCC","------",IF(K141="","Black",_xlfn.XLOOKUP(K141,Table_RotateWireColor[circuit],INDIRECT("Table_RotateWireColor["&amp;U141&amp;"]")))))</f>
        <v/>
      </c>
      <c r="X141" s="64" t="str" cm="1">
        <f t="array" aca="1" ref="X141" ca="1">IF(C141="","",IF(D141="MCC","-----",IF(AH141=1,"-",IF(K141="","Red",_xlfn.XLOOKUP(L141,Table_RotateWireColor[circuit],INDIRECT("Table_RotateWireColor["&amp;U141&amp;"]"))))))</f>
        <v/>
      </c>
      <c r="Y141" s="64" t="str" cm="1">
        <f t="array" aca="1" ref="Y141" ca="1">IF(C141="","",IF(D141="MCC","-----",IF(AH141&lt;=2,"-",IF(K141="","Blue",_xlfn.XLOOKUP(M141,Table_RotateWireColor[circuit],INDIRECT("Table_RotateWireColor["&amp;U141&amp;"]"))))))</f>
        <v/>
      </c>
      <c r="Z141" s="64" t="str" cm="1">
        <f t="array" aca="1" ref="Z141" ca="1">IF(C141="","",IF(D141="MCC","-----",IF(AI141&lt;&gt;1,"-",IF(K141="","White",_xlfn.XLOOKUP("N",Table_RotateWireColor[circuit],INDIRECT("Table_RotateWireColor["&amp;U141&amp;"]"))))))</f>
        <v/>
      </c>
      <c r="AA141" s="64" t="str">
        <f t="shared" si="33"/>
        <v/>
      </c>
      <c r="AB141" s="67" t="str">
        <f>IF(C141="","","PWxx-"&amp;_xlfn.XLOOKUP(C141,table_Termination[Connector],table_Termination[Abbreviation])&amp;"T-xxSALx("&amp;IF(D141="LFMC",0,IF(D141="MCC",1,3))&amp;IF(Q141="Bolt",1,0)&amp;IF(AL141="None",0,IF(AL141="1G",1,IF(AL141="4x4",2,3)))&amp;")")</f>
        <v/>
      </c>
      <c r="AC141" s="68" t="str">
        <f>IF(D141="MCC","MC Cable Wire Colors "&amp;_xlfn.XLOOKUP(C141,table_Termination[Connector],table_Termination[MCC_Wire_Colors]),"")</f>
        <v/>
      </c>
      <c r="AD141" s="69"/>
      <c r="AG141" t="e">
        <f>IF(AND(LEFT(C141,2)="L6",_xlfn.NUMBERVALUE(LEFT(U141,3))&gt;250),"1ph",_xlfn.XLOOKUP(C141,table_Termination[Connector],table_Termination[Phasing]))</f>
        <v>#N/A</v>
      </c>
      <c r="AH141" t="e">
        <f>_xlfn.XLOOKUP('Order Entry'!AG141,lookup!$O$3:$O$7,lookup!$P$3:$P$7)</f>
        <v>#N/A</v>
      </c>
      <c r="AI141" t="e">
        <f>_xlfn.XLOOKUP('Order Entry'!AG141,lookup!$O$3:$O$7,lookup!$Q$3:$Q$7)</f>
        <v>#N/A</v>
      </c>
      <c r="AJ141">
        <f t="shared" si="30"/>
        <v>0</v>
      </c>
      <c r="AK141" t="e">
        <f>_xlfn.XLOOKUP(C141,table_Termination[Connector],table_Termination[Plate_Hole])</f>
        <v>#N/A</v>
      </c>
      <c r="AL141" t="e">
        <f>_xlfn.XLOOKUP(V141,lookup!$AD$68:$AD$72,lookup!$AC$68:$AC$72)</f>
        <v>#N/A</v>
      </c>
      <c r="AM141" s="44" t="str" cm="1">
        <f t="array" ref="AM141">IF(C141="","",IF(_xlfn.XLOOKUP(C141,table_Termination[Connector],table_Termination[Plate_Hole])=1.6,{"4x4","1G"},IF(_xlfn.XLOOKUP(C141,table_Termination[Connector],table_Termination[Plate_Hole])=2.1,"4x4","None")))</f>
        <v/>
      </c>
      <c r="AO141" s="44" t="str" cm="1">
        <f t="array" ref="AO141">IF(AM141="","None",_xlfn.XLOOKUP(_xlfn.ANCHORARRAY(AM141),lookup!$AC$68:$AC$72,lookup!$AD$68:$AD$72))</f>
        <v>None</v>
      </c>
      <c r="AQ141" s="44" t="s">
        <v>283</v>
      </c>
      <c r="AR141" t="str">
        <f>IF(C141="","",_xlfn.XLOOKUP(_xlfn.XLOOKUP(C141,table_Termination[Connector],table_Termination[SQD_Breaker]),Table_Breaker[breaker],Table_Breaker[Description]))</f>
        <v/>
      </c>
      <c r="AS141" t="str">
        <f>IF(C141="","",_xlfn.XLOOKUP(_xlfn.XLOOKUP(C141,table_Termination[Connector],table_Termination[HV_Siem_Breaker]),Table_Breaker[breaker],Table_Breaker[Description],""))</f>
        <v/>
      </c>
      <c r="AT141" s="44" t="s">
        <v>283</v>
      </c>
      <c r="AU141" t="e">
        <f t="shared" si="34"/>
        <v>#N/A</v>
      </c>
      <c r="AV141" t="e">
        <f t="shared" si="35"/>
        <v>#N/A</v>
      </c>
      <c r="AW141" s="44" t="str" cm="1">
        <f t="array" ref="AW141">IF(D141="","",_xlfn.TOROW(lookup!A322:A334))</f>
        <v/>
      </c>
    </row>
    <row r="142" spans="1:49" x14ac:dyDescent="0.25">
      <c r="A142" s="56">
        <v>133</v>
      </c>
      <c r="B142" s="57" t="str">
        <f t="shared" si="31"/>
        <v/>
      </c>
      <c r="C142" s="58"/>
      <c r="D142" s="58"/>
      <c r="E142" s="57"/>
      <c r="F142" s="57" t="str">
        <f t="shared" si="32"/>
        <v/>
      </c>
      <c r="G142" s="57"/>
      <c r="H142" s="59"/>
      <c r="I142" s="59" t="s">
        <v>183</v>
      </c>
      <c r="J142" s="59" t="s">
        <v>183</v>
      </c>
      <c r="K142" s="59"/>
      <c r="L142" s="60" t="str">
        <f t="shared" si="26"/>
        <v/>
      </c>
      <c r="M142" s="60" t="str">
        <f t="shared" si="27"/>
        <v/>
      </c>
      <c r="N142" s="59"/>
      <c r="O142" s="59"/>
      <c r="P142" s="61"/>
      <c r="Q142" s="61"/>
      <c r="R142" s="62" t="str">
        <f>IF(C142="","",_xlfn.XLOOKUP(C142,table_Termination[Connector],table_Termination[Conduit_Size]))</f>
        <v/>
      </c>
      <c r="S142" s="63" t="str">
        <f>IF(C142="","",_xlfn.XLOOKUP(C142,table_Termination[Connector],table_Termination[Wire AWG]))</f>
        <v/>
      </c>
      <c r="T142" s="64" t="str">
        <f t="shared" si="29"/>
        <v/>
      </c>
      <c r="U142" s="65" t="str">
        <f>IF(C142="","",LEFT(_xlfn.XLOOKUP(C142,table_Termination[Connector],table_Termination[Voltage]),3))</f>
        <v/>
      </c>
      <c r="V142" s="66" t="str">
        <f t="shared" si="28"/>
        <v/>
      </c>
      <c r="W142" s="64" t="str" cm="1">
        <f t="array" aca="1" ref="W142" ca="1">IF(C142="","",IF(D142="MCC","------",IF(K142="","Black",_xlfn.XLOOKUP(K142,Table_RotateWireColor[circuit],INDIRECT("Table_RotateWireColor["&amp;U142&amp;"]")))))</f>
        <v/>
      </c>
      <c r="X142" s="64" t="str" cm="1">
        <f t="array" aca="1" ref="X142" ca="1">IF(C142="","",IF(D142="MCC","-----",IF(AH142=1,"-",IF(K142="","Red",_xlfn.XLOOKUP(L142,Table_RotateWireColor[circuit],INDIRECT("Table_RotateWireColor["&amp;U142&amp;"]"))))))</f>
        <v/>
      </c>
      <c r="Y142" s="64" t="str" cm="1">
        <f t="array" aca="1" ref="Y142" ca="1">IF(C142="","",IF(D142="MCC","-----",IF(AH142&lt;=2,"-",IF(K142="","Blue",_xlfn.XLOOKUP(M142,Table_RotateWireColor[circuit],INDIRECT("Table_RotateWireColor["&amp;U142&amp;"]"))))))</f>
        <v/>
      </c>
      <c r="Z142" s="64" t="str" cm="1">
        <f t="array" aca="1" ref="Z142" ca="1">IF(C142="","",IF(D142="MCC","-----",IF(AI142&lt;&gt;1,"-",IF(K142="","White",_xlfn.XLOOKUP("N",Table_RotateWireColor[circuit],INDIRECT("Table_RotateWireColor["&amp;U142&amp;"]"))))))</f>
        <v/>
      </c>
      <c r="AA142" s="64" t="str">
        <f t="shared" si="33"/>
        <v/>
      </c>
      <c r="AB142" s="67" t="str">
        <f>IF(C142="","","PWxx-"&amp;_xlfn.XLOOKUP(C142,table_Termination[Connector],table_Termination[Abbreviation])&amp;"T-xxSALx("&amp;IF(D142="LFMC",0,IF(D142="MCC",1,3))&amp;IF(Q142="Bolt",1,0)&amp;IF(AL142="None",0,IF(AL142="1G",1,IF(AL142="4x4",2,3)))&amp;")")</f>
        <v/>
      </c>
      <c r="AC142" s="68" t="str">
        <f>IF(D142="MCC","MC Cable Wire Colors "&amp;_xlfn.XLOOKUP(C142,table_Termination[Connector],table_Termination[MCC_Wire_Colors]),"")</f>
        <v/>
      </c>
      <c r="AD142" s="69"/>
      <c r="AG142" t="e">
        <f>IF(AND(LEFT(C142,2)="L6",_xlfn.NUMBERVALUE(LEFT(U142,3))&gt;250),"1ph",_xlfn.XLOOKUP(C142,table_Termination[Connector],table_Termination[Phasing]))</f>
        <v>#N/A</v>
      </c>
      <c r="AH142" t="e">
        <f>_xlfn.XLOOKUP('Order Entry'!AG142,lookup!$O$3:$O$7,lookup!$P$3:$P$7)</f>
        <v>#N/A</v>
      </c>
      <c r="AI142" t="e">
        <f>_xlfn.XLOOKUP('Order Entry'!AG142,lookup!$O$3:$O$7,lookup!$Q$3:$Q$7)</f>
        <v>#N/A</v>
      </c>
      <c r="AJ142">
        <f t="shared" si="30"/>
        <v>0</v>
      </c>
      <c r="AK142" t="e">
        <f>_xlfn.XLOOKUP(C142,table_Termination[Connector],table_Termination[Plate_Hole])</f>
        <v>#N/A</v>
      </c>
      <c r="AL142" t="e">
        <f>_xlfn.XLOOKUP(V142,lookup!$AD$68:$AD$72,lookup!$AC$68:$AC$72)</f>
        <v>#N/A</v>
      </c>
      <c r="AM142" s="44" t="str" cm="1">
        <f t="array" ref="AM142">IF(C142="","",IF(_xlfn.XLOOKUP(C142,table_Termination[Connector],table_Termination[Plate_Hole])=1.6,{"4x4","1G"},IF(_xlfn.XLOOKUP(C142,table_Termination[Connector],table_Termination[Plate_Hole])=2.1,"4x4","None")))</f>
        <v/>
      </c>
      <c r="AO142" s="44" t="str" cm="1">
        <f t="array" ref="AO142">IF(AM142="","None",_xlfn.XLOOKUP(_xlfn.ANCHORARRAY(AM142),lookup!$AC$68:$AC$72,lookup!$AD$68:$AD$72))</f>
        <v>None</v>
      </c>
      <c r="AQ142" s="44" t="s">
        <v>283</v>
      </c>
      <c r="AR142" t="str">
        <f>IF(C142="","",_xlfn.XLOOKUP(_xlfn.XLOOKUP(C142,table_Termination[Connector],table_Termination[SQD_Breaker]),Table_Breaker[breaker],Table_Breaker[Description]))</f>
        <v/>
      </c>
      <c r="AS142" t="str">
        <f>IF(C142="","",_xlfn.XLOOKUP(_xlfn.XLOOKUP(C142,table_Termination[Connector],table_Termination[HV_Siem_Breaker]),Table_Breaker[breaker],Table_Breaker[Description],""))</f>
        <v/>
      </c>
      <c r="AT142" s="44" t="s">
        <v>283</v>
      </c>
      <c r="AU142" t="e">
        <f t="shared" si="34"/>
        <v>#N/A</v>
      </c>
      <c r="AV142" t="e">
        <f t="shared" si="35"/>
        <v>#N/A</v>
      </c>
      <c r="AW142" s="44" t="str" cm="1">
        <f t="array" ref="AW142">IF(D142="","",_xlfn.TOROW(lookup!A323:A335))</f>
        <v/>
      </c>
    </row>
    <row r="143" spans="1:49" x14ac:dyDescent="0.25">
      <c r="A143" s="56">
        <v>134</v>
      </c>
      <c r="B143" s="57" t="str">
        <f t="shared" si="31"/>
        <v/>
      </c>
      <c r="C143" s="58"/>
      <c r="D143" s="58"/>
      <c r="E143" s="57"/>
      <c r="F143" s="57" t="str">
        <f t="shared" si="32"/>
        <v/>
      </c>
      <c r="G143" s="57"/>
      <c r="H143" s="59"/>
      <c r="I143" s="59" t="s">
        <v>183</v>
      </c>
      <c r="J143" s="59" t="s">
        <v>183</v>
      </c>
      <c r="K143" s="59"/>
      <c r="L143" s="60" t="str">
        <f t="shared" si="26"/>
        <v/>
      </c>
      <c r="M143" s="60" t="str">
        <f t="shared" si="27"/>
        <v/>
      </c>
      <c r="N143" s="59"/>
      <c r="O143" s="59"/>
      <c r="P143" s="61"/>
      <c r="Q143" s="61"/>
      <c r="R143" s="62" t="str">
        <f>IF(C143="","",_xlfn.XLOOKUP(C143,table_Termination[Connector],table_Termination[Conduit_Size]))</f>
        <v/>
      </c>
      <c r="S143" s="63" t="str">
        <f>IF(C143="","",_xlfn.XLOOKUP(C143,table_Termination[Connector],table_Termination[Wire AWG]))</f>
        <v/>
      </c>
      <c r="T143" s="64" t="str">
        <f t="shared" si="29"/>
        <v/>
      </c>
      <c r="U143" s="65" t="str">
        <f>IF(C143="","",LEFT(_xlfn.XLOOKUP(C143,table_Termination[Connector],table_Termination[Voltage]),3))</f>
        <v/>
      </c>
      <c r="V143" s="66" t="str">
        <f t="shared" si="28"/>
        <v/>
      </c>
      <c r="W143" s="64" t="str" cm="1">
        <f t="array" aca="1" ref="W143" ca="1">IF(C143="","",IF(D143="MCC","------",IF(K143="","Black",_xlfn.XLOOKUP(K143,Table_RotateWireColor[circuit],INDIRECT("Table_RotateWireColor["&amp;U143&amp;"]")))))</f>
        <v/>
      </c>
      <c r="X143" s="64" t="str" cm="1">
        <f t="array" aca="1" ref="X143" ca="1">IF(C143="","",IF(D143="MCC","-----",IF(AH143=1,"-",IF(K143="","Red",_xlfn.XLOOKUP(L143,Table_RotateWireColor[circuit],INDIRECT("Table_RotateWireColor["&amp;U143&amp;"]"))))))</f>
        <v/>
      </c>
      <c r="Y143" s="64" t="str" cm="1">
        <f t="array" aca="1" ref="Y143" ca="1">IF(C143="","",IF(D143="MCC","-----",IF(AH143&lt;=2,"-",IF(K143="","Blue",_xlfn.XLOOKUP(M143,Table_RotateWireColor[circuit],INDIRECT("Table_RotateWireColor["&amp;U143&amp;"]"))))))</f>
        <v/>
      </c>
      <c r="Z143" s="64" t="str" cm="1">
        <f t="array" aca="1" ref="Z143" ca="1">IF(C143="","",IF(D143="MCC","-----",IF(AI143&lt;&gt;1,"-",IF(K143="","White",_xlfn.XLOOKUP("N",Table_RotateWireColor[circuit],INDIRECT("Table_RotateWireColor["&amp;U143&amp;"]"))))))</f>
        <v/>
      </c>
      <c r="AA143" s="64" t="str">
        <f t="shared" si="33"/>
        <v/>
      </c>
      <c r="AB143" s="67" t="str">
        <f>IF(C143="","","PWxx-"&amp;_xlfn.XLOOKUP(C143,table_Termination[Connector],table_Termination[Abbreviation])&amp;"T-xxSALx("&amp;IF(D143="LFMC",0,IF(D143="MCC",1,3))&amp;IF(Q143="Bolt",1,0)&amp;IF(AL143="None",0,IF(AL143="1G",1,IF(AL143="4x4",2,3)))&amp;")")</f>
        <v/>
      </c>
      <c r="AC143" s="68" t="str">
        <f>IF(D143="MCC","MC Cable Wire Colors "&amp;_xlfn.XLOOKUP(C143,table_Termination[Connector],table_Termination[MCC_Wire_Colors]),"")</f>
        <v/>
      </c>
      <c r="AD143" s="69"/>
      <c r="AG143" t="e">
        <f>IF(AND(LEFT(C143,2)="L6",_xlfn.NUMBERVALUE(LEFT(U143,3))&gt;250),"1ph",_xlfn.XLOOKUP(C143,table_Termination[Connector],table_Termination[Phasing]))</f>
        <v>#N/A</v>
      </c>
      <c r="AH143" t="e">
        <f>_xlfn.XLOOKUP('Order Entry'!AG143,lookup!$O$3:$O$7,lookup!$P$3:$P$7)</f>
        <v>#N/A</v>
      </c>
      <c r="AI143" t="e">
        <f>_xlfn.XLOOKUP('Order Entry'!AG143,lookup!$O$3:$O$7,lookup!$Q$3:$Q$7)</f>
        <v>#N/A</v>
      </c>
      <c r="AJ143">
        <f t="shared" si="30"/>
        <v>0</v>
      </c>
      <c r="AK143" t="e">
        <f>_xlfn.XLOOKUP(C143,table_Termination[Connector],table_Termination[Plate_Hole])</f>
        <v>#N/A</v>
      </c>
      <c r="AL143" t="e">
        <f>_xlfn.XLOOKUP(V143,lookup!$AD$68:$AD$72,lookup!$AC$68:$AC$72)</f>
        <v>#N/A</v>
      </c>
      <c r="AM143" s="44" t="str" cm="1">
        <f t="array" ref="AM143">IF(C143="","",IF(_xlfn.XLOOKUP(C143,table_Termination[Connector],table_Termination[Plate_Hole])=1.6,{"4x4","1G"},IF(_xlfn.XLOOKUP(C143,table_Termination[Connector],table_Termination[Plate_Hole])=2.1,"4x4","None")))</f>
        <v/>
      </c>
      <c r="AO143" s="44" t="str" cm="1">
        <f t="array" ref="AO143">IF(AM143="","None",_xlfn.XLOOKUP(_xlfn.ANCHORARRAY(AM143),lookup!$AC$68:$AC$72,lookup!$AD$68:$AD$72))</f>
        <v>None</v>
      </c>
      <c r="AQ143" s="44" t="s">
        <v>283</v>
      </c>
      <c r="AR143" t="str">
        <f>IF(C143="","",_xlfn.XLOOKUP(_xlfn.XLOOKUP(C143,table_Termination[Connector],table_Termination[SQD_Breaker]),Table_Breaker[breaker],Table_Breaker[Description]))</f>
        <v/>
      </c>
      <c r="AS143" t="str">
        <f>IF(C143="","",_xlfn.XLOOKUP(_xlfn.XLOOKUP(C143,table_Termination[Connector],table_Termination[HV_Siem_Breaker]),Table_Breaker[breaker],Table_Breaker[Description],""))</f>
        <v/>
      </c>
      <c r="AT143" s="44" t="s">
        <v>283</v>
      </c>
      <c r="AU143" t="e">
        <f t="shared" si="34"/>
        <v>#N/A</v>
      </c>
      <c r="AV143" t="e">
        <f t="shared" si="35"/>
        <v>#N/A</v>
      </c>
      <c r="AW143" s="44" t="str" cm="1">
        <f t="array" ref="AW143">IF(D143="","",_xlfn.TOROW(lookup!A324:A336))</f>
        <v/>
      </c>
    </row>
    <row r="144" spans="1:49" x14ac:dyDescent="0.25">
      <c r="A144" s="56">
        <v>135</v>
      </c>
      <c r="B144" s="57" t="str">
        <f t="shared" si="31"/>
        <v/>
      </c>
      <c r="C144" s="58"/>
      <c r="D144" s="58"/>
      <c r="E144" s="57"/>
      <c r="F144" s="57" t="str">
        <f t="shared" si="32"/>
        <v/>
      </c>
      <c r="G144" s="57"/>
      <c r="H144" s="59"/>
      <c r="I144" s="59" t="s">
        <v>183</v>
      </c>
      <c r="J144" s="59" t="s">
        <v>183</v>
      </c>
      <c r="K144" s="59"/>
      <c r="L144" s="60" t="str">
        <f t="shared" si="26"/>
        <v/>
      </c>
      <c r="M144" s="60" t="str">
        <f t="shared" si="27"/>
        <v/>
      </c>
      <c r="N144" s="59"/>
      <c r="O144" s="59"/>
      <c r="P144" s="61"/>
      <c r="Q144" s="61"/>
      <c r="R144" s="62" t="str">
        <f>IF(C144="","",_xlfn.XLOOKUP(C144,table_Termination[Connector],table_Termination[Conduit_Size]))</f>
        <v/>
      </c>
      <c r="S144" s="63" t="str">
        <f>IF(C144="","",_xlfn.XLOOKUP(C144,table_Termination[Connector],table_Termination[Wire AWG]))</f>
        <v/>
      </c>
      <c r="T144" s="64" t="str">
        <f t="shared" si="29"/>
        <v/>
      </c>
      <c r="U144" s="65" t="str">
        <f>IF(C144="","",LEFT(_xlfn.XLOOKUP(C144,table_Termination[Connector],table_Termination[Voltage]),3))</f>
        <v/>
      </c>
      <c r="V144" s="66" t="str">
        <f t="shared" si="28"/>
        <v/>
      </c>
      <c r="W144" s="64" t="str" cm="1">
        <f t="array" aca="1" ref="W144" ca="1">IF(C144="","",IF(D144="MCC","------",IF(K144="","Black",_xlfn.XLOOKUP(K144,Table_RotateWireColor[circuit],INDIRECT("Table_RotateWireColor["&amp;U144&amp;"]")))))</f>
        <v/>
      </c>
      <c r="X144" s="64" t="str" cm="1">
        <f t="array" aca="1" ref="X144" ca="1">IF(C144="","",IF(D144="MCC","-----",IF(AH144=1,"-",IF(K144="","Red",_xlfn.XLOOKUP(L144,Table_RotateWireColor[circuit],INDIRECT("Table_RotateWireColor["&amp;U144&amp;"]"))))))</f>
        <v/>
      </c>
      <c r="Y144" s="64" t="str" cm="1">
        <f t="array" aca="1" ref="Y144" ca="1">IF(C144="","",IF(D144="MCC","-----",IF(AH144&lt;=2,"-",IF(K144="","Blue",_xlfn.XLOOKUP(M144,Table_RotateWireColor[circuit],INDIRECT("Table_RotateWireColor["&amp;U144&amp;"]"))))))</f>
        <v/>
      </c>
      <c r="Z144" s="64" t="str" cm="1">
        <f t="array" aca="1" ref="Z144" ca="1">IF(C144="","",IF(D144="MCC","-----",IF(AI144&lt;&gt;1,"-",IF(K144="","White",_xlfn.XLOOKUP("N",Table_RotateWireColor[circuit],INDIRECT("Table_RotateWireColor["&amp;U144&amp;"]"))))))</f>
        <v/>
      </c>
      <c r="AA144" s="64" t="str">
        <f t="shared" si="33"/>
        <v/>
      </c>
      <c r="AB144" s="67" t="str">
        <f>IF(C144="","","PWxx-"&amp;_xlfn.XLOOKUP(C144,table_Termination[Connector],table_Termination[Abbreviation])&amp;"T-xxSALx("&amp;IF(D144="LFMC",0,IF(D144="MCC",1,3))&amp;IF(Q144="Bolt",1,0)&amp;IF(AL144="None",0,IF(AL144="1G",1,IF(AL144="4x4",2,3)))&amp;")")</f>
        <v/>
      </c>
      <c r="AC144" s="68" t="str">
        <f>IF(D144="MCC","MC Cable Wire Colors "&amp;_xlfn.XLOOKUP(C144,table_Termination[Connector],table_Termination[MCC_Wire_Colors]),"")</f>
        <v/>
      </c>
      <c r="AD144" s="69"/>
      <c r="AG144" t="e">
        <f>IF(AND(LEFT(C144,2)="L6",_xlfn.NUMBERVALUE(LEFT(U144,3))&gt;250),"1ph",_xlfn.XLOOKUP(C144,table_Termination[Connector],table_Termination[Phasing]))</f>
        <v>#N/A</v>
      </c>
      <c r="AH144" t="e">
        <f>_xlfn.XLOOKUP('Order Entry'!AG144,lookup!$O$3:$O$7,lookup!$P$3:$P$7)</f>
        <v>#N/A</v>
      </c>
      <c r="AI144" t="e">
        <f>_xlfn.XLOOKUP('Order Entry'!AG144,lookup!$O$3:$O$7,lookup!$Q$3:$Q$7)</f>
        <v>#N/A</v>
      </c>
      <c r="AJ144">
        <f t="shared" si="30"/>
        <v>0</v>
      </c>
      <c r="AK144" t="e">
        <f>_xlfn.XLOOKUP(C144,table_Termination[Connector],table_Termination[Plate_Hole])</f>
        <v>#N/A</v>
      </c>
      <c r="AL144" t="e">
        <f>_xlfn.XLOOKUP(V144,lookup!$AD$68:$AD$72,lookup!$AC$68:$AC$72)</f>
        <v>#N/A</v>
      </c>
      <c r="AM144" s="44" t="str" cm="1">
        <f t="array" ref="AM144">IF(C144="","",IF(_xlfn.XLOOKUP(C144,table_Termination[Connector],table_Termination[Plate_Hole])=1.6,{"4x4","1G"},IF(_xlfn.XLOOKUP(C144,table_Termination[Connector],table_Termination[Plate_Hole])=2.1,"4x4","None")))</f>
        <v/>
      </c>
      <c r="AO144" s="44" t="str" cm="1">
        <f t="array" ref="AO144">IF(AM144="","None",_xlfn.XLOOKUP(_xlfn.ANCHORARRAY(AM144),lookup!$AC$68:$AC$72,lookup!$AD$68:$AD$72))</f>
        <v>None</v>
      </c>
      <c r="AQ144" s="44" t="s">
        <v>283</v>
      </c>
      <c r="AR144" t="str">
        <f>IF(C144="","",_xlfn.XLOOKUP(_xlfn.XLOOKUP(C144,table_Termination[Connector],table_Termination[SQD_Breaker]),Table_Breaker[breaker],Table_Breaker[Description]))</f>
        <v/>
      </c>
      <c r="AS144" t="str">
        <f>IF(C144="","",_xlfn.XLOOKUP(_xlfn.XLOOKUP(C144,table_Termination[Connector],table_Termination[HV_Siem_Breaker]),Table_Breaker[breaker],Table_Breaker[Description],""))</f>
        <v/>
      </c>
      <c r="AT144" s="44" t="s">
        <v>283</v>
      </c>
      <c r="AU144" t="e">
        <f t="shared" si="34"/>
        <v>#N/A</v>
      </c>
      <c r="AV144" t="e">
        <f t="shared" si="35"/>
        <v>#N/A</v>
      </c>
      <c r="AW144" s="44" t="str" cm="1">
        <f t="array" ref="AW144">IF(D144="","",_xlfn.TOROW(lookup!A325:A337))</f>
        <v/>
      </c>
    </row>
    <row r="145" spans="1:49" x14ac:dyDescent="0.25">
      <c r="A145" s="56">
        <v>136</v>
      </c>
      <c r="B145" s="57" t="str">
        <f t="shared" si="31"/>
        <v/>
      </c>
      <c r="C145" s="58"/>
      <c r="D145" s="58"/>
      <c r="E145" s="57"/>
      <c r="F145" s="57" t="str">
        <f t="shared" si="32"/>
        <v/>
      </c>
      <c r="G145" s="57"/>
      <c r="H145" s="59"/>
      <c r="I145" s="59" t="s">
        <v>183</v>
      </c>
      <c r="J145" s="59" t="s">
        <v>183</v>
      </c>
      <c r="K145" s="59"/>
      <c r="L145" s="60" t="str">
        <f t="shared" si="26"/>
        <v/>
      </c>
      <c r="M145" s="60" t="str">
        <f t="shared" si="27"/>
        <v/>
      </c>
      <c r="N145" s="59"/>
      <c r="O145" s="59"/>
      <c r="P145" s="61"/>
      <c r="Q145" s="61"/>
      <c r="R145" s="62" t="str">
        <f>IF(C145="","",_xlfn.XLOOKUP(C145,table_Termination[Connector],table_Termination[Conduit_Size]))</f>
        <v/>
      </c>
      <c r="S145" s="63" t="str">
        <f>IF(C145="","",_xlfn.XLOOKUP(C145,table_Termination[Connector],table_Termination[Wire AWG]))</f>
        <v/>
      </c>
      <c r="T145" s="64" t="str">
        <f t="shared" si="29"/>
        <v/>
      </c>
      <c r="U145" s="65" t="str">
        <f>IF(C145="","",LEFT(_xlfn.XLOOKUP(C145,table_Termination[Connector],table_Termination[Voltage]),3))</f>
        <v/>
      </c>
      <c r="V145" s="66" t="str">
        <f t="shared" si="28"/>
        <v/>
      </c>
      <c r="W145" s="64" t="str" cm="1">
        <f t="array" aca="1" ref="W145" ca="1">IF(C145="","",IF(D145="MCC","------",IF(K145="","Black",_xlfn.XLOOKUP(K145,Table_RotateWireColor[circuit],INDIRECT("Table_RotateWireColor["&amp;U145&amp;"]")))))</f>
        <v/>
      </c>
      <c r="X145" s="64" t="str" cm="1">
        <f t="array" aca="1" ref="X145" ca="1">IF(C145="","",IF(D145="MCC","-----",IF(AH145=1,"-",IF(K145="","Red",_xlfn.XLOOKUP(L145,Table_RotateWireColor[circuit],INDIRECT("Table_RotateWireColor["&amp;U145&amp;"]"))))))</f>
        <v/>
      </c>
      <c r="Y145" s="64" t="str" cm="1">
        <f t="array" aca="1" ref="Y145" ca="1">IF(C145="","",IF(D145="MCC","-----",IF(AH145&lt;=2,"-",IF(K145="","Blue",_xlfn.XLOOKUP(M145,Table_RotateWireColor[circuit],INDIRECT("Table_RotateWireColor["&amp;U145&amp;"]"))))))</f>
        <v/>
      </c>
      <c r="Z145" s="64" t="str" cm="1">
        <f t="array" aca="1" ref="Z145" ca="1">IF(C145="","",IF(D145="MCC","-----",IF(AI145&lt;&gt;1,"-",IF(K145="","White",_xlfn.XLOOKUP("N",Table_RotateWireColor[circuit],INDIRECT("Table_RotateWireColor["&amp;U145&amp;"]"))))))</f>
        <v/>
      </c>
      <c r="AA145" s="64" t="str">
        <f t="shared" si="33"/>
        <v/>
      </c>
      <c r="AB145" s="67" t="str">
        <f>IF(C145="","","PWxx-"&amp;_xlfn.XLOOKUP(C145,table_Termination[Connector],table_Termination[Abbreviation])&amp;"T-xxSALx("&amp;IF(D145="LFMC",0,IF(D145="MCC",1,3))&amp;IF(Q145="Bolt",1,0)&amp;IF(AL145="None",0,IF(AL145="1G",1,IF(AL145="4x4",2,3)))&amp;")")</f>
        <v/>
      </c>
      <c r="AC145" s="68" t="str">
        <f>IF(D145="MCC","MC Cable Wire Colors "&amp;_xlfn.XLOOKUP(C145,table_Termination[Connector],table_Termination[MCC_Wire_Colors]),"")</f>
        <v/>
      </c>
      <c r="AD145" s="69"/>
      <c r="AG145" t="e">
        <f>IF(AND(LEFT(C145,2)="L6",_xlfn.NUMBERVALUE(LEFT(U145,3))&gt;250),"1ph",_xlfn.XLOOKUP(C145,table_Termination[Connector],table_Termination[Phasing]))</f>
        <v>#N/A</v>
      </c>
      <c r="AH145" t="e">
        <f>_xlfn.XLOOKUP('Order Entry'!AG145,lookup!$O$3:$O$7,lookup!$P$3:$P$7)</f>
        <v>#N/A</v>
      </c>
      <c r="AI145" t="e">
        <f>_xlfn.XLOOKUP('Order Entry'!AG145,lookup!$O$3:$O$7,lookup!$Q$3:$Q$7)</f>
        <v>#N/A</v>
      </c>
      <c r="AJ145">
        <f t="shared" si="30"/>
        <v>0</v>
      </c>
      <c r="AK145" t="e">
        <f>_xlfn.XLOOKUP(C145,table_Termination[Connector],table_Termination[Plate_Hole])</f>
        <v>#N/A</v>
      </c>
      <c r="AL145" t="e">
        <f>_xlfn.XLOOKUP(V145,lookup!$AD$68:$AD$72,lookup!$AC$68:$AC$72)</f>
        <v>#N/A</v>
      </c>
      <c r="AM145" s="44" t="str" cm="1">
        <f t="array" ref="AM145">IF(C145="","",IF(_xlfn.XLOOKUP(C145,table_Termination[Connector],table_Termination[Plate_Hole])=1.6,{"4x4","1G"},IF(_xlfn.XLOOKUP(C145,table_Termination[Connector],table_Termination[Plate_Hole])=2.1,"4x4","None")))</f>
        <v/>
      </c>
      <c r="AO145" s="44" t="str" cm="1">
        <f t="array" ref="AO145">IF(AM145="","None",_xlfn.XLOOKUP(_xlfn.ANCHORARRAY(AM145),lookup!$AC$68:$AC$72,lookup!$AD$68:$AD$72))</f>
        <v>None</v>
      </c>
      <c r="AQ145" s="44" t="s">
        <v>283</v>
      </c>
      <c r="AR145" t="str">
        <f>IF(C145="","",_xlfn.XLOOKUP(_xlfn.XLOOKUP(C145,table_Termination[Connector],table_Termination[SQD_Breaker]),Table_Breaker[breaker],Table_Breaker[Description]))</f>
        <v/>
      </c>
      <c r="AS145" t="str">
        <f>IF(C145="","",_xlfn.XLOOKUP(_xlfn.XLOOKUP(C145,table_Termination[Connector],table_Termination[HV_Siem_Breaker]),Table_Breaker[breaker],Table_Breaker[Description],""))</f>
        <v/>
      </c>
      <c r="AT145" s="44" t="s">
        <v>283</v>
      </c>
      <c r="AU145" t="e">
        <f t="shared" si="34"/>
        <v>#N/A</v>
      </c>
      <c r="AV145" t="e">
        <f t="shared" si="35"/>
        <v>#N/A</v>
      </c>
      <c r="AW145" s="44" t="str" cm="1">
        <f t="array" ref="AW145">IF(D145="","",_xlfn.TOROW(lookup!A326:A338))</f>
        <v/>
      </c>
    </row>
    <row r="146" spans="1:49" x14ac:dyDescent="0.25">
      <c r="A146" s="56">
        <v>137</v>
      </c>
      <c r="B146" s="57" t="str">
        <f t="shared" si="31"/>
        <v/>
      </c>
      <c r="C146" s="58"/>
      <c r="D146" s="58"/>
      <c r="E146" s="57"/>
      <c r="F146" s="57" t="str">
        <f t="shared" si="32"/>
        <v/>
      </c>
      <c r="G146" s="57"/>
      <c r="H146" s="59"/>
      <c r="I146" s="59" t="s">
        <v>183</v>
      </c>
      <c r="J146" s="59" t="s">
        <v>183</v>
      </c>
      <c r="K146" s="59"/>
      <c r="L146" s="60" t="str">
        <f t="shared" si="26"/>
        <v/>
      </c>
      <c r="M146" s="60" t="str">
        <f t="shared" si="27"/>
        <v/>
      </c>
      <c r="N146" s="59"/>
      <c r="O146" s="59"/>
      <c r="P146" s="61"/>
      <c r="Q146" s="61"/>
      <c r="R146" s="62" t="str">
        <f>IF(C146="","",_xlfn.XLOOKUP(C146,table_Termination[Connector],table_Termination[Conduit_Size]))</f>
        <v/>
      </c>
      <c r="S146" s="63" t="str">
        <f>IF(C146="","",_xlfn.XLOOKUP(C146,table_Termination[Connector],table_Termination[Wire AWG]))</f>
        <v/>
      </c>
      <c r="T146" s="64" t="str">
        <f t="shared" si="29"/>
        <v/>
      </c>
      <c r="U146" s="65" t="str">
        <f>IF(C146="","",LEFT(_xlfn.XLOOKUP(C146,table_Termination[Connector],table_Termination[Voltage]),3))</f>
        <v/>
      </c>
      <c r="V146" s="66" t="str">
        <f t="shared" si="28"/>
        <v/>
      </c>
      <c r="W146" s="64" t="str" cm="1">
        <f t="array" aca="1" ref="W146" ca="1">IF(C146="","",IF(D146="MCC","------",IF(K146="","Black",_xlfn.XLOOKUP(K146,Table_RotateWireColor[circuit],INDIRECT("Table_RotateWireColor["&amp;U146&amp;"]")))))</f>
        <v/>
      </c>
      <c r="X146" s="64" t="str" cm="1">
        <f t="array" aca="1" ref="X146" ca="1">IF(C146="","",IF(D146="MCC","-----",IF(AH146=1,"-",IF(K146="","Red",_xlfn.XLOOKUP(L146,Table_RotateWireColor[circuit],INDIRECT("Table_RotateWireColor["&amp;U146&amp;"]"))))))</f>
        <v/>
      </c>
      <c r="Y146" s="64" t="str" cm="1">
        <f t="array" aca="1" ref="Y146" ca="1">IF(C146="","",IF(D146="MCC","-----",IF(AH146&lt;=2,"-",IF(K146="","Blue",_xlfn.XLOOKUP(M146,Table_RotateWireColor[circuit],INDIRECT("Table_RotateWireColor["&amp;U146&amp;"]"))))))</f>
        <v/>
      </c>
      <c r="Z146" s="64" t="str" cm="1">
        <f t="array" aca="1" ref="Z146" ca="1">IF(C146="","",IF(D146="MCC","-----",IF(AI146&lt;&gt;1,"-",IF(K146="","White",_xlfn.XLOOKUP("N",Table_RotateWireColor[circuit],INDIRECT("Table_RotateWireColor["&amp;U146&amp;"]"))))))</f>
        <v/>
      </c>
      <c r="AA146" s="64" t="str">
        <f t="shared" si="33"/>
        <v/>
      </c>
      <c r="AB146" s="67" t="str">
        <f>IF(C146="","","PWxx-"&amp;_xlfn.XLOOKUP(C146,table_Termination[Connector],table_Termination[Abbreviation])&amp;"T-xxSALx("&amp;IF(D146="LFMC",0,IF(D146="MCC",1,3))&amp;IF(Q146="Bolt",1,0)&amp;IF(AL146="None",0,IF(AL146="1G",1,IF(AL146="4x4",2,3)))&amp;")")</f>
        <v/>
      </c>
      <c r="AC146" s="68" t="str">
        <f>IF(D146="MCC","MC Cable Wire Colors "&amp;_xlfn.XLOOKUP(C146,table_Termination[Connector],table_Termination[MCC_Wire_Colors]),"")</f>
        <v/>
      </c>
      <c r="AD146" s="69"/>
      <c r="AG146" t="e">
        <f>IF(AND(LEFT(C146,2)="L6",_xlfn.NUMBERVALUE(LEFT(U146,3))&gt;250),"1ph",_xlfn.XLOOKUP(C146,table_Termination[Connector],table_Termination[Phasing]))</f>
        <v>#N/A</v>
      </c>
      <c r="AH146" t="e">
        <f>_xlfn.XLOOKUP('Order Entry'!AG146,lookup!$O$3:$O$7,lookup!$P$3:$P$7)</f>
        <v>#N/A</v>
      </c>
      <c r="AI146" t="e">
        <f>_xlfn.XLOOKUP('Order Entry'!AG146,lookup!$O$3:$O$7,lookup!$Q$3:$Q$7)</f>
        <v>#N/A</v>
      </c>
      <c r="AJ146">
        <f t="shared" si="30"/>
        <v>0</v>
      </c>
      <c r="AK146" t="e">
        <f>_xlfn.XLOOKUP(C146,table_Termination[Connector],table_Termination[Plate_Hole])</f>
        <v>#N/A</v>
      </c>
      <c r="AL146" t="e">
        <f>_xlfn.XLOOKUP(V146,lookup!$AD$68:$AD$72,lookup!$AC$68:$AC$72)</f>
        <v>#N/A</v>
      </c>
      <c r="AM146" s="44" t="str" cm="1">
        <f t="array" ref="AM146">IF(C146="","",IF(_xlfn.XLOOKUP(C146,table_Termination[Connector],table_Termination[Plate_Hole])=1.6,{"4x4","1G"},IF(_xlfn.XLOOKUP(C146,table_Termination[Connector],table_Termination[Plate_Hole])=2.1,"4x4","None")))</f>
        <v/>
      </c>
      <c r="AO146" s="44" t="str" cm="1">
        <f t="array" ref="AO146">IF(AM146="","None",_xlfn.XLOOKUP(_xlfn.ANCHORARRAY(AM146),lookup!$AC$68:$AC$72,lookup!$AD$68:$AD$72))</f>
        <v>None</v>
      </c>
      <c r="AQ146" s="44" t="s">
        <v>283</v>
      </c>
      <c r="AR146" t="str">
        <f>IF(C146="","",_xlfn.XLOOKUP(_xlfn.XLOOKUP(C146,table_Termination[Connector],table_Termination[SQD_Breaker]),Table_Breaker[breaker],Table_Breaker[Description]))</f>
        <v/>
      </c>
      <c r="AS146" t="str">
        <f>IF(C146="","",_xlfn.XLOOKUP(_xlfn.XLOOKUP(C146,table_Termination[Connector],table_Termination[HV_Siem_Breaker]),Table_Breaker[breaker],Table_Breaker[Description],""))</f>
        <v/>
      </c>
      <c r="AT146" s="44" t="s">
        <v>283</v>
      </c>
      <c r="AU146" t="e">
        <f t="shared" si="34"/>
        <v>#N/A</v>
      </c>
      <c r="AV146" t="e">
        <f t="shared" si="35"/>
        <v>#N/A</v>
      </c>
      <c r="AW146" s="44" t="str" cm="1">
        <f t="array" ref="AW146">IF(D146="","",_xlfn.TOROW(lookup!A327:A339))</f>
        <v/>
      </c>
    </row>
    <row r="147" spans="1:49" x14ac:dyDescent="0.25">
      <c r="A147" s="56">
        <v>138</v>
      </c>
      <c r="B147" s="57" t="str">
        <f t="shared" si="31"/>
        <v/>
      </c>
      <c r="C147" s="58"/>
      <c r="D147" s="58"/>
      <c r="E147" s="57"/>
      <c r="F147" s="57" t="str">
        <f t="shared" si="32"/>
        <v/>
      </c>
      <c r="G147" s="57"/>
      <c r="H147" s="59"/>
      <c r="I147" s="59" t="s">
        <v>183</v>
      </c>
      <c r="J147" s="59" t="s">
        <v>183</v>
      </c>
      <c r="K147" s="59"/>
      <c r="L147" s="60" t="str">
        <f t="shared" si="26"/>
        <v/>
      </c>
      <c r="M147" s="60" t="str">
        <f t="shared" si="27"/>
        <v/>
      </c>
      <c r="N147" s="59"/>
      <c r="O147" s="59"/>
      <c r="P147" s="61"/>
      <c r="Q147" s="61"/>
      <c r="R147" s="62" t="str">
        <f>IF(C147="","",_xlfn.XLOOKUP(C147,table_Termination[Connector],table_Termination[Conduit_Size]))</f>
        <v/>
      </c>
      <c r="S147" s="63" t="str">
        <f>IF(C147="","",_xlfn.XLOOKUP(C147,table_Termination[Connector],table_Termination[Wire AWG]))</f>
        <v/>
      </c>
      <c r="T147" s="64" t="str">
        <f t="shared" si="29"/>
        <v/>
      </c>
      <c r="U147" s="65" t="str">
        <f>IF(C147="","",LEFT(_xlfn.XLOOKUP(C147,table_Termination[Connector],table_Termination[Voltage]),3))</f>
        <v/>
      </c>
      <c r="V147" s="66" t="str">
        <f t="shared" si="28"/>
        <v/>
      </c>
      <c r="W147" s="64" t="str" cm="1">
        <f t="array" aca="1" ref="W147" ca="1">IF(C147="","",IF(D147="MCC","------",IF(K147="","Black",_xlfn.XLOOKUP(K147,Table_RotateWireColor[circuit],INDIRECT("Table_RotateWireColor["&amp;U147&amp;"]")))))</f>
        <v/>
      </c>
      <c r="X147" s="64" t="str" cm="1">
        <f t="array" aca="1" ref="X147" ca="1">IF(C147="","",IF(D147="MCC","-----",IF(AH147=1,"-",IF(K147="","Red",_xlfn.XLOOKUP(L147,Table_RotateWireColor[circuit],INDIRECT("Table_RotateWireColor["&amp;U147&amp;"]"))))))</f>
        <v/>
      </c>
      <c r="Y147" s="64" t="str" cm="1">
        <f t="array" aca="1" ref="Y147" ca="1">IF(C147="","",IF(D147="MCC","-----",IF(AH147&lt;=2,"-",IF(K147="","Blue",_xlfn.XLOOKUP(M147,Table_RotateWireColor[circuit],INDIRECT("Table_RotateWireColor["&amp;U147&amp;"]"))))))</f>
        <v/>
      </c>
      <c r="Z147" s="64" t="str" cm="1">
        <f t="array" aca="1" ref="Z147" ca="1">IF(C147="","",IF(D147="MCC","-----",IF(AI147&lt;&gt;1,"-",IF(K147="","White",_xlfn.XLOOKUP("N",Table_RotateWireColor[circuit],INDIRECT("Table_RotateWireColor["&amp;U147&amp;"]"))))))</f>
        <v/>
      </c>
      <c r="AA147" s="64" t="str">
        <f t="shared" si="33"/>
        <v/>
      </c>
      <c r="AB147" s="67" t="str">
        <f>IF(C147="","","PWxx-"&amp;_xlfn.XLOOKUP(C147,table_Termination[Connector],table_Termination[Abbreviation])&amp;"T-xxSALx("&amp;IF(D147="LFMC",0,IF(D147="MCC",1,3))&amp;IF(Q147="Bolt",1,0)&amp;IF(AL147="None",0,IF(AL147="1G",1,IF(AL147="4x4",2,3)))&amp;")")</f>
        <v/>
      </c>
      <c r="AC147" s="68" t="str">
        <f>IF(D147="MCC","MC Cable Wire Colors "&amp;_xlfn.XLOOKUP(C147,table_Termination[Connector],table_Termination[MCC_Wire_Colors]),"")</f>
        <v/>
      </c>
      <c r="AD147" s="69"/>
      <c r="AG147" t="e">
        <f>IF(AND(LEFT(C147,2)="L6",_xlfn.NUMBERVALUE(LEFT(U147,3))&gt;250),"1ph",_xlfn.XLOOKUP(C147,table_Termination[Connector],table_Termination[Phasing]))</f>
        <v>#N/A</v>
      </c>
      <c r="AH147" t="e">
        <f>_xlfn.XLOOKUP('Order Entry'!AG147,lookup!$O$3:$O$7,lookup!$P$3:$P$7)</f>
        <v>#N/A</v>
      </c>
      <c r="AI147" t="e">
        <f>_xlfn.XLOOKUP('Order Entry'!AG147,lookup!$O$3:$O$7,lookup!$Q$3:$Q$7)</f>
        <v>#N/A</v>
      </c>
      <c r="AJ147">
        <f t="shared" si="30"/>
        <v>0</v>
      </c>
      <c r="AK147" t="e">
        <f>_xlfn.XLOOKUP(C147,table_Termination[Connector],table_Termination[Plate_Hole])</f>
        <v>#N/A</v>
      </c>
      <c r="AL147" t="e">
        <f>_xlfn.XLOOKUP(V147,lookup!$AD$68:$AD$72,lookup!$AC$68:$AC$72)</f>
        <v>#N/A</v>
      </c>
      <c r="AM147" s="44" t="str" cm="1">
        <f t="array" ref="AM147">IF(C147="","",IF(_xlfn.XLOOKUP(C147,table_Termination[Connector],table_Termination[Plate_Hole])=1.6,{"4x4","1G"},IF(_xlfn.XLOOKUP(C147,table_Termination[Connector],table_Termination[Plate_Hole])=2.1,"4x4","None")))</f>
        <v/>
      </c>
      <c r="AO147" s="44" t="str" cm="1">
        <f t="array" ref="AO147">IF(AM147="","None",_xlfn.XLOOKUP(_xlfn.ANCHORARRAY(AM147),lookup!$AC$68:$AC$72,lookup!$AD$68:$AD$72))</f>
        <v>None</v>
      </c>
      <c r="AQ147" s="44" t="s">
        <v>283</v>
      </c>
      <c r="AR147" t="str">
        <f>IF(C147="","",_xlfn.XLOOKUP(_xlfn.XLOOKUP(C147,table_Termination[Connector],table_Termination[SQD_Breaker]),Table_Breaker[breaker],Table_Breaker[Description]))</f>
        <v/>
      </c>
      <c r="AS147" t="str">
        <f>IF(C147="","",_xlfn.XLOOKUP(_xlfn.XLOOKUP(C147,table_Termination[Connector],table_Termination[HV_Siem_Breaker]),Table_Breaker[breaker],Table_Breaker[Description],""))</f>
        <v/>
      </c>
      <c r="AT147" s="44" t="s">
        <v>283</v>
      </c>
      <c r="AU147" t="e">
        <f t="shared" si="34"/>
        <v>#N/A</v>
      </c>
      <c r="AV147" t="e">
        <f t="shared" si="35"/>
        <v>#N/A</v>
      </c>
      <c r="AW147" s="44" t="str" cm="1">
        <f t="array" ref="AW147">IF(D147="","",_xlfn.TOROW(lookup!A328:A340))</f>
        <v/>
      </c>
    </row>
    <row r="148" spans="1:49" x14ac:dyDescent="0.25">
      <c r="A148" s="56">
        <v>139</v>
      </c>
      <c r="B148" s="57" t="str">
        <f t="shared" si="31"/>
        <v/>
      </c>
      <c r="C148" s="58"/>
      <c r="D148" s="58"/>
      <c r="E148" s="57"/>
      <c r="F148" s="57" t="str">
        <f t="shared" si="32"/>
        <v/>
      </c>
      <c r="G148" s="57"/>
      <c r="H148" s="59"/>
      <c r="I148" s="59" t="s">
        <v>183</v>
      </c>
      <c r="J148" s="59" t="s">
        <v>183</v>
      </c>
      <c r="K148" s="59"/>
      <c r="L148" s="60" t="str">
        <f t="shared" si="26"/>
        <v/>
      </c>
      <c r="M148" s="60" t="str">
        <f t="shared" si="27"/>
        <v/>
      </c>
      <c r="N148" s="59"/>
      <c r="O148" s="59"/>
      <c r="P148" s="61"/>
      <c r="Q148" s="61"/>
      <c r="R148" s="62" t="str">
        <f>IF(C148="","",_xlfn.XLOOKUP(C148,table_Termination[Connector],table_Termination[Conduit_Size]))</f>
        <v/>
      </c>
      <c r="S148" s="63" t="str">
        <f>IF(C148="","",_xlfn.XLOOKUP(C148,table_Termination[Connector],table_Termination[Wire AWG]))</f>
        <v/>
      </c>
      <c r="T148" s="64" t="str">
        <f t="shared" si="29"/>
        <v/>
      </c>
      <c r="U148" s="65" t="str">
        <f>IF(C148="","",LEFT(_xlfn.XLOOKUP(C148,table_Termination[Connector],table_Termination[Voltage]),3))</f>
        <v/>
      </c>
      <c r="V148" s="66" t="str">
        <f t="shared" si="28"/>
        <v/>
      </c>
      <c r="W148" s="64" t="str" cm="1">
        <f t="array" aca="1" ref="W148" ca="1">IF(C148="","",IF(D148="MCC","------",IF(K148="","Black",_xlfn.XLOOKUP(K148,Table_RotateWireColor[circuit],INDIRECT("Table_RotateWireColor["&amp;U148&amp;"]")))))</f>
        <v/>
      </c>
      <c r="X148" s="64" t="str" cm="1">
        <f t="array" aca="1" ref="X148" ca="1">IF(C148="","",IF(D148="MCC","-----",IF(AH148=1,"-",IF(K148="","Red",_xlfn.XLOOKUP(L148,Table_RotateWireColor[circuit],INDIRECT("Table_RotateWireColor["&amp;U148&amp;"]"))))))</f>
        <v/>
      </c>
      <c r="Y148" s="64" t="str" cm="1">
        <f t="array" aca="1" ref="Y148" ca="1">IF(C148="","",IF(D148="MCC","-----",IF(AH148&lt;=2,"-",IF(K148="","Blue",_xlfn.XLOOKUP(M148,Table_RotateWireColor[circuit],INDIRECT("Table_RotateWireColor["&amp;U148&amp;"]"))))))</f>
        <v/>
      </c>
      <c r="Z148" s="64" t="str" cm="1">
        <f t="array" aca="1" ref="Z148" ca="1">IF(C148="","",IF(D148="MCC","-----",IF(AI148&lt;&gt;1,"-",IF(K148="","White",_xlfn.XLOOKUP("N",Table_RotateWireColor[circuit],INDIRECT("Table_RotateWireColor["&amp;U148&amp;"]"))))))</f>
        <v/>
      </c>
      <c r="AA148" s="64" t="str">
        <f t="shared" si="33"/>
        <v/>
      </c>
      <c r="AB148" s="67" t="str">
        <f>IF(C148="","","PWxx-"&amp;_xlfn.XLOOKUP(C148,table_Termination[Connector],table_Termination[Abbreviation])&amp;"T-xxSALx("&amp;IF(D148="LFMC",0,IF(D148="MCC",1,3))&amp;IF(Q148="Bolt",1,0)&amp;IF(AL148="None",0,IF(AL148="1G",1,IF(AL148="4x4",2,3)))&amp;")")</f>
        <v/>
      </c>
      <c r="AC148" s="68" t="str">
        <f>IF(D148="MCC","MC Cable Wire Colors "&amp;_xlfn.XLOOKUP(C148,table_Termination[Connector],table_Termination[MCC_Wire_Colors]),"")</f>
        <v/>
      </c>
      <c r="AD148" s="69"/>
      <c r="AG148" t="e">
        <f>IF(AND(LEFT(C148,2)="L6",_xlfn.NUMBERVALUE(LEFT(U148,3))&gt;250),"1ph",_xlfn.XLOOKUP(C148,table_Termination[Connector],table_Termination[Phasing]))</f>
        <v>#N/A</v>
      </c>
      <c r="AH148" t="e">
        <f>_xlfn.XLOOKUP('Order Entry'!AG148,lookup!$O$3:$O$7,lookup!$P$3:$P$7)</f>
        <v>#N/A</v>
      </c>
      <c r="AI148" t="e">
        <f>_xlfn.XLOOKUP('Order Entry'!AG148,lookup!$O$3:$O$7,lookup!$Q$3:$Q$7)</f>
        <v>#N/A</v>
      </c>
      <c r="AJ148">
        <f t="shared" si="30"/>
        <v>0</v>
      </c>
      <c r="AK148" t="e">
        <f>_xlfn.XLOOKUP(C148,table_Termination[Connector],table_Termination[Plate_Hole])</f>
        <v>#N/A</v>
      </c>
      <c r="AL148" t="e">
        <f>_xlfn.XLOOKUP(V148,lookup!$AD$68:$AD$72,lookup!$AC$68:$AC$72)</f>
        <v>#N/A</v>
      </c>
      <c r="AM148" s="44" t="str" cm="1">
        <f t="array" ref="AM148">IF(C148="","",IF(_xlfn.XLOOKUP(C148,table_Termination[Connector],table_Termination[Plate_Hole])=1.6,{"4x4","1G"},IF(_xlfn.XLOOKUP(C148,table_Termination[Connector],table_Termination[Plate_Hole])=2.1,"4x4","None")))</f>
        <v/>
      </c>
      <c r="AO148" s="44" t="str" cm="1">
        <f t="array" ref="AO148">IF(AM148="","None",_xlfn.XLOOKUP(_xlfn.ANCHORARRAY(AM148),lookup!$AC$68:$AC$72,lookup!$AD$68:$AD$72))</f>
        <v>None</v>
      </c>
      <c r="AQ148" s="44" t="s">
        <v>283</v>
      </c>
      <c r="AR148" t="str">
        <f>IF(C148="","",_xlfn.XLOOKUP(_xlfn.XLOOKUP(C148,table_Termination[Connector],table_Termination[SQD_Breaker]),Table_Breaker[breaker],Table_Breaker[Description]))</f>
        <v/>
      </c>
      <c r="AS148" t="str">
        <f>IF(C148="","",_xlfn.XLOOKUP(_xlfn.XLOOKUP(C148,table_Termination[Connector],table_Termination[HV_Siem_Breaker]),Table_Breaker[breaker],Table_Breaker[Description],""))</f>
        <v/>
      </c>
      <c r="AT148" s="44" t="s">
        <v>283</v>
      </c>
      <c r="AU148" t="e">
        <f t="shared" si="34"/>
        <v>#N/A</v>
      </c>
      <c r="AV148" t="e">
        <f t="shared" si="35"/>
        <v>#N/A</v>
      </c>
      <c r="AW148" s="44" t="str" cm="1">
        <f t="array" ref="AW148">IF(D148="","",_xlfn.TOROW(lookup!A329:A341))</f>
        <v/>
      </c>
    </row>
    <row r="149" spans="1:49" x14ac:dyDescent="0.25">
      <c r="A149" s="56">
        <v>140</v>
      </c>
      <c r="B149" s="57" t="str">
        <f t="shared" si="31"/>
        <v/>
      </c>
      <c r="C149" s="58"/>
      <c r="D149" s="58"/>
      <c r="E149" s="57"/>
      <c r="F149" s="57" t="str">
        <f t="shared" si="32"/>
        <v/>
      </c>
      <c r="G149" s="57"/>
      <c r="H149" s="59"/>
      <c r="I149" s="59" t="s">
        <v>183</v>
      </c>
      <c r="J149" s="59" t="s">
        <v>183</v>
      </c>
      <c r="K149" s="59"/>
      <c r="L149" s="60" t="str">
        <f t="shared" si="26"/>
        <v/>
      </c>
      <c r="M149" s="60" t="str">
        <f t="shared" si="27"/>
        <v/>
      </c>
      <c r="N149" s="59"/>
      <c r="O149" s="59"/>
      <c r="P149" s="61"/>
      <c r="Q149" s="61"/>
      <c r="R149" s="62" t="str">
        <f>IF(C149="","",_xlfn.XLOOKUP(C149,table_Termination[Connector],table_Termination[Conduit_Size]))</f>
        <v/>
      </c>
      <c r="S149" s="63" t="str">
        <f>IF(C149="","",_xlfn.XLOOKUP(C149,table_Termination[Connector],table_Termination[Wire AWG]))</f>
        <v/>
      </c>
      <c r="T149" s="64" t="str">
        <f t="shared" si="29"/>
        <v/>
      </c>
      <c r="U149" s="65" t="str">
        <f>IF(C149="","",LEFT(_xlfn.XLOOKUP(C149,table_Termination[Connector],table_Termination[Voltage]),3))</f>
        <v/>
      </c>
      <c r="V149" s="66" t="str">
        <f t="shared" si="28"/>
        <v/>
      </c>
      <c r="W149" s="64" t="str" cm="1">
        <f t="array" aca="1" ref="W149" ca="1">IF(C149="","",IF(D149="MCC","------",IF(K149="","Black",_xlfn.XLOOKUP(K149,Table_RotateWireColor[circuit],INDIRECT("Table_RotateWireColor["&amp;U149&amp;"]")))))</f>
        <v/>
      </c>
      <c r="X149" s="64" t="str" cm="1">
        <f t="array" aca="1" ref="X149" ca="1">IF(C149="","",IF(D149="MCC","-----",IF(AH149=1,"-",IF(K149="","Red",_xlfn.XLOOKUP(L149,Table_RotateWireColor[circuit],INDIRECT("Table_RotateWireColor["&amp;U149&amp;"]"))))))</f>
        <v/>
      </c>
      <c r="Y149" s="64" t="str" cm="1">
        <f t="array" aca="1" ref="Y149" ca="1">IF(C149="","",IF(D149="MCC","-----",IF(AH149&lt;=2,"-",IF(K149="","Blue",_xlfn.XLOOKUP(M149,Table_RotateWireColor[circuit],INDIRECT("Table_RotateWireColor["&amp;U149&amp;"]"))))))</f>
        <v/>
      </c>
      <c r="Z149" s="64" t="str" cm="1">
        <f t="array" aca="1" ref="Z149" ca="1">IF(C149="","",IF(D149="MCC","-----",IF(AI149&lt;&gt;1,"-",IF(K149="","White",_xlfn.XLOOKUP("N",Table_RotateWireColor[circuit],INDIRECT("Table_RotateWireColor["&amp;U149&amp;"]"))))))</f>
        <v/>
      </c>
      <c r="AA149" s="64" t="str">
        <f t="shared" si="33"/>
        <v/>
      </c>
      <c r="AB149" s="67" t="str">
        <f>IF(C149="","","PWxx-"&amp;_xlfn.XLOOKUP(C149,table_Termination[Connector],table_Termination[Abbreviation])&amp;"T-xxSALx("&amp;IF(D149="LFMC",0,IF(D149="MCC",1,3))&amp;IF(Q149="Bolt",1,0)&amp;IF(AL149="None",0,IF(AL149="1G",1,IF(AL149="4x4",2,3)))&amp;")")</f>
        <v/>
      </c>
      <c r="AC149" s="68" t="str">
        <f>IF(D149="MCC","MC Cable Wire Colors "&amp;_xlfn.XLOOKUP(C149,table_Termination[Connector],table_Termination[MCC_Wire_Colors]),"")</f>
        <v/>
      </c>
      <c r="AD149" s="69"/>
      <c r="AG149" t="e">
        <f>IF(AND(LEFT(C149,2)="L6",_xlfn.NUMBERVALUE(LEFT(U149,3))&gt;250),"1ph",_xlfn.XLOOKUP(C149,table_Termination[Connector],table_Termination[Phasing]))</f>
        <v>#N/A</v>
      </c>
      <c r="AH149" t="e">
        <f>_xlfn.XLOOKUP('Order Entry'!AG149,lookup!$O$3:$O$7,lookup!$P$3:$P$7)</f>
        <v>#N/A</v>
      </c>
      <c r="AI149" t="e">
        <f>_xlfn.XLOOKUP('Order Entry'!AG149,lookup!$O$3:$O$7,lookup!$Q$3:$Q$7)</f>
        <v>#N/A</v>
      </c>
      <c r="AJ149">
        <f t="shared" si="30"/>
        <v>0</v>
      </c>
      <c r="AK149" t="e">
        <f>_xlfn.XLOOKUP(C149,table_Termination[Connector],table_Termination[Plate_Hole])</f>
        <v>#N/A</v>
      </c>
      <c r="AL149" t="e">
        <f>_xlfn.XLOOKUP(V149,lookup!$AD$68:$AD$72,lookup!$AC$68:$AC$72)</f>
        <v>#N/A</v>
      </c>
      <c r="AM149" s="44" t="str" cm="1">
        <f t="array" ref="AM149">IF(C149="","",IF(_xlfn.XLOOKUP(C149,table_Termination[Connector],table_Termination[Plate_Hole])=1.6,{"4x4","1G"},IF(_xlfn.XLOOKUP(C149,table_Termination[Connector],table_Termination[Plate_Hole])=2.1,"4x4","None")))</f>
        <v/>
      </c>
      <c r="AO149" s="44" t="str" cm="1">
        <f t="array" ref="AO149">IF(AM149="","None",_xlfn.XLOOKUP(_xlfn.ANCHORARRAY(AM149),lookup!$AC$68:$AC$72,lookup!$AD$68:$AD$72))</f>
        <v>None</v>
      </c>
      <c r="AQ149" s="44" t="s">
        <v>283</v>
      </c>
      <c r="AR149" t="str">
        <f>IF(C149="","",_xlfn.XLOOKUP(_xlfn.XLOOKUP(C149,table_Termination[Connector],table_Termination[SQD_Breaker]),Table_Breaker[breaker],Table_Breaker[Description]))</f>
        <v/>
      </c>
      <c r="AS149" t="str">
        <f>IF(C149="","",_xlfn.XLOOKUP(_xlfn.XLOOKUP(C149,table_Termination[Connector],table_Termination[HV_Siem_Breaker]),Table_Breaker[breaker],Table_Breaker[Description],""))</f>
        <v/>
      </c>
      <c r="AT149" s="44" t="s">
        <v>283</v>
      </c>
      <c r="AU149" t="e">
        <f t="shared" si="34"/>
        <v>#N/A</v>
      </c>
      <c r="AV149" t="e">
        <f t="shared" si="35"/>
        <v>#N/A</v>
      </c>
      <c r="AW149" s="44" t="str" cm="1">
        <f t="array" ref="AW149">IF(D149="","",_xlfn.TOROW(lookup!A330:A342))</f>
        <v/>
      </c>
    </row>
    <row r="150" spans="1:49" x14ac:dyDescent="0.25">
      <c r="A150" s="56">
        <v>141</v>
      </c>
      <c r="B150" s="57" t="str">
        <f t="shared" si="31"/>
        <v/>
      </c>
      <c r="C150" s="58"/>
      <c r="D150" s="58"/>
      <c r="E150" s="57"/>
      <c r="F150" s="57" t="str">
        <f t="shared" si="32"/>
        <v/>
      </c>
      <c r="G150" s="57"/>
      <c r="H150" s="59"/>
      <c r="I150" s="59" t="s">
        <v>183</v>
      </c>
      <c r="J150" s="59" t="s">
        <v>183</v>
      </c>
      <c r="K150" s="59"/>
      <c r="L150" s="60" t="str">
        <f t="shared" si="26"/>
        <v/>
      </c>
      <c r="M150" s="60" t="str">
        <f t="shared" si="27"/>
        <v/>
      </c>
      <c r="N150" s="59"/>
      <c r="O150" s="59"/>
      <c r="P150" s="61"/>
      <c r="Q150" s="61"/>
      <c r="R150" s="62" t="str">
        <f>IF(C150="","",_xlfn.XLOOKUP(C150,table_Termination[Connector],table_Termination[Conduit_Size]))</f>
        <v/>
      </c>
      <c r="S150" s="63" t="str">
        <f>IF(C150="","",_xlfn.XLOOKUP(C150,table_Termination[Connector],table_Termination[Wire AWG]))</f>
        <v/>
      </c>
      <c r="T150" s="64" t="str">
        <f t="shared" si="29"/>
        <v/>
      </c>
      <c r="U150" s="65" t="str">
        <f>IF(C150="","",LEFT(_xlfn.XLOOKUP(C150,table_Termination[Connector],table_Termination[Voltage]),3))</f>
        <v/>
      </c>
      <c r="V150" s="66" t="str">
        <f t="shared" si="28"/>
        <v/>
      </c>
      <c r="W150" s="64" t="str" cm="1">
        <f t="array" aca="1" ref="W150" ca="1">IF(C150="","",IF(D150="MCC","------",IF(K150="","Black",_xlfn.XLOOKUP(K150,Table_RotateWireColor[circuit],INDIRECT("Table_RotateWireColor["&amp;U150&amp;"]")))))</f>
        <v/>
      </c>
      <c r="X150" s="64" t="str" cm="1">
        <f t="array" aca="1" ref="X150" ca="1">IF(C150="","",IF(D150="MCC","-----",IF(AH150=1,"-",IF(K150="","Red",_xlfn.XLOOKUP(L150,Table_RotateWireColor[circuit],INDIRECT("Table_RotateWireColor["&amp;U150&amp;"]"))))))</f>
        <v/>
      </c>
      <c r="Y150" s="64" t="str" cm="1">
        <f t="array" aca="1" ref="Y150" ca="1">IF(C150="","",IF(D150="MCC","-----",IF(AH150&lt;=2,"-",IF(K150="","Blue",_xlfn.XLOOKUP(M150,Table_RotateWireColor[circuit],INDIRECT("Table_RotateWireColor["&amp;U150&amp;"]"))))))</f>
        <v/>
      </c>
      <c r="Z150" s="64" t="str" cm="1">
        <f t="array" aca="1" ref="Z150" ca="1">IF(C150="","",IF(D150="MCC","-----",IF(AI150&lt;&gt;1,"-",IF(K150="","White",_xlfn.XLOOKUP("N",Table_RotateWireColor[circuit],INDIRECT("Table_RotateWireColor["&amp;U150&amp;"]"))))))</f>
        <v/>
      </c>
      <c r="AA150" s="64" t="str">
        <f t="shared" si="33"/>
        <v/>
      </c>
      <c r="AB150" s="67" t="str">
        <f>IF(C150="","","PWxx-"&amp;_xlfn.XLOOKUP(C150,table_Termination[Connector],table_Termination[Abbreviation])&amp;"T-xxSALx("&amp;IF(D150="LFMC",0,IF(D150="MCC",1,3))&amp;IF(Q150="Bolt",1,0)&amp;IF(AL150="None",0,IF(AL150="1G",1,IF(AL150="4x4",2,3)))&amp;")")</f>
        <v/>
      </c>
      <c r="AC150" s="68" t="str">
        <f>IF(D150="MCC","MC Cable Wire Colors "&amp;_xlfn.XLOOKUP(C150,table_Termination[Connector],table_Termination[MCC_Wire_Colors]),"")</f>
        <v/>
      </c>
      <c r="AD150" s="69"/>
      <c r="AG150" t="e">
        <f>IF(AND(LEFT(C150,2)="L6",_xlfn.NUMBERVALUE(LEFT(U150,3))&gt;250),"1ph",_xlfn.XLOOKUP(C150,table_Termination[Connector],table_Termination[Phasing]))</f>
        <v>#N/A</v>
      </c>
      <c r="AH150" t="e">
        <f>_xlfn.XLOOKUP('Order Entry'!AG150,lookup!$O$3:$O$7,lookup!$P$3:$P$7)</f>
        <v>#N/A</v>
      </c>
      <c r="AI150" t="e">
        <f>_xlfn.XLOOKUP('Order Entry'!AG150,lookup!$O$3:$O$7,lookup!$Q$3:$Q$7)</f>
        <v>#N/A</v>
      </c>
      <c r="AJ150">
        <f t="shared" si="30"/>
        <v>0</v>
      </c>
      <c r="AK150" t="e">
        <f>_xlfn.XLOOKUP(C150,table_Termination[Connector],table_Termination[Plate_Hole])</f>
        <v>#N/A</v>
      </c>
      <c r="AL150" t="e">
        <f>_xlfn.XLOOKUP(V150,lookup!$AD$68:$AD$72,lookup!$AC$68:$AC$72)</f>
        <v>#N/A</v>
      </c>
      <c r="AM150" s="44" t="str" cm="1">
        <f t="array" ref="AM150">IF(C150="","",IF(_xlfn.XLOOKUP(C150,table_Termination[Connector],table_Termination[Plate_Hole])=1.6,{"4x4","1G"},IF(_xlfn.XLOOKUP(C150,table_Termination[Connector],table_Termination[Plate_Hole])=2.1,"4x4","None")))</f>
        <v/>
      </c>
      <c r="AO150" s="44" t="str" cm="1">
        <f t="array" ref="AO150">IF(AM150="","None",_xlfn.XLOOKUP(_xlfn.ANCHORARRAY(AM150),lookup!$AC$68:$AC$72,lookup!$AD$68:$AD$72))</f>
        <v>None</v>
      </c>
      <c r="AQ150" s="44" t="s">
        <v>283</v>
      </c>
      <c r="AR150" t="str">
        <f>IF(C150="","",_xlfn.XLOOKUP(_xlfn.XLOOKUP(C150,table_Termination[Connector],table_Termination[SQD_Breaker]),Table_Breaker[breaker],Table_Breaker[Description]))</f>
        <v/>
      </c>
      <c r="AS150" t="str">
        <f>IF(C150="","",_xlfn.XLOOKUP(_xlfn.XLOOKUP(C150,table_Termination[Connector],table_Termination[HV_Siem_Breaker]),Table_Breaker[breaker],Table_Breaker[Description],""))</f>
        <v/>
      </c>
      <c r="AT150" s="44" t="s">
        <v>283</v>
      </c>
      <c r="AU150" t="e">
        <f t="shared" si="34"/>
        <v>#N/A</v>
      </c>
      <c r="AV150" t="e">
        <f t="shared" si="35"/>
        <v>#N/A</v>
      </c>
      <c r="AW150" s="44" t="str" cm="1">
        <f t="array" ref="AW150">IF(D150="","",_xlfn.TOROW(lookup!A331:A343))</f>
        <v/>
      </c>
    </row>
    <row r="151" spans="1:49" x14ac:dyDescent="0.25">
      <c r="A151" s="56">
        <v>142</v>
      </c>
      <c r="B151" s="57" t="str">
        <f t="shared" si="31"/>
        <v/>
      </c>
      <c r="C151" s="58"/>
      <c r="D151" s="58"/>
      <c r="E151" s="57"/>
      <c r="F151" s="57" t="str">
        <f t="shared" si="32"/>
        <v/>
      </c>
      <c r="G151" s="57"/>
      <c r="H151" s="59"/>
      <c r="I151" s="59" t="s">
        <v>183</v>
      </c>
      <c r="J151" s="59" t="s">
        <v>183</v>
      </c>
      <c r="K151" s="59"/>
      <c r="L151" s="60" t="str">
        <f t="shared" si="26"/>
        <v/>
      </c>
      <c r="M151" s="60" t="str">
        <f t="shared" si="27"/>
        <v/>
      </c>
      <c r="N151" s="59"/>
      <c r="O151" s="59"/>
      <c r="P151" s="61"/>
      <c r="Q151" s="61"/>
      <c r="R151" s="62" t="str">
        <f>IF(C151="","",_xlfn.XLOOKUP(C151,table_Termination[Connector],table_Termination[Conduit_Size]))</f>
        <v/>
      </c>
      <c r="S151" s="63" t="str">
        <f>IF(C151="","",_xlfn.XLOOKUP(C151,table_Termination[Connector],table_Termination[Wire AWG]))</f>
        <v/>
      </c>
      <c r="T151" s="64" t="str">
        <f t="shared" si="29"/>
        <v/>
      </c>
      <c r="U151" s="65" t="str">
        <f>IF(C151="","",LEFT(_xlfn.XLOOKUP(C151,table_Termination[Connector],table_Termination[Voltage]),3))</f>
        <v/>
      </c>
      <c r="V151" s="66" t="str">
        <f t="shared" si="28"/>
        <v/>
      </c>
      <c r="W151" s="64" t="str" cm="1">
        <f t="array" aca="1" ref="W151" ca="1">IF(C151="","",IF(D151="MCC","------",IF(K151="","Black",_xlfn.XLOOKUP(K151,Table_RotateWireColor[circuit],INDIRECT("Table_RotateWireColor["&amp;U151&amp;"]")))))</f>
        <v/>
      </c>
      <c r="X151" s="64" t="str" cm="1">
        <f t="array" aca="1" ref="X151" ca="1">IF(C151="","",IF(D151="MCC","-----",IF(AH151=1,"-",IF(K151="","Red",_xlfn.XLOOKUP(L151,Table_RotateWireColor[circuit],INDIRECT("Table_RotateWireColor["&amp;U151&amp;"]"))))))</f>
        <v/>
      </c>
      <c r="Y151" s="64" t="str" cm="1">
        <f t="array" aca="1" ref="Y151" ca="1">IF(C151="","",IF(D151="MCC","-----",IF(AH151&lt;=2,"-",IF(K151="","Blue",_xlfn.XLOOKUP(M151,Table_RotateWireColor[circuit],INDIRECT("Table_RotateWireColor["&amp;U151&amp;"]"))))))</f>
        <v/>
      </c>
      <c r="Z151" s="64" t="str" cm="1">
        <f t="array" aca="1" ref="Z151" ca="1">IF(C151="","",IF(D151="MCC","-----",IF(AI151&lt;&gt;1,"-",IF(K151="","White",_xlfn.XLOOKUP("N",Table_RotateWireColor[circuit],INDIRECT("Table_RotateWireColor["&amp;U151&amp;"]"))))))</f>
        <v/>
      </c>
      <c r="AA151" s="64" t="str">
        <f t="shared" si="33"/>
        <v/>
      </c>
      <c r="AB151" s="67" t="str">
        <f>IF(C151="","","PWxx-"&amp;_xlfn.XLOOKUP(C151,table_Termination[Connector],table_Termination[Abbreviation])&amp;"T-xxSALx("&amp;IF(D151="LFMC",0,IF(D151="MCC",1,3))&amp;IF(Q151="Bolt",1,0)&amp;IF(AL151="None",0,IF(AL151="1G",1,IF(AL151="4x4",2,3)))&amp;")")</f>
        <v/>
      </c>
      <c r="AC151" s="68" t="str">
        <f>IF(D151="MCC","MC Cable Wire Colors "&amp;_xlfn.XLOOKUP(C151,table_Termination[Connector],table_Termination[MCC_Wire_Colors]),"")</f>
        <v/>
      </c>
      <c r="AD151" s="69"/>
      <c r="AG151" t="e">
        <f>IF(AND(LEFT(C151,2)="L6",_xlfn.NUMBERVALUE(LEFT(U151,3))&gt;250),"1ph",_xlfn.XLOOKUP(C151,table_Termination[Connector],table_Termination[Phasing]))</f>
        <v>#N/A</v>
      </c>
      <c r="AH151" t="e">
        <f>_xlfn.XLOOKUP('Order Entry'!AG151,lookup!$O$3:$O$7,lookup!$P$3:$P$7)</f>
        <v>#N/A</v>
      </c>
      <c r="AI151" t="e">
        <f>_xlfn.XLOOKUP('Order Entry'!AG151,lookup!$O$3:$O$7,lookup!$Q$3:$Q$7)</f>
        <v>#N/A</v>
      </c>
      <c r="AJ151">
        <f t="shared" si="30"/>
        <v>0</v>
      </c>
      <c r="AK151" t="e">
        <f>_xlfn.XLOOKUP(C151,table_Termination[Connector],table_Termination[Plate_Hole])</f>
        <v>#N/A</v>
      </c>
      <c r="AL151" t="e">
        <f>_xlfn.XLOOKUP(V151,lookup!$AD$68:$AD$72,lookup!$AC$68:$AC$72)</f>
        <v>#N/A</v>
      </c>
      <c r="AM151" s="44" t="str" cm="1">
        <f t="array" ref="AM151">IF(C151="","",IF(_xlfn.XLOOKUP(C151,table_Termination[Connector],table_Termination[Plate_Hole])=1.6,{"4x4","1G"},IF(_xlfn.XLOOKUP(C151,table_Termination[Connector],table_Termination[Plate_Hole])=2.1,"4x4","None")))</f>
        <v/>
      </c>
      <c r="AO151" s="44" t="str" cm="1">
        <f t="array" ref="AO151">IF(AM151="","None",_xlfn.XLOOKUP(_xlfn.ANCHORARRAY(AM151),lookup!$AC$68:$AC$72,lookup!$AD$68:$AD$72))</f>
        <v>None</v>
      </c>
      <c r="AQ151" s="44" t="s">
        <v>283</v>
      </c>
      <c r="AR151" t="str">
        <f>IF(C151="","",_xlfn.XLOOKUP(_xlfn.XLOOKUP(C151,table_Termination[Connector],table_Termination[SQD_Breaker]),Table_Breaker[breaker],Table_Breaker[Description]))</f>
        <v/>
      </c>
      <c r="AS151" t="str">
        <f>IF(C151="","",_xlfn.XLOOKUP(_xlfn.XLOOKUP(C151,table_Termination[Connector],table_Termination[HV_Siem_Breaker]),Table_Breaker[breaker],Table_Breaker[Description],""))</f>
        <v/>
      </c>
      <c r="AT151" s="44" t="s">
        <v>283</v>
      </c>
      <c r="AU151" t="e">
        <f t="shared" si="34"/>
        <v>#N/A</v>
      </c>
      <c r="AV151" t="e">
        <f t="shared" si="35"/>
        <v>#N/A</v>
      </c>
      <c r="AW151" s="44" t="str" cm="1">
        <f t="array" ref="AW151">IF(D151="","",_xlfn.TOROW(lookup!A332:A344))</f>
        <v/>
      </c>
    </row>
    <row r="152" spans="1:49" x14ac:dyDescent="0.25">
      <c r="A152" s="56">
        <v>143</v>
      </c>
      <c r="B152" s="57" t="str">
        <f t="shared" si="31"/>
        <v/>
      </c>
      <c r="C152" s="58"/>
      <c r="D152" s="58"/>
      <c r="E152" s="57"/>
      <c r="F152" s="57" t="str">
        <f t="shared" si="32"/>
        <v/>
      </c>
      <c r="G152" s="57"/>
      <c r="H152" s="59"/>
      <c r="I152" s="59" t="s">
        <v>183</v>
      </c>
      <c r="J152" s="59" t="s">
        <v>183</v>
      </c>
      <c r="K152" s="59"/>
      <c r="L152" s="60" t="str">
        <f t="shared" si="26"/>
        <v/>
      </c>
      <c r="M152" s="60" t="str">
        <f t="shared" si="27"/>
        <v/>
      </c>
      <c r="N152" s="59"/>
      <c r="O152" s="59"/>
      <c r="P152" s="61"/>
      <c r="Q152" s="61"/>
      <c r="R152" s="62" t="str">
        <f>IF(C152="","",_xlfn.XLOOKUP(C152,table_Termination[Connector],table_Termination[Conduit_Size]))</f>
        <v/>
      </c>
      <c r="S152" s="63" t="str">
        <f>IF(C152="","",_xlfn.XLOOKUP(C152,table_Termination[Connector],table_Termination[Wire AWG]))</f>
        <v/>
      </c>
      <c r="T152" s="64" t="str">
        <f t="shared" si="29"/>
        <v/>
      </c>
      <c r="U152" s="65" t="str">
        <f>IF(C152="","",LEFT(_xlfn.XLOOKUP(C152,table_Termination[Connector],table_Termination[Voltage]),3))</f>
        <v/>
      </c>
      <c r="V152" s="66" t="str">
        <f t="shared" si="28"/>
        <v/>
      </c>
      <c r="W152" s="64" t="str" cm="1">
        <f t="array" aca="1" ref="W152" ca="1">IF(C152="","",IF(D152="MCC","------",IF(K152="","Black",_xlfn.XLOOKUP(K152,Table_RotateWireColor[circuit],INDIRECT("Table_RotateWireColor["&amp;U152&amp;"]")))))</f>
        <v/>
      </c>
      <c r="X152" s="64" t="str" cm="1">
        <f t="array" aca="1" ref="X152" ca="1">IF(C152="","",IF(D152="MCC","-----",IF(AH152=1,"-",IF(K152="","Red",_xlfn.XLOOKUP(L152,Table_RotateWireColor[circuit],INDIRECT("Table_RotateWireColor["&amp;U152&amp;"]"))))))</f>
        <v/>
      </c>
      <c r="Y152" s="64" t="str" cm="1">
        <f t="array" aca="1" ref="Y152" ca="1">IF(C152="","",IF(D152="MCC","-----",IF(AH152&lt;=2,"-",IF(K152="","Blue",_xlfn.XLOOKUP(M152,Table_RotateWireColor[circuit],INDIRECT("Table_RotateWireColor["&amp;U152&amp;"]"))))))</f>
        <v/>
      </c>
      <c r="Z152" s="64" t="str" cm="1">
        <f t="array" aca="1" ref="Z152" ca="1">IF(C152="","",IF(D152="MCC","-----",IF(AI152&lt;&gt;1,"-",IF(K152="","White",_xlfn.XLOOKUP("N",Table_RotateWireColor[circuit],INDIRECT("Table_RotateWireColor["&amp;U152&amp;"]"))))))</f>
        <v/>
      </c>
      <c r="AA152" s="64" t="str">
        <f t="shared" si="33"/>
        <v/>
      </c>
      <c r="AB152" s="67" t="str">
        <f>IF(C152="","","PWxx-"&amp;_xlfn.XLOOKUP(C152,table_Termination[Connector],table_Termination[Abbreviation])&amp;"T-xxSALx("&amp;IF(D152="LFMC",0,IF(D152="MCC",1,3))&amp;IF(Q152="Bolt",1,0)&amp;IF(AL152="None",0,IF(AL152="1G",1,IF(AL152="4x4",2,3)))&amp;")")</f>
        <v/>
      </c>
      <c r="AC152" s="68" t="str">
        <f>IF(D152="MCC","MC Cable Wire Colors "&amp;_xlfn.XLOOKUP(C152,table_Termination[Connector],table_Termination[MCC_Wire_Colors]),"")</f>
        <v/>
      </c>
      <c r="AD152" s="69"/>
      <c r="AG152" t="e">
        <f>IF(AND(LEFT(C152,2)="L6",_xlfn.NUMBERVALUE(LEFT(U152,3))&gt;250),"1ph",_xlfn.XLOOKUP(C152,table_Termination[Connector],table_Termination[Phasing]))</f>
        <v>#N/A</v>
      </c>
      <c r="AH152" t="e">
        <f>_xlfn.XLOOKUP('Order Entry'!AG152,lookup!$O$3:$O$7,lookup!$P$3:$P$7)</f>
        <v>#N/A</v>
      </c>
      <c r="AI152" t="e">
        <f>_xlfn.XLOOKUP('Order Entry'!AG152,lookup!$O$3:$O$7,lookup!$Q$3:$Q$7)</f>
        <v>#N/A</v>
      </c>
      <c r="AJ152">
        <f t="shared" si="30"/>
        <v>0</v>
      </c>
      <c r="AK152" t="e">
        <f>_xlfn.XLOOKUP(C152,table_Termination[Connector],table_Termination[Plate_Hole])</f>
        <v>#N/A</v>
      </c>
      <c r="AL152" t="e">
        <f>_xlfn.XLOOKUP(V152,lookup!$AD$68:$AD$72,lookup!$AC$68:$AC$72)</f>
        <v>#N/A</v>
      </c>
      <c r="AM152" s="44" t="str" cm="1">
        <f t="array" ref="AM152">IF(C152="","",IF(_xlfn.XLOOKUP(C152,table_Termination[Connector],table_Termination[Plate_Hole])=1.6,{"4x4","1G"},IF(_xlfn.XLOOKUP(C152,table_Termination[Connector],table_Termination[Plate_Hole])=2.1,"4x4","None")))</f>
        <v/>
      </c>
      <c r="AO152" s="44" t="str" cm="1">
        <f t="array" ref="AO152">IF(AM152="","None",_xlfn.XLOOKUP(_xlfn.ANCHORARRAY(AM152),lookup!$AC$68:$AC$72,lookup!$AD$68:$AD$72))</f>
        <v>None</v>
      </c>
      <c r="AQ152" s="44" t="s">
        <v>283</v>
      </c>
      <c r="AR152" t="str">
        <f>IF(C152="","",_xlfn.XLOOKUP(_xlfn.XLOOKUP(C152,table_Termination[Connector],table_Termination[SQD_Breaker]),Table_Breaker[breaker],Table_Breaker[Description]))</f>
        <v/>
      </c>
      <c r="AS152" t="str">
        <f>IF(C152="","",_xlfn.XLOOKUP(_xlfn.XLOOKUP(C152,table_Termination[Connector],table_Termination[HV_Siem_Breaker]),Table_Breaker[breaker],Table_Breaker[Description],""))</f>
        <v/>
      </c>
      <c r="AT152" s="44" t="s">
        <v>283</v>
      </c>
      <c r="AU152" t="e">
        <f t="shared" si="34"/>
        <v>#N/A</v>
      </c>
      <c r="AV152" t="e">
        <f t="shared" si="35"/>
        <v>#N/A</v>
      </c>
      <c r="AW152" s="44" t="str" cm="1">
        <f t="array" ref="AW152">IF(D152="","",_xlfn.TOROW(lookup!A333:A345))</f>
        <v/>
      </c>
    </row>
    <row r="153" spans="1:49" x14ac:dyDescent="0.25">
      <c r="A153" s="56">
        <v>144</v>
      </c>
      <c r="B153" s="57" t="str">
        <f t="shared" si="31"/>
        <v/>
      </c>
      <c r="C153" s="58"/>
      <c r="D153" s="58"/>
      <c r="E153" s="57"/>
      <c r="F153" s="57" t="str">
        <f t="shared" si="32"/>
        <v/>
      </c>
      <c r="G153" s="57"/>
      <c r="H153" s="59"/>
      <c r="I153" s="59" t="s">
        <v>183</v>
      </c>
      <c r="J153" s="59" t="s">
        <v>183</v>
      </c>
      <c r="K153" s="59"/>
      <c r="L153" s="60" t="str">
        <f t="shared" ref="L153:L216" si="36">IF(K153="","",IF(AG153="1ph","-",K153+2))</f>
        <v/>
      </c>
      <c r="M153" s="60" t="str">
        <f t="shared" ref="M153:M216" si="37">IF(K153="","",IF(OR(L153="-",AG153="1LL"),"-",L153+2))</f>
        <v/>
      </c>
      <c r="N153" s="59"/>
      <c r="O153" s="59"/>
      <c r="P153" s="61"/>
      <c r="Q153" s="61"/>
      <c r="R153" s="62" t="str">
        <f>IF(C153="","",_xlfn.XLOOKUP(C153,table_Termination[Connector],table_Termination[Conduit_Size]))</f>
        <v/>
      </c>
      <c r="S153" s="63" t="str">
        <f>IF(C153="","",_xlfn.XLOOKUP(C153,table_Termination[Connector],table_Termination[Wire AWG]))</f>
        <v/>
      </c>
      <c r="T153" s="64" t="str">
        <f t="shared" si="29"/>
        <v/>
      </c>
      <c r="U153" s="65" t="str">
        <f>IF(C153="","",LEFT(_xlfn.XLOOKUP(C153,table_Termination[Connector],table_Termination[Voltage]),3))</f>
        <v/>
      </c>
      <c r="V153" s="66" t="str">
        <f t="shared" ref="V153:V216" si="38">IF(C153="","",AO153)</f>
        <v/>
      </c>
      <c r="W153" s="64" t="str" cm="1">
        <f t="array" aca="1" ref="W153" ca="1">IF(C153="","",IF(D153="MCC","------",IF(K153="","Black",_xlfn.XLOOKUP(K153,Table_RotateWireColor[circuit],INDIRECT("Table_RotateWireColor["&amp;U153&amp;"]")))))</f>
        <v/>
      </c>
      <c r="X153" s="64" t="str" cm="1">
        <f t="array" aca="1" ref="X153" ca="1">IF(C153="","",IF(D153="MCC","-----",IF(AH153=1,"-",IF(K153="","Red",_xlfn.XLOOKUP(L153,Table_RotateWireColor[circuit],INDIRECT("Table_RotateWireColor["&amp;U153&amp;"]"))))))</f>
        <v/>
      </c>
      <c r="Y153" s="64" t="str" cm="1">
        <f t="array" aca="1" ref="Y153" ca="1">IF(C153="","",IF(D153="MCC","-----",IF(AH153&lt;=2,"-",IF(K153="","Blue",_xlfn.XLOOKUP(M153,Table_RotateWireColor[circuit],INDIRECT("Table_RotateWireColor["&amp;U153&amp;"]"))))))</f>
        <v/>
      </c>
      <c r="Z153" s="64" t="str" cm="1">
        <f t="array" aca="1" ref="Z153" ca="1">IF(C153="","",IF(D153="MCC","-----",IF(AI153&lt;&gt;1,"-",IF(K153="","White",_xlfn.XLOOKUP("N",Table_RotateWireColor[circuit],INDIRECT("Table_RotateWireColor["&amp;U153&amp;"]"))))))</f>
        <v/>
      </c>
      <c r="AA153" s="64" t="str">
        <f t="shared" si="33"/>
        <v/>
      </c>
      <c r="AB153" s="67" t="str">
        <f>IF(C153="","","PWxx-"&amp;_xlfn.XLOOKUP(C153,table_Termination[Connector],table_Termination[Abbreviation])&amp;"T-xxSALx("&amp;IF(D153="LFMC",0,IF(D153="MCC",1,3))&amp;IF(Q153="Bolt",1,0)&amp;IF(AL153="None",0,IF(AL153="1G",1,IF(AL153="4x4",2,3)))&amp;")")</f>
        <v/>
      </c>
      <c r="AC153" s="68" t="str">
        <f>IF(D153="MCC","MC Cable Wire Colors "&amp;_xlfn.XLOOKUP(C153,table_Termination[Connector],table_Termination[MCC_Wire_Colors]),"")</f>
        <v/>
      </c>
      <c r="AD153" s="69"/>
      <c r="AG153" t="e">
        <f>IF(AND(LEFT(C153,2)="L6",_xlfn.NUMBERVALUE(LEFT(U153,3))&gt;250),"1ph",_xlfn.XLOOKUP(C153,table_Termination[Connector],table_Termination[Phasing]))</f>
        <v>#N/A</v>
      </c>
      <c r="AH153" t="e">
        <f>_xlfn.XLOOKUP('Order Entry'!AG153,lookup!$O$3:$O$7,lookup!$P$3:$P$7)</f>
        <v>#N/A</v>
      </c>
      <c r="AI153" t="e">
        <f>_xlfn.XLOOKUP('Order Entry'!AG153,lookup!$O$3:$O$7,lookup!$Q$3:$Q$7)</f>
        <v>#N/A</v>
      </c>
      <c r="AJ153">
        <f t="shared" si="30"/>
        <v>0</v>
      </c>
      <c r="AK153" t="e">
        <f>_xlfn.XLOOKUP(C153,table_Termination[Connector],table_Termination[Plate_Hole])</f>
        <v>#N/A</v>
      </c>
      <c r="AL153" t="e">
        <f>_xlfn.XLOOKUP(V153,lookup!$AD$68:$AD$72,lookup!$AC$68:$AC$72)</f>
        <v>#N/A</v>
      </c>
      <c r="AM153" s="44" t="str" cm="1">
        <f t="array" ref="AM153">IF(C153="","",IF(_xlfn.XLOOKUP(C153,table_Termination[Connector],table_Termination[Plate_Hole])=1.6,{"4x4","1G"},IF(_xlfn.XLOOKUP(C153,table_Termination[Connector],table_Termination[Plate_Hole])=2.1,"4x4","None")))</f>
        <v/>
      </c>
      <c r="AO153" s="44" t="str" cm="1">
        <f t="array" ref="AO153">IF(AM153="","None",_xlfn.XLOOKUP(_xlfn.ANCHORARRAY(AM153),lookup!$AC$68:$AC$72,lookup!$AD$68:$AD$72))</f>
        <v>None</v>
      </c>
      <c r="AQ153" s="44" t="s">
        <v>283</v>
      </c>
      <c r="AR153" t="str">
        <f>IF(C153="","",_xlfn.XLOOKUP(_xlfn.XLOOKUP(C153,table_Termination[Connector],table_Termination[SQD_Breaker]),Table_Breaker[breaker],Table_Breaker[Description]))</f>
        <v/>
      </c>
      <c r="AS153" t="str">
        <f>IF(C153="","",_xlfn.XLOOKUP(_xlfn.XLOOKUP(C153,table_Termination[Connector],table_Termination[HV_Siem_Breaker]),Table_Breaker[breaker],Table_Breaker[Description],""))</f>
        <v/>
      </c>
      <c r="AT153" s="44" t="s">
        <v>283</v>
      </c>
      <c r="AU153" t="e">
        <f t="shared" si="34"/>
        <v>#N/A</v>
      </c>
      <c r="AV153" t="e">
        <f t="shared" si="35"/>
        <v>#N/A</v>
      </c>
      <c r="AW153" s="44" t="str" cm="1">
        <f t="array" ref="AW153">IF(D153="","",_xlfn.TOROW(lookup!A334:A346))</f>
        <v/>
      </c>
    </row>
    <row r="154" spans="1:49" x14ac:dyDescent="0.25">
      <c r="A154" s="56">
        <v>145</v>
      </c>
      <c r="B154" s="57" t="str">
        <f t="shared" si="31"/>
        <v/>
      </c>
      <c r="C154" s="58"/>
      <c r="D154" s="58"/>
      <c r="E154" s="57"/>
      <c r="F154" s="57" t="str">
        <f t="shared" si="32"/>
        <v/>
      </c>
      <c r="G154" s="57"/>
      <c r="H154" s="59"/>
      <c r="I154" s="59" t="s">
        <v>183</v>
      </c>
      <c r="J154" s="59" t="s">
        <v>183</v>
      </c>
      <c r="K154" s="59"/>
      <c r="L154" s="60" t="str">
        <f t="shared" si="36"/>
        <v/>
      </c>
      <c r="M154" s="60" t="str">
        <f t="shared" si="37"/>
        <v/>
      </c>
      <c r="N154" s="59"/>
      <c r="O154" s="59"/>
      <c r="P154" s="61"/>
      <c r="Q154" s="61"/>
      <c r="R154" s="62" t="str">
        <f>IF(C154="","",_xlfn.XLOOKUP(C154,table_Termination[Connector],table_Termination[Conduit_Size]))</f>
        <v/>
      </c>
      <c r="S154" s="63" t="str">
        <f>IF(C154="","",_xlfn.XLOOKUP(C154,table_Termination[Connector],table_Termination[Wire AWG]))</f>
        <v/>
      </c>
      <c r="T154" s="64" t="str">
        <f t="shared" si="29"/>
        <v/>
      </c>
      <c r="U154" s="65" t="str">
        <f>IF(C154="","",LEFT(_xlfn.XLOOKUP(C154,table_Termination[Connector],table_Termination[Voltage]),3))</f>
        <v/>
      </c>
      <c r="V154" s="66" t="str">
        <f t="shared" si="38"/>
        <v/>
      </c>
      <c r="W154" s="64" t="str" cm="1">
        <f t="array" aca="1" ref="W154" ca="1">IF(C154="","",IF(D154="MCC","------",IF(K154="","Black",_xlfn.XLOOKUP(K154,Table_RotateWireColor[circuit],INDIRECT("Table_RotateWireColor["&amp;U154&amp;"]")))))</f>
        <v/>
      </c>
      <c r="X154" s="64" t="str" cm="1">
        <f t="array" aca="1" ref="X154" ca="1">IF(C154="","",IF(D154="MCC","-----",IF(AH154=1,"-",IF(K154="","Red",_xlfn.XLOOKUP(L154,Table_RotateWireColor[circuit],INDIRECT("Table_RotateWireColor["&amp;U154&amp;"]"))))))</f>
        <v/>
      </c>
      <c r="Y154" s="64" t="str" cm="1">
        <f t="array" aca="1" ref="Y154" ca="1">IF(C154="","",IF(D154="MCC","-----",IF(AH154&lt;=2,"-",IF(K154="","Blue",_xlfn.XLOOKUP(M154,Table_RotateWireColor[circuit],INDIRECT("Table_RotateWireColor["&amp;U154&amp;"]"))))))</f>
        <v/>
      </c>
      <c r="Z154" s="64" t="str" cm="1">
        <f t="array" aca="1" ref="Z154" ca="1">IF(C154="","",IF(D154="MCC","-----",IF(AI154&lt;&gt;1,"-",IF(K154="","White",_xlfn.XLOOKUP("N",Table_RotateWireColor[circuit],INDIRECT("Table_RotateWireColor["&amp;U154&amp;"]"))))))</f>
        <v/>
      </c>
      <c r="AA154" s="64" t="str">
        <f t="shared" si="33"/>
        <v/>
      </c>
      <c r="AB154" s="67" t="str">
        <f>IF(C154="","","PWxx-"&amp;_xlfn.XLOOKUP(C154,table_Termination[Connector],table_Termination[Abbreviation])&amp;"T-xxSALx("&amp;IF(D154="LFMC",0,IF(D154="MCC",1,3))&amp;IF(Q154="Bolt",1,0)&amp;IF(AL154="None",0,IF(AL154="1G",1,IF(AL154="4x4",2,3)))&amp;")")</f>
        <v/>
      </c>
      <c r="AC154" s="68" t="str">
        <f>IF(D154="MCC","MC Cable Wire Colors "&amp;_xlfn.XLOOKUP(C154,table_Termination[Connector],table_Termination[MCC_Wire_Colors]),"")</f>
        <v/>
      </c>
      <c r="AD154" s="69"/>
      <c r="AG154" t="e">
        <f>IF(AND(LEFT(C154,2)="L6",_xlfn.NUMBERVALUE(LEFT(U154,3))&gt;250),"1ph",_xlfn.XLOOKUP(C154,table_Termination[Connector],table_Termination[Phasing]))</f>
        <v>#N/A</v>
      </c>
      <c r="AH154" t="e">
        <f>_xlfn.XLOOKUP('Order Entry'!AG154,lookup!$O$3:$O$7,lookup!$P$3:$P$7)</f>
        <v>#N/A</v>
      </c>
      <c r="AI154" t="e">
        <f>_xlfn.XLOOKUP('Order Entry'!AG154,lookup!$O$3:$O$7,lookup!$Q$3:$Q$7)</f>
        <v>#N/A</v>
      </c>
      <c r="AJ154">
        <f t="shared" si="30"/>
        <v>0</v>
      </c>
      <c r="AK154" t="e">
        <f>_xlfn.XLOOKUP(C154,table_Termination[Connector],table_Termination[Plate_Hole])</f>
        <v>#N/A</v>
      </c>
      <c r="AL154" t="e">
        <f>_xlfn.XLOOKUP(V154,lookup!$AD$68:$AD$72,lookup!$AC$68:$AC$72)</f>
        <v>#N/A</v>
      </c>
      <c r="AM154" s="44" t="str" cm="1">
        <f t="array" ref="AM154">IF(C154="","",IF(_xlfn.XLOOKUP(C154,table_Termination[Connector],table_Termination[Plate_Hole])=1.6,{"4x4","1G"},IF(_xlfn.XLOOKUP(C154,table_Termination[Connector],table_Termination[Plate_Hole])=2.1,"4x4","None")))</f>
        <v/>
      </c>
      <c r="AO154" s="44" t="str" cm="1">
        <f t="array" ref="AO154">IF(AM154="","None",_xlfn.XLOOKUP(_xlfn.ANCHORARRAY(AM154),lookup!$AC$68:$AC$72,lookup!$AD$68:$AD$72))</f>
        <v>None</v>
      </c>
      <c r="AQ154" s="44" t="s">
        <v>283</v>
      </c>
      <c r="AR154" t="str">
        <f>IF(C154="","",_xlfn.XLOOKUP(_xlfn.XLOOKUP(C154,table_Termination[Connector],table_Termination[SQD_Breaker]),Table_Breaker[breaker],Table_Breaker[Description]))</f>
        <v/>
      </c>
      <c r="AS154" t="str">
        <f>IF(C154="","",_xlfn.XLOOKUP(_xlfn.XLOOKUP(C154,table_Termination[Connector],table_Termination[HV_Siem_Breaker]),Table_Breaker[breaker],Table_Breaker[Description],""))</f>
        <v/>
      </c>
      <c r="AT154" s="44" t="s">
        <v>283</v>
      </c>
      <c r="AU154" t="e">
        <f t="shared" si="34"/>
        <v>#N/A</v>
      </c>
      <c r="AV154" t="e">
        <f t="shared" si="35"/>
        <v>#N/A</v>
      </c>
      <c r="AW154" s="44" t="str" cm="1">
        <f t="array" ref="AW154">IF(D154="","",_xlfn.TOROW(lookup!A335:A347))</f>
        <v/>
      </c>
    </row>
    <row r="155" spans="1:49" x14ac:dyDescent="0.25">
      <c r="A155" s="56">
        <v>146</v>
      </c>
      <c r="B155" s="57" t="str">
        <f t="shared" si="31"/>
        <v/>
      </c>
      <c r="C155" s="58"/>
      <c r="D155" s="58"/>
      <c r="E155" s="57"/>
      <c r="F155" s="57" t="str">
        <f t="shared" si="32"/>
        <v/>
      </c>
      <c r="G155" s="57"/>
      <c r="H155" s="59"/>
      <c r="I155" s="59" t="s">
        <v>183</v>
      </c>
      <c r="J155" s="59" t="s">
        <v>183</v>
      </c>
      <c r="K155" s="59"/>
      <c r="L155" s="60" t="str">
        <f t="shared" si="36"/>
        <v/>
      </c>
      <c r="M155" s="60" t="str">
        <f t="shared" si="37"/>
        <v/>
      </c>
      <c r="N155" s="59"/>
      <c r="O155" s="59"/>
      <c r="P155" s="61"/>
      <c r="Q155" s="61"/>
      <c r="R155" s="62" t="str">
        <f>IF(C155="","",_xlfn.XLOOKUP(C155,table_Termination[Connector],table_Termination[Conduit_Size]))</f>
        <v/>
      </c>
      <c r="S155" s="63" t="str">
        <f>IF(C155="","",_xlfn.XLOOKUP(C155,table_Termination[Connector],table_Termination[Wire AWG]))</f>
        <v/>
      </c>
      <c r="T155" s="64" t="str">
        <f t="shared" si="29"/>
        <v/>
      </c>
      <c r="U155" s="65" t="str">
        <f>IF(C155="","",LEFT(_xlfn.XLOOKUP(C155,table_Termination[Connector],table_Termination[Voltage]),3))</f>
        <v/>
      </c>
      <c r="V155" s="66" t="str">
        <f t="shared" si="38"/>
        <v/>
      </c>
      <c r="W155" s="64" t="str" cm="1">
        <f t="array" aca="1" ref="W155" ca="1">IF(C155="","",IF(D155="MCC","------",IF(K155="","Black",_xlfn.XLOOKUP(K155,Table_RotateWireColor[circuit],INDIRECT("Table_RotateWireColor["&amp;U155&amp;"]")))))</f>
        <v/>
      </c>
      <c r="X155" s="64" t="str" cm="1">
        <f t="array" aca="1" ref="X155" ca="1">IF(C155="","",IF(D155="MCC","-----",IF(AH155=1,"-",IF(K155="","Red",_xlfn.XLOOKUP(L155,Table_RotateWireColor[circuit],INDIRECT("Table_RotateWireColor["&amp;U155&amp;"]"))))))</f>
        <v/>
      </c>
      <c r="Y155" s="64" t="str" cm="1">
        <f t="array" aca="1" ref="Y155" ca="1">IF(C155="","",IF(D155="MCC","-----",IF(AH155&lt;=2,"-",IF(K155="","Blue",_xlfn.XLOOKUP(M155,Table_RotateWireColor[circuit],INDIRECT("Table_RotateWireColor["&amp;U155&amp;"]"))))))</f>
        <v/>
      </c>
      <c r="Z155" s="64" t="str" cm="1">
        <f t="array" aca="1" ref="Z155" ca="1">IF(C155="","",IF(D155="MCC","-----",IF(AI155&lt;&gt;1,"-",IF(K155="","White",_xlfn.XLOOKUP("N",Table_RotateWireColor[circuit],INDIRECT("Table_RotateWireColor["&amp;U155&amp;"]"))))))</f>
        <v/>
      </c>
      <c r="AA155" s="64" t="str">
        <f t="shared" si="33"/>
        <v/>
      </c>
      <c r="AB155" s="67" t="str">
        <f>IF(C155="","","PWxx-"&amp;_xlfn.XLOOKUP(C155,table_Termination[Connector],table_Termination[Abbreviation])&amp;"T-xxSALx("&amp;IF(D155="LFMC",0,IF(D155="MCC",1,3))&amp;IF(Q155="Bolt",1,0)&amp;IF(AL155="None",0,IF(AL155="1G",1,IF(AL155="4x4",2,3)))&amp;")")</f>
        <v/>
      </c>
      <c r="AC155" s="68" t="str">
        <f>IF(D155="MCC","MC Cable Wire Colors "&amp;_xlfn.XLOOKUP(C155,table_Termination[Connector],table_Termination[MCC_Wire_Colors]),"")</f>
        <v/>
      </c>
      <c r="AD155" s="69"/>
      <c r="AG155" t="e">
        <f>IF(AND(LEFT(C155,2)="L6",_xlfn.NUMBERVALUE(LEFT(U155,3))&gt;250),"1ph",_xlfn.XLOOKUP(C155,table_Termination[Connector],table_Termination[Phasing]))</f>
        <v>#N/A</v>
      </c>
      <c r="AH155" t="e">
        <f>_xlfn.XLOOKUP('Order Entry'!AG155,lookup!$O$3:$O$7,lookup!$P$3:$P$7)</f>
        <v>#N/A</v>
      </c>
      <c r="AI155" t="e">
        <f>_xlfn.XLOOKUP('Order Entry'!AG155,lookup!$O$3:$O$7,lookup!$Q$3:$Q$7)</f>
        <v>#N/A</v>
      </c>
      <c r="AJ155">
        <f t="shared" si="30"/>
        <v>0</v>
      </c>
      <c r="AK155" t="e">
        <f>_xlfn.XLOOKUP(C155,table_Termination[Connector],table_Termination[Plate_Hole])</f>
        <v>#N/A</v>
      </c>
      <c r="AL155" t="e">
        <f>_xlfn.XLOOKUP(V155,lookup!$AD$68:$AD$72,lookup!$AC$68:$AC$72)</f>
        <v>#N/A</v>
      </c>
      <c r="AM155" s="44" t="str" cm="1">
        <f t="array" ref="AM155">IF(C155="","",IF(_xlfn.XLOOKUP(C155,table_Termination[Connector],table_Termination[Plate_Hole])=1.6,{"4x4","1G"},IF(_xlfn.XLOOKUP(C155,table_Termination[Connector],table_Termination[Plate_Hole])=2.1,"4x4","None")))</f>
        <v/>
      </c>
      <c r="AO155" s="44" t="str" cm="1">
        <f t="array" ref="AO155">IF(AM155="","None",_xlfn.XLOOKUP(_xlfn.ANCHORARRAY(AM155),lookup!$AC$68:$AC$72,lookup!$AD$68:$AD$72))</f>
        <v>None</v>
      </c>
      <c r="AQ155" s="44" t="s">
        <v>283</v>
      </c>
      <c r="AR155" t="str">
        <f>IF(C155="","",_xlfn.XLOOKUP(_xlfn.XLOOKUP(C155,table_Termination[Connector],table_Termination[SQD_Breaker]),Table_Breaker[breaker],Table_Breaker[Description]))</f>
        <v/>
      </c>
      <c r="AS155" t="str">
        <f>IF(C155="","",_xlfn.XLOOKUP(_xlfn.XLOOKUP(C155,table_Termination[Connector],table_Termination[HV_Siem_Breaker]),Table_Breaker[breaker],Table_Breaker[Description],""))</f>
        <v/>
      </c>
      <c r="AT155" s="44" t="s">
        <v>283</v>
      </c>
      <c r="AU155" t="e">
        <f t="shared" si="34"/>
        <v>#N/A</v>
      </c>
      <c r="AV155" t="e">
        <f t="shared" si="35"/>
        <v>#N/A</v>
      </c>
      <c r="AW155" s="44" t="str" cm="1">
        <f t="array" ref="AW155">IF(D155="","",_xlfn.TOROW(lookup!A336:A348))</f>
        <v/>
      </c>
    </row>
    <row r="156" spans="1:49" x14ac:dyDescent="0.25">
      <c r="A156" s="56">
        <v>147</v>
      </c>
      <c r="B156" s="57" t="str">
        <f t="shared" si="31"/>
        <v/>
      </c>
      <c r="C156" s="58"/>
      <c r="D156" s="58"/>
      <c r="E156" s="57"/>
      <c r="F156" s="57" t="str">
        <f t="shared" si="32"/>
        <v/>
      </c>
      <c r="G156" s="57"/>
      <c r="H156" s="59"/>
      <c r="I156" s="59" t="s">
        <v>183</v>
      </c>
      <c r="J156" s="59" t="s">
        <v>183</v>
      </c>
      <c r="K156" s="59"/>
      <c r="L156" s="60" t="str">
        <f t="shared" si="36"/>
        <v/>
      </c>
      <c r="M156" s="60" t="str">
        <f t="shared" si="37"/>
        <v/>
      </c>
      <c r="N156" s="59"/>
      <c r="O156" s="59"/>
      <c r="P156" s="61"/>
      <c r="Q156" s="61"/>
      <c r="R156" s="62" t="str">
        <f>IF(C156="","",_xlfn.XLOOKUP(C156,table_Termination[Connector],table_Termination[Conduit_Size]))</f>
        <v/>
      </c>
      <c r="S156" s="63" t="str">
        <f>IF(C156="","",_xlfn.XLOOKUP(C156,table_Termination[Connector],table_Termination[Wire AWG]))</f>
        <v/>
      </c>
      <c r="T156" s="64" t="str">
        <f t="shared" si="29"/>
        <v/>
      </c>
      <c r="U156" s="65" t="str">
        <f>IF(C156="","",LEFT(_xlfn.XLOOKUP(C156,table_Termination[Connector],table_Termination[Voltage]),3))</f>
        <v/>
      </c>
      <c r="V156" s="66" t="str">
        <f t="shared" si="38"/>
        <v/>
      </c>
      <c r="W156" s="64" t="str" cm="1">
        <f t="array" aca="1" ref="W156" ca="1">IF(C156="","",IF(D156="MCC","------",IF(K156="","Black",_xlfn.XLOOKUP(K156,Table_RotateWireColor[circuit],INDIRECT("Table_RotateWireColor["&amp;U156&amp;"]")))))</f>
        <v/>
      </c>
      <c r="X156" s="64" t="str" cm="1">
        <f t="array" aca="1" ref="X156" ca="1">IF(C156="","",IF(D156="MCC","-----",IF(AH156=1,"-",IF(K156="","Red",_xlfn.XLOOKUP(L156,Table_RotateWireColor[circuit],INDIRECT("Table_RotateWireColor["&amp;U156&amp;"]"))))))</f>
        <v/>
      </c>
      <c r="Y156" s="64" t="str" cm="1">
        <f t="array" aca="1" ref="Y156" ca="1">IF(C156="","",IF(D156="MCC","-----",IF(AH156&lt;=2,"-",IF(K156="","Blue",_xlfn.XLOOKUP(M156,Table_RotateWireColor[circuit],INDIRECT("Table_RotateWireColor["&amp;U156&amp;"]"))))))</f>
        <v/>
      </c>
      <c r="Z156" s="64" t="str" cm="1">
        <f t="array" aca="1" ref="Z156" ca="1">IF(C156="","",IF(D156="MCC","-----",IF(AI156&lt;&gt;1,"-",IF(K156="","White",_xlfn.XLOOKUP("N",Table_RotateWireColor[circuit],INDIRECT("Table_RotateWireColor["&amp;U156&amp;"]"))))))</f>
        <v/>
      </c>
      <c r="AA156" s="64" t="str">
        <f t="shared" si="33"/>
        <v/>
      </c>
      <c r="AB156" s="67" t="str">
        <f>IF(C156="","","PWxx-"&amp;_xlfn.XLOOKUP(C156,table_Termination[Connector],table_Termination[Abbreviation])&amp;"T-xxSALx("&amp;IF(D156="LFMC",0,IF(D156="MCC",1,3))&amp;IF(Q156="Bolt",1,0)&amp;IF(AL156="None",0,IF(AL156="1G",1,IF(AL156="4x4",2,3)))&amp;")")</f>
        <v/>
      </c>
      <c r="AC156" s="68" t="str">
        <f>IF(D156="MCC","MC Cable Wire Colors "&amp;_xlfn.XLOOKUP(C156,table_Termination[Connector],table_Termination[MCC_Wire_Colors]),"")</f>
        <v/>
      </c>
      <c r="AD156" s="69"/>
      <c r="AG156" t="e">
        <f>IF(AND(LEFT(C156,2)="L6",_xlfn.NUMBERVALUE(LEFT(U156,3))&gt;250),"1ph",_xlfn.XLOOKUP(C156,table_Termination[Connector],table_Termination[Phasing]))</f>
        <v>#N/A</v>
      </c>
      <c r="AH156" t="e">
        <f>_xlfn.XLOOKUP('Order Entry'!AG156,lookup!$O$3:$O$7,lookup!$P$3:$P$7)</f>
        <v>#N/A</v>
      </c>
      <c r="AI156" t="e">
        <f>_xlfn.XLOOKUP('Order Entry'!AG156,lookup!$O$3:$O$7,lookup!$Q$3:$Q$7)</f>
        <v>#N/A</v>
      </c>
      <c r="AJ156">
        <f t="shared" si="30"/>
        <v>0</v>
      </c>
      <c r="AK156" t="e">
        <f>_xlfn.XLOOKUP(C156,table_Termination[Connector],table_Termination[Plate_Hole])</f>
        <v>#N/A</v>
      </c>
      <c r="AL156" t="e">
        <f>_xlfn.XLOOKUP(V156,lookup!$AD$68:$AD$72,lookup!$AC$68:$AC$72)</f>
        <v>#N/A</v>
      </c>
      <c r="AM156" s="44" t="str" cm="1">
        <f t="array" ref="AM156">IF(C156="","",IF(_xlfn.XLOOKUP(C156,table_Termination[Connector],table_Termination[Plate_Hole])=1.6,{"4x4","1G"},IF(_xlfn.XLOOKUP(C156,table_Termination[Connector],table_Termination[Plate_Hole])=2.1,"4x4","None")))</f>
        <v/>
      </c>
      <c r="AO156" s="44" t="str" cm="1">
        <f t="array" ref="AO156">IF(AM156="","None",_xlfn.XLOOKUP(_xlfn.ANCHORARRAY(AM156),lookup!$AC$68:$AC$72,lookup!$AD$68:$AD$72))</f>
        <v>None</v>
      </c>
      <c r="AQ156" s="44" t="s">
        <v>283</v>
      </c>
      <c r="AR156" t="str">
        <f>IF(C156="","",_xlfn.XLOOKUP(_xlfn.XLOOKUP(C156,table_Termination[Connector],table_Termination[SQD_Breaker]),Table_Breaker[breaker],Table_Breaker[Description]))</f>
        <v/>
      </c>
      <c r="AS156" t="str">
        <f>IF(C156="","",_xlfn.XLOOKUP(_xlfn.XLOOKUP(C156,table_Termination[Connector],table_Termination[HV_Siem_Breaker]),Table_Breaker[breaker],Table_Breaker[Description],""))</f>
        <v/>
      </c>
      <c r="AT156" s="44" t="s">
        <v>283</v>
      </c>
      <c r="AU156" t="e">
        <f t="shared" si="34"/>
        <v>#N/A</v>
      </c>
      <c r="AV156" t="e">
        <f t="shared" si="35"/>
        <v>#N/A</v>
      </c>
      <c r="AW156" s="44" t="str" cm="1">
        <f t="array" ref="AW156">IF(D156="","",_xlfn.TOROW(lookup!A337:A349))</f>
        <v/>
      </c>
    </row>
    <row r="157" spans="1:49" x14ac:dyDescent="0.25">
      <c r="A157" s="56">
        <v>148</v>
      </c>
      <c r="B157" s="57" t="str">
        <f t="shared" si="31"/>
        <v/>
      </c>
      <c r="C157" s="58"/>
      <c r="D157" s="58"/>
      <c r="E157" s="57"/>
      <c r="F157" s="57" t="str">
        <f t="shared" si="32"/>
        <v/>
      </c>
      <c r="G157" s="57"/>
      <c r="H157" s="59"/>
      <c r="I157" s="59" t="s">
        <v>183</v>
      </c>
      <c r="J157" s="59" t="s">
        <v>183</v>
      </c>
      <c r="K157" s="59"/>
      <c r="L157" s="60" t="str">
        <f t="shared" si="36"/>
        <v/>
      </c>
      <c r="M157" s="60" t="str">
        <f t="shared" si="37"/>
        <v/>
      </c>
      <c r="N157" s="59"/>
      <c r="O157" s="59"/>
      <c r="P157" s="61"/>
      <c r="Q157" s="61"/>
      <c r="R157" s="62" t="str">
        <f>IF(C157="","",_xlfn.XLOOKUP(C157,table_Termination[Connector],table_Termination[Conduit_Size]))</f>
        <v/>
      </c>
      <c r="S157" s="63" t="str">
        <f>IF(C157="","",_xlfn.XLOOKUP(C157,table_Termination[Connector],table_Termination[Wire AWG]))</f>
        <v/>
      </c>
      <c r="T157" s="64" t="str">
        <f t="shared" si="29"/>
        <v/>
      </c>
      <c r="U157" s="65" t="str">
        <f>IF(C157="","",LEFT(_xlfn.XLOOKUP(C157,table_Termination[Connector],table_Termination[Voltage]),3))</f>
        <v/>
      </c>
      <c r="V157" s="66" t="str">
        <f t="shared" si="38"/>
        <v/>
      </c>
      <c r="W157" s="64" t="str" cm="1">
        <f t="array" aca="1" ref="W157" ca="1">IF(C157="","",IF(D157="MCC","------",IF(K157="","Black",_xlfn.XLOOKUP(K157,Table_RotateWireColor[circuit],INDIRECT("Table_RotateWireColor["&amp;U157&amp;"]")))))</f>
        <v/>
      </c>
      <c r="X157" s="64" t="str" cm="1">
        <f t="array" aca="1" ref="X157" ca="1">IF(C157="","",IF(D157="MCC","-----",IF(AH157=1,"-",IF(K157="","Red",_xlfn.XLOOKUP(L157,Table_RotateWireColor[circuit],INDIRECT("Table_RotateWireColor["&amp;U157&amp;"]"))))))</f>
        <v/>
      </c>
      <c r="Y157" s="64" t="str" cm="1">
        <f t="array" aca="1" ref="Y157" ca="1">IF(C157="","",IF(D157="MCC","-----",IF(AH157&lt;=2,"-",IF(K157="","Blue",_xlfn.XLOOKUP(M157,Table_RotateWireColor[circuit],INDIRECT("Table_RotateWireColor["&amp;U157&amp;"]"))))))</f>
        <v/>
      </c>
      <c r="Z157" s="64" t="str" cm="1">
        <f t="array" aca="1" ref="Z157" ca="1">IF(C157="","",IF(D157="MCC","-----",IF(AI157&lt;&gt;1,"-",IF(K157="","White",_xlfn.XLOOKUP("N",Table_RotateWireColor[circuit],INDIRECT("Table_RotateWireColor["&amp;U157&amp;"]"))))))</f>
        <v/>
      </c>
      <c r="AA157" s="64" t="str">
        <f t="shared" si="33"/>
        <v/>
      </c>
      <c r="AB157" s="67" t="str">
        <f>IF(C157="","","PWxx-"&amp;_xlfn.XLOOKUP(C157,table_Termination[Connector],table_Termination[Abbreviation])&amp;"T-xxSALx("&amp;IF(D157="LFMC",0,IF(D157="MCC",1,3))&amp;IF(Q157="Bolt",1,0)&amp;IF(AL157="None",0,IF(AL157="1G",1,IF(AL157="4x4",2,3)))&amp;")")</f>
        <v/>
      </c>
      <c r="AC157" s="68" t="str">
        <f>IF(D157="MCC","MC Cable Wire Colors "&amp;_xlfn.XLOOKUP(C157,table_Termination[Connector],table_Termination[MCC_Wire_Colors]),"")</f>
        <v/>
      </c>
      <c r="AD157" s="69"/>
      <c r="AG157" t="e">
        <f>IF(AND(LEFT(C157,2)="L6",_xlfn.NUMBERVALUE(LEFT(U157,3))&gt;250),"1ph",_xlfn.XLOOKUP(C157,table_Termination[Connector],table_Termination[Phasing]))</f>
        <v>#N/A</v>
      </c>
      <c r="AH157" t="e">
        <f>_xlfn.XLOOKUP('Order Entry'!AG157,lookup!$O$3:$O$7,lookup!$P$3:$P$7)</f>
        <v>#N/A</v>
      </c>
      <c r="AI157" t="e">
        <f>_xlfn.XLOOKUP('Order Entry'!AG157,lookup!$O$3:$O$7,lookup!$Q$3:$Q$7)</f>
        <v>#N/A</v>
      </c>
      <c r="AJ157">
        <f t="shared" si="30"/>
        <v>0</v>
      </c>
      <c r="AK157" t="e">
        <f>_xlfn.XLOOKUP(C157,table_Termination[Connector],table_Termination[Plate_Hole])</f>
        <v>#N/A</v>
      </c>
      <c r="AL157" t="e">
        <f>_xlfn.XLOOKUP(V157,lookup!$AD$68:$AD$72,lookup!$AC$68:$AC$72)</f>
        <v>#N/A</v>
      </c>
      <c r="AM157" s="44" t="str" cm="1">
        <f t="array" ref="AM157">IF(C157="","",IF(_xlfn.XLOOKUP(C157,table_Termination[Connector],table_Termination[Plate_Hole])=1.6,{"4x4","1G"},IF(_xlfn.XLOOKUP(C157,table_Termination[Connector],table_Termination[Plate_Hole])=2.1,"4x4","None")))</f>
        <v/>
      </c>
      <c r="AO157" s="44" t="str" cm="1">
        <f t="array" ref="AO157">IF(AM157="","None",_xlfn.XLOOKUP(_xlfn.ANCHORARRAY(AM157),lookup!$AC$68:$AC$72,lookup!$AD$68:$AD$72))</f>
        <v>None</v>
      </c>
      <c r="AQ157" s="44" t="s">
        <v>283</v>
      </c>
      <c r="AR157" t="str">
        <f>IF(C157="","",_xlfn.XLOOKUP(_xlfn.XLOOKUP(C157,table_Termination[Connector],table_Termination[SQD_Breaker]),Table_Breaker[breaker],Table_Breaker[Description]))</f>
        <v/>
      </c>
      <c r="AS157" t="str">
        <f>IF(C157="","",_xlfn.XLOOKUP(_xlfn.XLOOKUP(C157,table_Termination[Connector],table_Termination[HV_Siem_Breaker]),Table_Breaker[breaker],Table_Breaker[Description],""))</f>
        <v/>
      </c>
      <c r="AT157" s="44" t="s">
        <v>283</v>
      </c>
      <c r="AU157" t="e">
        <f t="shared" si="34"/>
        <v>#N/A</v>
      </c>
      <c r="AV157" t="e">
        <f t="shared" si="35"/>
        <v>#N/A</v>
      </c>
      <c r="AW157" s="44" t="str" cm="1">
        <f t="array" ref="AW157">IF(D157="","",_xlfn.TOROW(lookup!A338:A350))</f>
        <v/>
      </c>
    </row>
    <row r="158" spans="1:49" x14ac:dyDescent="0.25">
      <c r="A158" s="56">
        <v>149</v>
      </c>
      <c r="B158" s="57" t="str">
        <f t="shared" si="31"/>
        <v/>
      </c>
      <c r="C158" s="58"/>
      <c r="D158" s="58"/>
      <c r="E158" s="57"/>
      <c r="F158" s="57" t="str">
        <f t="shared" si="32"/>
        <v/>
      </c>
      <c r="G158" s="57"/>
      <c r="H158" s="59"/>
      <c r="I158" s="59" t="s">
        <v>183</v>
      </c>
      <c r="J158" s="59" t="s">
        <v>183</v>
      </c>
      <c r="K158" s="59"/>
      <c r="L158" s="60" t="str">
        <f t="shared" si="36"/>
        <v/>
      </c>
      <c r="M158" s="60" t="str">
        <f t="shared" si="37"/>
        <v/>
      </c>
      <c r="N158" s="59"/>
      <c r="O158" s="59"/>
      <c r="P158" s="61"/>
      <c r="Q158" s="61"/>
      <c r="R158" s="62" t="str">
        <f>IF(C158="","",_xlfn.XLOOKUP(C158,table_Termination[Connector],table_Termination[Conduit_Size]))</f>
        <v/>
      </c>
      <c r="S158" s="63" t="str">
        <f>IF(C158="","",_xlfn.XLOOKUP(C158,table_Termination[Connector],table_Termination[Wire AWG]))</f>
        <v/>
      </c>
      <c r="T158" s="64" t="str">
        <f t="shared" si="29"/>
        <v/>
      </c>
      <c r="U158" s="65" t="str">
        <f>IF(C158="","",LEFT(_xlfn.XLOOKUP(C158,table_Termination[Connector],table_Termination[Voltage]),3))</f>
        <v/>
      </c>
      <c r="V158" s="66" t="str">
        <f t="shared" si="38"/>
        <v/>
      </c>
      <c r="W158" s="64" t="str" cm="1">
        <f t="array" aca="1" ref="W158" ca="1">IF(C158="","",IF(D158="MCC","------",IF(K158="","Black",_xlfn.XLOOKUP(K158,Table_RotateWireColor[circuit],INDIRECT("Table_RotateWireColor["&amp;U158&amp;"]")))))</f>
        <v/>
      </c>
      <c r="X158" s="64" t="str" cm="1">
        <f t="array" aca="1" ref="X158" ca="1">IF(C158="","",IF(D158="MCC","-----",IF(AH158=1,"-",IF(K158="","Red",_xlfn.XLOOKUP(L158,Table_RotateWireColor[circuit],INDIRECT("Table_RotateWireColor["&amp;U158&amp;"]"))))))</f>
        <v/>
      </c>
      <c r="Y158" s="64" t="str" cm="1">
        <f t="array" aca="1" ref="Y158" ca="1">IF(C158="","",IF(D158="MCC","-----",IF(AH158&lt;=2,"-",IF(K158="","Blue",_xlfn.XLOOKUP(M158,Table_RotateWireColor[circuit],INDIRECT("Table_RotateWireColor["&amp;U158&amp;"]"))))))</f>
        <v/>
      </c>
      <c r="Z158" s="64" t="str" cm="1">
        <f t="array" aca="1" ref="Z158" ca="1">IF(C158="","",IF(D158="MCC","-----",IF(AI158&lt;&gt;1,"-",IF(K158="","White",_xlfn.XLOOKUP("N",Table_RotateWireColor[circuit],INDIRECT("Table_RotateWireColor["&amp;U158&amp;"]"))))))</f>
        <v/>
      </c>
      <c r="AA158" s="64" t="str">
        <f t="shared" si="33"/>
        <v/>
      </c>
      <c r="AB158" s="67" t="str">
        <f>IF(C158="","","PWxx-"&amp;_xlfn.XLOOKUP(C158,table_Termination[Connector],table_Termination[Abbreviation])&amp;"T-xxSALx("&amp;IF(D158="LFMC",0,IF(D158="MCC",1,3))&amp;IF(Q158="Bolt",1,0)&amp;IF(AL158="None",0,IF(AL158="1G",1,IF(AL158="4x4",2,3)))&amp;")")</f>
        <v/>
      </c>
      <c r="AC158" s="68" t="str">
        <f>IF(D158="MCC","MC Cable Wire Colors "&amp;_xlfn.XLOOKUP(C158,table_Termination[Connector],table_Termination[MCC_Wire_Colors]),"")</f>
        <v/>
      </c>
      <c r="AD158" s="69"/>
      <c r="AG158" t="e">
        <f>IF(AND(LEFT(C158,2)="L6",_xlfn.NUMBERVALUE(LEFT(U158,3))&gt;250),"1ph",_xlfn.XLOOKUP(C158,table_Termination[Connector],table_Termination[Phasing]))</f>
        <v>#N/A</v>
      </c>
      <c r="AH158" t="e">
        <f>_xlfn.XLOOKUP('Order Entry'!AG158,lookup!$O$3:$O$7,lookup!$P$3:$P$7)</f>
        <v>#N/A</v>
      </c>
      <c r="AI158" t="e">
        <f>_xlfn.XLOOKUP('Order Entry'!AG158,lookup!$O$3:$O$7,lookup!$Q$3:$Q$7)</f>
        <v>#N/A</v>
      </c>
      <c r="AJ158">
        <f t="shared" si="30"/>
        <v>0</v>
      </c>
      <c r="AK158" t="e">
        <f>_xlfn.XLOOKUP(C158,table_Termination[Connector],table_Termination[Plate_Hole])</f>
        <v>#N/A</v>
      </c>
      <c r="AL158" t="e">
        <f>_xlfn.XLOOKUP(V158,lookup!$AD$68:$AD$72,lookup!$AC$68:$AC$72)</f>
        <v>#N/A</v>
      </c>
      <c r="AM158" s="44" t="str" cm="1">
        <f t="array" ref="AM158">IF(C158="","",IF(_xlfn.XLOOKUP(C158,table_Termination[Connector],table_Termination[Plate_Hole])=1.6,{"4x4","1G"},IF(_xlfn.XLOOKUP(C158,table_Termination[Connector],table_Termination[Plate_Hole])=2.1,"4x4","None")))</f>
        <v/>
      </c>
      <c r="AO158" s="44" t="str" cm="1">
        <f t="array" ref="AO158">IF(AM158="","None",_xlfn.XLOOKUP(_xlfn.ANCHORARRAY(AM158),lookup!$AC$68:$AC$72,lookup!$AD$68:$AD$72))</f>
        <v>None</v>
      </c>
      <c r="AQ158" s="44" t="s">
        <v>283</v>
      </c>
      <c r="AR158" t="str">
        <f>IF(C158="","",_xlfn.XLOOKUP(_xlfn.XLOOKUP(C158,table_Termination[Connector],table_Termination[SQD_Breaker]),Table_Breaker[breaker],Table_Breaker[Description]))</f>
        <v/>
      </c>
      <c r="AS158" t="str">
        <f>IF(C158="","",_xlfn.XLOOKUP(_xlfn.XLOOKUP(C158,table_Termination[Connector],table_Termination[HV_Siem_Breaker]),Table_Breaker[breaker],Table_Breaker[Description],""))</f>
        <v/>
      </c>
      <c r="AT158" s="44" t="s">
        <v>283</v>
      </c>
      <c r="AU158" t="e">
        <f t="shared" si="34"/>
        <v>#N/A</v>
      </c>
      <c r="AV158" t="e">
        <f t="shared" si="35"/>
        <v>#N/A</v>
      </c>
      <c r="AW158" s="44" t="str" cm="1">
        <f t="array" ref="AW158">IF(D158="","",_xlfn.TOROW(lookup!A339:A351))</f>
        <v/>
      </c>
    </row>
    <row r="159" spans="1:49" x14ac:dyDescent="0.25">
      <c r="A159" s="56">
        <v>150</v>
      </c>
      <c r="B159" s="57" t="str">
        <f t="shared" si="31"/>
        <v/>
      </c>
      <c r="C159" s="58"/>
      <c r="D159" s="58"/>
      <c r="E159" s="57"/>
      <c r="F159" s="57" t="str">
        <f t="shared" si="32"/>
        <v/>
      </c>
      <c r="G159" s="57"/>
      <c r="H159" s="59"/>
      <c r="I159" s="59" t="s">
        <v>183</v>
      </c>
      <c r="J159" s="59" t="s">
        <v>183</v>
      </c>
      <c r="K159" s="59"/>
      <c r="L159" s="60" t="str">
        <f t="shared" si="36"/>
        <v/>
      </c>
      <c r="M159" s="60" t="str">
        <f t="shared" si="37"/>
        <v/>
      </c>
      <c r="N159" s="59"/>
      <c r="O159" s="59"/>
      <c r="P159" s="61"/>
      <c r="Q159" s="61"/>
      <c r="R159" s="62" t="str">
        <f>IF(C159="","",_xlfn.XLOOKUP(C159,table_Termination[Connector],table_Termination[Conduit_Size]))</f>
        <v/>
      </c>
      <c r="S159" s="63" t="str">
        <f>IF(C159="","",_xlfn.XLOOKUP(C159,table_Termination[Connector],table_Termination[Wire AWG]))</f>
        <v/>
      </c>
      <c r="T159" s="64" t="str">
        <f t="shared" si="29"/>
        <v/>
      </c>
      <c r="U159" s="65" t="str">
        <f>IF(C159="","",LEFT(_xlfn.XLOOKUP(C159,table_Termination[Connector],table_Termination[Voltage]),3))</f>
        <v/>
      </c>
      <c r="V159" s="66" t="str">
        <f t="shared" si="38"/>
        <v/>
      </c>
      <c r="W159" s="64" t="str" cm="1">
        <f t="array" aca="1" ref="W159" ca="1">IF(C159="","",IF(D159="MCC","------",IF(K159="","Black",_xlfn.XLOOKUP(K159,Table_RotateWireColor[circuit],INDIRECT("Table_RotateWireColor["&amp;U159&amp;"]")))))</f>
        <v/>
      </c>
      <c r="X159" s="64" t="str" cm="1">
        <f t="array" aca="1" ref="X159" ca="1">IF(C159="","",IF(D159="MCC","-----",IF(AH159=1,"-",IF(K159="","Red",_xlfn.XLOOKUP(L159,Table_RotateWireColor[circuit],INDIRECT("Table_RotateWireColor["&amp;U159&amp;"]"))))))</f>
        <v/>
      </c>
      <c r="Y159" s="64" t="str" cm="1">
        <f t="array" aca="1" ref="Y159" ca="1">IF(C159="","",IF(D159="MCC","-----",IF(AH159&lt;=2,"-",IF(K159="","Blue",_xlfn.XLOOKUP(M159,Table_RotateWireColor[circuit],INDIRECT("Table_RotateWireColor["&amp;U159&amp;"]"))))))</f>
        <v/>
      </c>
      <c r="Z159" s="64" t="str" cm="1">
        <f t="array" aca="1" ref="Z159" ca="1">IF(C159="","",IF(D159="MCC","-----",IF(AI159&lt;&gt;1,"-",IF(K159="","White",_xlfn.XLOOKUP("N",Table_RotateWireColor[circuit],INDIRECT("Table_RotateWireColor["&amp;U159&amp;"]"))))))</f>
        <v/>
      </c>
      <c r="AA159" s="64" t="str">
        <f t="shared" si="33"/>
        <v/>
      </c>
      <c r="AB159" s="67" t="str">
        <f>IF(C159="","","PWxx-"&amp;_xlfn.XLOOKUP(C159,table_Termination[Connector],table_Termination[Abbreviation])&amp;"T-xxSALx("&amp;IF(D159="LFMC",0,IF(D159="MCC",1,3))&amp;IF(Q159="Bolt",1,0)&amp;IF(AL159="None",0,IF(AL159="1G",1,IF(AL159="4x4",2,3)))&amp;")")</f>
        <v/>
      </c>
      <c r="AC159" s="68" t="str">
        <f>IF(D159="MCC","MC Cable Wire Colors "&amp;_xlfn.XLOOKUP(C159,table_Termination[Connector],table_Termination[MCC_Wire_Colors]),"")</f>
        <v/>
      </c>
      <c r="AD159" s="69"/>
      <c r="AG159" t="e">
        <f>IF(AND(LEFT(C159,2)="L6",_xlfn.NUMBERVALUE(LEFT(U159,3))&gt;250),"1ph",_xlfn.XLOOKUP(C159,table_Termination[Connector],table_Termination[Phasing]))</f>
        <v>#N/A</v>
      </c>
      <c r="AH159" t="e">
        <f>_xlfn.XLOOKUP('Order Entry'!AG159,lookup!$O$3:$O$7,lookup!$P$3:$P$7)</f>
        <v>#N/A</v>
      </c>
      <c r="AI159" t="e">
        <f>_xlfn.XLOOKUP('Order Entry'!AG159,lookup!$O$3:$O$7,lookup!$Q$3:$Q$7)</f>
        <v>#N/A</v>
      </c>
      <c r="AJ159">
        <f t="shared" si="30"/>
        <v>0</v>
      </c>
      <c r="AK159" t="e">
        <f>_xlfn.XLOOKUP(C159,table_Termination[Connector],table_Termination[Plate_Hole])</f>
        <v>#N/A</v>
      </c>
      <c r="AL159" t="e">
        <f>_xlfn.XLOOKUP(V159,lookup!$AD$68:$AD$72,lookup!$AC$68:$AC$72)</f>
        <v>#N/A</v>
      </c>
      <c r="AM159" s="44" t="str" cm="1">
        <f t="array" ref="AM159">IF(C159="","",IF(_xlfn.XLOOKUP(C159,table_Termination[Connector],table_Termination[Plate_Hole])=1.6,{"4x4","1G"},IF(_xlfn.XLOOKUP(C159,table_Termination[Connector],table_Termination[Plate_Hole])=2.1,"4x4","None")))</f>
        <v/>
      </c>
      <c r="AO159" s="44" t="str" cm="1">
        <f t="array" ref="AO159">IF(AM159="","None",_xlfn.XLOOKUP(_xlfn.ANCHORARRAY(AM159),lookup!$AC$68:$AC$72,lookup!$AD$68:$AD$72))</f>
        <v>None</v>
      </c>
      <c r="AQ159" s="44" t="s">
        <v>283</v>
      </c>
      <c r="AR159" t="str">
        <f>IF(C159="","",_xlfn.XLOOKUP(_xlfn.XLOOKUP(C159,table_Termination[Connector],table_Termination[SQD_Breaker]),Table_Breaker[breaker],Table_Breaker[Description]))</f>
        <v/>
      </c>
      <c r="AS159" t="str">
        <f>IF(C159="","",_xlfn.XLOOKUP(_xlfn.XLOOKUP(C159,table_Termination[Connector],table_Termination[HV_Siem_Breaker]),Table_Breaker[breaker],Table_Breaker[Description],""))</f>
        <v/>
      </c>
      <c r="AT159" s="44" t="s">
        <v>283</v>
      </c>
      <c r="AU159" t="e">
        <f t="shared" si="34"/>
        <v>#N/A</v>
      </c>
      <c r="AV159" t="e">
        <f t="shared" si="35"/>
        <v>#N/A</v>
      </c>
      <c r="AW159" s="44" t="str" cm="1">
        <f t="array" ref="AW159">IF(D159="","",_xlfn.TOROW(lookup!A340:A352))</f>
        <v/>
      </c>
    </row>
    <row r="160" spans="1:49" x14ac:dyDescent="0.25">
      <c r="A160" s="56">
        <v>151</v>
      </c>
      <c r="B160" s="57" t="str">
        <f t="shared" si="31"/>
        <v/>
      </c>
      <c r="C160" s="58"/>
      <c r="D160" s="58"/>
      <c r="E160" s="57"/>
      <c r="F160" s="57" t="str">
        <f t="shared" si="32"/>
        <v/>
      </c>
      <c r="G160" s="57"/>
      <c r="H160" s="59"/>
      <c r="I160" s="59" t="s">
        <v>183</v>
      </c>
      <c r="J160" s="59" t="s">
        <v>183</v>
      </c>
      <c r="K160" s="59"/>
      <c r="L160" s="60" t="str">
        <f t="shared" si="36"/>
        <v/>
      </c>
      <c r="M160" s="60" t="str">
        <f t="shared" si="37"/>
        <v/>
      </c>
      <c r="N160" s="59"/>
      <c r="O160" s="59"/>
      <c r="P160" s="61"/>
      <c r="Q160" s="61"/>
      <c r="R160" s="62" t="str">
        <f>IF(C160="","",_xlfn.XLOOKUP(C160,table_Termination[Connector],table_Termination[Conduit_Size]))</f>
        <v/>
      </c>
      <c r="S160" s="63" t="str">
        <f>IF(C160="","",_xlfn.XLOOKUP(C160,table_Termination[Connector],table_Termination[Wire AWG]))</f>
        <v/>
      </c>
      <c r="T160" s="64" t="str">
        <f t="shared" si="29"/>
        <v/>
      </c>
      <c r="U160" s="65" t="str">
        <f>IF(C160="","",LEFT(_xlfn.XLOOKUP(C160,table_Termination[Connector],table_Termination[Voltage]),3))</f>
        <v/>
      </c>
      <c r="V160" s="66" t="str">
        <f t="shared" si="38"/>
        <v/>
      </c>
      <c r="W160" s="64" t="str" cm="1">
        <f t="array" aca="1" ref="W160" ca="1">IF(C160="","",IF(D160="MCC","------",IF(K160="","Black",_xlfn.XLOOKUP(K160,Table_RotateWireColor[circuit],INDIRECT("Table_RotateWireColor["&amp;U160&amp;"]")))))</f>
        <v/>
      </c>
      <c r="X160" s="64" t="str" cm="1">
        <f t="array" aca="1" ref="X160" ca="1">IF(C160="","",IF(D160="MCC","-----",IF(AH160=1,"-",IF(K160="","Red",_xlfn.XLOOKUP(L160,Table_RotateWireColor[circuit],INDIRECT("Table_RotateWireColor["&amp;U160&amp;"]"))))))</f>
        <v/>
      </c>
      <c r="Y160" s="64" t="str" cm="1">
        <f t="array" aca="1" ref="Y160" ca="1">IF(C160="","",IF(D160="MCC","-----",IF(AH160&lt;=2,"-",IF(K160="","Blue",_xlfn.XLOOKUP(M160,Table_RotateWireColor[circuit],INDIRECT("Table_RotateWireColor["&amp;U160&amp;"]"))))))</f>
        <v/>
      </c>
      <c r="Z160" s="64" t="str" cm="1">
        <f t="array" aca="1" ref="Z160" ca="1">IF(C160="","",IF(D160="MCC","-----",IF(AI160&lt;&gt;1,"-",IF(K160="","White",_xlfn.XLOOKUP("N",Table_RotateWireColor[circuit],INDIRECT("Table_RotateWireColor["&amp;U160&amp;"]"))))))</f>
        <v/>
      </c>
      <c r="AA160" s="64" t="str">
        <f t="shared" si="33"/>
        <v/>
      </c>
      <c r="AB160" s="67" t="str">
        <f>IF(C160="","","PWxx-"&amp;_xlfn.XLOOKUP(C160,table_Termination[Connector],table_Termination[Abbreviation])&amp;"T-xxSALx("&amp;IF(D160="LFMC",0,IF(D160="MCC",1,3))&amp;IF(Q160="Bolt",1,0)&amp;IF(AL160="None",0,IF(AL160="1G",1,IF(AL160="4x4",2,3)))&amp;")")</f>
        <v/>
      </c>
      <c r="AC160" s="68" t="str">
        <f>IF(D160="MCC","MC Cable Wire Colors "&amp;_xlfn.XLOOKUP(C160,table_Termination[Connector],table_Termination[MCC_Wire_Colors]),"")</f>
        <v/>
      </c>
      <c r="AD160" s="69"/>
      <c r="AG160" t="e">
        <f>IF(AND(LEFT(C160,2)="L6",_xlfn.NUMBERVALUE(LEFT(U160,3))&gt;250),"1ph",_xlfn.XLOOKUP(C160,table_Termination[Connector],table_Termination[Phasing]))</f>
        <v>#N/A</v>
      </c>
      <c r="AH160" t="e">
        <f>_xlfn.XLOOKUP('Order Entry'!AG160,lookup!$O$3:$O$7,lookup!$P$3:$P$7)</f>
        <v>#N/A</v>
      </c>
      <c r="AI160" t="e">
        <f>_xlfn.XLOOKUP('Order Entry'!AG160,lookup!$O$3:$O$7,lookup!$Q$3:$Q$7)</f>
        <v>#N/A</v>
      </c>
      <c r="AJ160">
        <f t="shared" si="30"/>
        <v>0</v>
      </c>
      <c r="AK160" t="e">
        <f>_xlfn.XLOOKUP(C160,table_Termination[Connector],table_Termination[Plate_Hole])</f>
        <v>#N/A</v>
      </c>
      <c r="AL160" t="e">
        <f>_xlfn.XLOOKUP(V160,lookup!$AD$68:$AD$72,lookup!$AC$68:$AC$72)</f>
        <v>#N/A</v>
      </c>
      <c r="AM160" s="44" t="str" cm="1">
        <f t="array" ref="AM160">IF(C160="","",IF(_xlfn.XLOOKUP(C160,table_Termination[Connector],table_Termination[Plate_Hole])=1.6,{"4x4","1G"},IF(_xlfn.XLOOKUP(C160,table_Termination[Connector],table_Termination[Plate_Hole])=2.1,"4x4","None")))</f>
        <v/>
      </c>
      <c r="AO160" s="44" t="str" cm="1">
        <f t="array" ref="AO160">IF(AM160="","None",_xlfn.XLOOKUP(_xlfn.ANCHORARRAY(AM160),lookup!$AC$68:$AC$72,lookup!$AD$68:$AD$72))</f>
        <v>None</v>
      </c>
      <c r="AQ160" s="44" t="s">
        <v>283</v>
      </c>
      <c r="AR160" t="str">
        <f>IF(C160="","",_xlfn.XLOOKUP(_xlfn.XLOOKUP(C160,table_Termination[Connector],table_Termination[SQD_Breaker]),Table_Breaker[breaker],Table_Breaker[Description]))</f>
        <v/>
      </c>
      <c r="AS160" t="str">
        <f>IF(C160="","",_xlfn.XLOOKUP(_xlfn.XLOOKUP(C160,table_Termination[Connector],table_Termination[HV_Siem_Breaker]),Table_Breaker[breaker],Table_Breaker[Description],""))</f>
        <v/>
      </c>
      <c r="AT160" s="44" t="s">
        <v>283</v>
      </c>
      <c r="AU160" t="e">
        <f t="shared" si="34"/>
        <v>#N/A</v>
      </c>
      <c r="AV160" t="e">
        <f t="shared" si="35"/>
        <v>#N/A</v>
      </c>
      <c r="AW160" s="44" t="str" cm="1">
        <f t="array" ref="AW160">IF(D160="","",_xlfn.TOROW(lookup!A341:A353))</f>
        <v/>
      </c>
    </row>
    <row r="161" spans="1:49" x14ac:dyDescent="0.25">
      <c r="A161" s="56">
        <v>152</v>
      </c>
      <c r="B161" s="57" t="str">
        <f t="shared" si="31"/>
        <v/>
      </c>
      <c r="C161" s="58"/>
      <c r="D161" s="58"/>
      <c r="E161" s="57"/>
      <c r="F161" s="57" t="str">
        <f t="shared" si="32"/>
        <v/>
      </c>
      <c r="G161" s="57"/>
      <c r="H161" s="59"/>
      <c r="I161" s="59" t="s">
        <v>183</v>
      </c>
      <c r="J161" s="59" t="s">
        <v>183</v>
      </c>
      <c r="K161" s="59"/>
      <c r="L161" s="60" t="str">
        <f t="shared" si="36"/>
        <v/>
      </c>
      <c r="M161" s="60" t="str">
        <f t="shared" si="37"/>
        <v/>
      </c>
      <c r="N161" s="59"/>
      <c r="O161" s="59"/>
      <c r="P161" s="61"/>
      <c r="Q161" s="61"/>
      <c r="R161" s="62" t="str">
        <f>IF(C161="","",_xlfn.XLOOKUP(C161,table_Termination[Connector],table_Termination[Conduit_Size]))</f>
        <v/>
      </c>
      <c r="S161" s="63" t="str">
        <f>IF(C161="","",_xlfn.XLOOKUP(C161,table_Termination[Connector],table_Termination[Wire AWG]))</f>
        <v/>
      </c>
      <c r="T161" s="64" t="str">
        <f t="shared" si="29"/>
        <v/>
      </c>
      <c r="U161" s="65" t="str">
        <f>IF(C161="","",LEFT(_xlfn.XLOOKUP(C161,table_Termination[Connector],table_Termination[Voltage]),3))</f>
        <v/>
      </c>
      <c r="V161" s="66" t="str">
        <f t="shared" si="38"/>
        <v/>
      </c>
      <c r="W161" s="64" t="str" cm="1">
        <f t="array" aca="1" ref="W161" ca="1">IF(C161="","",IF(D161="MCC","------",IF(K161="","Black",_xlfn.XLOOKUP(K161,Table_RotateWireColor[circuit],INDIRECT("Table_RotateWireColor["&amp;U161&amp;"]")))))</f>
        <v/>
      </c>
      <c r="X161" s="64" t="str" cm="1">
        <f t="array" aca="1" ref="X161" ca="1">IF(C161="","",IF(D161="MCC","-----",IF(AH161=1,"-",IF(K161="","Red",_xlfn.XLOOKUP(L161,Table_RotateWireColor[circuit],INDIRECT("Table_RotateWireColor["&amp;U161&amp;"]"))))))</f>
        <v/>
      </c>
      <c r="Y161" s="64" t="str" cm="1">
        <f t="array" aca="1" ref="Y161" ca="1">IF(C161="","",IF(D161="MCC","-----",IF(AH161&lt;=2,"-",IF(K161="","Blue",_xlfn.XLOOKUP(M161,Table_RotateWireColor[circuit],INDIRECT("Table_RotateWireColor["&amp;U161&amp;"]"))))))</f>
        <v/>
      </c>
      <c r="Z161" s="64" t="str" cm="1">
        <f t="array" aca="1" ref="Z161" ca="1">IF(C161="","",IF(D161="MCC","-----",IF(AI161&lt;&gt;1,"-",IF(K161="","White",_xlfn.XLOOKUP("N",Table_RotateWireColor[circuit],INDIRECT("Table_RotateWireColor["&amp;U161&amp;"]"))))))</f>
        <v/>
      </c>
      <c r="AA161" s="64" t="str">
        <f t="shared" si="33"/>
        <v/>
      </c>
      <c r="AB161" s="67" t="str">
        <f>IF(C161="","","PWxx-"&amp;_xlfn.XLOOKUP(C161,table_Termination[Connector],table_Termination[Abbreviation])&amp;"T-xxSALx("&amp;IF(D161="LFMC",0,IF(D161="MCC",1,3))&amp;IF(Q161="Bolt",1,0)&amp;IF(AL161="None",0,IF(AL161="1G",1,IF(AL161="4x4",2,3)))&amp;")")</f>
        <v/>
      </c>
      <c r="AC161" s="68" t="str">
        <f>IF(D161="MCC","MC Cable Wire Colors "&amp;_xlfn.XLOOKUP(C161,table_Termination[Connector],table_Termination[MCC_Wire_Colors]),"")</f>
        <v/>
      </c>
      <c r="AD161" s="69"/>
      <c r="AG161" t="e">
        <f>IF(AND(LEFT(C161,2)="L6",_xlfn.NUMBERVALUE(LEFT(U161,3))&gt;250),"1ph",_xlfn.XLOOKUP(C161,table_Termination[Connector],table_Termination[Phasing]))</f>
        <v>#N/A</v>
      </c>
      <c r="AH161" t="e">
        <f>_xlfn.XLOOKUP('Order Entry'!AG161,lookup!$O$3:$O$7,lookup!$P$3:$P$7)</f>
        <v>#N/A</v>
      </c>
      <c r="AI161" t="e">
        <f>_xlfn.XLOOKUP('Order Entry'!AG161,lookup!$O$3:$O$7,lookup!$Q$3:$Q$7)</f>
        <v>#N/A</v>
      </c>
      <c r="AJ161">
        <f t="shared" si="30"/>
        <v>0</v>
      </c>
      <c r="AK161" t="e">
        <f>_xlfn.XLOOKUP(C161,table_Termination[Connector],table_Termination[Plate_Hole])</f>
        <v>#N/A</v>
      </c>
      <c r="AL161" t="e">
        <f>_xlfn.XLOOKUP(V161,lookup!$AD$68:$AD$72,lookup!$AC$68:$AC$72)</f>
        <v>#N/A</v>
      </c>
      <c r="AM161" s="44" t="str" cm="1">
        <f t="array" ref="AM161">IF(C161="","",IF(_xlfn.XLOOKUP(C161,table_Termination[Connector],table_Termination[Plate_Hole])=1.6,{"4x4","1G"},IF(_xlfn.XLOOKUP(C161,table_Termination[Connector],table_Termination[Plate_Hole])=2.1,"4x4","None")))</f>
        <v/>
      </c>
      <c r="AO161" s="44" t="str" cm="1">
        <f t="array" ref="AO161">IF(AM161="","None",_xlfn.XLOOKUP(_xlfn.ANCHORARRAY(AM161),lookup!$AC$68:$AC$72,lookup!$AD$68:$AD$72))</f>
        <v>None</v>
      </c>
      <c r="AQ161" s="44" t="s">
        <v>283</v>
      </c>
      <c r="AR161" t="str">
        <f>IF(C161="","",_xlfn.XLOOKUP(_xlfn.XLOOKUP(C161,table_Termination[Connector],table_Termination[SQD_Breaker]),Table_Breaker[breaker],Table_Breaker[Description]))</f>
        <v/>
      </c>
      <c r="AS161" t="str">
        <f>IF(C161="","",_xlfn.XLOOKUP(_xlfn.XLOOKUP(C161,table_Termination[Connector],table_Termination[HV_Siem_Breaker]),Table_Breaker[breaker],Table_Breaker[Description],""))</f>
        <v/>
      </c>
      <c r="AT161" s="44" t="s">
        <v>283</v>
      </c>
      <c r="AU161" t="e">
        <f t="shared" si="34"/>
        <v>#N/A</v>
      </c>
      <c r="AV161" t="e">
        <f t="shared" si="35"/>
        <v>#N/A</v>
      </c>
      <c r="AW161" s="44" t="str" cm="1">
        <f t="array" ref="AW161">IF(D161="","",_xlfn.TOROW(lookup!A342:A354))</f>
        <v/>
      </c>
    </row>
    <row r="162" spans="1:49" x14ac:dyDescent="0.25">
      <c r="A162" s="56">
        <v>153</v>
      </c>
      <c r="B162" s="57" t="str">
        <f t="shared" si="31"/>
        <v/>
      </c>
      <c r="C162" s="58"/>
      <c r="D162" s="58"/>
      <c r="E162" s="57"/>
      <c r="F162" s="57" t="str">
        <f t="shared" si="32"/>
        <v/>
      </c>
      <c r="G162" s="57"/>
      <c r="H162" s="59"/>
      <c r="I162" s="59" t="s">
        <v>183</v>
      </c>
      <c r="J162" s="59" t="s">
        <v>183</v>
      </c>
      <c r="K162" s="59"/>
      <c r="L162" s="60" t="str">
        <f t="shared" si="36"/>
        <v/>
      </c>
      <c r="M162" s="60" t="str">
        <f t="shared" si="37"/>
        <v/>
      </c>
      <c r="N162" s="59"/>
      <c r="O162" s="59"/>
      <c r="P162" s="61"/>
      <c r="Q162" s="61"/>
      <c r="R162" s="62" t="str">
        <f>IF(C162="","",_xlfn.XLOOKUP(C162,table_Termination[Connector],table_Termination[Conduit_Size]))</f>
        <v/>
      </c>
      <c r="S162" s="63" t="str">
        <f>IF(C162="","",_xlfn.XLOOKUP(C162,table_Termination[Connector],table_Termination[Wire AWG]))</f>
        <v/>
      </c>
      <c r="T162" s="64" t="str">
        <f t="shared" si="29"/>
        <v/>
      </c>
      <c r="U162" s="65" t="str">
        <f>IF(C162="","",LEFT(_xlfn.XLOOKUP(C162,table_Termination[Connector],table_Termination[Voltage]),3))</f>
        <v/>
      </c>
      <c r="V162" s="66" t="str">
        <f t="shared" si="38"/>
        <v/>
      </c>
      <c r="W162" s="64" t="str" cm="1">
        <f t="array" aca="1" ref="W162" ca="1">IF(C162="","",IF(D162="MCC","------",IF(K162="","Black",_xlfn.XLOOKUP(K162,Table_RotateWireColor[circuit],INDIRECT("Table_RotateWireColor["&amp;U162&amp;"]")))))</f>
        <v/>
      </c>
      <c r="X162" s="64" t="str" cm="1">
        <f t="array" aca="1" ref="X162" ca="1">IF(C162="","",IF(D162="MCC","-----",IF(AH162=1,"-",IF(K162="","Red",_xlfn.XLOOKUP(L162,Table_RotateWireColor[circuit],INDIRECT("Table_RotateWireColor["&amp;U162&amp;"]"))))))</f>
        <v/>
      </c>
      <c r="Y162" s="64" t="str" cm="1">
        <f t="array" aca="1" ref="Y162" ca="1">IF(C162="","",IF(D162="MCC","-----",IF(AH162&lt;=2,"-",IF(K162="","Blue",_xlfn.XLOOKUP(M162,Table_RotateWireColor[circuit],INDIRECT("Table_RotateWireColor["&amp;U162&amp;"]"))))))</f>
        <v/>
      </c>
      <c r="Z162" s="64" t="str" cm="1">
        <f t="array" aca="1" ref="Z162" ca="1">IF(C162="","",IF(D162="MCC","-----",IF(AI162&lt;&gt;1,"-",IF(K162="","White",_xlfn.XLOOKUP("N",Table_RotateWireColor[circuit],INDIRECT("Table_RotateWireColor["&amp;U162&amp;"]"))))))</f>
        <v/>
      </c>
      <c r="AA162" s="64" t="str">
        <f t="shared" si="33"/>
        <v/>
      </c>
      <c r="AB162" s="67" t="str">
        <f>IF(C162="","","PWxx-"&amp;_xlfn.XLOOKUP(C162,table_Termination[Connector],table_Termination[Abbreviation])&amp;"T-xxSALx("&amp;IF(D162="LFMC",0,IF(D162="MCC",1,3))&amp;IF(Q162="Bolt",1,0)&amp;IF(AL162="None",0,IF(AL162="1G",1,IF(AL162="4x4",2,3)))&amp;")")</f>
        <v/>
      </c>
      <c r="AC162" s="68" t="str">
        <f>IF(D162="MCC","MC Cable Wire Colors "&amp;_xlfn.XLOOKUP(C162,table_Termination[Connector],table_Termination[MCC_Wire_Colors]),"")</f>
        <v/>
      </c>
      <c r="AD162" s="69"/>
      <c r="AG162" t="e">
        <f>IF(AND(LEFT(C162,2)="L6",_xlfn.NUMBERVALUE(LEFT(U162,3))&gt;250),"1ph",_xlfn.XLOOKUP(C162,table_Termination[Connector],table_Termination[Phasing]))</f>
        <v>#N/A</v>
      </c>
      <c r="AH162" t="e">
        <f>_xlfn.XLOOKUP('Order Entry'!AG162,lookup!$O$3:$O$7,lookup!$P$3:$P$7)</f>
        <v>#N/A</v>
      </c>
      <c r="AI162" t="e">
        <f>_xlfn.XLOOKUP('Order Entry'!AG162,lookup!$O$3:$O$7,lookup!$Q$3:$Q$7)</f>
        <v>#N/A</v>
      </c>
      <c r="AJ162">
        <f t="shared" si="30"/>
        <v>0</v>
      </c>
      <c r="AK162" t="e">
        <f>_xlfn.XLOOKUP(C162,table_Termination[Connector],table_Termination[Plate_Hole])</f>
        <v>#N/A</v>
      </c>
      <c r="AL162" t="e">
        <f>_xlfn.XLOOKUP(V162,lookup!$AD$68:$AD$72,lookup!$AC$68:$AC$72)</f>
        <v>#N/A</v>
      </c>
      <c r="AM162" s="44" t="str" cm="1">
        <f t="array" ref="AM162">IF(C162="","",IF(_xlfn.XLOOKUP(C162,table_Termination[Connector],table_Termination[Plate_Hole])=1.6,{"4x4","1G"},IF(_xlfn.XLOOKUP(C162,table_Termination[Connector],table_Termination[Plate_Hole])=2.1,"4x4","None")))</f>
        <v/>
      </c>
      <c r="AO162" s="44" t="str" cm="1">
        <f t="array" ref="AO162">IF(AM162="","None",_xlfn.XLOOKUP(_xlfn.ANCHORARRAY(AM162),lookup!$AC$68:$AC$72,lookup!$AD$68:$AD$72))</f>
        <v>None</v>
      </c>
      <c r="AQ162" s="44" t="s">
        <v>283</v>
      </c>
      <c r="AR162" t="str">
        <f>IF(C162="","",_xlfn.XLOOKUP(_xlfn.XLOOKUP(C162,table_Termination[Connector],table_Termination[SQD_Breaker]),Table_Breaker[breaker],Table_Breaker[Description]))</f>
        <v/>
      </c>
      <c r="AS162" t="str">
        <f>IF(C162="","",_xlfn.XLOOKUP(_xlfn.XLOOKUP(C162,table_Termination[Connector],table_Termination[HV_Siem_Breaker]),Table_Breaker[breaker],Table_Breaker[Description],""))</f>
        <v/>
      </c>
      <c r="AT162" s="44" t="s">
        <v>283</v>
      </c>
      <c r="AU162" t="e">
        <f t="shared" si="34"/>
        <v>#N/A</v>
      </c>
      <c r="AV162" t="e">
        <f t="shared" si="35"/>
        <v>#N/A</v>
      </c>
      <c r="AW162" s="44" t="str" cm="1">
        <f t="array" ref="AW162">IF(D162="","",_xlfn.TOROW(lookup!A343:A355))</f>
        <v/>
      </c>
    </row>
    <row r="163" spans="1:49" x14ac:dyDescent="0.25">
      <c r="A163" s="56">
        <v>154</v>
      </c>
      <c r="B163" s="57" t="str">
        <f t="shared" si="31"/>
        <v/>
      </c>
      <c r="C163" s="58"/>
      <c r="D163" s="58"/>
      <c r="E163" s="57"/>
      <c r="F163" s="57" t="str">
        <f t="shared" si="32"/>
        <v/>
      </c>
      <c r="G163" s="57"/>
      <c r="H163" s="59"/>
      <c r="I163" s="59" t="s">
        <v>183</v>
      </c>
      <c r="J163" s="59" t="s">
        <v>183</v>
      </c>
      <c r="K163" s="59"/>
      <c r="L163" s="60" t="str">
        <f t="shared" si="36"/>
        <v/>
      </c>
      <c r="M163" s="60" t="str">
        <f t="shared" si="37"/>
        <v/>
      </c>
      <c r="N163" s="59"/>
      <c r="O163" s="59"/>
      <c r="P163" s="61"/>
      <c r="Q163" s="61"/>
      <c r="R163" s="62" t="str">
        <f>IF(C163="","",_xlfn.XLOOKUP(C163,table_Termination[Connector],table_Termination[Conduit_Size]))</f>
        <v/>
      </c>
      <c r="S163" s="63" t="str">
        <f>IF(C163="","",_xlfn.XLOOKUP(C163,table_Termination[Connector],table_Termination[Wire AWG]))</f>
        <v/>
      </c>
      <c r="T163" s="64" t="str">
        <f t="shared" si="29"/>
        <v/>
      </c>
      <c r="U163" s="65" t="str">
        <f>IF(C163="","",LEFT(_xlfn.XLOOKUP(C163,table_Termination[Connector],table_Termination[Voltage]),3))</f>
        <v/>
      </c>
      <c r="V163" s="66" t="str">
        <f t="shared" si="38"/>
        <v/>
      </c>
      <c r="W163" s="64" t="str" cm="1">
        <f t="array" aca="1" ref="W163" ca="1">IF(C163="","",IF(D163="MCC","------",IF(K163="","Black",_xlfn.XLOOKUP(K163,Table_RotateWireColor[circuit],INDIRECT("Table_RotateWireColor["&amp;U163&amp;"]")))))</f>
        <v/>
      </c>
      <c r="X163" s="64" t="str" cm="1">
        <f t="array" aca="1" ref="X163" ca="1">IF(C163="","",IF(D163="MCC","-----",IF(AH163=1,"-",IF(K163="","Red",_xlfn.XLOOKUP(L163,Table_RotateWireColor[circuit],INDIRECT("Table_RotateWireColor["&amp;U163&amp;"]"))))))</f>
        <v/>
      </c>
      <c r="Y163" s="64" t="str" cm="1">
        <f t="array" aca="1" ref="Y163" ca="1">IF(C163="","",IF(D163="MCC","-----",IF(AH163&lt;=2,"-",IF(K163="","Blue",_xlfn.XLOOKUP(M163,Table_RotateWireColor[circuit],INDIRECT("Table_RotateWireColor["&amp;U163&amp;"]"))))))</f>
        <v/>
      </c>
      <c r="Z163" s="64" t="str" cm="1">
        <f t="array" aca="1" ref="Z163" ca="1">IF(C163="","",IF(D163="MCC","-----",IF(AI163&lt;&gt;1,"-",IF(K163="","White",_xlfn.XLOOKUP("N",Table_RotateWireColor[circuit],INDIRECT("Table_RotateWireColor["&amp;U163&amp;"]"))))))</f>
        <v/>
      </c>
      <c r="AA163" s="64" t="str">
        <f t="shared" si="33"/>
        <v/>
      </c>
      <c r="AB163" s="67" t="str">
        <f>IF(C163="","","PWxx-"&amp;_xlfn.XLOOKUP(C163,table_Termination[Connector],table_Termination[Abbreviation])&amp;"T-xxSALx("&amp;IF(D163="LFMC",0,IF(D163="MCC",1,3))&amp;IF(Q163="Bolt",1,0)&amp;IF(AL163="None",0,IF(AL163="1G",1,IF(AL163="4x4",2,3)))&amp;")")</f>
        <v/>
      </c>
      <c r="AC163" s="68" t="str">
        <f>IF(D163="MCC","MC Cable Wire Colors "&amp;_xlfn.XLOOKUP(C163,table_Termination[Connector],table_Termination[MCC_Wire_Colors]),"")</f>
        <v/>
      </c>
      <c r="AD163" s="69"/>
      <c r="AG163" t="e">
        <f>IF(AND(LEFT(C163,2)="L6",_xlfn.NUMBERVALUE(LEFT(U163,3))&gt;250),"1ph",_xlfn.XLOOKUP(C163,table_Termination[Connector],table_Termination[Phasing]))</f>
        <v>#N/A</v>
      </c>
      <c r="AH163" t="e">
        <f>_xlfn.XLOOKUP('Order Entry'!AG163,lookup!$O$3:$O$7,lookup!$P$3:$P$7)</f>
        <v>#N/A</v>
      </c>
      <c r="AI163" t="e">
        <f>_xlfn.XLOOKUP('Order Entry'!AG163,lookup!$O$3:$O$7,lookup!$Q$3:$Q$7)</f>
        <v>#N/A</v>
      </c>
      <c r="AJ163">
        <f t="shared" si="30"/>
        <v>0</v>
      </c>
      <c r="AK163" t="e">
        <f>_xlfn.XLOOKUP(C163,table_Termination[Connector],table_Termination[Plate_Hole])</f>
        <v>#N/A</v>
      </c>
      <c r="AL163" t="e">
        <f>_xlfn.XLOOKUP(V163,lookup!$AD$68:$AD$72,lookup!$AC$68:$AC$72)</f>
        <v>#N/A</v>
      </c>
      <c r="AM163" s="44" t="str" cm="1">
        <f t="array" ref="AM163">IF(C163="","",IF(_xlfn.XLOOKUP(C163,table_Termination[Connector],table_Termination[Plate_Hole])=1.6,{"4x4","1G"},IF(_xlfn.XLOOKUP(C163,table_Termination[Connector],table_Termination[Plate_Hole])=2.1,"4x4","None")))</f>
        <v/>
      </c>
      <c r="AO163" s="44" t="str" cm="1">
        <f t="array" ref="AO163">IF(AM163="","None",_xlfn.XLOOKUP(_xlfn.ANCHORARRAY(AM163),lookup!$AC$68:$AC$72,lookup!$AD$68:$AD$72))</f>
        <v>None</v>
      </c>
      <c r="AQ163" s="44" t="s">
        <v>283</v>
      </c>
      <c r="AR163" t="str">
        <f>IF(C163="","",_xlfn.XLOOKUP(_xlfn.XLOOKUP(C163,table_Termination[Connector],table_Termination[SQD_Breaker]),Table_Breaker[breaker],Table_Breaker[Description]))</f>
        <v/>
      </c>
      <c r="AS163" t="str">
        <f>IF(C163="","",_xlfn.XLOOKUP(_xlfn.XLOOKUP(C163,table_Termination[Connector],table_Termination[HV_Siem_Breaker]),Table_Breaker[breaker],Table_Breaker[Description],""))</f>
        <v/>
      </c>
      <c r="AT163" s="44" t="s">
        <v>283</v>
      </c>
      <c r="AU163" t="e">
        <f t="shared" si="34"/>
        <v>#N/A</v>
      </c>
      <c r="AV163" t="e">
        <f t="shared" si="35"/>
        <v>#N/A</v>
      </c>
      <c r="AW163" s="44" t="str" cm="1">
        <f t="array" ref="AW163">IF(D163="","",_xlfn.TOROW(lookup!A344:A356))</f>
        <v/>
      </c>
    </row>
    <row r="164" spans="1:49" x14ac:dyDescent="0.25">
      <c r="A164" s="56">
        <v>155</v>
      </c>
      <c r="B164" s="57" t="str">
        <f t="shared" si="31"/>
        <v/>
      </c>
      <c r="C164" s="58"/>
      <c r="D164" s="58"/>
      <c r="E164" s="57"/>
      <c r="F164" s="57" t="str">
        <f t="shared" si="32"/>
        <v/>
      </c>
      <c r="G164" s="57"/>
      <c r="H164" s="59"/>
      <c r="I164" s="59" t="s">
        <v>183</v>
      </c>
      <c r="J164" s="59" t="s">
        <v>183</v>
      </c>
      <c r="K164" s="59"/>
      <c r="L164" s="60" t="str">
        <f t="shared" si="36"/>
        <v/>
      </c>
      <c r="M164" s="60" t="str">
        <f t="shared" si="37"/>
        <v/>
      </c>
      <c r="N164" s="59"/>
      <c r="O164" s="59"/>
      <c r="P164" s="61"/>
      <c r="Q164" s="61"/>
      <c r="R164" s="62" t="str">
        <f>IF(C164="","",_xlfn.XLOOKUP(C164,table_Termination[Connector],table_Termination[Conduit_Size]))</f>
        <v/>
      </c>
      <c r="S164" s="63" t="str">
        <f>IF(C164="","",_xlfn.XLOOKUP(C164,table_Termination[Connector],table_Termination[Wire AWG]))</f>
        <v/>
      </c>
      <c r="T164" s="64" t="str">
        <f t="shared" si="29"/>
        <v/>
      </c>
      <c r="U164" s="65" t="str">
        <f>IF(C164="","",LEFT(_xlfn.XLOOKUP(C164,table_Termination[Connector],table_Termination[Voltage]),3))</f>
        <v/>
      </c>
      <c r="V164" s="66" t="str">
        <f t="shared" si="38"/>
        <v/>
      </c>
      <c r="W164" s="64" t="str" cm="1">
        <f t="array" aca="1" ref="W164" ca="1">IF(C164="","",IF(D164="MCC","------",IF(K164="","Black",_xlfn.XLOOKUP(K164,Table_RotateWireColor[circuit],INDIRECT("Table_RotateWireColor["&amp;U164&amp;"]")))))</f>
        <v/>
      </c>
      <c r="X164" s="64" t="str" cm="1">
        <f t="array" aca="1" ref="X164" ca="1">IF(C164="","",IF(D164="MCC","-----",IF(AH164=1,"-",IF(K164="","Red",_xlfn.XLOOKUP(L164,Table_RotateWireColor[circuit],INDIRECT("Table_RotateWireColor["&amp;U164&amp;"]"))))))</f>
        <v/>
      </c>
      <c r="Y164" s="64" t="str" cm="1">
        <f t="array" aca="1" ref="Y164" ca="1">IF(C164="","",IF(D164="MCC","-----",IF(AH164&lt;=2,"-",IF(K164="","Blue",_xlfn.XLOOKUP(M164,Table_RotateWireColor[circuit],INDIRECT("Table_RotateWireColor["&amp;U164&amp;"]"))))))</f>
        <v/>
      </c>
      <c r="Z164" s="64" t="str" cm="1">
        <f t="array" aca="1" ref="Z164" ca="1">IF(C164="","",IF(D164="MCC","-----",IF(AI164&lt;&gt;1,"-",IF(K164="","White",_xlfn.XLOOKUP("N",Table_RotateWireColor[circuit],INDIRECT("Table_RotateWireColor["&amp;U164&amp;"]"))))))</f>
        <v/>
      </c>
      <c r="AA164" s="64" t="str">
        <f t="shared" si="33"/>
        <v/>
      </c>
      <c r="AB164" s="67" t="str">
        <f>IF(C164="","","PWxx-"&amp;_xlfn.XLOOKUP(C164,table_Termination[Connector],table_Termination[Abbreviation])&amp;"T-xxSALx("&amp;IF(D164="LFMC",0,IF(D164="MCC",1,3))&amp;IF(Q164="Bolt",1,0)&amp;IF(AL164="None",0,IF(AL164="1G",1,IF(AL164="4x4",2,3)))&amp;")")</f>
        <v/>
      </c>
      <c r="AC164" s="68" t="str">
        <f>IF(D164="MCC","MC Cable Wire Colors "&amp;_xlfn.XLOOKUP(C164,table_Termination[Connector],table_Termination[MCC_Wire_Colors]),"")</f>
        <v/>
      </c>
      <c r="AD164" s="69"/>
      <c r="AG164" t="e">
        <f>IF(AND(LEFT(C164,2)="L6",_xlfn.NUMBERVALUE(LEFT(U164,3))&gt;250),"1ph",_xlfn.XLOOKUP(C164,table_Termination[Connector],table_Termination[Phasing]))</f>
        <v>#N/A</v>
      </c>
      <c r="AH164" t="e">
        <f>_xlfn.XLOOKUP('Order Entry'!AG164,lookup!$O$3:$O$7,lookup!$P$3:$P$7)</f>
        <v>#N/A</v>
      </c>
      <c r="AI164" t="e">
        <f>_xlfn.XLOOKUP('Order Entry'!AG164,lookup!$O$3:$O$7,lookup!$Q$3:$Q$7)</f>
        <v>#N/A</v>
      </c>
      <c r="AJ164">
        <f t="shared" si="30"/>
        <v>0</v>
      </c>
      <c r="AK164" t="e">
        <f>_xlfn.XLOOKUP(C164,table_Termination[Connector],table_Termination[Plate_Hole])</f>
        <v>#N/A</v>
      </c>
      <c r="AL164" t="e">
        <f>_xlfn.XLOOKUP(V164,lookup!$AD$68:$AD$72,lookup!$AC$68:$AC$72)</f>
        <v>#N/A</v>
      </c>
      <c r="AM164" s="44" t="str" cm="1">
        <f t="array" ref="AM164">IF(C164="","",IF(_xlfn.XLOOKUP(C164,table_Termination[Connector],table_Termination[Plate_Hole])=1.6,{"4x4","1G"},IF(_xlfn.XLOOKUP(C164,table_Termination[Connector],table_Termination[Plate_Hole])=2.1,"4x4","None")))</f>
        <v/>
      </c>
      <c r="AO164" s="44" t="str" cm="1">
        <f t="array" ref="AO164">IF(AM164="","None",_xlfn.XLOOKUP(_xlfn.ANCHORARRAY(AM164),lookup!$AC$68:$AC$72,lookup!$AD$68:$AD$72))</f>
        <v>None</v>
      </c>
      <c r="AQ164" s="44" t="s">
        <v>283</v>
      </c>
      <c r="AR164" t="str">
        <f>IF(C164="","",_xlfn.XLOOKUP(_xlfn.XLOOKUP(C164,table_Termination[Connector],table_Termination[SQD_Breaker]),Table_Breaker[breaker],Table_Breaker[Description]))</f>
        <v/>
      </c>
      <c r="AS164" t="str">
        <f>IF(C164="","",_xlfn.XLOOKUP(_xlfn.XLOOKUP(C164,table_Termination[Connector],table_Termination[HV_Siem_Breaker]),Table_Breaker[breaker],Table_Breaker[Description],""))</f>
        <v/>
      </c>
      <c r="AT164" s="44" t="s">
        <v>283</v>
      </c>
      <c r="AU164" t="e">
        <f t="shared" si="34"/>
        <v>#N/A</v>
      </c>
      <c r="AV164" t="e">
        <f t="shared" si="35"/>
        <v>#N/A</v>
      </c>
      <c r="AW164" s="44" t="str" cm="1">
        <f t="array" ref="AW164">IF(D164="","",_xlfn.TOROW(lookup!A345:A357))</f>
        <v/>
      </c>
    </row>
    <row r="165" spans="1:49" x14ac:dyDescent="0.25">
      <c r="A165" s="56">
        <v>156</v>
      </c>
      <c r="B165" s="57" t="str">
        <f t="shared" si="31"/>
        <v/>
      </c>
      <c r="C165" s="58"/>
      <c r="D165" s="58"/>
      <c r="E165" s="57"/>
      <c r="F165" s="57" t="str">
        <f t="shared" si="32"/>
        <v/>
      </c>
      <c r="G165" s="57"/>
      <c r="H165" s="59"/>
      <c r="I165" s="59" t="s">
        <v>183</v>
      </c>
      <c r="J165" s="59" t="s">
        <v>183</v>
      </c>
      <c r="K165" s="59"/>
      <c r="L165" s="60" t="str">
        <f t="shared" si="36"/>
        <v/>
      </c>
      <c r="M165" s="60" t="str">
        <f t="shared" si="37"/>
        <v/>
      </c>
      <c r="N165" s="59"/>
      <c r="O165" s="59"/>
      <c r="P165" s="61"/>
      <c r="Q165" s="61"/>
      <c r="R165" s="62" t="str">
        <f>IF(C165="","",_xlfn.XLOOKUP(C165,table_Termination[Connector],table_Termination[Conduit_Size]))</f>
        <v/>
      </c>
      <c r="S165" s="63" t="str">
        <f>IF(C165="","",_xlfn.XLOOKUP(C165,table_Termination[Connector],table_Termination[Wire AWG]))</f>
        <v/>
      </c>
      <c r="T165" s="64" t="str">
        <f t="shared" si="29"/>
        <v/>
      </c>
      <c r="U165" s="65" t="str">
        <f>IF(C165="","",LEFT(_xlfn.XLOOKUP(C165,table_Termination[Connector],table_Termination[Voltage]),3))</f>
        <v/>
      </c>
      <c r="V165" s="66" t="str">
        <f t="shared" si="38"/>
        <v/>
      </c>
      <c r="W165" s="64" t="str" cm="1">
        <f t="array" aca="1" ref="W165" ca="1">IF(C165="","",IF(D165="MCC","------",IF(K165="","Black",_xlfn.XLOOKUP(K165,Table_RotateWireColor[circuit],INDIRECT("Table_RotateWireColor["&amp;U165&amp;"]")))))</f>
        <v/>
      </c>
      <c r="X165" s="64" t="str" cm="1">
        <f t="array" aca="1" ref="X165" ca="1">IF(C165="","",IF(D165="MCC","-----",IF(AH165=1,"-",IF(K165="","Red",_xlfn.XLOOKUP(L165,Table_RotateWireColor[circuit],INDIRECT("Table_RotateWireColor["&amp;U165&amp;"]"))))))</f>
        <v/>
      </c>
      <c r="Y165" s="64" t="str" cm="1">
        <f t="array" aca="1" ref="Y165" ca="1">IF(C165="","",IF(D165="MCC","-----",IF(AH165&lt;=2,"-",IF(K165="","Blue",_xlfn.XLOOKUP(M165,Table_RotateWireColor[circuit],INDIRECT("Table_RotateWireColor["&amp;U165&amp;"]"))))))</f>
        <v/>
      </c>
      <c r="Z165" s="64" t="str" cm="1">
        <f t="array" aca="1" ref="Z165" ca="1">IF(C165="","",IF(D165="MCC","-----",IF(AI165&lt;&gt;1,"-",IF(K165="","White",_xlfn.XLOOKUP("N",Table_RotateWireColor[circuit],INDIRECT("Table_RotateWireColor["&amp;U165&amp;"]"))))))</f>
        <v/>
      </c>
      <c r="AA165" s="64" t="str">
        <f t="shared" si="33"/>
        <v/>
      </c>
      <c r="AB165" s="67" t="str">
        <f>IF(C165="","","PWxx-"&amp;_xlfn.XLOOKUP(C165,table_Termination[Connector],table_Termination[Abbreviation])&amp;"T-xxSALx("&amp;IF(D165="LFMC",0,IF(D165="MCC",1,3))&amp;IF(Q165="Bolt",1,0)&amp;IF(AL165="None",0,IF(AL165="1G",1,IF(AL165="4x4",2,3)))&amp;")")</f>
        <v/>
      </c>
      <c r="AC165" s="68" t="str">
        <f>IF(D165="MCC","MC Cable Wire Colors "&amp;_xlfn.XLOOKUP(C165,table_Termination[Connector],table_Termination[MCC_Wire_Colors]),"")</f>
        <v/>
      </c>
      <c r="AD165" s="69"/>
      <c r="AG165" t="e">
        <f>IF(AND(LEFT(C165,2)="L6",_xlfn.NUMBERVALUE(LEFT(U165,3))&gt;250),"1ph",_xlfn.XLOOKUP(C165,table_Termination[Connector],table_Termination[Phasing]))</f>
        <v>#N/A</v>
      </c>
      <c r="AH165" t="e">
        <f>_xlfn.XLOOKUP('Order Entry'!AG165,lookup!$O$3:$O$7,lookup!$P$3:$P$7)</f>
        <v>#N/A</v>
      </c>
      <c r="AI165" t="e">
        <f>_xlfn.XLOOKUP('Order Entry'!AG165,lookup!$O$3:$O$7,lookup!$Q$3:$Q$7)</f>
        <v>#N/A</v>
      </c>
      <c r="AJ165">
        <f t="shared" si="30"/>
        <v>0</v>
      </c>
      <c r="AK165" t="e">
        <f>_xlfn.XLOOKUP(C165,table_Termination[Connector],table_Termination[Plate_Hole])</f>
        <v>#N/A</v>
      </c>
      <c r="AL165" t="e">
        <f>_xlfn.XLOOKUP(V165,lookup!$AD$68:$AD$72,lookup!$AC$68:$AC$72)</f>
        <v>#N/A</v>
      </c>
      <c r="AM165" s="44" t="str" cm="1">
        <f t="array" ref="AM165">IF(C165="","",IF(_xlfn.XLOOKUP(C165,table_Termination[Connector],table_Termination[Plate_Hole])=1.6,{"4x4","1G"},IF(_xlfn.XLOOKUP(C165,table_Termination[Connector],table_Termination[Plate_Hole])=2.1,"4x4","None")))</f>
        <v/>
      </c>
      <c r="AO165" s="44" t="str" cm="1">
        <f t="array" ref="AO165">IF(AM165="","None",_xlfn.XLOOKUP(_xlfn.ANCHORARRAY(AM165),lookup!$AC$68:$AC$72,lookup!$AD$68:$AD$72))</f>
        <v>None</v>
      </c>
      <c r="AQ165" s="44" t="s">
        <v>283</v>
      </c>
      <c r="AR165" t="str">
        <f>IF(C165="","",_xlfn.XLOOKUP(_xlfn.XLOOKUP(C165,table_Termination[Connector],table_Termination[SQD_Breaker]),Table_Breaker[breaker],Table_Breaker[Description]))</f>
        <v/>
      </c>
      <c r="AS165" t="str">
        <f>IF(C165="","",_xlfn.XLOOKUP(_xlfn.XLOOKUP(C165,table_Termination[Connector],table_Termination[HV_Siem_Breaker]),Table_Breaker[breaker],Table_Breaker[Description],""))</f>
        <v/>
      </c>
      <c r="AT165" s="44" t="s">
        <v>283</v>
      </c>
      <c r="AU165" t="e">
        <f t="shared" si="34"/>
        <v>#N/A</v>
      </c>
      <c r="AV165" t="e">
        <f t="shared" si="35"/>
        <v>#N/A</v>
      </c>
      <c r="AW165" s="44" t="str" cm="1">
        <f t="array" ref="AW165">IF(D165="","",_xlfn.TOROW(lookup!A346:A358))</f>
        <v/>
      </c>
    </row>
    <row r="166" spans="1:49" x14ac:dyDescent="0.25">
      <c r="A166" s="56">
        <v>157</v>
      </c>
      <c r="B166" s="57" t="str">
        <f t="shared" si="31"/>
        <v/>
      </c>
      <c r="C166" s="58"/>
      <c r="D166" s="58"/>
      <c r="E166" s="57"/>
      <c r="F166" s="57" t="str">
        <f t="shared" si="32"/>
        <v/>
      </c>
      <c r="G166" s="57"/>
      <c r="H166" s="59"/>
      <c r="I166" s="59" t="s">
        <v>183</v>
      </c>
      <c r="J166" s="59" t="s">
        <v>183</v>
      </c>
      <c r="K166" s="59"/>
      <c r="L166" s="60" t="str">
        <f t="shared" si="36"/>
        <v/>
      </c>
      <c r="M166" s="60" t="str">
        <f t="shared" si="37"/>
        <v/>
      </c>
      <c r="N166" s="59"/>
      <c r="O166" s="59"/>
      <c r="P166" s="61"/>
      <c r="Q166" s="61"/>
      <c r="R166" s="62" t="str">
        <f>IF(C166="","",_xlfn.XLOOKUP(C166,table_Termination[Connector],table_Termination[Conduit_Size]))</f>
        <v/>
      </c>
      <c r="S166" s="63" t="str">
        <f>IF(C166="","",_xlfn.XLOOKUP(C166,table_Termination[Connector],table_Termination[Wire AWG]))</f>
        <v/>
      </c>
      <c r="T166" s="64" t="str">
        <f t="shared" si="29"/>
        <v/>
      </c>
      <c r="U166" s="65" t="str">
        <f>IF(C166="","",LEFT(_xlfn.XLOOKUP(C166,table_Termination[Connector],table_Termination[Voltage]),3))</f>
        <v/>
      </c>
      <c r="V166" s="66" t="str">
        <f t="shared" si="38"/>
        <v/>
      </c>
      <c r="W166" s="64" t="str" cm="1">
        <f t="array" aca="1" ref="W166" ca="1">IF(C166="","",IF(D166="MCC","------",IF(K166="","Black",_xlfn.XLOOKUP(K166,Table_RotateWireColor[circuit],INDIRECT("Table_RotateWireColor["&amp;U166&amp;"]")))))</f>
        <v/>
      </c>
      <c r="X166" s="64" t="str" cm="1">
        <f t="array" aca="1" ref="X166" ca="1">IF(C166="","",IF(D166="MCC","-----",IF(AH166=1,"-",IF(K166="","Red",_xlfn.XLOOKUP(L166,Table_RotateWireColor[circuit],INDIRECT("Table_RotateWireColor["&amp;U166&amp;"]"))))))</f>
        <v/>
      </c>
      <c r="Y166" s="64" t="str" cm="1">
        <f t="array" aca="1" ref="Y166" ca="1">IF(C166="","",IF(D166="MCC","-----",IF(AH166&lt;=2,"-",IF(K166="","Blue",_xlfn.XLOOKUP(M166,Table_RotateWireColor[circuit],INDIRECT("Table_RotateWireColor["&amp;U166&amp;"]"))))))</f>
        <v/>
      </c>
      <c r="Z166" s="64" t="str" cm="1">
        <f t="array" aca="1" ref="Z166" ca="1">IF(C166="","",IF(D166="MCC","-----",IF(AI166&lt;&gt;1,"-",IF(K166="","White",_xlfn.XLOOKUP("N",Table_RotateWireColor[circuit],INDIRECT("Table_RotateWireColor["&amp;U166&amp;"]"))))))</f>
        <v/>
      </c>
      <c r="AA166" s="64" t="str">
        <f t="shared" si="33"/>
        <v/>
      </c>
      <c r="AB166" s="67" t="str">
        <f>IF(C166="","","PWxx-"&amp;_xlfn.XLOOKUP(C166,table_Termination[Connector],table_Termination[Abbreviation])&amp;"T-xxSALx("&amp;IF(D166="LFMC",0,IF(D166="MCC",1,3))&amp;IF(Q166="Bolt",1,0)&amp;IF(AL166="None",0,IF(AL166="1G",1,IF(AL166="4x4",2,3)))&amp;")")</f>
        <v/>
      </c>
      <c r="AC166" s="68" t="str">
        <f>IF(D166="MCC","MC Cable Wire Colors "&amp;_xlfn.XLOOKUP(C166,table_Termination[Connector],table_Termination[MCC_Wire_Colors]),"")</f>
        <v/>
      </c>
      <c r="AD166" s="69"/>
      <c r="AG166" t="e">
        <f>IF(AND(LEFT(C166,2)="L6",_xlfn.NUMBERVALUE(LEFT(U166,3))&gt;250),"1ph",_xlfn.XLOOKUP(C166,table_Termination[Connector],table_Termination[Phasing]))</f>
        <v>#N/A</v>
      </c>
      <c r="AH166" t="e">
        <f>_xlfn.XLOOKUP('Order Entry'!AG166,lookup!$O$3:$O$7,lookup!$P$3:$P$7)</f>
        <v>#N/A</v>
      </c>
      <c r="AI166" t="e">
        <f>_xlfn.XLOOKUP('Order Entry'!AG166,lookup!$O$3:$O$7,lookup!$Q$3:$Q$7)</f>
        <v>#N/A</v>
      </c>
      <c r="AJ166">
        <f t="shared" si="30"/>
        <v>0</v>
      </c>
      <c r="AK166" t="e">
        <f>_xlfn.XLOOKUP(C166,table_Termination[Connector],table_Termination[Plate_Hole])</f>
        <v>#N/A</v>
      </c>
      <c r="AL166" t="e">
        <f>_xlfn.XLOOKUP(V166,lookup!$AD$68:$AD$72,lookup!$AC$68:$AC$72)</f>
        <v>#N/A</v>
      </c>
      <c r="AM166" s="44" t="str" cm="1">
        <f t="array" ref="AM166">IF(C166="","",IF(_xlfn.XLOOKUP(C166,table_Termination[Connector],table_Termination[Plate_Hole])=1.6,{"4x4","1G"},IF(_xlfn.XLOOKUP(C166,table_Termination[Connector],table_Termination[Plate_Hole])=2.1,"4x4","None")))</f>
        <v/>
      </c>
      <c r="AO166" s="44" t="str" cm="1">
        <f t="array" ref="AO166">IF(AM166="","None",_xlfn.XLOOKUP(_xlfn.ANCHORARRAY(AM166),lookup!$AC$68:$AC$72,lookup!$AD$68:$AD$72))</f>
        <v>None</v>
      </c>
      <c r="AQ166" s="44" t="s">
        <v>283</v>
      </c>
      <c r="AR166" t="str">
        <f>IF(C166="","",_xlfn.XLOOKUP(_xlfn.XLOOKUP(C166,table_Termination[Connector],table_Termination[SQD_Breaker]),Table_Breaker[breaker],Table_Breaker[Description]))</f>
        <v/>
      </c>
      <c r="AS166" t="str">
        <f>IF(C166="","",_xlfn.XLOOKUP(_xlfn.XLOOKUP(C166,table_Termination[Connector],table_Termination[HV_Siem_Breaker]),Table_Breaker[breaker],Table_Breaker[Description],""))</f>
        <v/>
      </c>
      <c r="AT166" s="44" t="s">
        <v>283</v>
      </c>
      <c r="AU166" t="e">
        <f t="shared" si="34"/>
        <v>#N/A</v>
      </c>
      <c r="AV166" t="e">
        <f t="shared" si="35"/>
        <v>#N/A</v>
      </c>
      <c r="AW166" s="44" t="str" cm="1">
        <f t="array" ref="AW166">IF(D166="","",_xlfn.TOROW(lookup!A347:A359))</f>
        <v/>
      </c>
    </row>
    <row r="167" spans="1:49" x14ac:dyDescent="0.25">
      <c r="A167" s="56">
        <v>158</v>
      </c>
      <c r="B167" s="57" t="str">
        <f t="shared" si="31"/>
        <v/>
      </c>
      <c r="C167" s="58"/>
      <c r="D167" s="58"/>
      <c r="E167" s="57"/>
      <c r="F167" s="57" t="str">
        <f t="shared" si="32"/>
        <v/>
      </c>
      <c r="G167" s="57"/>
      <c r="H167" s="59"/>
      <c r="I167" s="59" t="s">
        <v>183</v>
      </c>
      <c r="J167" s="59" t="s">
        <v>183</v>
      </c>
      <c r="K167" s="59"/>
      <c r="L167" s="60" t="str">
        <f t="shared" si="36"/>
        <v/>
      </c>
      <c r="M167" s="60" t="str">
        <f t="shared" si="37"/>
        <v/>
      </c>
      <c r="N167" s="59"/>
      <c r="O167" s="59"/>
      <c r="P167" s="61"/>
      <c r="Q167" s="61"/>
      <c r="R167" s="62" t="str">
        <f>IF(C167="","",_xlfn.XLOOKUP(C167,table_Termination[Connector],table_Termination[Conduit_Size]))</f>
        <v/>
      </c>
      <c r="S167" s="63" t="str">
        <f>IF(C167="","",_xlfn.XLOOKUP(C167,table_Termination[Connector],table_Termination[Wire AWG]))</f>
        <v/>
      </c>
      <c r="T167" s="64" t="str">
        <f t="shared" si="29"/>
        <v/>
      </c>
      <c r="U167" s="65" t="str">
        <f>IF(C167="","",LEFT(_xlfn.XLOOKUP(C167,table_Termination[Connector],table_Termination[Voltage]),3))</f>
        <v/>
      </c>
      <c r="V167" s="66" t="str">
        <f t="shared" si="38"/>
        <v/>
      </c>
      <c r="W167" s="64" t="str" cm="1">
        <f t="array" aca="1" ref="W167" ca="1">IF(C167="","",IF(D167="MCC","------",IF(K167="","Black",_xlfn.XLOOKUP(K167,Table_RotateWireColor[circuit],INDIRECT("Table_RotateWireColor["&amp;U167&amp;"]")))))</f>
        <v/>
      </c>
      <c r="X167" s="64" t="str" cm="1">
        <f t="array" aca="1" ref="X167" ca="1">IF(C167="","",IF(D167="MCC","-----",IF(AH167=1,"-",IF(K167="","Red",_xlfn.XLOOKUP(L167,Table_RotateWireColor[circuit],INDIRECT("Table_RotateWireColor["&amp;U167&amp;"]"))))))</f>
        <v/>
      </c>
      <c r="Y167" s="64" t="str" cm="1">
        <f t="array" aca="1" ref="Y167" ca="1">IF(C167="","",IF(D167="MCC","-----",IF(AH167&lt;=2,"-",IF(K167="","Blue",_xlfn.XLOOKUP(M167,Table_RotateWireColor[circuit],INDIRECT("Table_RotateWireColor["&amp;U167&amp;"]"))))))</f>
        <v/>
      </c>
      <c r="Z167" s="64" t="str" cm="1">
        <f t="array" aca="1" ref="Z167" ca="1">IF(C167="","",IF(D167="MCC","-----",IF(AI167&lt;&gt;1,"-",IF(K167="","White",_xlfn.XLOOKUP("N",Table_RotateWireColor[circuit],INDIRECT("Table_RotateWireColor["&amp;U167&amp;"]"))))))</f>
        <v/>
      </c>
      <c r="AA167" s="64" t="str">
        <f t="shared" si="33"/>
        <v/>
      </c>
      <c r="AB167" s="67" t="str">
        <f>IF(C167="","","PWxx-"&amp;_xlfn.XLOOKUP(C167,table_Termination[Connector],table_Termination[Abbreviation])&amp;"T-xxSALx("&amp;IF(D167="LFMC",0,IF(D167="MCC",1,3))&amp;IF(Q167="Bolt",1,0)&amp;IF(AL167="None",0,IF(AL167="1G",1,IF(AL167="4x4",2,3)))&amp;")")</f>
        <v/>
      </c>
      <c r="AC167" s="68" t="str">
        <f>IF(D167="MCC","MC Cable Wire Colors "&amp;_xlfn.XLOOKUP(C167,table_Termination[Connector],table_Termination[MCC_Wire_Colors]),"")</f>
        <v/>
      </c>
      <c r="AD167" s="69"/>
      <c r="AG167" t="e">
        <f>IF(AND(LEFT(C167,2)="L6",_xlfn.NUMBERVALUE(LEFT(U167,3))&gt;250),"1ph",_xlfn.XLOOKUP(C167,table_Termination[Connector],table_Termination[Phasing]))</f>
        <v>#N/A</v>
      </c>
      <c r="AH167" t="e">
        <f>_xlfn.XLOOKUP('Order Entry'!AG167,lookup!$O$3:$O$7,lookup!$P$3:$P$7)</f>
        <v>#N/A</v>
      </c>
      <c r="AI167" t="e">
        <f>_xlfn.XLOOKUP('Order Entry'!AG167,lookup!$O$3:$O$7,lookup!$Q$3:$Q$7)</f>
        <v>#N/A</v>
      </c>
      <c r="AJ167">
        <f t="shared" si="30"/>
        <v>0</v>
      </c>
      <c r="AK167" t="e">
        <f>_xlfn.XLOOKUP(C167,table_Termination[Connector],table_Termination[Plate_Hole])</f>
        <v>#N/A</v>
      </c>
      <c r="AL167" t="e">
        <f>_xlfn.XLOOKUP(V167,lookup!$AD$68:$AD$72,lookup!$AC$68:$AC$72)</f>
        <v>#N/A</v>
      </c>
      <c r="AM167" s="44" t="str" cm="1">
        <f t="array" ref="AM167">IF(C167="","",IF(_xlfn.XLOOKUP(C167,table_Termination[Connector],table_Termination[Plate_Hole])=1.6,{"4x4","1G"},IF(_xlfn.XLOOKUP(C167,table_Termination[Connector],table_Termination[Plate_Hole])=2.1,"4x4","None")))</f>
        <v/>
      </c>
      <c r="AO167" s="44" t="str" cm="1">
        <f t="array" ref="AO167">IF(AM167="","None",_xlfn.XLOOKUP(_xlfn.ANCHORARRAY(AM167),lookup!$AC$68:$AC$72,lookup!$AD$68:$AD$72))</f>
        <v>None</v>
      </c>
      <c r="AQ167" s="44" t="s">
        <v>283</v>
      </c>
      <c r="AR167" t="str">
        <f>IF(C167="","",_xlfn.XLOOKUP(_xlfn.XLOOKUP(C167,table_Termination[Connector],table_Termination[SQD_Breaker]),Table_Breaker[breaker],Table_Breaker[Description]))</f>
        <v/>
      </c>
      <c r="AS167" t="str">
        <f>IF(C167="","",_xlfn.XLOOKUP(_xlfn.XLOOKUP(C167,table_Termination[Connector],table_Termination[HV_Siem_Breaker]),Table_Breaker[breaker],Table_Breaker[Description],""))</f>
        <v/>
      </c>
      <c r="AT167" s="44" t="s">
        <v>283</v>
      </c>
      <c r="AU167" t="e">
        <f t="shared" si="34"/>
        <v>#N/A</v>
      </c>
      <c r="AV167" t="e">
        <f t="shared" si="35"/>
        <v>#N/A</v>
      </c>
      <c r="AW167" s="44" t="str" cm="1">
        <f t="array" ref="AW167">IF(D167="","",_xlfn.TOROW(lookup!A348:A360))</f>
        <v/>
      </c>
    </row>
    <row r="168" spans="1:49" x14ac:dyDescent="0.25">
      <c r="A168" s="56">
        <v>159</v>
      </c>
      <c r="B168" s="57" t="str">
        <f t="shared" si="31"/>
        <v/>
      </c>
      <c r="C168" s="58"/>
      <c r="D168" s="58"/>
      <c r="E168" s="57"/>
      <c r="F168" s="57" t="str">
        <f t="shared" si="32"/>
        <v/>
      </c>
      <c r="G168" s="57"/>
      <c r="H168" s="59"/>
      <c r="I168" s="59" t="s">
        <v>183</v>
      </c>
      <c r="J168" s="59" t="s">
        <v>183</v>
      </c>
      <c r="K168" s="59"/>
      <c r="L168" s="60" t="str">
        <f t="shared" si="36"/>
        <v/>
      </c>
      <c r="M168" s="60" t="str">
        <f t="shared" si="37"/>
        <v/>
      </c>
      <c r="N168" s="59"/>
      <c r="O168" s="59"/>
      <c r="P168" s="61"/>
      <c r="Q168" s="61"/>
      <c r="R168" s="62" t="str">
        <f>IF(C168="","",_xlfn.XLOOKUP(C168,table_Termination[Connector],table_Termination[Conduit_Size]))</f>
        <v/>
      </c>
      <c r="S168" s="63" t="str">
        <f>IF(C168="","",_xlfn.XLOOKUP(C168,table_Termination[Connector],table_Termination[Wire AWG]))</f>
        <v/>
      </c>
      <c r="T168" s="64" t="str">
        <f t="shared" si="29"/>
        <v/>
      </c>
      <c r="U168" s="65" t="str">
        <f>IF(C168="","",LEFT(_xlfn.XLOOKUP(C168,table_Termination[Connector],table_Termination[Voltage]),3))</f>
        <v/>
      </c>
      <c r="V168" s="66" t="str">
        <f t="shared" si="38"/>
        <v/>
      </c>
      <c r="W168" s="64" t="str" cm="1">
        <f t="array" aca="1" ref="W168" ca="1">IF(C168="","",IF(D168="MCC","------",IF(K168="","Black",_xlfn.XLOOKUP(K168,Table_RotateWireColor[circuit],INDIRECT("Table_RotateWireColor["&amp;U168&amp;"]")))))</f>
        <v/>
      </c>
      <c r="X168" s="64" t="str" cm="1">
        <f t="array" aca="1" ref="X168" ca="1">IF(C168="","",IF(D168="MCC","-----",IF(AH168=1,"-",IF(K168="","Red",_xlfn.XLOOKUP(L168,Table_RotateWireColor[circuit],INDIRECT("Table_RotateWireColor["&amp;U168&amp;"]"))))))</f>
        <v/>
      </c>
      <c r="Y168" s="64" t="str" cm="1">
        <f t="array" aca="1" ref="Y168" ca="1">IF(C168="","",IF(D168="MCC","-----",IF(AH168&lt;=2,"-",IF(K168="","Blue",_xlfn.XLOOKUP(M168,Table_RotateWireColor[circuit],INDIRECT("Table_RotateWireColor["&amp;U168&amp;"]"))))))</f>
        <v/>
      </c>
      <c r="Z168" s="64" t="str" cm="1">
        <f t="array" aca="1" ref="Z168" ca="1">IF(C168="","",IF(D168="MCC","-----",IF(AI168&lt;&gt;1,"-",IF(K168="","White",_xlfn.XLOOKUP("N",Table_RotateWireColor[circuit],INDIRECT("Table_RotateWireColor["&amp;U168&amp;"]"))))))</f>
        <v/>
      </c>
      <c r="AA168" s="64" t="str">
        <f t="shared" si="33"/>
        <v/>
      </c>
      <c r="AB168" s="67" t="str">
        <f>IF(C168="","","PWxx-"&amp;_xlfn.XLOOKUP(C168,table_Termination[Connector],table_Termination[Abbreviation])&amp;"T-xxSALx("&amp;IF(D168="LFMC",0,IF(D168="MCC",1,3))&amp;IF(Q168="Bolt",1,0)&amp;IF(AL168="None",0,IF(AL168="1G",1,IF(AL168="4x4",2,3)))&amp;")")</f>
        <v/>
      </c>
      <c r="AC168" s="68" t="str">
        <f>IF(D168="MCC","MC Cable Wire Colors "&amp;_xlfn.XLOOKUP(C168,table_Termination[Connector],table_Termination[MCC_Wire_Colors]),"")</f>
        <v/>
      </c>
      <c r="AD168" s="69"/>
      <c r="AG168" t="e">
        <f>IF(AND(LEFT(C168,2)="L6",_xlfn.NUMBERVALUE(LEFT(U168,3))&gt;250),"1ph",_xlfn.XLOOKUP(C168,table_Termination[Connector],table_Termination[Phasing]))</f>
        <v>#N/A</v>
      </c>
      <c r="AH168" t="e">
        <f>_xlfn.XLOOKUP('Order Entry'!AG168,lookup!$O$3:$O$7,lookup!$P$3:$P$7)</f>
        <v>#N/A</v>
      </c>
      <c r="AI168" t="e">
        <f>_xlfn.XLOOKUP('Order Entry'!AG168,lookup!$O$3:$O$7,lookup!$Q$3:$Q$7)</f>
        <v>#N/A</v>
      </c>
      <c r="AJ168">
        <f t="shared" si="30"/>
        <v>0</v>
      </c>
      <c r="AK168" t="e">
        <f>_xlfn.XLOOKUP(C168,table_Termination[Connector],table_Termination[Plate_Hole])</f>
        <v>#N/A</v>
      </c>
      <c r="AL168" t="e">
        <f>_xlfn.XLOOKUP(V168,lookup!$AD$68:$AD$72,lookup!$AC$68:$AC$72)</f>
        <v>#N/A</v>
      </c>
      <c r="AM168" s="44" t="str" cm="1">
        <f t="array" ref="AM168">IF(C168="","",IF(_xlfn.XLOOKUP(C168,table_Termination[Connector],table_Termination[Plate_Hole])=1.6,{"4x4","1G"},IF(_xlfn.XLOOKUP(C168,table_Termination[Connector],table_Termination[Plate_Hole])=2.1,"4x4","None")))</f>
        <v/>
      </c>
      <c r="AO168" s="44" t="str" cm="1">
        <f t="array" ref="AO168">IF(AM168="","None",_xlfn.XLOOKUP(_xlfn.ANCHORARRAY(AM168),lookup!$AC$68:$AC$72,lookup!$AD$68:$AD$72))</f>
        <v>None</v>
      </c>
      <c r="AQ168" s="44" t="s">
        <v>283</v>
      </c>
      <c r="AR168" t="str">
        <f>IF(C168="","",_xlfn.XLOOKUP(_xlfn.XLOOKUP(C168,table_Termination[Connector],table_Termination[SQD_Breaker]),Table_Breaker[breaker],Table_Breaker[Description]))</f>
        <v/>
      </c>
      <c r="AS168" t="str">
        <f>IF(C168="","",_xlfn.XLOOKUP(_xlfn.XLOOKUP(C168,table_Termination[Connector],table_Termination[HV_Siem_Breaker]),Table_Breaker[breaker],Table_Breaker[Description],""))</f>
        <v/>
      </c>
      <c r="AT168" s="44" t="s">
        <v>283</v>
      </c>
      <c r="AU168" t="e">
        <f t="shared" si="34"/>
        <v>#N/A</v>
      </c>
      <c r="AV168" t="e">
        <f t="shared" si="35"/>
        <v>#N/A</v>
      </c>
      <c r="AW168" s="44" t="str" cm="1">
        <f t="array" ref="AW168">IF(D168="","",_xlfn.TOROW(lookup!A349:A361))</f>
        <v/>
      </c>
    </row>
    <row r="169" spans="1:49" x14ac:dyDescent="0.25">
      <c r="A169" s="56">
        <v>160</v>
      </c>
      <c r="B169" s="57" t="str">
        <f t="shared" si="31"/>
        <v/>
      </c>
      <c r="C169" s="58"/>
      <c r="D169" s="58"/>
      <c r="E169" s="57"/>
      <c r="F169" s="57" t="str">
        <f t="shared" si="32"/>
        <v/>
      </c>
      <c r="G169" s="57"/>
      <c r="H169" s="59"/>
      <c r="I169" s="59" t="s">
        <v>183</v>
      </c>
      <c r="J169" s="59" t="s">
        <v>183</v>
      </c>
      <c r="K169" s="59"/>
      <c r="L169" s="60" t="str">
        <f t="shared" si="36"/>
        <v/>
      </c>
      <c r="M169" s="60" t="str">
        <f t="shared" si="37"/>
        <v/>
      </c>
      <c r="N169" s="59"/>
      <c r="O169" s="59"/>
      <c r="P169" s="61"/>
      <c r="Q169" s="61"/>
      <c r="R169" s="62" t="str">
        <f>IF(C169="","",_xlfn.XLOOKUP(C169,table_Termination[Connector],table_Termination[Conduit_Size]))</f>
        <v/>
      </c>
      <c r="S169" s="63" t="str">
        <f>IF(C169="","",_xlfn.XLOOKUP(C169,table_Termination[Connector],table_Termination[Wire AWG]))</f>
        <v/>
      </c>
      <c r="T169" s="64" t="str">
        <f t="shared" si="29"/>
        <v/>
      </c>
      <c r="U169" s="65" t="str">
        <f>IF(C169="","",LEFT(_xlfn.XLOOKUP(C169,table_Termination[Connector],table_Termination[Voltage]),3))</f>
        <v/>
      </c>
      <c r="V169" s="66" t="str">
        <f t="shared" si="38"/>
        <v/>
      </c>
      <c r="W169" s="64" t="str" cm="1">
        <f t="array" aca="1" ref="W169" ca="1">IF(C169="","",IF(D169="MCC","------",IF(K169="","Black",_xlfn.XLOOKUP(K169,Table_RotateWireColor[circuit],INDIRECT("Table_RotateWireColor["&amp;U169&amp;"]")))))</f>
        <v/>
      </c>
      <c r="X169" s="64" t="str" cm="1">
        <f t="array" aca="1" ref="X169" ca="1">IF(C169="","",IF(D169="MCC","-----",IF(AH169=1,"-",IF(K169="","Red",_xlfn.XLOOKUP(L169,Table_RotateWireColor[circuit],INDIRECT("Table_RotateWireColor["&amp;U169&amp;"]"))))))</f>
        <v/>
      </c>
      <c r="Y169" s="64" t="str" cm="1">
        <f t="array" aca="1" ref="Y169" ca="1">IF(C169="","",IF(D169="MCC","-----",IF(AH169&lt;=2,"-",IF(K169="","Blue",_xlfn.XLOOKUP(M169,Table_RotateWireColor[circuit],INDIRECT("Table_RotateWireColor["&amp;U169&amp;"]"))))))</f>
        <v/>
      </c>
      <c r="Z169" s="64" t="str" cm="1">
        <f t="array" aca="1" ref="Z169" ca="1">IF(C169="","",IF(D169="MCC","-----",IF(AI169&lt;&gt;1,"-",IF(K169="","White",_xlfn.XLOOKUP("N",Table_RotateWireColor[circuit],INDIRECT("Table_RotateWireColor["&amp;U169&amp;"]"))))))</f>
        <v/>
      </c>
      <c r="AA169" s="64" t="str">
        <f t="shared" si="33"/>
        <v/>
      </c>
      <c r="AB169" s="67" t="str">
        <f>IF(C169="","","PWxx-"&amp;_xlfn.XLOOKUP(C169,table_Termination[Connector],table_Termination[Abbreviation])&amp;"T-xxSALx("&amp;IF(D169="LFMC",0,IF(D169="MCC",1,3))&amp;IF(Q169="Bolt",1,0)&amp;IF(AL169="None",0,IF(AL169="1G",1,IF(AL169="4x4",2,3)))&amp;")")</f>
        <v/>
      </c>
      <c r="AC169" s="68" t="str">
        <f>IF(D169="MCC","MC Cable Wire Colors "&amp;_xlfn.XLOOKUP(C169,table_Termination[Connector],table_Termination[MCC_Wire_Colors]),"")</f>
        <v/>
      </c>
      <c r="AD169" s="69"/>
      <c r="AG169" t="e">
        <f>IF(AND(LEFT(C169,2)="L6",_xlfn.NUMBERVALUE(LEFT(U169,3))&gt;250),"1ph",_xlfn.XLOOKUP(C169,table_Termination[Connector],table_Termination[Phasing]))</f>
        <v>#N/A</v>
      </c>
      <c r="AH169" t="e">
        <f>_xlfn.XLOOKUP('Order Entry'!AG169,lookup!$O$3:$O$7,lookup!$P$3:$P$7)</f>
        <v>#N/A</v>
      </c>
      <c r="AI169" t="e">
        <f>_xlfn.XLOOKUP('Order Entry'!AG169,lookup!$O$3:$O$7,lookup!$Q$3:$Q$7)</f>
        <v>#N/A</v>
      </c>
      <c r="AJ169">
        <f t="shared" si="30"/>
        <v>0</v>
      </c>
      <c r="AK169" t="e">
        <f>_xlfn.XLOOKUP(C169,table_Termination[Connector],table_Termination[Plate_Hole])</f>
        <v>#N/A</v>
      </c>
      <c r="AL169" t="e">
        <f>_xlfn.XLOOKUP(V169,lookup!$AD$68:$AD$72,lookup!$AC$68:$AC$72)</f>
        <v>#N/A</v>
      </c>
      <c r="AM169" s="44" t="str" cm="1">
        <f t="array" ref="AM169">IF(C169="","",IF(_xlfn.XLOOKUP(C169,table_Termination[Connector],table_Termination[Plate_Hole])=1.6,{"4x4","1G"},IF(_xlfn.XLOOKUP(C169,table_Termination[Connector],table_Termination[Plate_Hole])=2.1,"4x4","None")))</f>
        <v/>
      </c>
      <c r="AO169" s="44" t="str" cm="1">
        <f t="array" ref="AO169">IF(AM169="","None",_xlfn.XLOOKUP(_xlfn.ANCHORARRAY(AM169),lookup!$AC$68:$AC$72,lookup!$AD$68:$AD$72))</f>
        <v>None</v>
      </c>
      <c r="AQ169" s="44" t="s">
        <v>283</v>
      </c>
      <c r="AR169" t="str">
        <f>IF(C169="","",_xlfn.XLOOKUP(_xlfn.XLOOKUP(C169,table_Termination[Connector],table_Termination[SQD_Breaker]),Table_Breaker[breaker],Table_Breaker[Description]))</f>
        <v/>
      </c>
      <c r="AS169" t="str">
        <f>IF(C169="","",_xlfn.XLOOKUP(_xlfn.XLOOKUP(C169,table_Termination[Connector],table_Termination[HV_Siem_Breaker]),Table_Breaker[breaker],Table_Breaker[Description],""))</f>
        <v/>
      </c>
      <c r="AT169" s="44" t="s">
        <v>283</v>
      </c>
      <c r="AU169" t="e">
        <f t="shared" si="34"/>
        <v>#N/A</v>
      </c>
      <c r="AV169" t="e">
        <f t="shared" si="35"/>
        <v>#N/A</v>
      </c>
      <c r="AW169" s="44" t="str" cm="1">
        <f t="array" ref="AW169">IF(D169="","",_xlfn.TOROW(lookup!A350:A362))</f>
        <v/>
      </c>
    </row>
    <row r="170" spans="1:49" x14ac:dyDescent="0.25">
      <c r="A170" s="56">
        <v>161</v>
      </c>
      <c r="B170" s="57" t="str">
        <f t="shared" si="31"/>
        <v/>
      </c>
      <c r="C170" s="58"/>
      <c r="D170" s="58"/>
      <c r="E170" s="57"/>
      <c r="F170" s="57" t="str">
        <f t="shared" si="32"/>
        <v/>
      </c>
      <c r="G170" s="57"/>
      <c r="H170" s="59"/>
      <c r="I170" s="59" t="s">
        <v>183</v>
      </c>
      <c r="J170" s="59" t="s">
        <v>183</v>
      </c>
      <c r="K170" s="59"/>
      <c r="L170" s="60" t="str">
        <f t="shared" si="36"/>
        <v/>
      </c>
      <c r="M170" s="60" t="str">
        <f t="shared" si="37"/>
        <v/>
      </c>
      <c r="N170" s="59"/>
      <c r="O170" s="59"/>
      <c r="P170" s="61"/>
      <c r="Q170" s="61"/>
      <c r="R170" s="62" t="str">
        <f>IF(C170="","",_xlfn.XLOOKUP(C170,table_Termination[Connector],table_Termination[Conduit_Size]))</f>
        <v/>
      </c>
      <c r="S170" s="63" t="str">
        <f>IF(C170="","",_xlfn.XLOOKUP(C170,table_Termination[Connector],table_Termination[Wire AWG]))</f>
        <v/>
      </c>
      <c r="T170" s="64" t="str">
        <f t="shared" si="29"/>
        <v/>
      </c>
      <c r="U170" s="65" t="str">
        <f>IF(C170="","",LEFT(_xlfn.XLOOKUP(C170,table_Termination[Connector],table_Termination[Voltage]),3))</f>
        <v/>
      </c>
      <c r="V170" s="66" t="str">
        <f t="shared" si="38"/>
        <v/>
      </c>
      <c r="W170" s="64" t="str" cm="1">
        <f t="array" aca="1" ref="W170" ca="1">IF(C170="","",IF(D170="MCC","------",IF(K170="","Black",_xlfn.XLOOKUP(K170,Table_RotateWireColor[circuit],INDIRECT("Table_RotateWireColor["&amp;U170&amp;"]")))))</f>
        <v/>
      </c>
      <c r="X170" s="64" t="str" cm="1">
        <f t="array" aca="1" ref="X170" ca="1">IF(C170="","",IF(D170="MCC","-----",IF(AH170=1,"-",IF(K170="","Red",_xlfn.XLOOKUP(L170,Table_RotateWireColor[circuit],INDIRECT("Table_RotateWireColor["&amp;U170&amp;"]"))))))</f>
        <v/>
      </c>
      <c r="Y170" s="64" t="str" cm="1">
        <f t="array" aca="1" ref="Y170" ca="1">IF(C170="","",IF(D170="MCC","-----",IF(AH170&lt;=2,"-",IF(K170="","Blue",_xlfn.XLOOKUP(M170,Table_RotateWireColor[circuit],INDIRECT("Table_RotateWireColor["&amp;U170&amp;"]"))))))</f>
        <v/>
      </c>
      <c r="Z170" s="64" t="str" cm="1">
        <f t="array" aca="1" ref="Z170" ca="1">IF(C170="","",IF(D170="MCC","-----",IF(AI170&lt;&gt;1,"-",IF(K170="","White",_xlfn.XLOOKUP("N",Table_RotateWireColor[circuit],INDIRECT("Table_RotateWireColor["&amp;U170&amp;"]"))))))</f>
        <v/>
      </c>
      <c r="AA170" s="64" t="str">
        <f t="shared" si="33"/>
        <v/>
      </c>
      <c r="AB170" s="67" t="str">
        <f>IF(C170="","","PWxx-"&amp;_xlfn.XLOOKUP(C170,table_Termination[Connector],table_Termination[Abbreviation])&amp;"T-xxSALx("&amp;IF(D170="LFMC",0,IF(D170="MCC",1,3))&amp;IF(Q170="Bolt",1,0)&amp;IF(AL170="None",0,IF(AL170="1G",1,IF(AL170="4x4",2,3)))&amp;")")</f>
        <v/>
      </c>
      <c r="AC170" s="68" t="str">
        <f>IF(D170="MCC","MC Cable Wire Colors "&amp;_xlfn.XLOOKUP(C170,table_Termination[Connector],table_Termination[MCC_Wire_Colors]),"")</f>
        <v/>
      </c>
      <c r="AD170" s="69"/>
      <c r="AG170" t="e">
        <f>IF(AND(LEFT(C170,2)="L6",_xlfn.NUMBERVALUE(LEFT(U170,3))&gt;250),"1ph",_xlfn.XLOOKUP(C170,table_Termination[Connector],table_Termination[Phasing]))</f>
        <v>#N/A</v>
      </c>
      <c r="AH170" t="e">
        <f>_xlfn.XLOOKUP('Order Entry'!AG170,lookup!$O$3:$O$7,lookup!$P$3:$P$7)</f>
        <v>#N/A</v>
      </c>
      <c r="AI170" t="e">
        <f>_xlfn.XLOOKUP('Order Entry'!AG170,lookup!$O$3:$O$7,lookup!$Q$3:$Q$7)</f>
        <v>#N/A</v>
      </c>
      <c r="AJ170">
        <f t="shared" si="30"/>
        <v>0</v>
      </c>
      <c r="AK170" t="e">
        <f>_xlfn.XLOOKUP(C170,table_Termination[Connector],table_Termination[Plate_Hole])</f>
        <v>#N/A</v>
      </c>
      <c r="AL170" t="e">
        <f>_xlfn.XLOOKUP(V170,lookup!$AD$68:$AD$72,lookup!$AC$68:$AC$72)</f>
        <v>#N/A</v>
      </c>
      <c r="AM170" s="44" t="str" cm="1">
        <f t="array" ref="AM170">IF(C170="","",IF(_xlfn.XLOOKUP(C170,table_Termination[Connector],table_Termination[Plate_Hole])=1.6,{"4x4","1G"},IF(_xlfn.XLOOKUP(C170,table_Termination[Connector],table_Termination[Plate_Hole])=2.1,"4x4","None")))</f>
        <v/>
      </c>
      <c r="AO170" s="44" t="str" cm="1">
        <f t="array" ref="AO170">IF(AM170="","None",_xlfn.XLOOKUP(_xlfn.ANCHORARRAY(AM170),lookup!$AC$68:$AC$72,lookup!$AD$68:$AD$72))</f>
        <v>None</v>
      </c>
      <c r="AQ170" s="44" t="s">
        <v>283</v>
      </c>
      <c r="AR170" t="str">
        <f>IF(C170="","",_xlfn.XLOOKUP(_xlfn.XLOOKUP(C170,table_Termination[Connector],table_Termination[SQD_Breaker]),Table_Breaker[breaker],Table_Breaker[Description]))</f>
        <v/>
      </c>
      <c r="AS170" t="str">
        <f>IF(C170="","",_xlfn.XLOOKUP(_xlfn.XLOOKUP(C170,table_Termination[Connector],table_Termination[HV_Siem_Breaker]),Table_Breaker[breaker],Table_Breaker[Description],""))</f>
        <v/>
      </c>
      <c r="AT170" s="44" t="s">
        <v>283</v>
      </c>
      <c r="AU170" t="e">
        <f t="shared" si="34"/>
        <v>#N/A</v>
      </c>
      <c r="AV170" t="e">
        <f t="shared" si="35"/>
        <v>#N/A</v>
      </c>
      <c r="AW170" s="44" t="str" cm="1">
        <f t="array" ref="AW170">IF(D170="","",_xlfn.TOROW(lookup!A351:A363))</f>
        <v/>
      </c>
    </row>
    <row r="171" spans="1:49" x14ac:dyDescent="0.25">
      <c r="A171" s="56">
        <v>162</v>
      </c>
      <c r="B171" s="57" t="str">
        <f t="shared" si="31"/>
        <v/>
      </c>
      <c r="C171" s="58"/>
      <c r="D171" s="58"/>
      <c r="E171" s="57"/>
      <c r="F171" s="57" t="str">
        <f t="shared" si="32"/>
        <v/>
      </c>
      <c r="G171" s="57"/>
      <c r="H171" s="59"/>
      <c r="I171" s="59" t="s">
        <v>183</v>
      </c>
      <c r="J171" s="59" t="s">
        <v>183</v>
      </c>
      <c r="K171" s="59"/>
      <c r="L171" s="60" t="str">
        <f t="shared" si="36"/>
        <v/>
      </c>
      <c r="M171" s="60" t="str">
        <f t="shared" si="37"/>
        <v/>
      </c>
      <c r="N171" s="59"/>
      <c r="O171" s="59"/>
      <c r="P171" s="61"/>
      <c r="Q171" s="61"/>
      <c r="R171" s="62" t="str">
        <f>IF(C171="","",_xlfn.XLOOKUP(C171,table_Termination[Connector],table_Termination[Conduit_Size]))</f>
        <v/>
      </c>
      <c r="S171" s="63" t="str">
        <f>IF(C171="","",_xlfn.XLOOKUP(C171,table_Termination[Connector],table_Termination[Wire AWG]))</f>
        <v/>
      </c>
      <c r="T171" s="64" t="str">
        <f t="shared" si="29"/>
        <v/>
      </c>
      <c r="U171" s="65" t="str">
        <f>IF(C171="","",LEFT(_xlfn.XLOOKUP(C171,table_Termination[Connector],table_Termination[Voltage]),3))</f>
        <v/>
      </c>
      <c r="V171" s="66" t="str">
        <f t="shared" si="38"/>
        <v/>
      </c>
      <c r="W171" s="64" t="str" cm="1">
        <f t="array" aca="1" ref="W171" ca="1">IF(C171="","",IF(D171="MCC","------",IF(K171="","Black",_xlfn.XLOOKUP(K171,Table_RotateWireColor[circuit],INDIRECT("Table_RotateWireColor["&amp;U171&amp;"]")))))</f>
        <v/>
      </c>
      <c r="X171" s="64" t="str" cm="1">
        <f t="array" aca="1" ref="X171" ca="1">IF(C171="","",IF(D171="MCC","-----",IF(AH171=1,"-",IF(K171="","Red",_xlfn.XLOOKUP(L171,Table_RotateWireColor[circuit],INDIRECT("Table_RotateWireColor["&amp;U171&amp;"]"))))))</f>
        <v/>
      </c>
      <c r="Y171" s="64" t="str" cm="1">
        <f t="array" aca="1" ref="Y171" ca="1">IF(C171="","",IF(D171="MCC","-----",IF(AH171&lt;=2,"-",IF(K171="","Blue",_xlfn.XLOOKUP(M171,Table_RotateWireColor[circuit],INDIRECT("Table_RotateWireColor["&amp;U171&amp;"]"))))))</f>
        <v/>
      </c>
      <c r="Z171" s="64" t="str" cm="1">
        <f t="array" aca="1" ref="Z171" ca="1">IF(C171="","",IF(D171="MCC","-----",IF(AI171&lt;&gt;1,"-",IF(K171="","White",_xlfn.XLOOKUP("N",Table_RotateWireColor[circuit],INDIRECT("Table_RotateWireColor["&amp;U171&amp;"]"))))))</f>
        <v/>
      </c>
      <c r="AA171" s="64" t="str">
        <f t="shared" si="33"/>
        <v/>
      </c>
      <c r="AB171" s="67" t="str">
        <f>IF(C171="","","PWxx-"&amp;_xlfn.XLOOKUP(C171,table_Termination[Connector],table_Termination[Abbreviation])&amp;"T-xxSALx("&amp;IF(D171="LFMC",0,IF(D171="MCC",1,3))&amp;IF(Q171="Bolt",1,0)&amp;IF(AL171="None",0,IF(AL171="1G",1,IF(AL171="4x4",2,3)))&amp;")")</f>
        <v/>
      </c>
      <c r="AC171" s="68" t="str">
        <f>IF(D171="MCC","MC Cable Wire Colors "&amp;_xlfn.XLOOKUP(C171,table_Termination[Connector],table_Termination[MCC_Wire_Colors]),"")</f>
        <v/>
      </c>
      <c r="AD171" s="69"/>
      <c r="AG171" t="e">
        <f>IF(AND(LEFT(C171,2)="L6",_xlfn.NUMBERVALUE(LEFT(U171,3))&gt;250),"1ph",_xlfn.XLOOKUP(C171,table_Termination[Connector],table_Termination[Phasing]))</f>
        <v>#N/A</v>
      </c>
      <c r="AH171" t="e">
        <f>_xlfn.XLOOKUP('Order Entry'!AG171,lookup!$O$3:$O$7,lookup!$P$3:$P$7)</f>
        <v>#N/A</v>
      </c>
      <c r="AI171" t="e">
        <f>_xlfn.XLOOKUP('Order Entry'!AG171,lookup!$O$3:$O$7,lookup!$Q$3:$Q$7)</f>
        <v>#N/A</v>
      </c>
      <c r="AJ171">
        <f t="shared" si="30"/>
        <v>0</v>
      </c>
      <c r="AK171" t="e">
        <f>_xlfn.XLOOKUP(C171,table_Termination[Connector],table_Termination[Plate_Hole])</f>
        <v>#N/A</v>
      </c>
      <c r="AL171" t="e">
        <f>_xlfn.XLOOKUP(V171,lookup!$AD$68:$AD$72,lookup!$AC$68:$AC$72)</f>
        <v>#N/A</v>
      </c>
      <c r="AM171" s="44" t="str" cm="1">
        <f t="array" ref="AM171">IF(C171="","",IF(_xlfn.XLOOKUP(C171,table_Termination[Connector],table_Termination[Plate_Hole])=1.6,{"4x4","1G"},IF(_xlfn.XLOOKUP(C171,table_Termination[Connector],table_Termination[Plate_Hole])=2.1,"4x4","None")))</f>
        <v/>
      </c>
      <c r="AO171" s="44" t="str" cm="1">
        <f t="array" ref="AO171">IF(AM171="","None",_xlfn.XLOOKUP(_xlfn.ANCHORARRAY(AM171),lookup!$AC$68:$AC$72,lookup!$AD$68:$AD$72))</f>
        <v>None</v>
      </c>
      <c r="AQ171" s="44" t="s">
        <v>283</v>
      </c>
      <c r="AR171" t="str">
        <f>IF(C171="","",_xlfn.XLOOKUP(_xlfn.XLOOKUP(C171,table_Termination[Connector],table_Termination[SQD_Breaker]),Table_Breaker[breaker],Table_Breaker[Description]))</f>
        <v/>
      </c>
      <c r="AS171" t="str">
        <f>IF(C171="","",_xlfn.XLOOKUP(_xlfn.XLOOKUP(C171,table_Termination[Connector],table_Termination[HV_Siem_Breaker]),Table_Breaker[breaker],Table_Breaker[Description],""))</f>
        <v/>
      </c>
      <c r="AT171" s="44" t="s">
        <v>283</v>
      </c>
      <c r="AU171" t="e">
        <f t="shared" si="34"/>
        <v>#N/A</v>
      </c>
      <c r="AV171" t="e">
        <f t="shared" si="35"/>
        <v>#N/A</v>
      </c>
      <c r="AW171" s="44" t="str" cm="1">
        <f t="array" ref="AW171">IF(D171="","",_xlfn.TOROW(lookup!A352:A364))</f>
        <v/>
      </c>
    </row>
    <row r="172" spans="1:49" x14ac:dyDescent="0.25">
      <c r="A172" s="56">
        <v>163</v>
      </c>
      <c r="B172" s="57" t="str">
        <f t="shared" si="31"/>
        <v/>
      </c>
      <c r="C172" s="58"/>
      <c r="D172" s="58"/>
      <c r="E172" s="57"/>
      <c r="F172" s="57" t="str">
        <f t="shared" si="32"/>
        <v/>
      </c>
      <c r="G172" s="57"/>
      <c r="H172" s="59"/>
      <c r="I172" s="59" t="s">
        <v>183</v>
      </c>
      <c r="J172" s="59" t="s">
        <v>183</v>
      </c>
      <c r="K172" s="59"/>
      <c r="L172" s="60" t="str">
        <f t="shared" si="36"/>
        <v/>
      </c>
      <c r="M172" s="60" t="str">
        <f t="shared" si="37"/>
        <v/>
      </c>
      <c r="N172" s="59"/>
      <c r="O172" s="59"/>
      <c r="P172" s="61"/>
      <c r="Q172" s="61"/>
      <c r="R172" s="62" t="str">
        <f>IF(C172="","",_xlfn.XLOOKUP(C172,table_Termination[Connector],table_Termination[Conduit_Size]))</f>
        <v/>
      </c>
      <c r="S172" s="63" t="str">
        <f>IF(C172="","",_xlfn.XLOOKUP(C172,table_Termination[Connector],table_Termination[Wire AWG]))</f>
        <v/>
      </c>
      <c r="T172" s="64" t="str">
        <f t="shared" si="29"/>
        <v/>
      </c>
      <c r="U172" s="65" t="str">
        <f>IF(C172="","",LEFT(_xlfn.XLOOKUP(C172,table_Termination[Connector],table_Termination[Voltage]),3))</f>
        <v/>
      </c>
      <c r="V172" s="66" t="str">
        <f t="shared" si="38"/>
        <v/>
      </c>
      <c r="W172" s="64" t="str" cm="1">
        <f t="array" aca="1" ref="W172" ca="1">IF(C172="","",IF(D172="MCC","------",IF(K172="","Black",_xlfn.XLOOKUP(K172,Table_RotateWireColor[circuit],INDIRECT("Table_RotateWireColor["&amp;U172&amp;"]")))))</f>
        <v/>
      </c>
      <c r="X172" s="64" t="str" cm="1">
        <f t="array" aca="1" ref="X172" ca="1">IF(C172="","",IF(D172="MCC","-----",IF(AH172=1,"-",IF(K172="","Red",_xlfn.XLOOKUP(L172,Table_RotateWireColor[circuit],INDIRECT("Table_RotateWireColor["&amp;U172&amp;"]"))))))</f>
        <v/>
      </c>
      <c r="Y172" s="64" t="str" cm="1">
        <f t="array" aca="1" ref="Y172" ca="1">IF(C172="","",IF(D172="MCC","-----",IF(AH172&lt;=2,"-",IF(K172="","Blue",_xlfn.XLOOKUP(M172,Table_RotateWireColor[circuit],INDIRECT("Table_RotateWireColor["&amp;U172&amp;"]"))))))</f>
        <v/>
      </c>
      <c r="Z172" s="64" t="str" cm="1">
        <f t="array" aca="1" ref="Z172" ca="1">IF(C172="","",IF(D172="MCC","-----",IF(AI172&lt;&gt;1,"-",IF(K172="","White",_xlfn.XLOOKUP("N",Table_RotateWireColor[circuit],INDIRECT("Table_RotateWireColor["&amp;U172&amp;"]"))))))</f>
        <v/>
      </c>
      <c r="AA172" s="64" t="str">
        <f t="shared" si="33"/>
        <v/>
      </c>
      <c r="AB172" s="67" t="str">
        <f>IF(C172="","","PWxx-"&amp;_xlfn.XLOOKUP(C172,table_Termination[Connector],table_Termination[Abbreviation])&amp;"T-xxSALx("&amp;IF(D172="LFMC",0,IF(D172="MCC",1,3))&amp;IF(Q172="Bolt",1,0)&amp;IF(AL172="None",0,IF(AL172="1G",1,IF(AL172="4x4",2,3)))&amp;")")</f>
        <v/>
      </c>
      <c r="AC172" s="68" t="str">
        <f>IF(D172="MCC","MC Cable Wire Colors "&amp;_xlfn.XLOOKUP(C172,table_Termination[Connector],table_Termination[MCC_Wire_Colors]),"")</f>
        <v/>
      </c>
      <c r="AD172" s="69"/>
      <c r="AG172" t="e">
        <f>IF(AND(LEFT(C172,2)="L6",_xlfn.NUMBERVALUE(LEFT(U172,3))&gt;250),"1ph",_xlfn.XLOOKUP(C172,table_Termination[Connector],table_Termination[Phasing]))</f>
        <v>#N/A</v>
      </c>
      <c r="AH172" t="e">
        <f>_xlfn.XLOOKUP('Order Entry'!AG172,lookup!$O$3:$O$7,lookup!$P$3:$P$7)</f>
        <v>#N/A</v>
      </c>
      <c r="AI172" t="e">
        <f>_xlfn.XLOOKUP('Order Entry'!AG172,lookup!$O$3:$O$7,lookup!$Q$3:$Q$7)</f>
        <v>#N/A</v>
      </c>
      <c r="AJ172">
        <f t="shared" si="30"/>
        <v>0</v>
      </c>
      <c r="AK172" t="e">
        <f>_xlfn.XLOOKUP(C172,table_Termination[Connector],table_Termination[Plate_Hole])</f>
        <v>#N/A</v>
      </c>
      <c r="AL172" t="e">
        <f>_xlfn.XLOOKUP(V172,lookup!$AD$68:$AD$72,lookup!$AC$68:$AC$72)</f>
        <v>#N/A</v>
      </c>
      <c r="AM172" s="44" t="str" cm="1">
        <f t="array" ref="AM172">IF(C172="","",IF(_xlfn.XLOOKUP(C172,table_Termination[Connector],table_Termination[Plate_Hole])=1.6,{"4x4","1G"},IF(_xlfn.XLOOKUP(C172,table_Termination[Connector],table_Termination[Plate_Hole])=2.1,"4x4","None")))</f>
        <v/>
      </c>
      <c r="AO172" s="44" t="str" cm="1">
        <f t="array" ref="AO172">IF(AM172="","None",_xlfn.XLOOKUP(_xlfn.ANCHORARRAY(AM172),lookup!$AC$68:$AC$72,lookup!$AD$68:$AD$72))</f>
        <v>None</v>
      </c>
      <c r="AQ172" s="44" t="s">
        <v>283</v>
      </c>
      <c r="AR172" t="str">
        <f>IF(C172="","",_xlfn.XLOOKUP(_xlfn.XLOOKUP(C172,table_Termination[Connector],table_Termination[SQD_Breaker]),Table_Breaker[breaker],Table_Breaker[Description]))</f>
        <v/>
      </c>
      <c r="AS172" t="str">
        <f>IF(C172="","",_xlfn.XLOOKUP(_xlfn.XLOOKUP(C172,table_Termination[Connector],table_Termination[HV_Siem_Breaker]),Table_Breaker[breaker],Table_Breaker[Description],""))</f>
        <v/>
      </c>
      <c r="AT172" s="44" t="s">
        <v>283</v>
      </c>
      <c r="AU172" t="e">
        <f t="shared" si="34"/>
        <v>#N/A</v>
      </c>
      <c r="AV172" t="e">
        <f t="shared" si="35"/>
        <v>#N/A</v>
      </c>
      <c r="AW172" s="44" t="str" cm="1">
        <f t="array" ref="AW172">IF(D172="","",_xlfn.TOROW(lookup!A353:A365))</f>
        <v/>
      </c>
    </row>
    <row r="173" spans="1:49" x14ac:dyDescent="0.25">
      <c r="A173" s="56">
        <v>164</v>
      </c>
      <c r="B173" s="57" t="str">
        <f t="shared" si="31"/>
        <v/>
      </c>
      <c r="C173" s="58"/>
      <c r="D173" s="58"/>
      <c r="E173" s="57"/>
      <c r="F173" s="57" t="str">
        <f t="shared" si="32"/>
        <v/>
      </c>
      <c r="G173" s="57"/>
      <c r="H173" s="59"/>
      <c r="I173" s="59" t="s">
        <v>183</v>
      </c>
      <c r="J173" s="59" t="s">
        <v>183</v>
      </c>
      <c r="K173" s="59"/>
      <c r="L173" s="60" t="str">
        <f t="shared" si="36"/>
        <v/>
      </c>
      <c r="M173" s="60" t="str">
        <f t="shared" si="37"/>
        <v/>
      </c>
      <c r="N173" s="59"/>
      <c r="O173" s="59"/>
      <c r="P173" s="61"/>
      <c r="Q173" s="61"/>
      <c r="R173" s="62" t="str">
        <f>IF(C173="","",_xlfn.XLOOKUP(C173,table_Termination[Connector],table_Termination[Conduit_Size]))</f>
        <v/>
      </c>
      <c r="S173" s="63" t="str">
        <f>IF(C173="","",_xlfn.XLOOKUP(C173,table_Termination[Connector],table_Termination[Wire AWG]))</f>
        <v/>
      </c>
      <c r="T173" s="64" t="str">
        <f t="shared" si="29"/>
        <v/>
      </c>
      <c r="U173" s="65" t="str">
        <f>IF(C173="","",LEFT(_xlfn.XLOOKUP(C173,table_Termination[Connector],table_Termination[Voltage]),3))</f>
        <v/>
      </c>
      <c r="V173" s="66" t="str">
        <f t="shared" si="38"/>
        <v/>
      </c>
      <c r="W173" s="64" t="str" cm="1">
        <f t="array" aca="1" ref="W173" ca="1">IF(C173="","",IF(D173="MCC","------",IF(K173="","Black",_xlfn.XLOOKUP(K173,Table_RotateWireColor[circuit],INDIRECT("Table_RotateWireColor["&amp;U173&amp;"]")))))</f>
        <v/>
      </c>
      <c r="X173" s="64" t="str" cm="1">
        <f t="array" aca="1" ref="X173" ca="1">IF(C173="","",IF(D173="MCC","-----",IF(AH173=1,"-",IF(K173="","Red",_xlfn.XLOOKUP(L173,Table_RotateWireColor[circuit],INDIRECT("Table_RotateWireColor["&amp;U173&amp;"]"))))))</f>
        <v/>
      </c>
      <c r="Y173" s="64" t="str" cm="1">
        <f t="array" aca="1" ref="Y173" ca="1">IF(C173="","",IF(D173="MCC","-----",IF(AH173&lt;=2,"-",IF(K173="","Blue",_xlfn.XLOOKUP(M173,Table_RotateWireColor[circuit],INDIRECT("Table_RotateWireColor["&amp;U173&amp;"]"))))))</f>
        <v/>
      </c>
      <c r="Z173" s="64" t="str" cm="1">
        <f t="array" aca="1" ref="Z173" ca="1">IF(C173="","",IF(D173="MCC","-----",IF(AI173&lt;&gt;1,"-",IF(K173="","White",_xlfn.XLOOKUP("N",Table_RotateWireColor[circuit],INDIRECT("Table_RotateWireColor["&amp;U173&amp;"]"))))))</f>
        <v/>
      </c>
      <c r="AA173" s="64" t="str">
        <f t="shared" si="33"/>
        <v/>
      </c>
      <c r="AB173" s="67" t="str">
        <f>IF(C173="","","PWxx-"&amp;_xlfn.XLOOKUP(C173,table_Termination[Connector],table_Termination[Abbreviation])&amp;"T-xxSALx("&amp;IF(D173="LFMC",0,IF(D173="MCC",1,3))&amp;IF(Q173="Bolt",1,0)&amp;IF(AL173="None",0,IF(AL173="1G",1,IF(AL173="4x4",2,3)))&amp;")")</f>
        <v/>
      </c>
      <c r="AC173" s="68" t="str">
        <f>IF(D173="MCC","MC Cable Wire Colors "&amp;_xlfn.XLOOKUP(C173,table_Termination[Connector],table_Termination[MCC_Wire_Colors]),"")</f>
        <v/>
      </c>
      <c r="AD173" s="69"/>
      <c r="AG173" t="e">
        <f>IF(AND(LEFT(C173,2)="L6",_xlfn.NUMBERVALUE(LEFT(U173,3))&gt;250),"1ph",_xlfn.XLOOKUP(C173,table_Termination[Connector],table_Termination[Phasing]))</f>
        <v>#N/A</v>
      </c>
      <c r="AH173" t="e">
        <f>_xlfn.XLOOKUP('Order Entry'!AG173,lookup!$O$3:$O$7,lookup!$P$3:$P$7)</f>
        <v>#N/A</v>
      </c>
      <c r="AI173" t="e">
        <f>_xlfn.XLOOKUP('Order Entry'!AG173,lookup!$O$3:$O$7,lookup!$Q$3:$Q$7)</f>
        <v>#N/A</v>
      </c>
      <c r="AJ173">
        <f t="shared" si="30"/>
        <v>0</v>
      </c>
      <c r="AK173" t="e">
        <f>_xlfn.XLOOKUP(C173,table_Termination[Connector],table_Termination[Plate_Hole])</f>
        <v>#N/A</v>
      </c>
      <c r="AL173" t="e">
        <f>_xlfn.XLOOKUP(V173,lookup!$AD$68:$AD$72,lookup!$AC$68:$AC$72)</f>
        <v>#N/A</v>
      </c>
      <c r="AM173" s="44" t="str" cm="1">
        <f t="array" ref="AM173">IF(C173="","",IF(_xlfn.XLOOKUP(C173,table_Termination[Connector],table_Termination[Plate_Hole])=1.6,{"4x4","1G"},IF(_xlfn.XLOOKUP(C173,table_Termination[Connector],table_Termination[Plate_Hole])=2.1,"4x4","None")))</f>
        <v/>
      </c>
      <c r="AO173" s="44" t="str" cm="1">
        <f t="array" ref="AO173">IF(AM173="","None",_xlfn.XLOOKUP(_xlfn.ANCHORARRAY(AM173),lookup!$AC$68:$AC$72,lookup!$AD$68:$AD$72))</f>
        <v>None</v>
      </c>
      <c r="AQ173" s="44" t="s">
        <v>283</v>
      </c>
      <c r="AR173" t="str">
        <f>IF(C173="","",_xlfn.XLOOKUP(_xlfn.XLOOKUP(C173,table_Termination[Connector],table_Termination[SQD_Breaker]),Table_Breaker[breaker],Table_Breaker[Description]))</f>
        <v/>
      </c>
      <c r="AS173" t="str">
        <f>IF(C173="","",_xlfn.XLOOKUP(_xlfn.XLOOKUP(C173,table_Termination[Connector],table_Termination[HV_Siem_Breaker]),Table_Breaker[breaker],Table_Breaker[Description],""))</f>
        <v/>
      </c>
      <c r="AT173" s="44" t="s">
        <v>283</v>
      </c>
      <c r="AU173" t="e">
        <f t="shared" si="34"/>
        <v>#N/A</v>
      </c>
      <c r="AV173" t="e">
        <f t="shared" si="35"/>
        <v>#N/A</v>
      </c>
      <c r="AW173" s="44" t="str" cm="1">
        <f t="array" ref="AW173">IF(D173="","",_xlfn.TOROW(lookup!A354:A366))</f>
        <v/>
      </c>
    </row>
    <row r="174" spans="1:49" x14ac:dyDescent="0.25">
      <c r="A174" s="56">
        <v>165</v>
      </c>
      <c r="B174" s="57" t="str">
        <f t="shared" si="31"/>
        <v/>
      </c>
      <c r="C174" s="58"/>
      <c r="D174" s="58"/>
      <c r="E174" s="57"/>
      <c r="F174" s="57" t="str">
        <f t="shared" si="32"/>
        <v/>
      </c>
      <c r="G174" s="57"/>
      <c r="H174" s="59"/>
      <c r="I174" s="59" t="s">
        <v>183</v>
      </c>
      <c r="J174" s="59" t="s">
        <v>183</v>
      </c>
      <c r="K174" s="59"/>
      <c r="L174" s="60" t="str">
        <f t="shared" si="36"/>
        <v/>
      </c>
      <c r="M174" s="60" t="str">
        <f t="shared" si="37"/>
        <v/>
      </c>
      <c r="N174" s="59"/>
      <c r="O174" s="59"/>
      <c r="P174" s="61"/>
      <c r="Q174" s="61"/>
      <c r="R174" s="62" t="str">
        <f>IF(C174="","",_xlfn.XLOOKUP(C174,table_Termination[Connector],table_Termination[Conduit_Size]))</f>
        <v/>
      </c>
      <c r="S174" s="63" t="str">
        <f>IF(C174="","",_xlfn.XLOOKUP(C174,table_Termination[Connector],table_Termination[Wire AWG]))</f>
        <v/>
      </c>
      <c r="T174" s="64" t="str">
        <f t="shared" si="29"/>
        <v/>
      </c>
      <c r="U174" s="65" t="str">
        <f>IF(C174="","",LEFT(_xlfn.XLOOKUP(C174,table_Termination[Connector],table_Termination[Voltage]),3))</f>
        <v/>
      </c>
      <c r="V174" s="66" t="str">
        <f t="shared" si="38"/>
        <v/>
      </c>
      <c r="W174" s="64" t="str" cm="1">
        <f t="array" aca="1" ref="W174" ca="1">IF(C174="","",IF(D174="MCC","------",IF(K174="","Black",_xlfn.XLOOKUP(K174,Table_RotateWireColor[circuit],INDIRECT("Table_RotateWireColor["&amp;U174&amp;"]")))))</f>
        <v/>
      </c>
      <c r="X174" s="64" t="str" cm="1">
        <f t="array" aca="1" ref="X174" ca="1">IF(C174="","",IF(D174="MCC","-----",IF(AH174=1,"-",IF(K174="","Red",_xlfn.XLOOKUP(L174,Table_RotateWireColor[circuit],INDIRECT("Table_RotateWireColor["&amp;U174&amp;"]"))))))</f>
        <v/>
      </c>
      <c r="Y174" s="64" t="str" cm="1">
        <f t="array" aca="1" ref="Y174" ca="1">IF(C174="","",IF(D174="MCC","-----",IF(AH174&lt;=2,"-",IF(K174="","Blue",_xlfn.XLOOKUP(M174,Table_RotateWireColor[circuit],INDIRECT("Table_RotateWireColor["&amp;U174&amp;"]"))))))</f>
        <v/>
      </c>
      <c r="Z174" s="64" t="str" cm="1">
        <f t="array" aca="1" ref="Z174" ca="1">IF(C174="","",IF(D174="MCC","-----",IF(AI174&lt;&gt;1,"-",IF(K174="","White",_xlfn.XLOOKUP("N",Table_RotateWireColor[circuit],INDIRECT("Table_RotateWireColor["&amp;U174&amp;"]"))))))</f>
        <v/>
      </c>
      <c r="AA174" s="64" t="str">
        <f t="shared" si="33"/>
        <v/>
      </c>
      <c r="AB174" s="67" t="str">
        <f>IF(C174="","","PWxx-"&amp;_xlfn.XLOOKUP(C174,table_Termination[Connector],table_Termination[Abbreviation])&amp;"T-xxSALx("&amp;IF(D174="LFMC",0,IF(D174="MCC",1,3))&amp;IF(Q174="Bolt",1,0)&amp;IF(AL174="None",0,IF(AL174="1G",1,IF(AL174="4x4",2,3)))&amp;")")</f>
        <v/>
      </c>
      <c r="AC174" s="68" t="str">
        <f>IF(D174="MCC","MC Cable Wire Colors "&amp;_xlfn.XLOOKUP(C174,table_Termination[Connector],table_Termination[MCC_Wire_Colors]),"")</f>
        <v/>
      </c>
      <c r="AD174" s="69"/>
      <c r="AG174" t="e">
        <f>IF(AND(LEFT(C174,2)="L6",_xlfn.NUMBERVALUE(LEFT(U174,3))&gt;250),"1ph",_xlfn.XLOOKUP(C174,table_Termination[Connector],table_Termination[Phasing]))</f>
        <v>#N/A</v>
      </c>
      <c r="AH174" t="e">
        <f>_xlfn.XLOOKUP('Order Entry'!AG174,lookup!$O$3:$O$7,lookup!$P$3:$P$7)</f>
        <v>#N/A</v>
      </c>
      <c r="AI174" t="e">
        <f>_xlfn.XLOOKUP('Order Entry'!AG174,lookup!$O$3:$O$7,lookup!$Q$3:$Q$7)</f>
        <v>#N/A</v>
      </c>
      <c r="AJ174">
        <f t="shared" si="30"/>
        <v>0</v>
      </c>
      <c r="AK174" t="e">
        <f>_xlfn.XLOOKUP(C174,table_Termination[Connector],table_Termination[Plate_Hole])</f>
        <v>#N/A</v>
      </c>
      <c r="AL174" t="e">
        <f>_xlfn.XLOOKUP(V174,lookup!$AD$68:$AD$72,lookup!$AC$68:$AC$72)</f>
        <v>#N/A</v>
      </c>
      <c r="AM174" s="44" t="str" cm="1">
        <f t="array" ref="AM174">IF(C174="","",IF(_xlfn.XLOOKUP(C174,table_Termination[Connector],table_Termination[Plate_Hole])=1.6,{"4x4","1G"},IF(_xlfn.XLOOKUP(C174,table_Termination[Connector],table_Termination[Plate_Hole])=2.1,"4x4","None")))</f>
        <v/>
      </c>
      <c r="AO174" s="44" t="str" cm="1">
        <f t="array" ref="AO174">IF(AM174="","None",_xlfn.XLOOKUP(_xlfn.ANCHORARRAY(AM174),lookup!$AC$68:$AC$72,lookup!$AD$68:$AD$72))</f>
        <v>None</v>
      </c>
      <c r="AQ174" s="44" t="s">
        <v>283</v>
      </c>
      <c r="AR174" t="str">
        <f>IF(C174="","",_xlfn.XLOOKUP(_xlfn.XLOOKUP(C174,table_Termination[Connector],table_Termination[SQD_Breaker]),Table_Breaker[breaker],Table_Breaker[Description]))</f>
        <v/>
      </c>
      <c r="AS174" t="str">
        <f>IF(C174="","",_xlfn.XLOOKUP(_xlfn.XLOOKUP(C174,table_Termination[Connector],table_Termination[HV_Siem_Breaker]),Table_Breaker[breaker],Table_Breaker[Description],""))</f>
        <v/>
      </c>
      <c r="AT174" s="44" t="s">
        <v>283</v>
      </c>
      <c r="AU174" t="e">
        <f t="shared" si="34"/>
        <v>#N/A</v>
      </c>
      <c r="AV174" t="e">
        <f t="shared" si="35"/>
        <v>#N/A</v>
      </c>
      <c r="AW174" s="44" t="str" cm="1">
        <f t="array" ref="AW174">IF(D174="","",_xlfn.TOROW(lookup!A355:A367))</f>
        <v/>
      </c>
    </row>
    <row r="175" spans="1:49" x14ac:dyDescent="0.25">
      <c r="A175" s="56">
        <v>166</v>
      </c>
      <c r="B175" s="57" t="str">
        <f t="shared" si="31"/>
        <v/>
      </c>
      <c r="C175" s="58"/>
      <c r="D175" s="58"/>
      <c r="E175" s="57"/>
      <c r="F175" s="57" t="str">
        <f t="shared" si="32"/>
        <v/>
      </c>
      <c r="G175" s="57"/>
      <c r="H175" s="59"/>
      <c r="I175" s="59" t="s">
        <v>183</v>
      </c>
      <c r="J175" s="59" t="s">
        <v>183</v>
      </c>
      <c r="K175" s="59"/>
      <c r="L175" s="60" t="str">
        <f t="shared" si="36"/>
        <v/>
      </c>
      <c r="M175" s="60" t="str">
        <f t="shared" si="37"/>
        <v/>
      </c>
      <c r="N175" s="59"/>
      <c r="O175" s="59"/>
      <c r="P175" s="61"/>
      <c r="Q175" s="61"/>
      <c r="R175" s="62" t="str">
        <f>IF(C175="","",_xlfn.XLOOKUP(C175,table_Termination[Connector],table_Termination[Conduit_Size]))</f>
        <v/>
      </c>
      <c r="S175" s="63" t="str">
        <f>IF(C175="","",_xlfn.XLOOKUP(C175,table_Termination[Connector],table_Termination[Wire AWG]))</f>
        <v/>
      </c>
      <c r="T175" s="64" t="str">
        <f t="shared" si="29"/>
        <v/>
      </c>
      <c r="U175" s="65" t="str">
        <f>IF(C175="","",LEFT(_xlfn.XLOOKUP(C175,table_Termination[Connector],table_Termination[Voltage]),3))</f>
        <v/>
      </c>
      <c r="V175" s="66" t="str">
        <f t="shared" si="38"/>
        <v/>
      </c>
      <c r="W175" s="64" t="str" cm="1">
        <f t="array" aca="1" ref="W175" ca="1">IF(C175="","",IF(D175="MCC","------",IF(K175="","Black",_xlfn.XLOOKUP(K175,Table_RotateWireColor[circuit],INDIRECT("Table_RotateWireColor["&amp;U175&amp;"]")))))</f>
        <v/>
      </c>
      <c r="X175" s="64" t="str" cm="1">
        <f t="array" aca="1" ref="X175" ca="1">IF(C175="","",IF(D175="MCC","-----",IF(AH175=1,"-",IF(K175="","Red",_xlfn.XLOOKUP(L175,Table_RotateWireColor[circuit],INDIRECT("Table_RotateWireColor["&amp;U175&amp;"]"))))))</f>
        <v/>
      </c>
      <c r="Y175" s="64" t="str" cm="1">
        <f t="array" aca="1" ref="Y175" ca="1">IF(C175="","",IF(D175="MCC","-----",IF(AH175&lt;=2,"-",IF(K175="","Blue",_xlfn.XLOOKUP(M175,Table_RotateWireColor[circuit],INDIRECT("Table_RotateWireColor["&amp;U175&amp;"]"))))))</f>
        <v/>
      </c>
      <c r="Z175" s="64" t="str" cm="1">
        <f t="array" aca="1" ref="Z175" ca="1">IF(C175="","",IF(D175="MCC","-----",IF(AI175&lt;&gt;1,"-",IF(K175="","White",_xlfn.XLOOKUP("N",Table_RotateWireColor[circuit],INDIRECT("Table_RotateWireColor["&amp;U175&amp;"]"))))))</f>
        <v/>
      </c>
      <c r="AA175" s="64" t="str">
        <f t="shared" si="33"/>
        <v/>
      </c>
      <c r="AB175" s="67" t="str">
        <f>IF(C175="","","PWxx-"&amp;_xlfn.XLOOKUP(C175,table_Termination[Connector],table_Termination[Abbreviation])&amp;"T-xxSALx("&amp;IF(D175="LFMC",0,IF(D175="MCC",1,3))&amp;IF(Q175="Bolt",1,0)&amp;IF(AL175="None",0,IF(AL175="1G",1,IF(AL175="4x4",2,3)))&amp;")")</f>
        <v/>
      </c>
      <c r="AC175" s="68" t="str">
        <f>IF(D175="MCC","MC Cable Wire Colors "&amp;_xlfn.XLOOKUP(C175,table_Termination[Connector],table_Termination[MCC_Wire_Colors]),"")</f>
        <v/>
      </c>
      <c r="AD175" s="69"/>
      <c r="AG175" t="e">
        <f>IF(AND(LEFT(C175,2)="L6",_xlfn.NUMBERVALUE(LEFT(U175,3))&gt;250),"1ph",_xlfn.XLOOKUP(C175,table_Termination[Connector],table_Termination[Phasing]))</f>
        <v>#N/A</v>
      </c>
      <c r="AH175" t="e">
        <f>_xlfn.XLOOKUP('Order Entry'!AG175,lookup!$O$3:$O$7,lookup!$P$3:$P$7)</f>
        <v>#N/A</v>
      </c>
      <c r="AI175" t="e">
        <f>_xlfn.XLOOKUP('Order Entry'!AG175,lookup!$O$3:$O$7,lookup!$Q$3:$Q$7)</f>
        <v>#N/A</v>
      </c>
      <c r="AJ175">
        <f t="shared" si="30"/>
        <v>0</v>
      </c>
      <c r="AK175" t="e">
        <f>_xlfn.XLOOKUP(C175,table_Termination[Connector],table_Termination[Plate_Hole])</f>
        <v>#N/A</v>
      </c>
      <c r="AL175" t="e">
        <f>_xlfn.XLOOKUP(V175,lookup!$AD$68:$AD$72,lookup!$AC$68:$AC$72)</f>
        <v>#N/A</v>
      </c>
      <c r="AM175" s="44" t="str" cm="1">
        <f t="array" ref="AM175">IF(C175="","",IF(_xlfn.XLOOKUP(C175,table_Termination[Connector],table_Termination[Plate_Hole])=1.6,{"4x4","1G"},IF(_xlfn.XLOOKUP(C175,table_Termination[Connector],table_Termination[Plate_Hole])=2.1,"4x4","None")))</f>
        <v/>
      </c>
      <c r="AO175" s="44" t="str" cm="1">
        <f t="array" ref="AO175">IF(AM175="","None",_xlfn.XLOOKUP(_xlfn.ANCHORARRAY(AM175),lookup!$AC$68:$AC$72,lookup!$AD$68:$AD$72))</f>
        <v>None</v>
      </c>
      <c r="AQ175" s="44" t="s">
        <v>283</v>
      </c>
      <c r="AR175" t="str">
        <f>IF(C175="","",_xlfn.XLOOKUP(_xlfn.XLOOKUP(C175,table_Termination[Connector],table_Termination[SQD_Breaker]),Table_Breaker[breaker],Table_Breaker[Description]))</f>
        <v/>
      </c>
      <c r="AS175" t="str">
        <f>IF(C175="","",_xlfn.XLOOKUP(_xlfn.XLOOKUP(C175,table_Termination[Connector],table_Termination[HV_Siem_Breaker]),Table_Breaker[breaker],Table_Breaker[Description],""))</f>
        <v/>
      </c>
      <c r="AT175" s="44" t="s">
        <v>283</v>
      </c>
      <c r="AU175" t="e">
        <f t="shared" si="34"/>
        <v>#N/A</v>
      </c>
      <c r="AV175" t="e">
        <f t="shared" si="35"/>
        <v>#N/A</v>
      </c>
      <c r="AW175" s="44" t="str" cm="1">
        <f t="array" ref="AW175">IF(D175="","",_xlfn.TOROW(lookup!A356:A368))</f>
        <v/>
      </c>
    </row>
    <row r="176" spans="1:49" x14ac:dyDescent="0.25">
      <c r="A176" s="56">
        <v>167</v>
      </c>
      <c r="B176" s="57" t="str">
        <f t="shared" si="31"/>
        <v/>
      </c>
      <c r="C176" s="58"/>
      <c r="D176" s="58"/>
      <c r="E176" s="57"/>
      <c r="F176" s="57" t="str">
        <f t="shared" si="32"/>
        <v/>
      </c>
      <c r="G176" s="57"/>
      <c r="H176" s="59"/>
      <c r="I176" s="59" t="s">
        <v>183</v>
      </c>
      <c r="J176" s="59" t="s">
        <v>183</v>
      </c>
      <c r="K176" s="59"/>
      <c r="L176" s="60" t="str">
        <f t="shared" si="36"/>
        <v/>
      </c>
      <c r="M176" s="60" t="str">
        <f t="shared" si="37"/>
        <v/>
      </c>
      <c r="N176" s="59"/>
      <c r="O176" s="59"/>
      <c r="P176" s="61"/>
      <c r="Q176" s="61"/>
      <c r="R176" s="62" t="str">
        <f>IF(C176="","",_xlfn.XLOOKUP(C176,table_Termination[Connector],table_Termination[Conduit_Size]))</f>
        <v/>
      </c>
      <c r="S176" s="63" t="str">
        <f>IF(C176="","",_xlfn.XLOOKUP(C176,table_Termination[Connector],table_Termination[Wire AWG]))</f>
        <v/>
      </c>
      <c r="T176" s="64" t="str">
        <f t="shared" si="29"/>
        <v/>
      </c>
      <c r="U176" s="65" t="str">
        <f>IF(C176="","",LEFT(_xlfn.XLOOKUP(C176,table_Termination[Connector],table_Termination[Voltage]),3))</f>
        <v/>
      </c>
      <c r="V176" s="66" t="str">
        <f t="shared" si="38"/>
        <v/>
      </c>
      <c r="W176" s="64" t="str" cm="1">
        <f t="array" aca="1" ref="W176" ca="1">IF(C176="","",IF(D176="MCC","------",IF(K176="","Black",_xlfn.XLOOKUP(K176,Table_RotateWireColor[circuit],INDIRECT("Table_RotateWireColor["&amp;U176&amp;"]")))))</f>
        <v/>
      </c>
      <c r="X176" s="64" t="str" cm="1">
        <f t="array" aca="1" ref="X176" ca="1">IF(C176="","",IF(D176="MCC","-----",IF(AH176=1,"-",IF(K176="","Red",_xlfn.XLOOKUP(L176,Table_RotateWireColor[circuit],INDIRECT("Table_RotateWireColor["&amp;U176&amp;"]"))))))</f>
        <v/>
      </c>
      <c r="Y176" s="64" t="str" cm="1">
        <f t="array" aca="1" ref="Y176" ca="1">IF(C176="","",IF(D176="MCC","-----",IF(AH176&lt;=2,"-",IF(K176="","Blue",_xlfn.XLOOKUP(M176,Table_RotateWireColor[circuit],INDIRECT("Table_RotateWireColor["&amp;U176&amp;"]"))))))</f>
        <v/>
      </c>
      <c r="Z176" s="64" t="str" cm="1">
        <f t="array" aca="1" ref="Z176" ca="1">IF(C176="","",IF(D176="MCC","-----",IF(AI176&lt;&gt;1,"-",IF(K176="","White",_xlfn.XLOOKUP("N",Table_RotateWireColor[circuit],INDIRECT("Table_RotateWireColor["&amp;U176&amp;"]"))))))</f>
        <v/>
      </c>
      <c r="AA176" s="64" t="str">
        <f t="shared" si="33"/>
        <v/>
      </c>
      <c r="AB176" s="67" t="str">
        <f>IF(C176="","","PWxx-"&amp;_xlfn.XLOOKUP(C176,table_Termination[Connector],table_Termination[Abbreviation])&amp;"T-xxSALx("&amp;IF(D176="LFMC",0,IF(D176="MCC",1,3))&amp;IF(Q176="Bolt",1,0)&amp;IF(AL176="None",0,IF(AL176="1G",1,IF(AL176="4x4",2,3)))&amp;")")</f>
        <v/>
      </c>
      <c r="AC176" s="68" t="str">
        <f>IF(D176="MCC","MC Cable Wire Colors "&amp;_xlfn.XLOOKUP(C176,table_Termination[Connector],table_Termination[MCC_Wire_Colors]),"")</f>
        <v/>
      </c>
      <c r="AD176" s="69"/>
      <c r="AG176" t="e">
        <f>IF(AND(LEFT(C176,2)="L6",_xlfn.NUMBERVALUE(LEFT(U176,3))&gt;250),"1ph",_xlfn.XLOOKUP(C176,table_Termination[Connector],table_Termination[Phasing]))</f>
        <v>#N/A</v>
      </c>
      <c r="AH176" t="e">
        <f>_xlfn.XLOOKUP('Order Entry'!AG176,lookup!$O$3:$O$7,lookup!$P$3:$P$7)</f>
        <v>#N/A</v>
      </c>
      <c r="AI176" t="e">
        <f>_xlfn.XLOOKUP('Order Entry'!AG176,lookup!$O$3:$O$7,lookup!$Q$3:$Q$7)</f>
        <v>#N/A</v>
      </c>
      <c r="AJ176">
        <f t="shared" si="30"/>
        <v>0</v>
      </c>
      <c r="AK176" t="e">
        <f>_xlfn.XLOOKUP(C176,table_Termination[Connector],table_Termination[Plate_Hole])</f>
        <v>#N/A</v>
      </c>
      <c r="AL176" t="e">
        <f>_xlfn.XLOOKUP(V176,lookup!$AD$68:$AD$72,lookup!$AC$68:$AC$72)</f>
        <v>#N/A</v>
      </c>
      <c r="AM176" s="44" t="str" cm="1">
        <f t="array" ref="AM176">IF(C176="","",IF(_xlfn.XLOOKUP(C176,table_Termination[Connector],table_Termination[Plate_Hole])=1.6,{"4x4","1G"},IF(_xlfn.XLOOKUP(C176,table_Termination[Connector],table_Termination[Plate_Hole])=2.1,"4x4","None")))</f>
        <v/>
      </c>
      <c r="AO176" s="44" t="str" cm="1">
        <f t="array" ref="AO176">IF(AM176="","None",_xlfn.XLOOKUP(_xlfn.ANCHORARRAY(AM176),lookup!$AC$68:$AC$72,lookup!$AD$68:$AD$72))</f>
        <v>None</v>
      </c>
      <c r="AQ176" s="44" t="s">
        <v>283</v>
      </c>
      <c r="AR176" t="str">
        <f>IF(C176="","",_xlfn.XLOOKUP(_xlfn.XLOOKUP(C176,table_Termination[Connector],table_Termination[SQD_Breaker]),Table_Breaker[breaker],Table_Breaker[Description]))</f>
        <v/>
      </c>
      <c r="AS176" t="str">
        <f>IF(C176="","",_xlfn.XLOOKUP(_xlfn.XLOOKUP(C176,table_Termination[Connector],table_Termination[HV_Siem_Breaker]),Table_Breaker[breaker],Table_Breaker[Description],""))</f>
        <v/>
      </c>
      <c r="AT176" s="44" t="s">
        <v>283</v>
      </c>
      <c r="AU176" t="e">
        <f t="shared" si="34"/>
        <v>#N/A</v>
      </c>
      <c r="AV176" t="e">
        <f t="shared" si="35"/>
        <v>#N/A</v>
      </c>
      <c r="AW176" s="44" t="str" cm="1">
        <f t="array" ref="AW176">IF(D176="","",_xlfn.TOROW(lookup!A357:A369))</f>
        <v/>
      </c>
    </row>
    <row r="177" spans="1:49" x14ac:dyDescent="0.25">
      <c r="A177" s="56">
        <v>168</v>
      </c>
      <c r="B177" s="57" t="str">
        <f t="shared" si="31"/>
        <v/>
      </c>
      <c r="C177" s="58"/>
      <c r="D177" s="58"/>
      <c r="E177" s="57"/>
      <c r="F177" s="57" t="str">
        <f t="shared" si="32"/>
        <v/>
      </c>
      <c r="G177" s="57"/>
      <c r="H177" s="59"/>
      <c r="I177" s="59" t="s">
        <v>183</v>
      </c>
      <c r="J177" s="59" t="s">
        <v>183</v>
      </c>
      <c r="K177" s="59"/>
      <c r="L177" s="60" t="str">
        <f t="shared" si="36"/>
        <v/>
      </c>
      <c r="M177" s="60" t="str">
        <f t="shared" si="37"/>
        <v/>
      </c>
      <c r="N177" s="59"/>
      <c r="O177" s="59"/>
      <c r="P177" s="61"/>
      <c r="Q177" s="61"/>
      <c r="R177" s="62" t="str">
        <f>IF(C177="","",_xlfn.XLOOKUP(C177,table_Termination[Connector],table_Termination[Conduit_Size]))</f>
        <v/>
      </c>
      <c r="S177" s="63" t="str">
        <f>IF(C177="","",_xlfn.XLOOKUP(C177,table_Termination[Connector],table_Termination[Wire AWG]))</f>
        <v/>
      </c>
      <c r="T177" s="64" t="str">
        <f t="shared" si="29"/>
        <v/>
      </c>
      <c r="U177" s="65" t="str">
        <f>IF(C177="","",LEFT(_xlfn.XLOOKUP(C177,table_Termination[Connector],table_Termination[Voltage]),3))</f>
        <v/>
      </c>
      <c r="V177" s="66" t="str">
        <f t="shared" si="38"/>
        <v/>
      </c>
      <c r="W177" s="64" t="str" cm="1">
        <f t="array" aca="1" ref="W177" ca="1">IF(C177="","",IF(D177="MCC","------",IF(K177="","Black",_xlfn.XLOOKUP(K177,Table_RotateWireColor[circuit],INDIRECT("Table_RotateWireColor["&amp;U177&amp;"]")))))</f>
        <v/>
      </c>
      <c r="X177" s="64" t="str" cm="1">
        <f t="array" aca="1" ref="X177" ca="1">IF(C177="","",IF(D177="MCC","-----",IF(AH177=1,"-",IF(K177="","Red",_xlfn.XLOOKUP(L177,Table_RotateWireColor[circuit],INDIRECT("Table_RotateWireColor["&amp;U177&amp;"]"))))))</f>
        <v/>
      </c>
      <c r="Y177" s="64" t="str" cm="1">
        <f t="array" aca="1" ref="Y177" ca="1">IF(C177="","",IF(D177="MCC","-----",IF(AH177&lt;=2,"-",IF(K177="","Blue",_xlfn.XLOOKUP(M177,Table_RotateWireColor[circuit],INDIRECT("Table_RotateWireColor["&amp;U177&amp;"]"))))))</f>
        <v/>
      </c>
      <c r="Z177" s="64" t="str" cm="1">
        <f t="array" aca="1" ref="Z177" ca="1">IF(C177="","",IF(D177="MCC","-----",IF(AI177&lt;&gt;1,"-",IF(K177="","White",_xlfn.XLOOKUP("N",Table_RotateWireColor[circuit],INDIRECT("Table_RotateWireColor["&amp;U177&amp;"]"))))))</f>
        <v/>
      </c>
      <c r="AA177" s="64" t="str">
        <f t="shared" si="33"/>
        <v/>
      </c>
      <c r="AB177" s="67" t="str">
        <f>IF(C177="","","PWxx-"&amp;_xlfn.XLOOKUP(C177,table_Termination[Connector],table_Termination[Abbreviation])&amp;"T-xxSALx("&amp;IF(D177="LFMC",0,IF(D177="MCC",1,3))&amp;IF(Q177="Bolt",1,0)&amp;IF(AL177="None",0,IF(AL177="1G",1,IF(AL177="4x4",2,3)))&amp;")")</f>
        <v/>
      </c>
      <c r="AC177" s="68" t="str">
        <f>IF(D177="MCC","MC Cable Wire Colors "&amp;_xlfn.XLOOKUP(C177,table_Termination[Connector],table_Termination[MCC_Wire_Colors]),"")</f>
        <v/>
      </c>
      <c r="AD177" s="69"/>
      <c r="AG177" t="e">
        <f>IF(AND(LEFT(C177,2)="L6",_xlfn.NUMBERVALUE(LEFT(U177,3))&gt;250),"1ph",_xlfn.XLOOKUP(C177,table_Termination[Connector],table_Termination[Phasing]))</f>
        <v>#N/A</v>
      </c>
      <c r="AH177" t="e">
        <f>_xlfn.XLOOKUP('Order Entry'!AG177,lookup!$O$3:$O$7,lookup!$P$3:$P$7)</f>
        <v>#N/A</v>
      </c>
      <c r="AI177" t="e">
        <f>_xlfn.XLOOKUP('Order Entry'!AG177,lookup!$O$3:$O$7,lookup!$Q$3:$Q$7)</f>
        <v>#N/A</v>
      </c>
      <c r="AJ177">
        <f t="shared" si="30"/>
        <v>0</v>
      </c>
      <c r="AK177" t="e">
        <f>_xlfn.XLOOKUP(C177,table_Termination[Connector],table_Termination[Plate_Hole])</f>
        <v>#N/A</v>
      </c>
      <c r="AL177" t="e">
        <f>_xlfn.XLOOKUP(V177,lookup!$AD$68:$AD$72,lookup!$AC$68:$AC$72)</f>
        <v>#N/A</v>
      </c>
      <c r="AM177" s="44" t="str" cm="1">
        <f t="array" ref="AM177">IF(C177="","",IF(_xlfn.XLOOKUP(C177,table_Termination[Connector],table_Termination[Plate_Hole])=1.6,{"4x4","1G"},IF(_xlfn.XLOOKUP(C177,table_Termination[Connector],table_Termination[Plate_Hole])=2.1,"4x4","None")))</f>
        <v/>
      </c>
      <c r="AO177" s="44" t="str" cm="1">
        <f t="array" ref="AO177">IF(AM177="","None",_xlfn.XLOOKUP(_xlfn.ANCHORARRAY(AM177),lookup!$AC$68:$AC$72,lookup!$AD$68:$AD$72))</f>
        <v>None</v>
      </c>
      <c r="AQ177" s="44" t="s">
        <v>283</v>
      </c>
      <c r="AR177" t="str">
        <f>IF(C177="","",_xlfn.XLOOKUP(_xlfn.XLOOKUP(C177,table_Termination[Connector],table_Termination[SQD_Breaker]),Table_Breaker[breaker],Table_Breaker[Description]))</f>
        <v/>
      </c>
      <c r="AS177" t="str">
        <f>IF(C177="","",_xlfn.XLOOKUP(_xlfn.XLOOKUP(C177,table_Termination[Connector],table_Termination[HV_Siem_Breaker]),Table_Breaker[breaker],Table_Breaker[Description],""))</f>
        <v/>
      </c>
      <c r="AT177" s="44" t="s">
        <v>283</v>
      </c>
      <c r="AU177" t="e">
        <f t="shared" si="34"/>
        <v>#N/A</v>
      </c>
      <c r="AV177" t="e">
        <f t="shared" si="35"/>
        <v>#N/A</v>
      </c>
      <c r="AW177" s="44" t="str" cm="1">
        <f t="array" ref="AW177">IF(D177="","",_xlfn.TOROW(lookup!A358:A370))</f>
        <v/>
      </c>
    </row>
    <row r="178" spans="1:49" x14ac:dyDescent="0.25">
      <c r="A178" s="56">
        <v>169</v>
      </c>
      <c r="B178" s="57" t="str">
        <f t="shared" si="31"/>
        <v/>
      </c>
      <c r="C178" s="58"/>
      <c r="D178" s="58"/>
      <c r="E178" s="57"/>
      <c r="F178" s="57" t="str">
        <f t="shared" si="32"/>
        <v/>
      </c>
      <c r="G178" s="57"/>
      <c r="H178" s="59"/>
      <c r="I178" s="59" t="s">
        <v>183</v>
      </c>
      <c r="J178" s="59" t="s">
        <v>183</v>
      </c>
      <c r="K178" s="59"/>
      <c r="L178" s="60" t="str">
        <f t="shared" si="36"/>
        <v/>
      </c>
      <c r="M178" s="60" t="str">
        <f t="shared" si="37"/>
        <v/>
      </c>
      <c r="N178" s="59"/>
      <c r="O178" s="59"/>
      <c r="P178" s="61"/>
      <c r="Q178" s="61"/>
      <c r="R178" s="62" t="str">
        <f>IF(C178="","",_xlfn.XLOOKUP(C178,table_Termination[Connector],table_Termination[Conduit_Size]))</f>
        <v/>
      </c>
      <c r="S178" s="63" t="str">
        <f>IF(C178="","",_xlfn.XLOOKUP(C178,table_Termination[Connector],table_Termination[Wire AWG]))</f>
        <v/>
      </c>
      <c r="T178" s="64" t="str">
        <f t="shared" si="29"/>
        <v/>
      </c>
      <c r="U178" s="65" t="str">
        <f>IF(C178="","",LEFT(_xlfn.XLOOKUP(C178,table_Termination[Connector],table_Termination[Voltage]),3))</f>
        <v/>
      </c>
      <c r="V178" s="66" t="str">
        <f t="shared" si="38"/>
        <v/>
      </c>
      <c r="W178" s="64" t="str" cm="1">
        <f t="array" aca="1" ref="W178" ca="1">IF(C178="","",IF(D178="MCC","------",IF(K178="","Black",_xlfn.XLOOKUP(K178,Table_RotateWireColor[circuit],INDIRECT("Table_RotateWireColor["&amp;U178&amp;"]")))))</f>
        <v/>
      </c>
      <c r="X178" s="64" t="str" cm="1">
        <f t="array" aca="1" ref="X178" ca="1">IF(C178="","",IF(D178="MCC","-----",IF(AH178=1,"-",IF(K178="","Red",_xlfn.XLOOKUP(L178,Table_RotateWireColor[circuit],INDIRECT("Table_RotateWireColor["&amp;U178&amp;"]"))))))</f>
        <v/>
      </c>
      <c r="Y178" s="64" t="str" cm="1">
        <f t="array" aca="1" ref="Y178" ca="1">IF(C178="","",IF(D178="MCC","-----",IF(AH178&lt;=2,"-",IF(K178="","Blue",_xlfn.XLOOKUP(M178,Table_RotateWireColor[circuit],INDIRECT("Table_RotateWireColor["&amp;U178&amp;"]"))))))</f>
        <v/>
      </c>
      <c r="Z178" s="64" t="str" cm="1">
        <f t="array" aca="1" ref="Z178" ca="1">IF(C178="","",IF(D178="MCC","-----",IF(AI178&lt;&gt;1,"-",IF(K178="","White",_xlfn.XLOOKUP("N",Table_RotateWireColor[circuit],INDIRECT("Table_RotateWireColor["&amp;U178&amp;"]"))))))</f>
        <v/>
      </c>
      <c r="AA178" s="64" t="str">
        <f t="shared" si="33"/>
        <v/>
      </c>
      <c r="AB178" s="67" t="str">
        <f>IF(C178="","","PWxx-"&amp;_xlfn.XLOOKUP(C178,table_Termination[Connector],table_Termination[Abbreviation])&amp;"T-xxSALx("&amp;IF(D178="LFMC",0,IF(D178="MCC",1,3))&amp;IF(Q178="Bolt",1,0)&amp;IF(AL178="None",0,IF(AL178="1G",1,IF(AL178="4x4",2,3)))&amp;")")</f>
        <v/>
      </c>
      <c r="AC178" s="68" t="str">
        <f>IF(D178="MCC","MC Cable Wire Colors "&amp;_xlfn.XLOOKUP(C178,table_Termination[Connector],table_Termination[MCC_Wire_Colors]),"")</f>
        <v/>
      </c>
      <c r="AD178" s="69"/>
      <c r="AG178" t="e">
        <f>IF(AND(LEFT(C178,2)="L6",_xlfn.NUMBERVALUE(LEFT(U178,3))&gt;250),"1ph",_xlfn.XLOOKUP(C178,table_Termination[Connector],table_Termination[Phasing]))</f>
        <v>#N/A</v>
      </c>
      <c r="AH178" t="e">
        <f>_xlfn.XLOOKUP('Order Entry'!AG178,lookup!$O$3:$O$7,lookup!$P$3:$P$7)</f>
        <v>#N/A</v>
      </c>
      <c r="AI178" t="e">
        <f>_xlfn.XLOOKUP('Order Entry'!AG178,lookup!$O$3:$O$7,lookup!$Q$3:$Q$7)</f>
        <v>#N/A</v>
      </c>
      <c r="AJ178">
        <f t="shared" si="30"/>
        <v>0</v>
      </c>
      <c r="AK178" t="e">
        <f>_xlfn.XLOOKUP(C178,table_Termination[Connector],table_Termination[Plate_Hole])</f>
        <v>#N/A</v>
      </c>
      <c r="AL178" t="e">
        <f>_xlfn.XLOOKUP(V178,lookup!$AD$68:$AD$72,lookup!$AC$68:$AC$72)</f>
        <v>#N/A</v>
      </c>
      <c r="AM178" s="44" t="str" cm="1">
        <f t="array" ref="AM178">IF(C178="","",IF(_xlfn.XLOOKUP(C178,table_Termination[Connector],table_Termination[Plate_Hole])=1.6,{"4x4","1G"},IF(_xlfn.XLOOKUP(C178,table_Termination[Connector],table_Termination[Plate_Hole])=2.1,"4x4","None")))</f>
        <v/>
      </c>
      <c r="AO178" s="44" t="str" cm="1">
        <f t="array" ref="AO178">IF(AM178="","None",_xlfn.XLOOKUP(_xlfn.ANCHORARRAY(AM178),lookup!$AC$68:$AC$72,lookup!$AD$68:$AD$72))</f>
        <v>None</v>
      </c>
      <c r="AQ178" s="44" t="s">
        <v>283</v>
      </c>
      <c r="AR178" t="str">
        <f>IF(C178="","",_xlfn.XLOOKUP(_xlfn.XLOOKUP(C178,table_Termination[Connector],table_Termination[SQD_Breaker]),Table_Breaker[breaker],Table_Breaker[Description]))</f>
        <v/>
      </c>
      <c r="AS178" t="str">
        <f>IF(C178="","",_xlfn.XLOOKUP(_xlfn.XLOOKUP(C178,table_Termination[Connector],table_Termination[HV_Siem_Breaker]),Table_Breaker[breaker],Table_Breaker[Description],""))</f>
        <v/>
      </c>
      <c r="AT178" s="44" t="s">
        <v>283</v>
      </c>
      <c r="AU178" t="e">
        <f t="shared" si="34"/>
        <v>#N/A</v>
      </c>
      <c r="AV178" t="e">
        <f t="shared" si="35"/>
        <v>#N/A</v>
      </c>
      <c r="AW178" s="44" t="str" cm="1">
        <f t="array" ref="AW178">IF(D178="","",_xlfn.TOROW(lookup!A359:A371))</f>
        <v/>
      </c>
    </row>
    <row r="179" spans="1:49" x14ac:dyDescent="0.25">
      <c r="A179" s="56">
        <v>170</v>
      </c>
      <c r="B179" s="57" t="str">
        <f t="shared" si="31"/>
        <v/>
      </c>
      <c r="C179" s="58"/>
      <c r="D179" s="58"/>
      <c r="E179" s="57"/>
      <c r="F179" s="57" t="str">
        <f t="shared" si="32"/>
        <v/>
      </c>
      <c r="G179" s="57"/>
      <c r="H179" s="59"/>
      <c r="I179" s="59" t="s">
        <v>183</v>
      </c>
      <c r="J179" s="59" t="s">
        <v>183</v>
      </c>
      <c r="K179" s="59"/>
      <c r="L179" s="60" t="str">
        <f t="shared" si="36"/>
        <v/>
      </c>
      <c r="M179" s="60" t="str">
        <f t="shared" si="37"/>
        <v/>
      </c>
      <c r="N179" s="59"/>
      <c r="O179" s="59"/>
      <c r="P179" s="61"/>
      <c r="Q179" s="61"/>
      <c r="R179" s="62" t="str">
        <f>IF(C179="","",_xlfn.XLOOKUP(C179,table_Termination[Connector],table_Termination[Conduit_Size]))</f>
        <v/>
      </c>
      <c r="S179" s="63" t="str">
        <f>IF(C179="","",_xlfn.XLOOKUP(C179,table_Termination[Connector],table_Termination[Wire AWG]))</f>
        <v/>
      </c>
      <c r="T179" s="64" t="str">
        <f t="shared" si="29"/>
        <v/>
      </c>
      <c r="U179" s="65" t="str">
        <f>IF(C179="","",LEFT(_xlfn.XLOOKUP(C179,table_Termination[Connector],table_Termination[Voltage]),3))</f>
        <v/>
      </c>
      <c r="V179" s="66" t="str">
        <f t="shared" si="38"/>
        <v/>
      </c>
      <c r="W179" s="64" t="str" cm="1">
        <f t="array" aca="1" ref="W179" ca="1">IF(C179="","",IF(D179="MCC","------",IF(K179="","Black",_xlfn.XLOOKUP(K179,Table_RotateWireColor[circuit],INDIRECT("Table_RotateWireColor["&amp;U179&amp;"]")))))</f>
        <v/>
      </c>
      <c r="X179" s="64" t="str" cm="1">
        <f t="array" aca="1" ref="X179" ca="1">IF(C179="","",IF(D179="MCC","-----",IF(AH179=1,"-",IF(K179="","Red",_xlfn.XLOOKUP(L179,Table_RotateWireColor[circuit],INDIRECT("Table_RotateWireColor["&amp;U179&amp;"]"))))))</f>
        <v/>
      </c>
      <c r="Y179" s="64" t="str" cm="1">
        <f t="array" aca="1" ref="Y179" ca="1">IF(C179="","",IF(D179="MCC","-----",IF(AH179&lt;=2,"-",IF(K179="","Blue",_xlfn.XLOOKUP(M179,Table_RotateWireColor[circuit],INDIRECT("Table_RotateWireColor["&amp;U179&amp;"]"))))))</f>
        <v/>
      </c>
      <c r="Z179" s="64" t="str" cm="1">
        <f t="array" aca="1" ref="Z179" ca="1">IF(C179="","",IF(D179="MCC","-----",IF(AI179&lt;&gt;1,"-",IF(K179="","White",_xlfn.XLOOKUP("N",Table_RotateWireColor[circuit],INDIRECT("Table_RotateWireColor["&amp;U179&amp;"]"))))))</f>
        <v/>
      </c>
      <c r="AA179" s="64" t="str">
        <f t="shared" si="33"/>
        <v/>
      </c>
      <c r="AB179" s="67" t="str">
        <f>IF(C179="","","PWxx-"&amp;_xlfn.XLOOKUP(C179,table_Termination[Connector],table_Termination[Abbreviation])&amp;"T-xxSALx("&amp;IF(D179="LFMC",0,IF(D179="MCC",1,3))&amp;IF(Q179="Bolt",1,0)&amp;IF(AL179="None",0,IF(AL179="1G",1,IF(AL179="4x4",2,3)))&amp;")")</f>
        <v/>
      </c>
      <c r="AC179" s="68" t="str">
        <f>IF(D179="MCC","MC Cable Wire Colors "&amp;_xlfn.XLOOKUP(C179,table_Termination[Connector],table_Termination[MCC_Wire_Colors]),"")</f>
        <v/>
      </c>
      <c r="AD179" s="69"/>
      <c r="AG179" t="e">
        <f>IF(AND(LEFT(C179,2)="L6",_xlfn.NUMBERVALUE(LEFT(U179,3))&gt;250),"1ph",_xlfn.XLOOKUP(C179,table_Termination[Connector],table_Termination[Phasing]))</f>
        <v>#N/A</v>
      </c>
      <c r="AH179" t="e">
        <f>_xlfn.XLOOKUP('Order Entry'!AG179,lookup!$O$3:$O$7,lookup!$P$3:$P$7)</f>
        <v>#N/A</v>
      </c>
      <c r="AI179" t="e">
        <f>_xlfn.XLOOKUP('Order Entry'!AG179,lookup!$O$3:$O$7,lookup!$Q$3:$Q$7)</f>
        <v>#N/A</v>
      </c>
      <c r="AJ179">
        <f t="shared" si="30"/>
        <v>0</v>
      </c>
      <c r="AK179" t="e">
        <f>_xlfn.XLOOKUP(C179,table_Termination[Connector],table_Termination[Plate_Hole])</f>
        <v>#N/A</v>
      </c>
      <c r="AL179" t="e">
        <f>_xlfn.XLOOKUP(V179,lookup!$AD$68:$AD$72,lookup!$AC$68:$AC$72)</f>
        <v>#N/A</v>
      </c>
      <c r="AM179" s="44" t="str" cm="1">
        <f t="array" ref="AM179">IF(C179="","",IF(_xlfn.XLOOKUP(C179,table_Termination[Connector],table_Termination[Plate_Hole])=1.6,{"4x4","1G"},IF(_xlfn.XLOOKUP(C179,table_Termination[Connector],table_Termination[Plate_Hole])=2.1,"4x4","None")))</f>
        <v/>
      </c>
      <c r="AO179" s="44" t="str" cm="1">
        <f t="array" ref="AO179">IF(AM179="","None",_xlfn.XLOOKUP(_xlfn.ANCHORARRAY(AM179),lookup!$AC$68:$AC$72,lookup!$AD$68:$AD$72))</f>
        <v>None</v>
      </c>
      <c r="AQ179" s="44" t="s">
        <v>283</v>
      </c>
      <c r="AR179" t="str">
        <f>IF(C179="","",_xlfn.XLOOKUP(_xlfn.XLOOKUP(C179,table_Termination[Connector],table_Termination[SQD_Breaker]),Table_Breaker[breaker],Table_Breaker[Description]))</f>
        <v/>
      </c>
      <c r="AS179" t="str">
        <f>IF(C179="","",_xlfn.XLOOKUP(_xlfn.XLOOKUP(C179,table_Termination[Connector],table_Termination[HV_Siem_Breaker]),Table_Breaker[breaker],Table_Breaker[Description],""))</f>
        <v/>
      </c>
      <c r="AT179" s="44" t="s">
        <v>283</v>
      </c>
      <c r="AU179" t="e">
        <f t="shared" si="34"/>
        <v>#N/A</v>
      </c>
      <c r="AV179" t="e">
        <f t="shared" si="35"/>
        <v>#N/A</v>
      </c>
      <c r="AW179" s="44" t="str" cm="1">
        <f t="array" ref="AW179">IF(D179="","",_xlfn.TOROW(lookup!A360:A372))</f>
        <v/>
      </c>
    </row>
    <row r="180" spans="1:49" x14ac:dyDescent="0.25">
      <c r="A180" s="56">
        <v>171</v>
      </c>
      <c r="B180" s="57" t="str">
        <f t="shared" si="31"/>
        <v/>
      </c>
      <c r="C180" s="58"/>
      <c r="D180" s="58"/>
      <c r="E180" s="57"/>
      <c r="F180" s="57" t="str">
        <f t="shared" si="32"/>
        <v/>
      </c>
      <c r="G180" s="57"/>
      <c r="H180" s="59"/>
      <c r="I180" s="59" t="s">
        <v>183</v>
      </c>
      <c r="J180" s="59" t="s">
        <v>183</v>
      </c>
      <c r="K180" s="59"/>
      <c r="L180" s="60" t="str">
        <f t="shared" si="36"/>
        <v/>
      </c>
      <c r="M180" s="60" t="str">
        <f t="shared" si="37"/>
        <v/>
      </c>
      <c r="N180" s="59"/>
      <c r="O180" s="59"/>
      <c r="P180" s="61"/>
      <c r="Q180" s="61"/>
      <c r="R180" s="62" t="str">
        <f>IF(C180="","",_xlfn.XLOOKUP(C180,table_Termination[Connector],table_Termination[Conduit_Size]))</f>
        <v/>
      </c>
      <c r="S180" s="63" t="str">
        <f>IF(C180="","",_xlfn.XLOOKUP(C180,table_Termination[Connector],table_Termination[Wire AWG]))</f>
        <v/>
      </c>
      <c r="T180" s="64" t="str">
        <f t="shared" si="29"/>
        <v/>
      </c>
      <c r="U180" s="65" t="str">
        <f>IF(C180="","",LEFT(_xlfn.XLOOKUP(C180,table_Termination[Connector],table_Termination[Voltage]),3))</f>
        <v/>
      </c>
      <c r="V180" s="66" t="str">
        <f t="shared" si="38"/>
        <v/>
      </c>
      <c r="W180" s="64" t="str" cm="1">
        <f t="array" aca="1" ref="W180" ca="1">IF(C180="","",IF(D180="MCC","------",IF(K180="","Black",_xlfn.XLOOKUP(K180,Table_RotateWireColor[circuit],INDIRECT("Table_RotateWireColor["&amp;U180&amp;"]")))))</f>
        <v/>
      </c>
      <c r="X180" s="64" t="str" cm="1">
        <f t="array" aca="1" ref="X180" ca="1">IF(C180="","",IF(D180="MCC","-----",IF(AH180=1,"-",IF(K180="","Red",_xlfn.XLOOKUP(L180,Table_RotateWireColor[circuit],INDIRECT("Table_RotateWireColor["&amp;U180&amp;"]"))))))</f>
        <v/>
      </c>
      <c r="Y180" s="64" t="str" cm="1">
        <f t="array" aca="1" ref="Y180" ca="1">IF(C180="","",IF(D180="MCC","-----",IF(AH180&lt;=2,"-",IF(K180="","Blue",_xlfn.XLOOKUP(M180,Table_RotateWireColor[circuit],INDIRECT("Table_RotateWireColor["&amp;U180&amp;"]"))))))</f>
        <v/>
      </c>
      <c r="Z180" s="64" t="str" cm="1">
        <f t="array" aca="1" ref="Z180" ca="1">IF(C180="","",IF(D180="MCC","-----",IF(AI180&lt;&gt;1,"-",IF(K180="","White",_xlfn.XLOOKUP("N",Table_RotateWireColor[circuit],INDIRECT("Table_RotateWireColor["&amp;U180&amp;"]"))))))</f>
        <v/>
      </c>
      <c r="AA180" s="64" t="str">
        <f t="shared" si="33"/>
        <v/>
      </c>
      <c r="AB180" s="67" t="str">
        <f>IF(C180="","","PWxx-"&amp;_xlfn.XLOOKUP(C180,table_Termination[Connector],table_Termination[Abbreviation])&amp;"T-xxSALx("&amp;IF(D180="LFMC",0,IF(D180="MCC",1,3))&amp;IF(Q180="Bolt",1,0)&amp;IF(AL180="None",0,IF(AL180="1G",1,IF(AL180="4x4",2,3)))&amp;")")</f>
        <v/>
      </c>
      <c r="AC180" s="68" t="str">
        <f>IF(D180="MCC","MC Cable Wire Colors "&amp;_xlfn.XLOOKUP(C180,table_Termination[Connector],table_Termination[MCC_Wire_Colors]),"")</f>
        <v/>
      </c>
      <c r="AD180" s="69"/>
      <c r="AG180" t="e">
        <f>IF(AND(LEFT(C180,2)="L6",_xlfn.NUMBERVALUE(LEFT(U180,3))&gt;250),"1ph",_xlfn.XLOOKUP(C180,table_Termination[Connector],table_Termination[Phasing]))</f>
        <v>#N/A</v>
      </c>
      <c r="AH180" t="e">
        <f>_xlfn.XLOOKUP('Order Entry'!AG180,lookup!$O$3:$O$7,lookup!$P$3:$P$7)</f>
        <v>#N/A</v>
      </c>
      <c r="AI180" t="e">
        <f>_xlfn.XLOOKUP('Order Entry'!AG180,lookup!$O$3:$O$7,lookup!$Q$3:$Q$7)</f>
        <v>#N/A</v>
      </c>
      <c r="AJ180">
        <f t="shared" si="30"/>
        <v>0</v>
      </c>
      <c r="AK180" t="e">
        <f>_xlfn.XLOOKUP(C180,table_Termination[Connector],table_Termination[Plate_Hole])</f>
        <v>#N/A</v>
      </c>
      <c r="AL180" t="e">
        <f>_xlfn.XLOOKUP(V180,lookup!$AD$68:$AD$72,lookup!$AC$68:$AC$72)</f>
        <v>#N/A</v>
      </c>
      <c r="AM180" s="44" t="str" cm="1">
        <f t="array" ref="AM180">IF(C180="","",IF(_xlfn.XLOOKUP(C180,table_Termination[Connector],table_Termination[Plate_Hole])=1.6,{"4x4","1G"},IF(_xlfn.XLOOKUP(C180,table_Termination[Connector],table_Termination[Plate_Hole])=2.1,"4x4","None")))</f>
        <v/>
      </c>
      <c r="AO180" s="44" t="str" cm="1">
        <f t="array" ref="AO180">IF(AM180="","None",_xlfn.XLOOKUP(_xlfn.ANCHORARRAY(AM180),lookup!$AC$68:$AC$72,lookup!$AD$68:$AD$72))</f>
        <v>None</v>
      </c>
      <c r="AQ180" s="44" t="s">
        <v>283</v>
      </c>
      <c r="AR180" t="str">
        <f>IF(C180="","",_xlfn.XLOOKUP(_xlfn.XLOOKUP(C180,table_Termination[Connector],table_Termination[SQD_Breaker]),Table_Breaker[breaker],Table_Breaker[Description]))</f>
        <v/>
      </c>
      <c r="AS180" t="str">
        <f>IF(C180="","",_xlfn.XLOOKUP(_xlfn.XLOOKUP(C180,table_Termination[Connector],table_Termination[HV_Siem_Breaker]),Table_Breaker[breaker],Table_Breaker[Description],""))</f>
        <v/>
      </c>
      <c r="AT180" s="44" t="s">
        <v>283</v>
      </c>
      <c r="AU180" t="e">
        <f t="shared" si="34"/>
        <v>#N/A</v>
      </c>
      <c r="AV180" t="e">
        <f t="shared" si="35"/>
        <v>#N/A</v>
      </c>
      <c r="AW180" s="44" t="str" cm="1">
        <f t="array" ref="AW180">IF(D180="","",_xlfn.TOROW(lookup!A361:A373))</f>
        <v/>
      </c>
    </row>
    <row r="181" spans="1:49" x14ac:dyDescent="0.25">
      <c r="A181" s="56">
        <v>172</v>
      </c>
      <c r="B181" s="57" t="str">
        <f t="shared" si="31"/>
        <v/>
      </c>
      <c r="C181" s="58"/>
      <c r="D181" s="58"/>
      <c r="E181" s="57"/>
      <c r="F181" s="57" t="str">
        <f t="shared" si="32"/>
        <v/>
      </c>
      <c r="G181" s="57"/>
      <c r="H181" s="59"/>
      <c r="I181" s="59" t="s">
        <v>183</v>
      </c>
      <c r="J181" s="59" t="s">
        <v>183</v>
      </c>
      <c r="K181" s="59"/>
      <c r="L181" s="60" t="str">
        <f t="shared" si="36"/>
        <v/>
      </c>
      <c r="M181" s="60" t="str">
        <f t="shared" si="37"/>
        <v/>
      </c>
      <c r="N181" s="59"/>
      <c r="O181" s="59"/>
      <c r="P181" s="61"/>
      <c r="Q181" s="61"/>
      <c r="R181" s="62" t="str">
        <f>IF(C181="","",_xlfn.XLOOKUP(C181,table_Termination[Connector],table_Termination[Conduit_Size]))</f>
        <v/>
      </c>
      <c r="S181" s="63" t="str">
        <f>IF(C181="","",_xlfn.XLOOKUP(C181,table_Termination[Connector],table_Termination[Wire AWG]))</f>
        <v/>
      </c>
      <c r="T181" s="64" t="str">
        <f t="shared" si="29"/>
        <v/>
      </c>
      <c r="U181" s="65" t="str">
        <f>IF(C181="","",LEFT(_xlfn.XLOOKUP(C181,table_Termination[Connector],table_Termination[Voltage]),3))</f>
        <v/>
      </c>
      <c r="V181" s="66" t="str">
        <f t="shared" si="38"/>
        <v/>
      </c>
      <c r="W181" s="64" t="str" cm="1">
        <f t="array" aca="1" ref="W181" ca="1">IF(C181="","",IF(D181="MCC","------",IF(K181="","Black",_xlfn.XLOOKUP(K181,Table_RotateWireColor[circuit],INDIRECT("Table_RotateWireColor["&amp;U181&amp;"]")))))</f>
        <v/>
      </c>
      <c r="X181" s="64" t="str" cm="1">
        <f t="array" aca="1" ref="X181" ca="1">IF(C181="","",IF(D181="MCC","-----",IF(AH181=1,"-",IF(K181="","Red",_xlfn.XLOOKUP(L181,Table_RotateWireColor[circuit],INDIRECT("Table_RotateWireColor["&amp;U181&amp;"]"))))))</f>
        <v/>
      </c>
      <c r="Y181" s="64" t="str" cm="1">
        <f t="array" aca="1" ref="Y181" ca="1">IF(C181="","",IF(D181="MCC","-----",IF(AH181&lt;=2,"-",IF(K181="","Blue",_xlfn.XLOOKUP(M181,Table_RotateWireColor[circuit],INDIRECT("Table_RotateWireColor["&amp;U181&amp;"]"))))))</f>
        <v/>
      </c>
      <c r="Z181" s="64" t="str" cm="1">
        <f t="array" aca="1" ref="Z181" ca="1">IF(C181="","",IF(D181="MCC","-----",IF(AI181&lt;&gt;1,"-",IF(K181="","White",_xlfn.XLOOKUP("N",Table_RotateWireColor[circuit],INDIRECT("Table_RotateWireColor["&amp;U181&amp;"]"))))))</f>
        <v/>
      </c>
      <c r="AA181" s="64" t="str">
        <f t="shared" si="33"/>
        <v/>
      </c>
      <c r="AB181" s="67" t="str">
        <f>IF(C181="","","PWxx-"&amp;_xlfn.XLOOKUP(C181,table_Termination[Connector],table_Termination[Abbreviation])&amp;"T-xxSALx("&amp;IF(D181="LFMC",0,IF(D181="MCC",1,3))&amp;IF(Q181="Bolt",1,0)&amp;IF(AL181="None",0,IF(AL181="1G",1,IF(AL181="4x4",2,3)))&amp;")")</f>
        <v/>
      </c>
      <c r="AC181" s="68" t="str">
        <f>IF(D181="MCC","MC Cable Wire Colors "&amp;_xlfn.XLOOKUP(C181,table_Termination[Connector],table_Termination[MCC_Wire_Colors]),"")</f>
        <v/>
      </c>
      <c r="AD181" s="69"/>
      <c r="AG181" t="e">
        <f>IF(AND(LEFT(C181,2)="L6",_xlfn.NUMBERVALUE(LEFT(U181,3))&gt;250),"1ph",_xlfn.XLOOKUP(C181,table_Termination[Connector],table_Termination[Phasing]))</f>
        <v>#N/A</v>
      </c>
      <c r="AH181" t="e">
        <f>_xlfn.XLOOKUP('Order Entry'!AG181,lookup!$O$3:$O$7,lookup!$P$3:$P$7)</f>
        <v>#N/A</v>
      </c>
      <c r="AI181" t="e">
        <f>_xlfn.XLOOKUP('Order Entry'!AG181,lookup!$O$3:$O$7,lookup!$Q$3:$Q$7)</f>
        <v>#N/A</v>
      </c>
      <c r="AJ181">
        <f t="shared" si="30"/>
        <v>0</v>
      </c>
      <c r="AK181" t="e">
        <f>_xlfn.XLOOKUP(C181,table_Termination[Connector],table_Termination[Plate_Hole])</f>
        <v>#N/A</v>
      </c>
      <c r="AL181" t="e">
        <f>_xlfn.XLOOKUP(V181,lookup!$AD$68:$AD$72,lookup!$AC$68:$AC$72)</f>
        <v>#N/A</v>
      </c>
      <c r="AM181" s="44" t="str" cm="1">
        <f t="array" ref="AM181">IF(C181="","",IF(_xlfn.XLOOKUP(C181,table_Termination[Connector],table_Termination[Plate_Hole])=1.6,{"4x4","1G"},IF(_xlfn.XLOOKUP(C181,table_Termination[Connector],table_Termination[Plate_Hole])=2.1,"4x4","None")))</f>
        <v/>
      </c>
      <c r="AO181" s="44" t="str" cm="1">
        <f t="array" ref="AO181">IF(AM181="","None",_xlfn.XLOOKUP(_xlfn.ANCHORARRAY(AM181),lookup!$AC$68:$AC$72,lookup!$AD$68:$AD$72))</f>
        <v>None</v>
      </c>
      <c r="AQ181" s="44" t="s">
        <v>283</v>
      </c>
      <c r="AR181" t="str">
        <f>IF(C181="","",_xlfn.XLOOKUP(_xlfn.XLOOKUP(C181,table_Termination[Connector],table_Termination[SQD_Breaker]),Table_Breaker[breaker],Table_Breaker[Description]))</f>
        <v/>
      </c>
      <c r="AS181" t="str">
        <f>IF(C181="","",_xlfn.XLOOKUP(_xlfn.XLOOKUP(C181,table_Termination[Connector],table_Termination[HV_Siem_Breaker]),Table_Breaker[breaker],Table_Breaker[Description],""))</f>
        <v/>
      </c>
      <c r="AT181" s="44" t="s">
        <v>283</v>
      </c>
      <c r="AU181" t="e">
        <f t="shared" si="34"/>
        <v>#N/A</v>
      </c>
      <c r="AV181" t="e">
        <f t="shared" si="35"/>
        <v>#N/A</v>
      </c>
      <c r="AW181" s="44" t="str" cm="1">
        <f t="array" ref="AW181">IF(D181="","",_xlfn.TOROW(lookup!A362:A374))</f>
        <v/>
      </c>
    </row>
    <row r="182" spans="1:49" x14ac:dyDescent="0.25">
      <c r="A182" s="56">
        <v>173</v>
      </c>
      <c r="B182" s="57" t="str">
        <f t="shared" si="31"/>
        <v/>
      </c>
      <c r="C182" s="58"/>
      <c r="D182" s="58"/>
      <c r="E182" s="57"/>
      <c r="F182" s="57" t="str">
        <f t="shared" si="32"/>
        <v/>
      </c>
      <c r="G182" s="57"/>
      <c r="H182" s="59"/>
      <c r="I182" s="59" t="s">
        <v>183</v>
      </c>
      <c r="J182" s="59" t="s">
        <v>183</v>
      </c>
      <c r="K182" s="59"/>
      <c r="L182" s="60" t="str">
        <f t="shared" si="36"/>
        <v/>
      </c>
      <c r="M182" s="60" t="str">
        <f t="shared" si="37"/>
        <v/>
      </c>
      <c r="N182" s="59"/>
      <c r="O182" s="59"/>
      <c r="P182" s="61"/>
      <c r="Q182" s="61"/>
      <c r="R182" s="62" t="str">
        <f>IF(C182="","",_xlfn.XLOOKUP(C182,table_Termination[Connector],table_Termination[Conduit_Size]))</f>
        <v/>
      </c>
      <c r="S182" s="63" t="str">
        <f>IF(C182="","",_xlfn.XLOOKUP(C182,table_Termination[Connector],table_Termination[Wire AWG]))</f>
        <v/>
      </c>
      <c r="T182" s="64" t="str">
        <f t="shared" si="29"/>
        <v/>
      </c>
      <c r="U182" s="65" t="str">
        <f>IF(C182="","",LEFT(_xlfn.XLOOKUP(C182,table_Termination[Connector],table_Termination[Voltage]),3))</f>
        <v/>
      </c>
      <c r="V182" s="66" t="str">
        <f t="shared" si="38"/>
        <v/>
      </c>
      <c r="W182" s="64" t="str" cm="1">
        <f t="array" aca="1" ref="W182" ca="1">IF(C182="","",IF(D182="MCC","------",IF(K182="","Black",_xlfn.XLOOKUP(K182,Table_RotateWireColor[circuit],INDIRECT("Table_RotateWireColor["&amp;U182&amp;"]")))))</f>
        <v/>
      </c>
      <c r="X182" s="64" t="str" cm="1">
        <f t="array" aca="1" ref="X182" ca="1">IF(C182="","",IF(D182="MCC","-----",IF(AH182=1,"-",IF(K182="","Red",_xlfn.XLOOKUP(L182,Table_RotateWireColor[circuit],INDIRECT("Table_RotateWireColor["&amp;U182&amp;"]"))))))</f>
        <v/>
      </c>
      <c r="Y182" s="64" t="str" cm="1">
        <f t="array" aca="1" ref="Y182" ca="1">IF(C182="","",IF(D182="MCC","-----",IF(AH182&lt;=2,"-",IF(K182="","Blue",_xlfn.XLOOKUP(M182,Table_RotateWireColor[circuit],INDIRECT("Table_RotateWireColor["&amp;U182&amp;"]"))))))</f>
        <v/>
      </c>
      <c r="Z182" s="64" t="str" cm="1">
        <f t="array" aca="1" ref="Z182" ca="1">IF(C182="","",IF(D182="MCC","-----",IF(AI182&lt;&gt;1,"-",IF(K182="","White",_xlfn.XLOOKUP("N",Table_RotateWireColor[circuit],INDIRECT("Table_RotateWireColor["&amp;U182&amp;"]"))))))</f>
        <v/>
      </c>
      <c r="AA182" s="64" t="str">
        <f t="shared" si="33"/>
        <v/>
      </c>
      <c r="AB182" s="67" t="str">
        <f>IF(C182="","","PWxx-"&amp;_xlfn.XLOOKUP(C182,table_Termination[Connector],table_Termination[Abbreviation])&amp;"T-xxSALx("&amp;IF(D182="LFMC",0,IF(D182="MCC",1,3))&amp;IF(Q182="Bolt",1,0)&amp;IF(AL182="None",0,IF(AL182="1G",1,IF(AL182="4x4",2,3)))&amp;")")</f>
        <v/>
      </c>
      <c r="AC182" s="68" t="str">
        <f>IF(D182="MCC","MC Cable Wire Colors "&amp;_xlfn.XLOOKUP(C182,table_Termination[Connector],table_Termination[MCC_Wire_Colors]),"")</f>
        <v/>
      </c>
      <c r="AD182" s="69"/>
      <c r="AG182" t="e">
        <f>IF(AND(LEFT(C182,2)="L6",_xlfn.NUMBERVALUE(LEFT(U182,3))&gt;250),"1ph",_xlfn.XLOOKUP(C182,table_Termination[Connector],table_Termination[Phasing]))</f>
        <v>#N/A</v>
      </c>
      <c r="AH182" t="e">
        <f>_xlfn.XLOOKUP('Order Entry'!AG182,lookup!$O$3:$O$7,lookup!$P$3:$P$7)</f>
        <v>#N/A</v>
      </c>
      <c r="AI182" t="e">
        <f>_xlfn.XLOOKUP('Order Entry'!AG182,lookup!$O$3:$O$7,lookup!$Q$3:$Q$7)</f>
        <v>#N/A</v>
      </c>
      <c r="AJ182">
        <f t="shared" si="30"/>
        <v>0</v>
      </c>
      <c r="AK182" t="e">
        <f>_xlfn.XLOOKUP(C182,table_Termination[Connector],table_Termination[Plate_Hole])</f>
        <v>#N/A</v>
      </c>
      <c r="AL182" t="e">
        <f>_xlfn.XLOOKUP(V182,lookup!$AD$68:$AD$72,lookup!$AC$68:$AC$72)</f>
        <v>#N/A</v>
      </c>
      <c r="AM182" s="44" t="str" cm="1">
        <f t="array" ref="AM182">IF(C182="","",IF(_xlfn.XLOOKUP(C182,table_Termination[Connector],table_Termination[Plate_Hole])=1.6,{"4x4","1G"},IF(_xlfn.XLOOKUP(C182,table_Termination[Connector],table_Termination[Plate_Hole])=2.1,"4x4","None")))</f>
        <v/>
      </c>
      <c r="AO182" s="44" t="str" cm="1">
        <f t="array" ref="AO182">IF(AM182="","None",_xlfn.XLOOKUP(_xlfn.ANCHORARRAY(AM182),lookup!$AC$68:$AC$72,lookup!$AD$68:$AD$72))</f>
        <v>None</v>
      </c>
      <c r="AQ182" s="44" t="s">
        <v>283</v>
      </c>
      <c r="AR182" t="str">
        <f>IF(C182="","",_xlfn.XLOOKUP(_xlfn.XLOOKUP(C182,table_Termination[Connector],table_Termination[SQD_Breaker]),Table_Breaker[breaker],Table_Breaker[Description]))</f>
        <v/>
      </c>
      <c r="AS182" t="str">
        <f>IF(C182="","",_xlfn.XLOOKUP(_xlfn.XLOOKUP(C182,table_Termination[Connector],table_Termination[HV_Siem_Breaker]),Table_Breaker[breaker],Table_Breaker[Description],""))</f>
        <v/>
      </c>
      <c r="AT182" s="44" t="s">
        <v>283</v>
      </c>
      <c r="AU182" t="e">
        <f t="shared" si="34"/>
        <v>#N/A</v>
      </c>
      <c r="AV182" t="e">
        <f t="shared" si="35"/>
        <v>#N/A</v>
      </c>
      <c r="AW182" s="44" t="str" cm="1">
        <f t="array" ref="AW182">IF(D182="","",_xlfn.TOROW(lookup!A363:A375))</f>
        <v/>
      </c>
    </row>
    <row r="183" spans="1:49" x14ac:dyDescent="0.25">
      <c r="A183" s="56">
        <v>174</v>
      </c>
      <c r="B183" s="57" t="str">
        <f t="shared" si="31"/>
        <v/>
      </c>
      <c r="C183" s="58"/>
      <c r="D183" s="58"/>
      <c r="E183" s="57"/>
      <c r="F183" s="57" t="str">
        <f t="shared" si="32"/>
        <v/>
      </c>
      <c r="G183" s="57"/>
      <c r="H183" s="59"/>
      <c r="I183" s="59" t="s">
        <v>183</v>
      </c>
      <c r="J183" s="59" t="s">
        <v>183</v>
      </c>
      <c r="K183" s="59"/>
      <c r="L183" s="60" t="str">
        <f t="shared" si="36"/>
        <v/>
      </c>
      <c r="M183" s="60" t="str">
        <f t="shared" si="37"/>
        <v/>
      </c>
      <c r="N183" s="59"/>
      <c r="O183" s="59"/>
      <c r="P183" s="61"/>
      <c r="Q183" s="61"/>
      <c r="R183" s="62" t="str">
        <f>IF(C183="","",_xlfn.XLOOKUP(C183,table_Termination[Connector],table_Termination[Conduit_Size]))</f>
        <v/>
      </c>
      <c r="S183" s="63" t="str">
        <f>IF(C183="","",_xlfn.XLOOKUP(C183,table_Termination[Connector],table_Termination[Wire AWG]))</f>
        <v/>
      </c>
      <c r="T183" s="64" t="str">
        <f t="shared" si="29"/>
        <v/>
      </c>
      <c r="U183" s="65" t="str">
        <f>IF(C183="","",LEFT(_xlfn.XLOOKUP(C183,table_Termination[Connector],table_Termination[Voltage]),3))</f>
        <v/>
      </c>
      <c r="V183" s="66" t="str">
        <f t="shared" si="38"/>
        <v/>
      </c>
      <c r="W183" s="64" t="str" cm="1">
        <f t="array" aca="1" ref="W183" ca="1">IF(C183="","",IF(D183="MCC","------",IF(K183="","Black",_xlfn.XLOOKUP(K183,Table_RotateWireColor[circuit],INDIRECT("Table_RotateWireColor["&amp;U183&amp;"]")))))</f>
        <v/>
      </c>
      <c r="X183" s="64" t="str" cm="1">
        <f t="array" aca="1" ref="X183" ca="1">IF(C183="","",IF(D183="MCC","-----",IF(AH183=1,"-",IF(K183="","Red",_xlfn.XLOOKUP(L183,Table_RotateWireColor[circuit],INDIRECT("Table_RotateWireColor["&amp;U183&amp;"]"))))))</f>
        <v/>
      </c>
      <c r="Y183" s="64" t="str" cm="1">
        <f t="array" aca="1" ref="Y183" ca="1">IF(C183="","",IF(D183="MCC","-----",IF(AH183&lt;=2,"-",IF(K183="","Blue",_xlfn.XLOOKUP(M183,Table_RotateWireColor[circuit],INDIRECT("Table_RotateWireColor["&amp;U183&amp;"]"))))))</f>
        <v/>
      </c>
      <c r="Z183" s="64" t="str" cm="1">
        <f t="array" aca="1" ref="Z183" ca="1">IF(C183="","",IF(D183="MCC","-----",IF(AI183&lt;&gt;1,"-",IF(K183="","White",_xlfn.XLOOKUP("N",Table_RotateWireColor[circuit],INDIRECT("Table_RotateWireColor["&amp;U183&amp;"]"))))))</f>
        <v/>
      </c>
      <c r="AA183" s="64" t="str">
        <f t="shared" si="33"/>
        <v/>
      </c>
      <c r="AB183" s="67" t="str">
        <f>IF(C183="","","PWxx-"&amp;_xlfn.XLOOKUP(C183,table_Termination[Connector],table_Termination[Abbreviation])&amp;"T-xxSALx("&amp;IF(D183="LFMC",0,IF(D183="MCC",1,3))&amp;IF(Q183="Bolt",1,0)&amp;IF(AL183="None",0,IF(AL183="1G",1,IF(AL183="4x4",2,3)))&amp;")")</f>
        <v/>
      </c>
      <c r="AC183" s="68" t="str">
        <f>IF(D183="MCC","MC Cable Wire Colors "&amp;_xlfn.XLOOKUP(C183,table_Termination[Connector],table_Termination[MCC_Wire_Colors]),"")</f>
        <v/>
      </c>
      <c r="AD183" s="69"/>
      <c r="AG183" t="e">
        <f>IF(AND(LEFT(C183,2)="L6",_xlfn.NUMBERVALUE(LEFT(U183,3))&gt;250),"1ph",_xlfn.XLOOKUP(C183,table_Termination[Connector],table_Termination[Phasing]))</f>
        <v>#N/A</v>
      </c>
      <c r="AH183" t="e">
        <f>_xlfn.XLOOKUP('Order Entry'!AG183,lookup!$O$3:$O$7,lookup!$P$3:$P$7)</f>
        <v>#N/A</v>
      </c>
      <c r="AI183" t="e">
        <f>_xlfn.XLOOKUP('Order Entry'!AG183,lookup!$O$3:$O$7,lookup!$Q$3:$Q$7)</f>
        <v>#N/A</v>
      </c>
      <c r="AJ183">
        <f t="shared" si="30"/>
        <v>0</v>
      </c>
      <c r="AK183" t="e">
        <f>_xlfn.XLOOKUP(C183,table_Termination[Connector],table_Termination[Plate_Hole])</f>
        <v>#N/A</v>
      </c>
      <c r="AL183" t="e">
        <f>_xlfn.XLOOKUP(V183,lookup!$AD$68:$AD$72,lookup!$AC$68:$AC$72)</f>
        <v>#N/A</v>
      </c>
      <c r="AM183" s="44" t="str" cm="1">
        <f t="array" ref="AM183">IF(C183="","",IF(_xlfn.XLOOKUP(C183,table_Termination[Connector],table_Termination[Plate_Hole])=1.6,{"4x4","1G"},IF(_xlfn.XLOOKUP(C183,table_Termination[Connector],table_Termination[Plate_Hole])=2.1,"4x4","None")))</f>
        <v/>
      </c>
      <c r="AO183" s="44" t="str" cm="1">
        <f t="array" ref="AO183">IF(AM183="","None",_xlfn.XLOOKUP(_xlfn.ANCHORARRAY(AM183),lookup!$AC$68:$AC$72,lookup!$AD$68:$AD$72))</f>
        <v>None</v>
      </c>
      <c r="AQ183" s="44" t="s">
        <v>283</v>
      </c>
      <c r="AR183" t="str">
        <f>IF(C183="","",_xlfn.XLOOKUP(_xlfn.XLOOKUP(C183,table_Termination[Connector],table_Termination[SQD_Breaker]),Table_Breaker[breaker],Table_Breaker[Description]))</f>
        <v/>
      </c>
      <c r="AS183" t="str">
        <f>IF(C183="","",_xlfn.XLOOKUP(_xlfn.XLOOKUP(C183,table_Termination[Connector],table_Termination[HV_Siem_Breaker]),Table_Breaker[breaker],Table_Breaker[Description],""))</f>
        <v/>
      </c>
      <c r="AT183" s="44" t="s">
        <v>283</v>
      </c>
      <c r="AU183" t="e">
        <f t="shared" si="34"/>
        <v>#N/A</v>
      </c>
      <c r="AV183" t="e">
        <f t="shared" si="35"/>
        <v>#N/A</v>
      </c>
      <c r="AW183" s="44" t="str" cm="1">
        <f t="array" ref="AW183">IF(D183="","",_xlfn.TOROW(lookup!A364:A376))</f>
        <v/>
      </c>
    </row>
    <row r="184" spans="1:49" x14ac:dyDescent="0.25">
      <c r="A184" s="56">
        <v>175</v>
      </c>
      <c r="B184" s="57" t="str">
        <f t="shared" si="31"/>
        <v/>
      </c>
      <c r="C184" s="58"/>
      <c r="D184" s="58"/>
      <c r="E184" s="57"/>
      <c r="F184" s="57" t="str">
        <f t="shared" si="32"/>
        <v/>
      </c>
      <c r="G184" s="57"/>
      <c r="H184" s="59"/>
      <c r="I184" s="59" t="s">
        <v>183</v>
      </c>
      <c r="J184" s="59" t="s">
        <v>183</v>
      </c>
      <c r="K184" s="59"/>
      <c r="L184" s="60" t="str">
        <f t="shared" si="36"/>
        <v/>
      </c>
      <c r="M184" s="60" t="str">
        <f t="shared" si="37"/>
        <v/>
      </c>
      <c r="N184" s="59"/>
      <c r="O184" s="59"/>
      <c r="P184" s="61"/>
      <c r="Q184" s="61"/>
      <c r="R184" s="62" t="str">
        <f>IF(C184="","",_xlfn.XLOOKUP(C184,table_Termination[Connector],table_Termination[Conduit_Size]))</f>
        <v/>
      </c>
      <c r="S184" s="63" t="str">
        <f>IF(C184="","",_xlfn.XLOOKUP(C184,table_Termination[Connector],table_Termination[Wire AWG]))</f>
        <v/>
      </c>
      <c r="T184" s="64" t="str">
        <f t="shared" si="29"/>
        <v/>
      </c>
      <c r="U184" s="65" t="str">
        <f>IF(C184="","",LEFT(_xlfn.XLOOKUP(C184,table_Termination[Connector],table_Termination[Voltage]),3))</f>
        <v/>
      </c>
      <c r="V184" s="66" t="str">
        <f t="shared" si="38"/>
        <v/>
      </c>
      <c r="W184" s="64" t="str" cm="1">
        <f t="array" aca="1" ref="W184" ca="1">IF(C184="","",IF(D184="MCC","------",IF(K184="","Black",_xlfn.XLOOKUP(K184,Table_RotateWireColor[circuit],INDIRECT("Table_RotateWireColor["&amp;U184&amp;"]")))))</f>
        <v/>
      </c>
      <c r="X184" s="64" t="str" cm="1">
        <f t="array" aca="1" ref="X184" ca="1">IF(C184="","",IF(D184="MCC","-----",IF(AH184=1,"-",IF(K184="","Red",_xlfn.XLOOKUP(L184,Table_RotateWireColor[circuit],INDIRECT("Table_RotateWireColor["&amp;U184&amp;"]"))))))</f>
        <v/>
      </c>
      <c r="Y184" s="64" t="str" cm="1">
        <f t="array" aca="1" ref="Y184" ca="1">IF(C184="","",IF(D184="MCC","-----",IF(AH184&lt;=2,"-",IF(K184="","Blue",_xlfn.XLOOKUP(M184,Table_RotateWireColor[circuit],INDIRECT("Table_RotateWireColor["&amp;U184&amp;"]"))))))</f>
        <v/>
      </c>
      <c r="Z184" s="64" t="str" cm="1">
        <f t="array" aca="1" ref="Z184" ca="1">IF(C184="","",IF(D184="MCC","-----",IF(AI184&lt;&gt;1,"-",IF(K184="","White",_xlfn.XLOOKUP("N",Table_RotateWireColor[circuit],INDIRECT("Table_RotateWireColor["&amp;U184&amp;"]"))))))</f>
        <v/>
      </c>
      <c r="AA184" s="64" t="str">
        <f t="shared" si="33"/>
        <v/>
      </c>
      <c r="AB184" s="67" t="str">
        <f>IF(C184="","","PWxx-"&amp;_xlfn.XLOOKUP(C184,table_Termination[Connector],table_Termination[Abbreviation])&amp;"T-xxSALx("&amp;IF(D184="LFMC",0,IF(D184="MCC",1,3))&amp;IF(Q184="Bolt",1,0)&amp;IF(AL184="None",0,IF(AL184="1G",1,IF(AL184="4x4",2,3)))&amp;")")</f>
        <v/>
      </c>
      <c r="AC184" s="68" t="str">
        <f>IF(D184="MCC","MC Cable Wire Colors "&amp;_xlfn.XLOOKUP(C184,table_Termination[Connector],table_Termination[MCC_Wire_Colors]),"")</f>
        <v/>
      </c>
      <c r="AD184" s="69"/>
      <c r="AG184" t="e">
        <f>IF(AND(LEFT(C184,2)="L6",_xlfn.NUMBERVALUE(LEFT(U184,3))&gt;250),"1ph",_xlfn.XLOOKUP(C184,table_Termination[Connector],table_Termination[Phasing]))</f>
        <v>#N/A</v>
      </c>
      <c r="AH184" t="e">
        <f>_xlfn.XLOOKUP('Order Entry'!AG184,lookup!$O$3:$O$7,lookup!$P$3:$P$7)</f>
        <v>#N/A</v>
      </c>
      <c r="AI184" t="e">
        <f>_xlfn.XLOOKUP('Order Entry'!AG184,lookup!$O$3:$O$7,lookup!$Q$3:$Q$7)</f>
        <v>#N/A</v>
      </c>
      <c r="AJ184">
        <f t="shared" si="30"/>
        <v>0</v>
      </c>
      <c r="AK184" t="e">
        <f>_xlfn.XLOOKUP(C184,table_Termination[Connector],table_Termination[Plate_Hole])</f>
        <v>#N/A</v>
      </c>
      <c r="AL184" t="e">
        <f>_xlfn.XLOOKUP(V184,lookup!$AD$68:$AD$72,lookup!$AC$68:$AC$72)</f>
        <v>#N/A</v>
      </c>
      <c r="AM184" s="44" t="str" cm="1">
        <f t="array" ref="AM184">IF(C184="","",IF(_xlfn.XLOOKUP(C184,table_Termination[Connector],table_Termination[Plate_Hole])=1.6,{"4x4","1G"},IF(_xlfn.XLOOKUP(C184,table_Termination[Connector],table_Termination[Plate_Hole])=2.1,"4x4","None")))</f>
        <v/>
      </c>
      <c r="AO184" s="44" t="str" cm="1">
        <f t="array" ref="AO184">IF(AM184="","None",_xlfn.XLOOKUP(_xlfn.ANCHORARRAY(AM184),lookup!$AC$68:$AC$72,lookup!$AD$68:$AD$72))</f>
        <v>None</v>
      </c>
      <c r="AQ184" s="44" t="s">
        <v>283</v>
      </c>
      <c r="AR184" t="str">
        <f>IF(C184="","",_xlfn.XLOOKUP(_xlfn.XLOOKUP(C184,table_Termination[Connector],table_Termination[SQD_Breaker]),Table_Breaker[breaker],Table_Breaker[Description]))</f>
        <v/>
      </c>
      <c r="AS184" t="str">
        <f>IF(C184="","",_xlfn.XLOOKUP(_xlfn.XLOOKUP(C184,table_Termination[Connector],table_Termination[HV_Siem_Breaker]),Table_Breaker[breaker],Table_Breaker[Description],""))</f>
        <v/>
      </c>
      <c r="AT184" s="44" t="s">
        <v>283</v>
      </c>
      <c r="AU184" t="e">
        <f t="shared" si="34"/>
        <v>#N/A</v>
      </c>
      <c r="AV184" t="e">
        <f t="shared" si="35"/>
        <v>#N/A</v>
      </c>
      <c r="AW184" s="44" t="str" cm="1">
        <f t="array" ref="AW184">IF(D184="","",_xlfn.TOROW(lookup!A365:A377))</f>
        <v/>
      </c>
    </row>
    <row r="185" spans="1:49" x14ac:dyDescent="0.25">
      <c r="A185" s="56">
        <v>176</v>
      </c>
      <c r="B185" s="57" t="str">
        <f t="shared" si="31"/>
        <v/>
      </c>
      <c r="C185" s="58"/>
      <c r="D185" s="58"/>
      <c r="E185" s="57"/>
      <c r="F185" s="57" t="str">
        <f t="shared" si="32"/>
        <v/>
      </c>
      <c r="G185" s="57"/>
      <c r="H185" s="59"/>
      <c r="I185" s="59" t="s">
        <v>183</v>
      </c>
      <c r="J185" s="59" t="s">
        <v>183</v>
      </c>
      <c r="K185" s="59"/>
      <c r="L185" s="60" t="str">
        <f t="shared" si="36"/>
        <v/>
      </c>
      <c r="M185" s="60" t="str">
        <f t="shared" si="37"/>
        <v/>
      </c>
      <c r="N185" s="59"/>
      <c r="O185" s="59"/>
      <c r="P185" s="61"/>
      <c r="Q185" s="61"/>
      <c r="R185" s="62" t="str">
        <f>IF(C185="","",_xlfn.XLOOKUP(C185,table_Termination[Connector],table_Termination[Conduit_Size]))</f>
        <v/>
      </c>
      <c r="S185" s="63" t="str">
        <f>IF(C185="","",_xlfn.XLOOKUP(C185,table_Termination[Connector],table_Termination[Wire AWG]))</f>
        <v/>
      </c>
      <c r="T185" s="64" t="str">
        <f t="shared" si="29"/>
        <v/>
      </c>
      <c r="U185" s="65" t="str">
        <f>IF(C185="","",LEFT(_xlfn.XLOOKUP(C185,table_Termination[Connector],table_Termination[Voltage]),3))</f>
        <v/>
      </c>
      <c r="V185" s="66" t="str">
        <f t="shared" si="38"/>
        <v/>
      </c>
      <c r="W185" s="64" t="str" cm="1">
        <f t="array" aca="1" ref="W185" ca="1">IF(C185="","",IF(D185="MCC","------",IF(K185="","Black",_xlfn.XLOOKUP(K185,Table_RotateWireColor[circuit],INDIRECT("Table_RotateWireColor["&amp;U185&amp;"]")))))</f>
        <v/>
      </c>
      <c r="X185" s="64" t="str" cm="1">
        <f t="array" aca="1" ref="X185" ca="1">IF(C185="","",IF(D185="MCC","-----",IF(AH185=1,"-",IF(K185="","Red",_xlfn.XLOOKUP(L185,Table_RotateWireColor[circuit],INDIRECT("Table_RotateWireColor["&amp;U185&amp;"]"))))))</f>
        <v/>
      </c>
      <c r="Y185" s="64" t="str" cm="1">
        <f t="array" aca="1" ref="Y185" ca="1">IF(C185="","",IF(D185="MCC","-----",IF(AH185&lt;=2,"-",IF(K185="","Blue",_xlfn.XLOOKUP(M185,Table_RotateWireColor[circuit],INDIRECT("Table_RotateWireColor["&amp;U185&amp;"]"))))))</f>
        <v/>
      </c>
      <c r="Z185" s="64" t="str" cm="1">
        <f t="array" aca="1" ref="Z185" ca="1">IF(C185="","",IF(D185="MCC","-----",IF(AI185&lt;&gt;1,"-",IF(K185="","White",_xlfn.XLOOKUP("N",Table_RotateWireColor[circuit],INDIRECT("Table_RotateWireColor["&amp;U185&amp;"]"))))))</f>
        <v/>
      </c>
      <c r="AA185" s="64" t="str">
        <f t="shared" si="33"/>
        <v/>
      </c>
      <c r="AB185" s="67" t="str">
        <f>IF(C185="","","PWxx-"&amp;_xlfn.XLOOKUP(C185,table_Termination[Connector],table_Termination[Abbreviation])&amp;"T-xxSALx("&amp;IF(D185="LFMC",0,IF(D185="MCC",1,3))&amp;IF(Q185="Bolt",1,0)&amp;IF(AL185="None",0,IF(AL185="1G",1,IF(AL185="4x4",2,3)))&amp;")")</f>
        <v/>
      </c>
      <c r="AC185" s="68" t="str">
        <f>IF(D185="MCC","MC Cable Wire Colors "&amp;_xlfn.XLOOKUP(C185,table_Termination[Connector],table_Termination[MCC_Wire_Colors]),"")</f>
        <v/>
      </c>
      <c r="AD185" s="69"/>
      <c r="AG185" t="e">
        <f>IF(AND(LEFT(C185,2)="L6",_xlfn.NUMBERVALUE(LEFT(U185,3))&gt;250),"1ph",_xlfn.XLOOKUP(C185,table_Termination[Connector],table_Termination[Phasing]))</f>
        <v>#N/A</v>
      </c>
      <c r="AH185" t="e">
        <f>_xlfn.XLOOKUP('Order Entry'!AG185,lookup!$O$3:$O$7,lookup!$P$3:$P$7)</f>
        <v>#N/A</v>
      </c>
      <c r="AI185" t="e">
        <f>_xlfn.XLOOKUP('Order Entry'!AG185,lookup!$O$3:$O$7,lookup!$Q$3:$Q$7)</f>
        <v>#N/A</v>
      </c>
      <c r="AJ185">
        <f t="shared" si="30"/>
        <v>0</v>
      </c>
      <c r="AK185" t="e">
        <f>_xlfn.XLOOKUP(C185,table_Termination[Connector],table_Termination[Plate_Hole])</f>
        <v>#N/A</v>
      </c>
      <c r="AL185" t="e">
        <f>_xlfn.XLOOKUP(V185,lookup!$AD$68:$AD$72,lookup!$AC$68:$AC$72)</f>
        <v>#N/A</v>
      </c>
      <c r="AM185" s="44" t="str" cm="1">
        <f t="array" ref="AM185">IF(C185="","",IF(_xlfn.XLOOKUP(C185,table_Termination[Connector],table_Termination[Plate_Hole])=1.6,{"4x4","1G"},IF(_xlfn.XLOOKUP(C185,table_Termination[Connector],table_Termination[Plate_Hole])=2.1,"4x4","None")))</f>
        <v/>
      </c>
      <c r="AO185" s="44" t="str" cm="1">
        <f t="array" ref="AO185">IF(AM185="","None",_xlfn.XLOOKUP(_xlfn.ANCHORARRAY(AM185),lookup!$AC$68:$AC$72,lookup!$AD$68:$AD$72))</f>
        <v>None</v>
      </c>
      <c r="AQ185" s="44" t="s">
        <v>283</v>
      </c>
      <c r="AR185" t="str">
        <f>IF(C185="","",_xlfn.XLOOKUP(_xlfn.XLOOKUP(C185,table_Termination[Connector],table_Termination[SQD_Breaker]),Table_Breaker[breaker],Table_Breaker[Description]))</f>
        <v/>
      </c>
      <c r="AS185" t="str">
        <f>IF(C185="","",_xlfn.XLOOKUP(_xlfn.XLOOKUP(C185,table_Termination[Connector],table_Termination[HV_Siem_Breaker]),Table_Breaker[breaker],Table_Breaker[Description],""))</f>
        <v/>
      </c>
      <c r="AT185" s="44" t="s">
        <v>283</v>
      </c>
      <c r="AU185" t="e">
        <f t="shared" si="34"/>
        <v>#N/A</v>
      </c>
      <c r="AV185" t="e">
        <f t="shared" si="35"/>
        <v>#N/A</v>
      </c>
      <c r="AW185" s="44" t="str" cm="1">
        <f t="array" ref="AW185">IF(D185="","",_xlfn.TOROW(lookup!A366:A378))</f>
        <v/>
      </c>
    </row>
    <row r="186" spans="1:49" x14ac:dyDescent="0.25">
      <c r="A186" s="56">
        <v>177</v>
      </c>
      <c r="B186" s="57" t="str">
        <f t="shared" si="31"/>
        <v/>
      </c>
      <c r="C186" s="58"/>
      <c r="D186" s="58"/>
      <c r="E186" s="57"/>
      <c r="F186" s="57" t="str">
        <f t="shared" si="32"/>
        <v/>
      </c>
      <c r="G186" s="57"/>
      <c r="H186" s="59"/>
      <c r="I186" s="59" t="s">
        <v>183</v>
      </c>
      <c r="J186" s="59" t="s">
        <v>183</v>
      </c>
      <c r="K186" s="59"/>
      <c r="L186" s="60" t="str">
        <f t="shared" si="36"/>
        <v/>
      </c>
      <c r="M186" s="60" t="str">
        <f t="shared" si="37"/>
        <v/>
      </c>
      <c r="N186" s="59"/>
      <c r="O186" s="59"/>
      <c r="P186" s="61"/>
      <c r="Q186" s="61"/>
      <c r="R186" s="62" t="str">
        <f>IF(C186="","",_xlfn.XLOOKUP(C186,table_Termination[Connector],table_Termination[Conduit_Size]))</f>
        <v/>
      </c>
      <c r="S186" s="63" t="str">
        <f>IF(C186="","",_xlfn.XLOOKUP(C186,table_Termination[Connector],table_Termination[Wire AWG]))</f>
        <v/>
      </c>
      <c r="T186" s="64" t="str">
        <f t="shared" si="29"/>
        <v/>
      </c>
      <c r="U186" s="65" t="str">
        <f>IF(C186="","",LEFT(_xlfn.XLOOKUP(C186,table_Termination[Connector],table_Termination[Voltage]),3))</f>
        <v/>
      </c>
      <c r="V186" s="66" t="str">
        <f t="shared" si="38"/>
        <v/>
      </c>
      <c r="W186" s="64" t="str" cm="1">
        <f t="array" aca="1" ref="W186" ca="1">IF(C186="","",IF(D186="MCC","------",IF(K186="","Black",_xlfn.XLOOKUP(K186,Table_RotateWireColor[circuit],INDIRECT("Table_RotateWireColor["&amp;U186&amp;"]")))))</f>
        <v/>
      </c>
      <c r="X186" s="64" t="str" cm="1">
        <f t="array" aca="1" ref="X186" ca="1">IF(C186="","",IF(D186="MCC","-----",IF(AH186=1,"-",IF(K186="","Red",_xlfn.XLOOKUP(L186,Table_RotateWireColor[circuit],INDIRECT("Table_RotateWireColor["&amp;U186&amp;"]"))))))</f>
        <v/>
      </c>
      <c r="Y186" s="64" t="str" cm="1">
        <f t="array" aca="1" ref="Y186" ca="1">IF(C186="","",IF(D186="MCC","-----",IF(AH186&lt;=2,"-",IF(K186="","Blue",_xlfn.XLOOKUP(M186,Table_RotateWireColor[circuit],INDIRECT("Table_RotateWireColor["&amp;U186&amp;"]"))))))</f>
        <v/>
      </c>
      <c r="Z186" s="64" t="str" cm="1">
        <f t="array" aca="1" ref="Z186" ca="1">IF(C186="","",IF(D186="MCC","-----",IF(AI186&lt;&gt;1,"-",IF(K186="","White",_xlfn.XLOOKUP("N",Table_RotateWireColor[circuit],INDIRECT("Table_RotateWireColor["&amp;U186&amp;"]"))))))</f>
        <v/>
      </c>
      <c r="AA186" s="64" t="str">
        <f t="shared" si="33"/>
        <v/>
      </c>
      <c r="AB186" s="67" t="str">
        <f>IF(C186="","","PWxx-"&amp;_xlfn.XLOOKUP(C186,table_Termination[Connector],table_Termination[Abbreviation])&amp;"T-xxSALx("&amp;IF(D186="LFMC",0,IF(D186="MCC",1,3))&amp;IF(Q186="Bolt",1,0)&amp;IF(AL186="None",0,IF(AL186="1G",1,IF(AL186="4x4",2,3)))&amp;")")</f>
        <v/>
      </c>
      <c r="AC186" s="68" t="str">
        <f>IF(D186="MCC","MC Cable Wire Colors "&amp;_xlfn.XLOOKUP(C186,table_Termination[Connector],table_Termination[MCC_Wire_Colors]),"")</f>
        <v/>
      </c>
      <c r="AD186" s="69"/>
      <c r="AG186" t="e">
        <f>IF(AND(LEFT(C186,2)="L6",_xlfn.NUMBERVALUE(LEFT(U186,3))&gt;250),"1ph",_xlfn.XLOOKUP(C186,table_Termination[Connector],table_Termination[Phasing]))</f>
        <v>#N/A</v>
      </c>
      <c r="AH186" t="e">
        <f>_xlfn.XLOOKUP('Order Entry'!AG186,lookup!$O$3:$O$7,lookup!$P$3:$P$7)</f>
        <v>#N/A</v>
      </c>
      <c r="AI186" t="e">
        <f>_xlfn.XLOOKUP('Order Entry'!AG186,lookup!$O$3:$O$7,lookup!$Q$3:$Q$7)</f>
        <v>#N/A</v>
      </c>
      <c r="AJ186">
        <f t="shared" si="30"/>
        <v>0</v>
      </c>
      <c r="AK186" t="e">
        <f>_xlfn.XLOOKUP(C186,table_Termination[Connector],table_Termination[Plate_Hole])</f>
        <v>#N/A</v>
      </c>
      <c r="AL186" t="e">
        <f>_xlfn.XLOOKUP(V186,lookup!$AD$68:$AD$72,lookup!$AC$68:$AC$72)</f>
        <v>#N/A</v>
      </c>
      <c r="AM186" s="44" t="str" cm="1">
        <f t="array" ref="AM186">IF(C186="","",IF(_xlfn.XLOOKUP(C186,table_Termination[Connector],table_Termination[Plate_Hole])=1.6,{"4x4","1G"},IF(_xlfn.XLOOKUP(C186,table_Termination[Connector],table_Termination[Plate_Hole])=2.1,"4x4","None")))</f>
        <v/>
      </c>
      <c r="AO186" s="44" t="str" cm="1">
        <f t="array" ref="AO186">IF(AM186="","None",_xlfn.XLOOKUP(_xlfn.ANCHORARRAY(AM186),lookup!$AC$68:$AC$72,lookup!$AD$68:$AD$72))</f>
        <v>None</v>
      </c>
      <c r="AQ186" s="44" t="s">
        <v>283</v>
      </c>
      <c r="AR186" t="str">
        <f>IF(C186="","",_xlfn.XLOOKUP(_xlfn.XLOOKUP(C186,table_Termination[Connector],table_Termination[SQD_Breaker]),Table_Breaker[breaker],Table_Breaker[Description]))</f>
        <v/>
      </c>
      <c r="AS186" t="str">
        <f>IF(C186="","",_xlfn.XLOOKUP(_xlfn.XLOOKUP(C186,table_Termination[Connector],table_Termination[HV_Siem_Breaker]),Table_Breaker[breaker],Table_Breaker[Description],""))</f>
        <v/>
      </c>
      <c r="AT186" s="44" t="s">
        <v>283</v>
      </c>
      <c r="AU186" t="e">
        <f t="shared" si="34"/>
        <v>#N/A</v>
      </c>
      <c r="AV186" t="e">
        <f t="shared" si="35"/>
        <v>#N/A</v>
      </c>
      <c r="AW186" s="44" t="str" cm="1">
        <f t="array" ref="AW186">IF(D186="","",_xlfn.TOROW(lookup!A367:A379))</f>
        <v/>
      </c>
    </row>
    <row r="187" spans="1:49" x14ac:dyDescent="0.25">
      <c r="A187" s="56">
        <v>178</v>
      </c>
      <c r="B187" s="57" t="str">
        <f t="shared" si="31"/>
        <v/>
      </c>
      <c r="C187" s="58"/>
      <c r="D187" s="58"/>
      <c r="E187" s="57"/>
      <c r="F187" s="57" t="str">
        <f t="shared" si="32"/>
        <v/>
      </c>
      <c r="G187" s="57"/>
      <c r="H187" s="59"/>
      <c r="I187" s="59" t="s">
        <v>183</v>
      </c>
      <c r="J187" s="59" t="s">
        <v>183</v>
      </c>
      <c r="K187" s="59"/>
      <c r="L187" s="60" t="str">
        <f t="shared" si="36"/>
        <v/>
      </c>
      <c r="M187" s="60" t="str">
        <f t="shared" si="37"/>
        <v/>
      </c>
      <c r="N187" s="59"/>
      <c r="O187" s="59"/>
      <c r="P187" s="61"/>
      <c r="Q187" s="61"/>
      <c r="R187" s="62" t="str">
        <f>IF(C187="","",_xlfn.XLOOKUP(C187,table_Termination[Connector],table_Termination[Conduit_Size]))</f>
        <v/>
      </c>
      <c r="S187" s="63" t="str">
        <f>IF(C187="","",_xlfn.XLOOKUP(C187,table_Termination[Connector],table_Termination[Wire AWG]))</f>
        <v/>
      </c>
      <c r="T187" s="64" t="str">
        <f t="shared" si="29"/>
        <v/>
      </c>
      <c r="U187" s="65" t="str">
        <f>IF(C187="","",LEFT(_xlfn.XLOOKUP(C187,table_Termination[Connector],table_Termination[Voltage]),3))</f>
        <v/>
      </c>
      <c r="V187" s="66" t="str">
        <f t="shared" si="38"/>
        <v/>
      </c>
      <c r="W187" s="64" t="str" cm="1">
        <f t="array" aca="1" ref="W187" ca="1">IF(C187="","",IF(D187="MCC","------",IF(K187="","Black",_xlfn.XLOOKUP(K187,Table_RotateWireColor[circuit],INDIRECT("Table_RotateWireColor["&amp;U187&amp;"]")))))</f>
        <v/>
      </c>
      <c r="X187" s="64" t="str" cm="1">
        <f t="array" aca="1" ref="X187" ca="1">IF(C187="","",IF(D187="MCC","-----",IF(AH187=1,"-",IF(K187="","Red",_xlfn.XLOOKUP(L187,Table_RotateWireColor[circuit],INDIRECT("Table_RotateWireColor["&amp;U187&amp;"]"))))))</f>
        <v/>
      </c>
      <c r="Y187" s="64" t="str" cm="1">
        <f t="array" aca="1" ref="Y187" ca="1">IF(C187="","",IF(D187="MCC","-----",IF(AH187&lt;=2,"-",IF(K187="","Blue",_xlfn.XLOOKUP(M187,Table_RotateWireColor[circuit],INDIRECT("Table_RotateWireColor["&amp;U187&amp;"]"))))))</f>
        <v/>
      </c>
      <c r="Z187" s="64" t="str" cm="1">
        <f t="array" aca="1" ref="Z187" ca="1">IF(C187="","",IF(D187="MCC","-----",IF(AI187&lt;&gt;1,"-",IF(K187="","White",_xlfn.XLOOKUP("N",Table_RotateWireColor[circuit],INDIRECT("Table_RotateWireColor["&amp;U187&amp;"]"))))))</f>
        <v/>
      </c>
      <c r="AA187" s="64" t="str">
        <f t="shared" si="33"/>
        <v/>
      </c>
      <c r="AB187" s="67" t="str">
        <f>IF(C187="","","PWxx-"&amp;_xlfn.XLOOKUP(C187,table_Termination[Connector],table_Termination[Abbreviation])&amp;"T-xxSALx("&amp;IF(D187="LFMC",0,IF(D187="MCC",1,3))&amp;IF(Q187="Bolt",1,0)&amp;IF(AL187="None",0,IF(AL187="1G",1,IF(AL187="4x4",2,3)))&amp;")")</f>
        <v/>
      </c>
      <c r="AC187" s="68" t="str">
        <f>IF(D187="MCC","MC Cable Wire Colors "&amp;_xlfn.XLOOKUP(C187,table_Termination[Connector],table_Termination[MCC_Wire_Colors]),"")</f>
        <v/>
      </c>
      <c r="AD187" s="69"/>
      <c r="AG187" t="e">
        <f>IF(AND(LEFT(C187,2)="L6",_xlfn.NUMBERVALUE(LEFT(U187,3))&gt;250),"1ph",_xlfn.XLOOKUP(C187,table_Termination[Connector],table_Termination[Phasing]))</f>
        <v>#N/A</v>
      </c>
      <c r="AH187" t="e">
        <f>_xlfn.XLOOKUP('Order Entry'!AG187,lookup!$O$3:$O$7,lookup!$P$3:$P$7)</f>
        <v>#N/A</v>
      </c>
      <c r="AI187" t="e">
        <f>_xlfn.XLOOKUP('Order Entry'!AG187,lookup!$O$3:$O$7,lookup!$Q$3:$Q$7)</f>
        <v>#N/A</v>
      </c>
      <c r="AJ187">
        <f t="shared" si="30"/>
        <v>0</v>
      </c>
      <c r="AK187" t="e">
        <f>_xlfn.XLOOKUP(C187,table_Termination[Connector],table_Termination[Plate_Hole])</f>
        <v>#N/A</v>
      </c>
      <c r="AL187" t="e">
        <f>_xlfn.XLOOKUP(V187,lookup!$AD$68:$AD$72,lookup!$AC$68:$AC$72)</f>
        <v>#N/A</v>
      </c>
      <c r="AM187" s="44" t="str" cm="1">
        <f t="array" ref="AM187">IF(C187="","",IF(_xlfn.XLOOKUP(C187,table_Termination[Connector],table_Termination[Plate_Hole])=1.6,{"4x4","1G"},IF(_xlfn.XLOOKUP(C187,table_Termination[Connector],table_Termination[Plate_Hole])=2.1,"4x4","None")))</f>
        <v/>
      </c>
      <c r="AO187" s="44" t="str" cm="1">
        <f t="array" ref="AO187">IF(AM187="","None",_xlfn.XLOOKUP(_xlfn.ANCHORARRAY(AM187),lookup!$AC$68:$AC$72,lookup!$AD$68:$AD$72))</f>
        <v>None</v>
      </c>
      <c r="AQ187" s="44" t="s">
        <v>283</v>
      </c>
      <c r="AR187" t="str">
        <f>IF(C187="","",_xlfn.XLOOKUP(_xlfn.XLOOKUP(C187,table_Termination[Connector],table_Termination[SQD_Breaker]),Table_Breaker[breaker],Table_Breaker[Description]))</f>
        <v/>
      </c>
      <c r="AS187" t="str">
        <f>IF(C187="","",_xlfn.XLOOKUP(_xlfn.XLOOKUP(C187,table_Termination[Connector],table_Termination[HV_Siem_Breaker]),Table_Breaker[breaker],Table_Breaker[Description],""))</f>
        <v/>
      </c>
      <c r="AT187" s="44" t="s">
        <v>283</v>
      </c>
      <c r="AU187" t="e">
        <f t="shared" si="34"/>
        <v>#N/A</v>
      </c>
      <c r="AV187" t="e">
        <f t="shared" si="35"/>
        <v>#N/A</v>
      </c>
      <c r="AW187" s="44" t="str" cm="1">
        <f t="array" ref="AW187">IF(D187="","",_xlfn.TOROW(lookup!A368:A380))</f>
        <v/>
      </c>
    </row>
    <row r="188" spans="1:49" x14ac:dyDescent="0.25">
      <c r="A188" s="56">
        <v>179</v>
      </c>
      <c r="B188" s="57" t="str">
        <f t="shared" si="31"/>
        <v/>
      </c>
      <c r="C188" s="58"/>
      <c r="D188" s="58"/>
      <c r="E188" s="57"/>
      <c r="F188" s="57" t="str">
        <f t="shared" si="32"/>
        <v/>
      </c>
      <c r="G188" s="57"/>
      <c r="H188" s="59"/>
      <c r="I188" s="59" t="s">
        <v>183</v>
      </c>
      <c r="J188" s="59" t="s">
        <v>183</v>
      </c>
      <c r="K188" s="59"/>
      <c r="L188" s="60" t="str">
        <f t="shared" si="36"/>
        <v/>
      </c>
      <c r="M188" s="60" t="str">
        <f t="shared" si="37"/>
        <v/>
      </c>
      <c r="N188" s="59"/>
      <c r="O188" s="59"/>
      <c r="P188" s="61"/>
      <c r="Q188" s="61"/>
      <c r="R188" s="62" t="str">
        <f>IF(C188="","",_xlfn.XLOOKUP(C188,table_Termination[Connector],table_Termination[Conduit_Size]))</f>
        <v/>
      </c>
      <c r="S188" s="63" t="str">
        <f>IF(C188="","",_xlfn.XLOOKUP(C188,table_Termination[Connector],table_Termination[Wire AWG]))</f>
        <v/>
      </c>
      <c r="T188" s="64" t="str">
        <f t="shared" si="29"/>
        <v/>
      </c>
      <c r="U188" s="65" t="str">
        <f>IF(C188="","",LEFT(_xlfn.XLOOKUP(C188,table_Termination[Connector],table_Termination[Voltage]),3))</f>
        <v/>
      </c>
      <c r="V188" s="66" t="str">
        <f t="shared" si="38"/>
        <v/>
      </c>
      <c r="W188" s="64" t="str" cm="1">
        <f t="array" aca="1" ref="W188" ca="1">IF(C188="","",IF(D188="MCC","------",IF(K188="","Black",_xlfn.XLOOKUP(K188,Table_RotateWireColor[circuit],INDIRECT("Table_RotateWireColor["&amp;U188&amp;"]")))))</f>
        <v/>
      </c>
      <c r="X188" s="64" t="str" cm="1">
        <f t="array" aca="1" ref="X188" ca="1">IF(C188="","",IF(D188="MCC","-----",IF(AH188=1,"-",IF(K188="","Red",_xlfn.XLOOKUP(L188,Table_RotateWireColor[circuit],INDIRECT("Table_RotateWireColor["&amp;U188&amp;"]"))))))</f>
        <v/>
      </c>
      <c r="Y188" s="64" t="str" cm="1">
        <f t="array" aca="1" ref="Y188" ca="1">IF(C188="","",IF(D188="MCC","-----",IF(AH188&lt;=2,"-",IF(K188="","Blue",_xlfn.XLOOKUP(M188,Table_RotateWireColor[circuit],INDIRECT("Table_RotateWireColor["&amp;U188&amp;"]"))))))</f>
        <v/>
      </c>
      <c r="Z188" s="64" t="str" cm="1">
        <f t="array" aca="1" ref="Z188" ca="1">IF(C188="","",IF(D188="MCC","-----",IF(AI188&lt;&gt;1,"-",IF(K188="","White",_xlfn.XLOOKUP("N",Table_RotateWireColor[circuit],INDIRECT("Table_RotateWireColor["&amp;U188&amp;"]"))))))</f>
        <v/>
      </c>
      <c r="AA188" s="64" t="str">
        <f t="shared" si="33"/>
        <v/>
      </c>
      <c r="AB188" s="67" t="str">
        <f>IF(C188="","","PWxx-"&amp;_xlfn.XLOOKUP(C188,table_Termination[Connector],table_Termination[Abbreviation])&amp;"T-xxSALx("&amp;IF(D188="LFMC",0,IF(D188="MCC",1,3))&amp;IF(Q188="Bolt",1,0)&amp;IF(AL188="None",0,IF(AL188="1G",1,IF(AL188="4x4",2,3)))&amp;")")</f>
        <v/>
      </c>
      <c r="AC188" s="68" t="str">
        <f>IF(D188="MCC","MC Cable Wire Colors "&amp;_xlfn.XLOOKUP(C188,table_Termination[Connector],table_Termination[MCC_Wire_Colors]),"")</f>
        <v/>
      </c>
      <c r="AD188" s="69"/>
      <c r="AG188" t="e">
        <f>IF(AND(LEFT(C188,2)="L6",_xlfn.NUMBERVALUE(LEFT(U188,3))&gt;250),"1ph",_xlfn.XLOOKUP(C188,table_Termination[Connector],table_Termination[Phasing]))</f>
        <v>#N/A</v>
      </c>
      <c r="AH188" t="e">
        <f>_xlfn.XLOOKUP('Order Entry'!AG188,lookup!$O$3:$O$7,lookup!$P$3:$P$7)</f>
        <v>#N/A</v>
      </c>
      <c r="AI188" t="e">
        <f>_xlfn.XLOOKUP('Order Entry'!AG188,lookup!$O$3:$O$7,lookup!$Q$3:$Q$7)</f>
        <v>#N/A</v>
      </c>
      <c r="AJ188">
        <f t="shared" si="30"/>
        <v>0</v>
      </c>
      <c r="AK188" t="e">
        <f>_xlfn.XLOOKUP(C188,table_Termination[Connector],table_Termination[Plate_Hole])</f>
        <v>#N/A</v>
      </c>
      <c r="AL188" t="e">
        <f>_xlfn.XLOOKUP(V188,lookup!$AD$68:$AD$72,lookup!$AC$68:$AC$72)</f>
        <v>#N/A</v>
      </c>
      <c r="AM188" s="44" t="str" cm="1">
        <f t="array" ref="AM188">IF(C188="","",IF(_xlfn.XLOOKUP(C188,table_Termination[Connector],table_Termination[Plate_Hole])=1.6,{"4x4","1G"},IF(_xlfn.XLOOKUP(C188,table_Termination[Connector],table_Termination[Plate_Hole])=2.1,"4x4","None")))</f>
        <v/>
      </c>
      <c r="AO188" s="44" t="str" cm="1">
        <f t="array" ref="AO188">IF(AM188="","None",_xlfn.XLOOKUP(_xlfn.ANCHORARRAY(AM188),lookup!$AC$68:$AC$72,lookup!$AD$68:$AD$72))</f>
        <v>None</v>
      </c>
      <c r="AQ188" s="44" t="s">
        <v>283</v>
      </c>
      <c r="AR188" t="str">
        <f>IF(C188="","",_xlfn.XLOOKUP(_xlfn.XLOOKUP(C188,table_Termination[Connector],table_Termination[SQD_Breaker]),Table_Breaker[breaker],Table_Breaker[Description]))</f>
        <v/>
      </c>
      <c r="AS188" t="str">
        <f>IF(C188="","",_xlfn.XLOOKUP(_xlfn.XLOOKUP(C188,table_Termination[Connector],table_Termination[HV_Siem_Breaker]),Table_Breaker[breaker],Table_Breaker[Description],""))</f>
        <v/>
      </c>
      <c r="AT188" s="44" t="s">
        <v>283</v>
      </c>
      <c r="AU188" t="e">
        <f t="shared" si="34"/>
        <v>#N/A</v>
      </c>
      <c r="AV188" t="e">
        <f t="shared" si="35"/>
        <v>#N/A</v>
      </c>
      <c r="AW188" s="44" t="str" cm="1">
        <f t="array" ref="AW188">IF(D188="","",_xlfn.TOROW(lookup!A369:A381))</f>
        <v/>
      </c>
    </row>
    <row r="189" spans="1:49" x14ac:dyDescent="0.25">
      <c r="A189" s="56">
        <v>180</v>
      </c>
      <c r="B189" s="57" t="str">
        <f t="shared" si="31"/>
        <v/>
      </c>
      <c r="C189" s="58"/>
      <c r="D189" s="58"/>
      <c r="E189" s="57"/>
      <c r="F189" s="57" t="str">
        <f t="shared" si="32"/>
        <v/>
      </c>
      <c r="G189" s="57"/>
      <c r="H189" s="59"/>
      <c r="I189" s="59" t="s">
        <v>183</v>
      </c>
      <c r="J189" s="59" t="s">
        <v>183</v>
      </c>
      <c r="K189" s="59"/>
      <c r="L189" s="60" t="str">
        <f t="shared" si="36"/>
        <v/>
      </c>
      <c r="M189" s="60" t="str">
        <f t="shared" si="37"/>
        <v/>
      </c>
      <c r="N189" s="59"/>
      <c r="O189" s="59"/>
      <c r="P189" s="61"/>
      <c r="Q189" s="61"/>
      <c r="R189" s="62" t="str">
        <f>IF(C189="","",_xlfn.XLOOKUP(C189,table_Termination[Connector],table_Termination[Conduit_Size]))</f>
        <v/>
      </c>
      <c r="S189" s="63" t="str">
        <f>IF(C189="","",_xlfn.XLOOKUP(C189,table_Termination[Connector],table_Termination[Wire AWG]))</f>
        <v/>
      </c>
      <c r="T189" s="64" t="str">
        <f t="shared" si="29"/>
        <v/>
      </c>
      <c r="U189" s="65" t="str">
        <f>IF(C189="","",LEFT(_xlfn.XLOOKUP(C189,table_Termination[Connector],table_Termination[Voltage]),3))</f>
        <v/>
      </c>
      <c r="V189" s="66" t="str">
        <f t="shared" si="38"/>
        <v/>
      </c>
      <c r="W189" s="64" t="str" cm="1">
        <f t="array" aca="1" ref="W189" ca="1">IF(C189="","",IF(D189="MCC","------",IF(K189="","Black",_xlfn.XLOOKUP(K189,Table_RotateWireColor[circuit],INDIRECT("Table_RotateWireColor["&amp;U189&amp;"]")))))</f>
        <v/>
      </c>
      <c r="X189" s="64" t="str" cm="1">
        <f t="array" aca="1" ref="X189" ca="1">IF(C189="","",IF(D189="MCC","-----",IF(AH189=1,"-",IF(K189="","Red",_xlfn.XLOOKUP(L189,Table_RotateWireColor[circuit],INDIRECT("Table_RotateWireColor["&amp;U189&amp;"]"))))))</f>
        <v/>
      </c>
      <c r="Y189" s="64" t="str" cm="1">
        <f t="array" aca="1" ref="Y189" ca="1">IF(C189="","",IF(D189="MCC","-----",IF(AH189&lt;=2,"-",IF(K189="","Blue",_xlfn.XLOOKUP(M189,Table_RotateWireColor[circuit],INDIRECT("Table_RotateWireColor["&amp;U189&amp;"]"))))))</f>
        <v/>
      </c>
      <c r="Z189" s="64" t="str" cm="1">
        <f t="array" aca="1" ref="Z189" ca="1">IF(C189="","",IF(D189="MCC","-----",IF(AI189&lt;&gt;1,"-",IF(K189="","White",_xlfn.XLOOKUP("N",Table_RotateWireColor[circuit],INDIRECT("Table_RotateWireColor["&amp;U189&amp;"]"))))))</f>
        <v/>
      </c>
      <c r="AA189" s="64" t="str">
        <f t="shared" si="33"/>
        <v/>
      </c>
      <c r="AB189" s="67" t="str">
        <f>IF(C189="","","PWxx-"&amp;_xlfn.XLOOKUP(C189,table_Termination[Connector],table_Termination[Abbreviation])&amp;"T-xxSALx("&amp;IF(D189="LFMC",0,IF(D189="MCC",1,3))&amp;IF(Q189="Bolt",1,0)&amp;IF(AL189="None",0,IF(AL189="1G",1,IF(AL189="4x4",2,3)))&amp;")")</f>
        <v/>
      </c>
      <c r="AC189" s="68" t="str">
        <f>IF(D189="MCC","MC Cable Wire Colors "&amp;_xlfn.XLOOKUP(C189,table_Termination[Connector],table_Termination[MCC_Wire_Colors]),"")</f>
        <v/>
      </c>
      <c r="AD189" s="69"/>
      <c r="AG189" t="e">
        <f>IF(AND(LEFT(C189,2)="L6",_xlfn.NUMBERVALUE(LEFT(U189,3))&gt;250),"1ph",_xlfn.XLOOKUP(C189,table_Termination[Connector],table_Termination[Phasing]))</f>
        <v>#N/A</v>
      </c>
      <c r="AH189" t="e">
        <f>_xlfn.XLOOKUP('Order Entry'!AG189,lookup!$O$3:$O$7,lookup!$P$3:$P$7)</f>
        <v>#N/A</v>
      </c>
      <c r="AI189" t="e">
        <f>_xlfn.XLOOKUP('Order Entry'!AG189,lookup!$O$3:$O$7,lookup!$Q$3:$Q$7)</f>
        <v>#N/A</v>
      </c>
      <c r="AJ189">
        <f t="shared" si="30"/>
        <v>0</v>
      </c>
      <c r="AK189" t="e">
        <f>_xlfn.XLOOKUP(C189,table_Termination[Connector],table_Termination[Plate_Hole])</f>
        <v>#N/A</v>
      </c>
      <c r="AL189" t="e">
        <f>_xlfn.XLOOKUP(V189,lookup!$AD$68:$AD$72,lookup!$AC$68:$AC$72)</f>
        <v>#N/A</v>
      </c>
      <c r="AM189" s="44" t="str" cm="1">
        <f t="array" ref="AM189">IF(C189="","",IF(_xlfn.XLOOKUP(C189,table_Termination[Connector],table_Termination[Plate_Hole])=1.6,{"4x4","1G"},IF(_xlfn.XLOOKUP(C189,table_Termination[Connector],table_Termination[Plate_Hole])=2.1,"4x4","None")))</f>
        <v/>
      </c>
      <c r="AO189" s="44" t="str" cm="1">
        <f t="array" ref="AO189">IF(AM189="","None",_xlfn.XLOOKUP(_xlfn.ANCHORARRAY(AM189),lookup!$AC$68:$AC$72,lookup!$AD$68:$AD$72))</f>
        <v>None</v>
      </c>
      <c r="AQ189" s="44" t="s">
        <v>283</v>
      </c>
      <c r="AR189" t="str">
        <f>IF(C189="","",_xlfn.XLOOKUP(_xlfn.XLOOKUP(C189,table_Termination[Connector],table_Termination[SQD_Breaker]),Table_Breaker[breaker],Table_Breaker[Description]))</f>
        <v/>
      </c>
      <c r="AS189" t="str">
        <f>IF(C189="","",_xlfn.XLOOKUP(_xlfn.XLOOKUP(C189,table_Termination[Connector],table_Termination[HV_Siem_Breaker]),Table_Breaker[breaker],Table_Breaker[Description],""))</f>
        <v/>
      </c>
      <c r="AT189" s="44" t="s">
        <v>283</v>
      </c>
      <c r="AU189" t="e">
        <f t="shared" si="34"/>
        <v>#N/A</v>
      </c>
      <c r="AV189" t="e">
        <f t="shared" si="35"/>
        <v>#N/A</v>
      </c>
      <c r="AW189" s="44" t="str" cm="1">
        <f t="array" ref="AW189">IF(D189="","",_xlfn.TOROW(lookup!A370:A382))</f>
        <v/>
      </c>
    </row>
    <row r="190" spans="1:49" x14ac:dyDescent="0.25">
      <c r="A190" s="56">
        <v>181</v>
      </c>
      <c r="B190" s="57" t="str">
        <f t="shared" si="31"/>
        <v/>
      </c>
      <c r="C190" s="58"/>
      <c r="D190" s="58"/>
      <c r="E190" s="57"/>
      <c r="F190" s="57" t="str">
        <f t="shared" si="32"/>
        <v/>
      </c>
      <c r="G190" s="57"/>
      <c r="H190" s="59"/>
      <c r="I190" s="59" t="s">
        <v>183</v>
      </c>
      <c r="J190" s="59" t="s">
        <v>183</v>
      </c>
      <c r="K190" s="59"/>
      <c r="L190" s="60" t="str">
        <f t="shared" si="36"/>
        <v/>
      </c>
      <c r="M190" s="60" t="str">
        <f t="shared" si="37"/>
        <v/>
      </c>
      <c r="N190" s="59"/>
      <c r="O190" s="59"/>
      <c r="P190" s="61"/>
      <c r="Q190" s="61"/>
      <c r="R190" s="62" t="str">
        <f>IF(C190="","",_xlfn.XLOOKUP(C190,table_Termination[Connector],table_Termination[Conduit_Size]))</f>
        <v/>
      </c>
      <c r="S190" s="63" t="str">
        <f>IF(C190="","",_xlfn.XLOOKUP(C190,table_Termination[Connector],table_Termination[Wire AWG]))</f>
        <v/>
      </c>
      <c r="T190" s="64" t="str">
        <f t="shared" si="29"/>
        <v/>
      </c>
      <c r="U190" s="65" t="str">
        <f>IF(C190="","",LEFT(_xlfn.XLOOKUP(C190,table_Termination[Connector],table_Termination[Voltage]),3))</f>
        <v/>
      </c>
      <c r="V190" s="66" t="str">
        <f t="shared" si="38"/>
        <v/>
      </c>
      <c r="W190" s="64" t="str" cm="1">
        <f t="array" aca="1" ref="W190" ca="1">IF(C190="","",IF(D190="MCC","------",IF(K190="","Black",_xlfn.XLOOKUP(K190,Table_RotateWireColor[circuit],INDIRECT("Table_RotateWireColor["&amp;U190&amp;"]")))))</f>
        <v/>
      </c>
      <c r="X190" s="64" t="str" cm="1">
        <f t="array" aca="1" ref="X190" ca="1">IF(C190="","",IF(D190="MCC","-----",IF(AH190=1,"-",IF(K190="","Red",_xlfn.XLOOKUP(L190,Table_RotateWireColor[circuit],INDIRECT("Table_RotateWireColor["&amp;U190&amp;"]"))))))</f>
        <v/>
      </c>
      <c r="Y190" s="64" t="str" cm="1">
        <f t="array" aca="1" ref="Y190" ca="1">IF(C190="","",IF(D190="MCC","-----",IF(AH190&lt;=2,"-",IF(K190="","Blue",_xlfn.XLOOKUP(M190,Table_RotateWireColor[circuit],INDIRECT("Table_RotateWireColor["&amp;U190&amp;"]"))))))</f>
        <v/>
      </c>
      <c r="Z190" s="64" t="str" cm="1">
        <f t="array" aca="1" ref="Z190" ca="1">IF(C190="","",IF(D190="MCC","-----",IF(AI190&lt;&gt;1,"-",IF(K190="","White",_xlfn.XLOOKUP("N",Table_RotateWireColor[circuit],INDIRECT("Table_RotateWireColor["&amp;U190&amp;"]"))))))</f>
        <v/>
      </c>
      <c r="AA190" s="64" t="str">
        <f t="shared" si="33"/>
        <v/>
      </c>
      <c r="AB190" s="67" t="str">
        <f>IF(C190="","","PWxx-"&amp;_xlfn.XLOOKUP(C190,table_Termination[Connector],table_Termination[Abbreviation])&amp;"T-xxSALx("&amp;IF(D190="LFMC",0,IF(D190="MCC",1,3))&amp;IF(Q190="Bolt",1,0)&amp;IF(AL190="None",0,IF(AL190="1G",1,IF(AL190="4x4",2,3)))&amp;")")</f>
        <v/>
      </c>
      <c r="AC190" s="68" t="str">
        <f>IF(D190="MCC","MC Cable Wire Colors "&amp;_xlfn.XLOOKUP(C190,table_Termination[Connector],table_Termination[MCC_Wire_Colors]),"")</f>
        <v/>
      </c>
      <c r="AD190" s="69"/>
      <c r="AG190" t="e">
        <f>IF(AND(LEFT(C190,2)="L6",_xlfn.NUMBERVALUE(LEFT(U190,3))&gt;250),"1ph",_xlfn.XLOOKUP(C190,table_Termination[Connector],table_Termination[Phasing]))</f>
        <v>#N/A</v>
      </c>
      <c r="AH190" t="e">
        <f>_xlfn.XLOOKUP('Order Entry'!AG190,lookup!$O$3:$O$7,lookup!$P$3:$P$7)</f>
        <v>#N/A</v>
      </c>
      <c r="AI190" t="e">
        <f>_xlfn.XLOOKUP('Order Entry'!AG190,lookup!$O$3:$O$7,lookup!$Q$3:$Q$7)</f>
        <v>#N/A</v>
      </c>
      <c r="AJ190">
        <f t="shared" si="30"/>
        <v>0</v>
      </c>
      <c r="AK190" t="e">
        <f>_xlfn.XLOOKUP(C190,table_Termination[Connector],table_Termination[Plate_Hole])</f>
        <v>#N/A</v>
      </c>
      <c r="AL190" t="e">
        <f>_xlfn.XLOOKUP(V190,lookup!$AD$68:$AD$72,lookup!$AC$68:$AC$72)</f>
        <v>#N/A</v>
      </c>
      <c r="AM190" s="44" t="str" cm="1">
        <f t="array" ref="AM190">IF(C190="","",IF(_xlfn.XLOOKUP(C190,table_Termination[Connector],table_Termination[Plate_Hole])=1.6,{"4x4","1G"},IF(_xlfn.XLOOKUP(C190,table_Termination[Connector],table_Termination[Plate_Hole])=2.1,"4x4","None")))</f>
        <v/>
      </c>
      <c r="AO190" s="44" t="str" cm="1">
        <f t="array" ref="AO190">IF(AM190="","None",_xlfn.XLOOKUP(_xlfn.ANCHORARRAY(AM190),lookup!$AC$68:$AC$72,lookup!$AD$68:$AD$72))</f>
        <v>None</v>
      </c>
      <c r="AQ190" s="44" t="s">
        <v>283</v>
      </c>
      <c r="AR190" t="str">
        <f>IF(C190="","",_xlfn.XLOOKUP(_xlfn.XLOOKUP(C190,table_Termination[Connector],table_Termination[SQD_Breaker]),Table_Breaker[breaker],Table_Breaker[Description]))</f>
        <v/>
      </c>
      <c r="AS190" t="str">
        <f>IF(C190="","",_xlfn.XLOOKUP(_xlfn.XLOOKUP(C190,table_Termination[Connector],table_Termination[HV_Siem_Breaker]),Table_Breaker[breaker],Table_Breaker[Description],""))</f>
        <v/>
      </c>
      <c r="AT190" s="44" t="s">
        <v>283</v>
      </c>
      <c r="AU190" t="e">
        <f t="shared" si="34"/>
        <v>#N/A</v>
      </c>
      <c r="AV190" t="e">
        <f t="shared" si="35"/>
        <v>#N/A</v>
      </c>
      <c r="AW190" s="44" t="str" cm="1">
        <f t="array" ref="AW190">IF(D190="","",_xlfn.TOROW(lookup!A371:A383))</f>
        <v/>
      </c>
    </row>
    <row r="191" spans="1:49" x14ac:dyDescent="0.25">
      <c r="A191" s="56">
        <v>182</v>
      </c>
      <c r="B191" s="57" t="str">
        <f t="shared" si="31"/>
        <v/>
      </c>
      <c r="C191" s="58"/>
      <c r="D191" s="58"/>
      <c r="E191" s="57"/>
      <c r="F191" s="57" t="str">
        <f t="shared" si="32"/>
        <v/>
      </c>
      <c r="G191" s="57"/>
      <c r="H191" s="59"/>
      <c r="I191" s="59" t="s">
        <v>183</v>
      </c>
      <c r="J191" s="59" t="s">
        <v>183</v>
      </c>
      <c r="K191" s="59"/>
      <c r="L191" s="60" t="str">
        <f t="shared" si="36"/>
        <v/>
      </c>
      <c r="M191" s="60" t="str">
        <f t="shared" si="37"/>
        <v/>
      </c>
      <c r="N191" s="59"/>
      <c r="O191" s="59"/>
      <c r="P191" s="61"/>
      <c r="Q191" s="61"/>
      <c r="R191" s="62" t="str">
        <f>IF(C191="","",_xlfn.XLOOKUP(C191,table_Termination[Connector],table_Termination[Conduit_Size]))</f>
        <v/>
      </c>
      <c r="S191" s="63" t="str">
        <f>IF(C191="","",_xlfn.XLOOKUP(C191,table_Termination[Connector],table_Termination[Wire AWG]))</f>
        <v/>
      </c>
      <c r="T191" s="64" t="str">
        <f t="shared" si="29"/>
        <v/>
      </c>
      <c r="U191" s="65" t="str">
        <f>IF(C191="","",LEFT(_xlfn.XLOOKUP(C191,table_Termination[Connector],table_Termination[Voltage]),3))</f>
        <v/>
      </c>
      <c r="V191" s="66" t="str">
        <f t="shared" si="38"/>
        <v/>
      </c>
      <c r="W191" s="64" t="str" cm="1">
        <f t="array" aca="1" ref="W191" ca="1">IF(C191="","",IF(D191="MCC","------",IF(K191="","Black",_xlfn.XLOOKUP(K191,Table_RotateWireColor[circuit],INDIRECT("Table_RotateWireColor["&amp;U191&amp;"]")))))</f>
        <v/>
      </c>
      <c r="X191" s="64" t="str" cm="1">
        <f t="array" aca="1" ref="X191" ca="1">IF(C191="","",IF(D191="MCC","-----",IF(AH191=1,"-",IF(K191="","Red",_xlfn.XLOOKUP(L191,Table_RotateWireColor[circuit],INDIRECT("Table_RotateWireColor["&amp;U191&amp;"]"))))))</f>
        <v/>
      </c>
      <c r="Y191" s="64" t="str" cm="1">
        <f t="array" aca="1" ref="Y191" ca="1">IF(C191="","",IF(D191="MCC","-----",IF(AH191&lt;=2,"-",IF(K191="","Blue",_xlfn.XLOOKUP(M191,Table_RotateWireColor[circuit],INDIRECT("Table_RotateWireColor["&amp;U191&amp;"]"))))))</f>
        <v/>
      </c>
      <c r="Z191" s="64" t="str" cm="1">
        <f t="array" aca="1" ref="Z191" ca="1">IF(C191="","",IF(D191="MCC","-----",IF(AI191&lt;&gt;1,"-",IF(K191="","White",_xlfn.XLOOKUP("N",Table_RotateWireColor[circuit],INDIRECT("Table_RotateWireColor["&amp;U191&amp;"]"))))))</f>
        <v/>
      </c>
      <c r="AA191" s="64" t="str">
        <f t="shared" si="33"/>
        <v/>
      </c>
      <c r="AB191" s="67" t="str">
        <f>IF(C191="","","PWxx-"&amp;_xlfn.XLOOKUP(C191,table_Termination[Connector],table_Termination[Abbreviation])&amp;"T-xxSALx("&amp;IF(D191="LFMC",0,IF(D191="MCC",1,3))&amp;IF(Q191="Bolt",1,0)&amp;IF(AL191="None",0,IF(AL191="1G",1,IF(AL191="4x4",2,3)))&amp;")")</f>
        <v/>
      </c>
      <c r="AC191" s="68" t="str">
        <f>IF(D191="MCC","MC Cable Wire Colors "&amp;_xlfn.XLOOKUP(C191,table_Termination[Connector],table_Termination[MCC_Wire_Colors]),"")</f>
        <v/>
      </c>
      <c r="AD191" s="69"/>
      <c r="AG191" t="e">
        <f>IF(AND(LEFT(C191,2)="L6",_xlfn.NUMBERVALUE(LEFT(U191,3))&gt;250),"1ph",_xlfn.XLOOKUP(C191,table_Termination[Connector],table_Termination[Phasing]))</f>
        <v>#N/A</v>
      </c>
      <c r="AH191" t="e">
        <f>_xlfn.XLOOKUP('Order Entry'!AG191,lookup!$O$3:$O$7,lookup!$P$3:$P$7)</f>
        <v>#N/A</v>
      </c>
      <c r="AI191" t="e">
        <f>_xlfn.XLOOKUP('Order Entry'!AG191,lookup!$O$3:$O$7,lookup!$Q$3:$Q$7)</f>
        <v>#N/A</v>
      </c>
      <c r="AJ191">
        <f t="shared" si="30"/>
        <v>0</v>
      </c>
      <c r="AK191" t="e">
        <f>_xlfn.XLOOKUP(C191,table_Termination[Connector],table_Termination[Plate_Hole])</f>
        <v>#N/A</v>
      </c>
      <c r="AL191" t="e">
        <f>_xlfn.XLOOKUP(V191,lookup!$AD$68:$AD$72,lookup!$AC$68:$AC$72)</f>
        <v>#N/A</v>
      </c>
      <c r="AM191" s="44" t="str" cm="1">
        <f t="array" ref="AM191">IF(C191="","",IF(_xlfn.XLOOKUP(C191,table_Termination[Connector],table_Termination[Plate_Hole])=1.6,{"4x4","1G"},IF(_xlfn.XLOOKUP(C191,table_Termination[Connector],table_Termination[Plate_Hole])=2.1,"4x4","None")))</f>
        <v/>
      </c>
      <c r="AO191" s="44" t="str" cm="1">
        <f t="array" ref="AO191">IF(AM191="","None",_xlfn.XLOOKUP(_xlfn.ANCHORARRAY(AM191),lookup!$AC$68:$AC$72,lookup!$AD$68:$AD$72))</f>
        <v>None</v>
      </c>
      <c r="AQ191" s="44" t="s">
        <v>283</v>
      </c>
      <c r="AR191" t="str">
        <f>IF(C191="","",_xlfn.XLOOKUP(_xlfn.XLOOKUP(C191,table_Termination[Connector],table_Termination[SQD_Breaker]),Table_Breaker[breaker],Table_Breaker[Description]))</f>
        <v/>
      </c>
      <c r="AS191" t="str">
        <f>IF(C191="","",_xlfn.XLOOKUP(_xlfn.XLOOKUP(C191,table_Termination[Connector],table_Termination[HV_Siem_Breaker]),Table_Breaker[breaker],Table_Breaker[Description],""))</f>
        <v/>
      </c>
      <c r="AT191" s="44" t="s">
        <v>283</v>
      </c>
      <c r="AU191" t="e">
        <f t="shared" si="34"/>
        <v>#N/A</v>
      </c>
      <c r="AV191" t="e">
        <f t="shared" si="35"/>
        <v>#N/A</v>
      </c>
      <c r="AW191" s="44" t="str" cm="1">
        <f t="array" ref="AW191">IF(D191="","",_xlfn.TOROW(lookup!A372:A384))</f>
        <v/>
      </c>
    </row>
    <row r="192" spans="1:49" x14ac:dyDescent="0.25">
      <c r="A192" s="56">
        <v>183</v>
      </c>
      <c r="B192" s="57" t="str">
        <f t="shared" si="31"/>
        <v/>
      </c>
      <c r="C192" s="58"/>
      <c r="D192" s="58"/>
      <c r="E192" s="57"/>
      <c r="F192" s="57" t="str">
        <f t="shared" si="32"/>
        <v/>
      </c>
      <c r="G192" s="57"/>
      <c r="H192" s="59"/>
      <c r="I192" s="59" t="s">
        <v>183</v>
      </c>
      <c r="J192" s="59" t="s">
        <v>183</v>
      </c>
      <c r="K192" s="59"/>
      <c r="L192" s="60" t="str">
        <f t="shared" si="36"/>
        <v/>
      </c>
      <c r="M192" s="60" t="str">
        <f t="shared" si="37"/>
        <v/>
      </c>
      <c r="N192" s="59"/>
      <c r="O192" s="59"/>
      <c r="P192" s="61"/>
      <c r="Q192" s="61"/>
      <c r="R192" s="62" t="str">
        <f>IF(C192="","",_xlfn.XLOOKUP(C192,table_Termination[Connector],table_Termination[Conduit_Size]))</f>
        <v/>
      </c>
      <c r="S192" s="63" t="str">
        <f>IF(C192="","",_xlfn.XLOOKUP(C192,table_Termination[Connector],table_Termination[Wire AWG]))</f>
        <v/>
      </c>
      <c r="T192" s="64" t="str">
        <f t="shared" si="29"/>
        <v/>
      </c>
      <c r="U192" s="65" t="str">
        <f>IF(C192="","",LEFT(_xlfn.XLOOKUP(C192,table_Termination[Connector],table_Termination[Voltage]),3))</f>
        <v/>
      </c>
      <c r="V192" s="66" t="str">
        <f t="shared" si="38"/>
        <v/>
      </c>
      <c r="W192" s="64" t="str" cm="1">
        <f t="array" aca="1" ref="W192" ca="1">IF(C192="","",IF(D192="MCC","------",IF(K192="","Black",_xlfn.XLOOKUP(K192,Table_RotateWireColor[circuit],INDIRECT("Table_RotateWireColor["&amp;U192&amp;"]")))))</f>
        <v/>
      </c>
      <c r="X192" s="64" t="str" cm="1">
        <f t="array" aca="1" ref="X192" ca="1">IF(C192="","",IF(D192="MCC","-----",IF(AH192=1,"-",IF(K192="","Red",_xlfn.XLOOKUP(L192,Table_RotateWireColor[circuit],INDIRECT("Table_RotateWireColor["&amp;U192&amp;"]"))))))</f>
        <v/>
      </c>
      <c r="Y192" s="64" t="str" cm="1">
        <f t="array" aca="1" ref="Y192" ca="1">IF(C192="","",IF(D192="MCC","-----",IF(AH192&lt;=2,"-",IF(K192="","Blue",_xlfn.XLOOKUP(M192,Table_RotateWireColor[circuit],INDIRECT("Table_RotateWireColor["&amp;U192&amp;"]"))))))</f>
        <v/>
      </c>
      <c r="Z192" s="64" t="str" cm="1">
        <f t="array" aca="1" ref="Z192" ca="1">IF(C192="","",IF(D192="MCC","-----",IF(AI192&lt;&gt;1,"-",IF(K192="","White",_xlfn.XLOOKUP("N",Table_RotateWireColor[circuit],INDIRECT("Table_RotateWireColor["&amp;U192&amp;"]"))))))</f>
        <v/>
      </c>
      <c r="AA192" s="64" t="str">
        <f t="shared" si="33"/>
        <v/>
      </c>
      <c r="AB192" s="67" t="str">
        <f>IF(C192="","","PWxx-"&amp;_xlfn.XLOOKUP(C192,table_Termination[Connector],table_Termination[Abbreviation])&amp;"T-xxSALx("&amp;IF(D192="LFMC",0,IF(D192="MCC",1,3))&amp;IF(Q192="Bolt",1,0)&amp;IF(AL192="None",0,IF(AL192="1G",1,IF(AL192="4x4",2,3)))&amp;")")</f>
        <v/>
      </c>
      <c r="AC192" s="68" t="str">
        <f>IF(D192="MCC","MC Cable Wire Colors "&amp;_xlfn.XLOOKUP(C192,table_Termination[Connector],table_Termination[MCC_Wire_Colors]),"")</f>
        <v/>
      </c>
      <c r="AD192" s="69"/>
      <c r="AG192" t="e">
        <f>IF(AND(LEFT(C192,2)="L6",_xlfn.NUMBERVALUE(LEFT(U192,3))&gt;250),"1ph",_xlfn.XLOOKUP(C192,table_Termination[Connector],table_Termination[Phasing]))</f>
        <v>#N/A</v>
      </c>
      <c r="AH192" t="e">
        <f>_xlfn.XLOOKUP('Order Entry'!AG192,lookup!$O$3:$O$7,lookup!$P$3:$P$7)</f>
        <v>#N/A</v>
      </c>
      <c r="AI192" t="e">
        <f>_xlfn.XLOOKUP('Order Entry'!AG192,lookup!$O$3:$O$7,lookup!$Q$3:$Q$7)</f>
        <v>#N/A</v>
      </c>
      <c r="AJ192">
        <f t="shared" si="30"/>
        <v>0</v>
      </c>
      <c r="AK192" t="e">
        <f>_xlfn.XLOOKUP(C192,table_Termination[Connector],table_Termination[Plate_Hole])</f>
        <v>#N/A</v>
      </c>
      <c r="AL192" t="e">
        <f>_xlfn.XLOOKUP(V192,lookup!$AD$68:$AD$72,lookup!$AC$68:$AC$72)</f>
        <v>#N/A</v>
      </c>
      <c r="AM192" s="44" t="str" cm="1">
        <f t="array" ref="AM192">IF(C192="","",IF(_xlfn.XLOOKUP(C192,table_Termination[Connector],table_Termination[Plate_Hole])=1.6,{"4x4","1G"},IF(_xlfn.XLOOKUP(C192,table_Termination[Connector],table_Termination[Plate_Hole])=2.1,"4x4","None")))</f>
        <v/>
      </c>
      <c r="AO192" s="44" t="str" cm="1">
        <f t="array" ref="AO192">IF(AM192="","None",_xlfn.XLOOKUP(_xlfn.ANCHORARRAY(AM192),lookup!$AC$68:$AC$72,lookup!$AD$68:$AD$72))</f>
        <v>None</v>
      </c>
      <c r="AQ192" s="44" t="s">
        <v>283</v>
      </c>
      <c r="AR192" t="str">
        <f>IF(C192="","",_xlfn.XLOOKUP(_xlfn.XLOOKUP(C192,table_Termination[Connector],table_Termination[SQD_Breaker]),Table_Breaker[breaker],Table_Breaker[Description]))</f>
        <v/>
      </c>
      <c r="AS192" t="str">
        <f>IF(C192="","",_xlfn.XLOOKUP(_xlfn.XLOOKUP(C192,table_Termination[Connector],table_Termination[HV_Siem_Breaker]),Table_Breaker[breaker],Table_Breaker[Description],""))</f>
        <v/>
      </c>
      <c r="AT192" s="44" t="s">
        <v>283</v>
      </c>
      <c r="AU192" t="e">
        <f t="shared" si="34"/>
        <v>#N/A</v>
      </c>
      <c r="AV192" t="e">
        <f t="shared" si="35"/>
        <v>#N/A</v>
      </c>
      <c r="AW192" s="44" t="str" cm="1">
        <f t="array" ref="AW192">IF(D192="","",_xlfn.TOROW(lookup!A373:A385))</f>
        <v/>
      </c>
    </row>
    <row r="193" spans="1:49" x14ac:dyDescent="0.25">
      <c r="A193" s="56">
        <v>184</v>
      </c>
      <c r="B193" s="57" t="str">
        <f t="shared" si="31"/>
        <v/>
      </c>
      <c r="C193" s="58"/>
      <c r="D193" s="58"/>
      <c r="E193" s="57"/>
      <c r="F193" s="57" t="str">
        <f t="shared" si="32"/>
        <v/>
      </c>
      <c r="G193" s="57"/>
      <c r="H193" s="59"/>
      <c r="I193" s="59" t="s">
        <v>183</v>
      </c>
      <c r="J193" s="59" t="s">
        <v>183</v>
      </c>
      <c r="K193" s="59"/>
      <c r="L193" s="60" t="str">
        <f t="shared" si="36"/>
        <v/>
      </c>
      <c r="M193" s="60" t="str">
        <f t="shared" si="37"/>
        <v/>
      </c>
      <c r="N193" s="59"/>
      <c r="O193" s="59"/>
      <c r="P193" s="61"/>
      <c r="Q193" s="61"/>
      <c r="R193" s="62" t="str">
        <f>IF(C193="","",_xlfn.XLOOKUP(C193,table_Termination[Connector],table_Termination[Conduit_Size]))</f>
        <v/>
      </c>
      <c r="S193" s="63" t="str">
        <f>IF(C193="","",_xlfn.XLOOKUP(C193,table_Termination[Connector],table_Termination[Wire AWG]))</f>
        <v/>
      </c>
      <c r="T193" s="64" t="str">
        <f t="shared" si="29"/>
        <v/>
      </c>
      <c r="U193" s="65" t="str">
        <f>IF(C193="","",LEFT(_xlfn.XLOOKUP(C193,table_Termination[Connector],table_Termination[Voltage]),3))</f>
        <v/>
      </c>
      <c r="V193" s="66" t="str">
        <f t="shared" si="38"/>
        <v/>
      </c>
      <c r="W193" s="64" t="str" cm="1">
        <f t="array" aca="1" ref="W193" ca="1">IF(C193="","",IF(D193="MCC","------",IF(K193="","Black",_xlfn.XLOOKUP(K193,Table_RotateWireColor[circuit],INDIRECT("Table_RotateWireColor["&amp;U193&amp;"]")))))</f>
        <v/>
      </c>
      <c r="X193" s="64" t="str" cm="1">
        <f t="array" aca="1" ref="X193" ca="1">IF(C193="","",IF(D193="MCC","-----",IF(AH193=1,"-",IF(K193="","Red",_xlfn.XLOOKUP(L193,Table_RotateWireColor[circuit],INDIRECT("Table_RotateWireColor["&amp;U193&amp;"]"))))))</f>
        <v/>
      </c>
      <c r="Y193" s="64" t="str" cm="1">
        <f t="array" aca="1" ref="Y193" ca="1">IF(C193="","",IF(D193="MCC","-----",IF(AH193&lt;=2,"-",IF(K193="","Blue",_xlfn.XLOOKUP(M193,Table_RotateWireColor[circuit],INDIRECT("Table_RotateWireColor["&amp;U193&amp;"]"))))))</f>
        <v/>
      </c>
      <c r="Z193" s="64" t="str" cm="1">
        <f t="array" aca="1" ref="Z193" ca="1">IF(C193="","",IF(D193="MCC","-----",IF(AI193&lt;&gt;1,"-",IF(K193="","White",_xlfn.XLOOKUP("N",Table_RotateWireColor[circuit],INDIRECT("Table_RotateWireColor["&amp;U193&amp;"]"))))))</f>
        <v/>
      </c>
      <c r="AA193" s="64" t="str">
        <f t="shared" si="33"/>
        <v/>
      </c>
      <c r="AB193" s="67" t="str">
        <f>IF(C193="","","PWxx-"&amp;_xlfn.XLOOKUP(C193,table_Termination[Connector],table_Termination[Abbreviation])&amp;"T-xxSALx("&amp;IF(D193="LFMC",0,IF(D193="MCC",1,3))&amp;IF(Q193="Bolt",1,0)&amp;IF(AL193="None",0,IF(AL193="1G",1,IF(AL193="4x4",2,3)))&amp;")")</f>
        <v/>
      </c>
      <c r="AC193" s="68" t="str">
        <f>IF(D193="MCC","MC Cable Wire Colors "&amp;_xlfn.XLOOKUP(C193,table_Termination[Connector],table_Termination[MCC_Wire_Colors]),"")</f>
        <v/>
      </c>
      <c r="AD193" s="69"/>
      <c r="AG193" t="e">
        <f>IF(AND(LEFT(C193,2)="L6",_xlfn.NUMBERVALUE(LEFT(U193,3))&gt;250),"1ph",_xlfn.XLOOKUP(C193,table_Termination[Connector],table_Termination[Phasing]))</f>
        <v>#N/A</v>
      </c>
      <c r="AH193" t="e">
        <f>_xlfn.XLOOKUP('Order Entry'!AG193,lookup!$O$3:$O$7,lookup!$P$3:$P$7)</f>
        <v>#N/A</v>
      </c>
      <c r="AI193" t="e">
        <f>_xlfn.XLOOKUP('Order Entry'!AG193,lookup!$O$3:$O$7,lookup!$Q$3:$Q$7)</f>
        <v>#N/A</v>
      </c>
      <c r="AJ193">
        <f t="shared" si="30"/>
        <v>0</v>
      </c>
      <c r="AK193" t="e">
        <f>_xlfn.XLOOKUP(C193,table_Termination[Connector],table_Termination[Plate_Hole])</f>
        <v>#N/A</v>
      </c>
      <c r="AL193" t="e">
        <f>_xlfn.XLOOKUP(V193,lookup!$AD$68:$AD$72,lookup!$AC$68:$AC$72)</f>
        <v>#N/A</v>
      </c>
      <c r="AM193" s="44" t="str" cm="1">
        <f t="array" ref="AM193">IF(C193="","",IF(_xlfn.XLOOKUP(C193,table_Termination[Connector],table_Termination[Plate_Hole])=1.6,{"4x4","1G"},IF(_xlfn.XLOOKUP(C193,table_Termination[Connector],table_Termination[Plate_Hole])=2.1,"4x4","None")))</f>
        <v/>
      </c>
      <c r="AO193" s="44" t="str" cm="1">
        <f t="array" ref="AO193">IF(AM193="","None",_xlfn.XLOOKUP(_xlfn.ANCHORARRAY(AM193),lookup!$AC$68:$AC$72,lookup!$AD$68:$AD$72))</f>
        <v>None</v>
      </c>
      <c r="AQ193" s="44" t="s">
        <v>283</v>
      </c>
      <c r="AR193" t="str">
        <f>IF(C193="","",_xlfn.XLOOKUP(_xlfn.XLOOKUP(C193,table_Termination[Connector],table_Termination[SQD_Breaker]),Table_Breaker[breaker],Table_Breaker[Description]))</f>
        <v/>
      </c>
      <c r="AS193" t="str">
        <f>IF(C193="","",_xlfn.XLOOKUP(_xlfn.XLOOKUP(C193,table_Termination[Connector],table_Termination[HV_Siem_Breaker]),Table_Breaker[breaker],Table_Breaker[Description],""))</f>
        <v/>
      </c>
      <c r="AT193" s="44" t="s">
        <v>283</v>
      </c>
      <c r="AU193" t="e">
        <f t="shared" si="34"/>
        <v>#N/A</v>
      </c>
      <c r="AV193" t="e">
        <f t="shared" si="35"/>
        <v>#N/A</v>
      </c>
      <c r="AW193" s="44" t="str" cm="1">
        <f t="array" ref="AW193">IF(D193="","",_xlfn.TOROW(lookup!A374:A386))</f>
        <v/>
      </c>
    </row>
    <row r="194" spans="1:49" x14ac:dyDescent="0.25">
      <c r="A194" s="56">
        <v>185</v>
      </c>
      <c r="B194" s="57" t="str">
        <f t="shared" si="31"/>
        <v/>
      </c>
      <c r="C194" s="58"/>
      <c r="D194" s="58"/>
      <c r="E194" s="57"/>
      <c r="F194" s="57" t="str">
        <f t="shared" si="32"/>
        <v/>
      </c>
      <c r="G194" s="57"/>
      <c r="H194" s="59"/>
      <c r="I194" s="59" t="s">
        <v>183</v>
      </c>
      <c r="J194" s="59" t="s">
        <v>183</v>
      </c>
      <c r="K194" s="59"/>
      <c r="L194" s="60" t="str">
        <f t="shared" si="36"/>
        <v/>
      </c>
      <c r="M194" s="60" t="str">
        <f t="shared" si="37"/>
        <v/>
      </c>
      <c r="N194" s="59"/>
      <c r="O194" s="59"/>
      <c r="P194" s="61"/>
      <c r="Q194" s="61"/>
      <c r="R194" s="62" t="str">
        <f>IF(C194="","",_xlfn.XLOOKUP(C194,table_Termination[Connector],table_Termination[Conduit_Size]))</f>
        <v/>
      </c>
      <c r="S194" s="63" t="str">
        <f>IF(C194="","",_xlfn.XLOOKUP(C194,table_Termination[Connector],table_Termination[Wire AWG]))</f>
        <v/>
      </c>
      <c r="T194" s="64" t="str">
        <f t="shared" si="29"/>
        <v/>
      </c>
      <c r="U194" s="65" t="str">
        <f>IF(C194="","",LEFT(_xlfn.XLOOKUP(C194,table_Termination[Connector],table_Termination[Voltage]),3))</f>
        <v/>
      </c>
      <c r="V194" s="66" t="str">
        <f t="shared" si="38"/>
        <v/>
      </c>
      <c r="W194" s="64" t="str" cm="1">
        <f t="array" aca="1" ref="W194" ca="1">IF(C194="","",IF(D194="MCC","------",IF(K194="","Black",_xlfn.XLOOKUP(K194,Table_RotateWireColor[circuit],INDIRECT("Table_RotateWireColor["&amp;U194&amp;"]")))))</f>
        <v/>
      </c>
      <c r="X194" s="64" t="str" cm="1">
        <f t="array" aca="1" ref="X194" ca="1">IF(C194="","",IF(D194="MCC","-----",IF(AH194=1,"-",IF(K194="","Red",_xlfn.XLOOKUP(L194,Table_RotateWireColor[circuit],INDIRECT("Table_RotateWireColor["&amp;U194&amp;"]"))))))</f>
        <v/>
      </c>
      <c r="Y194" s="64" t="str" cm="1">
        <f t="array" aca="1" ref="Y194" ca="1">IF(C194="","",IF(D194="MCC","-----",IF(AH194&lt;=2,"-",IF(K194="","Blue",_xlfn.XLOOKUP(M194,Table_RotateWireColor[circuit],INDIRECT("Table_RotateWireColor["&amp;U194&amp;"]"))))))</f>
        <v/>
      </c>
      <c r="Z194" s="64" t="str" cm="1">
        <f t="array" aca="1" ref="Z194" ca="1">IF(C194="","",IF(D194="MCC","-----",IF(AI194&lt;&gt;1,"-",IF(K194="","White",_xlfn.XLOOKUP("N",Table_RotateWireColor[circuit],INDIRECT("Table_RotateWireColor["&amp;U194&amp;"]"))))))</f>
        <v/>
      </c>
      <c r="AA194" s="64" t="str">
        <f t="shared" si="33"/>
        <v/>
      </c>
      <c r="AB194" s="67" t="str">
        <f>IF(C194="","","PWxx-"&amp;_xlfn.XLOOKUP(C194,table_Termination[Connector],table_Termination[Abbreviation])&amp;"T-xxSALx("&amp;IF(D194="LFMC",0,IF(D194="MCC",1,3))&amp;IF(Q194="Bolt",1,0)&amp;IF(AL194="None",0,IF(AL194="1G",1,IF(AL194="4x4",2,3)))&amp;")")</f>
        <v/>
      </c>
      <c r="AC194" s="68" t="str">
        <f>IF(D194="MCC","MC Cable Wire Colors "&amp;_xlfn.XLOOKUP(C194,table_Termination[Connector],table_Termination[MCC_Wire_Colors]),"")</f>
        <v/>
      </c>
      <c r="AD194" s="69"/>
      <c r="AG194" t="e">
        <f>IF(AND(LEFT(C194,2)="L6",_xlfn.NUMBERVALUE(LEFT(U194,3))&gt;250),"1ph",_xlfn.XLOOKUP(C194,table_Termination[Connector],table_Termination[Phasing]))</f>
        <v>#N/A</v>
      </c>
      <c r="AH194" t="e">
        <f>_xlfn.XLOOKUP('Order Entry'!AG194,lookup!$O$3:$O$7,lookup!$P$3:$P$7)</f>
        <v>#N/A</v>
      </c>
      <c r="AI194" t="e">
        <f>_xlfn.XLOOKUP('Order Entry'!AG194,lookup!$O$3:$O$7,lookup!$Q$3:$Q$7)</f>
        <v>#N/A</v>
      </c>
      <c r="AJ194">
        <f t="shared" si="30"/>
        <v>0</v>
      </c>
      <c r="AK194" t="e">
        <f>_xlfn.XLOOKUP(C194,table_Termination[Connector],table_Termination[Plate_Hole])</f>
        <v>#N/A</v>
      </c>
      <c r="AL194" t="e">
        <f>_xlfn.XLOOKUP(V194,lookup!$AD$68:$AD$72,lookup!$AC$68:$AC$72)</f>
        <v>#N/A</v>
      </c>
      <c r="AM194" s="44" t="str" cm="1">
        <f t="array" ref="AM194">IF(C194="","",IF(_xlfn.XLOOKUP(C194,table_Termination[Connector],table_Termination[Plate_Hole])=1.6,{"4x4","1G"},IF(_xlfn.XLOOKUP(C194,table_Termination[Connector],table_Termination[Plate_Hole])=2.1,"4x4","None")))</f>
        <v/>
      </c>
      <c r="AO194" s="44" t="str" cm="1">
        <f t="array" ref="AO194">IF(AM194="","None",_xlfn.XLOOKUP(_xlfn.ANCHORARRAY(AM194),lookup!$AC$68:$AC$72,lookup!$AD$68:$AD$72))</f>
        <v>None</v>
      </c>
      <c r="AQ194" s="44" t="s">
        <v>283</v>
      </c>
      <c r="AR194" t="str">
        <f>IF(C194="","",_xlfn.XLOOKUP(_xlfn.XLOOKUP(C194,table_Termination[Connector],table_Termination[SQD_Breaker]),Table_Breaker[breaker],Table_Breaker[Description]))</f>
        <v/>
      </c>
      <c r="AS194" t="str">
        <f>IF(C194="","",_xlfn.XLOOKUP(_xlfn.XLOOKUP(C194,table_Termination[Connector],table_Termination[HV_Siem_Breaker]),Table_Breaker[breaker],Table_Breaker[Description],""))</f>
        <v/>
      </c>
      <c r="AT194" s="44" t="s">
        <v>283</v>
      </c>
      <c r="AU194" t="e">
        <f t="shared" si="34"/>
        <v>#N/A</v>
      </c>
      <c r="AV194" t="e">
        <f t="shared" si="35"/>
        <v>#N/A</v>
      </c>
      <c r="AW194" s="44" t="str" cm="1">
        <f t="array" ref="AW194">IF(D194="","",_xlfn.TOROW(lookup!A375:A387))</f>
        <v/>
      </c>
    </row>
    <row r="195" spans="1:49" x14ac:dyDescent="0.25">
      <c r="A195" s="56">
        <v>186</v>
      </c>
      <c r="B195" s="57" t="str">
        <f t="shared" si="31"/>
        <v/>
      </c>
      <c r="C195" s="58"/>
      <c r="D195" s="58"/>
      <c r="E195" s="57"/>
      <c r="F195" s="57" t="str">
        <f t="shared" si="32"/>
        <v/>
      </c>
      <c r="G195" s="57"/>
      <c r="H195" s="59"/>
      <c r="I195" s="59" t="s">
        <v>183</v>
      </c>
      <c r="J195" s="59" t="s">
        <v>183</v>
      </c>
      <c r="K195" s="59"/>
      <c r="L195" s="60" t="str">
        <f t="shared" si="36"/>
        <v/>
      </c>
      <c r="M195" s="60" t="str">
        <f t="shared" si="37"/>
        <v/>
      </c>
      <c r="N195" s="59"/>
      <c r="O195" s="59"/>
      <c r="P195" s="61"/>
      <c r="Q195" s="61"/>
      <c r="R195" s="62" t="str">
        <f>IF(C195="","",_xlfn.XLOOKUP(C195,table_Termination[Connector],table_Termination[Conduit_Size]))</f>
        <v/>
      </c>
      <c r="S195" s="63" t="str">
        <f>IF(C195="","",_xlfn.XLOOKUP(C195,table_Termination[Connector],table_Termination[Wire AWG]))</f>
        <v/>
      </c>
      <c r="T195" s="64" t="str">
        <f t="shared" si="29"/>
        <v/>
      </c>
      <c r="U195" s="65" t="str">
        <f>IF(C195="","",LEFT(_xlfn.XLOOKUP(C195,table_Termination[Connector],table_Termination[Voltage]),3))</f>
        <v/>
      </c>
      <c r="V195" s="66" t="str">
        <f t="shared" si="38"/>
        <v/>
      </c>
      <c r="W195" s="64" t="str" cm="1">
        <f t="array" aca="1" ref="W195" ca="1">IF(C195="","",IF(D195="MCC","------",IF(K195="","Black",_xlfn.XLOOKUP(K195,Table_RotateWireColor[circuit],INDIRECT("Table_RotateWireColor["&amp;U195&amp;"]")))))</f>
        <v/>
      </c>
      <c r="X195" s="64" t="str" cm="1">
        <f t="array" aca="1" ref="X195" ca="1">IF(C195="","",IF(D195="MCC","-----",IF(AH195=1,"-",IF(K195="","Red",_xlfn.XLOOKUP(L195,Table_RotateWireColor[circuit],INDIRECT("Table_RotateWireColor["&amp;U195&amp;"]"))))))</f>
        <v/>
      </c>
      <c r="Y195" s="64" t="str" cm="1">
        <f t="array" aca="1" ref="Y195" ca="1">IF(C195="","",IF(D195="MCC","-----",IF(AH195&lt;=2,"-",IF(K195="","Blue",_xlfn.XLOOKUP(M195,Table_RotateWireColor[circuit],INDIRECT("Table_RotateWireColor["&amp;U195&amp;"]"))))))</f>
        <v/>
      </c>
      <c r="Z195" s="64" t="str" cm="1">
        <f t="array" aca="1" ref="Z195" ca="1">IF(C195="","",IF(D195="MCC","-----",IF(AI195&lt;&gt;1,"-",IF(K195="","White",_xlfn.XLOOKUP("N",Table_RotateWireColor[circuit],INDIRECT("Table_RotateWireColor["&amp;U195&amp;"]"))))))</f>
        <v/>
      </c>
      <c r="AA195" s="64" t="str">
        <f t="shared" si="33"/>
        <v/>
      </c>
      <c r="AB195" s="67" t="str">
        <f>IF(C195="","","PWxx-"&amp;_xlfn.XLOOKUP(C195,table_Termination[Connector],table_Termination[Abbreviation])&amp;"T-xxSALx("&amp;IF(D195="LFMC",0,IF(D195="MCC",1,3))&amp;IF(Q195="Bolt",1,0)&amp;IF(AL195="None",0,IF(AL195="1G",1,IF(AL195="4x4",2,3)))&amp;")")</f>
        <v/>
      </c>
      <c r="AC195" s="68" t="str">
        <f>IF(D195="MCC","MC Cable Wire Colors "&amp;_xlfn.XLOOKUP(C195,table_Termination[Connector],table_Termination[MCC_Wire_Colors]),"")</f>
        <v/>
      </c>
      <c r="AD195" s="69"/>
      <c r="AG195" t="e">
        <f>IF(AND(LEFT(C195,2)="L6",_xlfn.NUMBERVALUE(LEFT(U195,3))&gt;250),"1ph",_xlfn.XLOOKUP(C195,table_Termination[Connector],table_Termination[Phasing]))</f>
        <v>#N/A</v>
      </c>
      <c r="AH195" t="e">
        <f>_xlfn.XLOOKUP('Order Entry'!AG195,lookup!$O$3:$O$7,lookup!$P$3:$P$7)</f>
        <v>#N/A</v>
      </c>
      <c r="AI195" t="e">
        <f>_xlfn.XLOOKUP('Order Entry'!AG195,lookup!$O$3:$O$7,lookup!$Q$3:$Q$7)</f>
        <v>#N/A</v>
      </c>
      <c r="AJ195">
        <f t="shared" si="30"/>
        <v>0</v>
      </c>
      <c r="AK195" t="e">
        <f>_xlfn.XLOOKUP(C195,table_Termination[Connector],table_Termination[Plate_Hole])</f>
        <v>#N/A</v>
      </c>
      <c r="AL195" t="e">
        <f>_xlfn.XLOOKUP(V195,lookup!$AD$68:$AD$72,lookup!$AC$68:$AC$72)</f>
        <v>#N/A</v>
      </c>
      <c r="AM195" s="44" t="str" cm="1">
        <f t="array" ref="AM195">IF(C195="","",IF(_xlfn.XLOOKUP(C195,table_Termination[Connector],table_Termination[Plate_Hole])=1.6,{"4x4","1G"},IF(_xlfn.XLOOKUP(C195,table_Termination[Connector],table_Termination[Plate_Hole])=2.1,"4x4","None")))</f>
        <v/>
      </c>
      <c r="AO195" s="44" t="str" cm="1">
        <f t="array" ref="AO195">IF(AM195="","None",_xlfn.XLOOKUP(_xlfn.ANCHORARRAY(AM195),lookup!$AC$68:$AC$72,lookup!$AD$68:$AD$72))</f>
        <v>None</v>
      </c>
      <c r="AQ195" s="44" t="s">
        <v>283</v>
      </c>
      <c r="AR195" t="str">
        <f>IF(C195="","",_xlfn.XLOOKUP(_xlfn.XLOOKUP(C195,table_Termination[Connector],table_Termination[SQD_Breaker]),Table_Breaker[breaker],Table_Breaker[Description]))</f>
        <v/>
      </c>
      <c r="AS195" t="str">
        <f>IF(C195="","",_xlfn.XLOOKUP(_xlfn.XLOOKUP(C195,table_Termination[Connector],table_Termination[HV_Siem_Breaker]),Table_Breaker[breaker],Table_Breaker[Description],""))</f>
        <v/>
      </c>
      <c r="AT195" s="44" t="s">
        <v>283</v>
      </c>
      <c r="AU195" t="e">
        <f t="shared" si="34"/>
        <v>#N/A</v>
      </c>
      <c r="AV195" t="e">
        <f t="shared" si="35"/>
        <v>#N/A</v>
      </c>
      <c r="AW195" s="44" t="str" cm="1">
        <f t="array" ref="AW195">IF(D195="","",_xlfn.TOROW(lookup!A376:A388))</f>
        <v/>
      </c>
    </row>
    <row r="196" spans="1:49" x14ac:dyDescent="0.25">
      <c r="A196" s="56">
        <v>187</v>
      </c>
      <c r="B196" s="57" t="str">
        <f t="shared" si="31"/>
        <v/>
      </c>
      <c r="C196" s="58"/>
      <c r="D196" s="58"/>
      <c r="E196" s="57"/>
      <c r="F196" s="57" t="str">
        <f t="shared" si="32"/>
        <v/>
      </c>
      <c r="G196" s="57"/>
      <c r="H196" s="59"/>
      <c r="I196" s="59" t="s">
        <v>183</v>
      </c>
      <c r="J196" s="59" t="s">
        <v>183</v>
      </c>
      <c r="K196" s="59"/>
      <c r="L196" s="60" t="str">
        <f t="shared" si="36"/>
        <v/>
      </c>
      <c r="M196" s="60" t="str">
        <f t="shared" si="37"/>
        <v/>
      </c>
      <c r="N196" s="59"/>
      <c r="O196" s="59"/>
      <c r="P196" s="61"/>
      <c r="Q196" s="61"/>
      <c r="R196" s="62" t="str">
        <f>IF(C196="","",_xlfn.XLOOKUP(C196,table_Termination[Connector],table_Termination[Conduit_Size]))</f>
        <v/>
      </c>
      <c r="S196" s="63" t="str">
        <f>IF(C196="","",_xlfn.XLOOKUP(C196,table_Termination[Connector],table_Termination[Wire AWG]))</f>
        <v/>
      </c>
      <c r="T196" s="64" t="str">
        <f t="shared" si="29"/>
        <v/>
      </c>
      <c r="U196" s="65" t="str">
        <f>IF(C196="","",LEFT(_xlfn.XLOOKUP(C196,table_Termination[Connector],table_Termination[Voltage]),3))</f>
        <v/>
      </c>
      <c r="V196" s="66" t="str">
        <f t="shared" si="38"/>
        <v/>
      </c>
      <c r="W196" s="64" t="str" cm="1">
        <f t="array" aca="1" ref="W196" ca="1">IF(C196="","",IF(D196="MCC","------",IF(K196="","Black",_xlfn.XLOOKUP(K196,Table_RotateWireColor[circuit],INDIRECT("Table_RotateWireColor["&amp;U196&amp;"]")))))</f>
        <v/>
      </c>
      <c r="X196" s="64" t="str" cm="1">
        <f t="array" aca="1" ref="X196" ca="1">IF(C196="","",IF(D196="MCC","-----",IF(AH196=1,"-",IF(K196="","Red",_xlfn.XLOOKUP(L196,Table_RotateWireColor[circuit],INDIRECT("Table_RotateWireColor["&amp;U196&amp;"]"))))))</f>
        <v/>
      </c>
      <c r="Y196" s="64" t="str" cm="1">
        <f t="array" aca="1" ref="Y196" ca="1">IF(C196="","",IF(D196="MCC","-----",IF(AH196&lt;=2,"-",IF(K196="","Blue",_xlfn.XLOOKUP(M196,Table_RotateWireColor[circuit],INDIRECT("Table_RotateWireColor["&amp;U196&amp;"]"))))))</f>
        <v/>
      </c>
      <c r="Z196" s="64" t="str" cm="1">
        <f t="array" aca="1" ref="Z196" ca="1">IF(C196="","",IF(D196="MCC","-----",IF(AI196&lt;&gt;1,"-",IF(K196="","White",_xlfn.XLOOKUP("N",Table_RotateWireColor[circuit],INDIRECT("Table_RotateWireColor["&amp;U196&amp;"]"))))))</f>
        <v/>
      </c>
      <c r="AA196" s="64" t="str">
        <f t="shared" si="33"/>
        <v/>
      </c>
      <c r="AB196" s="67" t="str">
        <f>IF(C196="","","PWxx-"&amp;_xlfn.XLOOKUP(C196,table_Termination[Connector],table_Termination[Abbreviation])&amp;"T-xxSALx("&amp;IF(D196="LFMC",0,IF(D196="MCC",1,3))&amp;IF(Q196="Bolt",1,0)&amp;IF(AL196="None",0,IF(AL196="1G",1,IF(AL196="4x4",2,3)))&amp;")")</f>
        <v/>
      </c>
      <c r="AC196" s="68" t="str">
        <f>IF(D196="MCC","MC Cable Wire Colors "&amp;_xlfn.XLOOKUP(C196,table_Termination[Connector],table_Termination[MCC_Wire_Colors]),"")</f>
        <v/>
      </c>
      <c r="AD196" s="69"/>
      <c r="AG196" t="e">
        <f>IF(AND(LEFT(C196,2)="L6",_xlfn.NUMBERVALUE(LEFT(U196,3))&gt;250),"1ph",_xlfn.XLOOKUP(C196,table_Termination[Connector],table_Termination[Phasing]))</f>
        <v>#N/A</v>
      </c>
      <c r="AH196" t="e">
        <f>_xlfn.XLOOKUP('Order Entry'!AG196,lookup!$O$3:$O$7,lookup!$P$3:$P$7)</f>
        <v>#N/A</v>
      </c>
      <c r="AI196" t="e">
        <f>_xlfn.XLOOKUP('Order Entry'!AG196,lookup!$O$3:$O$7,lookup!$Q$3:$Q$7)</f>
        <v>#N/A</v>
      </c>
      <c r="AJ196">
        <f t="shared" si="30"/>
        <v>0</v>
      </c>
      <c r="AK196" t="e">
        <f>_xlfn.XLOOKUP(C196,table_Termination[Connector],table_Termination[Plate_Hole])</f>
        <v>#N/A</v>
      </c>
      <c r="AL196" t="e">
        <f>_xlfn.XLOOKUP(V196,lookup!$AD$68:$AD$72,lookup!$AC$68:$AC$72)</f>
        <v>#N/A</v>
      </c>
      <c r="AM196" s="44" t="str" cm="1">
        <f t="array" ref="AM196">IF(C196="","",IF(_xlfn.XLOOKUP(C196,table_Termination[Connector],table_Termination[Plate_Hole])=1.6,{"4x4","1G"},IF(_xlfn.XLOOKUP(C196,table_Termination[Connector],table_Termination[Plate_Hole])=2.1,"4x4","None")))</f>
        <v/>
      </c>
      <c r="AO196" s="44" t="str" cm="1">
        <f t="array" ref="AO196">IF(AM196="","None",_xlfn.XLOOKUP(_xlfn.ANCHORARRAY(AM196),lookup!$AC$68:$AC$72,lookup!$AD$68:$AD$72))</f>
        <v>None</v>
      </c>
      <c r="AQ196" s="44" t="s">
        <v>283</v>
      </c>
      <c r="AR196" t="str">
        <f>IF(C196="","",_xlfn.XLOOKUP(_xlfn.XLOOKUP(C196,table_Termination[Connector],table_Termination[SQD_Breaker]),Table_Breaker[breaker],Table_Breaker[Description]))</f>
        <v/>
      </c>
      <c r="AS196" t="str">
        <f>IF(C196="","",_xlfn.XLOOKUP(_xlfn.XLOOKUP(C196,table_Termination[Connector],table_Termination[HV_Siem_Breaker]),Table_Breaker[breaker],Table_Breaker[Description],""))</f>
        <v/>
      </c>
      <c r="AT196" s="44" t="s">
        <v>283</v>
      </c>
      <c r="AU196" t="e">
        <f t="shared" si="34"/>
        <v>#N/A</v>
      </c>
      <c r="AV196" t="e">
        <f t="shared" si="35"/>
        <v>#N/A</v>
      </c>
      <c r="AW196" s="44" t="str" cm="1">
        <f t="array" ref="AW196">IF(D196="","",_xlfn.TOROW(lookup!A377:A389))</f>
        <v/>
      </c>
    </row>
    <row r="197" spans="1:49" x14ac:dyDescent="0.25">
      <c r="A197" s="56">
        <v>188</v>
      </c>
      <c r="B197" s="57" t="str">
        <f t="shared" si="31"/>
        <v/>
      </c>
      <c r="C197" s="58"/>
      <c r="D197" s="58"/>
      <c r="E197" s="57"/>
      <c r="F197" s="57" t="str">
        <f t="shared" si="32"/>
        <v/>
      </c>
      <c r="G197" s="57"/>
      <c r="H197" s="59"/>
      <c r="I197" s="59" t="s">
        <v>183</v>
      </c>
      <c r="J197" s="59" t="s">
        <v>183</v>
      </c>
      <c r="K197" s="59"/>
      <c r="L197" s="60" t="str">
        <f t="shared" si="36"/>
        <v/>
      </c>
      <c r="M197" s="60" t="str">
        <f t="shared" si="37"/>
        <v/>
      </c>
      <c r="N197" s="59"/>
      <c r="O197" s="59"/>
      <c r="P197" s="61"/>
      <c r="Q197" s="61"/>
      <c r="R197" s="62" t="str">
        <f>IF(C197="","",_xlfn.XLOOKUP(C197,table_Termination[Connector],table_Termination[Conduit_Size]))</f>
        <v/>
      </c>
      <c r="S197" s="63" t="str">
        <f>IF(C197="","",_xlfn.XLOOKUP(C197,table_Termination[Connector],table_Termination[Wire AWG]))</f>
        <v/>
      </c>
      <c r="T197" s="64" t="str">
        <f t="shared" si="29"/>
        <v/>
      </c>
      <c r="U197" s="65" t="str">
        <f>IF(C197="","",LEFT(_xlfn.XLOOKUP(C197,table_Termination[Connector],table_Termination[Voltage]),3))</f>
        <v/>
      </c>
      <c r="V197" s="66" t="str">
        <f t="shared" si="38"/>
        <v/>
      </c>
      <c r="W197" s="64" t="str" cm="1">
        <f t="array" aca="1" ref="W197" ca="1">IF(C197="","",IF(D197="MCC","------",IF(K197="","Black",_xlfn.XLOOKUP(K197,Table_RotateWireColor[circuit],INDIRECT("Table_RotateWireColor["&amp;U197&amp;"]")))))</f>
        <v/>
      </c>
      <c r="X197" s="64" t="str" cm="1">
        <f t="array" aca="1" ref="X197" ca="1">IF(C197="","",IF(D197="MCC","-----",IF(AH197=1,"-",IF(K197="","Red",_xlfn.XLOOKUP(L197,Table_RotateWireColor[circuit],INDIRECT("Table_RotateWireColor["&amp;U197&amp;"]"))))))</f>
        <v/>
      </c>
      <c r="Y197" s="64" t="str" cm="1">
        <f t="array" aca="1" ref="Y197" ca="1">IF(C197="","",IF(D197="MCC","-----",IF(AH197&lt;=2,"-",IF(K197="","Blue",_xlfn.XLOOKUP(M197,Table_RotateWireColor[circuit],INDIRECT("Table_RotateWireColor["&amp;U197&amp;"]"))))))</f>
        <v/>
      </c>
      <c r="Z197" s="64" t="str" cm="1">
        <f t="array" aca="1" ref="Z197" ca="1">IF(C197="","",IF(D197="MCC","-----",IF(AI197&lt;&gt;1,"-",IF(K197="","White",_xlfn.XLOOKUP("N",Table_RotateWireColor[circuit],INDIRECT("Table_RotateWireColor["&amp;U197&amp;"]"))))))</f>
        <v/>
      </c>
      <c r="AA197" s="64" t="str">
        <f t="shared" si="33"/>
        <v/>
      </c>
      <c r="AB197" s="67" t="str">
        <f>IF(C197="","","PWxx-"&amp;_xlfn.XLOOKUP(C197,table_Termination[Connector],table_Termination[Abbreviation])&amp;"T-xxSALx("&amp;IF(D197="LFMC",0,IF(D197="MCC",1,3))&amp;IF(Q197="Bolt",1,0)&amp;IF(AL197="None",0,IF(AL197="1G",1,IF(AL197="4x4",2,3)))&amp;")")</f>
        <v/>
      </c>
      <c r="AC197" s="68" t="str">
        <f>IF(D197="MCC","MC Cable Wire Colors "&amp;_xlfn.XLOOKUP(C197,table_Termination[Connector],table_Termination[MCC_Wire_Colors]),"")</f>
        <v/>
      </c>
      <c r="AD197" s="69"/>
      <c r="AG197" t="e">
        <f>IF(AND(LEFT(C197,2)="L6",_xlfn.NUMBERVALUE(LEFT(U197,3))&gt;250),"1ph",_xlfn.XLOOKUP(C197,table_Termination[Connector],table_Termination[Phasing]))</f>
        <v>#N/A</v>
      </c>
      <c r="AH197" t="e">
        <f>_xlfn.XLOOKUP('Order Entry'!AG197,lookup!$O$3:$O$7,lookup!$P$3:$P$7)</f>
        <v>#N/A</v>
      </c>
      <c r="AI197" t="e">
        <f>_xlfn.XLOOKUP('Order Entry'!AG197,lookup!$O$3:$O$7,lookup!$Q$3:$Q$7)</f>
        <v>#N/A</v>
      </c>
      <c r="AJ197">
        <f t="shared" si="30"/>
        <v>0</v>
      </c>
      <c r="AK197" t="e">
        <f>_xlfn.XLOOKUP(C197,table_Termination[Connector],table_Termination[Plate_Hole])</f>
        <v>#N/A</v>
      </c>
      <c r="AL197" t="e">
        <f>_xlfn.XLOOKUP(V197,lookup!$AD$68:$AD$72,lookup!$AC$68:$AC$72)</f>
        <v>#N/A</v>
      </c>
      <c r="AM197" s="44" t="str" cm="1">
        <f t="array" ref="AM197">IF(C197="","",IF(_xlfn.XLOOKUP(C197,table_Termination[Connector],table_Termination[Plate_Hole])=1.6,{"4x4","1G"},IF(_xlfn.XLOOKUP(C197,table_Termination[Connector],table_Termination[Plate_Hole])=2.1,"4x4","None")))</f>
        <v/>
      </c>
      <c r="AO197" s="44" t="str" cm="1">
        <f t="array" ref="AO197">IF(AM197="","None",_xlfn.XLOOKUP(_xlfn.ANCHORARRAY(AM197),lookup!$AC$68:$AC$72,lookup!$AD$68:$AD$72))</f>
        <v>None</v>
      </c>
      <c r="AQ197" s="44" t="s">
        <v>283</v>
      </c>
      <c r="AR197" t="str">
        <f>IF(C197="","",_xlfn.XLOOKUP(_xlfn.XLOOKUP(C197,table_Termination[Connector],table_Termination[SQD_Breaker]),Table_Breaker[breaker],Table_Breaker[Description]))</f>
        <v/>
      </c>
      <c r="AS197" t="str">
        <f>IF(C197="","",_xlfn.XLOOKUP(_xlfn.XLOOKUP(C197,table_Termination[Connector],table_Termination[HV_Siem_Breaker]),Table_Breaker[breaker],Table_Breaker[Description],""))</f>
        <v/>
      </c>
      <c r="AT197" s="44" t="s">
        <v>283</v>
      </c>
      <c r="AU197" t="e">
        <f t="shared" si="34"/>
        <v>#N/A</v>
      </c>
      <c r="AV197" t="e">
        <f t="shared" si="35"/>
        <v>#N/A</v>
      </c>
      <c r="AW197" s="44" t="str" cm="1">
        <f t="array" ref="AW197">IF(D197="","",_xlfn.TOROW(lookup!A378:A390))</f>
        <v/>
      </c>
    </row>
    <row r="198" spans="1:49" x14ac:dyDescent="0.25">
      <c r="A198" s="56">
        <v>189</v>
      </c>
      <c r="B198" s="57" t="str">
        <f t="shared" si="31"/>
        <v/>
      </c>
      <c r="C198" s="58"/>
      <c r="D198" s="58"/>
      <c r="E198" s="57"/>
      <c r="F198" s="57" t="str">
        <f t="shared" si="32"/>
        <v/>
      </c>
      <c r="G198" s="57"/>
      <c r="H198" s="59"/>
      <c r="I198" s="59" t="s">
        <v>183</v>
      </c>
      <c r="J198" s="59" t="s">
        <v>183</v>
      </c>
      <c r="K198" s="59"/>
      <c r="L198" s="60" t="str">
        <f t="shared" si="36"/>
        <v/>
      </c>
      <c r="M198" s="60" t="str">
        <f t="shared" si="37"/>
        <v/>
      </c>
      <c r="N198" s="59"/>
      <c r="O198" s="59"/>
      <c r="P198" s="61"/>
      <c r="Q198" s="61"/>
      <c r="R198" s="62" t="str">
        <f>IF(C198="","",_xlfn.XLOOKUP(C198,table_Termination[Connector],table_Termination[Conduit_Size]))</f>
        <v/>
      </c>
      <c r="S198" s="63" t="str">
        <f>IF(C198="","",_xlfn.XLOOKUP(C198,table_Termination[Connector],table_Termination[Wire AWG]))</f>
        <v/>
      </c>
      <c r="T198" s="64" t="str">
        <f t="shared" si="29"/>
        <v/>
      </c>
      <c r="U198" s="65" t="str">
        <f>IF(C198="","",LEFT(_xlfn.XLOOKUP(C198,table_Termination[Connector],table_Termination[Voltage]),3))</f>
        <v/>
      </c>
      <c r="V198" s="66" t="str">
        <f t="shared" si="38"/>
        <v/>
      </c>
      <c r="W198" s="64" t="str" cm="1">
        <f t="array" aca="1" ref="W198" ca="1">IF(C198="","",IF(D198="MCC","------",IF(K198="","Black",_xlfn.XLOOKUP(K198,Table_RotateWireColor[circuit],INDIRECT("Table_RotateWireColor["&amp;U198&amp;"]")))))</f>
        <v/>
      </c>
      <c r="X198" s="64" t="str" cm="1">
        <f t="array" aca="1" ref="X198" ca="1">IF(C198="","",IF(D198="MCC","-----",IF(AH198=1,"-",IF(K198="","Red",_xlfn.XLOOKUP(L198,Table_RotateWireColor[circuit],INDIRECT("Table_RotateWireColor["&amp;U198&amp;"]"))))))</f>
        <v/>
      </c>
      <c r="Y198" s="64" t="str" cm="1">
        <f t="array" aca="1" ref="Y198" ca="1">IF(C198="","",IF(D198="MCC","-----",IF(AH198&lt;=2,"-",IF(K198="","Blue",_xlfn.XLOOKUP(M198,Table_RotateWireColor[circuit],INDIRECT("Table_RotateWireColor["&amp;U198&amp;"]"))))))</f>
        <v/>
      </c>
      <c r="Z198" s="64" t="str" cm="1">
        <f t="array" aca="1" ref="Z198" ca="1">IF(C198="","",IF(D198="MCC","-----",IF(AI198&lt;&gt;1,"-",IF(K198="","White",_xlfn.XLOOKUP("N",Table_RotateWireColor[circuit],INDIRECT("Table_RotateWireColor["&amp;U198&amp;"]"))))))</f>
        <v/>
      </c>
      <c r="AA198" s="64" t="str">
        <f t="shared" si="33"/>
        <v/>
      </c>
      <c r="AB198" s="67" t="str">
        <f>IF(C198="","","PWxx-"&amp;_xlfn.XLOOKUP(C198,table_Termination[Connector],table_Termination[Abbreviation])&amp;"T-xxSALx("&amp;IF(D198="LFMC",0,IF(D198="MCC",1,3))&amp;IF(Q198="Bolt",1,0)&amp;IF(AL198="None",0,IF(AL198="1G",1,IF(AL198="4x4",2,3)))&amp;")")</f>
        <v/>
      </c>
      <c r="AC198" s="68" t="str">
        <f>IF(D198="MCC","MC Cable Wire Colors "&amp;_xlfn.XLOOKUP(C198,table_Termination[Connector],table_Termination[MCC_Wire_Colors]),"")</f>
        <v/>
      </c>
      <c r="AD198" s="69"/>
      <c r="AG198" t="e">
        <f>IF(AND(LEFT(C198,2)="L6",_xlfn.NUMBERVALUE(LEFT(U198,3))&gt;250),"1ph",_xlfn.XLOOKUP(C198,table_Termination[Connector],table_Termination[Phasing]))</f>
        <v>#N/A</v>
      </c>
      <c r="AH198" t="e">
        <f>_xlfn.XLOOKUP('Order Entry'!AG198,lookup!$O$3:$O$7,lookup!$P$3:$P$7)</f>
        <v>#N/A</v>
      </c>
      <c r="AI198" t="e">
        <f>_xlfn.XLOOKUP('Order Entry'!AG198,lookup!$O$3:$O$7,lookup!$Q$3:$Q$7)</f>
        <v>#N/A</v>
      </c>
      <c r="AJ198">
        <f t="shared" si="30"/>
        <v>0</v>
      </c>
      <c r="AK198" t="e">
        <f>_xlfn.XLOOKUP(C198,table_Termination[Connector],table_Termination[Plate_Hole])</f>
        <v>#N/A</v>
      </c>
      <c r="AL198" t="e">
        <f>_xlfn.XLOOKUP(V198,lookup!$AD$68:$AD$72,lookup!$AC$68:$AC$72)</f>
        <v>#N/A</v>
      </c>
      <c r="AM198" s="44" t="str" cm="1">
        <f t="array" ref="AM198">IF(C198="","",IF(_xlfn.XLOOKUP(C198,table_Termination[Connector],table_Termination[Plate_Hole])=1.6,{"4x4","1G"},IF(_xlfn.XLOOKUP(C198,table_Termination[Connector],table_Termination[Plate_Hole])=2.1,"4x4","None")))</f>
        <v/>
      </c>
      <c r="AO198" s="44" t="str" cm="1">
        <f t="array" ref="AO198">IF(AM198="","None",_xlfn.XLOOKUP(_xlfn.ANCHORARRAY(AM198),lookup!$AC$68:$AC$72,lookup!$AD$68:$AD$72))</f>
        <v>None</v>
      </c>
      <c r="AQ198" s="44" t="s">
        <v>283</v>
      </c>
      <c r="AR198" t="str">
        <f>IF(C198="","",_xlfn.XLOOKUP(_xlfn.XLOOKUP(C198,table_Termination[Connector],table_Termination[SQD_Breaker]),Table_Breaker[breaker],Table_Breaker[Description]))</f>
        <v/>
      </c>
      <c r="AS198" t="str">
        <f>IF(C198="","",_xlfn.XLOOKUP(_xlfn.XLOOKUP(C198,table_Termination[Connector],table_Termination[HV_Siem_Breaker]),Table_Breaker[breaker],Table_Breaker[Description],""))</f>
        <v/>
      </c>
      <c r="AT198" s="44" t="s">
        <v>283</v>
      </c>
      <c r="AU198" t="e">
        <f t="shared" si="34"/>
        <v>#N/A</v>
      </c>
      <c r="AV198" t="e">
        <f t="shared" si="35"/>
        <v>#N/A</v>
      </c>
      <c r="AW198" s="44" t="str" cm="1">
        <f t="array" ref="AW198">IF(D198="","",_xlfn.TOROW(lookup!A379:A391))</f>
        <v/>
      </c>
    </row>
    <row r="199" spans="1:49" x14ac:dyDescent="0.25">
      <c r="A199" s="56">
        <v>190</v>
      </c>
      <c r="B199" s="57" t="str">
        <f t="shared" si="31"/>
        <v/>
      </c>
      <c r="C199" s="58"/>
      <c r="D199" s="58"/>
      <c r="E199" s="57"/>
      <c r="F199" s="57" t="str">
        <f t="shared" si="32"/>
        <v/>
      </c>
      <c r="G199" s="57"/>
      <c r="H199" s="59"/>
      <c r="I199" s="59" t="s">
        <v>183</v>
      </c>
      <c r="J199" s="59" t="s">
        <v>183</v>
      </c>
      <c r="K199" s="59"/>
      <c r="L199" s="60" t="str">
        <f t="shared" si="36"/>
        <v/>
      </c>
      <c r="M199" s="60" t="str">
        <f t="shared" si="37"/>
        <v/>
      </c>
      <c r="N199" s="59"/>
      <c r="O199" s="59"/>
      <c r="P199" s="61"/>
      <c r="Q199" s="61"/>
      <c r="R199" s="62" t="str">
        <f>IF(C199="","",_xlfn.XLOOKUP(C199,table_Termination[Connector],table_Termination[Conduit_Size]))</f>
        <v/>
      </c>
      <c r="S199" s="63" t="str">
        <f>IF(C199="","",_xlfn.XLOOKUP(C199,table_Termination[Connector],table_Termination[Wire AWG]))</f>
        <v/>
      </c>
      <c r="T199" s="64" t="str">
        <f t="shared" si="29"/>
        <v/>
      </c>
      <c r="U199" s="65" t="str">
        <f>IF(C199="","",LEFT(_xlfn.XLOOKUP(C199,table_Termination[Connector],table_Termination[Voltage]),3))</f>
        <v/>
      </c>
      <c r="V199" s="66" t="str">
        <f t="shared" si="38"/>
        <v/>
      </c>
      <c r="W199" s="64" t="str" cm="1">
        <f t="array" aca="1" ref="W199" ca="1">IF(C199="","",IF(D199="MCC","------",IF(K199="","Black",_xlfn.XLOOKUP(K199,Table_RotateWireColor[circuit],INDIRECT("Table_RotateWireColor["&amp;U199&amp;"]")))))</f>
        <v/>
      </c>
      <c r="X199" s="64" t="str" cm="1">
        <f t="array" aca="1" ref="X199" ca="1">IF(C199="","",IF(D199="MCC","-----",IF(AH199=1,"-",IF(K199="","Red",_xlfn.XLOOKUP(L199,Table_RotateWireColor[circuit],INDIRECT("Table_RotateWireColor["&amp;U199&amp;"]"))))))</f>
        <v/>
      </c>
      <c r="Y199" s="64" t="str" cm="1">
        <f t="array" aca="1" ref="Y199" ca="1">IF(C199="","",IF(D199="MCC","-----",IF(AH199&lt;=2,"-",IF(K199="","Blue",_xlfn.XLOOKUP(M199,Table_RotateWireColor[circuit],INDIRECT("Table_RotateWireColor["&amp;U199&amp;"]"))))))</f>
        <v/>
      </c>
      <c r="Z199" s="64" t="str" cm="1">
        <f t="array" aca="1" ref="Z199" ca="1">IF(C199="","",IF(D199="MCC","-----",IF(AI199&lt;&gt;1,"-",IF(K199="","White",_xlfn.XLOOKUP("N",Table_RotateWireColor[circuit],INDIRECT("Table_RotateWireColor["&amp;U199&amp;"]"))))))</f>
        <v/>
      </c>
      <c r="AA199" s="64" t="str">
        <f t="shared" si="33"/>
        <v/>
      </c>
      <c r="AB199" s="67" t="str">
        <f>IF(C199="","","PWxx-"&amp;_xlfn.XLOOKUP(C199,table_Termination[Connector],table_Termination[Abbreviation])&amp;"T-xxSALx("&amp;IF(D199="LFMC",0,IF(D199="MCC",1,3))&amp;IF(Q199="Bolt",1,0)&amp;IF(AL199="None",0,IF(AL199="1G",1,IF(AL199="4x4",2,3)))&amp;")")</f>
        <v/>
      </c>
      <c r="AC199" s="68" t="str">
        <f>IF(D199="MCC","MC Cable Wire Colors "&amp;_xlfn.XLOOKUP(C199,table_Termination[Connector],table_Termination[MCC_Wire_Colors]),"")</f>
        <v/>
      </c>
      <c r="AD199" s="69"/>
      <c r="AG199" t="e">
        <f>IF(AND(LEFT(C199,2)="L6",_xlfn.NUMBERVALUE(LEFT(U199,3))&gt;250),"1ph",_xlfn.XLOOKUP(C199,table_Termination[Connector],table_Termination[Phasing]))</f>
        <v>#N/A</v>
      </c>
      <c r="AH199" t="e">
        <f>_xlfn.XLOOKUP('Order Entry'!AG199,lookup!$O$3:$O$7,lookup!$P$3:$P$7)</f>
        <v>#N/A</v>
      </c>
      <c r="AI199" t="e">
        <f>_xlfn.XLOOKUP('Order Entry'!AG199,lookup!$O$3:$O$7,lookup!$Q$3:$Q$7)</f>
        <v>#N/A</v>
      </c>
      <c r="AJ199">
        <f t="shared" si="30"/>
        <v>0</v>
      </c>
      <c r="AK199" t="e">
        <f>_xlfn.XLOOKUP(C199,table_Termination[Connector],table_Termination[Plate_Hole])</f>
        <v>#N/A</v>
      </c>
      <c r="AL199" t="e">
        <f>_xlfn.XLOOKUP(V199,lookup!$AD$68:$AD$72,lookup!$AC$68:$AC$72)</f>
        <v>#N/A</v>
      </c>
      <c r="AM199" s="44" t="str" cm="1">
        <f t="array" ref="AM199">IF(C199="","",IF(_xlfn.XLOOKUP(C199,table_Termination[Connector],table_Termination[Plate_Hole])=1.6,{"4x4","1G"},IF(_xlfn.XLOOKUP(C199,table_Termination[Connector],table_Termination[Plate_Hole])=2.1,"4x4","None")))</f>
        <v/>
      </c>
      <c r="AO199" s="44" t="str" cm="1">
        <f t="array" ref="AO199">IF(AM199="","None",_xlfn.XLOOKUP(_xlfn.ANCHORARRAY(AM199),lookup!$AC$68:$AC$72,lookup!$AD$68:$AD$72))</f>
        <v>None</v>
      </c>
      <c r="AQ199" s="44" t="s">
        <v>283</v>
      </c>
      <c r="AR199" t="str">
        <f>IF(C199="","",_xlfn.XLOOKUP(_xlfn.XLOOKUP(C199,table_Termination[Connector],table_Termination[SQD_Breaker]),Table_Breaker[breaker],Table_Breaker[Description]))</f>
        <v/>
      </c>
      <c r="AS199" t="str">
        <f>IF(C199="","",_xlfn.XLOOKUP(_xlfn.XLOOKUP(C199,table_Termination[Connector],table_Termination[HV_Siem_Breaker]),Table_Breaker[breaker],Table_Breaker[Description],""))</f>
        <v/>
      </c>
      <c r="AT199" s="44" t="s">
        <v>283</v>
      </c>
      <c r="AU199" t="e">
        <f t="shared" si="34"/>
        <v>#N/A</v>
      </c>
      <c r="AV199" t="e">
        <f t="shared" si="35"/>
        <v>#N/A</v>
      </c>
      <c r="AW199" s="44" t="str" cm="1">
        <f t="array" ref="AW199">IF(D199="","",_xlfn.TOROW(lookup!A380:A392))</f>
        <v/>
      </c>
    </row>
    <row r="200" spans="1:49" x14ac:dyDescent="0.25">
      <c r="A200" s="56">
        <v>191</v>
      </c>
      <c r="B200" s="57" t="str">
        <f t="shared" si="31"/>
        <v/>
      </c>
      <c r="C200" s="58"/>
      <c r="D200" s="58"/>
      <c r="E200" s="57"/>
      <c r="F200" s="57" t="str">
        <f t="shared" si="32"/>
        <v/>
      </c>
      <c r="G200" s="57"/>
      <c r="H200" s="59"/>
      <c r="I200" s="59" t="s">
        <v>183</v>
      </c>
      <c r="J200" s="59" t="s">
        <v>183</v>
      </c>
      <c r="K200" s="59"/>
      <c r="L200" s="60" t="str">
        <f t="shared" si="36"/>
        <v/>
      </c>
      <c r="M200" s="60" t="str">
        <f t="shared" si="37"/>
        <v/>
      </c>
      <c r="N200" s="59"/>
      <c r="O200" s="59"/>
      <c r="P200" s="61"/>
      <c r="Q200" s="61"/>
      <c r="R200" s="62" t="str">
        <f>IF(C200="","",_xlfn.XLOOKUP(C200,table_Termination[Connector],table_Termination[Conduit_Size]))</f>
        <v/>
      </c>
      <c r="S200" s="63" t="str">
        <f>IF(C200="","",_xlfn.XLOOKUP(C200,table_Termination[Connector],table_Termination[Wire AWG]))</f>
        <v/>
      </c>
      <c r="T200" s="64" t="str">
        <f t="shared" si="29"/>
        <v/>
      </c>
      <c r="U200" s="65" t="str">
        <f>IF(C200="","",LEFT(_xlfn.XLOOKUP(C200,table_Termination[Connector],table_Termination[Voltage]),3))</f>
        <v/>
      </c>
      <c r="V200" s="66" t="str">
        <f t="shared" si="38"/>
        <v/>
      </c>
      <c r="W200" s="64" t="str" cm="1">
        <f t="array" aca="1" ref="W200" ca="1">IF(C200="","",IF(D200="MCC","------",IF(K200="","Black",_xlfn.XLOOKUP(K200,Table_RotateWireColor[circuit],INDIRECT("Table_RotateWireColor["&amp;U200&amp;"]")))))</f>
        <v/>
      </c>
      <c r="X200" s="64" t="str" cm="1">
        <f t="array" aca="1" ref="X200" ca="1">IF(C200="","",IF(D200="MCC","-----",IF(AH200=1,"-",IF(K200="","Red",_xlfn.XLOOKUP(L200,Table_RotateWireColor[circuit],INDIRECT("Table_RotateWireColor["&amp;U200&amp;"]"))))))</f>
        <v/>
      </c>
      <c r="Y200" s="64" t="str" cm="1">
        <f t="array" aca="1" ref="Y200" ca="1">IF(C200="","",IF(D200="MCC","-----",IF(AH200&lt;=2,"-",IF(K200="","Blue",_xlfn.XLOOKUP(M200,Table_RotateWireColor[circuit],INDIRECT("Table_RotateWireColor["&amp;U200&amp;"]"))))))</f>
        <v/>
      </c>
      <c r="Z200" s="64" t="str" cm="1">
        <f t="array" aca="1" ref="Z200" ca="1">IF(C200="","",IF(D200="MCC","-----",IF(AI200&lt;&gt;1,"-",IF(K200="","White",_xlfn.XLOOKUP("N",Table_RotateWireColor[circuit],INDIRECT("Table_RotateWireColor["&amp;U200&amp;"]"))))))</f>
        <v/>
      </c>
      <c r="AA200" s="64" t="str">
        <f t="shared" si="33"/>
        <v/>
      </c>
      <c r="AB200" s="67" t="str">
        <f>IF(C200="","","PWxx-"&amp;_xlfn.XLOOKUP(C200,table_Termination[Connector],table_Termination[Abbreviation])&amp;"T-xxSALx("&amp;IF(D200="LFMC",0,IF(D200="MCC",1,3))&amp;IF(Q200="Bolt",1,0)&amp;IF(AL200="None",0,IF(AL200="1G",1,IF(AL200="4x4",2,3)))&amp;")")</f>
        <v/>
      </c>
      <c r="AC200" s="68" t="str">
        <f>IF(D200="MCC","MC Cable Wire Colors "&amp;_xlfn.XLOOKUP(C200,table_Termination[Connector],table_Termination[MCC_Wire_Colors]),"")</f>
        <v/>
      </c>
      <c r="AD200" s="69"/>
      <c r="AG200" t="e">
        <f>IF(AND(LEFT(C200,2)="L6",_xlfn.NUMBERVALUE(LEFT(U200,3))&gt;250),"1ph",_xlfn.XLOOKUP(C200,table_Termination[Connector],table_Termination[Phasing]))</f>
        <v>#N/A</v>
      </c>
      <c r="AH200" t="e">
        <f>_xlfn.XLOOKUP('Order Entry'!AG200,lookup!$O$3:$O$7,lookup!$P$3:$P$7)</f>
        <v>#N/A</v>
      </c>
      <c r="AI200" t="e">
        <f>_xlfn.XLOOKUP('Order Entry'!AG200,lookup!$O$3:$O$7,lookup!$Q$3:$Q$7)</f>
        <v>#N/A</v>
      </c>
      <c r="AJ200">
        <f t="shared" si="30"/>
        <v>0</v>
      </c>
      <c r="AK200" t="e">
        <f>_xlfn.XLOOKUP(C200,table_Termination[Connector],table_Termination[Plate_Hole])</f>
        <v>#N/A</v>
      </c>
      <c r="AL200" t="e">
        <f>_xlfn.XLOOKUP(V200,lookup!$AD$68:$AD$72,lookup!$AC$68:$AC$72)</f>
        <v>#N/A</v>
      </c>
      <c r="AM200" s="44" t="str" cm="1">
        <f t="array" ref="AM200">IF(C200="","",IF(_xlfn.XLOOKUP(C200,table_Termination[Connector],table_Termination[Plate_Hole])=1.6,{"4x4","1G"},IF(_xlfn.XLOOKUP(C200,table_Termination[Connector],table_Termination[Plate_Hole])=2.1,"4x4","None")))</f>
        <v/>
      </c>
      <c r="AO200" s="44" t="str" cm="1">
        <f t="array" ref="AO200">IF(AM200="","None",_xlfn.XLOOKUP(_xlfn.ANCHORARRAY(AM200),lookup!$AC$68:$AC$72,lookup!$AD$68:$AD$72))</f>
        <v>None</v>
      </c>
      <c r="AQ200" s="44" t="s">
        <v>283</v>
      </c>
      <c r="AR200" t="str">
        <f>IF(C200="","",_xlfn.XLOOKUP(_xlfn.XLOOKUP(C200,table_Termination[Connector],table_Termination[SQD_Breaker]),Table_Breaker[breaker],Table_Breaker[Description]))</f>
        <v/>
      </c>
      <c r="AS200" t="str">
        <f>IF(C200="","",_xlfn.XLOOKUP(_xlfn.XLOOKUP(C200,table_Termination[Connector],table_Termination[HV_Siem_Breaker]),Table_Breaker[breaker],Table_Breaker[Description],""))</f>
        <v/>
      </c>
      <c r="AT200" s="44" t="s">
        <v>283</v>
      </c>
      <c r="AU200" t="e">
        <f t="shared" si="34"/>
        <v>#N/A</v>
      </c>
      <c r="AV200" t="e">
        <f t="shared" si="35"/>
        <v>#N/A</v>
      </c>
      <c r="AW200" s="44" t="str" cm="1">
        <f t="array" ref="AW200">IF(D200="","",_xlfn.TOROW(lookup!A381:A393))</f>
        <v/>
      </c>
    </row>
    <row r="201" spans="1:49" x14ac:dyDescent="0.25">
      <c r="A201" s="56">
        <v>192</v>
      </c>
      <c r="B201" s="57" t="str">
        <f t="shared" si="31"/>
        <v/>
      </c>
      <c r="C201" s="58"/>
      <c r="D201" s="58"/>
      <c r="E201" s="57"/>
      <c r="F201" s="57" t="str">
        <f t="shared" si="32"/>
        <v/>
      </c>
      <c r="G201" s="57"/>
      <c r="H201" s="59"/>
      <c r="I201" s="59" t="s">
        <v>183</v>
      </c>
      <c r="J201" s="59" t="s">
        <v>183</v>
      </c>
      <c r="K201" s="59"/>
      <c r="L201" s="60" t="str">
        <f t="shared" si="36"/>
        <v/>
      </c>
      <c r="M201" s="60" t="str">
        <f t="shared" si="37"/>
        <v/>
      </c>
      <c r="N201" s="59"/>
      <c r="O201" s="59"/>
      <c r="P201" s="61"/>
      <c r="Q201" s="61"/>
      <c r="R201" s="62" t="str">
        <f>IF(C201="","",_xlfn.XLOOKUP(C201,table_Termination[Connector],table_Termination[Conduit_Size]))</f>
        <v/>
      </c>
      <c r="S201" s="63" t="str">
        <f>IF(C201="","",_xlfn.XLOOKUP(C201,table_Termination[Connector],table_Termination[Wire AWG]))</f>
        <v/>
      </c>
      <c r="T201" s="64" t="str">
        <f t="shared" si="29"/>
        <v/>
      </c>
      <c r="U201" s="65" t="str">
        <f>IF(C201="","",LEFT(_xlfn.XLOOKUP(C201,table_Termination[Connector],table_Termination[Voltage]),3))</f>
        <v/>
      </c>
      <c r="V201" s="66" t="str">
        <f t="shared" si="38"/>
        <v/>
      </c>
      <c r="W201" s="64" t="str" cm="1">
        <f t="array" aca="1" ref="W201" ca="1">IF(C201="","",IF(D201="MCC","------",IF(K201="","Black",_xlfn.XLOOKUP(K201,Table_RotateWireColor[circuit],INDIRECT("Table_RotateWireColor["&amp;U201&amp;"]")))))</f>
        <v/>
      </c>
      <c r="X201" s="64" t="str" cm="1">
        <f t="array" aca="1" ref="X201" ca="1">IF(C201="","",IF(D201="MCC","-----",IF(AH201=1,"-",IF(K201="","Red",_xlfn.XLOOKUP(L201,Table_RotateWireColor[circuit],INDIRECT("Table_RotateWireColor["&amp;U201&amp;"]"))))))</f>
        <v/>
      </c>
      <c r="Y201" s="64" t="str" cm="1">
        <f t="array" aca="1" ref="Y201" ca="1">IF(C201="","",IF(D201="MCC","-----",IF(AH201&lt;=2,"-",IF(K201="","Blue",_xlfn.XLOOKUP(M201,Table_RotateWireColor[circuit],INDIRECT("Table_RotateWireColor["&amp;U201&amp;"]"))))))</f>
        <v/>
      </c>
      <c r="Z201" s="64" t="str" cm="1">
        <f t="array" aca="1" ref="Z201" ca="1">IF(C201="","",IF(D201="MCC","-----",IF(AI201&lt;&gt;1,"-",IF(K201="","White",_xlfn.XLOOKUP("N",Table_RotateWireColor[circuit],INDIRECT("Table_RotateWireColor["&amp;U201&amp;"]"))))))</f>
        <v/>
      </c>
      <c r="AA201" s="64" t="str">
        <f t="shared" si="33"/>
        <v/>
      </c>
      <c r="AB201" s="67" t="str">
        <f>IF(C201="","","PWxx-"&amp;_xlfn.XLOOKUP(C201,table_Termination[Connector],table_Termination[Abbreviation])&amp;"T-xxSALx("&amp;IF(D201="LFMC",0,IF(D201="MCC",1,3))&amp;IF(Q201="Bolt",1,0)&amp;IF(AL201="None",0,IF(AL201="1G",1,IF(AL201="4x4",2,3)))&amp;")")</f>
        <v/>
      </c>
      <c r="AC201" s="68" t="str">
        <f>IF(D201="MCC","MC Cable Wire Colors "&amp;_xlfn.XLOOKUP(C201,table_Termination[Connector],table_Termination[MCC_Wire_Colors]),"")</f>
        <v/>
      </c>
      <c r="AD201" s="69"/>
      <c r="AG201" t="e">
        <f>IF(AND(LEFT(C201,2)="L6",_xlfn.NUMBERVALUE(LEFT(U201,3))&gt;250),"1ph",_xlfn.XLOOKUP(C201,table_Termination[Connector],table_Termination[Phasing]))</f>
        <v>#N/A</v>
      </c>
      <c r="AH201" t="e">
        <f>_xlfn.XLOOKUP('Order Entry'!AG201,lookup!$O$3:$O$7,lookup!$P$3:$P$7)</f>
        <v>#N/A</v>
      </c>
      <c r="AI201" t="e">
        <f>_xlfn.XLOOKUP('Order Entry'!AG201,lookup!$O$3:$O$7,lookup!$Q$3:$Q$7)</f>
        <v>#N/A</v>
      </c>
      <c r="AJ201">
        <f t="shared" si="30"/>
        <v>0</v>
      </c>
      <c r="AK201" t="e">
        <f>_xlfn.XLOOKUP(C201,table_Termination[Connector],table_Termination[Plate_Hole])</f>
        <v>#N/A</v>
      </c>
      <c r="AL201" t="e">
        <f>_xlfn.XLOOKUP(V201,lookup!$AD$68:$AD$72,lookup!$AC$68:$AC$72)</f>
        <v>#N/A</v>
      </c>
      <c r="AM201" s="44" t="str" cm="1">
        <f t="array" ref="AM201">IF(C201="","",IF(_xlfn.XLOOKUP(C201,table_Termination[Connector],table_Termination[Plate_Hole])=1.6,{"4x4","1G"},IF(_xlfn.XLOOKUP(C201,table_Termination[Connector],table_Termination[Plate_Hole])=2.1,"4x4","None")))</f>
        <v/>
      </c>
      <c r="AO201" s="44" t="str" cm="1">
        <f t="array" ref="AO201">IF(AM201="","None",_xlfn.XLOOKUP(_xlfn.ANCHORARRAY(AM201),lookup!$AC$68:$AC$72,lookup!$AD$68:$AD$72))</f>
        <v>None</v>
      </c>
      <c r="AQ201" s="44" t="s">
        <v>283</v>
      </c>
      <c r="AR201" t="str">
        <f>IF(C201="","",_xlfn.XLOOKUP(_xlfn.XLOOKUP(C201,table_Termination[Connector],table_Termination[SQD_Breaker]),Table_Breaker[breaker],Table_Breaker[Description]))</f>
        <v/>
      </c>
      <c r="AS201" t="str">
        <f>IF(C201="","",_xlfn.XLOOKUP(_xlfn.XLOOKUP(C201,table_Termination[Connector],table_Termination[HV_Siem_Breaker]),Table_Breaker[breaker],Table_Breaker[Description],""))</f>
        <v/>
      </c>
      <c r="AT201" s="44" t="s">
        <v>283</v>
      </c>
      <c r="AU201" t="e">
        <f t="shared" si="34"/>
        <v>#N/A</v>
      </c>
      <c r="AV201" t="e">
        <f t="shared" si="35"/>
        <v>#N/A</v>
      </c>
      <c r="AW201" s="44" t="str" cm="1">
        <f t="array" ref="AW201">IF(D201="","",_xlfn.TOROW(lookup!A382:A394))</f>
        <v/>
      </c>
    </row>
    <row r="202" spans="1:49" x14ac:dyDescent="0.25">
      <c r="A202" s="56">
        <v>193</v>
      </c>
      <c r="B202" s="57" t="str">
        <f t="shared" si="31"/>
        <v/>
      </c>
      <c r="C202" s="58"/>
      <c r="D202" s="58"/>
      <c r="E202" s="57"/>
      <c r="F202" s="57" t="str">
        <f t="shared" si="32"/>
        <v/>
      </c>
      <c r="G202" s="57"/>
      <c r="H202" s="59"/>
      <c r="I202" s="59" t="s">
        <v>183</v>
      </c>
      <c r="J202" s="59" t="s">
        <v>183</v>
      </c>
      <c r="K202" s="59"/>
      <c r="L202" s="60" t="str">
        <f t="shared" si="36"/>
        <v/>
      </c>
      <c r="M202" s="60" t="str">
        <f t="shared" si="37"/>
        <v/>
      </c>
      <c r="N202" s="59"/>
      <c r="O202" s="59"/>
      <c r="P202" s="61"/>
      <c r="Q202" s="61"/>
      <c r="R202" s="62" t="str">
        <f>IF(C202="","",_xlfn.XLOOKUP(C202,table_Termination[Connector],table_Termination[Conduit_Size]))</f>
        <v/>
      </c>
      <c r="S202" s="63" t="str">
        <f>IF(C202="","",_xlfn.XLOOKUP(C202,table_Termination[Connector],table_Termination[Wire AWG]))</f>
        <v/>
      </c>
      <c r="T202" s="64" t="str">
        <f t="shared" ref="T202:T265" si="39">IF(C202="","",IF(S202&lt;6,8,10))</f>
        <v/>
      </c>
      <c r="U202" s="65" t="str">
        <f>IF(C202="","",LEFT(_xlfn.XLOOKUP(C202,table_Termination[Connector],table_Termination[Voltage]),3))</f>
        <v/>
      </c>
      <c r="V202" s="66" t="str">
        <f t="shared" si="38"/>
        <v/>
      </c>
      <c r="W202" s="64" t="str" cm="1">
        <f t="array" aca="1" ref="W202" ca="1">IF(C202="","",IF(D202="MCC","------",IF(K202="","Black",_xlfn.XLOOKUP(K202,Table_RotateWireColor[circuit],INDIRECT("Table_RotateWireColor["&amp;U202&amp;"]")))))</f>
        <v/>
      </c>
      <c r="X202" s="64" t="str" cm="1">
        <f t="array" aca="1" ref="X202" ca="1">IF(C202="","",IF(D202="MCC","-----",IF(AH202=1,"-",IF(K202="","Red",_xlfn.XLOOKUP(L202,Table_RotateWireColor[circuit],INDIRECT("Table_RotateWireColor["&amp;U202&amp;"]"))))))</f>
        <v/>
      </c>
      <c r="Y202" s="64" t="str" cm="1">
        <f t="array" aca="1" ref="Y202" ca="1">IF(C202="","",IF(D202="MCC","-----",IF(AH202&lt;=2,"-",IF(K202="","Blue",_xlfn.XLOOKUP(M202,Table_RotateWireColor[circuit],INDIRECT("Table_RotateWireColor["&amp;U202&amp;"]"))))))</f>
        <v/>
      </c>
      <c r="Z202" s="64" t="str" cm="1">
        <f t="array" aca="1" ref="Z202" ca="1">IF(C202="","",IF(D202="MCC","-----",IF(AI202&lt;&gt;1,"-",IF(K202="","White",_xlfn.XLOOKUP("N",Table_RotateWireColor[circuit],INDIRECT("Table_RotateWireColor["&amp;U202&amp;"]"))))))</f>
        <v/>
      </c>
      <c r="AA202" s="64" t="str">
        <f t="shared" si="33"/>
        <v/>
      </c>
      <c r="AB202" s="67" t="str">
        <f>IF(C202="","","PWxx-"&amp;_xlfn.XLOOKUP(C202,table_Termination[Connector],table_Termination[Abbreviation])&amp;"T-xxSALx("&amp;IF(D202="LFMC",0,IF(D202="MCC",1,3))&amp;IF(Q202="Bolt",1,0)&amp;IF(AL202="None",0,IF(AL202="1G",1,IF(AL202="4x4",2,3)))&amp;")")</f>
        <v/>
      </c>
      <c r="AC202" s="68" t="str">
        <f>IF(D202="MCC","MC Cable Wire Colors "&amp;_xlfn.XLOOKUP(C202,table_Termination[Connector],table_Termination[MCC_Wire_Colors]),"")</f>
        <v/>
      </c>
      <c r="AD202" s="69"/>
      <c r="AG202" t="e">
        <f>IF(AND(LEFT(C202,2)="L6",_xlfn.NUMBERVALUE(LEFT(U202,3))&gt;250),"1ph",_xlfn.XLOOKUP(C202,table_Termination[Connector],table_Termination[Phasing]))</f>
        <v>#N/A</v>
      </c>
      <c r="AH202" t="e">
        <f>_xlfn.XLOOKUP('Order Entry'!AG202,lookup!$O$3:$O$7,lookup!$P$3:$P$7)</f>
        <v>#N/A</v>
      </c>
      <c r="AI202" t="e">
        <f>_xlfn.XLOOKUP('Order Entry'!AG202,lookup!$O$3:$O$7,lookup!$Q$3:$Q$7)</f>
        <v>#N/A</v>
      </c>
      <c r="AJ202">
        <f t="shared" ref="AJ202:AJ265" si="40">IF(_xlfn.NUMBERVALUE(LEFT(K202,3))=120,208,_xlfn.NUMBERVALUE(LEFT(K202,3)))</f>
        <v>0</v>
      </c>
      <c r="AK202" t="e">
        <f>_xlfn.XLOOKUP(C202,table_Termination[Connector],table_Termination[Plate_Hole])</f>
        <v>#N/A</v>
      </c>
      <c r="AL202" t="e">
        <f>_xlfn.XLOOKUP(V202,lookup!$AD$68:$AD$72,lookup!$AC$68:$AC$72)</f>
        <v>#N/A</v>
      </c>
      <c r="AM202" s="44" t="str" cm="1">
        <f t="array" ref="AM202">IF(C202="","",IF(_xlfn.XLOOKUP(C202,table_Termination[Connector],table_Termination[Plate_Hole])=1.6,{"4x4","1G"},IF(_xlfn.XLOOKUP(C202,table_Termination[Connector],table_Termination[Plate_Hole])=2.1,"4x4","None")))</f>
        <v/>
      </c>
      <c r="AO202" s="44" t="str" cm="1">
        <f t="array" ref="AO202">IF(AM202="","None",_xlfn.XLOOKUP(_xlfn.ANCHORARRAY(AM202),lookup!$AC$68:$AC$72,lookup!$AD$68:$AD$72))</f>
        <v>None</v>
      </c>
      <c r="AQ202" s="44" t="s">
        <v>283</v>
      </c>
      <c r="AR202" t="str">
        <f>IF(C202="","",_xlfn.XLOOKUP(_xlfn.XLOOKUP(C202,table_Termination[Connector],table_Termination[SQD_Breaker]),Table_Breaker[breaker],Table_Breaker[Description]))</f>
        <v/>
      </c>
      <c r="AS202" t="str">
        <f>IF(C202="","",_xlfn.XLOOKUP(_xlfn.XLOOKUP(C202,table_Termination[Connector],table_Termination[HV_Siem_Breaker]),Table_Breaker[breaker],Table_Breaker[Description],""))</f>
        <v/>
      </c>
      <c r="AT202" s="44" t="s">
        <v>283</v>
      </c>
      <c r="AU202" t="e">
        <f t="shared" si="34"/>
        <v>#N/A</v>
      </c>
      <c r="AV202" t="e">
        <f t="shared" si="35"/>
        <v>#N/A</v>
      </c>
      <c r="AW202" s="44" t="str" cm="1">
        <f t="array" ref="AW202">IF(D202="","",_xlfn.TOROW(lookup!A383:A395))</f>
        <v/>
      </c>
    </row>
    <row r="203" spans="1:49" x14ac:dyDescent="0.25">
      <c r="A203" s="56">
        <v>194</v>
      </c>
      <c r="B203" s="57" t="str">
        <f t="shared" ref="B203:B266" si="41">IF(C203="","",1)</f>
        <v/>
      </c>
      <c r="C203" s="58"/>
      <c r="D203" s="58"/>
      <c r="E203" s="57"/>
      <c r="F203" s="57" t="str">
        <f t="shared" ref="F203:F266" si="42">IF(E203="","",6)</f>
        <v/>
      </c>
      <c r="G203" s="57"/>
      <c r="H203" s="59"/>
      <c r="I203" s="59" t="s">
        <v>183</v>
      </c>
      <c r="J203" s="59" t="s">
        <v>183</v>
      </c>
      <c r="K203" s="59"/>
      <c r="L203" s="60" t="str">
        <f t="shared" si="36"/>
        <v/>
      </c>
      <c r="M203" s="60" t="str">
        <f t="shared" si="37"/>
        <v/>
      </c>
      <c r="N203" s="59"/>
      <c r="O203" s="59"/>
      <c r="P203" s="61"/>
      <c r="Q203" s="61"/>
      <c r="R203" s="62" t="str">
        <f>IF(C203="","",_xlfn.XLOOKUP(C203,table_Termination[Connector],table_Termination[Conduit_Size]))</f>
        <v/>
      </c>
      <c r="S203" s="63" t="str">
        <f>IF(C203="","",_xlfn.XLOOKUP(C203,table_Termination[Connector],table_Termination[Wire AWG]))</f>
        <v/>
      </c>
      <c r="T203" s="64" t="str">
        <f t="shared" si="39"/>
        <v/>
      </c>
      <c r="U203" s="65" t="str">
        <f>IF(C203="","",LEFT(_xlfn.XLOOKUP(C203,table_Termination[Connector],table_Termination[Voltage]),3))</f>
        <v/>
      </c>
      <c r="V203" s="66" t="str">
        <f t="shared" si="38"/>
        <v/>
      </c>
      <c r="W203" s="64" t="str" cm="1">
        <f t="array" aca="1" ref="W203" ca="1">IF(C203="","",IF(D203="MCC","------",IF(K203="","Black",_xlfn.XLOOKUP(K203,Table_RotateWireColor[circuit],INDIRECT("Table_RotateWireColor["&amp;U203&amp;"]")))))</f>
        <v/>
      </c>
      <c r="X203" s="64" t="str" cm="1">
        <f t="array" aca="1" ref="X203" ca="1">IF(C203="","",IF(D203="MCC","-----",IF(AH203=1,"-",IF(K203="","Red",_xlfn.XLOOKUP(L203,Table_RotateWireColor[circuit],INDIRECT("Table_RotateWireColor["&amp;U203&amp;"]"))))))</f>
        <v/>
      </c>
      <c r="Y203" s="64" t="str" cm="1">
        <f t="array" aca="1" ref="Y203" ca="1">IF(C203="","",IF(D203="MCC","-----",IF(AH203&lt;=2,"-",IF(K203="","Blue",_xlfn.XLOOKUP(M203,Table_RotateWireColor[circuit],INDIRECT("Table_RotateWireColor["&amp;U203&amp;"]"))))))</f>
        <v/>
      </c>
      <c r="Z203" s="64" t="str" cm="1">
        <f t="array" aca="1" ref="Z203" ca="1">IF(C203="","",IF(D203="MCC","-----",IF(AI203&lt;&gt;1,"-",IF(K203="","White",_xlfn.XLOOKUP("N",Table_RotateWireColor[circuit],INDIRECT("Table_RotateWireColor["&amp;U203&amp;"]"))))))</f>
        <v/>
      </c>
      <c r="AA203" s="64" t="str">
        <f t="shared" ref="AA203:AA266" si="43">IF(C203="","",IF(D203="MCC","--&gt;","Green"))</f>
        <v/>
      </c>
      <c r="AB203" s="67" t="str">
        <f>IF(C203="","","PWxx-"&amp;_xlfn.XLOOKUP(C203,table_Termination[Connector],table_Termination[Abbreviation])&amp;"T-xxSALx("&amp;IF(D203="LFMC",0,IF(D203="MCC",1,3))&amp;IF(Q203="Bolt",1,0)&amp;IF(AL203="None",0,IF(AL203="1G",1,IF(AL203="4x4",2,3)))&amp;")")</f>
        <v/>
      </c>
      <c r="AC203" s="68" t="str">
        <f>IF(D203="MCC","MC Cable Wire Colors "&amp;_xlfn.XLOOKUP(C203,table_Termination[Connector],table_Termination[MCC_Wire_Colors]),"")</f>
        <v/>
      </c>
      <c r="AD203" s="69"/>
      <c r="AG203" t="e">
        <f>IF(AND(LEFT(C203,2)="L6",_xlfn.NUMBERVALUE(LEFT(U203,3))&gt;250),"1ph",_xlfn.XLOOKUP(C203,table_Termination[Connector],table_Termination[Phasing]))</f>
        <v>#N/A</v>
      </c>
      <c r="AH203" t="e">
        <f>_xlfn.XLOOKUP('Order Entry'!AG203,lookup!$O$3:$O$7,lookup!$P$3:$P$7)</f>
        <v>#N/A</v>
      </c>
      <c r="AI203" t="e">
        <f>_xlfn.XLOOKUP('Order Entry'!AG203,lookup!$O$3:$O$7,lookup!$Q$3:$Q$7)</f>
        <v>#N/A</v>
      </c>
      <c r="AJ203">
        <f t="shared" si="40"/>
        <v>0</v>
      </c>
      <c r="AK203" t="e">
        <f>_xlfn.XLOOKUP(C203,table_Termination[Connector],table_Termination[Plate_Hole])</f>
        <v>#N/A</v>
      </c>
      <c r="AL203" t="e">
        <f>_xlfn.XLOOKUP(V203,lookup!$AD$68:$AD$72,lookup!$AC$68:$AC$72)</f>
        <v>#N/A</v>
      </c>
      <c r="AM203" s="44" t="str" cm="1">
        <f t="array" ref="AM203">IF(C203="","",IF(_xlfn.XLOOKUP(C203,table_Termination[Connector],table_Termination[Plate_Hole])=1.6,{"4x4","1G"},IF(_xlfn.XLOOKUP(C203,table_Termination[Connector],table_Termination[Plate_Hole])=2.1,"4x4","None")))</f>
        <v/>
      </c>
      <c r="AO203" s="44" t="str" cm="1">
        <f t="array" ref="AO203">IF(AM203="","None",_xlfn.XLOOKUP(_xlfn.ANCHORARRAY(AM203),lookup!$AC$68:$AC$72,lookup!$AD$68:$AD$72))</f>
        <v>None</v>
      </c>
      <c r="AQ203" s="44" t="s">
        <v>283</v>
      </c>
      <c r="AR203" t="str">
        <f>IF(C203="","",_xlfn.XLOOKUP(_xlfn.XLOOKUP(C203,table_Termination[Connector],table_Termination[SQD_Breaker]),Table_Breaker[breaker],Table_Breaker[Description]))</f>
        <v/>
      </c>
      <c r="AS203" t="str">
        <f>IF(C203="","",_xlfn.XLOOKUP(_xlfn.XLOOKUP(C203,table_Termination[Connector],table_Termination[HV_Siem_Breaker]),Table_Breaker[breaker],Table_Breaker[Description],""))</f>
        <v/>
      </c>
      <c r="AT203" s="44" t="s">
        <v>283</v>
      </c>
      <c r="AU203" t="e">
        <f t="shared" si="34"/>
        <v>#N/A</v>
      </c>
      <c r="AV203" t="e">
        <f t="shared" si="35"/>
        <v>#N/A</v>
      </c>
      <c r="AW203" s="44" t="str" cm="1">
        <f t="array" ref="AW203">IF(D203="","",_xlfn.TOROW(lookup!A384:A396))</f>
        <v/>
      </c>
    </row>
    <row r="204" spans="1:49" x14ac:dyDescent="0.25">
      <c r="A204" s="56">
        <v>195</v>
      </c>
      <c r="B204" s="57" t="str">
        <f t="shared" si="41"/>
        <v/>
      </c>
      <c r="C204" s="58"/>
      <c r="D204" s="58"/>
      <c r="E204" s="57"/>
      <c r="F204" s="57" t="str">
        <f t="shared" si="42"/>
        <v/>
      </c>
      <c r="G204" s="57"/>
      <c r="H204" s="59"/>
      <c r="I204" s="59" t="s">
        <v>183</v>
      </c>
      <c r="J204" s="59" t="s">
        <v>183</v>
      </c>
      <c r="K204" s="59"/>
      <c r="L204" s="60" t="str">
        <f t="shared" si="36"/>
        <v/>
      </c>
      <c r="M204" s="60" t="str">
        <f t="shared" si="37"/>
        <v/>
      </c>
      <c r="N204" s="59"/>
      <c r="O204" s="59"/>
      <c r="P204" s="61"/>
      <c r="Q204" s="61"/>
      <c r="R204" s="62" t="str">
        <f>IF(C204="","",_xlfn.XLOOKUP(C204,table_Termination[Connector],table_Termination[Conduit_Size]))</f>
        <v/>
      </c>
      <c r="S204" s="63" t="str">
        <f>IF(C204="","",_xlfn.XLOOKUP(C204,table_Termination[Connector],table_Termination[Wire AWG]))</f>
        <v/>
      </c>
      <c r="T204" s="64" t="str">
        <f t="shared" si="39"/>
        <v/>
      </c>
      <c r="U204" s="65" t="str">
        <f>IF(C204="","",LEFT(_xlfn.XLOOKUP(C204,table_Termination[Connector],table_Termination[Voltage]),3))</f>
        <v/>
      </c>
      <c r="V204" s="66" t="str">
        <f t="shared" si="38"/>
        <v/>
      </c>
      <c r="W204" s="64" t="str" cm="1">
        <f t="array" aca="1" ref="W204" ca="1">IF(C204="","",IF(D204="MCC","------",IF(K204="","Black",_xlfn.XLOOKUP(K204,Table_RotateWireColor[circuit],INDIRECT("Table_RotateWireColor["&amp;U204&amp;"]")))))</f>
        <v/>
      </c>
      <c r="X204" s="64" t="str" cm="1">
        <f t="array" aca="1" ref="X204" ca="1">IF(C204="","",IF(D204="MCC","-----",IF(AH204=1,"-",IF(K204="","Red",_xlfn.XLOOKUP(L204,Table_RotateWireColor[circuit],INDIRECT("Table_RotateWireColor["&amp;U204&amp;"]"))))))</f>
        <v/>
      </c>
      <c r="Y204" s="64" t="str" cm="1">
        <f t="array" aca="1" ref="Y204" ca="1">IF(C204="","",IF(D204="MCC","-----",IF(AH204&lt;=2,"-",IF(K204="","Blue",_xlfn.XLOOKUP(M204,Table_RotateWireColor[circuit],INDIRECT("Table_RotateWireColor["&amp;U204&amp;"]"))))))</f>
        <v/>
      </c>
      <c r="Z204" s="64" t="str" cm="1">
        <f t="array" aca="1" ref="Z204" ca="1">IF(C204="","",IF(D204="MCC","-----",IF(AI204&lt;&gt;1,"-",IF(K204="","White",_xlfn.XLOOKUP("N",Table_RotateWireColor[circuit],INDIRECT("Table_RotateWireColor["&amp;U204&amp;"]"))))))</f>
        <v/>
      </c>
      <c r="AA204" s="64" t="str">
        <f t="shared" si="43"/>
        <v/>
      </c>
      <c r="AB204" s="67" t="str">
        <f>IF(C204="","","PWxx-"&amp;_xlfn.XLOOKUP(C204,table_Termination[Connector],table_Termination[Abbreviation])&amp;"T-xxSALx("&amp;IF(D204="LFMC",0,IF(D204="MCC",1,3))&amp;IF(Q204="Bolt",1,0)&amp;IF(AL204="None",0,IF(AL204="1G",1,IF(AL204="4x4",2,3)))&amp;")")</f>
        <v/>
      </c>
      <c r="AC204" s="68" t="str">
        <f>IF(D204="MCC","MC Cable Wire Colors "&amp;_xlfn.XLOOKUP(C204,table_Termination[Connector],table_Termination[MCC_Wire_Colors]),"")</f>
        <v/>
      </c>
      <c r="AD204" s="69"/>
      <c r="AG204" t="e">
        <f>IF(AND(LEFT(C204,2)="L6",_xlfn.NUMBERVALUE(LEFT(U204,3))&gt;250),"1ph",_xlfn.XLOOKUP(C204,table_Termination[Connector],table_Termination[Phasing]))</f>
        <v>#N/A</v>
      </c>
      <c r="AH204" t="e">
        <f>_xlfn.XLOOKUP('Order Entry'!AG204,lookup!$O$3:$O$7,lookup!$P$3:$P$7)</f>
        <v>#N/A</v>
      </c>
      <c r="AI204" t="e">
        <f>_xlfn.XLOOKUP('Order Entry'!AG204,lookup!$O$3:$O$7,lookup!$Q$3:$Q$7)</f>
        <v>#N/A</v>
      </c>
      <c r="AJ204">
        <f t="shared" si="40"/>
        <v>0</v>
      </c>
      <c r="AK204" t="e">
        <f>_xlfn.XLOOKUP(C204,table_Termination[Connector],table_Termination[Plate_Hole])</f>
        <v>#N/A</v>
      </c>
      <c r="AL204" t="e">
        <f>_xlfn.XLOOKUP(V204,lookup!$AD$68:$AD$72,lookup!$AC$68:$AC$72)</f>
        <v>#N/A</v>
      </c>
      <c r="AM204" s="44" t="str" cm="1">
        <f t="array" ref="AM204">IF(C204="","",IF(_xlfn.XLOOKUP(C204,table_Termination[Connector],table_Termination[Plate_Hole])=1.6,{"4x4","1G"},IF(_xlfn.XLOOKUP(C204,table_Termination[Connector],table_Termination[Plate_Hole])=2.1,"4x4","None")))</f>
        <v/>
      </c>
      <c r="AO204" s="44" t="str" cm="1">
        <f t="array" ref="AO204">IF(AM204="","None",_xlfn.XLOOKUP(_xlfn.ANCHORARRAY(AM204),lookup!$AC$68:$AC$72,lookup!$AD$68:$AD$72))</f>
        <v>None</v>
      </c>
      <c r="AQ204" s="44" t="s">
        <v>283</v>
      </c>
      <c r="AR204" t="str">
        <f>IF(C204="","",_xlfn.XLOOKUP(_xlfn.XLOOKUP(C204,table_Termination[Connector],table_Termination[SQD_Breaker]),Table_Breaker[breaker],Table_Breaker[Description]))</f>
        <v/>
      </c>
      <c r="AS204" t="str">
        <f>IF(C204="","",_xlfn.XLOOKUP(_xlfn.XLOOKUP(C204,table_Termination[Connector],table_Termination[HV_Siem_Breaker]),Table_Breaker[breaker],Table_Breaker[Description],""))</f>
        <v/>
      </c>
      <c r="AT204" s="44" t="s">
        <v>283</v>
      </c>
      <c r="AU204" t="e">
        <f t="shared" ref="AU204:AU267" si="44">IF(OR(AL204="",AL204="None"),"","1 Bolt")</f>
        <v>#N/A</v>
      </c>
      <c r="AV204" t="e">
        <f t="shared" ref="AV204:AV267" si="45">IF(OR(AL204="",AL204="None",AL204="60AH",AL204="2030AH",AL204="4x4"),"","2 Bolt Bracket")</f>
        <v>#N/A</v>
      </c>
      <c r="AW204" s="44" t="str" cm="1">
        <f t="array" ref="AW204">IF(D204="","",_xlfn.TOROW(lookup!A385:A397))</f>
        <v/>
      </c>
    </row>
    <row r="205" spans="1:49" x14ac:dyDescent="0.25">
      <c r="A205" s="56">
        <v>196</v>
      </c>
      <c r="B205" s="57" t="str">
        <f t="shared" si="41"/>
        <v/>
      </c>
      <c r="C205" s="58"/>
      <c r="D205" s="58"/>
      <c r="E205" s="57"/>
      <c r="F205" s="57" t="str">
        <f t="shared" si="42"/>
        <v/>
      </c>
      <c r="G205" s="57"/>
      <c r="H205" s="59"/>
      <c r="I205" s="59" t="s">
        <v>183</v>
      </c>
      <c r="J205" s="59" t="s">
        <v>183</v>
      </c>
      <c r="K205" s="59"/>
      <c r="L205" s="60" t="str">
        <f t="shared" si="36"/>
        <v/>
      </c>
      <c r="M205" s="60" t="str">
        <f t="shared" si="37"/>
        <v/>
      </c>
      <c r="N205" s="59"/>
      <c r="O205" s="59"/>
      <c r="P205" s="61"/>
      <c r="Q205" s="61"/>
      <c r="R205" s="62" t="str">
        <f>IF(C205="","",_xlfn.XLOOKUP(C205,table_Termination[Connector],table_Termination[Conduit_Size]))</f>
        <v/>
      </c>
      <c r="S205" s="63" t="str">
        <f>IF(C205="","",_xlfn.XLOOKUP(C205,table_Termination[Connector],table_Termination[Wire AWG]))</f>
        <v/>
      </c>
      <c r="T205" s="64" t="str">
        <f t="shared" si="39"/>
        <v/>
      </c>
      <c r="U205" s="65" t="str">
        <f>IF(C205="","",LEFT(_xlfn.XLOOKUP(C205,table_Termination[Connector],table_Termination[Voltage]),3))</f>
        <v/>
      </c>
      <c r="V205" s="66" t="str">
        <f t="shared" si="38"/>
        <v/>
      </c>
      <c r="W205" s="64" t="str" cm="1">
        <f t="array" aca="1" ref="W205" ca="1">IF(C205="","",IF(D205="MCC","------",IF(K205="","Black",_xlfn.XLOOKUP(K205,Table_RotateWireColor[circuit],INDIRECT("Table_RotateWireColor["&amp;U205&amp;"]")))))</f>
        <v/>
      </c>
      <c r="X205" s="64" t="str" cm="1">
        <f t="array" aca="1" ref="X205" ca="1">IF(C205="","",IF(D205="MCC","-----",IF(AH205=1,"-",IF(K205="","Red",_xlfn.XLOOKUP(L205,Table_RotateWireColor[circuit],INDIRECT("Table_RotateWireColor["&amp;U205&amp;"]"))))))</f>
        <v/>
      </c>
      <c r="Y205" s="64" t="str" cm="1">
        <f t="array" aca="1" ref="Y205" ca="1">IF(C205="","",IF(D205="MCC","-----",IF(AH205&lt;=2,"-",IF(K205="","Blue",_xlfn.XLOOKUP(M205,Table_RotateWireColor[circuit],INDIRECT("Table_RotateWireColor["&amp;U205&amp;"]"))))))</f>
        <v/>
      </c>
      <c r="Z205" s="64" t="str" cm="1">
        <f t="array" aca="1" ref="Z205" ca="1">IF(C205="","",IF(D205="MCC","-----",IF(AI205&lt;&gt;1,"-",IF(K205="","White",_xlfn.XLOOKUP("N",Table_RotateWireColor[circuit],INDIRECT("Table_RotateWireColor["&amp;U205&amp;"]"))))))</f>
        <v/>
      </c>
      <c r="AA205" s="64" t="str">
        <f t="shared" si="43"/>
        <v/>
      </c>
      <c r="AB205" s="67" t="str">
        <f>IF(C205="","","PWxx-"&amp;_xlfn.XLOOKUP(C205,table_Termination[Connector],table_Termination[Abbreviation])&amp;"T-xxSALx("&amp;IF(D205="LFMC",0,IF(D205="MCC",1,3))&amp;IF(Q205="Bolt",1,0)&amp;IF(AL205="None",0,IF(AL205="1G",1,IF(AL205="4x4",2,3)))&amp;")")</f>
        <v/>
      </c>
      <c r="AC205" s="68" t="str">
        <f>IF(D205="MCC","MC Cable Wire Colors "&amp;_xlfn.XLOOKUP(C205,table_Termination[Connector],table_Termination[MCC_Wire_Colors]),"")</f>
        <v/>
      </c>
      <c r="AD205" s="69"/>
      <c r="AG205" t="e">
        <f>IF(AND(LEFT(C205,2)="L6",_xlfn.NUMBERVALUE(LEFT(U205,3))&gt;250),"1ph",_xlfn.XLOOKUP(C205,table_Termination[Connector],table_Termination[Phasing]))</f>
        <v>#N/A</v>
      </c>
      <c r="AH205" t="e">
        <f>_xlfn.XLOOKUP('Order Entry'!AG205,lookup!$O$3:$O$7,lookup!$P$3:$P$7)</f>
        <v>#N/A</v>
      </c>
      <c r="AI205" t="e">
        <f>_xlfn.XLOOKUP('Order Entry'!AG205,lookup!$O$3:$O$7,lookup!$Q$3:$Q$7)</f>
        <v>#N/A</v>
      </c>
      <c r="AJ205">
        <f t="shared" si="40"/>
        <v>0</v>
      </c>
      <c r="AK205" t="e">
        <f>_xlfn.XLOOKUP(C205,table_Termination[Connector],table_Termination[Plate_Hole])</f>
        <v>#N/A</v>
      </c>
      <c r="AL205" t="e">
        <f>_xlfn.XLOOKUP(V205,lookup!$AD$68:$AD$72,lookup!$AC$68:$AC$72)</f>
        <v>#N/A</v>
      </c>
      <c r="AM205" s="44" t="str" cm="1">
        <f t="array" ref="AM205">IF(C205="","",IF(_xlfn.XLOOKUP(C205,table_Termination[Connector],table_Termination[Plate_Hole])=1.6,{"4x4","1G"},IF(_xlfn.XLOOKUP(C205,table_Termination[Connector],table_Termination[Plate_Hole])=2.1,"4x4","None")))</f>
        <v/>
      </c>
      <c r="AO205" s="44" t="str" cm="1">
        <f t="array" ref="AO205">IF(AM205="","None",_xlfn.XLOOKUP(_xlfn.ANCHORARRAY(AM205),lookup!$AC$68:$AC$72,lookup!$AD$68:$AD$72))</f>
        <v>None</v>
      </c>
      <c r="AQ205" s="44" t="s">
        <v>283</v>
      </c>
      <c r="AR205" t="str">
        <f>IF(C205="","",_xlfn.XLOOKUP(_xlfn.XLOOKUP(C205,table_Termination[Connector],table_Termination[SQD_Breaker]),Table_Breaker[breaker],Table_Breaker[Description]))</f>
        <v/>
      </c>
      <c r="AS205" t="str">
        <f>IF(C205="","",_xlfn.XLOOKUP(_xlfn.XLOOKUP(C205,table_Termination[Connector],table_Termination[HV_Siem_Breaker]),Table_Breaker[breaker],Table_Breaker[Description],""))</f>
        <v/>
      </c>
      <c r="AT205" s="44" t="s">
        <v>283</v>
      </c>
      <c r="AU205" t="e">
        <f t="shared" si="44"/>
        <v>#N/A</v>
      </c>
      <c r="AV205" t="e">
        <f t="shared" si="45"/>
        <v>#N/A</v>
      </c>
      <c r="AW205" s="44" t="str" cm="1">
        <f t="array" ref="AW205">IF(D205="","",_xlfn.TOROW(lookup!A386:A398))</f>
        <v/>
      </c>
    </row>
    <row r="206" spans="1:49" x14ac:dyDescent="0.25">
      <c r="A206" s="56">
        <v>197</v>
      </c>
      <c r="B206" s="57" t="str">
        <f t="shared" si="41"/>
        <v/>
      </c>
      <c r="C206" s="58"/>
      <c r="D206" s="58"/>
      <c r="E206" s="57"/>
      <c r="F206" s="57" t="str">
        <f t="shared" si="42"/>
        <v/>
      </c>
      <c r="G206" s="57"/>
      <c r="H206" s="59"/>
      <c r="I206" s="59" t="s">
        <v>183</v>
      </c>
      <c r="J206" s="59" t="s">
        <v>183</v>
      </c>
      <c r="K206" s="59"/>
      <c r="L206" s="60" t="str">
        <f t="shared" si="36"/>
        <v/>
      </c>
      <c r="M206" s="60" t="str">
        <f t="shared" si="37"/>
        <v/>
      </c>
      <c r="N206" s="59"/>
      <c r="O206" s="59"/>
      <c r="P206" s="61"/>
      <c r="Q206" s="61"/>
      <c r="R206" s="62" t="str">
        <f>IF(C206="","",_xlfn.XLOOKUP(C206,table_Termination[Connector],table_Termination[Conduit_Size]))</f>
        <v/>
      </c>
      <c r="S206" s="63" t="str">
        <f>IF(C206="","",_xlfn.XLOOKUP(C206,table_Termination[Connector],table_Termination[Wire AWG]))</f>
        <v/>
      </c>
      <c r="T206" s="64" t="str">
        <f t="shared" si="39"/>
        <v/>
      </c>
      <c r="U206" s="65" t="str">
        <f>IF(C206="","",LEFT(_xlfn.XLOOKUP(C206,table_Termination[Connector],table_Termination[Voltage]),3))</f>
        <v/>
      </c>
      <c r="V206" s="66" t="str">
        <f t="shared" si="38"/>
        <v/>
      </c>
      <c r="W206" s="64" t="str" cm="1">
        <f t="array" aca="1" ref="W206" ca="1">IF(C206="","",IF(D206="MCC","------",IF(K206="","Black",_xlfn.XLOOKUP(K206,Table_RotateWireColor[circuit],INDIRECT("Table_RotateWireColor["&amp;U206&amp;"]")))))</f>
        <v/>
      </c>
      <c r="X206" s="64" t="str" cm="1">
        <f t="array" aca="1" ref="X206" ca="1">IF(C206="","",IF(D206="MCC","-----",IF(AH206=1,"-",IF(K206="","Red",_xlfn.XLOOKUP(L206,Table_RotateWireColor[circuit],INDIRECT("Table_RotateWireColor["&amp;U206&amp;"]"))))))</f>
        <v/>
      </c>
      <c r="Y206" s="64" t="str" cm="1">
        <f t="array" aca="1" ref="Y206" ca="1">IF(C206="","",IF(D206="MCC","-----",IF(AH206&lt;=2,"-",IF(K206="","Blue",_xlfn.XLOOKUP(M206,Table_RotateWireColor[circuit],INDIRECT("Table_RotateWireColor["&amp;U206&amp;"]"))))))</f>
        <v/>
      </c>
      <c r="Z206" s="64" t="str" cm="1">
        <f t="array" aca="1" ref="Z206" ca="1">IF(C206="","",IF(D206="MCC","-----",IF(AI206&lt;&gt;1,"-",IF(K206="","White",_xlfn.XLOOKUP("N",Table_RotateWireColor[circuit],INDIRECT("Table_RotateWireColor["&amp;U206&amp;"]"))))))</f>
        <v/>
      </c>
      <c r="AA206" s="64" t="str">
        <f t="shared" si="43"/>
        <v/>
      </c>
      <c r="AB206" s="67" t="str">
        <f>IF(C206="","","PWxx-"&amp;_xlfn.XLOOKUP(C206,table_Termination[Connector],table_Termination[Abbreviation])&amp;"T-xxSALx("&amp;IF(D206="LFMC",0,IF(D206="MCC",1,3))&amp;IF(Q206="Bolt",1,0)&amp;IF(AL206="None",0,IF(AL206="1G",1,IF(AL206="4x4",2,3)))&amp;")")</f>
        <v/>
      </c>
      <c r="AC206" s="68" t="str">
        <f>IF(D206="MCC","MC Cable Wire Colors "&amp;_xlfn.XLOOKUP(C206,table_Termination[Connector],table_Termination[MCC_Wire_Colors]),"")</f>
        <v/>
      </c>
      <c r="AD206" s="69"/>
      <c r="AG206" t="e">
        <f>IF(AND(LEFT(C206,2)="L6",_xlfn.NUMBERVALUE(LEFT(U206,3))&gt;250),"1ph",_xlfn.XLOOKUP(C206,table_Termination[Connector],table_Termination[Phasing]))</f>
        <v>#N/A</v>
      </c>
      <c r="AH206" t="e">
        <f>_xlfn.XLOOKUP('Order Entry'!AG206,lookup!$O$3:$O$7,lookup!$P$3:$P$7)</f>
        <v>#N/A</v>
      </c>
      <c r="AI206" t="e">
        <f>_xlfn.XLOOKUP('Order Entry'!AG206,lookup!$O$3:$O$7,lookup!$Q$3:$Q$7)</f>
        <v>#N/A</v>
      </c>
      <c r="AJ206">
        <f t="shared" si="40"/>
        <v>0</v>
      </c>
      <c r="AK206" t="e">
        <f>_xlfn.XLOOKUP(C206,table_Termination[Connector],table_Termination[Plate_Hole])</f>
        <v>#N/A</v>
      </c>
      <c r="AL206" t="e">
        <f>_xlfn.XLOOKUP(V206,lookup!$AD$68:$AD$72,lookup!$AC$68:$AC$72)</f>
        <v>#N/A</v>
      </c>
      <c r="AM206" s="44" t="str" cm="1">
        <f t="array" ref="AM206">IF(C206="","",IF(_xlfn.XLOOKUP(C206,table_Termination[Connector],table_Termination[Plate_Hole])=1.6,{"4x4","1G"},IF(_xlfn.XLOOKUP(C206,table_Termination[Connector],table_Termination[Plate_Hole])=2.1,"4x4","None")))</f>
        <v/>
      </c>
      <c r="AO206" s="44" t="str" cm="1">
        <f t="array" ref="AO206">IF(AM206="","None",_xlfn.XLOOKUP(_xlfn.ANCHORARRAY(AM206),lookup!$AC$68:$AC$72,lookup!$AD$68:$AD$72))</f>
        <v>None</v>
      </c>
      <c r="AQ206" s="44" t="s">
        <v>283</v>
      </c>
      <c r="AR206" t="str">
        <f>IF(C206="","",_xlfn.XLOOKUP(_xlfn.XLOOKUP(C206,table_Termination[Connector],table_Termination[SQD_Breaker]),Table_Breaker[breaker],Table_Breaker[Description]))</f>
        <v/>
      </c>
      <c r="AS206" t="str">
        <f>IF(C206="","",_xlfn.XLOOKUP(_xlfn.XLOOKUP(C206,table_Termination[Connector],table_Termination[HV_Siem_Breaker]),Table_Breaker[breaker],Table_Breaker[Description],""))</f>
        <v/>
      </c>
      <c r="AT206" s="44" t="s">
        <v>283</v>
      </c>
      <c r="AU206" t="e">
        <f t="shared" si="44"/>
        <v>#N/A</v>
      </c>
      <c r="AV206" t="e">
        <f t="shared" si="45"/>
        <v>#N/A</v>
      </c>
      <c r="AW206" s="44" t="str" cm="1">
        <f t="array" ref="AW206">IF(D206="","",_xlfn.TOROW(lookup!A387:A399))</f>
        <v/>
      </c>
    </row>
    <row r="207" spans="1:49" x14ac:dyDescent="0.25">
      <c r="A207" s="56">
        <v>198</v>
      </c>
      <c r="B207" s="57" t="str">
        <f t="shared" si="41"/>
        <v/>
      </c>
      <c r="C207" s="58"/>
      <c r="D207" s="58"/>
      <c r="E207" s="57"/>
      <c r="F207" s="57" t="str">
        <f t="shared" si="42"/>
        <v/>
      </c>
      <c r="G207" s="57"/>
      <c r="H207" s="59"/>
      <c r="I207" s="59" t="s">
        <v>183</v>
      </c>
      <c r="J207" s="59" t="s">
        <v>183</v>
      </c>
      <c r="K207" s="59"/>
      <c r="L207" s="60" t="str">
        <f t="shared" si="36"/>
        <v/>
      </c>
      <c r="M207" s="60" t="str">
        <f t="shared" si="37"/>
        <v/>
      </c>
      <c r="N207" s="59"/>
      <c r="O207" s="59"/>
      <c r="P207" s="61"/>
      <c r="Q207" s="61"/>
      <c r="R207" s="62" t="str">
        <f>IF(C207="","",_xlfn.XLOOKUP(C207,table_Termination[Connector],table_Termination[Conduit_Size]))</f>
        <v/>
      </c>
      <c r="S207" s="63" t="str">
        <f>IF(C207="","",_xlfn.XLOOKUP(C207,table_Termination[Connector],table_Termination[Wire AWG]))</f>
        <v/>
      </c>
      <c r="T207" s="64" t="str">
        <f t="shared" si="39"/>
        <v/>
      </c>
      <c r="U207" s="65" t="str">
        <f>IF(C207="","",LEFT(_xlfn.XLOOKUP(C207,table_Termination[Connector],table_Termination[Voltage]),3))</f>
        <v/>
      </c>
      <c r="V207" s="66" t="str">
        <f t="shared" si="38"/>
        <v/>
      </c>
      <c r="W207" s="64" t="str" cm="1">
        <f t="array" aca="1" ref="W207" ca="1">IF(C207="","",IF(D207="MCC","------",IF(K207="","Black",_xlfn.XLOOKUP(K207,Table_RotateWireColor[circuit],INDIRECT("Table_RotateWireColor["&amp;U207&amp;"]")))))</f>
        <v/>
      </c>
      <c r="X207" s="64" t="str" cm="1">
        <f t="array" aca="1" ref="X207" ca="1">IF(C207="","",IF(D207="MCC","-----",IF(AH207=1,"-",IF(K207="","Red",_xlfn.XLOOKUP(L207,Table_RotateWireColor[circuit],INDIRECT("Table_RotateWireColor["&amp;U207&amp;"]"))))))</f>
        <v/>
      </c>
      <c r="Y207" s="64" t="str" cm="1">
        <f t="array" aca="1" ref="Y207" ca="1">IF(C207="","",IF(D207="MCC","-----",IF(AH207&lt;=2,"-",IF(K207="","Blue",_xlfn.XLOOKUP(M207,Table_RotateWireColor[circuit],INDIRECT("Table_RotateWireColor["&amp;U207&amp;"]"))))))</f>
        <v/>
      </c>
      <c r="Z207" s="64" t="str" cm="1">
        <f t="array" aca="1" ref="Z207" ca="1">IF(C207="","",IF(D207="MCC","-----",IF(AI207&lt;&gt;1,"-",IF(K207="","White",_xlfn.XLOOKUP("N",Table_RotateWireColor[circuit],INDIRECT("Table_RotateWireColor["&amp;U207&amp;"]"))))))</f>
        <v/>
      </c>
      <c r="AA207" s="64" t="str">
        <f t="shared" si="43"/>
        <v/>
      </c>
      <c r="AB207" s="67" t="str">
        <f>IF(C207="","","PWxx-"&amp;_xlfn.XLOOKUP(C207,table_Termination[Connector],table_Termination[Abbreviation])&amp;"T-xxSALx("&amp;IF(D207="LFMC",0,IF(D207="MCC",1,3))&amp;IF(Q207="Bolt",1,0)&amp;IF(AL207="None",0,IF(AL207="1G",1,IF(AL207="4x4",2,3)))&amp;")")</f>
        <v/>
      </c>
      <c r="AC207" s="68" t="str">
        <f>IF(D207="MCC","MC Cable Wire Colors "&amp;_xlfn.XLOOKUP(C207,table_Termination[Connector],table_Termination[MCC_Wire_Colors]),"")</f>
        <v/>
      </c>
      <c r="AD207" s="69"/>
      <c r="AG207" t="e">
        <f>IF(AND(LEFT(C207,2)="L6",_xlfn.NUMBERVALUE(LEFT(U207,3))&gt;250),"1ph",_xlfn.XLOOKUP(C207,table_Termination[Connector],table_Termination[Phasing]))</f>
        <v>#N/A</v>
      </c>
      <c r="AH207" t="e">
        <f>_xlfn.XLOOKUP('Order Entry'!AG207,lookup!$O$3:$O$7,lookup!$P$3:$P$7)</f>
        <v>#N/A</v>
      </c>
      <c r="AI207" t="e">
        <f>_xlfn.XLOOKUP('Order Entry'!AG207,lookup!$O$3:$O$7,lookup!$Q$3:$Q$7)</f>
        <v>#N/A</v>
      </c>
      <c r="AJ207">
        <f t="shared" si="40"/>
        <v>0</v>
      </c>
      <c r="AK207" t="e">
        <f>_xlfn.XLOOKUP(C207,table_Termination[Connector],table_Termination[Plate_Hole])</f>
        <v>#N/A</v>
      </c>
      <c r="AL207" t="e">
        <f>_xlfn.XLOOKUP(V207,lookup!$AD$68:$AD$72,lookup!$AC$68:$AC$72)</f>
        <v>#N/A</v>
      </c>
      <c r="AM207" s="44" t="str" cm="1">
        <f t="array" ref="AM207">IF(C207="","",IF(_xlfn.XLOOKUP(C207,table_Termination[Connector],table_Termination[Plate_Hole])=1.6,{"4x4","1G"},IF(_xlfn.XLOOKUP(C207,table_Termination[Connector],table_Termination[Plate_Hole])=2.1,"4x4","None")))</f>
        <v/>
      </c>
      <c r="AO207" s="44" t="str" cm="1">
        <f t="array" ref="AO207">IF(AM207="","None",_xlfn.XLOOKUP(_xlfn.ANCHORARRAY(AM207),lookup!$AC$68:$AC$72,lookup!$AD$68:$AD$72))</f>
        <v>None</v>
      </c>
      <c r="AQ207" s="44" t="s">
        <v>283</v>
      </c>
      <c r="AR207" t="str">
        <f>IF(C207="","",_xlfn.XLOOKUP(_xlfn.XLOOKUP(C207,table_Termination[Connector],table_Termination[SQD_Breaker]),Table_Breaker[breaker],Table_Breaker[Description]))</f>
        <v/>
      </c>
      <c r="AS207" t="str">
        <f>IF(C207="","",_xlfn.XLOOKUP(_xlfn.XLOOKUP(C207,table_Termination[Connector],table_Termination[HV_Siem_Breaker]),Table_Breaker[breaker],Table_Breaker[Description],""))</f>
        <v/>
      </c>
      <c r="AT207" s="44" t="s">
        <v>283</v>
      </c>
      <c r="AU207" t="e">
        <f t="shared" si="44"/>
        <v>#N/A</v>
      </c>
      <c r="AV207" t="e">
        <f t="shared" si="45"/>
        <v>#N/A</v>
      </c>
      <c r="AW207" s="44" t="str" cm="1">
        <f t="array" ref="AW207">IF(D207="","",_xlfn.TOROW(lookup!A388:A400))</f>
        <v/>
      </c>
    </row>
    <row r="208" spans="1:49" x14ac:dyDescent="0.25">
      <c r="A208" s="56">
        <v>199</v>
      </c>
      <c r="B208" s="57" t="str">
        <f t="shared" si="41"/>
        <v/>
      </c>
      <c r="C208" s="58"/>
      <c r="D208" s="58"/>
      <c r="E208" s="57"/>
      <c r="F208" s="57" t="str">
        <f t="shared" si="42"/>
        <v/>
      </c>
      <c r="G208" s="57"/>
      <c r="H208" s="59"/>
      <c r="I208" s="59" t="s">
        <v>183</v>
      </c>
      <c r="J208" s="59" t="s">
        <v>183</v>
      </c>
      <c r="K208" s="59"/>
      <c r="L208" s="60" t="str">
        <f t="shared" si="36"/>
        <v/>
      </c>
      <c r="M208" s="60" t="str">
        <f t="shared" si="37"/>
        <v/>
      </c>
      <c r="N208" s="59"/>
      <c r="O208" s="59"/>
      <c r="P208" s="61"/>
      <c r="Q208" s="61"/>
      <c r="R208" s="62" t="str">
        <f>IF(C208="","",_xlfn.XLOOKUP(C208,table_Termination[Connector],table_Termination[Conduit_Size]))</f>
        <v/>
      </c>
      <c r="S208" s="63" t="str">
        <f>IF(C208="","",_xlfn.XLOOKUP(C208,table_Termination[Connector],table_Termination[Wire AWG]))</f>
        <v/>
      </c>
      <c r="T208" s="64" t="str">
        <f t="shared" si="39"/>
        <v/>
      </c>
      <c r="U208" s="65" t="str">
        <f>IF(C208="","",LEFT(_xlfn.XLOOKUP(C208,table_Termination[Connector],table_Termination[Voltage]),3))</f>
        <v/>
      </c>
      <c r="V208" s="66" t="str">
        <f t="shared" si="38"/>
        <v/>
      </c>
      <c r="W208" s="64" t="str" cm="1">
        <f t="array" aca="1" ref="W208" ca="1">IF(C208="","",IF(D208="MCC","------",IF(K208="","Black",_xlfn.XLOOKUP(K208,Table_RotateWireColor[circuit],INDIRECT("Table_RotateWireColor["&amp;U208&amp;"]")))))</f>
        <v/>
      </c>
      <c r="X208" s="64" t="str" cm="1">
        <f t="array" aca="1" ref="X208" ca="1">IF(C208="","",IF(D208="MCC","-----",IF(AH208=1,"-",IF(K208="","Red",_xlfn.XLOOKUP(L208,Table_RotateWireColor[circuit],INDIRECT("Table_RotateWireColor["&amp;U208&amp;"]"))))))</f>
        <v/>
      </c>
      <c r="Y208" s="64" t="str" cm="1">
        <f t="array" aca="1" ref="Y208" ca="1">IF(C208="","",IF(D208="MCC","-----",IF(AH208&lt;=2,"-",IF(K208="","Blue",_xlfn.XLOOKUP(M208,Table_RotateWireColor[circuit],INDIRECT("Table_RotateWireColor["&amp;U208&amp;"]"))))))</f>
        <v/>
      </c>
      <c r="Z208" s="64" t="str" cm="1">
        <f t="array" aca="1" ref="Z208" ca="1">IF(C208="","",IF(D208="MCC","-----",IF(AI208&lt;&gt;1,"-",IF(K208="","White",_xlfn.XLOOKUP("N",Table_RotateWireColor[circuit],INDIRECT("Table_RotateWireColor["&amp;U208&amp;"]"))))))</f>
        <v/>
      </c>
      <c r="AA208" s="64" t="str">
        <f t="shared" si="43"/>
        <v/>
      </c>
      <c r="AB208" s="67" t="str">
        <f>IF(C208="","","PWxx-"&amp;_xlfn.XLOOKUP(C208,table_Termination[Connector],table_Termination[Abbreviation])&amp;"T-xxSALx("&amp;IF(D208="LFMC",0,IF(D208="MCC",1,3))&amp;IF(Q208="Bolt",1,0)&amp;IF(AL208="None",0,IF(AL208="1G",1,IF(AL208="4x4",2,3)))&amp;")")</f>
        <v/>
      </c>
      <c r="AC208" s="68" t="str">
        <f>IF(D208="MCC","MC Cable Wire Colors "&amp;_xlfn.XLOOKUP(C208,table_Termination[Connector],table_Termination[MCC_Wire_Colors]),"")</f>
        <v/>
      </c>
      <c r="AD208" s="69"/>
      <c r="AG208" t="e">
        <f>IF(AND(LEFT(C208,2)="L6",_xlfn.NUMBERVALUE(LEFT(U208,3))&gt;250),"1ph",_xlfn.XLOOKUP(C208,table_Termination[Connector],table_Termination[Phasing]))</f>
        <v>#N/A</v>
      </c>
      <c r="AH208" t="e">
        <f>_xlfn.XLOOKUP('Order Entry'!AG208,lookup!$O$3:$O$7,lookup!$P$3:$P$7)</f>
        <v>#N/A</v>
      </c>
      <c r="AI208" t="e">
        <f>_xlfn.XLOOKUP('Order Entry'!AG208,lookup!$O$3:$O$7,lookup!$Q$3:$Q$7)</f>
        <v>#N/A</v>
      </c>
      <c r="AJ208">
        <f t="shared" si="40"/>
        <v>0</v>
      </c>
      <c r="AK208" t="e">
        <f>_xlfn.XLOOKUP(C208,table_Termination[Connector],table_Termination[Plate_Hole])</f>
        <v>#N/A</v>
      </c>
      <c r="AL208" t="e">
        <f>_xlfn.XLOOKUP(V208,lookup!$AD$68:$AD$72,lookup!$AC$68:$AC$72)</f>
        <v>#N/A</v>
      </c>
      <c r="AM208" s="44" t="str" cm="1">
        <f t="array" ref="AM208">IF(C208="","",IF(_xlfn.XLOOKUP(C208,table_Termination[Connector],table_Termination[Plate_Hole])=1.6,{"4x4","1G"},IF(_xlfn.XLOOKUP(C208,table_Termination[Connector],table_Termination[Plate_Hole])=2.1,"4x4","None")))</f>
        <v/>
      </c>
      <c r="AO208" s="44" t="str" cm="1">
        <f t="array" ref="AO208">IF(AM208="","None",_xlfn.XLOOKUP(_xlfn.ANCHORARRAY(AM208),lookup!$AC$68:$AC$72,lookup!$AD$68:$AD$72))</f>
        <v>None</v>
      </c>
      <c r="AQ208" s="44" t="s">
        <v>283</v>
      </c>
      <c r="AR208" t="str">
        <f>IF(C208="","",_xlfn.XLOOKUP(_xlfn.XLOOKUP(C208,table_Termination[Connector],table_Termination[SQD_Breaker]),Table_Breaker[breaker],Table_Breaker[Description]))</f>
        <v/>
      </c>
      <c r="AS208" t="str">
        <f>IF(C208="","",_xlfn.XLOOKUP(_xlfn.XLOOKUP(C208,table_Termination[Connector],table_Termination[HV_Siem_Breaker]),Table_Breaker[breaker],Table_Breaker[Description],""))</f>
        <v/>
      </c>
      <c r="AT208" s="44" t="s">
        <v>283</v>
      </c>
      <c r="AU208" t="e">
        <f t="shared" si="44"/>
        <v>#N/A</v>
      </c>
      <c r="AV208" t="e">
        <f t="shared" si="45"/>
        <v>#N/A</v>
      </c>
      <c r="AW208" s="44" t="str" cm="1">
        <f t="array" ref="AW208">IF(D208="","",_xlfn.TOROW(lookup!A389:A401))</f>
        <v/>
      </c>
    </row>
    <row r="209" spans="1:49" x14ac:dyDescent="0.25">
      <c r="A209" s="56">
        <v>200</v>
      </c>
      <c r="B209" s="57" t="str">
        <f t="shared" si="41"/>
        <v/>
      </c>
      <c r="C209" s="58"/>
      <c r="D209" s="58"/>
      <c r="E209" s="57"/>
      <c r="F209" s="57" t="str">
        <f t="shared" si="42"/>
        <v/>
      </c>
      <c r="G209" s="57"/>
      <c r="H209" s="59"/>
      <c r="I209" s="59" t="s">
        <v>183</v>
      </c>
      <c r="J209" s="59" t="s">
        <v>183</v>
      </c>
      <c r="K209" s="59"/>
      <c r="L209" s="60" t="str">
        <f t="shared" si="36"/>
        <v/>
      </c>
      <c r="M209" s="60" t="str">
        <f t="shared" si="37"/>
        <v/>
      </c>
      <c r="N209" s="59"/>
      <c r="O209" s="59"/>
      <c r="P209" s="61"/>
      <c r="Q209" s="61"/>
      <c r="R209" s="62" t="str">
        <f>IF(C209="","",_xlfn.XLOOKUP(C209,table_Termination[Connector],table_Termination[Conduit_Size]))</f>
        <v/>
      </c>
      <c r="S209" s="63" t="str">
        <f>IF(C209="","",_xlfn.XLOOKUP(C209,table_Termination[Connector],table_Termination[Wire AWG]))</f>
        <v/>
      </c>
      <c r="T209" s="64" t="str">
        <f t="shared" si="39"/>
        <v/>
      </c>
      <c r="U209" s="65" t="str">
        <f>IF(C209="","",LEFT(_xlfn.XLOOKUP(C209,table_Termination[Connector],table_Termination[Voltage]),3))</f>
        <v/>
      </c>
      <c r="V209" s="66" t="str">
        <f t="shared" si="38"/>
        <v/>
      </c>
      <c r="W209" s="64" t="str" cm="1">
        <f t="array" aca="1" ref="W209" ca="1">IF(C209="","",IF(D209="MCC","------",IF(K209="","Black",_xlfn.XLOOKUP(K209,Table_RotateWireColor[circuit],INDIRECT("Table_RotateWireColor["&amp;U209&amp;"]")))))</f>
        <v/>
      </c>
      <c r="X209" s="64" t="str" cm="1">
        <f t="array" aca="1" ref="X209" ca="1">IF(C209="","",IF(D209="MCC","-----",IF(AH209=1,"-",IF(K209="","Red",_xlfn.XLOOKUP(L209,Table_RotateWireColor[circuit],INDIRECT("Table_RotateWireColor["&amp;U209&amp;"]"))))))</f>
        <v/>
      </c>
      <c r="Y209" s="64" t="str" cm="1">
        <f t="array" aca="1" ref="Y209" ca="1">IF(C209="","",IF(D209="MCC","-----",IF(AH209&lt;=2,"-",IF(K209="","Blue",_xlfn.XLOOKUP(M209,Table_RotateWireColor[circuit],INDIRECT("Table_RotateWireColor["&amp;U209&amp;"]"))))))</f>
        <v/>
      </c>
      <c r="Z209" s="64" t="str" cm="1">
        <f t="array" aca="1" ref="Z209" ca="1">IF(C209="","",IF(D209="MCC","-----",IF(AI209&lt;&gt;1,"-",IF(K209="","White",_xlfn.XLOOKUP("N",Table_RotateWireColor[circuit],INDIRECT("Table_RotateWireColor["&amp;U209&amp;"]"))))))</f>
        <v/>
      </c>
      <c r="AA209" s="64" t="str">
        <f t="shared" si="43"/>
        <v/>
      </c>
      <c r="AB209" s="67" t="str">
        <f>IF(C209="","","PWxx-"&amp;_xlfn.XLOOKUP(C209,table_Termination[Connector],table_Termination[Abbreviation])&amp;"T-xxSALx("&amp;IF(D209="LFMC",0,IF(D209="MCC",1,3))&amp;IF(Q209="Bolt",1,0)&amp;IF(AL209="None",0,IF(AL209="1G",1,IF(AL209="4x4",2,3)))&amp;")")</f>
        <v/>
      </c>
      <c r="AC209" s="68" t="str">
        <f>IF(D209="MCC","MC Cable Wire Colors "&amp;_xlfn.XLOOKUP(C209,table_Termination[Connector],table_Termination[MCC_Wire_Colors]),"")</f>
        <v/>
      </c>
      <c r="AD209" s="69"/>
      <c r="AG209" t="e">
        <f>IF(AND(LEFT(C209,2)="L6",_xlfn.NUMBERVALUE(LEFT(U209,3))&gt;250),"1ph",_xlfn.XLOOKUP(C209,table_Termination[Connector],table_Termination[Phasing]))</f>
        <v>#N/A</v>
      </c>
      <c r="AH209" t="e">
        <f>_xlfn.XLOOKUP('Order Entry'!AG209,lookup!$O$3:$O$7,lookup!$P$3:$P$7)</f>
        <v>#N/A</v>
      </c>
      <c r="AI209" t="e">
        <f>_xlfn.XLOOKUP('Order Entry'!AG209,lookup!$O$3:$O$7,lookup!$Q$3:$Q$7)</f>
        <v>#N/A</v>
      </c>
      <c r="AJ209">
        <f t="shared" si="40"/>
        <v>0</v>
      </c>
      <c r="AK209" t="e">
        <f>_xlfn.XLOOKUP(C209,table_Termination[Connector],table_Termination[Plate_Hole])</f>
        <v>#N/A</v>
      </c>
      <c r="AL209" t="e">
        <f>_xlfn.XLOOKUP(V209,lookup!$AD$68:$AD$72,lookup!$AC$68:$AC$72)</f>
        <v>#N/A</v>
      </c>
      <c r="AM209" s="44" t="str" cm="1">
        <f t="array" ref="AM209">IF(C209="","",IF(_xlfn.XLOOKUP(C209,table_Termination[Connector],table_Termination[Plate_Hole])=1.6,{"4x4","1G"},IF(_xlfn.XLOOKUP(C209,table_Termination[Connector],table_Termination[Plate_Hole])=2.1,"4x4","None")))</f>
        <v/>
      </c>
      <c r="AO209" s="44" t="str" cm="1">
        <f t="array" ref="AO209">IF(AM209="","None",_xlfn.XLOOKUP(_xlfn.ANCHORARRAY(AM209),lookup!$AC$68:$AC$72,lookup!$AD$68:$AD$72))</f>
        <v>None</v>
      </c>
      <c r="AQ209" s="44" t="s">
        <v>283</v>
      </c>
      <c r="AR209" t="str">
        <f>IF(C209="","",_xlfn.XLOOKUP(_xlfn.XLOOKUP(C209,table_Termination[Connector],table_Termination[SQD_Breaker]),Table_Breaker[breaker],Table_Breaker[Description]))</f>
        <v/>
      </c>
      <c r="AS209" t="str">
        <f>IF(C209="","",_xlfn.XLOOKUP(_xlfn.XLOOKUP(C209,table_Termination[Connector],table_Termination[HV_Siem_Breaker]),Table_Breaker[breaker],Table_Breaker[Description],""))</f>
        <v/>
      </c>
      <c r="AT209" s="44" t="s">
        <v>283</v>
      </c>
      <c r="AU209" t="e">
        <f t="shared" si="44"/>
        <v>#N/A</v>
      </c>
      <c r="AV209" t="e">
        <f t="shared" si="45"/>
        <v>#N/A</v>
      </c>
      <c r="AW209" s="44" t="str" cm="1">
        <f t="array" ref="AW209">IF(D209="","",_xlfn.TOROW(lookup!A390:A402))</f>
        <v/>
      </c>
    </row>
    <row r="210" spans="1:49" x14ac:dyDescent="0.25">
      <c r="A210" s="56">
        <v>201</v>
      </c>
      <c r="B210" s="57" t="str">
        <f t="shared" si="41"/>
        <v/>
      </c>
      <c r="C210" s="58"/>
      <c r="D210" s="58"/>
      <c r="E210" s="57"/>
      <c r="F210" s="57" t="str">
        <f t="shared" si="42"/>
        <v/>
      </c>
      <c r="G210" s="57"/>
      <c r="H210" s="59"/>
      <c r="I210" s="59" t="s">
        <v>183</v>
      </c>
      <c r="J210" s="59" t="s">
        <v>183</v>
      </c>
      <c r="K210" s="59"/>
      <c r="L210" s="60" t="str">
        <f t="shared" si="36"/>
        <v/>
      </c>
      <c r="M210" s="60" t="str">
        <f t="shared" si="37"/>
        <v/>
      </c>
      <c r="N210" s="59"/>
      <c r="O210" s="59"/>
      <c r="P210" s="61"/>
      <c r="Q210" s="61"/>
      <c r="R210" s="62" t="str">
        <f>IF(C210="","",_xlfn.XLOOKUP(C210,table_Termination[Connector],table_Termination[Conduit_Size]))</f>
        <v/>
      </c>
      <c r="S210" s="63" t="str">
        <f>IF(C210="","",_xlfn.XLOOKUP(C210,table_Termination[Connector],table_Termination[Wire AWG]))</f>
        <v/>
      </c>
      <c r="T210" s="64" t="str">
        <f t="shared" si="39"/>
        <v/>
      </c>
      <c r="U210" s="65" t="str">
        <f>IF(C210="","",LEFT(_xlfn.XLOOKUP(C210,table_Termination[Connector],table_Termination[Voltage]),3))</f>
        <v/>
      </c>
      <c r="V210" s="66" t="str">
        <f t="shared" si="38"/>
        <v/>
      </c>
      <c r="W210" s="64" t="str" cm="1">
        <f t="array" aca="1" ref="W210" ca="1">IF(C210="","",IF(D210="MCC","------",IF(K210="","Black",_xlfn.XLOOKUP(K210,Table_RotateWireColor[circuit],INDIRECT("Table_RotateWireColor["&amp;U210&amp;"]")))))</f>
        <v/>
      </c>
      <c r="X210" s="64" t="str" cm="1">
        <f t="array" aca="1" ref="X210" ca="1">IF(C210="","",IF(D210="MCC","-----",IF(AH210=1,"-",IF(K210="","Red",_xlfn.XLOOKUP(L210,Table_RotateWireColor[circuit],INDIRECT("Table_RotateWireColor["&amp;U210&amp;"]"))))))</f>
        <v/>
      </c>
      <c r="Y210" s="64" t="str" cm="1">
        <f t="array" aca="1" ref="Y210" ca="1">IF(C210="","",IF(D210="MCC","-----",IF(AH210&lt;=2,"-",IF(K210="","Blue",_xlfn.XLOOKUP(M210,Table_RotateWireColor[circuit],INDIRECT("Table_RotateWireColor["&amp;U210&amp;"]"))))))</f>
        <v/>
      </c>
      <c r="Z210" s="64" t="str" cm="1">
        <f t="array" aca="1" ref="Z210" ca="1">IF(C210="","",IF(D210="MCC","-----",IF(AI210&lt;&gt;1,"-",IF(K210="","White",_xlfn.XLOOKUP("N",Table_RotateWireColor[circuit],INDIRECT("Table_RotateWireColor["&amp;U210&amp;"]"))))))</f>
        <v/>
      </c>
      <c r="AA210" s="64" t="str">
        <f t="shared" si="43"/>
        <v/>
      </c>
      <c r="AB210" s="67" t="str">
        <f>IF(C210="","","PWxx-"&amp;_xlfn.XLOOKUP(C210,table_Termination[Connector],table_Termination[Abbreviation])&amp;"T-xxSALx("&amp;IF(D210="LFMC",0,IF(D210="MCC",1,3))&amp;IF(Q210="Bolt",1,0)&amp;IF(AL210="None",0,IF(AL210="1G",1,IF(AL210="4x4",2,3)))&amp;")")</f>
        <v/>
      </c>
      <c r="AC210" s="68" t="str">
        <f>IF(D210="MCC","MC Cable Wire Colors "&amp;_xlfn.XLOOKUP(C210,table_Termination[Connector],table_Termination[MCC_Wire_Colors]),"")</f>
        <v/>
      </c>
      <c r="AD210" s="69"/>
      <c r="AG210" t="e">
        <f>IF(AND(LEFT(C210,2)="L6",_xlfn.NUMBERVALUE(LEFT(U210,3))&gt;250),"1ph",_xlfn.XLOOKUP(C210,table_Termination[Connector],table_Termination[Phasing]))</f>
        <v>#N/A</v>
      </c>
      <c r="AH210" t="e">
        <f>_xlfn.XLOOKUP('Order Entry'!AG210,lookup!$O$3:$O$7,lookup!$P$3:$P$7)</f>
        <v>#N/A</v>
      </c>
      <c r="AI210" t="e">
        <f>_xlfn.XLOOKUP('Order Entry'!AG210,lookup!$O$3:$O$7,lookup!$Q$3:$Q$7)</f>
        <v>#N/A</v>
      </c>
      <c r="AJ210">
        <f t="shared" si="40"/>
        <v>0</v>
      </c>
      <c r="AK210" t="e">
        <f>_xlfn.XLOOKUP(C210,table_Termination[Connector],table_Termination[Plate_Hole])</f>
        <v>#N/A</v>
      </c>
      <c r="AL210" t="e">
        <f>_xlfn.XLOOKUP(V210,lookup!$AD$68:$AD$72,lookup!$AC$68:$AC$72)</f>
        <v>#N/A</v>
      </c>
      <c r="AM210" s="44" t="str" cm="1">
        <f t="array" ref="AM210">IF(C210="","",IF(_xlfn.XLOOKUP(C210,table_Termination[Connector],table_Termination[Plate_Hole])=1.6,{"4x4","1G"},IF(_xlfn.XLOOKUP(C210,table_Termination[Connector],table_Termination[Plate_Hole])=2.1,"4x4","None")))</f>
        <v/>
      </c>
      <c r="AO210" s="44" t="str" cm="1">
        <f t="array" ref="AO210">IF(AM210="","None",_xlfn.XLOOKUP(_xlfn.ANCHORARRAY(AM210),lookup!$AC$68:$AC$72,lookup!$AD$68:$AD$72))</f>
        <v>None</v>
      </c>
      <c r="AQ210" s="44" t="s">
        <v>283</v>
      </c>
      <c r="AR210" t="str">
        <f>IF(C210="","",_xlfn.XLOOKUP(_xlfn.XLOOKUP(C210,table_Termination[Connector],table_Termination[SQD_Breaker]),Table_Breaker[breaker],Table_Breaker[Description]))</f>
        <v/>
      </c>
      <c r="AS210" t="str">
        <f>IF(C210="","",_xlfn.XLOOKUP(_xlfn.XLOOKUP(C210,table_Termination[Connector],table_Termination[HV_Siem_Breaker]),Table_Breaker[breaker],Table_Breaker[Description],""))</f>
        <v/>
      </c>
      <c r="AT210" s="44" t="s">
        <v>283</v>
      </c>
      <c r="AU210" t="e">
        <f t="shared" si="44"/>
        <v>#N/A</v>
      </c>
      <c r="AV210" t="e">
        <f t="shared" si="45"/>
        <v>#N/A</v>
      </c>
      <c r="AW210" s="44" t="str" cm="1">
        <f t="array" ref="AW210">IF(D210="","",_xlfn.TOROW(lookup!A391:A403))</f>
        <v/>
      </c>
    </row>
    <row r="211" spans="1:49" x14ac:dyDescent="0.25">
      <c r="A211" s="56">
        <v>202</v>
      </c>
      <c r="B211" s="57" t="str">
        <f t="shared" si="41"/>
        <v/>
      </c>
      <c r="C211" s="58"/>
      <c r="D211" s="58"/>
      <c r="E211" s="57"/>
      <c r="F211" s="57" t="str">
        <f t="shared" si="42"/>
        <v/>
      </c>
      <c r="G211" s="57"/>
      <c r="H211" s="59"/>
      <c r="I211" s="59" t="s">
        <v>183</v>
      </c>
      <c r="J211" s="59" t="s">
        <v>183</v>
      </c>
      <c r="K211" s="59"/>
      <c r="L211" s="60" t="str">
        <f t="shared" si="36"/>
        <v/>
      </c>
      <c r="M211" s="60" t="str">
        <f t="shared" si="37"/>
        <v/>
      </c>
      <c r="N211" s="59"/>
      <c r="O211" s="59"/>
      <c r="P211" s="61"/>
      <c r="Q211" s="61"/>
      <c r="R211" s="62" t="str">
        <f>IF(C211="","",_xlfn.XLOOKUP(C211,table_Termination[Connector],table_Termination[Conduit_Size]))</f>
        <v/>
      </c>
      <c r="S211" s="63" t="str">
        <f>IF(C211="","",_xlfn.XLOOKUP(C211,table_Termination[Connector],table_Termination[Wire AWG]))</f>
        <v/>
      </c>
      <c r="T211" s="64" t="str">
        <f t="shared" si="39"/>
        <v/>
      </c>
      <c r="U211" s="65" t="str">
        <f>IF(C211="","",LEFT(_xlfn.XLOOKUP(C211,table_Termination[Connector],table_Termination[Voltage]),3))</f>
        <v/>
      </c>
      <c r="V211" s="66" t="str">
        <f t="shared" si="38"/>
        <v/>
      </c>
      <c r="W211" s="64" t="str" cm="1">
        <f t="array" aca="1" ref="W211" ca="1">IF(C211="","",IF(D211="MCC","------",IF(K211="","Black",_xlfn.XLOOKUP(K211,Table_RotateWireColor[circuit],INDIRECT("Table_RotateWireColor["&amp;U211&amp;"]")))))</f>
        <v/>
      </c>
      <c r="X211" s="64" t="str" cm="1">
        <f t="array" aca="1" ref="X211" ca="1">IF(C211="","",IF(D211="MCC","-----",IF(AH211=1,"-",IF(K211="","Red",_xlfn.XLOOKUP(L211,Table_RotateWireColor[circuit],INDIRECT("Table_RotateWireColor["&amp;U211&amp;"]"))))))</f>
        <v/>
      </c>
      <c r="Y211" s="64" t="str" cm="1">
        <f t="array" aca="1" ref="Y211" ca="1">IF(C211="","",IF(D211="MCC","-----",IF(AH211&lt;=2,"-",IF(K211="","Blue",_xlfn.XLOOKUP(M211,Table_RotateWireColor[circuit],INDIRECT("Table_RotateWireColor["&amp;U211&amp;"]"))))))</f>
        <v/>
      </c>
      <c r="Z211" s="64" t="str" cm="1">
        <f t="array" aca="1" ref="Z211" ca="1">IF(C211="","",IF(D211="MCC","-----",IF(AI211&lt;&gt;1,"-",IF(K211="","White",_xlfn.XLOOKUP("N",Table_RotateWireColor[circuit],INDIRECT("Table_RotateWireColor["&amp;U211&amp;"]"))))))</f>
        <v/>
      </c>
      <c r="AA211" s="64" t="str">
        <f t="shared" si="43"/>
        <v/>
      </c>
      <c r="AB211" s="67" t="str">
        <f>IF(C211="","","PWxx-"&amp;_xlfn.XLOOKUP(C211,table_Termination[Connector],table_Termination[Abbreviation])&amp;"T-xxSALx("&amp;IF(D211="LFMC",0,IF(D211="MCC",1,3))&amp;IF(Q211="Bolt",1,0)&amp;IF(AL211="None",0,IF(AL211="1G",1,IF(AL211="4x4",2,3)))&amp;")")</f>
        <v/>
      </c>
      <c r="AC211" s="68" t="str">
        <f>IF(D211="MCC","MC Cable Wire Colors "&amp;_xlfn.XLOOKUP(C211,table_Termination[Connector],table_Termination[MCC_Wire_Colors]),"")</f>
        <v/>
      </c>
      <c r="AD211" s="69"/>
      <c r="AG211" t="e">
        <f>IF(AND(LEFT(C211,2)="L6",_xlfn.NUMBERVALUE(LEFT(U211,3))&gt;250),"1ph",_xlfn.XLOOKUP(C211,table_Termination[Connector],table_Termination[Phasing]))</f>
        <v>#N/A</v>
      </c>
      <c r="AH211" t="e">
        <f>_xlfn.XLOOKUP('Order Entry'!AG211,lookup!$O$3:$O$7,lookup!$P$3:$P$7)</f>
        <v>#N/A</v>
      </c>
      <c r="AI211" t="e">
        <f>_xlfn.XLOOKUP('Order Entry'!AG211,lookup!$O$3:$O$7,lookup!$Q$3:$Q$7)</f>
        <v>#N/A</v>
      </c>
      <c r="AJ211">
        <f t="shared" si="40"/>
        <v>0</v>
      </c>
      <c r="AK211" t="e">
        <f>_xlfn.XLOOKUP(C211,table_Termination[Connector],table_Termination[Plate_Hole])</f>
        <v>#N/A</v>
      </c>
      <c r="AL211" t="e">
        <f>_xlfn.XLOOKUP(V211,lookup!$AD$68:$AD$72,lookup!$AC$68:$AC$72)</f>
        <v>#N/A</v>
      </c>
      <c r="AM211" s="44" t="str" cm="1">
        <f t="array" ref="AM211">IF(C211="","",IF(_xlfn.XLOOKUP(C211,table_Termination[Connector],table_Termination[Plate_Hole])=1.6,{"4x4","1G"},IF(_xlfn.XLOOKUP(C211,table_Termination[Connector],table_Termination[Plate_Hole])=2.1,"4x4","None")))</f>
        <v/>
      </c>
      <c r="AO211" s="44" t="str" cm="1">
        <f t="array" ref="AO211">IF(AM211="","None",_xlfn.XLOOKUP(_xlfn.ANCHORARRAY(AM211),lookup!$AC$68:$AC$72,lookup!$AD$68:$AD$72))</f>
        <v>None</v>
      </c>
      <c r="AQ211" s="44" t="s">
        <v>283</v>
      </c>
      <c r="AR211" t="str">
        <f>IF(C211="","",_xlfn.XLOOKUP(_xlfn.XLOOKUP(C211,table_Termination[Connector],table_Termination[SQD_Breaker]),Table_Breaker[breaker],Table_Breaker[Description]))</f>
        <v/>
      </c>
      <c r="AS211" t="str">
        <f>IF(C211="","",_xlfn.XLOOKUP(_xlfn.XLOOKUP(C211,table_Termination[Connector],table_Termination[HV_Siem_Breaker]),Table_Breaker[breaker],Table_Breaker[Description],""))</f>
        <v/>
      </c>
      <c r="AT211" s="44" t="s">
        <v>283</v>
      </c>
      <c r="AU211" t="e">
        <f t="shared" si="44"/>
        <v>#N/A</v>
      </c>
      <c r="AV211" t="e">
        <f t="shared" si="45"/>
        <v>#N/A</v>
      </c>
      <c r="AW211" s="44" t="str" cm="1">
        <f t="array" ref="AW211">IF(D211="","",_xlfn.TOROW(lookup!A392:A404))</f>
        <v/>
      </c>
    </row>
    <row r="212" spans="1:49" x14ac:dyDescent="0.25">
      <c r="A212" s="56">
        <v>203</v>
      </c>
      <c r="B212" s="57" t="str">
        <f t="shared" si="41"/>
        <v/>
      </c>
      <c r="C212" s="58"/>
      <c r="D212" s="58"/>
      <c r="E212" s="57"/>
      <c r="F212" s="57" t="str">
        <f t="shared" si="42"/>
        <v/>
      </c>
      <c r="G212" s="57"/>
      <c r="H212" s="59"/>
      <c r="I212" s="59" t="s">
        <v>183</v>
      </c>
      <c r="J212" s="59" t="s">
        <v>183</v>
      </c>
      <c r="K212" s="59"/>
      <c r="L212" s="60" t="str">
        <f t="shared" si="36"/>
        <v/>
      </c>
      <c r="M212" s="60" t="str">
        <f t="shared" si="37"/>
        <v/>
      </c>
      <c r="N212" s="59"/>
      <c r="O212" s="59"/>
      <c r="P212" s="61"/>
      <c r="Q212" s="61"/>
      <c r="R212" s="62" t="str">
        <f>IF(C212="","",_xlfn.XLOOKUP(C212,table_Termination[Connector],table_Termination[Conduit_Size]))</f>
        <v/>
      </c>
      <c r="S212" s="63" t="str">
        <f>IF(C212="","",_xlfn.XLOOKUP(C212,table_Termination[Connector],table_Termination[Wire AWG]))</f>
        <v/>
      </c>
      <c r="T212" s="64" t="str">
        <f t="shared" si="39"/>
        <v/>
      </c>
      <c r="U212" s="65" t="str">
        <f>IF(C212="","",LEFT(_xlfn.XLOOKUP(C212,table_Termination[Connector],table_Termination[Voltage]),3))</f>
        <v/>
      </c>
      <c r="V212" s="66" t="str">
        <f t="shared" si="38"/>
        <v/>
      </c>
      <c r="W212" s="64" t="str" cm="1">
        <f t="array" aca="1" ref="W212" ca="1">IF(C212="","",IF(D212="MCC","------",IF(K212="","Black",_xlfn.XLOOKUP(K212,Table_RotateWireColor[circuit],INDIRECT("Table_RotateWireColor["&amp;U212&amp;"]")))))</f>
        <v/>
      </c>
      <c r="X212" s="64" t="str" cm="1">
        <f t="array" aca="1" ref="X212" ca="1">IF(C212="","",IF(D212="MCC","-----",IF(AH212=1,"-",IF(K212="","Red",_xlfn.XLOOKUP(L212,Table_RotateWireColor[circuit],INDIRECT("Table_RotateWireColor["&amp;U212&amp;"]"))))))</f>
        <v/>
      </c>
      <c r="Y212" s="64" t="str" cm="1">
        <f t="array" aca="1" ref="Y212" ca="1">IF(C212="","",IF(D212="MCC","-----",IF(AH212&lt;=2,"-",IF(K212="","Blue",_xlfn.XLOOKUP(M212,Table_RotateWireColor[circuit],INDIRECT("Table_RotateWireColor["&amp;U212&amp;"]"))))))</f>
        <v/>
      </c>
      <c r="Z212" s="64" t="str" cm="1">
        <f t="array" aca="1" ref="Z212" ca="1">IF(C212="","",IF(D212="MCC","-----",IF(AI212&lt;&gt;1,"-",IF(K212="","White",_xlfn.XLOOKUP("N",Table_RotateWireColor[circuit],INDIRECT("Table_RotateWireColor["&amp;U212&amp;"]"))))))</f>
        <v/>
      </c>
      <c r="AA212" s="64" t="str">
        <f t="shared" si="43"/>
        <v/>
      </c>
      <c r="AB212" s="67" t="str">
        <f>IF(C212="","","PWxx-"&amp;_xlfn.XLOOKUP(C212,table_Termination[Connector],table_Termination[Abbreviation])&amp;"T-xxSALx("&amp;IF(D212="LFMC",0,IF(D212="MCC",1,3))&amp;IF(Q212="Bolt",1,0)&amp;IF(AL212="None",0,IF(AL212="1G",1,IF(AL212="4x4",2,3)))&amp;")")</f>
        <v/>
      </c>
      <c r="AC212" s="68" t="str">
        <f>IF(D212="MCC","MC Cable Wire Colors "&amp;_xlfn.XLOOKUP(C212,table_Termination[Connector],table_Termination[MCC_Wire_Colors]),"")</f>
        <v/>
      </c>
      <c r="AD212" s="69"/>
      <c r="AG212" t="e">
        <f>IF(AND(LEFT(C212,2)="L6",_xlfn.NUMBERVALUE(LEFT(U212,3))&gt;250),"1ph",_xlfn.XLOOKUP(C212,table_Termination[Connector],table_Termination[Phasing]))</f>
        <v>#N/A</v>
      </c>
      <c r="AH212" t="e">
        <f>_xlfn.XLOOKUP('Order Entry'!AG212,lookup!$O$3:$O$7,lookup!$P$3:$P$7)</f>
        <v>#N/A</v>
      </c>
      <c r="AI212" t="e">
        <f>_xlfn.XLOOKUP('Order Entry'!AG212,lookup!$O$3:$O$7,lookup!$Q$3:$Q$7)</f>
        <v>#N/A</v>
      </c>
      <c r="AJ212">
        <f t="shared" si="40"/>
        <v>0</v>
      </c>
      <c r="AK212" t="e">
        <f>_xlfn.XLOOKUP(C212,table_Termination[Connector],table_Termination[Plate_Hole])</f>
        <v>#N/A</v>
      </c>
      <c r="AL212" t="e">
        <f>_xlfn.XLOOKUP(V212,lookup!$AD$68:$AD$72,lookup!$AC$68:$AC$72)</f>
        <v>#N/A</v>
      </c>
      <c r="AM212" s="44" t="str" cm="1">
        <f t="array" ref="AM212">IF(C212="","",IF(_xlfn.XLOOKUP(C212,table_Termination[Connector],table_Termination[Plate_Hole])=1.6,{"4x4","1G"},IF(_xlfn.XLOOKUP(C212,table_Termination[Connector],table_Termination[Plate_Hole])=2.1,"4x4","None")))</f>
        <v/>
      </c>
      <c r="AO212" s="44" t="str" cm="1">
        <f t="array" ref="AO212">IF(AM212="","None",_xlfn.XLOOKUP(_xlfn.ANCHORARRAY(AM212),lookup!$AC$68:$AC$72,lookup!$AD$68:$AD$72))</f>
        <v>None</v>
      </c>
      <c r="AQ212" s="44" t="s">
        <v>283</v>
      </c>
      <c r="AR212" t="str">
        <f>IF(C212="","",_xlfn.XLOOKUP(_xlfn.XLOOKUP(C212,table_Termination[Connector],table_Termination[SQD_Breaker]),Table_Breaker[breaker],Table_Breaker[Description]))</f>
        <v/>
      </c>
      <c r="AS212" t="str">
        <f>IF(C212="","",_xlfn.XLOOKUP(_xlfn.XLOOKUP(C212,table_Termination[Connector],table_Termination[HV_Siem_Breaker]),Table_Breaker[breaker],Table_Breaker[Description],""))</f>
        <v/>
      </c>
      <c r="AT212" s="44" t="s">
        <v>283</v>
      </c>
      <c r="AU212" t="e">
        <f t="shared" si="44"/>
        <v>#N/A</v>
      </c>
      <c r="AV212" t="e">
        <f t="shared" si="45"/>
        <v>#N/A</v>
      </c>
      <c r="AW212" s="44" t="str" cm="1">
        <f t="array" ref="AW212">IF(D212="","",_xlfn.TOROW(lookup!A393:A405))</f>
        <v/>
      </c>
    </row>
    <row r="213" spans="1:49" x14ac:dyDescent="0.25">
      <c r="A213" s="56">
        <v>204</v>
      </c>
      <c r="B213" s="57" t="str">
        <f t="shared" si="41"/>
        <v/>
      </c>
      <c r="C213" s="58"/>
      <c r="D213" s="58"/>
      <c r="E213" s="57"/>
      <c r="F213" s="57" t="str">
        <f t="shared" si="42"/>
        <v/>
      </c>
      <c r="G213" s="57"/>
      <c r="H213" s="59"/>
      <c r="I213" s="59" t="s">
        <v>183</v>
      </c>
      <c r="J213" s="59" t="s">
        <v>183</v>
      </c>
      <c r="K213" s="59"/>
      <c r="L213" s="60" t="str">
        <f t="shared" si="36"/>
        <v/>
      </c>
      <c r="M213" s="60" t="str">
        <f t="shared" si="37"/>
        <v/>
      </c>
      <c r="N213" s="59"/>
      <c r="O213" s="59"/>
      <c r="P213" s="61"/>
      <c r="Q213" s="61"/>
      <c r="R213" s="62" t="str">
        <f>IF(C213="","",_xlfn.XLOOKUP(C213,table_Termination[Connector],table_Termination[Conduit_Size]))</f>
        <v/>
      </c>
      <c r="S213" s="63" t="str">
        <f>IF(C213="","",_xlfn.XLOOKUP(C213,table_Termination[Connector],table_Termination[Wire AWG]))</f>
        <v/>
      </c>
      <c r="T213" s="64" t="str">
        <f t="shared" si="39"/>
        <v/>
      </c>
      <c r="U213" s="65" t="str">
        <f>IF(C213="","",LEFT(_xlfn.XLOOKUP(C213,table_Termination[Connector],table_Termination[Voltage]),3))</f>
        <v/>
      </c>
      <c r="V213" s="66" t="str">
        <f t="shared" si="38"/>
        <v/>
      </c>
      <c r="W213" s="64" t="str" cm="1">
        <f t="array" aca="1" ref="W213" ca="1">IF(C213="","",IF(D213="MCC","------",IF(K213="","Black",_xlfn.XLOOKUP(K213,Table_RotateWireColor[circuit],INDIRECT("Table_RotateWireColor["&amp;U213&amp;"]")))))</f>
        <v/>
      </c>
      <c r="X213" s="64" t="str" cm="1">
        <f t="array" aca="1" ref="X213" ca="1">IF(C213="","",IF(D213="MCC","-----",IF(AH213=1,"-",IF(K213="","Red",_xlfn.XLOOKUP(L213,Table_RotateWireColor[circuit],INDIRECT("Table_RotateWireColor["&amp;U213&amp;"]"))))))</f>
        <v/>
      </c>
      <c r="Y213" s="64" t="str" cm="1">
        <f t="array" aca="1" ref="Y213" ca="1">IF(C213="","",IF(D213="MCC","-----",IF(AH213&lt;=2,"-",IF(K213="","Blue",_xlfn.XLOOKUP(M213,Table_RotateWireColor[circuit],INDIRECT("Table_RotateWireColor["&amp;U213&amp;"]"))))))</f>
        <v/>
      </c>
      <c r="Z213" s="64" t="str" cm="1">
        <f t="array" aca="1" ref="Z213" ca="1">IF(C213="","",IF(D213="MCC","-----",IF(AI213&lt;&gt;1,"-",IF(K213="","White",_xlfn.XLOOKUP("N",Table_RotateWireColor[circuit],INDIRECT("Table_RotateWireColor["&amp;U213&amp;"]"))))))</f>
        <v/>
      </c>
      <c r="AA213" s="64" t="str">
        <f t="shared" si="43"/>
        <v/>
      </c>
      <c r="AB213" s="67" t="str">
        <f>IF(C213="","","PWxx-"&amp;_xlfn.XLOOKUP(C213,table_Termination[Connector],table_Termination[Abbreviation])&amp;"T-xxSALx("&amp;IF(D213="LFMC",0,IF(D213="MCC",1,3))&amp;IF(Q213="Bolt",1,0)&amp;IF(AL213="None",0,IF(AL213="1G",1,IF(AL213="4x4",2,3)))&amp;")")</f>
        <v/>
      </c>
      <c r="AC213" s="68" t="str">
        <f>IF(D213="MCC","MC Cable Wire Colors "&amp;_xlfn.XLOOKUP(C213,table_Termination[Connector],table_Termination[MCC_Wire_Colors]),"")</f>
        <v/>
      </c>
      <c r="AD213" s="69"/>
      <c r="AG213" t="e">
        <f>IF(AND(LEFT(C213,2)="L6",_xlfn.NUMBERVALUE(LEFT(U213,3))&gt;250),"1ph",_xlfn.XLOOKUP(C213,table_Termination[Connector],table_Termination[Phasing]))</f>
        <v>#N/A</v>
      </c>
      <c r="AH213" t="e">
        <f>_xlfn.XLOOKUP('Order Entry'!AG213,lookup!$O$3:$O$7,lookup!$P$3:$P$7)</f>
        <v>#N/A</v>
      </c>
      <c r="AI213" t="e">
        <f>_xlfn.XLOOKUP('Order Entry'!AG213,lookup!$O$3:$O$7,lookup!$Q$3:$Q$7)</f>
        <v>#N/A</v>
      </c>
      <c r="AJ213">
        <f t="shared" si="40"/>
        <v>0</v>
      </c>
      <c r="AK213" t="e">
        <f>_xlfn.XLOOKUP(C213,table_Termination[Connector],table_Termination[Plate_Hole])</f>
        <v>#N/A</v>
      </c>
      <c r="AL213" t="e">
        <f>_xlfn.XLOOKUP(V213,lookup!$AD$68:$AD$72,lookup!$AC$68:$AC$72)</f>
        <v>#N/A</v>
      </c>
      <c r="AM213" s="44" t="str" cm="1">
        <f t="array" ref="AM213">IF(C213="","",IF(_xlfn.XLOOKUP(C213,table_Termination[Connector],table_Termination[Plate_Hole])=1.6,{"4x4","1G"},IF(_xlfn.XLOOKUP(C213,table_Termination[Connector],table_Termination[Plate_Hole])=2.1,"4x4","None")))</f>
        <v/>
      </c>
      <c r="AO213" s="44" t="str" cm="1">
        <f t="array" ref="AO213">IF(AM213="","None",_xlfn.XLOOKUP(_xlfn.ANCHORARRAY(AM213),lookup!$AC$68:$AC$72,lookup!$AD$68:$AD$72))</f>
        <v>None</v>
      </c>
      <c r="AQ213" s="44" t="s">
        <v>283</v>
      </c>
      <c r="AR213" t="str">
        <f>IF(C213="","",_xlfn.XLOOKUP(_xlfn.XLOOKUP(C213,table_Termination[Connector],table_Termination[SQD_Breaker]),Table_Breaker[breaker],Table_Breaker[Description]))</f>
        <v/>
      </c>
      <c r="AS213" t="str">
        <f>IF(C213="","",_xlfn.XLOOKUP(_xlfn.XLOOKUP(C213,table_Termination[Connector],table_Termination[HV_Siem_Breaker]),Table_Breaker[breaker],Table_Breaker[Description],""))</f>
        <v/>
      </c>
      <c r="AT213" s="44" t="s">
        <v>283</v>
      </c>
      <c r="AU213" t="e">
        <f t="shared" si="44"/>
        <v>#N/A</v>
      </c>
      <c r="AV213" t="e">
        <f t="shared" si="45"/>
        <v>#N/A</v>
      </c>
      <c r="AW213" s="44" t="str" cm="1">
        <f t="array" ref="AW213">IF(D213="","",_xlfn.TOROW(lookup!A394:A406))</f>
        <v/>
      </c>
    </row>
    <row r="214" spans="1:49" x14ac:dyDescent="0.25">
      <c r="A214" s="56">
        <v>205</v>
      </c>
      <c r="B214" s="57" t="str">
        <f t="shared" si="41"/>
        <v/>
      </c>
      <c r="C214" s="58"/>
      <c r="D214" s="58"/>
      <c r="E214" s="57"/>
      <c r="F214" s="57" t="str">
        <f t="shared" si="42"/>
        <v/>
      </c>
      <c r="G214" s="57"/>
      <c r="H214" s="59"/>
      <c r="I214" s="59" t="s">
        <v>183</v>
      </c>
      <c r="J214" s="59" t="s">
        <v>183</v>
      </c>
      <c r="K214" s="59"/>
      <c r="L214" s="60" t="str">
        <f t="shared" si="36"/>
        <v/>
      </c>
      <c r="M214" s="60" t="str">
        <f t="shared" si="37"/>
        <v/>
      </c>
      <c r="N214" s="59"/>
      <c r="O214" s="59"/>
      <c r="P214" s="61"/>
      <c r="Q214" s="61"/>
      <c r="R214" s="62" t="str">
        <f>IF(C214="","",_xlfn.XLOOKUP(C214,table_Termination[Connector],table_Termination[Conduit_Size]))</f>
        <v/>
      </c>
      <c r="S214" s="63" t="str">
        <f>IF(C214="","",_xlfn.XLOOKUP(C214,table_Termination[Connector],table_Termination[Wire AWG]))</f>
        <v/>
      </c>
      <c r="T214" s="64" t="str">
        <f t="shared" si="39"/>
        <v/>
      </c>
      <c r="U214" s="65" t="str">
        <f>IF(C214="","",LEFT(_xlfn.XLOOKUP(C214,table_Termination[Connector],table_Termination[Voltage]),3))</f>
        <v/>
      </c>
      <c r="V214" s="66" t="str">
        <f t="shared" si="38"/>
        <v/>
      </c>
      <c r="W214" s="64" t="str" cm="1">
        <f t="array" aca="1" ref="W214" ca="1">IF(C214="","",IF(D214="MCC","------",IF(K214="","Black",_xlfn.XLOOKUP(K214,Table_RotateWireColor[circuit],INDIRECT("Table_RotateWireColor["&amp;U214&amp;"]")))))</f>
        <v/>
      </c>
      <c r="X214" s="64" t="str" cm="1">
        <f t="array" aca="1" ref="X214" ca="1">IF(C214="","",IF(D214="MCC","-----",IF(AH214=1,"-",IF(K214="","Red",_xlfn.XLOOKUP(L214,Table_RotateWireColor[circuit],INDIRECT("Table_RotateWireColor["&amp;U214&amp;"]"))))))</f>
        <v/>
      </c>
      <c r="Y214" s="64" t="str" cm="1">
        <f t="array" aca="1" ref="Y214" ca="1">IF(C214="","",IF(D214="MCC","-----",IF(AH214&lt;=2,"-",IF(K214="","Blue",_xlfn.XLOOKUP(M214,Table_RotateWireColor[circuit],INDIRECT("Table_RotateWireColor["&amp;U214&amp;"]"))))))</f>
        <v/>
      </c>
      <c r="Z214" s="64" t="str" cm="1">
        <f t="array" aca="1" ref="Z214" ca="1">IF(C214="","",IF(D214="MCC","-----",IF(AI214&lt;&gt;1,"-",IF(K214="","White",_xlfn.XLOOKUP("N",Table_RotateWireColor[circuit],INDIRECT("Table_RotateWireColor["&amp;U214&amp;"]"))))))</f>
        <v/>
      </c>
      <c r="AA214" s="64" t="str">
        <f t="shared" si="43"/>
        <v/>
      </c>
      <c r="AB214" s="67" t="str">
        <f>IF(C214="","","PWxx-"&amp;_xlfn.XLOOKUP(C214,table_Termination[Connector],table_Termination[Abbreviation])&amp;"T-xxSALx("&amp;IF(D214="LFMC",0,IF(D214="MCC",1,3))&amp;IF(Q214="Bolt",1,0)&amp;IF(AL214="None",0,IF(AL214="1G",1,IF(AL214="4x4",2,3)))&amp;")")</f>
        <v/>
      </c>
      <c r="AC214" s="68" t="str">
        <f>IF(D214="MCC","MC Cable Wire Colors "&amp;_xlfn.XLOOKUP(C214,table_Termination[Connector],table_Termination[MCC_Wire_Colors]),"")</f>
        <v/>
      </c>
      <c r="AD214" s="69"/>
      <c r="AG214" t="e">
        <f>IF(AND(LEFT(C214,2)="L6",_xlfn.NUMBERVALUE(LEFT(U214,3))&gt;250),"1ph",_xlfn.XLOOKUP(C214,table_Termination[Connector],table_Termination[Phasing]))</f>
        <v>#N/A</v>
      </c>
      <c r="AH214" t="e">
        <f>_xlfn.XLOOKUP('Order Entry'!AG214,lookup!$O$3:$O$7,lookup!$P$3:$P$7)</f>
        <v>#N/A</v>
      </c>
      <c r="AI214" t="e">
        <f>_xlfn.XLOOKUP('Order Entry'!AG214,lookup!$O$3:$O$7,lookup!$Q$3:$Q$7)</f>
        <v>#N/A</v>
      </c>
      <c r="AJ214">
        <f t="shared" si="40"/>
        <v>0</v>
      </c>
      <c r="AK214" t="e">
        <f>_xlfn.XLOOKUP(C214,table_Termination[Connector],table_Termination[Plate_Hole])</f>
        <v>#N/A</v>
      </c>
      <c r="AL214" t="e">
        <f>_xlfn.XLOOKUP(V214,lookup!$AD$68:$AD$72,lookup!$AC$68:$AC$72)</f>
        <v>#N/A</v>
      </c>
      <c r="AM214" s="44" t="str" cm="1">
        <f t="array" ref="AM214">IF(C214="","",IF(_xlfn.XLOOKUP(C214,table_Termination[Connector],table_Termination[Plate_Hole])=1.6,{"4x4","1G"},IF(_xlfn.XLOOKUP(C214,table_Termination[Connector],table_Termination[Plate_Hole])=2.1,"4x4","None")))</f>
        <v/>
      </c>
      <c r="AO214" s="44" t="str" cm="1">
        <f t="array" ref="AO214">IF(AM214="","None",_xlfn.XLOOKUP(_xlfn.ANCHORARRAY(AM214),lookup!$AC$68:$AC$72,lookup!$AD$68:$AD$72))</f>
        <v>None</v>
      </c>
      <c r="AQ214" s="44" t="s">
        <v>283</v>
      </c>
      <c r="AR214" t="str">
        <f>IF(C214="","",_xlfn.XLOOKUP(_xlfn.XLOOKUP(C214,table_Termination[Connector],table_Termination[SQD_Breaker]),Table_Breaker[breaker],Table_Breaker[Description]))</f>
        <v/>
      </c>
      <c r="AS214" t="str">
        <f>IF(C214="","",_xlfn.XLOOKUP(_xlfn.XLOOKUP(C214,table_Termination[Connector],table_Termination[HV_Siem_Breaker]),Table_Breaker[breaker],Table_Breaker[Description],""))</f>
        <v/>
      </c>
      <c r="AT214" s="44" t="s">
        <v>283</v>
      </c>
      <c r="AU214" t="e">
        <f t="shared" si="44"/>
        <v>#N/A</v>
      </c>
      <c r="AV214" t="e">
        <f t="shared" si="45"/>
        <v>#N/A</v>
      </c>
      <c r="AW214" s="44" t="str" cm="1">
        <f t="array" ref="AW214">IF(D214="","",_xlfn.TOROW(lookup!A395:A407))</f>
        <v/>
      </c>
    </row>
    <row r="215" spans="1:49" x14ac:dyDescent="0.25">
      <c r="A215" s="56">
        <v>206</v>
      </c>
      <c r="B215" s="57" t="str">
        <f t="shared" si="41"/>
        <v/>
      </c>
      <c r="C215" s="58"/>
      <c r="D215" s="58"/>
      <c r="E215" s="57"/>
      <c r="F215" s="57" t="str">
        <f t="shared" si="42"/>
        <v/>
      </c>
      <c r="G215" s="57"/>
      <c r="H215" s="59"/>
      <c r="I215" s="59" t="s">
        <v>183</v>
      </c>
      <c r="J215" s="59" t="s">
        <v>183</v>
      </c>
      <c r="K215" s="59"/>
      <c r="L215" s="60" t="str">
        <f t="shared" si="36"/>
        <v/>
      </c>
      <c r="M215" s="60" t="str">
        <f t="shared" si="37"/>
        <v/>
      </c>
      <c r="N215" s="59"/>
      <c r="O215" s="59"/>
      <c r="P215" s="61"/>
      <c r="Q215" s="61"/>
      <c r="R215" s="62" t="str">
        <f>IF(C215="","",_xlfn.XLOOKUP(C215,table_Termination[Connector],table_Termination[Conduit_Size]))</f>
        <v/>
      </c>
      <c r="S215" s="63" t="str">
        <f>IF(C215="","",_xlfn.XLOOKUP(C215,table_Termination[Connector],table_Termination[Wire AWG]))</f>
        <v/>
      </c>
      <c r="T215" s="64" t="str">
        <f t="shared" si="39"/>
        <v/>
      </c>
      <c r="U215" s="65" t="str">
        <f>IF(C215="","",LEFT(_xlfn.XLOOKUP(C215,table_Termination[Connector],table_Termination[Voltage]),3))</f>
        <v/>
      </c>
      <c r="V215" s="66" t="str">
        <f t="shared" si="38"/>
        <v/>
      </c>
      <c r="W215" s="64" t="str" cm="1">
        <f t="array" aca="1" ref="W215" ca="1">IF(C215="","",IF(D215="MCC","------",IF(K215="","Black",_xlfn.XLOOKUP(K215,Table_RotateWireColor[circuit],INDIRECT("Table_RotateWireColor["&amp;U215&amp;"]")))))</f>
        <v/>
      </c>
      <c r="X215" s="64" t="str" cm="1">
        <f t="array" aca="1" ref="X215" ca="1">IF(C215="","",IF(D215="MCC","-----",IF(AH215=1,"-",IF(K215="","Red",_xlfn.XLOOKUP(L215,Table_RotateWireColor[circuit],INDIRECT("Table_RotateWireColor["&amp;U215&amp;"]"))))))</f>
        <v/>
      </c>
      <c r="Y215" s="64" t="str" cm="1">
        <f t="array" aca="1" ref="Y215" ca="1">IF(C215="","",IF(D215="MCC","-----",IF(AH215&lt;=2,"-",IF(K215="","Blue",_xlfn.XLOOKUP(M215,Table_RotateWireColor[circuit],INDIRECT("Table_RotateWireColor["&amp;U215&amp;"]"))))))</f>
        <v/>
      </c>
      <c r="Z215" s="64" t="str" cm="1">
        <f t="array" aca="1" ref="Z215" ca="1">IF(C215="","",IF(D215="MCC","-----",IF(AI215&lt;&gt;1,"-",IF(K215="","White",_xlfn.XLOOKUP("N",Table_RotateWireColor[circuit],INDIRECT("Table_RotateWireColor["&amp;U215&amp;"]"))))))</f>
        <v/>
      </c>
      <c r="AA215" s="64" t="str">
        <f t="shared" si="43"/>
        <v/>
      </c>
      <c r="AB215" s="67" t="str">
        <f>IF(C215="","","PWxx-"&amp;_xlfn.XLOOKUP(C215,table_Termination[Connector],table_Termination[Abbreviation])&amp;"T-xxSALx("&amp;IF(D215="LFMC",0,IF(D215="MCC",1,3))&amp;IF(Q215="Bolt",1,0)&amp;IF(AL215="None",0,IF(AL215="1G",1,IF(AL215="4x4",2,3)))&amp;")")</f>
        <v/>
      </c>
      <c r="AC215" s="68" t="str">
        <f>IF(D215="MCC","MC Cable Wire Colors "&amp;_xlfn.XLOOKUP(C215,table_Termination[Connector],table_Termination[MCC_Wire_Colors]),"")</f>
        <v/>
      </c>
      <c r="AD215" s="69"/>
      <c r="AG215" t="e">
        <f>IF(AND(LEFT(C215,2)="L6",_xlfn.NUMBERVALUE(LEFT(U215,3))&gt;250),"1ph",_xlfn.XLOOKUP(C215,table_Termination[Connector],table_Termination[Phasing]))</f>
        <v>#N/A</v>
      </c>
      <c r="AH215" t="e">
        <f>_xlfn.XLOOKUP('Order Entry'!AG215,lookup!$O$3:$O$7,lookup!$P$3:$P$7)</f>
        <v>#N/A</v>
      </c>
      <c r="AI215" t="e">
        <f>_xlfn.XLOOKUP('Order Entry'!AG215,lookup!$O$3:$O$7,lookup!$Q$3:$Q$7)</f>
        <v>#N/A</v>
      </c>
      <c r="AJ215">
        <f t="shared" si="40"/>
        <v>0</v>
      </c>
      <c r="AK215" t="e">
        <f>_xlfn.XLOOKUP(C215,table_Termination[Connector],table_Termination[Plate_Hole])</f>
        <v>#N/A</v>
      </c>
      <c r="AL215" t="e">
        <f>_xlfn.XLOOKUP(V215,lookup!$AD$68:$AD$72,lookup!$AC$68:$AC$72)</f>
        <v>#N/A</v>
      </c>
      <c r="AM215" s="44" t="str" cm="1">
        <f t="array" ref="AM215">IF(C215="","",IF(_xlfn.XLOOKUP(C215,table_Termination[Connector],table_Termination[Plate_Hole])=1.6,{"4x4","1G"},IF(_xlfn.XLOOKUP(C215,table_Termination[Connector],table_Termination[Plate_Hole])=2.1,"4x4","None")))</f>
        <v/>
      </c>
      <c r="AO215" s="44" t="str" cm="1">
        <f t="array" ref="AO215">IF(AM215="","None",_xlfn.XLOOKUP(_xlfn.ANCHORARRAY(AM215),lookup!$AC$68:$AC$72,lookup!$AD$68:$AD$72))</f>
        <v>None</v>
      </c>
      <c r="AQ215" s="44" t="s">
        <v>283</v>
      </c>
      <c r="AR215" t="str">
        <f>IF(C215="","",_xlfn.XLOOKUP(_xlfn.XLOOKUP(C215,table_Termination[Connector],table_Termination[SQD_Breaker]),Table_Breaker[breaker],Table_Breaker[Description]))</f>
        <v/>
      </c>
      <c r="AS215" t="str">
        <f>IF(C215="","",_xlfn.XLOOKUP(_xlfn.XLOOKUP(C215,table_Termination[Connector],table_Termination[HV_Siem_Breaker]),Table_Breaker[breaker],Table_Breaker[Description],""))</f>
        <v/>
      </c>
      <c r="AT215" s="44" t="s">
        <v>283</v>
      </c>
      <c r="AU215" t="e">
        <f t="shared" si="44"/>
        <v>#N/A</v>
      </c>
      <c r="AV215" t="e">
        <f t="shared" si="45"/>
        <v>#N/A</v>
      </c>
      <c r="AW215" s="44" t="str" cm="1">
        <f t="array" ref="AW215">IF(D215="","",_xlfn.TOROW(lookup!A396:A408))</f>
        <v/>
      </c>
    </row>
    <row r="216" spans="1:49" x14ac:dyDescent="0.25">
      <c r="A216" s="56">
        <v>207</v>
      </c>
      <c r="B216" s="57" t="str">
        <f t="shared" si="41"/>
        <v/>
      </c>
      <c r="C216" s="58"/>
      <c r="D216" s="58"/>
      <c r="E216" s="57"/>
      <c r="F216" s="57" t="str">
        <f t="shared" si="42"/>
        <v/>
      </c>
      <c r="G216" s="57"/>
      <c r="H216" s="59"/>
      <c r="I216" s="59" t="s">
        <v>183</v>
      </c>
      <c r="J216" s="59" t="s">
        <v>183</v>
      </c>
      <c r="K216" s="59"/>
      <c r="L216" s="60" t="str">
        <f t="shared" si="36"/>
        <v/>
      </c>
      <c r="M216" s="60" t="str">
        <f t="shared" si="37"/>
        <v/>
      </c>
      <c r="N216" s="59"/>
      <c r="O216" s="59"/>
      <c r="P216" s="61"/>
      <c r="Q216" s="61"/>
      <c r="R216" s="62" t="str">
        <f>IF(C216="","",_xlfn.XLOOKUP(C216,table_Termination[Connector],table_Termination[Conduit_Size]))</f>
        <v/>
      </c>
      <c r="S216" s="63" t="str">
        <f>IF(C216="","",_xlfn.XLOOKUP(C216,table_Termination[Connector],table_Termination[Wire AWG]))</f>
        <v/>
      </c>
      <c r="T216" s="64" t="str">
        <f t="shared" si="39"/>
        <v/>
      </c>
      <c r="U216" s="65" t="str">
        <f>IF(C216="","",LEFT(_xlfn.XLOOKUP(C216,table_Termination[Connector],table_Termination[Voltage]),3))</f>
        <v/>
      </c>
      <c r="V216" s="66" t="str">
        <f t="shared" si="38"/>
        <v/>
      </c>
      <c r="W216" s="64" t="str" cm="1">
        <f t="array" aca="1" ref="W216" ca="1">IF(C216="","",IF(D216="MCC","------",IF(K216="","Black",_xlfn.XLOOKUP(K216,Table_RotateWireColor[circuit],INDIRECT("Table_RotateWireColor["&amp;U216&amp;"]")))))</f>
        <v/>
      </c>
      <c r="X216" s="64" t="str" cm="1">
        <f t="array" aca="1" ref="X216" ca="1">IF(C216="","",IF(D216="MCC","-----",IF(AH216=1,"-",IF(K216="","Red",_xlfn.XLOOKUP(L216,Table_RotateWireColor[circuit],INDIRECT("Table_RotateWireColor["&amp;U216&amp;"]"))))))</f>
        <v/>
      </c>
      <c r="Y216" s="64" t="str" cm="1">
        <f t="array" aca="1" ref="Y216" ca="1">IF(C216="","",IF(D216="MCC","-----",IF(AH216&lt;=2,"-",IF(K216="","Blue",_xlfn.XLOOKUP(M216,Table_RotateWireColor[circuit],INDIRECT("Table_RotateWireColor["&amp;U216&amp;"]"))))))</f>
        <v/>
      </c>
      <c r="Z216" s="64" t="str" cm="1">
        <f t="array" aca="1" ref="Z216" ca="1">IF(C216="","",IF(D216="MCC","-----",IF(AI216&lt;&gt;1,"-",IF(K216="","White",_xlfn.XLOOKUP("N",Table_RotateWireColor[circuit],INDIRECT("Table_RotateWireColor["&amp;U216&amp;"]"))))))</f>
        <v/>
      </c>
      <c r="AA216" s="64" t="str">
        <f t="shared" si="43"/>
        <v/>
      </c>
      <c r="AB216" s="67" t="str">
        <f>IF(C216="","","PWxx-"&amp;_xlfn.XLOOKUP(C216,table_Termination[Connector],table_Termination[Abbreviation])&amp;"T-xxSALx("&amp;IF(D216="LFMC",0,IF(D216="MCC",1,3))&amp;IF(Q216="Bolt",1,0)&amp;IF(AL216="None",0,IF(AL216="1G",1,IF(AL216="4x4",2,3)))&amp;")")</f>
        <v/>
      </c>
      <c r="AC216" s="68" t="str">
        <f>IF(D216="MCC","MC Cable Wire Colors "&amp;_xlfn.XLOOKUP(C216,table_Termination[Connector],table_Termination[MCC_Wire_Colors]),"")</f>
        <v/>
      </c>
      <c r="AD216" s="69"/>
      <c r="AG216" t="e">
        <f>IF(AND(LEFT(C216,2)="L6",_xlfn.NUMBERVALUE(LEFT(U216,3))&gt;250),"1ph",_xlfn.XLOOKUP(C216,table_Termination[Connector],table_Termination[Phasing]))</f>
        <v>#N/A</v>
      </c>
      <c r="AH216" t="e">
        <f>_xlfn.XLOOKUP('Order Entry'!AG216,lookup!$O$3:$O$7,lookup!$P$3:$P$7)</f>
        <v>#N/A</v>
      </c>
      <c r="AI216" t="e">
        <f>_xlfn.XLOOKUP('Order Entry'!AG216,lookup!$O$3:$O$7,lookup!$Q$3:$Q$7)</f>
        <v>#N/A</v>
      </c>
      <c r="AJ216">
        <f t="shared" si="40"/>
        <v>0</v>
      </c>
      <c r="AK216" t="e">
        <f>_xlfn.XLOOKUP(C216,table_Termination[Connector],table_Termination[Plate_Hole])</f>
        <v>#N/A</v>
      </c>
      <c r="AL216" t="e">
        <f>_xlfn.XLOOKUP(V216,lookup!$AD$68:$AD$72,lookup!$AC$68:$AC$72)</f>
        <v>#N/A</v>
      </c>
      <c r="AM216" s="44" t="str" cm="1">
        <f t="array" ref="AM216">IF(C216="","",IF(_xlfn.XLOOKUP(C216,table_Termination[Connector],table_Termination[Plate_Hole])=1.6,{"4x4","1G"},IF(_xlfn.XLOOKUP(C216,table_Termination[Connector],table_Termination[Plate_Hole])=2.1,"4x4","None")))</f>
        <v/>
      </c>
      <c r="AO216" s="44" t="str" cm="1">
        <f t="array" ref="AO216">IF(AM216="","None",_xlfn.XLOOKUP(_xlfn.ANCHORARRAY(AM216),lookup!$AC$68:$AC$72,lookup!$AD$68:$AD$72))</f>
        <v>None</v>
      </c>
      <c r="AQ216" s="44" t="s">
        <v>283</v>
      </c>
      <c r="AR216" t="str">
        <f>IF(C216="","",_xlfn.XLOOKUP(_xlfn.XLOOKUP(C216,table_Termination[Connector],table_Termination[SQD_Breaker]),Table_Breaker[breaker],Table_Breaker[Description]))</f>
        <v/>
      </c>
      <c r="AS216" t="str">
        <f>IF(C216="","",_xlfn.XLOOKUP(_xlfn.XLOOKUP(C216,table_Termination[Connector],table_Termination[HV_Siem_Breaker]),Table_Breaker[breaker],Table_Breaker[Description],""))</f>
        <v/>
      </c>
      <c r="AT216" s="44" t="s">
        <v>283</v>
      </c>
      <c r="AU216" t="e">
        <f t="shared" si="44"/>
        <v>#N/A</v>
      </c>
      <c r="AV216" t="e">
        <f t="shared" si="45"/>
        <v>#N/A</v>
      </c>
      <c r="AW216" s="44" t="str" cm="1">
        <f t="array" ref="AW216">IF(D216="","",_xlfn.TOROW(lookup!A397:A409))</f>
        <v/>
      </c>
    </row>
    <row r="217" spans="1:49" x14ac:dyDescent="0.25">
      <c r="A217" s="56">
        <v>208</v>
      </c>
      <c r="B217" s="57" t="str">
        <f t="shared" si="41"/>
        <v/>
      </c>
      <c r="C217" s="58"/>
      <c r="D217" s="58"/>
      <c r="E217" s="57"/>
      <c r="F217" s="57" t="str">
        <f t="shared" si="42"/>
        <v/>
      </c>
      <c r="G217" s="57"/>
      <c r="H217" s="59"/>
      <c r="I217" s="59" t="s">
        <v>183</v>
      </c>
      <c r="J217" s="59" t="s">
        <v>183</v>
      </c>
      <c r="K217" s="59"/>
      <c r="L217" s="60" t="str">
        <f t="shared" ref="L217:L280" si="46">IF(K217="","",IF(AG217="1ph","-",K217+2))</f>
        <v/>
      </c>
      <c r="M217" s="60" t="str">
        <f t="shared" ref="M217:M280" si="47">IF(K217="","",IF(OR(L217="-",AG217="1LL"),"-",L217+2))</f>
        <v/>
      </c>
      <c r="N217" s="59"/>
      <c r="O217" s="59"/>
      <c r="P217" s="61"/>
      <c r="Q217" s="61"/>
      <c r="R217" s="62" t="str">
        <f>IF(C217="","",_xlfn.XLOOKUP(C217,table_Termination[Connector],table_Termination[Conduit_Size]))</f>
        <v/>
      </c>
      <c r="S217" s="63" t="str">
        <f>IF(C217="","",_xlfn.XLOOKUP(C217,table_Termination[Connector],table_Termination[Wire AWG]))</f>
        <v/>
      </c>
      <c r="T217" s="64" t="str">
        <f t="shared" si="39"/>
        <v/>
      </c>
      <c r="U217" s="65" t="str">
        <f>IF(C217="","",LEFT(_xlfn.XLOOKUP(C217,table_Termination[Connector],table_Termination[Voltage]),3))</f>
        <v/>
      </c>
      <c r="V217" s="66" t="str">
        <f t="shared" ref="V217:V280" si="48">IF(C217="","",AO217)</f>
        <v/>
      </c>
      <c r="W217" s="64" t="str" cm="1">
        <f t="array" aca="1" ref="W217" ca="1">IF(C217="","",IF(D217="MCC","------",IF(K217="","Black",_xlfn.XLOOKUP(K217,Table_RotateWireColor[circuit],INDIRECT("Table_RotateWireColor["&amp;U217&amp;"]")))))</f>
        <v/>
      </c>
      <c r="X217" s="64" t="str" cm="1">
        <f t="array" aca="1" ref="X217" ca="1">IF(C217="","",IF(D217="MCC","-----",IF(AH217=1,"-",IF(K217="","Red",_xlfn.XLOOKUP(L217,Table_RotateWireColor[circuit],INDIRECT("Table_RotateWireColor["&amp;U217&amp;"]"))))))</f>
        <v/>
      </c>
      <c r="Y217" s="64" t="str" cm="1">
        <f t="array" aca="1" ref="Y217" ca="1">IF(C217="","",IF(D217="MCC","-----",IF(AH217&lt;=2,"-",IF(K217="","Blue",_xlfn.XLOOKUP(M217,Table_RotateWireColor[circuit],INDIRECT("Table_RotateWireColor["&amp;U217&amp;"]"))))))</f>
        <v/>
      </c>
      <c r="Z217" s="64" t="str" cm="1">
        <f t="array" aca="1" ref="Z217" ca="1">IF(C217="","",IF(D217="MCC","-----",IF(AI217&lt;&gt;1,"-",IF(K217="","White",_xlfn.XLOOKUP("N",Table_RotateWireColor[circuit],INDIRECT("Table_RotateWireColor["&amp;U217&amp;"]"))))))</f>
        <v/>
      </c>
      <c r="AA217" s="64" t="str">
        <f t="shared" si="43"/>
        <v/>
      </c>
      <c r="AB217" s="67" t="str">
        <f>IF(C217="","","PWxx-"&amp;_xlfn.XLOOKUP(C217,table_Termination[Connector],table_Termination[Abbreviation])&amp;"T-xxSALx("&amp;IF(D217="LFMC",0,IF(D217="MCC",1,3))&amp;IF(Q217="Bolt",1,0)&amp;IF(AL217="None",0,IF(AL217="1G",1,IF(AL217="4x4",2,3)))&amp;")")</f>
        <v/>
      </c>
      <c r="AC217" s="68" t="str">
        <f>IF(D217="MCC","MC Cable Wire Colors "&amp;_xlfn.XLOOKUP(C217,table_Termination[Connector],table_Termination[MCC_Wire_Colors]),"")</f>
        <v/>
      </c>
      <c r="AD217" s="69"/>
      <c r="AG217" t="e">
        <f>IF(AND(LEFT(C217,2)="L6",_xlfn.NUMBERVALUE(LEFT(U217,3))&gt;250),"1ph",_xlfn.XLOOKUP(C217,table_Termination[Connector],table_Termination[Phasing]))</f>
        <v>#N/A</v>
      </c>
      <c r="AH217" t="e">
        <f>_xlfn.XLOOKUP('Order Entry'!AG217,lookup!$O$3:$O$7,lookup!$P$3:$P$7)</f>
        <v>#N/A</v>
      </c>
      <c r="AI217" t="e">
        <f>_xlfn.XLOOKUP('Order Entry'!AG217,lookup!$O$3:$O$7,lookup!$Q$3:$Q$7)</f>
        <v>#N/A</v>
      </c>
      <c r="AJ217">
        <f t="shared" si="40"/>
        <v>0</v>
      </c>
      <c r="AK217" t="e">
        <f>_xlfn.XLOOKUP(C217,table_Termination[Connector],table_Termination[Plate_Hole])</f>
        <v>#N/A</v>
      </c>
      <c r="AL217" t="e">
        <f>_xlfn.XLOOKUP(V217,lookup!$AD$68:$AD$72,lookup!$AC$68:$AC$72)</f>
        <v>#N/A</v>
      </c>
      <c r="AM217" s="44" t="str" cm="1">
        <f t="array" ref="AM217">IF(C217="","",IF(_xlfn.XLOOKUP(C217,table_Termination[Connector],table_Termination[Plate_Hole])=1.6,{"4x4","1G"},IF(_xlfn.XLOOKUP(C217,table_Termination[Connector],table_Termination[Plate_Hole])=2.1,"4x4","None")))</f>
        <v/>
      </c>
      <c r="AO217" s="44" t="str" cm="1">
        <f t="array" ref="AO217">IF(AM217="","None",_xlfn.XLOOKUP(_xlfn.ANCHORARRAY(AM217),lookup!$AC$68:$AC$72,lookup!$AD$68:$AD$72))</f>
        <v>None</v>
      </c>
      <c r="AQ217" s="44" t="s">
        <v>283</v>
      </c>
      <c r="AR217" t="str">
        <f>IF(C217="","",_xlfn.XLOOKUP(_xlfn.XLOOKUP(C217,table_Termination[Connector],table_Termination[SQD_Breaker]),Table_Breaker[breaker],Table_Breaker[Description]))</f>
        <v/>
      </c>
      <c r="AS217" t="str">
        <f>IF(C217="","",_xlfn.XLOOKUP(_xlfn.XLOOKUP(C217,table_Termination[Connector],table_Termination[HV_Siem_Breaker]),Table_Breaker[breaker],Table_Breaker[Description],""))</f>
        <v/>
      </c>
      <c r="AT217" s="44" t="s">
        <v>283</v>
      </c>
      <c r="AU217" t="e">
        <f t="shared" si="44"/>
        <v>#N/A</v>
      </c>
      <c r="AV217" t="e">
        <f t="shared" si="45"/>
        <v>#N/A</v>
      </c>
      <c r="AW217" s="44" t="str" cm="1">
        <f t="array" ref="AW217">IF(D217="","",_xlfn.TOROW(lookup!A398:A410))</f>
        <v/>
      </c>
    </row>
    <row r="218" spans="1:49" x14ac:dyDescent="0.25">
      <c r="A218" s="56">
        <v>209</v>
      </c>
      <c r="B218" s="57" t="str">
        <f t="shared" si="41"/>
        <v/>
      </c>
      <c r="C218" s="58"/>
      <c r="D218" s="58"/>
      <c r="E218" s="57"/>
      <c r="F218" s="57" t="str">
        <f t="shared" si="42"/>
        <v/>
      </c>
      <c r="G218" s="57"/>
      <c r="H218" s="59"/>
      <c r="I218" s="59" t="s">
        <v>183</v>
      </c>
      <c r="J218" s="59" t="s">
        <v>183</v>
      </c>
      <c r="K218" s="59"/>
      <c r="L218" s="60" t="str">
        <f t="shared" si="46"/>
        <v/>
      </c>
      <c r="M218" s="60" t="str">
        <f t="shared" si="47"/>
        <v/>
      </c>
      <c r="N218" s="59"/>
      <c r="O218" s="59"/>
      <c r="P218" s="61"/>
      <c r="Q218" s="61"/>
      <c r="R218" s="62" t="str">
        <f>IF(C218="","",_xlfn.XLOOKUP(C218,table_Termination[Connector],table_Termination[Conduit_Size]))</f>
        <v/>
      </c>
      <c r="S218" s="63" t="str">
        <f>IF(C218="","",_xlfn.XLOOKUP(C218,table_Termination[Connector],table_Termination[Wire AWG]))</f>
        <v/>
      </c>
      <c r="T218" s="64" t="str">
        <f t="shared" si="39"/>
        <v/>
      </c>
      <c r="U218" s="65" t="str">
        <f>IF(C218="","",LEFT(_xlfn.XLOOKUP(C218,table_Termination[Connector],table_Termination[Voltage]),3))</f>
        <v/>
      </c>
      <c r="V218" s="66" t="str">
        <f t="shared" si="48"/>
        <v/>
      </c>
      <c r="W218" s="64" t="str" cm="1">
        <f t="array" aca="1" ref="W218" ca="1">IF(C218="","",IF(D218="MCC","------",IF(K218="","Black",_xlfn.XLOOKUP(K218,Table_RotateWireColor[circuit],INDIRECT("Table_RotateWireColor["&amp;U218&amp;"]")))))</f>
        <v/>
      </c>
      <c r="X218" s="64" t="str" cm="1">
        <f t="array" aca="1" ref="X218" ca="1">IF(C218="","",IF(D218="MCC","-----",IF(AH218=1,"-",IF(K218="","Red",_xlfn.XLOOKUP(L218,Table_RotateWireColor[circuit],INDIRECT("Table_RotateWireColor["&amp;U218&amp;"]"))))))</f>
        <v/>
      </c>
      <c r="Y218" s="64" t="str" cm="1">
        <f t="array" aca="1" ref="Y218" ca="1">IF(C218="","",IF(D218="MCC","-----",IF(AH218&lt;=2,"-",IF(K218="","Blue",_xlfn.XLOOKUP(M218,Table_RotateWireColor[circuit],INDIRECT("Table_RotateWireColor["&amp;U218&amp;"]"))))))</f>
        <v/>
      </c>
      <c r="Z218" s="64" t="str" cm="1">
        <f t="array" aca="1" ref="Z218" ca="1">IF(C218="","",IF(D218="MCC","-----",IF(AI218&lt;&gt;1,"-",IF(K218="","White",_xlfn.XLOOKUP("N",Table_RotateWireColor[circuit],INDIRECT("Table_RotateWireColor["&amp;U218&amp;"]"))))))</f>
        <v/>
      </c>
      <c r="AA218" s="64" t="str">
        <f t="shared" si="43"/>
        <v/>
      </c>
      <c r="AB218" s="67" t="str">
        <f>IF(C218="","","PWxx-"&amp;_xlfn.XLOOKUP(C218,table_Termination[Connector],table_Termination[Abbreviation])&amp;"T-xxSALx("&amp;IF(D218="LFMC",0,IF(D218="MCC",1,3))&amp;IF(Q218="Bolt",1,0)&amp;IF(AL218="None",0,IF(AL218="1G",1,IF(AL218="4x4",2,3)))&amp;")")</f>
        <v/>
      </c>
      <c r="AC218" s="68" t="str">
        <f>IF(D218="MCC","MC Cable Wire Colors "&amp;_xlfn.XLOOKUP(C218,table_Termination[Connector],table_Termination[MCC_Wire_Colors]),"")</f>
        <v/>
      </c>
      <c r="AD218" s="69"/>
      <c r="AG218" t="e">
        <f>IF(AND(LEFT(C218,2)="L6",_xlfn.NUMBERVALUE(LEFT(U218,3))&gt;250),"1ph",_xlfn.XLOOKUP(C218,table_Termination[Connector],table_Termination[Phasing]))</f>
        <v>#N/A</v>
      </c>
      <c r="AH218" t="e">
        <f>_xlfn.XLOOKUP('Order Entry'!AG218,lookup!$O$3:$O$7,lookup!$P$3:$P$7)</f>
        <v>#N/A</v>
      </c>
      <c r="AI218" t="e">
        <f>_xlfn.XLOOKUP('Order Entry'!AG218,lookup!$O$3:$O$7,lookup!$Q$3:$Q$7)</f>
        <v>#N/A</v>
      </c>
      <c r="AJ218">
        <f t="shared" si="40"/>
        <v>0</v>
      </c>
      <c r="AK218" t="e">
        <f>_xlfn.XLOOKUP(C218,table_Termination[Connector],table_Termination[Plate_Hole])</f>
        <v>#N/A</v>
      </c>
      <c r="AL218" t="e">
        <f>_xlfn.XLOOKUP(V218,lookup!$AD$68:$AD$72,lookup!$AC$68:$AC$72)</f>
        <v>#N/A</v>
      </c>
      <c r="AM218" s="44" t="str" cm="1">
        <f t="array" ref="AM218">IF(C218="","",IF(_xlfn.XLOOKUP(C218,table_Termination[Connector],table_Termination[Plate_Hole])=1.6,{"4x4","1G"},IF(_xlfn.XLOOKUP(C218,table_Termination[Connector],table_Termination[Plate_Hole])=2.1,"4x4","None")))</f>
        <v/>
      </c>
      <c r="AO218" s="44" t="str" cm="1">
        <f t="array" ref="AO218">IF(AM218="","None",_xlfn.XLOOKUP(_xlfn.ANCHORARRAY(AM218),lookup!$AC$68:$AC$72,lookup!$AD$68:$AD$72))</f>
        <v>None</v>
      </c>
      <c r="AQ218" s="44" t="s">
        <v>283</v>
      </c>
      <c r="AR218" t="str">
        <f>IF(C218="","",_xlfn.XLOOKUP(_xlfn.XLOOKUP(C218,table_Termination[Connector],table_Termination[SQD_Breaker]),Table_Breaker[breaker],Table_Breaker[Description]))</f>
        <v/>
      </c>
      <c r="AS218" t="str">
        <f>IF(C218="","",_xlfn.XLOOKUP(_xlfn.XLOOKUP(C218,table_Termination[Connector],table_Termination[HV_Siem_Breaker]),Table_Breaker[breaker],Table_Breaker[Description],""))</f>
        <v/>
      </c>
      <c r="AT218" s="44" t="s">
        <v>283</v>
      </c>
      <c r="AU218" t="e">
        <f t="shared" si="44"/>
        <v>#N/A</v>
      </c>
      <c r="AV218" t="e">
        <f t="shared" si="45"/>
        <v>#N/A</v>
      </c>
      <c r="AW218" s="44" t="str" cm="1">
        <f t="array" ref="AW218">IF(D218="","",_xlfn.TOROW(lookup!A399:A411))</f>
        <v/>
      </c>
    </row>
    <row r="219" spans="1:49" x14ac:dyDescent="0.25">
      <c r="A219" s="56">
        <v>210</v>
      </c>
      <c r="B219" s="57" t="str">
        <f t="shared" si="41"/>
        <v/>
      </c>
      <c r="C219" s="58"/>
      <c r="D219" s="58"/>
      <c r="E219" s="57"/>
      <c r="F219" s="57" t="str">
        <f t="shared" si="42"/>
        <v/>
      </c>
      <c r="G219" s="57"/>
      <c r="H219" s="59"/>
      <c r="I219" s="59" t="s">
        <v>183</v>
      </c>
      <c r="J219" s="59" t="s">
        <v>183</v>
      </c>
      <c r="K219" s="59"/>
      <c r="L219" s="60" t="str">
        <f t="shared" si="46"/>
        <v/>
      </c>
      <c r="M219" s="60" t="str">
        <f t="shared" si="47"/>
        <v/>
      </c>
      <c r="N219" s="59"/>
      <c r="O219" s="59"/>
      <c r="P219" s="61"/>
      <c r="Q219" s="61"/>
      <c r="R219" s="62" t="str">
        <f>IF(C219="","",_xlfn.XLOOKUP(C219,table_Termination[Connector],table_Termination[Conduit_Size]))</f>
        <v/>
      </c>
      <c r="S219" s="63" t="str">
        <f>IF(C219="","",_xlfn.XLOOKUP(C219,table_Termination[Connector],table_Termination[Wire AWG]))</f>
        <v/>
      </c>
      <c r="T219" s="64" t="str">
        <f t="shared" si="39"/>
        <v/>
      </c>
      <c r="U219" s="65" t="str">
        <f>IF(C219="","",LEFT(_xlfn.XLOOKUP(C219,table_Termination[Connector],table_Termination[Voltage]),3))</f>
        <v/>
      </c>
      <c r="V219" s="66" t="str">
        <f t="shared" si="48"/>
        <v/>
      </c>
      <c r="W219" s="64" t="str" cm="1">
        <f t="array" aca="1" ref="W219" ca="1">IF(C219="","",IF(D219="MCC","------",IF(K219="","Black",_xlfn.XLOOKUP(K219,Table_RotateWireColor[circuit],INDIRECT("Table_RotateWireColor["&amp;U219&amp;"]")))))</f>
        <v/>
      </c>
      <c r="X219" s="64" t="str" cm="1">
        <f t="array" aca="1" ref="X219" ca="1">IF(C219="","",IF(D219="MCC","-----",IF(AH219=1,"-",IF(K219="","Red",_xlfn.XLOOKUP(L219,Table_RotateWireColor[circuit],INDIRECT("Table_RotateWireColor["&amp;U219&amp;"]"))))))</f>
        <v/>
      </c>
      <c r="Y219" s="64" t="str" cm="1">
        <f t="array" aca="1" ref="Y219" ca="1">IF(C219="","",IF(D219="MCC","-----",IF(AH219&lt;=2,"-",IF(K219="","Blue",_xlfn.XLOOKUP(M219,Table_RotateWireColor[circuit],INDIRECT("Table_RotateWireColor["&amp;U219&amp;"]"))))))</f>
        <v/>
      </c>
      <c r="Z219" s="64" t="str" cm="1">
        <f t="array" aca="1" ref="Z219" ca="1">IF(C219="","",IF(D219="MCC","-----",IF(AI219&lt;&gt;1,"-",IF(K219="","White",_xlfn.XLOOKUP("N",Table_RotateWireColor[circuit],INDIRECT("Table_RotateWireColor["&amp;U219&amp;"]"))))))</f>
        <v/>
      </c>
      <c r="AA219" s="64" t="str">
        <f t="shared" si="43"/>
        <v/>
      </c>
      <c r="AB219" s="67" t="str">
        <f>IF(C219="","","PWxx-"&amp;_xlfn.XLOOKUP(C219,table_Termination[Connector],table_Termination[Abbreviation])&amp;"T-xxSALx("&amp;IF(D219="LFMC",0,IF(D219="MCC",1,3))&amp;IF(Q219="Bolt",1,0)&amp;IF(AL219="None",0,IF(AL219="1G",1,IF(AL219="4x4",2,3)))&amp;")")</f>
        <v/>
      </c>
      <c r="AC219" s="68" t="str">
        <f>IF(D219="MCC","MC Cable Wire Colors "&amp;_xlfn.XLOOKUP(C219,table_Termination[Connector],table_Termination[MCC_Wire_Colors]),"")</f>
        <v/>
      </c>
      <c r="AD219" s="69"/>
      <c r="AG219" t="e">
        <f>IF(AND(LEFT(C219,2)="L6",_xlfn.NUMBERVALUE(LEFT(U219,3))&gt;250),"1ph",_xlfn.XLOOKUP(C219,table_Termination[Connector],table_Termination[Phasing]))</f>
        <v>#N/A</v>
      </c>
      <c r="AH219" t="e">
        <f>_xlfn.XLOOKUP('Order Entry'!AG219,lookup!$O$3:$O$7,lookup!$P$3:$P$7)</f>
        <v>#N/A</v>
      </c>
      <c r="AI219" t="e">
        <f>_xlfn.XLOOKUP('Order Entry'!AG219,lookup!$O$3:$O$7,lookup!$Q$3:$Q$7)</f>
        <v>#N/A</v>
      </c>
      <c r="AJ219">
        <f t="shared" si="40"/>
        <v>0</v>
      </c>
      <c r="AK219" t="e">
        <f>_xlfn.XLOOKUP(C219,table_Termination[Connector],table_Termination[Plate_Hole])</f>
        <v>#N/A</v>
      </c>
      <c r="AL219" t="e">
        <f>_xlfn.XLOOKUP(V219,lookup!$AD$68:$AD$72,lookup!$AC$68:$AC$72)</f>
        <v>#N/A</v>
      </c>
      <c r="AM219" s="44" t="str" cm="1">
        <f t="array" ref="AM219">IF(C219="","",IF(_xlfn.XLOOKUP(C219,table_Termination[Connector],table_Termination[Plate_Hole])=1.6,{"4x4","1G"},IF(_xlfn.XLOOKUP(C219,table_Termination[Connector],table_Termination[Plate_Hole])=2.1,"4x4","None")))</f>
        <v/>
      </c>
      <c r="AO219" s="44" t="str" cm="1">
        <f t="array" ref="AO219">IF(AM219="","None",_xlfn.XLOOKUP(_xlfn.ANCHORARRAY(AM219),lookup!$AC$68:$AC$72,lookup!$AD$68:$AD$72))</f>
        <v>None</v>
      </c>
      <c r="AQ219" s="44" t="s">
        <v>283</v>
      </c>
      <c r="AR219" t="str">
        <f>IF(C219="","",_xlfn.XLOOKUP(_xlfn.XLOOKUP(C219,table_Termination[Connector],table_Termination[SQD_Breaker]),Table_Breaker[breaker],Table_Breaker[Description]))</f>
        <v/>
      </c>
      <c r="AS219" t="str">
        <f>IF(C219="","",_xlfn.XLOOKUP(_xlfn.XLOOKUP(C219,table_Termination[Connector],table_Termination[HV_Siem_Breaker]),Table_Breaker[breaker],Table_Breaker[Description],""))</f>
        <v/>
      </c>
      <c r="AT219" s="44" t="s">
        <v>283</v>
      </c>
      <c r="AU219" t="e">
        <f t="shared" si="44"/>
        <v>#N/A</v>
      </c>
      <c r="AV219" t="e">
        <f t="shared" si="45"/>
        <v>#N/A</v>
      </c>
      <c r="AW219" s="44" t="str" cm="1">
        <f t="array" ref="AW219">IF(D219="","",_xlfn.TOROW(lookup!A400:A412))</f>
        <v/>
      </c>
    </row>
    <row r="220" spans="1:49" x14ac:dyDescent="0.25">
      <c r="A220" s="56">
        <v>211</v>
      </c>
      <c r="B220" s="57" t="str">
        <f t="shared" si="41"/>
        <v/>
      </c>
      <c r="C220" s="58"/>
      <c r="D220" s="58"/>
      <c r="E220" s="57"/>
      <c r="F220" s="57" t="str">
        <f t="shared" si="42"/>
        <v/>
      </c>
      <c r="G220" s="57"/>
      <c r="H220" s="59"/>
      <c r="I220" s="59" t="s">
        <v>183</v>
      </c>
      <c r="J220" s="59" t="s">
        <v>183</v>
      </c>
      <c r="K220" s="59"/>
      <c r="L220" s="60" t="str">
        <f t="shared" si="46"/>
        <v/>
      </c>
      <c r="M220" s="60" t="str">
        <f t="shared" si="47"/>
        <v/>
      </c>
      <c r="N220" s="59"/>
      <c r="O220" s="59"/>
      <c r="P220" s="61"/>
      <c r="Q220" s="61"/>
      <c r="R220" s="62" t="str">
        <f>IF(C220="","",_xlfn.XLOOKUP(C220,table_Termination[Connector],table_Termination[Conduit_Size]))</f>
        <v/>
      </c>
      <c r="S220" s="63" t="str">
        <f>IF(C220="","",_xlfn.XLOOKUP(C220,table_Termination[Connector],table_Termination[Wire AWG]))</f>
        <v/>
      </c>
      <c r="T220" s="64" t="str">
        <f t="shared" si="39"/>
        <v/>
      </c>
      <c r="U220" s="65" t="str">
        <f>IF(C220="","",LEFT(_xlfn.XLOOKUP(C220,table_Termination[Connector],table_Termination[Voltage]),3))</f>
        <v/>
      </c>
      <c r="V220" s="66" t="str">
        <f t="shared" si="48"/>
        <v/>
      </c>
      <c r="W220" s="64" t="str" cm="1">
        <f t="array" aca="1" ref="W220" ca="1">IF(C220="","",IF(D220="MCC","------",IF(K220="","Black",_xlfn.XLOOKUP(K220,Table_RotateWireColor[circuit],INDIRECT("Table_RotateWireColor["&amp;U220&amp;"]")))))</f>
        <v/>
      </c>
      <c r="X220" s="64" t="str" cm="1">
        <f t="array" aca="1" ref="X220" ca="1">IF(C220="","",IF(D220="MCC","-----",IF(AH220=1,"-",IF(K220="","Red",_xlfn.XLOOKUP(L220,Table_RotateWireColor[circuit],INDIRECT("Table_RotateWireColor["&amp;U220&amp;"]"))))))</f>
        <v/>
      </c>
      <c r="Y220" s="64" t="str" cm="1">
        <f t="array" aca="1" ref="Y220" ca="1">IF(C220="","",IF(D220="MCC","-----",IF(AH220&lt;=2,"-",IF(K220="","Blue",_xlfn.XLOOKUP(M220,Table_RotateWireColor[circuit],INDIRECT("Table_RotateWireColor["&amp;U220&amp;"]"))))))</f>
        <v/>
      </c>
      <c r="Z220" s="64" t="str" cm="1">
        <f t="array" aca="1" ref="Z220" ca="1">IF(C220="","",IF(D220="MCC","-----",IF(AI220&lt;&gt;1,"-",IF(K220="","White",_xlfn.XLOOKUP("N",Table_RotateWireColor[circuit],INDIRECT("Table_RotateWireColor["&amp;U220&amp;"]"))))))</f>
        <v/>
      </c>
      <c r="AA220" s="64" t="str">
        <f t="shared" si="43"/>
        <v/>
      </c>
      <c r="AB220" s="67" t="str">
        <f>IF(C220="","","PWxx-"&amp;_xlfn.XLOOKUP(C220,table_Termination[Connector],table_Termination[Abbreviation])&amp;"T-xxSALx("&amp;IF(D220="LFMC",0,IF(D220="MCC",1,3))&amp;IF(Q220="Bolt",1,0)&amp;IF(AL220="None",0,IF(AL220="1G",1,IF(AL220="4x4",2,3)))&amp;")")</f>
        <v/>
      </c>
      <c r="AC220" s="68" t="str">
        <f>IF(D220="MCC","MC Cable Wire Colors "&amp;_xlfn.XLOOKUP(C220,table_Termination[Connector],table_Termination[MCC_Wire_Colors]),"")</f>
        <v/>
      </c>
      <c r="AD220" s="69"/>
      <c r="AG220" t="e">
        <f>IF(AND(LEFT(C220,2)="L6",_xlfn.NUMBERVALUE(LEFT(U220,3))&gt;250),"1ph",_xlfn.XLOOKUP(C220,table_Termination[Connector],table_Termination[Phasing]))</f>
        <v>#N/A</v>
      </c>
      <c r="AH220" t="e">
        <f>_xlfn.XLOOKUP('Order Entry'!AG220,lookup!$O$3:$O$7,lookup!$P$3:$P$7)</f>
        <v>#N/A</v>
      </c>
      <c r="AI220" t="e">
        <f>_xlfn.XLOOKUP('Order Entry'!AG220,lookup!$O$3:$O$7,lookup!$Q$3:$Q$7)</f>
        <v>#N/A</v>
      </c>
      <c r="AJ220">
        <f t="shared" si="40"/>
        <v>0</v>
      </c>
      <c r="AK220" t="e">
        <f>_xlfn.XLOOKUP(C220,table_Termination[Connector],table_Termination[Plate_Hole])</f>
        <v>#N/A</v>
      </c>
      <c r="AL220" t="e">
        <f>_xlfn.XLOOKUP(V220,lookup!$AD$68:$AD$72,lookup!$AC$68:$AC$72)</f>
        <v>#N/A</v>
      </c>
      <c r="AM220" s="44" t="str" cm="1">
        <f t="array" ref="AM220">IF(C220="","",IF(_xlfn.XLOOKUP(C220,table_Termination[Connector],table_Termination[Plate_Hole])=1.6,{"4x4","1G"},IF(_xlfn.XLOOKUP(C220,table_Termination[Connector],table_Termination[Plate_Hole])=2.1,"4x4","None")))</f>
        <v/>
      </c>
      <c r="AO220" s="44" t="str" cm="1">
        <f t="array" ref="AO220">IF(AM220="","None",_xlfn.XLOOKUP(_xlfn.ANCHORARRAY(AM220),lookup!$AC$68:$AC$72,lookup!$AD$68:$AD$72))</f>
        <v>None</v>
      </c>
      <c r="AQ220" s="44" t="s">
        <v>283</v>
      </c>
      <c r="AR220" t="str">
        <f>IF(C220="","",_xlfn.XLOOKUP(_xlfn.XLOOKUP(C220,table_Termination[Connector],table_Termination[SQD_Breaker]),Table_Breaker[breaker],Table_Breaker[Description]))</f>
        <v/>
      </c>
      <c r="AS220" t="str">
        <f>IF(C220="","",_xlfn.XLOOKUP(_xlfn.XLOOKUP(C220,table_Termination[Connector],table_Termination[HV_Siem_Breaker]),Table_Breaker[breaker],Table_Breaker[Description],""))</f>
        <v/>
      </c>
      <c r="AT220" s="44" t="s">
        <v>283</v>
      </c>
      <c r="AU220" t="e">
        <f t="shared" si="44"/>
        <v>#N/A</v>
      </c>
      <c r="AV220" t="e">
        <f t="shared" si="45"/>
        <v>#N/A</v>
      </c>
      <c r="AW220" s="44" t="str" cm="1">
        <f t="array" ref="AW220">IF(D220="","",_xlfn.TOROW(lookup!A401:A413))</f>
        <v/>
      </c>
    </row>
    <row r="221" spans="1:49" x14ac:dyDescent="0.25">
      <c r="A221" s="56">
        <v>212</v>
      </c>
      <c r="B221" s="57" t="str">
        <f t="shared" si="41"/>
        <v/>
      </c>
      <c r="C221" s="58"/>
      <c r="D221" s="58"/>
      <c r="E221" s="57"/>
      <c r="F221" s="57" t="str">
        <f t="shared" si="42"/>
        <v/>
      </c>
      <c r="G221" s="57"/>
      <c r="H221" s="59"/>
      <c r="I221" s="59" t="s">
        <v>183</v>
      </c>
      <c r="J221" s="59" t="s">
        <v>183</v>
      </c>
      <c r="K221" s="59"/>
      <c r="L221" s="60" t="str">
        <f t="shared" si="46"/>
        <v/>
      </c>
      <c r="M221" s="60" t="str">
        <f t="shared" si="47"/>
        <v/>
      </c>
      <c r="N221" s="59"/>
      <c r="O221" s="59"/>
      <c r="P221" s="61"/>
      <c r="Q221" s="61"/>
      <c r="R221" s="62" t="str">
        <f>IF(C221="","",_xlfn.XLOOKUP(C221,table_Termination[Connector],table_Termination[Conduit_Size]))</f>
        <v/>
      </c>
      <c r="S221" s="63" t="str">
        <f>IF(C221="","",_xlfn.XLOOKUP(C221,table_Termination[Connector],table_Termination[Wire AWG]))</f>
        <v/>
      </c>
      <c r="T221" s="64" t="str">
        <f t="shared" si="39"/>
        <v/>
      </c>
      <c r="U221" s="65" t="str">
        <f>IF(C221="","",LEFT(_xlfn.XLOOKUP(C221,table_Termination[Connector],table_Termination[Voltage]),3))</f>
        <v/>
      </c>
      <c r="V221" s="66" t="str">
        <f t="shared" si="48"/>
        <v/>
      </c>
      <c r="W221" s="64" t="str" cm="1">
        <f t="array" aca="1" ref="W221" ca="1">IF(C221="","",IF(D221="MCC","------",IF(K221="","Black",_xlfn.XLOOKUP(K221,Table_RotateWireColor[circuit],INDIRECT("Table_RotateWireColor["&amp;U221&amp;"]")))))</f>
        <v/>
      </c>
      <c r="X221" s="64" t="str" cm="1">
        <f t="array" aca="1" ref="X221" ca="1">IF(C221="","",IF(D221="MCC","-----",IF(AH221=1,"-",IF(K221="","Red",_xlfn.XLOOKUP(L221,Table_RotateWireColor[circuit],INDIRECT("Table_RotateWireColor["&amp;U221&amp;"]"))))))</f>
        <v/>
      </c>
      <c r="Y221" s="64" t="str" cm="1">
        <f t="array" aca="1" ref="Y221" ca="1">IF(C221="","",IF(D221="MCC","-----",IF(AH221&lt;=2,"-",IF(K221="","Blue",_xlfn.XLOOKUP(M221,Table_RotateWireColor[circuit],INDIRECT("Table_RotateWireColor["&amp;U221&amp;"]"))))))</f>
        <v/>
      </c>
      <c r="Z221" s="64" t="str" cm="1">
        <f t="array" aca="1" ref="Z221" ca="1">IF(C221="","",IF(D221="MCC","-----",IF(AI221&lt;&gt;1,"-",IF(K221="","White",_xlfn.XLOOKUP("N",Table_RotateWireColor[circuit],INDIRECT("Table_RotateWireColor["&amp;U221&amp;"]"))))))</f>
        <v/>
      </c>
      <c r="AA221" s="64" t="str">
        <f t="shared" si="43"/>
        <v/>
      </c>
      <c r="AB221" s="67" t="str">
        <f>IF(C221="","","PWxx-"&amp;_xlfn.XLOOKUP(C221,table_Termination[Connector],table_Termination[Abbreviation])&amp;"T-xxSALx("&amp;IF(D221="LFMC",0,IF(D221="MCC",1,3))&amp;IF(Q221="Bolt",1,0)&amp;IF(AL221="None",0,IF(AL221="1G",1,IF(AL221="4x4",2,3)))&amp;")")</f>
        <v/>
      </c>
      <c r="AC221" s="68" t="str">
        <f>IF(D221="MCC","MC Cable Wire Colors "&amp;_xlfn.XLOOKUP(C221,table_Termination[Connector],table_Termination[MCC_Wire_Colors]),"")</f>
        <v/>
      </c>
      <c r="AD221" s="69"/>
      <c r="AG221" t="e">
        <f>IF(AND(LEFT(C221,2)="L6",_xlfn.NUMBERVALUE(LEFT(U221,3))&gt;250),"1ph",_xlfn.XLOOKUP(C221,table_Termination[Connector],table_Termination[Phasing]))</f>
        <v>#N/A</v>
      </c>
      <c r="AH221" t="e">
        <f>_xlfn.XLOOKUP('Order Entry'!AG221,lookup!$O$3:$O$7,lookup!$P$3:$P$7)</f>
        <v>#N/A</v>
      </c>
      <c r="AI221" t="e">
        <f>_xlfn.XLOOKUP('Order Entry'!AG221,lookup!$O$3:$O$7,lookup!$Q$3:$Q$7)</f>
        <v>#N/A</v>
      </c>
      <c r="AJ221">
        <f t="shared" si="40"/>
        <v>0</v>
      </c>
      <c r="AK221" t="e">
        <f>_xlfn.XLOOKUP(C221,table_Termination[Connector],table_Termination[Plate_Hole])</f>
        <v>#N/A</v>
      </c>
      <c r="AL221" t="e">
        <f>_xlfn.XLOOKUP(V221,lookup!$AD$68:$AD$72,lookup!$AC$68:$AC$72)</f>
        <v>#N/A</v>
      </c>
      <c r="AM221" s="44" t="str" cm="1">
        <f t="array" ref="AM221">IF(C221="","",IF(_xlfn.XLOOKUP(C221,table_Termination[Connector],table_Termination[Plate_Hole])=1.6,{"4x4","1G"},IF(_xlfn.XLOOKUP(C221,table_Termination[Connector],table_Termination[Plate_Hole])=2.1,"4x4","None")))</f>
        <v/>
      </c>
      <c r="AO221" s="44" t="str" cm="1">
        <f t="array" ref="AO221">IF(AM221="","None",_xlfn.XLOOKUP(_xlfn.ANCHORARRAY(AM221),lookup!$AC$68:$AC$72,lookup!$AD$68:$AD$72))</f>
        <v>None</v>
      </c>
      <c r="AQ221" s="44" t="s">
        <v>283</v>
      </c>
      <c r="AR221" t="str">
        <f>IF(C221="","",_xlfn.XLOOKUP(_xlfn.XLOOKUP(C221,table_Termination[Connector],table_Termination[SQD_Breaker]),Table_Breaker[breaker],Table_Breaker[Description]))</f>
        <v/>
      </c>
      <c r="AS221" t="str">
        <f>IF(C221="","",_xlfn.XLOOKUP(_xlfn.XLOOKUP(C221,table_Termination[Connector],table_Termination[HV_Siem_Breaker]),Table_Breaker[breaker],Table_Breaker[Description],""))</f>
        <v/>
      </c>
      <c r="AT221" s="44" t="s">
        <v>283</v>
      </c>
      <c r="AU221" t="e">
        <f t="shared" si="44"/>
        <v>#N/A</v>
      </c>
      <c r="AV221" t="e">
        <f t="shared" si="45"/>
        <v>#N/A</v>
      </c>
      <c r="AW221" s="44" t="str" cm="1">
        <f t="array" ref="AW221">IF(D221="","",_xlfn.TOROW(lookup!A402:A414))</f>
        <v/>
      </c>
    </row>
    <row r="222" spans="1:49" x14ac:dyDescent="0.25">
      <c r="A222" s="56">
        <v>213</v>
      </c>
      <c r="B222" s="57" t="str">
        <f t="shared" si="41"/>
        <v/>
      </c>
      <c r="C222" s="58"/>
      <c r="D222" s="58"/>
      <c r="E222" s="57"/>
      <c r="F222" s="57" t="str">
        <f t="shared" si="42"/>
        <v/>
      </c>
      <c r="G222" s="57"/>
      <c r="H222" s="59"/>
      <c r="I222" s="59" t="s">
        <v>183</v>
      </c>
      <c r="J222" s="59" t="s">
        <v>183</v>
      </c>
      <c r="K222" s="59"/>
      <c r="L222" s="60" t="str">
        <f t="shared" si="46"/>
        <v/>
      </c>
      <c r="M222" s="60" t="str">
        <f t="shared" si="47"/>
        <v/>
      </c>
      <c r="N222" s="59"/>
      <c r="O222" s="59"/>
      <c r="P222" s="61"/>
      <c r="Q222" s="61"/>
      <c r="R222" s="62" t="str">
        <f>IF(C222="","",_xlfn.XLOOKUP(C222,table_Termination[Connector],table_Termination[Conduit_Size]))</f>
        <v/>
      </c>
      <c r="S222" s="63" t="str">
        <f>IF(C222="","",_xlfn.XLOOKUP(C222,table_Termination[Connector],table_Termination[Wire AWG]))</f>
        <v/>
      </c>
      <c r="T222" s="64" t="str">
        <f t="shared" si="39"/>
        <v/>
      </c>
      <c r="U222" s="65" t="str">
        <f>IF(C222="","",LEFT(_xlfn.XLOOKUP(C222,table_Termination[Connector],table_Termination[Voltage]),3))</f>
        <v/>
      </c>
      <c r="V222" s="66" t="str">
        <f t="shared" si="48"/>
        <v/>
      </c>
      <c r="W222" s="64" t="str" cm="1">
        <f t="array" aca="1" ref="W222" ca="1">IF(C222="","",IF(D222="MCC","------",IF(K222="","Black",_xlfn.XLOOKUP(K222,Table_RotateWireColor[circuit],INDIRECT("Table_RotateWireColor["&amp;U222&amp;"]")))))</f>
        <v/>
      </c>
      <c r="X222" s="64" t="str" cm="1">
        <f t="array" aca="1" ref="X222" ca="1">IF(C222="","",IF(D222="MCC","-----",IF(AH222=1,"-",IF(K222="","Red",_xlfn.XLOOKUP(L222,Table_RotateWireColor[circuit],INDIRECT("Table_RotateWireColor["&amp;U222&amp;"]"))))))</f>
        <v/>
      </c>
      <c r="Y222" s="64" t="str" cm="1">
        <f t="array" aca="1" ref="Y222" ca="1">IF(C222="","",IF(D222="MCC","-----",IF(AH222&lt;=2,"-",IF(K222="","Blue",_xlfn.XLOOKUP(M222,Table_RotateWireColor[circuit],INDIRECT("Table_RotateWireColor["&amp;U222&amp;"]"))))))</f>
        <v/>
      </c>
      <c r="Z222" s="64" t="str" cm="1">
        <f t="array" aca="1" ref="Z222" ca="1">IF(C222="","",IF(D222="MCC","-----",IF(AI222&lt;&gt;1,"-",IF(K222="","White",_xlfn.XLOOKUP("N",Table_RotateWireColor[circuit],INDIRECT("Table_RotateWireColor["&amp;U222&amp;"]"))))))</f>
        <v/>
      </c>
      <c r="AA222" s="64" t="str">
        <f t="shared" si="43"/>
        <v/>
      </c>
      <c r="AB222" s="67" t="str">
        <f>IF(C222="","","PWxx-"&amp;_xlfn.XLOOKUP(C222,table_Termination[Connector],table_Termination[Abbreviation])&amp;"T-xxSALx("&amp;IF(D222="LFMC",0,IF(D222="MCC",1,3))&amp;IF(Q222="Bolt",1,0)&amp;IF(AL222="None",0,IF(AL222="1G",1,IF(AL222="4x4",2,3)))&amp;")")</f>
        <v/>
      </c>
      <c r="AC222" s="68" t="str">
        <f>IF(D222="MCC","MC Cable Wire Colors "&amp;_xlfn.XLOOKUP(C222,table_Termination[Connector],table_Termination[MCC_Wire_Colors]),"")</f>
        <v/>
      </c>
      <c r="AD222" s="69"/>
      <c r="AG222" t="e">
        <f>IF(AND(LEFT(C222,2)="L6",_xlfn.NUMBERVALUE(LEFT(U222,3))&gt;250),"1ph",_xlfn.XLOOKUP(C222,table_Termination[Connector],table_Termination[Phasing]))</f>
        <v>#N/A</v>
      </c>
      <c r="AH222" t="e">
        <f>_xlfn.XLOOKUP('Order Entry'!AG222,lookup!$O$3:$O$7,lookup!$P$3:$P$7)</f>
        <v>#N/A</v>
      </c>
      <c r="AI222" t="e">
        <f>_xlfn.XLOOKUP('Order Entry'!AG222,lookup!$O$3:$O$7,lookup!$Q$3:$Q$7)</f>
        <v>#N/A</v>
      </c>
      <c r="AJ222">
        <f t="shared" si="40"/>
        <v>0</v>
      </c>
      <c r="AK222" t="e">
        <f>_xlfn.XLOOKUP(C222,table_Termination[Connector],table_Termination[Plate_Hole])</f>
        <v>#N/A</v>
      </c>
      <c r="AL222" t="e">
        <f>_xlfn.XLOOKUP(V222,lookup!$AD$68:$AD$72,lookup!$AC$68:$AC$72)</f>
        <v>#N/A</v>
      </c>
      <c r="AM222" s="44" t="str" cm="1">
        <f t="array" ref="AM222">IF(C222="","",IF(_xlfn.XLOOKUP(C222,table_Termination[Connector],table_Termination[Plate_Hole])=1.6,{"4x4","1G"},IF(_xlfn.XLOOKUP(C222,table_Termination[Connector],table_Termination[Plate_Hole])=2.1,"4x4","None")))</f>
        <v/>
      </c>
      <c r="AO222" s="44" t="str" cm="1">
        <f t="array" ref="AO222">IF(AM222="","None",_xlfn.XLOOKUP(_xlfn.ANCHORARRAY(AM222),lookup!$AC$68:$AC$72,lookup!$AD$68:$AD$72))</f>
        <v>None</v>
      </c>
      <c r="AQ222" s="44" t="s">
        <v>283</v>
      </c>
      <c r="AR222" t="str">
        <f>IF(C222="","",_xlfn.XLOOKUP(_xlfn.XLOOKUP(C222,table_Termination[Connector],table_Termination[SQD_Breaker]),Table_Breaker[breaker],Table_Breaker[Description]))</f>
        <v/>
      </c>
      <c r="AS222" t="str">
        <f>IF(C222="","",_xlfn.XLOOKUP(_xlfn.XLOOKUP(C222,table_Termination[Connector],table_Termination[HV_Siem_Breaker]),Table_Breaker[breaker],Table_Breaker[Description],""))</f>
        <v/>
      </c>
      <c r="AT222" s="44" t="s">
        <v>283</v>
      </c>
      <c r="AU222" t="e">
        <f t="shared" si="44"/>
        <v>#N/A</v>
      </c>
      <c r="AV222" t="e">
        <f t="shared" si="45"/>
        <v>#N/A</v>
      </c>
      <c r="AW222" s="44" t="str" cm="1">
        <f t="array" ref="AW222">IF(D222="","",_xlfn.TOROW(lookup!A403:A415))</f>
        <v/>
      </c>
    </row>
    <row r="223" spans="1:49" x14ac:dyDescent="0.25">
      <c r="A223" s="56">
        <v>214</v>
      </c>
      <c r="B223" s="57" t="str">
        <f t="shared" si="41"/>
        <v/>
      </c>
      <c r="C223" s="58"/>
      <c r="D223" s="58"/>
      <c r="E223" s="57"/>
      <c r="F223" s="57" t="str">
        <f t="shared" si="42"/>
        <v/>
      </c>
      <c r="G223" s="57"/>
      <c r="H223" s="59"/>
      <c r="I223" s="59" t="s">
        <v>183</v>
      </c>
      <c r="J223" s="59" t="s">
        <v>183</v>
      </c>
      <c r="K223" s="59"/>
      <c r="L223" s="60" t="str">
        <f t="shared" si="46"/>
        <v/>
      </c>
      <c r="M223" s="60" t="str">
        <f t="shared" si="47"/>
        <v/>
      </c>
      <c r="N223" s="59"/>
      <c r="O223" s="59"/>
      <c r="P223" s="61"/>
      <c r="Q223" s="61"/>
      <c r="R223" s="62" t="str">
        <f>IF(C223="","",_xlfn.XLOOKUP(C223,table_Termination[Connector],table_Termination[Conduit_Size]))</f>
        <v/>
      </c>
      <c r="S223" s="63" t="str">
        <f>IF(C223="","",_xlfn.XLOOKUP(C223,table_Termination[Connector],table_Termination[Wire AWG]))</f>
        <v/>
      </c>
      <c r="T223" s="64" t="str">
        <f t="shared" si="39"/>
        <v/>
      </c>
      <c r="U223" s="65" t="str">
        <f>IF(C223="","",LEFT(_xlfn.XLOOKUP(C223,table_Termination[Connector],table_Termination[Voltage]),3))</f>
        <v/>
      </c>
      <c r="V223" s="66" t="str">
        <f t="shared" si="48"/>
        <v/>
      </c>
      <c r="W223" s="64" t="str" cm="1">
        <f t="array" aca="1" ref="W223" ca="1">IF(C223="","",IF(D223="MCC","------",IF(K223="","Black",_xlfn.XLOOKUP(K223,Table_RotateWireColor[circuit],INDIRECT("Table_RotateWireColor["&amp;U223&amp;"]")))))</f>
        <v/>
      </c>
      <c r="X223" s="64" t="str" cm="1">
        <f t="array" aca="1" ref="X223" ca="1">IF(C223="","",IF(D223="MCC","-----",IF(AH223=1,"-",IF(K223="","Red",_xlfn.XLOOKUP(L223,Table_RotateWireColor[circuit],INDIRECT("Table_RotateWireColor["&amp;U223&amp;"]"))))))</f>
        <v/>
      </c>
      <c r="Y223" s="64" t="str" cm="1">
        <f t="array" aca="1" ref="Y223" ca="1">IF(C223="","",IF(D223="MCC","-----",IF(AH223&lt;=2,"-",IF(K223="","Blue",_xlfn.XLOOKUP(M223,Table_RotateWireColor[circuit],INDIRECT("Table_RotateWireColor["&amp;U223&amp;"]"))))))</f>
        <v/>
      </c>
      <c r="Z223" s="64" t="str" cm="1">
        <f t="array" aca="1" ref="Z223" ca="1">IF(C223="","",IF(D223="MCC","-----",IF(AI223&lt;&gt;1,"-",IF(K223="","White",_xlfn.XLOOKUP("N",Table_RotateWireColor[circuit],INDIRECT("Table_RotateWireColor["&amp;U223&amp;"]"))))))</f>
        <v/>
      </c>
      <c r="AA223" s="64" t="str">
        <f t="shared" si="43"/>
        <v/>
      </c>
      <c r="AB223" s="67" t="str">
        <f>IF(C223="","","PWxx-"&amp;_xlfn.XLOOKUP(C223,table_Termination[Connector],table_Termination[Abbreviation])&amp;"T-xxSALx("&amp;IF(D223="LFMC",0,IF(D223="MCC",1,3))&amp;IF(Q223="Bolt",1,0)&amp;IF(AL223="None",0,IF(AL223="1G",1,IF(AL223="4x4",2,3)))&amp;")")</f>
        <v/>
      </c>
      <c r="AC223" s="68" t="str">
        <f>IF(D223="MCC","MC Cable Wire Colors "&amp;_xlfn.XLOOKUP(C223,table_Termination[Connector],table_Termination[MCC_Wire_Colors]),"")</f>
        <v/>
      </c>
      <c r="AD223" s="69"/>
      <c r="AG223" t="e">
        <f>IF(AND(LEFT(C223,2)="L6",_xlfn.NUMBERVALUE(LEFT(U223,3))&gt;250),"1ph",_xlfn.XLOOKUP(C223,table_Termination[Connector],table_Termination[Phasing]))</f>
        <v>#N/A</v>
      </c>
      <c r="AH223" t="e">
        <f>_xlfn.XLOOKUP('Order Entry'!AG223,lookup!$O$3:$O$7,lookup!$P$3:$P$7)</f>
        <v>#N/A</v>
      </c>
      <c r="AI223" t="e">
        <f>_xlfn.XLOOKUP('Order Entry'!AG223,lookup!$O$3:$O$7,lookup!$Q$3:$Q$7)</f>
        <v>#N/A</v>
      </c>
      <c r="AJ223">
        <f t="shared" si="40"/>
        <v>0</v>
      </c>
      <c r="AK223" t="e">
        <f>_xlfn.XLOOKUP(C223,table_Termination[Connector],table_Termination[Plate_Hole])</f>
        <v>#N/A</v>
      </c>
      <c r="AL223" t="e">
        <f>_xlfn.XLOOKUP(V223,lookup!$AD$68:$AD$72,lookup!$AC$68:$AC$72)</f>
        <v>#N/A</v>
      </c>
      <c r="AM223" s="44" t="str" cm="1">
        <f t="array" ref="AM223">IF(C223="","",IF(_xlfn.XLOOKUP(C223,table_Termination[Connector],table_Termination[Plate_Hole])=1.6,{"4x4","1G"},IF(_xlfn.XLOOKUP(C223,table_Termination[Connector],table_Termination[Plate_Hole])=2.1,"4x4","None")))</f>
        <v/>
      </c>
      <c r="AO223" s="44" t="str" cm="1">
        <f t="array" ref="AO223">IF(AM223="","None",_xlfn.XLOOKUP(_xlfn.ANCHORARRAY(AM223),lookup!$AC$68:$AC$72,lookup!$AD$68:$AD$72))</f>
        <v>None</v>
      </c>
      <c r="AQ223" s="44" t="s">
        <v>283</v>
      </c>
      <c r="AR223" t="str">
        <f>IF(C223="","",_xlfn.XLOOKUP(_xlfn.XLOOKUP(C223,table_Termination[Connector],table_Termination[SQD_Breaker]),Table_Breaker[breaker],Table_Breaker[Description]))</f>
        <v/>
      </c>
      <c r="AS223" t="str">
        <f>IF(C223="","",_xlfn.XLOOKUP(_xlfn.XLOOKUP(C223,table_Termination[Connector],table_Termination[HV_Siem_Breaker]),Table_Breaker[breaker],Table_Breaker[Description],""))</f>
        <v/>
      </c>
      <c r="AT223" s="44" t="s">
        <v>283</v>
      </c>
      <c r="AU223" t="e">
        <f t="shared" si="44"/>
        <v>#N/A</v>
      </c>
      <c r="AV223" t="e">
        <f t="shared" si="45"/>
        <v>#N/A</v>
      </c>
      <c r="AW223" s="44" t="str" cm="1">
        <f t="array" ref="AW223">IF(D223="","",_xlfn.TOROW(lookup!A404:A416))</f>
        <v/>
      </c>
    </row>
    <row r="224" spans="1:49" x14ac:dyDescent="0.25">
      <c r="A224" s="56">
        <v>215</v>
      </c>
      <c r="B224" s="57" t="str">
        <f t="shared" si="41"/>
        <v/>
      </c>
      <c r="C224" s="58"/>
      <c r="D224" s="58"/>
      <c r="E224" s="57"/>
      <c r="F224" s="57" t="str">
        <f t="shared" si="42"/>
        <v/>
      </c>
      <c r="G224" s="57"/>
      <c r="H224" s="59"/>
      <c r="I224" s="59" t="s">
        <v>183</v>
      </c>
      <c r="J224" s="59" t="s">
        <v>183</v>
      </c>
      <c r="K224" s="59"/>
      <c r="L224" s="60" t="str">
        <f t="shared" si="46"/>
        <v/>
      </c>
      <c r="M224" s="60" t="str">
        <f t="shared" si="47"/>
        <v/>
      </c>
      <c r="N224" s="59"/>
      <c r="O224" s="59"/>
      <c r="P224" s="61"/>
      <c r="Q224" s="61"/>
      <c r="R224" s="62" t="str">
        <f>IF(C224="","",_xlfn.XLOOKUP(C224,table_Termination[Connector],table_Termination[Conduit_Size]))</f>
        <v/>
      </c>
      <c r="S224" s="63" t="str">
        <f>IF(C224="","",_xlfn.XLOOKUP(C224,table_Termination[Connector],table_Termination[Wire AWG]))</f>
        <v/>
      </c>
      <c r="T224" s="64" t="str">
        <f t="shared" si="39"/>
        <v/>
      </c>
      <c r="U224" s="65" t="str">
        <f>IF(C224="","",LEFT(_xlfn.XLOOKUP(C224,table_Termination[Connector],table_Termination[Voltage]),3))</f>
        <v/>
      </c>
      <c r="V224" s="66" t="str">
        <f t="shared" si="48"/>
        <v/>
      </c>
      <c r="W224" s="64" t="str" cm="1">
        <f t="array" aca="1" ref="W224" ca="1">IF(C224="","",IF(D224="MCC","------",IF(K224="","Black",_xlfn.XLOOKUP(K224,Table_RotateWireColor[circuit],INDIRECT("Table_RotateWireColor["&amp;U224&amp;"]")))))</f>
        <v/>
      </c>
      <c r="X224" s="64" t="str" cm="1">
        <f t="array" aca="1" ref="X224" ca="1">IF(C224="","",IF(D224="MCC","-----",IF(AH224=1,"-",IF(K224="","Red",_xlfn.XLOOKUP(L224,Table_RotateWireColor[circuit],INDIRECT("Table_RotateWireColor["&amp;U224&amp;"]"))))))</f>
        <v/>
      </c>
      <c r="Y224" s="64" t="str" cm="1">
        <f t="array" aca="1" ref="Y224" ca="1">IF(C224="","",IF(D224="MCC","-----",IF(AH224&lt;=2,"-",IF(K224="","Blue",_xlfn.XLOOKUP(M224,Table_RotateWireColor[circuit],INDIRECT("Table_RotateWireColor["&amp;U224&amp;"]"))))))</f>
        <v/>
      </c>
      <c r="Z224" s="64" t="str" cm="1">
        <f t="array" aca="1" ref="Z224" ca="1">IF(C224="","",IF(D224="MCC","-----",IF(AI224&lt;&gt;1,"-",IF(K224="","White",_xlfn.XLOOKUP("N",Table_RotateWireColor[circuit],INDIRECT("Table_RotateWireColor["&amp;U224&amp;"]"))))))</f>
        <v/>
      </c>
      <c r="AA224" s="64" t="str">
        <f t="shared" si="43"/>
        <v/>
      </c>
      <c r="AB224" s="67" t="str">
        <f>IF(C224="","","PWxx-"&amp;_xlfn.XLOOKUP(C224,table_Termination[Connector],table_Termination[Abbreviation])&amp;"T-xxSALx("&amp;IF(D224="LFMC",0,IF(D224="MCC",1,3))&amp;IF(Q224="Bolt",1,0)&amp;IF(AL224="None",0,IF(AL224="1G",1,IF(AL224="4x4",2,3)))&amp;")")</f>
        <v/>
      </c>
      <c r="AC224" s="68" t="str">
        <f>IF(D224="MCC","MC Cable Wire Colors "&amp;_xlfn.XLOOKUP(C224,table_Termination[Connector],table_Termination[MCC_Wire_Colors]),"")</f>
        <v/>
      </c>
      <c r="AD224" s="69"/>
      <c r="AG224" t="e">
        <f>IF(AND(LEFT(C224,2)="L6",_xlfn.NUMBERVALUE(LEFT(U224,3))&gt;250),"1ph",_xlfn.XLOOKUP(C224,table_Termination[Connector],table_Termination[Phasing]))</f>
        <v>#N/A</v>
      </c>
      <c r="AH224" t="e">
        <f>_xlfn.XLOOKUP('Order Entry'!AG224,lookup!$O$3:$O$7,lookup!$P$3:$P$7)</f>
        <v>#N/A</v>
      </c>
      <c r="AI224" t="e">
        <f>_xlfn.XLOOKUP('Order Entry'!AG224,lookup!$O$3:$O$7,lookup!$Q$3:$Q$7)</f>
        <v>#N/A</v>
      </c>
      <c r="AJ224">
        <f t="shared" si="40"/>
        <v>0</v>
      </c>
      <c r="AK224" t="e">
        <f>_xlfn.XLOOKUP(C224,table_Termination[Connector],table_Termination[Plate_Hole])</f>
        <v>#N/A</v>
      </c>
      <c r="AL224" t="e">
        <f>_xlfn.XLOOKUP(V224,lookup!$AD$68:$AD$72,lookup!$AC$68:$AC$72)</f>
        <v>#N/A</v>
      </c>
      <c r="AM224" s="44" t="str" cm="1">
        <f t="array" ref="AM224">IF(C224="","",IF(_xlfn.XLOOKUP(C224,table_Termination[Connector],table_Termination[Plate_Hole])=1.6,{"4x4","1G"},IF(_xlfn.XLOOKUP(C224,table_Termination[Connector],table_Termination[Plate_Hole])=2.1,"4x4","None")))</f>
        <v/>
      </c>
      <c r="AO224" s="44" t="str" cm="1">
        <f t="array" ref="AO224">IF(AM224="","None",_xlfn.XLOOKUP(_xlfn.ANCHORARRAY(AM224),lookup!$AC$68:$AC$72,lookup!$AD$68:$AD$72))</f>
        <v>None</v>
      </c>
      <c r="AQ224" s="44" t="s">
        <v>283</v>
      </c>
      <c r="AR224" t="str">
        <f>IF(C224="","",_xlfn.XLOOKUP(_xlfn.XLOOKUP(C224,table_Termination[Connector],table_Termination[SQD_Breaker]),Table_Breaker[breaker],Table_Breaker[Description]))</f>
        <v/>
      </c>
      <c r="AS224" t="str">
        <f>IF(C224="","",_xlfn.XLOOKUP(_xlfn.XLOOKUP(C224,table_Termination[Connector],table_Termination[HV_Siem_Breaker]),Table_Breaker[breaker],Table_Breaker[Description],""))</f>
        <v/>
      </c>
      <c r="AT224" s="44" t="s">
        <v>283</v>
      </c>
      <c r="AU224" t="e">
        <f t="shared" si="44"/>
        <v>#N/A</v>
      </c>
      <c r="AV224" t="e">
        <f t="shared" si="45"/>
        <v>#N/A</v>
      </c>
      <c r="AW224" s="44" t="str" cm="1">
        <f t="array" ref="AW224">IF(D224="","",_xlfn.TOROW(lookup!A405:A417))</f>
        <v/>
      </c>
    </row>
    <row r="225" spans="1:49" x14ac:dyDescent="0.25">
      <c r="A225" s="56">
        <v>216</v>
      </c>
      <c r="B225" s="57" t="str">
        <f t="shared" si="41"/>
        <v/>
      </c>
      <c r="C225" s="58"/>
      <c r="D225" s="58"/>
      <c r="E225" s="57"/>
      <c r="F225" s="57" t="str">
        <f t="shared" si="42"/>
        <v/>
      </c>
      <c r="G225" s="57"/>
      <c r="H225" s="59"/>
      <c r="I225" s="59" t="s">
        <v>183</v>
      </c>
      <c r="J225" s="59" t="s">
        <v>183</v>
      </c>
      <c r="K225" s="59"/>
      <c r="L225" s="60" t="str">
        <f t="shared" si="46"/>
        <v/>
      </c>
      <c r="M225" s="60" t="str">
        <f t="shared" si="47"/>
        <v/>
      </c>
      <c r="N225" s="59"/>
      <c r="O225" s="59"/>
      <c r="P225" s="61"/>
      <c r="Q225" s="61"/>
      <c r="R225" s="62" t="str">
        <f>IF(C225="","",_xlfn.XLOOKUP(C225,table_Termination[Connector],table_Termination[Conduit_Size]))</f>
        <v/>
      </c>
      <c r="S225" s="63" t="str">
        <f>IF(C225="","",_xlfn.XLOOKUP(C225,table_Termination[Connector],table_Termination[Wire AWG]))</f>
        <v/>
      </c>
      <c r="T225" s="64" t="str">
        <f t="shared" si="39"/>
        <v/>
      </c>
      <c r="U225" s="65" t="str">
        <f>IF(C225="","",LEFT(_xlfn.XLOOKUP(C225,table_Termination[Connector],table_Termination[Voltage]),3))</f>
        <v/>
      </c>
      <c r="V225" s="66" t="str">
        <f t="shared" si="48"/>
        <v/>
      </c>
      <c r="W225" s="64" t="str" cm="1">
        <f t="array" aca="1" ref="W225" ca="1">IF(C225="","",IF(D225="MCC","------",IF(K225="","Black",_xlfn.XLOOKUP(K225,Table_RotateWireColor[circuit],INDIRECT("Table_RotateWireColor["&amp;U225&amp;"]")))))</f>
        <v/>
      </c>
      <c r="X225" s="64" t="str" cm="1">
        <f t="array" aca="1" ref="X225" ca="1">IF(C225="","",IF(D225="MCC","-----",IF(AH225=1,"-",IF(K225="","Red",_xlfn.XLOOKUP(L225,Table_RotateWireColor[circuit],INDIRECT("Table_RotateWireColor["&amp;U225&amp;"]"))))))</f>
        <v/>
      </c>
      <c r="Y225" s="64" t="str" cm="1">
        <f t="array" aca="1" ref="Y225" ca="1">IF(C225="","",IF(D225="MCC","-----",IF(AH225&lt;=2,"-",IF(K225="","Blue",_xlfn.XLOOKUP(M225,Table_RotateWireColor[circuit],INDIRECT("Table_RotateWireColor["&amp;U225&amp;"]"))))))</f>
        <v/>
      </c>
      <c r="Z225" s="64" t="str" cm="1">
        <f t="array" aca="1" ref="Z225" ca="1">IF(C225="","",IF(D225="MCC","-----",IF(AI225&lt;&gt;1,"-",IF(K225="","White",_xlfn.XLOOKUP("N",Table_RotateWireColor[circuit],INDIRECT("Table_RotateWireColor["&amp;U225&amp;"]"))))))</f>
        <v/>
      </c>
      <c r="AA225" s="64" t="str">
        <f t="shared" si="43"/>
        <v/>
      </c>
      <c r="AB225" s="67" t="str">
        <f>IF(C225="","","PWxx-"&amp;_xlfn.XLOOKUP(C225,table_Termination[Connector],table_Termination[Abbreviation])&amp;"T-xxSALx("&amp;IF(D225="LFMC",0,IF(D225="MCC",1,3))&amp;IF(Q225="Bolt",1,0)&amp;IF(AL225="None",0,IF(AL225="1G",1,IF(AL225="4x4",2,3)))&amp;")")</f>
        <v/>
      </c>
      <c r="AC225" s="68" t="str">
        <f>IF(D225="MCC","MC Cable Wire Colors "&amp;_xlfn.XLOOKUP(C225,table_Termination[Connector],table_Termination[MCC_Wire_Colors]),"")</f>
        <v/>
      </c>
      <c r="AD225" s="69"/>
      <c r="AG225" t="e">
        <f>IF(AND(LEFT(C225,2)="L6",_xlfn.NUMBERVALUE(LEFT(U225,3))&gt;250),"1ph",_xlfn.XLOOKUP(C225,table_Termination[Connector],table_Termination[Phasing]))</f>
        <v>#N/A</v>
      </c>
      <c r="AH225" t="e">
        <f>_xlfn.XLOOKUP('Order Entry'!AG225,lookup!$O$3:$O$7,lookup!$P$3:$P$7)</f>
        <v>#N/A</v>
      </c>
      <c r="AI225" t="e">
        <f>_xlfn.XLOOKUP('Order Entry'!AG225,lookup!$O$3:$O$7,lookup!$Q$3:$Q$7)</f>
        <v>#N/A</v>
      </c>
      <c r="AJ225">
        <f t="shared" si="40"/>
        <v>0</v>
      </c>
      <c r="AK225" t="e">
        <f>_xlfn.XLOOKUP(C225,table_Termination[Connector],table_Termination[Plate_Hole])</f>
        <v>#N/A</v>
      </c>
      <c r="AL225" t="e">
        <f>_xlfn.XLOOKUP(V225,lookup!$AD$68:$AD$72,lookup!$AC$68:$AC$72)</f>
        <v>#N/A</v>
      </c>
      <c r="AM225" s="44" t="str" cm="1">
        <f t="array" ref="AM225">IF(C225="","",IF(_xlfn.XLOOKUP(C225,table_Termination[Connector],table_Termination[Plate_Hole])=1.6,{"4x4","1G"},IF(_xlfn.XLOOKUP(C225,table_Termination[Connector],table_Termination[Plate_Hole])=2.1,"4x4","None")))</f>
        <v/>
      </c>
      <c r="AO225" s="44" t="str" cm="1">
        <f t="array" ref="AO225">IF(AM225="","None",_xlfn.XLOOKUP(_xlfn.ANCHORARRAY(AM225),lookup!$AC$68:$AC$72,lookup!$AD$68:$AD$72))</f>
        <v>None</v>
      </c>
      <c r="AQ225" s="44" t="s">
        <v>283</v>
      </c>
      <c r="AR225" t="str">
        <f>IF(C225="","",_xlfn.XLOOKUP(_xlfn.XLOOKUP(C225,table_Termination[Connector],table_Termination[SQD_Breaker]),Table_Breaker[breaker],Table_Breaker[Description]))</f>
        <v/>
      </c>
      <c r="AS225" t="str">
        <f>IF(C225="","",_xlfn.XLOOKUP(_xlfn.XLOOKUP(C225,table_Termination[Connector],table_Termination[HV_Siem_Breaker]),Table_Breaker[breaker],Table_Breaker[Description],""))</f>
        <v/>
      </c>
      <c r="AT225" s="44" t="s">
        <v>283</v>
      </c>
      <c r="AU225" t="e">
        <f t="shared" si="44"/>
        <v>#N/A</v>
      </c>
      <c r="AV225" t="e">
        <f t="shared" si="45"/>
        <v>#N/A</v>
      </c>
      <c r="AW225" s="44" t="str" cm="1">
        <f t="array" ref="AW225">IF(D225="","",_xlfn.TOROW(lookup!A406:A418))</f>
        <v/>
      </c>
    </row>
    <row r="226" spans="1:49" x14ac:dyDescent="0.25">
      <c r="A226" s="56">
        <v>217</v>
      </c>
      <c r="B226" s="57" t="str">
        <f t="shared" si="41"/>
        <v/>
      </c>
      <c r="C226" s="58"/>
      <c r="D226" s="58"/>
      <c r="E226" s="57"/>
      <c r="F226" s="57" t="str">
        <f t="shared" si="42"/>
        <v/>
      </c>
      <c r="G226" s="57"/>
      <c r="H226" s="59"/>
      <c r="I226" s="59" t="s">
        <v>183</v>
      </c>
      <c r="J226" s="59" t="s">
        <v>183</v>
      </c>
      <c r="K226" s="59"/>
      <c r="L226" s="60" t="str">
        <f t="shared" si="46"/>
        <v/>
      </c>
      <c r="M226" s="60" t="str">
        <f t="shared" si="47"/>
        <v/>
      </c>
      <c r="N226" s="59"/>
      <c r="O226" s="59"/>
      <c r="P226" s="61"/>
      <c r="Q226" s="61"/>
      <c r="R226" s="62" t="str">
        <f>IF(C226="","",_xlfn.XLOOKUP(C226,table_Termination[Connector],table_Termination[Conduit_Size]))</f>
        <v/>
      </c>
      <c r="S226" s="63" t="str">
        <f>IF(C226="","",_xlfn.XLOOKUP(C226,table_Termination[Connector],table_Termination[Wire AWG]))</f>
        <v/>
      </c>
      <c r="T226" s="64" t="str">
        <f t="shared" si="39"/>
        <v/>
      </c>
      <c r="U226" s="65" t="str">
        <f>IF(C226="","",LEFT(_xlfn.XLOOKUP(C226,table_Termination[Connector],table_Termination[Voltage]),3))</f>
        <v/>
      </c>
      <c r="V226" s="66" t="str">
        <f t="shared" si="48"/>
        <v/>
      </c>
      <c r="W226" s="64" t="str" cm="1">
        <f t="array" aca="1" ref="W226" ca="1">IF(C226="","",IF(D226="MCC","------",IF(K226="","Black",_xlfn.XLOOKUP(K226,Table_RotateWireColor[circuit],INDIRECT("Table_RotateWireColor["&amp;U226&amp;"]")))))</f>
        <v/>
      </c>
      <c r="X226" s="64" t="str" cm="1">
        <f t="array" aca="1" ref="X226" ca="1">IF(C226="","",IF(D226="MCC","-----",IF(AH226=1,"-",IF(K226="","Red",_xlfn.XLOOKUP(L226,Table_RotateWireColor[circuit],INDIRECT("Table_RotateWireColor["&amp;U226&amp;"]"))))))</f>
        <v/>
      </c>
      <c r="Y226" s="64" t="str" cm="1">
        <f t="array" aca="1" ref="Y226" ca="1">IF(C226="","",IF(D226="MCC","-----",IF(AH226&lt;=2,"-",IF(K226="","Blue",_xlfn.XLOOKUP(M226,Table_RotateWireColor[circuit],INDIRECT("Table_RotateWireColor["&amp;U226&amp;"]"))))))</f>
        <v/>
      </c>
      <c r="Z226" s="64" t="str" cm="1">
        <f t="array" aca="1" ref="Z226" ca="1">IF(C226="","",IF(D226="MCC","-----",IF(AI226&lt;&gt;1,"-",IF(K226="","White",_xlfn.XLOOKUP("N",Table_RotateWireColor[circuit],INDIRECT("Table_RotateWireColor["&amp;U226&amp;"]"))))))</f>
        <v/>
      </c>
      <c r="AA226" s="64" t="str">
        <f t="shared" si="43"/>
        <v/>
      </c>
      <c r="AB226" s="67" t="str">
        <f>IF(C226="","","PWxx-"&amp;_xlfn.XLOOKUP(C226,table_Termination[Connector],table_Termination[Abbreviation])&amp;"T-xxSALx("&amp;IF(D226="LFMC",0,IF(D226="MCC",1,3))&amp;IF(Q226="Bolt",1,0)&amp;IF(AL226="None",0,IF(AL226="1G",1,IF(AL226="4x4",2,3)))&amp;")")</f>
        <v/>
      </c>
      <c r="AC226" s="68" t="str">
        <f>IF(D226="MCC","MC Cable Wire Colors "&amp;_xlfn.XLOOKUP(C226,table_Termination[Connector],table_Termination[MCC_Wire_Colors]),"")</f>
        <v/>
      </c>
      <c r="AD226" s="69"/>
      <c r="AG226" t="e">
        <f>IF(AND(LEFT(C226,2)="L6",_xlfn.NUMBERVALUE(LEFT(U226,3))&gt;250),"1ph",_xlfn.XLOOKUP(C226,table_Termination[Connector],table_Termination[Phasing]))</f>
        <v>#N/A</v>
      </c>
      <c r="AH226" t="e">
        <f>_xlfn.XLOOKUP('Order Entry'!AG226,lookup!$O$3:$O$7,lookup!$P$3:$P$7)</f>
        <v>#N/A</v>
      </c>
      <c r="AI226" t="e">
        <f>_xlfn.XLOOKUP('Order Entry'!AG226,lookup!$O$3:$O$7,lookup!$Q$3:$Q$7)</f>
        <v>#N/A</v>
      </c>
      <c r="AJ226">
        <f t="shared" si="40"/>
        <v>0</v>
      </c>
      <c r="AK226" t="e">
        <f>_xlfn.XLOOKUP(C226,table_Termination[Connector],table_Termination[Plate_Hole])</f>
        <v>#N/A</v>
      </c>
      <c r="AL226" t="e">
        <f>_xlfn.XLOOKUP(V226,lookup!$AD$68:$AD$72,lookup!$AC$68:$AC$72)</f>
        <v>#N/A</v>
      </c>
      <c r="AM226" s="44" t="str" cm="1">
        <f t="array" ref="AM226">IF(C226="","",IF(_xlfn.XLOOKUP(C226,table_Termination[Connector],table_Termination[Plate_Hole])=1.6,{"4x4","1G"},IF(_xlfn.XLOOKUP(C226,table_Termination[Connector],table_Termination[Plate_Hole])=2.1,"4x4","None")))</f>
        <v/>
      </c>
      <c r="AO226" s="44" t="str" cm="1">
        <f t="array" ref="AO226">IF(AM226="","None",_xlfn.XLOOKUP(_xlfn.ANCHORARRAY(AM226),lookup!$AC$68:$AC$72,lookup!$AD$68:$AD$72))</f>
        <v>None</v>
      </c>
      <c r="AQ226" s="44" t="s">
        <v>283</v>
      </c>
      <c r="AR226" t="str">
        <f>IF(C226="","",_xlfn.XLOOKUP(_xlfn.XLOOKUP(C226,table_Termination[Connector],table_Termination[SQD_Breaker]),Table_Breaker[breaker],Table_Breaker[Description]))</f>
        <v/>
      </c>
      <c r="AS226" t="str">
        <f>IF(C226="","",_xlfn.XLOOKUP(_xlfn.XLOOKUP(C226,table_Termination[Connector],table_Termination[HV_Siem_Breaker]),Table_Breaker[breaker],Table_Breaker[Description],""))</f>
        <v/>
      </c>
      <c r="AT226" s="44" t="s">
        <v>283</v>
      </c>
      <c r="AU226" t="e">
        <f t="shared" si="44"/>
        <v>#N/A</v>
      </c>
      <c r="AV226" t="e">
        <f t="shared" si="45"/>
        <v>#N/A</v>
      </c>
      <c r="AW226" s="44" t="str" cm="1">
        <f t="array" ref="AW226">IF(D226="","",_xlfn.TOROW(lookup!A407:A419))</f>
        <v/>
      </c>
    </row>
    <row r="227" spans="1:49" x14ac:dyDescent="0.25">
      <c r="A227" s="56">
        <v>218</v>
      </c>
      <c r="B227" s="57" t="str">
        <f t="shared" si="41"/>
        <v/>
      </c>
      <c r="C227" s="58"/>
      <c r="D227" s="58"/>
      <c r="E227" s="57"/>
      <c r="F227" s="57" t="str">
        <f t="shared" si="42"/>
        <v/>
      </c>
      <c r="G227" s="57"/>
      <c r="H227" s="59"/>
      <c r="I227" s="59" t="s">
        <v>183</v>
      </c>
      <c r="J227" s="59" t="s">
        <v>183</v>
      </c>
      <c r="K227" s="59"/>
      <c r="L227" s="60" t="str">
        <f t="shared" si="46"/>
        <v/>
      </c>
      <c r="M227" s="60" t="str">
        <f t="shared" si="47"/>
        <v/>
      </c>
      <c r="N227" s="59"/>
      <c r="O227" s="59"/>
      <c r="P227" s="61"/>
      <c r="Q227" s="61"/>
      <c r="R227" s="62" t="str">
        <f>IF(C227="","",_xlfn.XLOOKUP(C227,table_Termination[Connector],table_Termination[Conduit_Size]))</f>
        <v/>
      </c>
      <c r="S227" s="63" t="str">
        <f>IF(C227="","",_xlfn.XLOOKUP(C227,table_Termination[Connector],table_Termination[Wire AWG]))</f>
        <v/>
      </c>
      <c r="T227" s="64" t="str">
        <f t="shared" si="39"/>
        <v/>
      </c>
      <c r="U227" s="65" t="str">
        <f>IF(C227="","",LEFT(_xlfn.XLOOKUP(C227,table_Termination[Connector],table_Termination[Voltage]),3))</f>
        <v/>
      </c>
      <c r="V227" s="66" t="str">
        <f t="shared" si="48"/>
        <v/>
      </c>
      <c r="W227" s="64" t="str" cm="1">
        <f t="array" aca="1" ref="W227" ca="1">IF(C227="","",IF(D227="MCC","------",IF(K227="","Black",_xlfn.XLOOKUP(K227,Table_RotateWireColor[circuit],INDIRECT("Table_RotateWireColor["&amp;U227&amp;"]")))))</f>
        <v/>
      </c>
      <c r="X227" s="64" t="str" cm="1">
        <f t="array" aca="1" ref="X227" ca="1">IF(C227="","",IF(D227="MCC","-----",IF(AH227=1,"-",IF(K227="","Red",_xlfn.XLOOKUP(L227,Table_RotateWireColor[circuit],INDIRECT("Table_RotateWireColor["&amp;U227&amp;"]"))))))</f>
        <v/>
      </c>
      <c r="Y227" s="64" t="str" cm="1">
        <f t="array" aca="1" ref="Y227" ca="1">IF(C227="","",IF(D227="MCC","-----",IF(AH227&lt;=2,"-",IF(K227="","Blue",_xlfn.XLOOKUP(M227,Table_RotateWireColor[circuit],INDIRECT("Table_RotateWireColor["&amp;U227&amp;"]"))))))</f>
        <v/>
      </c>
      <c r="Z227" s="64" t="str" cm="1">
        <f t="array" aca="1" ref="Z227" ca="1">IF(C227="","",IF(D227="MCC","-----",IF(AI227&lt;&gt;1,"-",IF(K227="","White",_xlfn.XLOOKUP("N",Table_RotateWireColor[circuit],INDIRECT("Table_RotateWireColor["&amp;U227&amp;"]"))))))</f>
        <v/>
      </c>
      <c r="AA227" s="64" t="str">
        <f t="shared" si="43"/>
        <v/>
      </c>
      <c r="AB227" s="67" t="str">
        <f>IF(C227="","","PWxx-"&amp;_xlfn.XLOOKUP(C227,table_Termination[Connector],table_Termination[Abbreviation])&amp;"T-xxSALx("&amp;IF(D227="LFMC",0,IF(D227="MCC",1,3))&amp;IF(Q227="Bolt",1,0)&amp;IF(AL227="None",0,IF(AL227="1G",1,IF(AL227="4x4",2,3)))&amp;")")</f>
        <v/>
      </c>
      <c r="AC227" s="68" t="str">
        <f>IF(D227="MCC","MC Cable Wire Colors "&amp;_xlfn.XLOOKUP(C227,table_Termination[Connector],table_Termination[MCC_Wire_Colors]),"")</f>
        <v/>
      </c>
      <c r="AD227" s="69"/>
      <c r="AG227" t="e">
        <f>IF(AND(LEFT(C227,2)="L6",_xlfn.NUMBERVALUE(LEFT(U227,3))&gt;250),"1ph",_xlfn.XLOOKUP(C227,table_Termination[Connector],table_Termination[Phasing]))</f>
        <v>#N/A</v>
      </c>
      <c r="AH227" t="e">
        <f>_xlfn.XLOOKUP('Order Entry'!AG227,lookup!$O$3:$O$7,lookup!$P$3:$P$7)</f>
        <v>#N/A</v>
      </c>
      <c r="AI227" t="e">
        <f>_xlfn.XLOOKUP('Order Entry'!AG227,lookup!$O$3:$O$7,lookup!$Q$3:$Q$7)</f>
        <v>#N/A</v>
      </c>
      <c r="AJ227">
        <f t="shared" si="40"/>
        <v>0</v>
      </c>
      <c r="AK227" t="e">
        <f>_xlfn.XLOOKUP(C227,table_Termination[Connector],table_Termination[Plate_Hole])</f>
        <v>#N/A</v>
      </c>
      <c r="AL227" t="e">
        <f>_xlfn.XLOOKUP(V227,lookup!$AD$68:$AD$72,lookup!$AC$68:$AC$72)</f>
        <v>#N/A</v>
      </c>
      <c r="AM227" s="44" t="str" cm="1">
        <f t="array" ref="AM227">IF(C227="","",IF(_xlfn.XLOOKUP(C227,table_Termination[Connector],table_Termination[Plate_Hole])=1.6,{"4x4","1G"},IF(_xlfn.XLOOKUP(C227,table_Termination[Connector],table_Termination[Plate_Hole])=2.1,"4x4","None")))</f>
        <v/>
      </c>
      <c r="AO227" s="44" t="str" cm="1">
        <f t="array" ref="AO227">IF(AM227="","None",_xlfn.XLOOKUP(_xlfn.ANCHORARRAY(AM227),lookup!$AC$68:$AC$72,lookup!$AD$68:$AD$72))</f>
        <v>None</v>
      </c>
      <c r="AQ227" s="44" t="s">
        <v>283</v>
      </c>
      <c r="AR227" t="str">
        <f>IF(C227="","",_xlfn.XLOOKUP(_xlfn.XLOOKUP(C227,table_Termination[Connector],table_Termination[SQD_Breaker]),Table_Breaker[breaker],Table_Breaker[Description]))</f>
        <v/>
      </c>
      <c r="AS227" t="str">
        <f>IF(C227="","",_xlfn.XLOOKUP(_xlfn.XLOOKUP(C227,table_Termination[Connector],table_Termination[HV_Siem_Breaker]),Table_Breaker[breaker],Table_Breaker[Description],""))</f>
        <v/>
      </c>
      <c r="AT227" s="44" t="s">
        <v>283</v>
      </c>
      <c r="AU227" t="e">
        <f t="shared" si="44"/>
        <v>#N/A</v>
      </c>
      <c r="AV227" t="e">
        <f t="shared" si="45"/>
        <v>#N/A</v>
      </c>
      <c r="AW227" s="44" t="str" cm="1">
        <f t="array" ref="AW227">IF(D227="","",_xlfn.TOROW(lookup!A408:A420))</f>
        <v/>
      </c>
    </row>
    <row r="228" spans="1:49" x14ac:dyDescent="0.25">
      <c r="A228" s="56">
        <v>219</v>
      </c>
      <c r="B228" s="57" t="str">
        <f t="shared" si="41"/>
        <v/>
      </c>
      <c r="C228" s="58"/>
      <c r="D228" s="58"/>
      <c r="E228" s="57"/>
      <c r="F228" s="57" t="str">
        <f t="shared" si="42"/>
        <v/>
      </c>
      <c r="G228" s="57"/>
      <c r="H228" s="59"/>
      <c r="I228" s="59" t="s">
        <v>183</v>
      </c>
      <c r="J228" s="59" t="s">
        <v>183</v>
      </c>
      <c r="K228" s="59"/>
      <c r="L228" s="60" t="str">
        <f t="shared" si="46"/>
        <v/>
      </c>
      <c r="M228" s="60" t="str">
        <f t="shared" si="47"/>
        <v/>
      </c>
      <c r="N228" s="59"/>
      <c r="O228" s="59"/>
      <c r="P228" s="61"/>
      <c r="Q228" s="61"/>
      <c r="R228" s="62" t="str">
        <f>IF(C228="","",_xlfn.XLOOKUP(C228,table_Termination[Connector],table_Termination[Conduit_Size]))</f>
        <v/>
      </c>
      <c r="S228" s="63" t="str">
        <f>IF(C228="","",_xlfn.XLOOKUP(C228,table_Termination[Connector],table_Termination[Wire AWG]))</f>
        <v/>
      </c>
      <c r="T228" s="64" t="str">
        <f t="shared" si="39"/>
        <v/>
      </c>
      <c r="U228" s="65" t="str">
        <f>IF(C228="","",LEFT(_xlfn.XLOOKUP(C228,table_Termination[Connector],table_Termination[Voltage]),3))</f>
        <v/>
      </c>
      <c r="V228" s="66" t="str">
        <f t="shared" si="48"/>
        <v/>
      </c>
      <c r="W228" s="64" t="str" cm="1">
        <f t="array" aca="1" ref="W228" ca="1">IF(C228="","",IF(D228="MCC","------",IF(K228="","Black",_xlfn.XLOOKUP(K228,Table_RotateWireColor[circuit],INDIRECT("Table_RotateWireColor["&amp;U228&amp;"]")))))</f>
        <v/>
      </c>
      <c r="X228" s="64" t="str" cm="1">
        <f t="array" aca="1" ref="X228" ca="1">IF(C228="","",IF(D228="MCC","-----",IF(AH228=1,"-",IF(K228="","Red",_xlfn.XLOOKUP(L228,Table_RotateWireColor[circuit],INDIRECT("Table_RotateWireColor["&amp;U228&amp;"]"))))))</f>
        <v/>
      </c>
      <c r="Y228" s="64" t="str" cm="1">
        <f t="array" aca="1" ref="Y228" ca="1">IF(C228="","",IF(D228="MCC","-----",IF(AH228&lt;=2,"-",IF(K228="","Blue",_xlfn.XLOOKUP(M228,Table_RotateWireColor[circuit],INDIRECT("Table_RotateWireColor["&amp;U228&amp;"]"))))))</f>
        <v/>
      </c>
      <c r="Z228" s="64" t="str" cm="1">
        <f t="array" aca="1" ref="Z228" ca="1">IF(C228="","",IF(D228="MCC","-----",IF(AI228&lt;&gt;1,"-",IF(K228="","White",_xlfn.XLOOKUP("N",Table_RotateWireColor[circuit],INDIRECT("Table_RotateWireColor["&amp;U228&amp;"]"))))))</f>
        <v/>
      </c>
      <c r="AA228" s="64" t="str">
        <f t="shared" si="43"/>
        <v/>
      </c>
      <c r="AB228" s="67" t="str">
        <f>IF(C228="","","PWxx-"&amp;_xlfn.XLOOKUP(C228,table_Termination[Connector],table_Termination[Abbreviation])&amp;"T-xxSALx("&amp;IF(D228="LFMC",0,IF(D228="MCC",1,3))&amp;IF(Q228="Bolt",1,0)&amp;IF(AL228="None",0,IF(AL228="1G",1,IF(AL228="4x4",2,3)))&amp;")")</f>
        <v/>
      </c>
      <c r="AC228" s="68" t="str">
        <f>IF(D228="MCC","MC Cable Wire Colors "&amp;_xlfn.XLOOKUP(C228,table_Termination[Connector],table_Termination[MCC_Wire_Colors]),"")</f>
        <v/>
      </c>
      <c r="AD228" s="69"/>
      <c r="AG228" t="e">
        <f>IF(AND(LEFT(C228,2)="L6",_xlfn.NUMBERVALUE(LEFT(U228,3))&gt;250),"1ph",_xlfn.XLOOKUP(C228,table_Termination[Connector],table_Termination[Phasing]))</f>
        <v>#N/A</v>
      </c>
      <c r="AH228" t="e">
        <f>_xlfn.XLOOKUP('Order Entry'!AG228,lookup!$O$3:$O$7,lookup!$P$3:$P$7)</f>
        <v>#N/A</v>
      </c>
      <c r="AI228" t="e">
        <f>_xlfn.XLOOKUP('Order Entry'!AG228,lookup!$O$3:$O$7,lookup!$Q$3:$Q$7)</f>
        <v>#N/A</v>
      </c>
      <c r="AJ228">
        <f t="shared" si="40"/>
        <v>0</v>
      </c>
      <c r="AK228" t="e">
        <f>_xlfn.XLOOKUP(C228,table_Termination[Connector],table_Termination[Plate_Hole])</f>
        <v>#N/A</v>
      </c>
      <c r="AL228" t="e">
        <f>_xlfn.XLOOKUP(V228,lookup!$AD$68:$AD$72,lookup!$AC$68:$AC$72)</f>
        <v>#N/A</v>
      </c>
      <c r="AM228" s="44" t="str" cm="1">
        <f t="array" ref="AM228">IF(C228="","",IF(_xlfn.XLOOKUP(C228,table_Termination[Connector],table_Termination[Plate_Hole])=1.6,{"4x4","1G"},IF(_xlfn.XLOOKUP(C228,table_Termination[Connector],table_Termination[Plate_Hole])=2.1,"4x4","None")))</f>
        <v/>
      </c>
      <c r="AO228" s="44" t="str" cm="1">
        <f t="array" ref="AO228">IF(AM228="","None",_xlfn.XLOOKUP(_xlfn.ANCHORARRAY(AM228),lookup!$AC$68:$AC$72,lookup!$AD$68:$AD$72))</f>
        <v>None</v>
      </c>
      <c r="AQ228" s="44" t="s">
        <v>283</v>
      </c>
      <c r="AR228" t="str">
        <f>IF(C228="","",_xlfn.XLOOKUP(_xlfn.XLOOKUP(C228,table_Termination[Connector],table_Termination[SQD_Breaker]),Table_Breaker[breaker],Table_Breaker[Description]))</f>
        <v/>
      </c>
      <c r="AS228" t="str">
        <f>IF(C228="","",_xlfn.XLOOKUP(_xlfn.XLOOKUP(C228,table_Termination[Connector],table_Termination[HV_Siem_Breaker]),Table_Breaker[breaker],Table_Breaker[Description],""))</f>
        <v/>
      </c>
      <c r="AT228" s="44" t="s">
        <v>283</v>
      </c>
      <c r="AU228" t="e">
        <f t="shared" si="44"/>
        <v>#N/A</v>
      </c>
      <c r="AV228" t="e">
        <f t="shared" si="45"/>
        <v>#N/A</v>
      </c>
      <c r="AW228" s="44" t="str" cm="1">
        <f t="array" ref="AW228">IF(D228="","",_xlfn.TOROW(lookup!A409:A421))</f>
        <v/>
      </c>
    </row>
    <row r="229" spans="1:49" x14ac:dyDescent="0.25">
      <c r="A229" s="56">
        <v>220</v>
      </c>
      <c r="B229" s="57" t="str">
        <f t="shared" si="41"/>
        <v/>
      </c>
      <c r="C229" s="58"/>
      <c r="D229" s="58"/>
      <c r="E229" s="57"/>
      <c r="F229" s="57" t="str">
        <f t="shared" si="42"/>
        <v/>
      </c>
      <c r="G229" s="57"/>
      <c r="H229" s="59"/>
      <c r="I229" s="59" t="s">
        <v>183</v>
      </c>
      <c r="J229" s="59" t="s">
        <v>183</v>
      </c>
      <c r="K229" s="59"/>
      <c r="L229" s="60" t="str">
        <f t="shared" si="46"/>
        <v/>
      </c>
      <c r="M229" s="60" t="str">
        <f t="shared" si="47"/>
        <v/>
      </c>
      <c r="N229" s="59"/>
      <c r="O229" s="59"/>
      <c r="P229" s="61"/>
      <c r="Q229" s="61"/>
      <c r="R229" s="62" t="str">
        <f>IF(C229="","",_xlfn.XLOOKUP(C229,table_Termination[Connector],table_Termination[Conduit_Size]))</f>
        <v/>
      </c>
      <c r="S229" s="63" t="str">
        <f>IF(C229="","",_xlfn.XLOOKUP(C229,table_Termination[Connector],table_Termination[Wire AWG]))</f>
        <v/>
      </c>
      <c r="T229" s="64" t="str">
        <f t="shared" si="39"/>
        <v/>
      </c>
      <c r="U229" s="65" t="str">
        <f>IF(C229="","",LEFT(_xlfn.XLOOKUP(C229,table_Termination[Connector],table_Termination[Voltage]),3))</f>
        <v/>
      </c>
      <c r="V229" s="66" t="str">
        <f t="shared" si="48"/>
        <v/>
      </c>
      <c r="W229" s="64" t="str" cm="1">
        <f t="array" aca="1" ref="W229" ca="1">IF(C229="","",IF(D229="MCC","------",IF(K229="","Black",_xlfn.XLOOKUP(K229,Table_RotateWireColor[circuit],INDIRECT("Table_RotateWireColor["&amp;U229&amp;"]")))))</f>
        <v/>
      </c>
      <c r="X229" s="64" t="str" cm="1">
        <f t="array" aca="1" ref="X229" ca="1">IF(C229="","",IF(D229="MCC","-----",IF(AH229=1,"-",IF(K229="","Red",_xlfn.XLOOKUP(L229,Table_RotateWireColor[circuit],INDIRECT("Table_RotateWireColor["&amp;U229&amp;"]"))))))</f>
        <v/>
      </c>
      <c r="Y229" s="64" t="str" cm="1">
        <f t="array" aca="1" ref="Y229" ca="1">IF(C229="","",IF(D229="MCC","-----",IF(AH229&lt;=2,"-",IF(K229="","Blue",_xlfn.XLOOKUP(M229,Table_RotateWireColor[circuit],INDIRECT("Table_RotateWireColor["&amp;U229&amp;"]"))))))</f>
        <v/>
      </c>
      <c r="Z229" s="64" t="str" cm="1">
        <f t="array" aca="1" ref="Z229" ca="1">IF(C229="","",IF(D229="MCC","-----",IF(AI229&lt;&gt;1,"-",IF(K229="","White",_xlfn.XLOOKUP("N",Table_RotateWireColor[circuit],INDIRECT("Table_RotateWireColor["&amp;U229&amp;"]"))))))</f>
        <v/>
      </c>
      <c r="AA229" s="64" t="str">
        <f t="shared" si="43"/>
        <v/>
      </c>
      <c r="AB229" s="67" t="str">
        <f>IF(C229="","","PWxx-"&amp;_xlfn.XLOOKUP(C229,table_Termination[Connector],table_Termination[Abbreviation])&amp;"T-xxSALx("&amp;IF(D229="LFMC",0,IF(D229="MCC",1,3))&amp;IF(Q229="Bolt",1,0)&amp;IF(AL229="None",0,IF(AL229="1G",1,IF(AL229="4x4",2,3)))&amp;")")</f>
        <v/>
      </c>
      <c r="AC229" s="68" t="str">
        <f>IF(D229="MCC","MC Cable Wire Colors "&amp;_xlfn.XLOOKUP(C229,table_Termination[Connector],table_Termination[MCC_Wire_Colors]),"")</f>
        <v/>
      </c>
      <c r="AD229" s="69"/>
      <c r="AG229" t="e">
        <f>IF(AND(LEFT(C229,2)="L6",_xlfn.NUMBERVALUE(LEFT(U229,3))&gt;250),"1ph",_xlfn.XLOOKUP(C229,table_Termination[Connector],table_Termination[Phasing]))</f>
        <v>#N/A</v>
      </c>
      <c r="AH229" t="e">
        <f>_xlfn.XLOOKUP('Order Entry'!AG229,lookup!$O$3:$O$7,lookup!$P$3:$P$7)</f>
        <v>#N/A</v>
      </c>
      <c r="AI229" t="e">
        <f>_xlfn.XLOOKUP('Order Entry'!AG229,lookup!$O$3:$O$7,lookup!$Q$3:$Q$7)</f>
        <v>#N/A</v>
      </c>
      <c r="AJ229">
        <f t="shared" si="40"/>
        <v>0</v>
      </c>
      <c r="AK229" t="e">
        <f>_xlfn.XLOOKUP(C229,table_Termination[Connector],table_Termination[Plate_Hole])</f>
        <v>#N/A</v>
      </c>
      <c r="AL229" t="e">
        <f>_xlfn.XLOOKUP(V229,lookup!$AD$68:$AD$72,lookup!$AC$68:$AC$72)</f>
        <v>#N/A</v>
      </c>
      <c r="AM229" s="44" t="str" cm="1">
        <f t="array" ref="AM229">IF(C229="","",IF(_xlfn.XLOOKUP(C229,table_Termination[Connector],table_Termination[Plate_Hole])=1.6,{"4x4","1G"},IF(_xlfn.XLOOKUP(C229,table_Termination[Connector],table_Termination[Plate_Hole])=2.1,"4x4","None")))</f>
        <v/>
      </c>
      <c r="AO229" s="44" t="str" cm="1">
        <f t="array" ref="AO229">IF(AM229="","None",_xlfn.XLOOKUP(_xlfn.ANCHORARRAY(AM229),lookup!$AC$68:$AC$72,lookup!$AD$68:$AD$72))</f>
        <v>None</v>
      </c>
      <c r="AQ229" s="44" t="s">
        <v>283</v>
      </c>
      <c r="AR229" t="str">
        <f>IF(C229="","",_xlfn.XLOOKUP(_xlfn.XLOOKUP(C229,table_Termination[Connector],table_Termination[SQD_Breaker]),Table_Breaker[breaker],Table_Breaker[Description]))</f>
        <v/>
      </c>
      <c r="AS229" t="str">
        <f>IF(C229="","",_xlfn.XLOOKUP(_xlfn.XLOOKUP(C229,table_Termination[Connector],table_Termination[HV_Siem_Breaker]),Table_Breaker[breaker],Table_Breaker[Description],""))</f>
        <v/>
      </c>
      <c r="AT229" s="44" t="s">
        <v>283</v>
      </c>
      <c r="AU229" t="e">
        <f t="shared" si="44"/>
        <v>#N/A</v>
      </c>
      <c r="AV229" t="e">
        <f t="shared" si="45"/>
        <v>#N/A</v>
      </c>
      <c r="AW229" s="44" t="str" cm="1">
        <f t="array" ref="AW229">IF(D229="","",_xlfn.TOROW(lookup!A410:A422))</f>
        <v/>
      </c>
    </row>
    <row r="230" spans="1:49" x14ac:dyDescent="0.25">
      <c r="A230" s="56">
        <v>221</v>
      </c>
      <c r="B230" s="57" t="str">
        <f t="shared" si="41"/>
        <v/>
      </c>
      <c r="C230" s="58"/>
      <c r="D230" s="58"/>
      <c r="E230" s="57"/>
      <c r="F230" s="57" t="str">
        <f t="shared" si="42"/>
        <v/>
      </c>
      <c r="G230" s="57"/>
      <c r="H230" s="59"/>
      <c r="I230" s="59" t="s">
        <v>183</v>
      </c>
      <c r="J230" s="59" t="s">
        <v>183</v>
      </c>
      <c r="K230" s="59"/>
      <c r="L230" s="60" t="str">
        <f t="shared" si="46"/>
        <v/>
      </c>
      <c r="M230" s="60" t="str">
        <f t="shared" si="47"/>
        <v/>
      </c>
      <c r="N230" s="59"/>
      <c r="O230" s="59"/>
      <c r="P230" s="61"/>
      <c r="Q230" s="61"/>
      <c r="R230" s="62" t="str">
        <f>IF(C230="","",_xlfn.XLOOKUP(C230,table_Termination[Connector],table_Termination[Conduit_Size]))</f>
        <v/>
      </c>
      <c r="S230" s="63" t="str">
        <f>IF(C230="","",_xlfn.XLOOKUP(C230,table_Termination[Connector],table_Termination[Wire AWG]))</f>
        <v/>
      </c>
      <c r="T230" s="64" t="str">
        <f t="shared" si="39"/>
        <v/>
      </c>
      <c r="U230" s="65" t="str">
        <f>IF(C230="","",LEFT(_xlfn.XLOOKUP(C230,table_Termination[Connector],table_Termination[Voltage]),3))</f>
        <v/>
      </c>
      <c r="V230" s="66" t="str">
        <f t="shared" si="48"/>
        <v/>
      </c>
      <c r="W230" s="64" t="str" cm="1">
        <f t="array" aca="1" ref="W230" ca="1">IF(C230="","",IF(D230="MCC","------",IF(K230="","Black",_xlfn.XLOOKUP(K230,Table_RotateWireColor[circuit],INDIRECT("Table_RotateWireColor["&amp;U230&amp;"]")))))</f>
        <v/>
      </c>
      <c r="X230" s="64" t="str" cm="1">
        <f t="array" aca="1" ref="X230" ca="1">IF(C230="","",IF(D230="MCC","-----",IF(AH230=1,"-",IF(K230="","Red",_xlfn.XLOOKUP(L230,Table_RotateWireColor[circuit],INDIRECT("Table_RotateWireColor["&amp;U230&amp;"]"))))))</f>
        <v/>
      </c>
      <c r="Y230" s="64" t="str" cm="1">
        <f t="array" aca="1" ref="Y230" ca="1">IF(C230="","",IF(D230="MCC","-----",IF(AH230&lt;=2,"-",IF(K230="","Blue",_xlfn.XLOOKUP(M230,Table_RotateWireColor[circuit],INDIRECT("Table_RotateWireColor["&amp;U230&amp;"]"))))))</f>
        <v/>
      </c>
      <c r="Z230" s="64" t="str" cm="1">
        <f t="array" aca="1" ref="Z230" ca="1">IF(C230="","",IF(D230="MCC","-----",IF(AI230&lt;&gt;1,"-",IF(K230="","White",_xlfn.XLOOKUP("N",Table_RotateWireColor[circuit],INDIRECT("Table_RotateWireColor["&amp;U230&amp;"]"))))))</f>
        <v/>
      </c>
      <c r="AA230" s="64" t="str">
        <f t="shared" si="43"/>
        <v/>
      </c>
      <c r="AB230" s="67" t="str">
        <f>IF(C230="","","PWxx-"&amp;_xlfn.XLOOKUP(C230,table_Termination[Connector],table_Termination[Abbreviation])&amp;"T-xxSALx("&amp;IF(D230="LFMC",0,IF(D230="MCC",1,3))&amp;IF(Q230="Bolt",1,0)&amp;IF(AL230="None",0,IF(AL230="1G",1,IF(AL230="4x4",2,3)))&amp;")")</f>
        <v/>
      </c>
      <c r="AC230" s="68" t="str">
        <f>IF(D230="MCC","MC Cable Wire Colors "&amp;_xlfn.XLOOKUP(C230,table_Termination[Connector],table_Termination[MCC_Wire_Colors]),"")</f>
        <v/>
      </c>
      <c r="AD230" s="69"/>
      <c r="AG230" t="e">
        <f>IF(AND(LEFT(C230,2)="L6",_xlfn.NUMBERVALUE(LEFT(U230,3))&gt;250),"1ph",_xlfn.XLOOKUP(C230,table_Termination[Connector],table_Termination[Phasing]))</f>
        <v>#N/A</v>
      </c>
      <c r="AH230" t="e">
        <f>_xlfn.XLOOKUP('Order Entry'!AG230,lookup!$O$3:$O$7,lookup!$P$3:$P$7)</f>
        <v>#N/A</v>
      </c>
      <c r="AI230" t="e">
        <f>_xlfn.XLOOKUP('Order Entry'!AG230,lookup!$O$3:$O$7,lookup!$Q$3:$Q$7)</f>
        <v>#N/A</v>
      </c>
      <c r="AJ230">
        <f t="shared" si="40"/>
        <v>0</v>
      </c>
      <c r="AK230" t="e">
        <f>_xlfn.XLOOKUP(C230,table_Termination[Connector],table_Termination[Plate_Hole])</f>
        <v>#N/A</v>
      </c>
      <c r="AL230" t="e">
        <f>_xlfn.XLOOKUP(V230,lookup!$AD$68:$AD$72,lookup!$AC$68:$AC$72)</f>
        <v>#N/A</v>
      </c>
      <c r="AM230" s="44" t="str" cm="1">
        <f t="array" ref="AM230">IF(C230="","",IF(_xlfn.XLOOKUP(C230,table_Termination[Connector],table_Termination[Plate_Hole])=1.6,{"4x4","1G"},IF(_xlfn.XLOOKUP(C230,table_Termination[Connector],table_Termination[Plate_Hole])=2.1,"4x4","None")))</f>
        <v/>
      </c>
      <c r="AO230" s="44" t="str" cm="1">
        <f t="array" ref="AO230">IF(AM230="","None",_xlfn.XLOOKUP(_xlfn.ANCHORARRAY(AM230),lookup!$AC$68:$AC$72,lookup!$AD$68:$AD$72))</f>
        <v>None</v>
      </c>
      <c r="AQ230" s="44" t="s">
        <v>283</v>
      </c>
      <c r="AR230" t="str">
        <f>IF(C230="","",_xlfn.XLOOKUP(_xlfn.XLOOKUP(C230,table_Termination[Connector],table_Termination[SQD_Breaker]),Table_Breaker[breaker],Table_Breaker[Description]))</f>
        <v/>
      </c>
      <c r="AS230" t="str">
        <f>IF(C230="","",_xlfn.XLOOKUP(_xlfn.XLOOKUP(C230,table_Termination[Connector],table_Termination[HV_Siem_Breaker]),Table_Breaker[breaker],Table_Breaker[Description],""))</f>
        <v/>
      </c>
      <c r="AT230" s="44" t="s">
        <v>283</v>
      </c>
      <c r="AU230" t="e">
        <f t="shared" si="44"/>
        <v>#N/A</v>
      </c>
      <c r="AV230" t="e">
        <f t="shared" si="45"/>
        <v>#N/A</v>
      </c>
      <c r="AW230" s="44" t="str" cm="1">
        <f t="array" ref="AW230">IF(D230="","",_xlfn.TOROW(lookup!A411:A423))</f>
        <v/>
      </c>
    </row>
    <row r="231" spans="1:49" x14ac:dyDescent="0.25">
      <c r="A231" s="56">
        <v>222</v>
      </c>
      <c r="B231" s="57" t="str">
        <f t="shared" si="41"/>
        <v/>
      </c>
      <c r="C231" s="58"/>
      <c r="D231" s="58"/>
      <c r="E231" s="57"/>
      <c r="F231" s="57" t="str">
        <f t="shared" si="42"/>
        <v/>
      </c>
      <c r="G231" s="57"/>
      <c r="H231" s="59"/>
      <c r="I231" s="59" t="s">
        <v>183</v>
      </c>
      <c r="J231" s="59" t="s">
        <v>183</v>
      </c>
      <c r="K231" s="59"/>
      <c r="L231" s="60" t="str">
        <f t="shared" si="46"/>
        <v/>
      </c>
      <c r="M231" s="60" t="str">
        <f t="shared" si="47"/>
        <v/>
      </c>
      <c r="N231" s="59"/>
      <c r="O231" s="59"/>
      <c r="P231" s="61"/>
      <c r="Q231" s="61"/>
      <c r="R231" s="62" t="str">
        <f>IF(C231="","",_xlfn.XLOOKUP(C231,table_Termination[Connector],table_Termination[Conduit_Size]))</f>
        <v/>
      </c>
      <c r="S231" s="63" t="str">
        <f>IF(C231="","",_xlfn.XLOOKUP(C231,table_Termination[Connector],table_Termination[Wire AWG]))</f>
        <v/>
      </c>
      <c r="T231" s="64" t="str">
        <f t="shared" si="39"/>
        <v/>
      </c>
      <c r="U231" s="65" t="str">
        <f>IF(C231="","",LEFT(_xlfn.XLOOKUP(C231,table_Termination[Connector],table_Termination[Voltage]),3))</f>
        <v/>
      </c>
      <c r="V231" s="66" t="str">
        <f t="shared" si="48"/>
        <v/>
      </c>
      <c r="W231" s="64" t="str" cm="1">
        <f t="array" aca="1" ref="W231" ca="1">IF(C231="","",IF(D231="MCC","------",IF(K231="","Black",_xlfn.XLOOKUP(K231,Table_RotateWireColor[circuit],INDIRECT("Table_RotateWireColor["&amp;U231&amp;"]")))))</f>
        <v/>
      </c>
      <c r="X231" s="64" t="str" cm="1">
        <f t="array" aca="1" ref="X231" ca="1">IF(C231="","",IF(D231="MCC","-----",IF(AH231=1,"-",IF(K231="","Red",_xlfn.XLOOKUP(L231,Table_RotateWireColor[circuit],INDIRECT("Table_RotateWireColor["&amp;U231&amp;"]"))))))</f>
        <v/>
      </c>
      <c r="Y231" s="64" t="str" cm="1">
        <f t="array" aca="1" ref="Y231" ca="1">IF(C231="","",IF(D231="MCC","-----",IF(AH231&lt;=2,"-",IF(K231="","Blue",_xlfn.XLOOKUP(M231,Table_RotateWireColor[circuit],INDIRECT("Table_RotateWireColor["&amp;U231&amp;"]"))))))</f>
        <v/>
      </c>
      <c r="Z231" s="64" t="str" cm="1">
        <f t="array" aca="1" ref="Z231" ca="1">IF(C231="","",IF(D231="MCC","-----",IF(AI231&lt;&gt;1,"-",IF(K231="","White",_xlfn.XLOOKUP("N",Table_RotateWireColor[circuit],INDIRECT("Table_RotateWireColor["&amp;U231&amp;"]"))))))</f>
        <v/>
      </c>
      <c r="AA231" s="64" t="str">
        <f t="shared" si="43"/>
        <v/>
      </c>
      <c r="AB231" s="67" t="str">
        <f>IF(C231="","","PWxx-"&amp;_xlfn.XLOOKUP(C231,table_Termination[Connector],table_Termination[Abbreviation])&amp;"T-xxSALx("&amp;IF(D231="LFMC",0,IF(D231="MCC",1,3))&amp;IF(Q231="Bolt",1,0)&amp;IF(AL231="None",0,IF(AL231="1G",1,IF(AL231="4x4",2,3)))&amp;")")</f>
        <v/>
      </c>
      <c r="AC231" s="68" t="str">
        <f>IF(D231="MCC","MC Cable Wire Colors "&amp;_xlfn.XLOOKUP(C231,table_Termination[Connector],table_Termination[MCC_Wire_Colors]),"")</f>
        <v/>
      </c>
      <c r="AD231" s="69"/>
      <c r="AG231" t="e">
        <f>IF(AND(LEFT(C231,2)="L6",_xlfn.NUMBERVALUE(LEFT(U231,3))&gt;250),"1ph",_xlfn.XLOOKUP(C231,table_Termination[Connector],table_Termination[Phasing]))</f>
        <v>#N/A</v>
      </c>
      <c r="AH231" t="e">
        <f>_xlfn.XLOOKUP('Order Entry'!AG231,lookup!$O$3:$O$7,lookup!$P$3:$P$7)</f>
        <v>#N/A</v>
      </c>
      <c r="AI231" t="e">
        <f>_xlfn.XLOOKUP('Order Entry'!AG231,lookup!$O$3:$O$7,lookup!$Q$3:$Q$7)</f>
        <v>#N/A</v>
      </c>
      <c r="AJ231">
        <f t="shared" si="40"/>
        <v>0</v>
      </c>
      <c r="AK231" t="e">
        <f>_xlfn.XLOOKUP(C231,table_Termination[Connector],table_Termination[Plate_Hole])</f>
        <v>#N/A</v>
      </c>
      <c r="AL231" t="e">
        <f>_xlfn.XLOOKUP(V231,lookup!$AD$68:$AD$72,lookup!$AC$68:$AC$72)</f>
        <v>#N/A</v>
      </c>
      <c r="AM231" s="44" t="str" cm="1">
        <f t="array" ref="AM231">IF(C231="","",IF(_xlfn.XLOOKUP(C231,table_Termination[Connector],table_Termination[Plate_Hole])=1.6,{"4x4","1G"},IF(_xlfn.XLOOKUP(C231,table_Termination[Connector],table_Termination[Plate_Hole])=2.1,"4x4","None")))</f>
        <v/>
      </c>
      <c r="AO231" s="44" t="str" cm="1">
        <f t="array" ref="AO231">IF(AM231="","None",_xlfn.XLOOKUP(_xlfn.ANCHORARRAY(AM231),lookup!$AC$68:$AC$72,lookup!$AD$68:$AD$72))</f>
        <v>None</v>
      </c>
      <c r="AQ231" s="44" t="s">
        <v>283</v>
      </c>
      <c r="AR231" t="str">
        <f>IF(C231="","",_xlfn.XLOOKUP(_xlfn.XLOOKUP(C231,table_Termination[Connector],table_Termination[SQD_Breaker]),Table_Breaker[breaker],Table_Breaker[Description]))</f>
        <v/>
      </c>
      <c r="AS231" t="str">
        <f>IF(C231="","",_xlfn.XLOOKUP(_xlfn.XLOOKUP(C231,table_Termination[Connector],table_Termination[HV_Siem_Breaker]),Table_Breaker[breaker],Table_Breaker[Description],""))</f>
        <v/>
      </c>
      <c r="AT231" s="44" t="s">
        <v>283</v>
      </c>
      <c r="AU231" t="e">
        <f t="shared" si="44"/>
        <v>#N/A</v>
      </c>
      <c r="AV231" t="e">
        <f t="shared" si="45"/>
        <v>#N/A</v>
      </c>
      <c r="AW231" s="44" t="str" cm="1">
        <f t="array" ref="AW231">IF(D231="","",_xlfn.TOROW(lookup!A412:A424))</f>
        <v/>
      </c>
    </row>
    <row r="232" spans="1:49" x14ac:dyDescent="0.25">
      <c r="A232" s="56">
        <v>223</v>
      </c>
      <c r="B232" s="57" t="str">
        <f t="shared" si="41"/>
        <v/>
      </c>
      <c r="C232" s="58"/>
      <c r="D232" s="58"/>
      <c r="E232" s="57"/>
      <c r="F232" s="57" t="str">
        <f t="shared" si="42"/>
        <v/>
      </c>
      <c r="G232" s="57"/>
      <c r="H232" s="59"/>
      <c r="I232" s="59" t="s">
        <v>183</v>
      </c>
      <c r="J232" s="59" t="s">
        <v>183</v>
      </c>
      <c r="K232" s="59"/>
      <c r="L232" s="60" t="str">
        <f t="shared" si="46"/>
        <v/>
      </c>
      <c r="M232" s="60" t="str">
        <f t="shared" si="47"/>
        <v/>
      </c>
      <c r="N232" s="59"/>
      <c r="O232" s="59"/>
      <c r="P232" s="61"/>
      <c r="Q232" s="61"/>
      <c r="R232" s="62" t="str">
        <f>IF(C232="","",_xlfn.XLOOKUP(C232,table_Termination[Connector],table_Termination[Conduit_Size]))</f>
        <v/>
      </c>
      <c r="S232" s="63" t="str">
        <f>IF(C232="","",_xlfn.XLOOKUP(C232,table_Termination[Connector],table_Termination[Wire AWG]))</f>
        <v/>
      </c>
      <c r="T232" s="64" t="str">
        <f t="shared" si="39"/>
        <v/>
      </c>
      <c r="U232" s="65" t="str">
        <f>IF(C232="","",LEFT(_xlfn.XLOOKUP(C232,table_Termination[Connector],table_Termination[Voltage]),3))</f>
        <v/>
      </c>
      <c r="V232" s="66" t="str">
        <f t="shared" si="48"/>
        <v/>
      </c>
      <c r="W232" s="64" t="str" cm="1">
        <f t="array" aca="1" ref="W232" ca="1">IF(C232="","",IF(D232="MCC","------",IF(K232="","Black",_xlfn.XLOOKUP(K232,Table_RotateWireColor[circuit],INDIRECT("Table_RotateWireColor["&amp;U232&amp;"]")))))</f>
        <v/>
      </c>
      <c r="X232" s="64" t="str" cm="1">
        <f t="array" aca="1" ref="X232" ca="1">IF(C232="","",IF(D232="MCC","-----",IF(AH232=1,"-",IF(K232="","Red",_xlfn.XLOOKUP(L232,Table_RotateWireColor[circuit],INDIRECT("Table_RotateWireColor["&amp;U232&amp;"]"))))))</f>
        <v/>
      </c>
      <c r="Y232" s="64" t="str" cm="1">
        <f t="array" aca="1" ref="Y232" ca="1">IF(C232="","",IF(D232="MCC","-----",IF(AH232&lt;=2,"-",IF(K232="","Blue",_xlfn.XLOOKUP(M232,Table_RotateWireColor[circuit],INDIRECT("Table_RotateWireColor["&amp;U232&amp;"]"))))))</f>
        <v/>
      </c>
      <c r="Z232" s="64" t="str" cm="1">
        <f t="array" aca="1" ref="Z232" ca="1">IF(C232="","",IF(D232="MCC","-----",IF(AI232&lt;&gt;1,"-",IF(K232="","White",_xlfn.XLOOKUP("N",Table_RotateWireColor[circuit],INDIRECT("Table_RotateWireColor["&amp;U232&amp;"]"))))))</f>
        <v/>
      </c>
      <c r="AA232" s="64" t="str">
        <f t="shared" si="43"/>
        <v/>
      </c>
      <c r="AB232" s="67" t="str">
        <f>IF(C232="","","PWxx-"&amp;_xlfn.XLOOKUP(C232,table_Termination[Connector],table_Termination[Abbreviation])&amp;"T-xxSALx("&amp;IF(D232="LFMC",0,IF(D232="MCC",1,3))&amp;IF(Q232="Bolt",1,0)&amp;IF(AL232="None",0,IF(AL232="1G",1,IF(AL232="4x4",2,3)))&amp;")")</f>
        <v/>
      </c>
      <c r="AC232" s="68" t="str">
        <f>IF(D232="MCC","MC Cable Wire Colors "&amp;_xlfn.XLOOKUP(C232,table_Termination[Connector],table_Termination[MCC_Wire_Colors]),"")</f>
        <v/>
      </c>
      <c r="AD232" s="69"/>
      <c r="AG232" t="e">
        <f>IF(AND(LEFT(C232,2)="L6",_xlfn.NUMBERVALUE(LEFT(U232,3))&gt;250),"1ph",_xlfn.XLOOKUP(C232,table_Termination[Connector],table_Termination[Phasing]))</f>
        <v>#N/A</v>
      </c>
      <c r="AH232" t="e">
        <f>_xlfn.XLOOKUP('Order Entry'!AG232,lookup!$O$3:$O$7,lookup!$P$3:$P$7)</f>
        <v>#N/A</v>
      </c>
      <c r="AI232" t="e">
        <f>_xlfn.XLOOKUP('Order Entry'!AG232,lookup!$O$3:$O$7,lookup!$Q$3:$Q$7)</f>
        <v>#N/A</v>
      </c>
      <c r="AJ232">
        <f t="shared" si="40"/>
        <v>0</v>
      </c>
      <c r="AK232" t="e">
        <f>_xlfn.XLOOKUP(C232,table_Termination[Connector],table_Termination[Plate_Hole])</f>
        <v>#N/A</v>
      </c>
      <c r="AL232" t="e">
        <f>_xlfn.XLOOKUP(V232,lookup!$AD$68:$AD$72,lookup!$AC$68:$AC$72)</f>
        <v>#N/A</v>
      </c>
      <c r="AM232" s="44" t="str" cm="1">
        <f t="array" ref="AM232">IF(C232="","",IF(_xlfn.XLOOKUP(C232,table_Termination[Connector],table_Termination[Plate_Hole])=1.6,{"4x4","1G"},IF(_xlfn.XLOOKUP(C232,table_Termination[Connector],table_Termination[Plate_Hole])=2.1,"4x4","None")))</f>
        <v/>
      </c>
      <c r="AO232" s="44" t="str" cm="1">
        <f t="array" ref="AO232">IF(AM232="","None",_xlfn.XLOOKUP(_xlfn.ANCHORARRAY(AM232),lookup!$AC$68:$AC$72,lookup!$AD$68:$AD$72))</f>
        <v>None</v>
      </c>
      <c r="AQ232" s="44" t="s">
        <v>283</v>
      </c>
      <c r="AR232" t="str">
        <f>IF(C232="","",_xlfn.XLOOKUP(_xlfn.XLOOKUP(C232,table_Termination[Connector],table_Termination[SQD_Breaker]),Table_Breaker[breaker],Table_Breaker[Description]))</f>
        <v/>
      </c>
      <c r="AS232" t="str">
        <f>IF(C232="","",_xlfn.XLOOKUP(_xlfn.XLOOKUP(C232,table_Termination[Connector],table_Termination[HV_Siem_Breaker]),Table_Breaker[breaker],Table_Breaker[Description],""))</f>
        <v/>
      </c>
      <c r="AT232" s="44" t="s">
        <v>283</v>
      </c>
      <c r="AU232" t="e">
        <f t="shared" si="44"/>
        <v>#N/A</v>
      </c>
      <c r="AV232" t="e">
        <f t="shared" si="45"/>
        <v>#N/A</v>
      </c>
      <c r="AW232" s="44" t="str" cm="1">
        <f t="array" ref="AW232">IF(D232="","",_xlfn.TOROW(lookup!A413:A425))</f>
        <v/>
      </c>
    </row>
    <row r="233" spans="1:49" x14ac:dyDescent="0.25">
      <c r="A233" s="56">
        <v>224</v>
      </c>
      <c r="B233" s="57" t="str">
        <f t="shared" si="41"/>
        <v/>
      </c>
      <c r="C233" s="58"/>
      <c r="D233" s="58"/>
      <c r="E233" s="57"/>
      <c r="F233" s="57" t="str">
        <f t="shared" si="42"/>
        <v/>
      </c>
      <c r="G233" s="57"/>
      <c r="H233" s="59"/>
      <c r="I233" s="59" t="s">
        <v>183</v>
      </c>
      <c r="J233" s="59" t="s">
        <v>183</v>
      </c>
      <c r="K233" s="59"/>
      <c r="L233" s="60" t="str">
        <f t="shared" si="46"/>
        <v/>
      </c>
      <c r="M233" s="60" t="str">
        <f t="shared" si="47"/>
        <v/>
      </c>
      <c r="N233" s="59"/>
      <c r="O233" s="59"/>
      <c r="P233" s="61"/>
      <c r="Q233" s="61"/>
      <c r="R233" s="62" t="str">
        <f>IF(C233="","",_xlfn.XLOOKUP(C233,table_Termination[Connector],table_Termination[Conduit_Size]))</f>
        <v/>
      </c>
      <c r="S233" s="63" t="str">
        <f>IF(C233="","",_xlfn.XLOOKUP(C233,table_Termination[Connector],table_Termination[Wire AWG]))</f>
        <v/>
      </c>
      <c r="T233" s="64" t="str">
        <f t="shared" si="39"/>
        <v/>
      </c>
      <c r="U233" s="65" t="str">
        <f>IF(C233="","",LEFT(_xlfn.XLOOKUP(C233,table_Termination[Connector],table_Termination[Voltage]),3))</f>
        <v/>
      </c>
      <c r="V233" s="66" t="str">
        <f t="shared" si="48"/>
        <v/>
      </c>
      <c r="W233" s="64" t="str" cm="1">
        <f t="array" aca="1" ref="W233" ca="1">IF(C233="","",IF(D233="MCC","------",IF(K233="","Black",_xlfn.XLOOKUP(K233,Table_RotateWireColor[circuit],INDIRECT("Table_RotateWireColor["&amp;U233&amp;"]")))))</f>
        <v/>
      </c>
      <c r="X233" s="64" t="str" cm="1">
        <f t="array" aca="1" ref="X233" ca="1">IF(C233="","",IF(D233="MCC","-----",IF(AH233=1,"-",IF(K233="","Red",_xlfn.XLOOKUP(L233,Table_RotateWireColor[circuit],INDIRECT("Table_RotateWireColor["&amp;U233&amp;"]"))))))</f>
        <v/>
      </c>
      <c r="Y233" s="64" t="str" cm="1">
        <f t="array" aca="1" ref="Y233" ca="1">IF(C233="","",IF(D233="MCC","-----",IF(AH233&lt;=2,"-",IF(K233="","Blue",_xlfn.XLOOKUP(M233,Table_RotateWireColor[circuit],INDIRECT("Table_RotateWireColor["&amp;U233&amp;"]"))))))</f>
        <v/>
      </c>
      <c r="Z233" s="64" t="str" cm="1">
        <f t="array" aca="1" ref="Z233" ca="1">IF(C233="","",IF(D233="MCC","-----",IF(AI233&lt;&gt;1,"-",IF(K233="","White",_xlfn.XLOOKUP("N",Table_RotateWireColor[circuit],INDIRECT("Table_RotateWireColor["&amp;U233&amp;"]"))))))</f>
        <v/>
      </c>
      <c r="AA233" s="64" t="str">
        <f t="shared" si="43"/>
        <v/>
      </c>
      <c r="AB233" s="67" t="str">
        <f>IF(C233="","","PWxx-"&amp;_xlfn.XLOOKUP(C233,table_Termination[Connector],table_Termination[Abbreviation])&amp;"T-xxSALx("&amp;IF(D233="LFMC",0,IF(D233="MCC",1,3))&amp;IF(Q233="Bolt",1,0)&amp;IF(AL233="None",0,IF(AL233="1G",1,IF(AL233="4x4",2,3)))&amp;")")</f>
        <v/>
      </c>
      <c r="AC233" s="68" t="str">
        <f>IF(D233="MCC","MC Cable Wire Colors "&amp;_xlfn.XLOOKUP(C233,table_Termination[Connector],table_Termination[MCC_Wire_Colors]),"")</f>
        <v/>
      </c>
      <c r="AD233" s="69"/>
      <c r="AG233" t="e">
        <f>IF(AND(LEFT(C233,2)="L6",_xlfn.NUMBERVALUE(LEFT(U233,3))&gt;250),"1ph",_xlfn.XLOOKUP(C233,table_Termination[Connector],table_Termination[Phasing]))</f>
        <v>#N/A</v>
      </c>
      <c r="AH233" t="e">
        <f>_xlfn.XLOOKUP('Order Entry'!AG233,lookup!$O$3:$O$7,lookup!$P$3:$P$7)</f>
        <v>#N/A</v>
      </c>
      <c r="AI233" t="e">
        <f>_xlfn.XLOOKUP('Order Entry'!AG233,lookup!$O$3:$O$7,lookup!$Q$3:$Q$7)</f>
        <v>#N/A</v>
      </c>
      <c r="AJ233">
        <f t="shared" si="40"/>
        <v>0</v>
      </c>
      <c r="AK233" t="e">
        <f>_xlfn.XLOOKUP(C233,table_Termination[Connector],table_Termination[Plate_Hole])</f>
        <v>#N/A</v>
      </c>
      <c r="AL233" t="e">
        <f>_xlfn.XLOOKUP(V233,lookup!$AD$68:$AD$72,lookup!$AC$68:$AC$72)</f>
        <v>#N/A</v>
      </c>
      <c r="AM233" s="44" t="str" cm="1">
        <f t="array" ref="AM233">IF(C233="","",IF(_xlfn.XLOOKUP(C233,table_Termination[Connector],table_Termination[Plate_Hole])=1.6,{"4x4","1G"},IF(_xlfn.XLOOKUP(C233,table_Termination[Connector],table_Termination[Plate_Hole])=2.1,"4x4","None")))</f>
        <v/>
      </c>
      <c r="AO233" s="44" t="str" cm="1">
        <f t="array" ref="AO233">IF(AM233="","None",_xlfn.XLOOKUP(_xlfn.ANCHORARRAY(AM233),lookup!$AC$68:$AC$72,lookup!$AD$68:$AD$72))</f>
        <v>None</v>
      </c>
      <c r="AQ233" s="44" t="s">
        <v>283</v>
      </c>
      <c r="AR233" t="str">
        <f>IF(C233="","",_xlfn.XLOOKUP(_xlfn.XLOOKUP(C233,table_Termination[Connector],table_Termination[SQD_Breaker]),Table_Breaker[breaker],Table_Breaker[Description]))</f>
        <v/>
      </c>
      <c r="AS233" t="str">
        <f>IF(C233="","",_xlfn.XLOOKUP(_xlfn.XLOOKUP(C233,table_Termination[Connector],table_Termination[HV_Siem_Breaker]),Table_Breaker[breaker],Table_Breaker[Description],""))</f>
        <v/>
      </c>
      <c r="AT233" s="44" t="s">
        <v>283</v>
      </c>
      <c r="AU233" t="e">
        <f t="shared" si="44"/>
        <v>#N/A</v>
      </c>
      <c r="AV233" t="e">
        <f t="shared" si="45"/>
        <v>#N/A</v>
      </c>
      <c r="AW233" s="44" t="str" cm="1">
        <f t="array" ref="AW233">IF(D233="","",_xlfn.TOROW(lookup!A414:A426))</f>
        <v/>
      </c>
    </row>
    <row r="234" spans="1:49" x14ac:dyDescent="0.25">
      <c r="A234" s="56">
        <v>225</v>
      </c>
      <c r="B234" s="57" t="str">
        <f t="shared" si="41"/>
        <v/>
      </c>
      <c r="C234" s="58"/>
      <c r="D234" s="58"/>
      <c r="E234" s="57"/>
      <c r="F234" s="57" t="str">
        <f t="shared" si="42"/>
        <v/>
      </c>
      <c r="G234" s="57"/>
      <c r="H234" s="59"/>
      <c r="I234" s="59" t="s">
        <v>183</v>
      </c>
      <c r="J234" s="59" t="s">
        <v>183</v>
      </c>
      <c r="K234" s="59"/>
      <c r="L234" s="60" t="str">
        <f t="shared" si="46"/>
        <v/>
      </c>
      <c r="M234" s="60" t="str">
        <f t="shared" si="47"/>
        <v/>
      </c>
      <c r="N234" s="59"/>
      <c r="O234" s="59"/>
      <c r="P234" s="61"/>
      <c r="Q234" s="61"/>
      <c r="R234" s="62" t="str">
        <f>IF(C234="","",_xlfn.XLOOKUP(C234,table_Termination[Connector],table_Termination[Conduit_Size]))</f>
        <v/>
      </c>
      <c r="S234" s="63" t="str">
        <f>IF(C234="","",_xlfn.XLOOKUP(C234,table_Termination[Connector],table_Termination[Wire AWG]))</f>
        <v/>
      </c>
      <c r="T234" s="64" t="str">
        <f t="shared" si="39"/>
        <v/>
      </c>
      <c r="U234" s="65" t="str">
        <f>IF(C234="","",LEFT(_xlfn.XLOOKUP(C234,table_Termination[Connector],table_Termination[Voltage]),3))</f>
        <v/>
      </c>
      <c r="V234" s="66" t="str">
        <f t="shared" si="48"/>
        <v/>
      </c>
      <c r="W234" s="64" t="str" cm="1">
        <f t="array" aca="1" ref="W234" ca="1">IF(C234="","",IF(D234="MCC","------",IF(K234="","Black",_xlfn.XLOOKUP(K234,Table_RotateWireColor[circuit],INDIRECT("Table_RotateWireColor["&amp;U234&amp;"]")))))</f>
        <v/>
      </c>
      <c r="X234" s="64" t="str" cm="1">
        <f t="array" aca="1" ref="X234" ca="1">IF(C234="","",IF(D234="MCC","-----",IF(AH234=1,"-",IF(K234="","Red",_xlfn.XLOOKUP(L234,Table_RotateWireColor[circuit],INDIRECT("Table_RotateWireColor["&amp;U234&amp;"]"))))))</f>
        <v/>
      </c>
      <c r="Y234" s="64" t="str" cm="1">
        <f t="array" aca="1" ref="Y234" ca="1">IF(C234="","",IF(D234="MCC","-----",IF(AH234&lt;=2,"-",IF(K234="","Blue",_xlfn.XLOOKUP(M234,Table_RotateWireColor[circuit],INDIRECT("Table_RotateWireColor["&amp;U234&amp;"]"))))))</f>
        <v/>
      </c>
      <c r="Z234" s="64" t="str" cm="1">
        <f t="array" aca="1" ref="Z234" ca="1">IF(C234="","",IF(D234="MCC","-----",IF(AI234&lt;&gt;1,"-",IF(K234="","White",_xlfn.XLOOKUP("N",Table_RotateWireColor[circuit],INDIRECT("Table_RotateWireColor["&amp;U234&amp;"]"))))))</f>
        <v/>
      </c>
      <c r="AA234" s="64" t="str">
        <f t="shared" si="43"/>
        <v/>
      </c>
      <c r="AB234" s="67" t="str">
        <f>IF(C234="","","PWxx-"&amp;_xlfn.XLOOKUP(C234,table_Termination[Connector],table_Termination[Abbreviation])&amp;"T-xxSALx("&amp;IF(D234="LFMC",0,IF(D234="MCC",1,3))&amp;IF(Q234="Bolt",1,0)&amp;IF(AL234="None",0,IF(AL234="1G",1,IF(AL234="4x4",2,3)))&amp;")")</f>
        <v/>
      </c>
      <c r="AC234" s="68" t="str">
        <f>IF(D234="MCC","MC Cable Wire Colors "&amp;_xlfn.XLOOKUP(C234,table_Termination[Connector],table_Termination[MCC_Wire_Colors]),"")</f>
        <v/>
      </c>
      <c r="AD234" s="69"/>
      <c r="AG234" t="e">
        <f>IF(AND(LEFT(C234,2)="L6",_xlfn.NUMBERVALUE(LEFT(U234,3))&gt;250),"1ph",_xlfn.XLOOKUP(C234,table_Termination[Connector],table_Termination[Phasing]))</f>
        <v>#N/A</v>
      </c>
      <c r="AH234" t="e">
        <f>_xlfn.XLOOKUP('Order Entry'!AG234,lookup!$O$3:$O$7,lookup!$P$3:$P$7)</f>
        <v>#N/A</v>
      </c>
      <c r="AI234" t="e">
        <f>_xlfn.XLOOKUP('Order Entry'!AG234,lookup!$O$3:$O$7,lookup!$Q$3:$Q$7)</f>
        <v>#N/A</v>
      </c>
      <c r="AJ234">
        <f t="shared" si="40"/>
        <v>0</v>
      </c>
      <c r="AK234" t="e">
        <f>_xlfn.XLOOKUP(C234,table_Termination[Connector],table_Termination[Plate_Hole])</f>
        <v>#N/A</v>
      </c>
      <c r="AL234" t="e">
        <f>_xlfn.XLOOKUP(V234,lookup!$AD$68:$AD$72,lookup!$AC$68:$AC$72)</f>
        <v>#N/A</v>
      </c>
      <c r="AM234" s="44" t="str" cm="1">
        <f t="array" ref="AM234">IF(C234="","",IF(_xlfn.XLOOKUP(C234,table_Termination[Connector],table_Termination[Plate_Hole])=1.6,{"4x4","1G"},IF(_xlfn.XLOOKUP(C234,table_Termination[Connector],table_Termination[Plate_Hole])=2.1,"4x4","None")))</f>
        <v/>
      </c>
      <c r="AO234" s="44" t="str" cm="1">
        <f t="array" ref="AO234">IF(AM234="","None",_xlfn.XLOOKUP(_xlfn.ANCHORARRAY(AM234),lookup!$AC$68:$AC$72,lookup!$AD$68:$AD$72))</f>
        <v>None</v>
      </c>
      <c r="AQ234" s="44" t="s">
        <v>283</v>
      </c>
      <c r="AR234" t="str">
        <f>IF(C234="","",_xlfn.XLOOKUP(_xlfn.XLOOKUP(C234,table_Termination[Connector],table_Termination[SQD_Breaker]),Table_Breaker[breaker],Table_Breaker[Description]))</f>
        <v/>
      </c>
      <c r="AS234" t="str">
        <f>IF(C234="","",_xlfn.XLOOKUP(_xlfn.XLOOKUP(C234,table_Termination[Connector],table_Termination[HV_Siem_Breaker]),Table_Breaker[breaker],Table_Breaker[Description],""))</f>
        <v/>
      </c>
      <c r="AT234" s="44" t="s">
        <v>283</v>
      </c>
      <c r="AU234" t="e">
        <f t="shared" si="44"/>
        <v>#N/A</v>
      </c>
      <c r="AV234" t="e">
        <f t="shared" si="45"/>
        <v>#N/A</v>
      </c>
      <c r="AW234" s="44" t="str" cm="1">
        <f t="array" ref="AW234">IF(D234="","",_xlfn.TOROW(lookup!A415:A427))</f>
        <v/>
      </c>
    </row>
    <row r="235" spans="1:49" x14ac:dyDescent="0.25">
      <c r="A235" s="56">
        <v>226</v>
      </c>
      <c r="B235" s="57" t="str">
        <f t="shared" si="41"/>
        <v/>
      </c>
      <c r="C235" s="58"/>
      <c r="D235" s="58"/>
      <c r="E235" s="57"/>
      <c r="F235" s="57" t="str">
        <f t="shared" si="42"/>
        <v/>
      </c>
      <c r="G235" s="57"/>
      <c r="H235" s="59"/>
      <c r="I235" s="59" t="s">
        <v>183</v>
      </c>
      <c r="J235" s="59" t="s">
        <v>183</v>
      </c>
      <c r="K235" s="59"/>
      <c r="L235" s="60" t="str">
        <f t="shared" si="46"/>
        <v/>
      </c>
      <c r="M235" s="60" t="str">
        <f t="shared" si="47"/>
        <v/>
      </c>
      <c r="N235" s="59"/>
      <c r="O235" s="59"/>
      <c r="P235" s="61"/>
      <c r="Q235" s="61"/>
      <c r="R235" s="62" t="str">
        <f>IF(C235="","",_xlfn.XLOOKUP(C235,table_Termination[Connector],table_Termination[Conduit_Size]))</f>
        <v/>
      </c>
      <c r="S235" s="63" t="str">
        <f>IF(C235="","",_xlfn.XLOOKUP(C235,table_Termination[Connector],table_Termination[Wire AWG]))</f>
        <v/>
      </c>
      <c r="T235" s="64" t="str">
        <f t="shared" si="39"/>
        <v/>
      </c>
      <c r="U235" s="65" t="str">
        <f>IF(C235="","",LEFT(_xlfn.XLOOKUP(C235,table_Termination[Connector],table_Termination[Voltage]),3))</f>
        <v/>
      </c>
      <c r="V235" s="66" t="str">
        <f t="shared" si="48"/>
        <v/>
      </c>
      <c r="W235" s="64" t="str" cm="1">
        <f t="array" aca="1" ref="W235" ca="1">IF(C235="","",IF(D235="MCC","------",IF(K235="","Black",_xlfn.XLOOKUP(K235,Table_RotateWireColor[circuit],INDIRECT("Table_RotateWireColor["&amp;U235&amp;"]")))))</f>
        <v/>
      </c>
      <c r="X235" s="64" t="str" cm="1">
        <f t="array" aca="1" ref="X235" ca="1">IF(C235="","",IF(D235="MCC","-----",IF(AH235=1,"-",IF(K235="","Red",_xlfn.XLOOKUP(L235,Table_RotateWireColor[circuit],INDIRECT("Table_RotateWireColor["&amp;U235&amp;"]"))))))</f>
        <v/>
      </c>
      <c r="Y235" s="64" t="str" cm="1">
        <f t="array" aca="1" ref="Y235" ca="1">IF(C235="","",IF(D235="MCC","-----",IF(AH235&lt;=2,"-",IF(K235="","Blue",_xlfn.XLOOKUP(M235,Table_RotateWireColor[circuit],INDIRECT("Table_RotateWireColor["&amp;U235&amp;"]"))))))</f>
        <v/>
      </c>
      <c r="Z235" s="64" t="str" cm="1">
        <f t="array" aca="1" ref="Z235" ca="1">IF(C235="","",IF(D235="MCC","-----",IF(AI235&lt;&gt;1,"-",IF(K235="","White",_xlfn.XLOOKUP("N",Table_RotateWireColor[circuit],INDIRECT("Table_RotateWireColor["&amp;U235&amp;"]"))))))</f>
        <v/>
      </c>
      <c r="AA235" s="64" t="str">
        <f t="shared" si="43"/>
        <v/>
      </c>
      <c r="AB235" s="67" t="str">
        <f>IF(C235="","","PWxx-"&amp;_xlfn.XLOOKUP(C235,table_Termination[Connector],table_Termination[Abbreviation])&amp;"T-xxSALx("&amp;IF(D235="LFMC",0,IF(D235="MCC",1,3))&amp;IF(Q235="Bolt",1,0)&amp;IF(AL235="None",0,IF(AL235="1G",1,IF(AL235="4x4",2,3)))&amp;")")</f>
        <v/>
      </c>
      <c r="AC235" s="68" t="str">
        <f>IF(D235="MCC","MC Cable Wire Colors "&amp;_xlfn.XLOOKUP(C235,table_Termination[Connector],table_Termination[MCC_Wire_Colors]),"")</f>
        <v/>
      </c>
      <c r="AD235" s="69"/>
      <c r="AG235" t="e">
        <f>IF(AND(LEFT(C235,2)="L6",_xlfn.NUMBERVALUE(LEFT(U235,3))&gt;250),"1ph",_xlfn.XLOOKUP(C235,table_Termination[Connector],table_Termination[Phasing]))</f>
        <v>#N/A</v>
      </c>
      <c r="AH235" t="e">
        <f>_xlfn.XLOOKUP('Order Entry'!AG235,lookup!$O$3:$O$7,lookup!$P$3:$P$7)</f>
        <v>#N/A</v>
      </c>
      <c r="AI235" t="e">
        <f>_xlfn.XLOOKUP('Order Entry'!AG235,lookup!$O$3:$O$7,lookup!$Q$3:$Q$7)</f>
        <v>#N/A</v>
      </c>
      <c r="AJ235">
        <f t="shared" si="40"/>
        <v>0</v>
      </c>
      <c r="AK235" t="e">
        <f>_xlfn.XLOOKUP(C235,table_Termination[Connector],table_Termination[Plate_Hole])</f>
        <v>#N/A</v>
      </c>
      <c r="AL235" t="e">
        <f>_xlfn.XLOOKUP(V235,lookup!$AD$68:$AD$72,lookup!$AC$68:$AC$72)</f>
        <v>#N/A</v>
      </c>
      <c r="AM235" s="44" t="str" cm="1">
        <f t="array" ref="AM235">IF(C235="","",IF(_xlfn.XLOOKUP(C235,table_Termination[Connector],table_Termination[Plate_Hole])=1.6,{"4x4","1G"},IF(_xlfn.XLOOKUP(C235,table_Termination[Connector],table_Termination[Plate_Hole])=2.1,"4x4","None")))</f>
        <v/>
      </c>
      <c r="AO235" s="44" t="str" cm="1">
        <f t="array" ref="AO235">IF(AM235="","None",_xlfn.XLOOKUP(_xlfn.ANCHORARRAY(AM235),lookup!$AC$68:$AC$72,lookup!$AD$68:$AD$72))</f>
        <v>None</v>
      </c>
      <c r="AQ235" s="44" t="s">
        <v>283</v>
      </c>
      <c r="AR235" t="str">
        <f>IF(C235="","",_xlfn.XLOOKUP(_xlfn.XLOOKUP(C235,table_Termination[Connector],table_Termination[SQD_Breaker]),Table_Breaker[breaker],Table_Breaker[Description]))</f>
        <v/>
      </c>
      <c r="AS235" t="str">
        <f>IF(C235="","",_xlfn.XLOOKUP(_xlfn.XLOOKUP(C235,table_Termination[Connector],table_Termination[HV_Siem_Breaker]),Table_Breaker[breaker],Table_Breaker[Description],""))</f>
        <v/>
      </c>
      <c r="AT235" s="44" t="s">
        <v>283</v>
      </c>
      <c r="AU235" t="e">
        <f t="shared" si="44"/>
        <v>#N/A</v>
      </c>
      <c r="AV235" t="e">
        <f t="shared" si="45"/>
        <v>#N/A</v>
      </c>
      <c r="AW235" s="44" t="str" cm="1">
        <f t="array" ref="AW235">IF(D235="","",_xlfn.TOROW(lookup!A416:A428))</f>
        <v/>
      </c>
    </row>
    <row r="236" spans="1:49" x14ac:dyDescent="0.25">
      <c r="A236" s="56">
        <v>227</v>
      </c>
      <c r="B236" s="57" t="str">
        <f t="shared" si="41"/>
        <v/>
      </c>
      <c r="C236" s="58"/>
      <c r="D236" s="58"/>
      <c r="E236" s="57"/>
      <c r="F236" s="57" t="str">
        <f t="shared" si="42"/>
        <v/>
      </c>
      <c r="G236" s="57"/>
      <c r="H236" s="59"/>
      <c r="I236" s="59" t="s">
        <v>183</v>
      </c>
      <c r="J236" s="59" t="s">
        <v>183</v>
      </c>
      <c r="K236" s="59"/>
      <c r="L236" s="60" t="str">
        <f t="shared" si="46"/>
        <v/>
      </c>
      <c r="M236" s="60" t="str">
        <f t="shared" si="47"/>
        <v/>
      </c>
      <c r="N236" s="59"/>
      <c r="O236" s="59"/>
      <c r="P236" s="61"/>
      <c r="Q236" s="61"/>
      <c r="R236" s="62" t="str">
        <f>IF(C236="","",_xlfn.XLOOKUP(C236,table_Termination[Connector],table_Termination[Conduit_Size]))</f>
        <v/>
      </c>
      <c r="S236" s="63" t="str">
        <f>IF(C236="","",_xlfn.XLOOKUP(C236,table_Termination[Connector],table_Termination[Wire AWG]))</f>
        <v/>
      </c>
      <c r="T236" s="64" t="str">
        <f t="shared" si="39"/>
        <v/>
      </c>
      <c r="U236" s="65" t="str">
        <f>IF(C236="","",LEFT(_xlfn.XLOOKUP(C236,table_Termination[Connector],table_Termination[Voltage]),3))</f>
        <v/>
      </c>
      <c r="V236" s="66" t="str">
        <f t="shared" si="48"/>
        <v/>
      </c>
      <c r="W236" s="64" t="str" cm="1">
        <f t="array" aca="1" ref="W236" ca="1">IF(C236="","",IF(D236="MCC","------",IF(K236="","Black",_xlfn.XLOOKUP(K236,Table_RotateWireColor[circuit],INDIRECT("Table_RotateWireColor["&amp;U236&amp;"]")))))</f>
        <v/>
      </c>
      <c r="X236" s="64" t="str" cm="1">
        <f t="array" aca="1" ref="X236" ca="1">IF(C236="","",IF(D236="MCC","-----",IF(AH236=1,"-",IF(K236="","Red",_xlfn.XLOOKUP(L236,Table_RotateWireColor[circuit],INDIRECT("Table_RotateWireColor["&amp;U236&amp;"]"))))))</f>
        <v/>
      </c>
      <c r="Y236" s="64" t="str" cm="1">
        <f t="array" aca="1" ref="Y236" ca="1">IF(C236="","",IF(D236="MCC","-----",IF(AH236&lt;=2,"-",IF(K236="","Blue",_xlfn.XLOOKUP(M236,Table_RotateWireColor[circuit],INDIRECT("Table_RotateWireColor["&amp;U236&amp;"]"))))))</f>
        <v/>
      </c>
      <c r="Z236" s="64" t="str" cm="1">
        <f t="array" aca="1" ref="Z236" ca="1">IF(C236="","",IF(D236="MCC","-----",IF(AI236&lt;&gt;1,"-",IF(K236="","White",_xlfn.XLOOKUP("N",Table_RotateWireColor[circuit],INDIRECT("Table_RotateWireColor["&amp;U236&amp;"]"))))))</f>
        <v/>
      </c>
      <c r="AA236" s="64" t="str">
        <f t="shared" si="43"/>
        <v/>
      </c>
      <c r="AB236" s="67" t="str">
        <f>IF(C236="","","PWxx-"&amp;_xlfn.XLOOKUP(C236,table_Termination[Connector],table_Termination[Abbreviation])&amp;"T-xxSALx("&amp;IF(D236="LFMC",0,IF(D236="MCC",1,3))&amp;IF(Q236="Bolt",1,0)&amp;IF(AL236="None",0,IF(AL236="1G",1,IF(AL236="4x4",2,3)))&amp;")")</f>
        <v/>
      </c>
      <c r="AC236" s="68" t="str">
        <f>IF(D236="MCC","MC Cable Wire Colors "&amp;_xlfn.XLOOKUP(C236,table_Termination[Connector],table_Termination[MCC_Wire_Colors]),"")</f>
        <v/>
      </c>
      <c r="AD236" s="69"/>
      <c r="AG236" t="e">
        <f>IF(AND(LEFT(C236,2)="L6",_xlfn.NUMBERVALUE(LEFT(U236,3))&gt;250),"1ph",_xlfn.XLOOKUP(C236,table_Termination[Connector],table_Termination[Phasing]))</f>
        <v>#N/A</v>
      </c>
      <c r="AH236" t="e">
        <f>_xlfn.XLOOKUP('Order Entry'!AG236,lookup!$O$3:$O$7,lookup!$P$3:$P$7)</f>
        <v>#N/A</v>
      </c>
      <c r="AI236" t="e">
        <f>_xlfn.XLOOKUP('Order Entry'!AG236,lookup!$O$3:$O$7,lookup!$Q$3:$Q$7)</f>
        <v>#N/A</v>
      </c>
      <c r="AJ236">
        <f t="shared" si="40"/>
        <v>0</v>
      </c>
      <c r="AK236" t="e">
        <f>_xlfn.XLOOKUP(C236,table_Termination[Connector],table_Termination[Plate_Hole])</f>
        <v>#N/A</v>
      </c>
      <c r="AL236" t="e">
        <f>_xlfn.XLOOKUP(V236,lookup!$AD$68:$AD$72,lookup!$AC$68:$AC$72)</f>
        <v>#N/A</v>
      </c>
      <c r="AM236" s="44" t="str" cm="1">
        <f t="array" ref="AM236">IF(C236="","",IF(_xlfn.XLOOKUP(C236,table_Termination[Connector],table_Termination[Plate_Hole])=1.6,{"4x4","1G"},IF(_xlfn.XLOOKUP(C236,table_Termination[Connector],table_Termination[Plate_Hole])=2.1,"4x4","None")))</f>
        <v/>
      </c>
      <c r="AO236" s="44" t="str" cm="1">
        <f t="array" ref="AO236">IF(AM236="","None",_xlfn.XLOOKUP(_xlfn.ANCHORARRAY(AM236),lookup!$AC$68:$AC$72,lookup!$AD$68:$AD$72))</f>
        <v>None</v>
      </c>
      <c r="AQ236" s="44" t="s">
        <v>283</v>
      </c>
      <c r="AR236" t="str">
        <f>IF(C236="","",_xlfn.XLOOKUP(_xlfn.XLOOKUP(C236,table_Termination[Connector],table_Termination[SQD_Breaker]),Table_Breaker[breaker],Table_Breaker[Description]))</f>
        <v/>
      </c>
      <c r="AS236" t="str">
        <f>IF(C236="","",_xlfn.XLOOKUP(_xlfn.XLOOKUP(C236,table_Termination[Connector],table_Termination[HV_Siem_Breaker]),Table_Breaker[breaker],Table_Breaker[Description],""))</f>
        <v/>
      </c>
      <c r="AT236" s="44" t="s">
        <v>283</v>
      </c>
      <c r="AU236" t="e">
        <f t="shared" si="44"/>
        <v>#N/A</v>
      </c>
      <c r="AV236" t="e">
        <f t="shared" si="45"/>
        <v>#N/A</v>
      </c>
      <c r="AW236" s="44" t="str" cm="1">
        <f t="array" ref="AW236">IF(D236="","",_xlfn.TOROW(lookup!A417:A429))</f>
        <v/>
      </c>
    </row>
    <row r="237" spans="1:49" x14ac:dyDescent="0.25">
      <c r="A237" s="56">
        <v>228</v>
      </c>
      <c r="B237" s="57" t="str">
        <f t="shared" si="41"/>
        <v/>
      </c>
      <c r="C237" s="58"/>
      <c r="D237" s="58"/>
      <c r="E237" s="57"/>
      <c r="F237" s="57" t="str">
        <f t="shared" si="42"/>
        <v/>
      </c>
      <c r="G237" s="57"/>
      <c r="H237" s="59"/>
      <c r="I237" s="59" t="s">
        <v>183</v>
      </c>
      <c r="J237" s="59" t="s">
        <v>183</v>
      </c>
      <c r="K237" s="59"/>
      <c r="L237" s="60" t="str">
        <f t="shared" si="46"/>
        <v/>
      </c>
      <c r="M237" s="60" t="str">
        <f t="shared" si="47"/>
        <v/>
      </c>
      <c r="N237" s="59"/>
      <c r="O237" s="59"/>
      <c r="P237" s="61"/>
      <c r="Q237" s="61"/>
      <c r="R237" s="62" t="str">
        <f>IF(C237="","",_xlfn.XLOOKUP(C237,table_Termination[Connector],table_Termination[Conduit_Size]))</f>
        <v/>
      </c>
      <c r="S237" s="63" t="str">
        <f>IF(C237="","",_xlfn.XLOOKUP(C237,table_Termination[Connector],table_Termination[Wire AWG]))</f>
        <v/>
      </c>
      <c r="T237" s="64" t="str">
        <f t="shared" si="39"/>
        <v/>
      </c>
      <c r="U237" s="65" t="str">
        <f>IF(C237="","",LEFT(_xlfn.XLOOKUP(C237,table_Termination[Connector],table_Termination[Voltage]),3))</f>
        <v/>
      </c>
      <c r="V237" s="66" t="str">
        <f t="shared" si="48"/>
        <v/>
      </c>
      <c r="W237" s="64" t="str" cm="1">
        <f t="array" aca="1" ref="W237" ca="1">IF(C237="","",IF(D237="MCC","------",IF(K237="","Black",_xlfn.XLOOKUP(K237,Table_RotateWireColor[circuit],INDIRECT("Table_RotateWireColor["&amp;U237&amp;"]")))))</f>
        <v/>
      </c>
      <c r="X237" s="64" t="str" cm="1">
        <f t="array" aca="1" ref="X237" ca="1">IF(C237="","",IF(D237="MCC","-----",IF(AH237=1,"-",IF(K237="","Red",_xlfn.XLOOKUP(L237,Table_RotateWireColor[circuit],INDIRECT("Table_RotateWireColor["&amp;U237&amp;"]"))))))</f>
        <v/>
      </c>
      <c r="Y237" s="64" t="str" cm="1">
        <f t="array" aca="1" ref="Y237" ca="1">IF(C237="","",IF(D237="MCC","-----",IF(AH237&lt;=2,"-",IF(K237="","Blue",_xlfn.XLOOKUP(M237,Table_RotateWireColor[circuit],INDIRECT("Table_RotateWireColor["&amp;U237&amp;"]"))))))</f>
        <v/>
      </c>
      <c r="Z237" s="64" t="str" cm="1">
        <f t="array" aca="1" ref="Z237" ca="1">IF(C237="","",IF(D237="MCC","-----",IF(AI237&lt;&gt;1,"-",IF(K237="","White",_xlfn.XLOOKUP("N",Table_RotateWireColor[circuit],INDIRECT("Table_RotateWireColor["&amp;U237&amp;"]"))))))</f>
        <v/>
      </c>
      <c r="AA237" s="64" t="str">
        <f t="shared" si="43"/>
        <v/>
      </c>
      <c r="AB237" s="67" t="str">
        <f>IF(C237="","","PWxx-"&amp;_xlfn.XLOOKUP(C237,table_Termination[Connector],table_Termination[Abbreviation])&amp;"T-xxSALx("&amp;IF(D237="LFMC",0,IF(D237="MCC",1,3))&amp;IF(Q237="Bolt",1,0)&amp;IF(AL237="None",0,IF(AL237="1G",1,IF(AL237="4x4",2,3)))&amp;")")</f>
        <v/>
      </c>
      <c r="AC237" s="68" t="str">
        <f>IF(D237="MCC","MC Cable Wire Colors "&amp;_xlfn.XLOOKUP(C237,table_Termination[Connector],table_Termination[MCC_Wire_Colors]),"")</f>
        <v/>
      </c>
      <c r="AD237" s="69"/>
      <c r="AG237" t="e">
        <f>IF(AND(LEFT(C237,2)="L6",_xlfn.NUMBERVALUE(LEFT(U237,3))&gt;250),"1ph",_xlfn.XLOOKUP(C237,table_Termination[Connector],table_Termination[Phasing]))</f>
        <v>#N/A</v>
      </c>
      <c r="AH237" t="e">
        <f>_xlfn.XLOOKUP('Order Entry'!AG237,lookup!$O$3:$O$7,lookup!$P$3:$P$7)</f>
        <v>#N/A</v>
      </c>
      <c r="AI237" t="e">
        <f>_xlfn.XLOOKUP('Order Entry'!AG237,lookup!$O$3:$O$7,lookup!$Q$3:$Q$7)</f>
        <v>#N/A</v>
      </c>
      <c r="AJ237">
        <f t="shared" si="40"/>
        <v>0</v>
      </c>
      <c r="AK237" t="e">
        <f>_xlfn.XLOOKUP(C237,table_Termination[Connector],table_Termination[Plate_Hole])</f>
        <v>#N/A</v>
      </c>
      <c r="AL237" t="e">
        <f>_xlfn.XLOOKUP(V237,lookup!$AD$68:$AD$72,lookup!$AC$68:$AC$72)</f>
        <v>#N/A</v>
      </c>
      <c r="AM237" s="44" t="str" cm="1">
        <f t="array" ref="AM237">IF(C237="","",IF(_xlfn.XLOOKUP(C237,table_Termination[Connector],table_Termination[Plate_Hole])=1.6,{"4x4","1G"},IF(_xlfn.XLOOKUP(C237,table_Termination[Connector],table_Termination[Plate_Hole])=2.1,"4x4","None")))</f>
        <v/>
      </c>
      <c r="AO237" s="44" t="str" cm="1">
        <f t="array" ref="AO237">IF(AM237="","None",_xlfn.XLOOKUP(_xlfn.ANCHORARRAY(AM237),lookup!$AC$68:$AC$72,lookup!$AD$68:$AD$72))</f>
        <v>None</v>
      </c>
      <c r="AQ237" s="44" t="s">
        <v>283</v>
      </c>
      <c r="AR237" t="str">
        <f>IF(C237="","",_xlfn.XLOOKUP(_xlfn.XLOOKUP(C237,table_Termination[Connector],table_Termination[SQD_Breaker]),Table_Breaker[breaker],Table_Breaker[Description]))</f>
        <v/>
      </c>
      <c r="AS237" t="str">
        <f>IF(C237="","",_xlfn.XLOOKUP(_xlfn.XLOOKUP(C237,table_Termination[Connector],table_Termination[HV_Siem_Breaker]),Table_Breaker[breaker],Table_Breaker[Description],""))</f>
        <v/>
      </c>
      <c r="AT237" s="44" t="s">
        <v>283</v>
      </c>
      <c r="AU237" t="e">
        <f t="shared" si="44"/>
        <v>#N/A</v>
      </c>
      <c r="AV237" t="e">
        <f t="shared" si="45"/>
        <v>#N/A</v>
      </c>
      <c r="AW237" s="44" t="str" cm="1">
        <f t="array" ref="AW237">IF(D237="","",_xlfn.TOROW(lookup!A418:A430))</f>
        <v/>
      </c>
    </row>
    <row r="238" spans="1:49" x14ac:dyDescent="0.25">
      <c r="A238" s="56">
        <v>229</v>
      </c>
      <c r="B238" s="57" t="str">
        <f t="shared" si="41"/>
        <v/>
      </c>
      <c r="C238" s="58"/>
      <c r="D238" s="58"/>
      <c r="E238" s="57"/>
      <c r="F238" s="57" t="str">
        <f t="shared" si="42"/>
        <v/>
      </c>
      <c r="G238" s="57"/>
      <c r="H238" s="59"/>
      <c r="I238" s="59" t="s">
        <v>183</v>
      </c>
      <c r="J238" s="59" t="s">
        <v>183</v>
      </c>
      <c r="K238" s="59"/>
      <c r="L238" s="60" t="str">
        <f t="shared" si="46"/>
        <v/>
      </c>
      <c r="M238" s="60" t="str">
        <f t="shared" si="47"/>
        <v/>
      </c>
      <c r="N238" s="59"/>
      <c r="O238" s="59"/>
      <c r="P238" s="61"/>
      <c r="Q238" s="61"/>
      <c r="R238" s="62" t="str">
        <f>IF(C238="","",_xlfn.XLOOKUP(C238,table_Termination[Connector],table_Termination[Conduit_Size]))</f>
        <v/>
      </c>
      <c r="S238" s="63" t="str">
        <f>IF(C238="","",_xlfn.XLOOKUP(C238,table_Termination[Connector],table_Termination[Wire AWG]))</f>
        <v/>
      </c>
      <c r="T238" s="64" t="str">
        <f t="shared" si="39"/>
        <v/>
      </c>
      <c r="U238" s="65" t="str">
        <f>IF(C238="","",LEFT(_xlfn.XLOOKUP(C238,table_Termination[Connector],table_Termination[Voltage]),3))</f>
        <v/>
      </c>
      <c r="V238" s="66" t="str">
        <f t="shared" si="48"/>
        <v/>
      </c>
      <c r="W238" s="64" t="str" cm="1">
        <f t="array" aca="1" ref="W238" ca="1">IF(C238="","",IF(D238="MCC","------",IF(K238="","Black",_xlfn.XLOOKUP(K238,Table_RotateWireColor[circuit],INDIRECT("Table_RotateWireColor["&amp;U238&amp;"]")))))</f>
        <v/>
      </c>
      <c r="X238" s="64" t="str" cm="1">
        <f t="array" aca="1" ref="X238" ca="1">IF(C238="","",IF(D238="MCC","-----",IF(AH238=1,"-",IF(K238="","Red",_xlfn.XLOOKUP(L238,Table_RotateWireColor[circuit],INDIRECT("Table_RotateWireColor["&amp;U238&amp;"]"))))))</f>
        <v/>
      </c>
      <c r="Y238" s="64" t="str" cm="1">
        <f t="array" aca="1" ref="Y238" ca="1">IF(C238="","",IF(D238="MCC","-----",IF(AH238&lt;=2,"-",IF(K238="","Blue",_xlfn.XLOOKUP(M238,Table_RotateWireColor[circuit],INDIRECT("Table_RotateWireColor["&amp;U238&amp;"]"))))))</f>
        <v/>
      </c>
      <c r="Z238" s="64" t="str" cm="1">
        <f t="array" aca="1" ref="Z238" ca="1">IF(C238="","",IF(D238="MCC","-----",IF(AI238&lt;&gt;1,"-",IF(K238="","White",_xlfn.XLOOKUP("N",Table_RotateWireColor[circuit],INDIRECT("Table_RotateWireColor["&amp;U238&amp;"]"))))))</f>
        <v/>
      </c>
      <c r="AA238" s="64" t="str">
        <f t="shared" si="43"/>
        <v/>
      </c>
      <c r="AB238" s="67" t="str">
        <f>IF(C238="","","PWxx-"&amp;_xlfn.XLOOKUP(C238,table_Termination[Connector],table_Termination[Abbreviation])&amp;"T-xxSALx("&amp;IF(D238="LFMC",0,IF(D238="MCC",1,3))&amp;IF(Q238="Bolt",1,0)&amp;IF(AL238="None",0,IF(AL238="1G",1,IF(AL238="4x4",2,3)))&amp;")")</f>
        <v/>
      </c>
      <c r="AC238" s="68" t="str">
        <f>IF(D238="MCC","MC Cable Wire Colors "&amp;_xlfn.XLOOKUP(C238,table_Termination[Connector],table_Termination[MCC_Wire_Colors]),"")</f>
        <v/>
      </c>
      <c r="AD238" s="69"/>
      <c r="AG238" t="e">
        <f>IF(AND(LEFT(C238,2)="L6",_xlfn.NUMBERVALUE(LEFT(U238,3))&gt;250),"1ph",_xlfn.XLOOKUP(C238,table_Termination[Connector],table_Termination[Phasing]))</f>
        <v>#N/A</v>
      </c>
      <c r="AH238" t="e">
        <f>_xlfn.XLOOKUP('Order Entry'!AG238,lookup!$O$3:$O$7,lookup!$P$3:$P$7)</f>
        <v>#N/A</v>
      </c>
      <c r="AI238" t="e">
        <f>_xlfn.XLOOKUP('Order Entry'!AG238,lookup!$O$3:$O$7,lookup!$Q$3:$Q$7)</f>
        <v>#N/A</v>
      </c>
      <c r="AJ238">
        <f t="shared" si="40"/>
        <v>0</v>
      </c>
      <c r="AK238" t="e">
        <f>_xlfn.XLOOKUP(C238,table_Termination[Connector],table_Termination[Plate_Hole])</f>
        <v>#N/A</v>
      </c>
      <c r="AL238" t="e">
        <f>_xlfn.XLOOKUP(V238,lookup!$AD$68:$AD$72,lookup!$AC$68:$AC$72)</f>
        <v>#N/A</v>
      </c>
      <c r="AM238" s="44" t="str" cm="1">
        <f t="array" ref="AM238">IF(C238="","",IF(_xlfn.XLOOKUP(C238,table_Termination[Connector],table_Termination[Plate_Hole])=1.6,{"4x4","1G"},IF(_xlfn.XLOOKUP(C238,table_Termination[Connector],table_Termination[Plate_Hole])=2.1,"4x4","None")))</f>
        <v/>
      </c>
      <c r="AO238" s="44" t="str" cm="1">
        <f t="array" ref="AO238">IF(AM238="","None",_xlfn.XLOOKUP(_xlfn.ANCHORARRAY(AM238),lookup!$AC$68:$AC$72,lookup!$AD$68:$AD$72))</f>
        <v>None</v>
      </c>
      <c r="AQ238" s="44" t="s">
        <v>283</v>
      </c>
      <c r="AR238" t="str">
        <f>IF(C238="","",_xlfn.XLOOKUP(_xlfn.XLOOKUP(C238,table_Termination[Connector],table_Termination[SQD_Breaker]),Table_Breaker[breaker],Table_Breaker[Description]))</f>
        <v/>
      </c>
      <c r="AS238" t="str">
        <f>IF(C238="","",_xlfn.XLOOKUP(_xlfn.XLOOKUP(C238,table_Termination[Connector],table_Termination[HV_Siem_Breaker]),Table_Breaker[breaker],Table_Breaker[Description],""))</f>
        <v/>
      </c>
      <c r="AT238" s="44" t="s">
        <v>283</v>
      </c>
      <c r="AU238" t="e">
        <f t="shared" si="44"/>
        <v>#N/A</v>
      </c>
      <c r="AV238" t="e">
        <f t="shared" si="45"/>
        <v>#N/A</v>
      </c>
      <c r="AW238" s="44" t="str" cm="1">
        <f t="array" ref="AW238">IF(D238="","",_xlfn.TOROW(lookup!A419:A431))</f>
        <v/>
      </c>
    </row>
    <row r="239" spans="1:49" x14ac:dyDescent="0.25">
      <c r="A239" s="56">
        <v>230</v>
      </c>
      <c r="B239" s="57" t="str">
        <f t="shared" si="41"/>
        <v/>
      </c>
      <c r="C239" s="58"/>
      <c r="D239" s="58"/>
      <c r="E239" s="57"/>
      <c r="F239" s="57" t="str">
        <f t="shared" si="42"/>
        <v/>
      </c>
      <c r="G239" s="57"/>
      <c r="H239" s="59"/>
      <c r="I239" s="59" t="s">
        <v>183</v>
      </c>
      <c r="J239" s="59" t="s">
        <v>183</v>
      </c>
      <c r="K239" s="59"/>
      <c r="L239" s="60" t="str">
        <f t="shared" si="46"/>
        <v/>
      </c>
      <c r="M239" s="60" t="str">
        <f t="shared" si="47"/>
        <v/>
      </c>
      <c r="N239" s="59"/>
      <c r="O239" s="59"/>
      <c r="P239" s="61"/>
      <c r="Q239" s="61"/>
      <c r="R239" s="62" t="str">
        <f>IF(C239="","",_xlfn.XLOOKUP(C239,table_Termination[Connector],table_Termination[Conduit_Size]))</f>
        <v/>
      </c>
      <c r="S239" s="63" t="str">
        <f>IF(C239="","",_xlfn.XLOOKUP(C239,table_Termination[Connector],table_Termination[Wire AWG]))</f>
        <v/>
      </c>
      <c r="T239" s="64" t="str">
        <f t="shared" si="39"/>
        <v/>
      </c>
      <c r="U239" s="65" t="str">
        <f>IF(C239="","",LEFT(_xlfn.XLOOKUP(C239,table_Termination[Connector],table_Termination[Voltage]),3))</f>
        <v/>
      </c>
      <c r="V239" s="66" t="str">
        <f t="shared" si="48"/>
        <v/>
      </c>
      <c r="W239" s="64" t="str" cm="1">
        <f t="array" aca="1" ref="W239" ca="1">IF(C239="","",IF(D239="MCC","------",IF(K239="","Black",_xlfn.XLOOKUP(K239,Table_RotateWireColor[circuit],INDIRECT("Table_RotateWireColor["&amp;U239&amp;"]")))))</f>
        <v/>
      </c>
      <c r="X239" s="64" t="str" cm="1">
        <f t="array" aca="1" ref="X239" ca="1">IF(C239="","",IF(D239="MCC","-----",IF(AH239=1,"-",IF(K239="","Red",_xlfn.XLOOKUP(L239,Table_RotateWireColor[circuit],INDIRECT("Table_RotateWireColor["&amp;U239&amp;"]"))))))</f>
        <v/>
      </c>
      <c r="Y239" s="64" t="str" cm="1">
        <f t="array" aca="1" ref="Y239" ca="1">IF(C239="","",IF(D239="MCC","-----",IF(AH239&lt;=2,"-",IF(K239="","Blue",_xlfn.XLOOKUP(M239,Table_RotateWireColor[circuit],INDIRECT("Table_RotateWireColor["&amp;U239&amp;"]"))))))</f>
        <v/>
      </c>
      <c r="Z239" s="64" t="str" cm="1">
        <f t="array" aca="1" ref="Z239" ca="1">IF(C239="","",IF(D239="MCC","-----",IF(AI239&lt;&gt;1,"-",IF(K239="","White",_xlfn.XLOOKUP("N",Table_RotateWireColor[circuit],INDIRECT("Table_RotateWireColor["&amp;U239&amp;"]"))))))</f>
        <v/>
      </c>
      <c r="AA239" s="64" t="str">
        <f t="shared" si="43"/>
        <v/>
      </c>
      <c r="AB239" s="67" t="str">
        <f>IF(C239="","","PWxx-"&amp;_xlfn.XLOOKUP(C239,table_Termination[Connector],table_Termination[Abbreviation])&amp;"T-xxSALx("&amp;IF(D239="LFMC",0,IF(D239="MCC",1,3))&amp;IF(Q239="Bolt",1,0)&amp;IF(AL239="None",0,IF(AL239="1G",1,IF(AL239="4x4",2,3)))&amp;")")</f>
        <v/>
      </c>
      <c r="AC239" s="68" t="str">
        <f>IF(D239="MCC","MC Cable Wire Colors "&amp;_xlfn.XLOOKUP(C239,table_Termination[Connector],table_Termination[MCC_Wire_Colors]),"")</f>
        <v/>
      </c>
      <c r="AD239" s="69"/>
      <c r="AG239" t="e">
        <f>IF(AND(LEFT(C239,2)="L6",_xlfn.NUMBERVALUE(LEFT(U239,3))&gt;250),"1ph",_xlfn.XLOOKUP(C239,table_Termination[Connector],table_Termination[Phasing]))</f>
        <v>#N/A</v>
      </c>
      <c r="AH239" t="e">
        <f>_xlfn.XLOOKUP('Order Entry'!AG239,lookup!$O$3:$O$7,lookup!$P$3:$P$7)</f>
        <v>#N/A</v>
      </c>
      <c r="AI239" t="e">
        <f>_xlfn.XLOOKUP('Order Entry'!AG239,lookup!$O$3:$O$7,lookup!$Q$3:$Q$7)</f>
        <v>#N/A</v>
      </c>
      <c r="AJ239">
        <f t="shared" si="40"/>
        <v>0</v>
      </c>
      <c r="AK239" t="e">
        <f>_xlfn.XLOOKUP(C239,table_Termination[Connector],table_Termination[Plate_Hole])</f>
        <v>#N/A</v>
      </c>
      <c r="AL239" t="e">
        <f>_xlfn.XLOOKUP(V239,lookup!$AD$68:$AD$72,lookup!$AC$68:$AC$72)</f>
        <v>#N/A</v>
      </c>
      <c r="AM239" s="44" t="str" cm="1">
        <f t="array" ref="AM239">IF(C239="","",IF(_xlfn.XLOOKUP(C239,table_Termination[Connector],table_Termination[Plate_Hole])=1.6,{"4x4","1G"},IF(_xlfn.XLOOKUP(C239,table_Termination[Connector],table_Termination[Plate_Hole])=2.1,"4x4","None")))</f>
        <v/>
      </c>
      <c r="AO239" s="44" t="str" cm="1">
        <f t="array" ref="AO239">IF(AM239="","None",_xlfn.XLOOKUP(_xlfn.ANCHORARRAY(AM239),lookup!$AC$68:$AC$72,lookup!$AD$68:$AD$72))</f>
        <v>None</v>
      </c>
      <c r="AQ239" s="44" t="s">
        <v>283</v>
      </c>
      <c r="AR239" t="str">
        <f>IF(C239="","",_xlfn.XLOOKUP(_xlfn.XLOOKUP(C239,table_Termination[Connector],table_Termination[SQD_Breaker]),Table_Breaker[breaker],Table_Breaker[Description]))</f>
        <v/>
      </c>
      <c r="AS239" t="str">
        <f>IF(C239="","",_xlfn.XLOOKUP(_xlfn.XLOOKUP(C239,table_Termination[Connector],table_Termination[HV_Siem_Breaker]),Table_Breaker[breaker],Table_Breaker[Description],""))</f>
        <v/>
      </c>
      <c r="AT239" s="44" t="s">
        <v>283</v>
      </c>
      <c r="AU239" t="e">
        <f t="shared" si="44"/>
        <v>#N/A</v>
      </c>
      <c r="AV239" t="e">
        <f t="shared" si="45"/>
        <v>#N/A</v>
      </c>
      <c r="AW239" s="44" t="str" cm="1">
        <f t="array" ref="AW239">IF(D239="","",_xlfn.TOROW(lookup!A420:A432))</f>
        <v/>
      </c>
    </row>
    <row r="240" spans="1:49" x14ac:dyDescent="0.25">
      <c r="A240" s="56">
        <v>231</v>
      </c>
      <c r="B240" s="57" t="str">
        <f t="shared" si="41"/>
        <v/>
      </c>
      <c r="C240" s="58"/>
      <c r="D240" s="58"/>
      <c r="E240" s="57"/>
      <c r="F240" s="57" t="str">
        <f t="shared" si="42"/>
        <v/>
      </c>
      <c r="G240" s="57"/>
      <c r="H240" s="59"/>
      <c r="I240" s="59" t="s">
        <v>183</v>
      </c>
      <c r="J240" s="59" t="s">
        <v>183</v>
      </c>
      <c r="K240" s="59"/>
      <c r="L240" s="60" t="str">
        <f t="shared" si="46"/>
        <v/>
      </c>
      <c r="M240" s="60" t="str">
        <f t="shared" si="47"/>
        <v/>
      </c>
      <c r="N240" s="59"/>
      <c r="O240" s="59"/>
      <c r="P240" s="61"/>
      <c r="Q240" s="61"/>
      <c r="R240" s="62" t="str">
        <f>IF(C240="","",_xlfn.XLOOKUP(C240,table_Termination[Connector],table_Termination[Conduit_Size]))</f>
        <v/>
      </c>
      <c r="S240" s="63" t="str">
        <f>IF(C240="","",_xlfn.XLOOKUP(C240,table_Termination[Connector],table_Termination[Wire AWG]))</f>
        <v/>
      </c>
      <c r="T240" s="64" t="str">
        <f t="shared" si="39"/>
        <v/>
      </c>
      <c r="U240" s="65" t="str">
        <f>IF(C240="","",LEFT(_xlfn.XLOOKUP(C240,table_Termination[Connector],table_Termination[Voltage]),3))</f>
        <v/>
      </c>
      <c r="V240" s="66" t="str">
        <f t="shared" si="48"/>
        <v/>
      </c>
      <c r="W240" s="64" t="str" cm="1">
        <f t="array" aca="1" ref="W240" ca="1">IF(C240="","",IF(D240="MCC","------",IF(K240="","Black",_xlfn.XLOOKUP(K240,Table_RotateWireColor[circuit],INDIRECT("Table_RotateWireColor["&amp;U240&amp;"]")))))</f>
        <v/>
      </c>
      <c r="X240" s="64" t="str" cm="1">
        <f t="array" aca="1" ref="X240" ca="1">IF(C240="","",IF(D240="MCC","-----",IF(AH240=1,"-",IF(K240="","Red",_xlfn.XLOOKUP(L240,Table_RotateWireColor[circuit],INDIRECT("Table_RotateWireColor["&amp;U240&amp;"]"))))))</f>
        <v/>
      </c>
      <c r="Y240" s="64" t="str" cm="1">
        <f t="array" aca="1" ref="Y240" ca="1">IF(C240="","",IF(D240="MCC","-----",IF(AH240&lt;=2,"-",IF(K240="","Blue",_xlfn.XLOOKUP(M240,Table_RotateWireColor[circuit],INDIRECT("Table_RotateWireColor["&amp;U240&amp;"]"))))))</f>
        <v/>
      </c>
      <c r="Z240" s="64" t="str" cm="1">
        <f t="array" aca="1" ref="Z240" ca="1">IF(C240="","",IF(D240="MCC","-----",IF(AI240&lt;&gt;1,"-",IF(K240="","White",_xlfn.XLOOKUP("N",Table_RotateWireColor[circuit],INDIRECT("Table_RotateWireColor["&amp;U240&amp;"]"))))))</f>
        <v/>
      </c>
      <c r="AA240" s="64" t="str">
        <f t="shared" si="43"/>
        <v/>
      </c>
      <c r="AB240" s="67" t="str">
        <f>IF(C240="","","PWxx-"&amp;_xlfn.XLOOKUP(C240,table_Termination[Connector],table_Termination[Abbreviation])&amp;"T-xxSALx("&amp;IF(D240="LFMC",0,IF(D240="MCC",1,3))&amp;IF(Q240="Bolt",1,0)&amp;IF(AL240="None",0,IF(AL240="1G",1,IF(AL240="4x4",2,3)))&amp;")")</f>
        <v/>
      </c>
      <c r="AC240" s="68" t="str">
        <f>IF(D240="MCC","MC Cable Wire Colors "&amp;_xlfn.XLOOKUP(C240,table_Termination[Connector],table_Termination[MCC_Wire_Colors]),"")</f>
        <v/>
      </c>
      <c r="AD240" s="69"/>
      <c r="AG240" t="e">
        <f>IF(AND(LEFT(C240,2)="L6",_xlfn.NUMBERVALUE(LEFT(U240,3))&gt;250),"1ph",_xlfn.XLOOKUP(C240,table_Termination[Connector],table_Termination[Phasing]))</f>
        <v>#N/A</v>
      </c>
      <c r="AH240" t="e">
        <f>_xlfn.XLOOKUP('Order Entry'!AG240,lookup!$O$3:$O$7,lookup!$P$3:$P$7)</f>
        <v>#N/A</v>
      </c>
      <c r="AI240" t="e">
        <f>_xlfn.XLOOKUP('Order Entry'!AG240,lookup!$O$3:$O$7,lookup!$Q$3:$Q$7)</f>
        <v>#N/A</v>
      </c>
      <c r="AJ240">
        <f t="shared" si="40"/>
        <v>0</v>
      </c>
      <c r="AK240" t="e">
        <f>_xlfn.XLOOKUP(C240,table_Termination[Connector],table_Termination[Plate_Hole])</f>
        <v>#N/A</v>
      </c>
      <c r="AL240" t="e">
        <f>_xlfn.XLOOKUP(V240,lookup!$AD$68:$AD$72,lookup!$AC$68:$AC$72)</f>
        <v>#N/A</v>
      </c>
      <c r="AM240" s="44" t="str" cm="1">
        <f t="array" ref="AM240">IF(C240="","",IF(_xlfn.XLOOKUP(C240,table_Termination[Connector],table_Termination[Plate_Hole])=1.6,{"4x4","1G"},IF(_xlfn.XLOOKUP(C240,table_Termination[Connector],table_Termination[Plate_Hole])=2.1,"4x4","None")))</f>
        <v/>
      </c>
      <c r="AO240" s="44" t="str" cm="1">
        <f t="array" ref="AO240">IF(AM240="","None",_xlfn.XLOOKUP(_xlfn.ANCHORARRAY(AM240),lookup!$AC$68:$AC$72,lookup!$AD$68:$AD$72))</f>
        <v>None</v>
      </c>
      <c r="AQ240" s="44" t="s">
        <v>283</v>
      </c>
      <c r="AR240" t="str">
        <f>IF(C240="","",_xlfn.XLOOKUP(_xlfn.XLOOKUP(C240,table_Termination[Connector],table_Termination[SQD_Breaker]),Table_Breaker[breaker],Table_Breaker[Description]))</f>
        <v/>
      </c>
      <c r="AS240" t="str">
        <f>IF(C240="","",_xlfn.XLOOKUP(_xlfn.XLOOKUP(C240,table_Termination[Connector],table_Termination[HV_Siem_Breaker]),Table_Breaker[breaker],Table_Breaker[Description],""))</f>
        <v/>
      </c>
      <c r="AT240" s="44" t="s">
        <v>283</v>
      </c>
      <c r="AU240" t="e">
        <f t="shared" si="44"/>
        <v>#N/A</v>
      </c>
      <c r="AV240" t="e">
        <f t="shared" si="45"/>
        <v>#N/A</v>
      </c>
      <c r="AW240" s="44" t="str" cm="1">
        <f t="array" ref="AW240">IF(D240="","",_xlfn.TOROW(lookup!A421:A433))</f>
        <v/>
      </c>
    </row>
    <row r="241" spans="1:49" x14ac:dyDescent="0.25">
      <c r="A241" s="56">
        <v>232</v>
      </c>
      <c r="B241" s="57" t="str">
        <f t="shared" si="41"/>
        <v/>
      </c>
      <c r="C241" s="58"/>
      <c r="D241" s="58"/>
      <c r="E241" s="57"/>
      <c r="F241" s="57" t="str">
        <f t="shared" si="42"/>
        <v/>
      </c>
      <c r="G241" s="57"/>
      <c r="H241" s="59"/>
      <c r="I241" s="59" t="s">
        <v>183</v>
      </c>
      <c r="J241" s="59" t="s">
        <v>183</v>
      </c>
      <c r="K241" s="59"/>
      <c r="L241" s="60" t="str">
        <f t="shared" si="46"/>
        <v/>
      </c>
      <c r="M241" s="60" t="str">
        <f t="shared" si="47"/>
        <v/>
      </c>
      <c r="N241" s="59"/>
      <c r="O241" s="59"/>
      <c r="P241" s="61"/>
      <c r="Q241" s="61"/>
      <c r="R241" s="62" t="str">
        <f>IF(C241="","",_xlfn.XLOOKUP(C241,table_Termination[Connector],table_Termination[Conduit_Size]))</f>
        <v/>
      </c>
      <c r="S241" s="63" t="str">
        <f>IF(C241="","",_xlfn.XLOOKUP(C241,table_Termination[Connector],table_Termination[Wire AWG]))</f>
        <v/>
      </c>
      <c r="T241" s="64" t="str">
        <f t="shared" si="39"/>
        <v/>
      </c>
      <c r="U241" s="65" t="str">
        <f>IF(C241="","",LEFT(_xlfn.XLOOKUP(C241,table_Termination[Connector],table_Termination[Voltage]),3))</f>
        <v/>
      </c>
      <c r="V241" s="66" t="str">
        <f t="shared" si="48"/>
        <v/>
      </c>
      <c r="W241" s="64" t="str" cm="1">
        <f t="array" aca="1" ref="W241" ca="1">IF(C241="","",IF(D241="MCC","------",IF(K241="","Black",_xlfn.XLOOKUP(K241,Table_RotateWireColor[circuit],INDIRECT("Table_RotateWireColor["&amp;U241&amp;"]")))))</f>
        <v/>
      </c>
      <c r="X241" s="64" t="str" cm="1">
        <f t="array" aca="1" ref="X241" ca="1">IF(C241="","",IF(D241="MCC","-----",IF(AH241=1,"-",IF(K241="","Red",_xlfn.XLOOKUP(L241,Table_RotateWireColor[circuit],INDIRECT("Table_RotateWireColor["&amp;U241&amp;"]"))))))</f>
        <v/>
      </c>
      <c r="Y241" s="64" t="str" cm="1">
        <f t="array" aca="1" ref="Y241" ca="1">IF(C241="","",IF(D241="MCC","-----",IF(AH241&lt;=2,"-",IF(K241="","Blue",_xlfn.XLOOKUP(M241,Table_RotateWireColor[circuit],INDIRECT("Table_RotateWireColor["&amp;U241&amp;"]"))))))</f>
        <v/>
      </c>
      <c r="Z241" s="64" t="str" cm="1">
        <f t="array" aca="1" ref="Z241" ca="1">IF(C241="","",IF(D241="MCC","-----",IF(AI241&lt;&gt;1,"-",IF(K241="","White",_xlfn.XLOOKUP("N",Table_RotateWireColor[circuit],INDIRECT("Table_RotateWireColor["&amp;U241&amp;"]"))))))</f>
        <v/>
      </c>
      <c r="AA241" s="64" t="str">
        <f t="shared" si="43"/>
        <v/>
      </c>
      <c r="AB241" s="67" t="str">
        <f>IF(C241="","","PWxx-"&amp;_xlfn.XLOOKUP(C241,table_Termination[Connector],table_Termination[Abbreviation])&amp;"T-xxSALx("&amp;IF(D241="LFMC",0,IF(D241="MCC",1,3))&amp;IF(Q241="Bolt",1,0)&amp;IF(AL241="None",0,IF(AL241="1G",1,IF(AL241="4x4",2,3)))&amp;")")</f>
        <v/>
      </c>
      <c r="AC241" s="68" t="str">
        <f>IF(D241="MCC","MC Cable Wire Colors "&amp;_xlfn.XLOOKUP(C241,table_Termination[Connector],table_Termination[MCC_Wire_Colors]),"")</f>
        <v/>
      </c>
      <c r="AD241" s="69"/>
      <c r="AG241" t="e">
        <f>IF(AND(LEFT(C241,2)="L6",_xlfn.NUMBERVALUE(LEFT(U241,3))&gt;250),"1ph",_xlfn.XLOOKUP(C241,table_Termination[Connector],table_Termination[Phasing]))</f>
        <v>#N/A</v>
      </c>
      <c r="AH241" t="e">
        <f>_xlfn.XLOOKUP('Order Entry'!AG241,lookup!$O$3:$O$7,lookup!$P$3:$P$7)</f>
        <v>#N/A</v>
      </c>
      <c r="AI241" t="e">
        <f>_xlfn.XLOOKUP('Order Entry'!AG241,lookup!$O$3:$O$7,lookup!$Q$3:$Q$7)</f>
        <v>#N/A</v>
      </c>
      <c r="AJ241">
        <f t="shared" si="40"/>
        <v>0</v>
      </c>
      <c r="AK241" t="e">
        <f>_xlfn.XLOOKUP(C241,table_Termination[Connector],table_Termination[Plate_Hole])</f>
        <v>#N/A</v>
      </c>
      <c r="AL241" t="e">
        <f>_xlfn.XLOOKUP(V241,lookup!$AD$68:$AD$72,lookup!$AC$68:$AC$72)</f>
        <v>#N/A</v>
      </c>
      <c r="AM241" s="44" t="str" cm="1">
        <f t="array" ref="AM241">IF(C241="","",IF(_xlfn.XLOOKUP(C241,table_Termination[Connector],table_Termination[Plate_Hole])=1.6,{"4x4","1G"},IF(_xlfn.XLOOKUP(C241,table_Termination[Connector],table_Termination[Plate_Hole])=2.1,"4x4","None")))</f>
        <v/>
      </c>
      <c r="AO241" s="44" t="str" cm="1">
        <f t="array" ref="AO241">IF(AM241="","None",_xlfn.XLOOKUP(_xlfn.ANCHORARRAY(AM241),lookup!$AC$68:$AC$72,lookup!$AD$68:$AD$72))</f>
        <v>None</v>
      </c>
      <c r="AQ241" s="44" t="s">
        <v>283</v>
      </c>
      <c r="AR241" t="str">
        <f>IF(C241="","",_xlfn.XLOOKUP(_xlfn.XLOOKUP(C241,table_Termination[Connector],table_Termination[SQD_Breaker]),Table_Breaker[breaker],Table_Breaker[Description]))</f>
        <v/>
      </c>
      <c r="AS241" t="str">
        <f>IF(C241="","",_xlfn.XLOOKUP(_xlfn.XLOOKUP(C241,table_Termination[Connector],table_Termination[HV_Siem_Breaker]),Table_Breaker[breaker],Table_Breaker[Description],""))</f>
        <v/>
      </c>
      <c r="AT241" s="44" t="s">
        <v>283</v>
      </c>
      <c r="AU241" t="e">
        <f t="shared" si="44"/>
        <v>#N/A</v>
      </c>
      <c r="AV241" t="e">
        <f t="shared" si="45"/>
        <v>#N/A</v>
      </c>
      <c r="AW241" s="44" t="str" cm="1">
        <f t="array" ref="AW241">IF(D241="","",_xlfn.TOROW(lookup!A422:A434))</f>
        <v/>
      </c>
    </row>
    <row r="242" spans="1:49" x14ac:dyDescent="0.25">
      <c r="A242" s="56">
        <v>233</v>
      </c>
      <c r="B242" s="57" t="str">
        <f t="shared" si="41"/>
        <v/>
      </c>
      <c r="C242" s="58"/>
      <c r="D242" s="58"/>
      <c r="E242" s="57"/>
      <c r="F242" s="57" t="str">
        <f t="shared" si="42"/>
        <v/>
      </c>
      <c r="G242" s="57"/>
      <c r="H242" s="59"/>
      <c r="I242" s="59" t="s">
        <v>183</v>
      </c>
      <c r="J242" s="59" t="s">
        <v>183</v>
      </c>
      <c r="K242" s="59"/>
      <c r="L242" s="60" t="str">
        <f t="shared" si="46"/>
        <v/>
      </c>
      <c r="M242" s="60" t="str">
        <f t="shared" si="47"/>
        <v/>
      </c>
      <c r="N242" s="59"/>
      <c r="O242" s="59"/>
      <c r="P242" s="61"/>
      <c r="Q242" s="61"/>
      <c r="R242" s="62" t="str">
        <f>IF(C242="","",_xlfn.XLOOKUP(C242,table_Termination[Connector],table_Termination[Conduit_Size]))</f>
        <v/>
      </c>
      <c r="S242" s="63" t="str">
        <f>IF(C242="","",_xlfn.XLOOKUP(C242,table_Termination[Connector],table_Termination[Wire AWG]))</f>
        <v/>
      </c>
      <c r="T242" s="64" t="str">
        <f t="shared" si="39"/>
        <v/>
      </c>
      <c r="U242" s="65" t="str">
        <f>IF(C242="","",LEFT(_xlfn.XLOOKUP(C242,table_Termination[Connector],table_Termination[Voltage]),3))</f>
        <v/>
      </c>
      <c r="V242" s="66" t="str">
        <f t="shared" si="48"/>
        <v/>
      </c>
      <c r="W242" s="64" t="str" cm="1">
        <f t="array" aca="1" ref="W242" ca="1">IF(C242="","",IF(D242="MCC","------",IF(K242="","Black",_xlfn.XLOOKUP(K242,Table_RotateWireColor[circuit],INDIRECT("Table_RotateWireColor["&amp;U242&amp;"]")))))</f>
        <v/>
      </c>
      <c r="X242" s="64" t="str" cm="1">
        <f t="array" aca="1" ref="X242" ca="1">IF(C242="","",IF(D242="MCC","-----",IF(AH242=1,"-",IF(K242="","Red",_xlfn.XLOOKUP(L242,Table_RotateWireColor[circuit],INDIRECT("Table_RotateWireColor["&amp;U242&amp;"]"))))))</f>
        <v/>
      </c>
      <c r="Y242" s="64" t="str" cm="1">
        <f t="array" aca="1" ref="Y242" ca="1">IF(C242="","",IF(D242="MCC","-----",IF(AH242&lt;=2,"-",IF(K242="","Blue",_xlfn.XLOOKUP(M242,Table_RotateWireColor[circuit],INDIRECT("Table_RotateWireColor["&amp;U242&amp;"]"))))))</f>
        <v/>
      </c>
      <c r="Z242" s="64" t="str" cm="1">
        <f t="array" aca="1" ref="Z242" ca="1">IF(C242="","",IF(D242="MCC","-----",IF(AI242&lt;&gt;1,"-",IF(K242="","White",_xlfn.XLOOKUP("N",Table_RotateWireColor[circuit],INDIRECT("Table_RotateWireColor["&amp;U242&amp;"]"))))))</f>
        <v/>
      </c>
      <c r="AA242" s="64" t="str">
        <f t="shared" si="43"/>
        <v/>
      </c>
      <c r="AB242" s="67" t="str">
        <f>IF(C242="","","PWxx-"&amp;_xlfn.XLOOKUP(C242,table_Termination[Connector],table_Termination[Abbreviation])&amp;"T-xxSALx("&amp;IF(D242="LFMC",0,IF(D242="MCC",1,3))&amp;IF(Q242="Bolt",1,0)&amp;IF(AL242="None",0,IF(AL242="1G",1,IF(AL242="4x4",2,3)))&amp;")")</f>
        <v/>
      </c>
      <c r="AC242" s="68" t="str">
        <f>IF(D242="MCC","MC Cable Wire Colors "&amp;_xlfn.XLOOKUP(C242,table_Termination[Connector],table_Termination[MCC_Wire_Colors]),"")</f>
        <v/>
      </c>
      <c r="AD242" s="69"/>
      <c r="AG242" t="e">
        <f>IF(AND(LEFT(C242,2)="L6",_xlfn.NUMBERVALUE(LEFT(U242,3))&gt;250),"1ph",_xlfn.XLOOKUP(C242,table_Termination[Connector],table_Termination[Phasing]))</f>
        <v>#N/A</v>
      </c>
      <c r="AH242" t="e">
        <f>_xlfn.XLOOKUP('Order Entry'!AG242,lookup!$O$3:$O$7,lookup!$P$3:$P$7)</f>
        <v>#N/A</v>
      </c>
      <c r="AI242" t="e">
        <f>_xlfn.XLOOKUP('Order Entry'!AG242,lookup!$O$3:$O$7,lookup!$Q$3:$Q$7)</f>
        <v>#N/A</v>
      </c>
      <c r="AJ242">
        <f t="shared" si="40"/>
        <v>0</v>
      </c>
      <c r="AK242" t="e">
        <f>_xlfn.XLOOKUP(C242,table_Termination[Connector],table_Termination[Plate_Hole])</f>
        <v>#N/A</v>
      </c>
      <c r="AL242" t="e">
        <f>_xlfn.XLOOKUP(V242,lookup!$AD$68:$AD$72,lookup!$AC$68:$AC$72)</f>
        <v>#N/A</v>
      </c>
      <c r="AM242" s="44" t="str" cm="1">
        <f t="array" ref="AM242">IF(C242="","",IF(_xlfn.XLOOKUP(C242,table_Termination[Connector],table_Termination[Plate_Hole])=1.6,{"4x4","1G"},IF(_xlfn.XLOOKUP(C242,table_Termination[Connector],table_Termination[Plate_Hole])=2.1,"4x4","None")))</f>
        <v/>
      </c>
      <c r="AO242" s="44" t="str" cm="1">
        <f t="array" ref="AO242">IF(AM242="","None",_xlfn.XLOOKUP(_xlfn.ANCHORARRAY(AM242),lookup!$AC$68:$AC$72,lookup!$AD$68:$AD$72))</f>
        <v>None</v>
      </c>
      <c r="AQ242" s="44" t="s">
        <v>283</v>
      </c>
      <c r="AR242" t="str">
        <f>IF(C242="","",_xlfn.XLOOKUP(_xlfn.XLOOKUP(C242,table_Termination[Connector],table_Termination[SQD_Breaker]),Table_Breaker[breaker],Table_Breaker[Description]))</f>
        <v/>
      </c>
      <c r="AS242" t="str">
        <f>IF(C242="","",_xlfn.XLOOKUP(_xlfn.XLOOKUP(C242,table_Termination[Connector],table_Termination[HV_Siem_Breaker]),Table_Breaker[breaker],Table_Breaker[Description],""))</f>
        <v/>
      </c>
      <c r="AT242" s="44" t="s">
        <v>283</v>
      </c>
      <c r="AU242" t="e">
        <f t="shared" si="44"/>
        <v>#N/A</v>
      </c>
      <c r="AV242" t="e">
        <f t="shared" si="45"/>
        <v>#N/A</v>
      </c>
      <c r="AW242" s="44" t="str" cm="1">
        <f t="array" ref="AW242">IF(D242="","",_xlfn.TOROW(lookup!A423:A435))</f>
        <v/>
      </c>
    </row>
    <row r="243" spans="1:49" x14ac:dyDescent="0.25">
      <c r="A243" s="56">
        <v>234</v>
      </c>
      <c r="B243" s="57" t="str">
        <f t="shared" si="41"/>
        <v/>
      </c>
      <c r="C243" s="58"/>
      <c r="D243" s="58"/>
      <c r="E243" s="57"/>
      <c r="F243" s="57" t="str">
        <f t="shared" si="42"/>
        <v/>
      </c>
      <c r="G243" s="57"/>
      <c r="H243" s="59"/>
      <c r="I243" s="59" t="s">
        <v>183</v>
      </c>
      <c r="J243" s="59" t="s">
        <v>183</v>
      </c>
      <c r="K243" s="59"/>
      <c r="L243" s="60" t="str">
        <f t="shared" si="46"/>
        <v/>
      </c>
      <c r="M243" s="60" t="str">
        <f t="shared" si="47"/>
        <v/>
      </c>
      <c r="N243" s="59"/>
      <c r="O243" s="59"/>
      <c r="P243" s="61"/>
      <c r="Q243" s="61"/>
      <c r="R243" s="62" t="str">
        <f>IF(C243="","",_xlfn.XLOOKUP(C243,table_Termination[Connector],table_Termination[Conduit_Size]))</f>
        <v/>
      </c>
      <c r="S243" s="63" t="str">
        <f>IF(C243="","",_xlfn.XLOOKUP(C243,table_Termination[Connector],table_Termination[Wire AWG]))</f>
        <v/>
      </c>
      <c r="T243" s="64" t="str">
        <f t="shared" si="39"/>
        <v/>
      </c>
      <c r="U243" s="65" t="str">
        <f>IF(C243="","",LEFT(_xlfn.XLOOKUP(C243,table_Termination[Connector],table_Termination[Voltage]),3))</f>
        <v/>
      </c>
      <c r="V243" s="66" t="str">
        <f t="shared" si="48"/>
        <v/>
      </c>
      <c r="W243" s="64" t="str" cm="1">
        <f t="array" aca="1" ref="W243" ca="1">IF(C243="","",IF(D243="MCC","------",IF(K243="","Black",_xlfn.XLOOKUP(K243,Table_RotateWireColor[circuit],INDIRECT("Table_RotateWireColor["&amp;U243&amp;"]")))))</f>
        <v/>
      </c>
      <c r="X243" s="64" t="str" cm="1">
        <f t="array" aca="1" ref="X243" ca="1">IF(C243="","",IF(D243="MCC","-----",IF(AH243=1,"-",IF(K243="","Red",_xlfn.XLOOKUP(L243,Table_RotateWireColor[circuit],INDIRECT("Table_RotateWireColor["&amp;U243&amp;"]"))))))</f>
        <v/>
      </c>
      <c r="Y243" s="64" t="str" cm="1">
        <f t="array" aca="1" ref="Y243" ca="1">IF(C243="","",IF(D243="MCC","-----",IF(AH243&lt;=2,"-",IF(K243="","Blue",_xlfn.XLOOKUP(M243,Table_RotateWireColor[circuit],INDIRECT("Table_RotateWireColor["&amp;U243&amp;"]"))))))</f>
        <v/>
      </c>
      <c r="Z243" s="64" t="str" cm="1">
        <f t="array" aca="1" ref="Z243" ca="1">IF(C243="","",IF(D243="MCC","-----",IF(AI243&lt;&gt;1,"-",IF(K243="","White",_xlfn.XLOOKUP("N",Table_RotateWireColor[circuit],INDIRECT("Table_RotateWireColor["&amp;U243&amp;"]"))))))</f>
        <v/>
      </c>
      <c r="AA243" s="64" t="str">
        <f t="shared" si="43"/>
        <v/>
      </c>
      <c r="AB243" s="67" t="str">
        <f>IF(C243="","","PWxx-"&amp;_xlfn.XLOOKUP(C243,table_Termination[Connector],table_Termination[Abbreviation])&amp;"T-xxSALx("&amp;IF(D243="LFMC",0,IF(D243="MCC",1,3))&amp;IF(Q243="Bolt",1,0)&amp;IF(AL243="None",0,IF(AL243="1G",1,IF(AL243="4x4",2,3)))&amp;")")</f>
        <v/>
      </c>
      <c r="AC243" s="68" t="str">
        <f>IF(D243="MCC","MC Cable Wire Colors "&amp;_xlfn.XLOOKUP(C243,table_Termination[Connector],table_Termination[MCC_Wire_Colors]),"")</f>
        <v/>
      </c>
      <c r="AD243" s="69"/>
      <c r="AG243" t="e">
        <f>IF(AND(LEFT(C243,2)="L6",_xlfn.NUMBERVALUE(LEFT(U243,3))&gt;250),"1ph",_xlfn.XLOOKUP(C243,table_Termination[Connector],table_Termination[Phasing]))</f>
        <v>#N/A</v>
      </c>
      <c r="AH243" t="e">
        <f>_xlfn.XLOOKUP('Order Entry'!AG243,lookup!$O$3:$O$7,lookup!$P$3:$P$7)</f>
        <v>#N/A</v>
      </c>
      <c r="AI243" t="e">
        <f>_xlfn.XLOOKUP('Order Entry'!AG243,lookup!$O$3:$O$7,lookup!$Q$3:$Q$7)</f>
        <v>#N/A</v>
      </c>
      <c r="AJ243">
        <f t="shared" si="40"/>
        <v>0</v>
      </c>
      <c r="AK243" t="e">
        <f>_xlfn.XLOOKUP(C243,table_Termination[Connector],table_Termination[Plate_Hole])</f>
        <v>#N/A</v>
      </c>
      <c r="AL243" t="e">
        <f>_xlfn.XLOOKUP(V243,lookup!$AD$68:$AD$72,lookup!$AC$68:$AC$72)</f>
        <v>#N/A</v>
      </c>
      <c r="AM243" s="44" t="str" cm="1">
        <f t="array" ref="AM243">IF(C243="","",IF(_xlfn.XLOOKUP(C243,table_Termination[Connector],table_Termination[Plate_Hole])=1.6,{"4x4","1G"},IF(_xlfn.XLOOKUP(C243,table_Termination[Connector],table_Termination[Plate_Hole])=2.1,"4x4","None")))</f>
        <v/>
      </c>
      <c r="AO243" s="44" t="str" cm="1">
        <f t="array" ref="AO243">IF(AM243="","None",_xlfn.XLOOKUP(_xlfn.ANCHORARRAY(AM243),lookup!$AC$68:$AC$72,lookup!$AD$68:$AD$72))</f>
        <v>None</v>
      </c>
      <c r="AQ243" s="44" t="s">
        <v>283</v>
      </c>
      <c r="AR243" t="str">
        <f>IF(C243="","",_xlfn.XLOOKUP(_xlfn.XLOOKUP(C243,table_Termination[Connector],table_Termination[SQD_Breaker]),Table_Breaker[breaker],Table_Breaker[Description]))</f>
        <v/>
      </c>
      <c r="AS243" t="str">
        <f>IF(C243="","",_xlfn.XLOOKUP(_xlfn.XLOOKUP(C243,table_Termination[Connector],table_Termination[HV_Siem_Breaker]),Table_Breaker[breaker],Table_Breaker[Description],""))</f>
        <v/>
      </c>
      <c r="AT243" s="44" t="s">
        <v>283</v>
      </c>
      <c r="AU243" t="e">
        <f t="shared" si="44"/>
        <v>#N/A</v>
      </c>
      <c r="AV243" t="e">
        <f t="shared" si="45"/>
        <v>#N/A</v>
      </c>
      <c r="AW243" s="44" t="str" cm="1">
        <f t="array" ref="AW243">IF(D243="","",_xlfn.TOROW(lookup!A424:A436))</f>
        <v/>
      </c>
    </row>
    <row r="244" spans="1:49" x14ac:dyDescent="0.25">
      <c r="A244" s="56">
        <v>235</v>
      </c>
      <c r="B244" s="57" t="str">
        <f t="shared" si="41"/>
        <v/>
      </c>
      <c r="C244" s="58"/>
      <c r="D244" s="58"/>
      <c r="E244" s="57"/>
      <c r="F244" s="57" t="str">
        <f t="shared" si="42"/>
        <v/>
      </c>
      <c r="G244" s="57"/>
      <c r="H244" s="59"/>
      <c r="I244" s="59" t="s">
        <v>183</v>
      </c>
      <c r="J244" s="59" t="s">
        <v>183</v>
      </c>
      <c r="K244" s="59"/>
      <c r="L244" s="60" t="str">
        <f t="shared" si="46"/>
        <v/>
      </c>
      <c r="M244" s="60" t="str">
        <f t="shared" si="47"/>
        <v/>
      </c>
      <c r="N244" s="59"/>
      <c r="O244" s="59"/>
      <c r="P244" s="61"/>
      <c r="Q244" s="61"/>
      <c r="R244" s="62" t="str">
        <f>IF(C244="","",_xlfn.XLOOKUP(C244,table_Termination[Connector],table_Termination[Conduit_Size]))</f>
        <v/>
      </c>
      <c r="S244" s="63" t="str">
        <f>IF(C244="","",_xlfn.XLOOKUP(C244,table_Termination[Connector],table_Termination[Wire AWG]))</f>
        <v/>
      </c>
      <c r="T244" s="64" t="str">
        <f t="shared" si="39"/>
        <v/>
      </c>
      <c r="U244" s="65" t="str">
        <f>IF(C244="","",LEFT(_xlfn.XLOOKUP(C244,table_Termination[Connector],table_Termination[Voltage]),3))</f>
        <v/>
      </c>
      <c r="V244" s="66" t="str">
        <f t="shared" si="48"/>
        <v/>
      </c>
      <c r="W244" s="64" t="str" cm="1">
        <f t="array" aca="1" ref="W244" ca="1">IF(C244="","",IF(D244="MCC","------",IF(K244="","Black",_xlfn.XLOOKUP(K244,Table_RotateWireColor[circuit],INDIRECT("Table_RotateWireColor["&amp;U244&amp;"]")))))</f>
        <v/>
      </c>
      <c r="X244" s="64" t="str" cm="1">
        <f t="array" aca="1" ref="X244" ca="1">IF(C244="","",IF(D244="MCC","-----",IF(AH244=1,"-",IF(K244="","Red",_xlfn.XLOOKUP(L244,Table_RotateWireColor[circuit],INDIRECT("Table_RotateWireColor["&amp;U244&amp;"]"))))))</f>
        <v/>
      </c>
      <c r="Y244" s="64" t="str" cm="1">
        <f t="array" aca="1" ref="Y244" ca="1">IF(C244="","",IF(D244="MCC","-----",IF(AH244&lt;=2,"-",IF(K244="","Blue",_xlfn.XLOOKUP(M244,Table_RotateWireColor[circuit],INDIRECT("Table_RotateWireColor["&amp;U244&amp;"]"))))))</f>
        <v/>
      </c>
      <c r="Z244" s="64" t="str" cm="1">
        <f t="array" aca="1" ref="Z244" ca="1">IF(C244="","",IF(D244="MCC","-----",IF(AI244&lt;&gt;1,"-",IF(K244="","White",_xlfn.XLOOKUP("N",Table_RotateWireColor[circuit],INDIRECT("Table_RotateWireColor["&amp;U244&amp;"]"))))))</f>
        <v/>
      </c>
      <c r="AA244" s="64" t="str">
        <f t="shared" si="43"/>
        <v/>
      </c>
      <c r="AB244" s="67" t="str">
        <f>IF(C244="","","PWxx-"&amp;_xlfn.XLOOKUP(C244,table_Termination[Connector],table_Termination[Abbreviation])&amp;"T-xxSALx("&amp;IF(D244="LFMC",0,IF(D244="MCC",1,3))&amp;IF(Q244="Bolt",1,0)&amp;IF(AL244="None",0,IF(AL244="1G",1,IF(AL244="4x4",2,3)))&amp;")")</f>
        <v/>
      </c>
      <c r="AC244" s="68" t="str">
        <f>IF(D244="MCC","MC Cable Wire Colors "&amp;_xlfn.XLOOKUP(C244,table_Termination[Connector],table_Termination[MCC_Wire_Colors]),"")</f>
        <v/>
      </c>
      <c r="AD244" s="69"/>
      <c r="AG244" t="e">
        <f>IF(AND(LEFT(C244,2)="L6",_xlfn.NUMBERVALUE(LEFT(U244,3))&gt;250),"1ph",_xlfn.XLOOKUP(C244,table_Termination[Connector],table_Termination[Phasing]))</f>
        <v>#N/A</v>
      </c>
      <c r="AH244" t="e">
        <f>_xlfn.XLOOKUP('Order Entry'!AG244,lookup!$O$3:$O$7,lookup!$P$3:$P$7)</f>
        <v>#N/A</v>
      </c>
      <c r="AI244" t="e">
        <f>_xlfn.XLOOKUP('Order Entry'!AG244,lookup!$O$3:$O$7,lookup!$Q$3:$Q$7)</f>
        <v>#N/A</v>
      </c>
      <c r="AJ244">
        <f t="shared" si="40"/>
        <v>0</v>
      </c>
      <c r="AK244" t="e">
        <f>_xlfn.XLOOKUP(C244,table_Termination[Connector],table_Termination[Plate_Hole])</f>
        <v>#N/A</v>
      </c>
      <c r="AL244" t="e">
        <f>_xlfn.XLOOKUP(V244,lookup!$AD$68:$AD$72,lookup!$AC$68:$AC$72)</f>
        <v>#N/A</v>
      </c>
      <c r="AM244" s="44" t="str" cm="1">
        <f t="array" ref="AM244">IF(C244="","",IF(_xlfn.XLOOKUP(C244,table_Termination[Connector],table_Termination[Plate_Hole])=1.6,{"4x4","1G"},IF(_xlfn.XLOOKUP(C244,table_Termination[Connector],table_Termination[Plate_Hole])=2.1,"4x4","None")))</f>
        <v/>
      </c>
      <c r="AO244" s="44" t="str" cm="1">
        <f t="array" ref="AO244">IF(AM244="","None",_xlfn.XLOOKUP(_xlfn.ANCHORARRAY(AM244),lookup!$AC$68:$AC$72,lookup!$AD$68:$AD$72))</f>
        <v>None</v>
      </c>
      <c r="AQ244" s="44" t="s">
        <v>283</v>
      </c>
      <c r="AR244" t="str">
        <f>IF(C244="","",_xlfn.XLOOKUP(_xlfn.XLOOKUP(C244,table_Termination[Connector],table_Termination[SQD_Breaker]),Table_Breaker[breaker],Table_Breaker[Description]))</f>
        <v/>
      </c>
      <c r="AS244" t="str">
        <f>IF(C244="","",_xlfn.XLOOKUP(_xlfn.XLOOKUP(C244,table_Termination[Connector],table_Termination[HV_Siem_Breaker]),Table_Breaker[breaker],Table_Breaker[Description],""))</f>
        <v/>
      </c>
      <c r="AT244" s="44" t="s">
        <v>283</v>
      </c>
      <c r="AU244" t="e">
        <f t="shared" si="44"/>
        <v>#N/A</v>
      </c>
      <c r="AV244" t="e">
        <f t="shared" si="45"/>
        <v>#N/A</v>
      </c>
      <c r="AW244" s="44" t="str" cm="1">
        <f t="array" ref="AW244">IF(D244="","",_xlfn.TOROW(lookup!A425:A437))</f>
        <v/>
      </c>
    </row>
    <row r="245" spans="1:49" x14ac:dyDescent="0.25">
      <c r="A245" s="56">
        <v>236</v>
      </c>
      <c r="B245" s="57" t="str">
        <f t="shared" si="41"/>
        <v/>
      </c>
      <c r="C245" s="58"/>
      <c r="D245" s="58"/>
      <c r="E245" s="57"/>
      <c r="F245" s="57" t="str">
        <f t="shared" si="42"/>
        <v/>
      </c>
      <c r="G245" s="57"/>
      <c r="H245" s="59"/>
      <c r="I245" s="59" t="s">
        <v>183</v>
      </c>
      <c r="J245" s="59" t="s">
        <v>183</v>
      </c>
      <c r="K245" s="59"/>
      <c r="L245" s="60" t="str">
        <f t="shared" si="46"/>
        <v/>
      </c>
      <c r="M245" s="60" t="str">
        <f t="shared" si="47"/>
        <v/>
      </c>
      <c r="N245" s="59"/>
      <c r="O245" s="59"/>
      <c r="P245" s="61"/>
      <c r="Q245" s="61"/>
      <c r="R245" s="62" t="str">
        <f>IF(C245="","",_xlfn.XLOOKUP(C245,table_Termination[Connector],table_Termination[Conduit_Size]))</f>
        <v/>
      </c>
      <c r="S245" s="63" t="str">
        <f>IF(C245="","",_xlfn.XLOOKUP(C245,table_Termination[Connector],table_Termination[Wire AWG]))</f>
        <v/>
      </c>
      <c r="T245" s="64" t="str">
        <f t="shared" si="39"/>
        <v/>
      </c>
      <c r="U245" s="65" t="str">
        <f>IF(C245="","",LEFT(_xlfn.XLOOKUP(C245,table_Termination[Connector],table_Termination[Voltage]),3))</f>
        <v/>
      </c>
      <c r="V245" s="66" t="str">
        <f t="shared" si="48"/>
        <v/>
      </c>
      <c r="W245" s="64" t="str" cm="1">
        <f t="array" aca="1" ref="W245" ca="1">IF(C245="","",IF(D245="MCC","------",IF(K245="","Black",_xlfn.XLOOKUP(K245,Table_RotateWireColor[circuit],INDIRECT("Table_RotateWireColor["&amp;U245&amp;"]")))))</f>
        <v/>
      </c>
      <c r="X245" s="64" t="str" cm="1">
        <f t="array" aca="1" ref="X245" ca="1">IF(C245="","",IF(D245="MCC","-----",IF(AH245=1,"-",IF(K245="","Red",_xlfn.XLOOKUP(L245,Table_RotateWireColor[circuit],INDIRECT("Table_RotateWireColor["&amp;U245&amp;"]"))))))</f>
        <v/>
      </c>
      <c r="Y245" s="64" t="str" cm="1">
        <f t="array" aca="1" ref="Y245" ca="1">IF(C245="","",IF(D245="MCC","-----",IF(AH245&lt;=2,"-",IF(K245="","Blue",_xlfn.XLOOKUP(M245,Table_RotateWireColor[circuit],INDIRECT("Table_RotateWireColor["&amp;U245&amp;"]"))))))</f>
        <v/>
      </c>
      <c r="Z245" s="64" t="str" cm="1">
        <f t="array" aca="1" ref="Z245" ca="1">IF(C245="","",IF(D245="MCC","-----",IF(AI245&lt;&gt;1,"-",IF(K245="","White",_xlfn.XLOOKUP("N",Table_RotateWireColor[circuit],INDIRECT("Table_RotateWireColor["&amp;U245&amp;"]"))))))</f>
        <v/>
      </c>
      <c r="AA245" s="64" t="str">
        <f t="shared" si="43"/>
        <v/>
      </c>
      <c r="AB245" s="67" t="str">
        <f>IF(C245="","","PWxx-"&amp;_xlfn.XLOOKUP(C245,table_Termination[Connector],table_Termination[Abbreviation])&amp;"T-xxSALx("&amp;IF(D245="LFMC",0,IF(D245="MCC",1,3))&amp;IF(Q245="Bolt",1,0)&amp;IF(AL245="None",0,IF(AL245="1G",1,IF(AL245="4x4",2,3)))&amp;")")</f>
        <v/>
      </c>
      <c r="AC245" s="68" t="str">
        <f>IF(D245="MCC","MC Cable Wire Colors "&amp;_xlfn.XLOOKUP(C245,table_Termination[Connector],table_Termination[MCC_Wire_Colors]),"")</f>
        <v/>
      </c>
      <c r="AD245" s="69"/>
      <c r="AG245" t="e">
        <f>IF(AND(LEFT(C245,2)="L6",_xlfn.NUMBERVALUE(LEFT(U245,3))&gt;250),"1ph",_xlfn.XLOOKUP(C245,table_Termination[Connector],table_Termination[Phasing]))</f>
        <v>#N/A</v>
      </c>
      <c r="AH245" t="e">
        <f>_xlfn.XLOOKUP('Order Entry'!AG245,lookup!$O$3:$O$7,lookup!$P$3:$P$7)</f>
        <v>#N/A</v>
      </c>
      <c r="AI245" t="e">
        <f>_xlfn.XLOOKUP('Order Entry'!AG245,lookup!$O$3:$O$7,lookup!$Q$3:$Q$7)</f>
        <v>#N/A</v>
      </c>
      <c r="AJ245">
        <f t="shared" si="40"/>
        <v>0</v>
      </c>
      <c r="AK245" t="e">
        <f>_xlfn.XLOOKUP(C245,table_Termination[Connector],table_Termination[Plate_Hole])</f>
        <v>#N/A</v>
      </c>
      <c r="AL245" t="e">
        <f>_xlfn.XLOOKUP(V245,lookup!$AD$68:$AD$72,lookup!$AC$68:$AC$72)</f>
        <v>#N/A</v>
      </c>
      <c r="AM245" s="44" t="str" cm="1">
        <f t="array" ref="AM245">IF(C245="","",IF(_xlfn.XLOOKUP(C245,table_Termination[Connector],table_Termination[Plate_Hole])=1.6,{"4x4","1G"},IF(_xlfn.XLOOKUP(C245,table_Termination[Connector],table_Termination[Plate_Hole])=2.1,"4x4","None")))</f>
        <v/>
      </c>
      <c r="AO245" s="44" t="str" cm="1">
        <f t="array" ref="AO245">IF(AM245="","None",_xlfn.XLOOKUP(_xlfn.ANCHORARRAY(AM245),lookup!$AC$68:$AC$72,lookup!$AD$68:$AD$72))</f>
        <v>None</v>
      </c>
      <c r="AQ245" s="44" t="s">
        <v>283</v>
      </c>
      <c r="AR245" t="str">
        <f>IF(C245="","",_xlfn.XLOOKUP(_xlfn.XLOOKUP(C245,table_Termination[Connector],table_Termination[SQD_Breaker]),Table_Breaker[breaker],Table_Breaker[Description]))</f>
        <v/>
      </c>
      <c r="AS245" t="str">
        <f>IF(C245="","",_xlfn.XLOOKUP(_xlfn.XLOOKUP(C245,table_Termination[Connector],table_Termination[HV_Siem_Breaker]),Table_Breaker[breaker],Table_Breaker[Description],""))</f>
        <v/>
      </c>
      <c r="AT245" s="44" t="s">
        <v>283</v>
      </c>
      <c r="AU245" t="e">
        <f t="shared" si="44"/>
        <v>#N/A</v>
      </c>
      <c r="AV245" t="e">
        <f t="shared" si="45"/>
        <v>#N/A</v>
      </c>
      <c r="AW245" s="44" t="str" cm="1">
        <f t="array" ref="AW245">IF(D245="","",_xlfn.TOROW(lookup!A426:A438))</f>
        <v/>
      </c>
    </row>
    <row r="246" spans="1:49" x14ac:dyDescent="0.25">
      <c r="A246" s="56">
        <v>237</v>
      </c>
      <c r="B246" s="57" t="str">
        <f t="shared" si="41"/>
        <v/>
      </c>
      <c r="C246" s="58"/>
      <c r="D246" s="58"/>
      <c r="E246" s="57"/>
      <c r="F246" s="57" t="str">
        <f t="shared" si="42"/>
        <v/>
      </c>
      <c r="G246" s="57"/>
      <c r="H246" s="59"/>
      <c r="I246" s="59" t="s">
        <v>183</v>
      </c>
      <c r="J246" s="59" t="s">
        <v>183</v>
      </c>
      <c r="K246" s="59"/>
      <c r="L246" s="60" t="str">
        <f t="shared" si="46"/>
        <v/>
      </c>
      <c r="M246" s="60" t="str">
        <f t="shared" si="47"/>
        <v/>
      </c>
      <c r="N246" s="59"/>
      <c r="O246" s="59"/>
      <c r="P246" s="61"/>
      <c r="Q246" s="61"/>
      <c r="R246" s="62" t="str">
        <f>IF(C246="","",_xlfn.XLOOKUP(C246,table_Termination[Connector],table_Termination[Conduit_Size]))</f>
        <v/>
      </c>
      <c r="S246" s="63" t="str">
        <f>IF(C246="","",_xlfn.XLOOKUP(C246,table_Termination[Connector],table_Termination[Wire AWG]))</f>
        <v/>
      </c>
      <c r="T246" s="64" t="str">
        <f t="shared" si="39"/>
        <v/>
      </c>
      <c r="U246" s="65" t="str">
        <f>IF(C246="","",LEFT(_xlfn.XLOOKUP(C246,table_Termination[Connector],table_Termination[Voltage]),3))</f>
        <v/>
      </c>
      <c r="V246" s="66" t="str">
        <f t="shared" si="48"/>
        <v/>
      </c>
      <c r="W246" s="64" t="str" cm="1">
        <f t="array" aca="1" ref="W246" ca="1">IF(C246="","",IF(D246="MCC","------",IF(K246="","Black",_xlfn.XLOOKUP(K246,Table_RotateWireColor[circuit],INDIRECT("Table_RotateWireColor["&amp;U246&amp;"]")))))</f>
        <v/>
      </c>
      <c r="X246" s="64" t="str" cm="1">
        <f t="array" aca="1" ref="X246" ca="1">IF(C246="","",IF(D246="MCC","-----",IF(AH246=1,"-",IF(K246="","Red",_xlfn.XLOOKUP(L246,Table_RotateWireColor[circuit],INDIRECT("Table_RotateWireColor["&amp;U246&amp;"]"))))))</f>
        <v/>
      </c>
      <c r="Y246" s="64" t="str" cm="1">
        <f t="array" aca="1" ref="Y246" ca="1">IF(C246="","",IF(D246="MCC","-----",IF(AH246&lt;=2,"-",IF(K246="","Blue",_xlfn.XLOOKUP(M246,Table_RotateWireColor[circuit],INDIRECT("Table_RotateWireColor["&amp;U246&amp;"]"))))))</f>
        <v/>
      </c>
      <c r="Z246" s="64" t="str" cm="1">
        <f t="array" aca="1" ref="Z246" ca="1">IF(C246="","",IF(D246="MCC","-----",IF(AI246&lt;&gt;1,"-",IF(K246="","White",_xlfn.XLOOKUP("N",Table_RotateWireColor[circuit],INDIRECT("Table_RotateWireColor["&amp;U246&amp;"]"))))))</f>
        <v/>
      </c>
      <c r="AA246" s="64" t="str">
        <f t="shared" si="43"/>
        <v/>
      </c>
      <c r="AB246" s="67" t="str">
        <f>IF(C246="","","PWxx-"&amp;_xlfn.XLOOKUP(C246,table_Termination[Connector],table_Termination[Abbreviation])&amp;"T-xxSALx("&amp;IF(D246="LFMC",0,IF(D246="MCC",1,3))&amp;IF(Q246="Bolt",1,0)&amp;IF(AL246="None",0,IF(AL246="1G",1,IF(AL246="4x4",2,3)))&amp;")")</f>
        <v/>
      </c>
      <c r="AC246" s="68" t="str">
        <f>IF(D246="MCC","MC Cable Wire Colors "&amp;_xlfn.XLOOKUP(C246,table_Termination[Connector],table_Termination[MCC_Wire_Colors]),"")</f>
        <v/>
      </c>
      <c r="AD246" s="69"/>
      <c r="AG246" t="e">
        <f>IF(AND(LEFT(C246,2)="L6",_xlfn.NUMBERVALUE(LEFT(U246,3))&gt;250),"1ph",_xlfn.XLOOKUP(C246,table_Termination[Connector],table_Termination[Phasing]))</f>
        <v>#N/A</v>
      </c>
      <c r="AH246" t="e">
        <f>_xlfn.XLOOKUP('Order Entry'!AG246,lookup!$O$3:$O$7,lookup!$P$3:$P$7)</f>
        <v>#N/A</v>
      </c>
      <c r="AI246" t="e">
        <f>_xlfn.XLOOKUP('Order Entry'!AG246,lookup!$O$3:$O$7,lookup!$Q$3:$Q$7)</f>
        <v>#N/A</v>
      </c>
      <c r="AJ246">
        <f t="shared" si="40"/>
        <v>0</v>
      </c>
      <c r="AK246" t="e">
        <f>_xlfn.XLOOKUP(C246,table_Termination[Connector],table_Termination[Plate_Hole])</f>
        <v>#N/A</v>
      </c>
      <c r="AL246" t="e">
        <f>_xlfn.XLOOKUP(V246,lookup!$AD$68:$AD$72,lookup!$AC$68:$AC$72)</f>
        <v>#N/A</v>
      </c>
      <c r="AM246" s="44" t="str" cm="1">
        <f t="array" ref="AM246">IF(C246="","",IF(_xlfn.XLOOKUP(C246,table_Termination[Connector],table_Termination[Plate_Hole])=1.6,{"4x4","1G"},IF(_xlfn.XLOOKUP(C246,table_Termination[Connector],table_Termination[Plate_Hole])=2.1,"4x4","None")))</f>
        <v/>
      </c>
      <c r="AO246" s="44" t="str" cm="1">
        <f t="array" ref="AO246">IF(AM246="","None",_xlfn.XLOOKUP(_xlfn.ANCHORARRAY(AM246),lookup!$AC$68:$AC$72,lookup!$AD$68:$AD$72))</f>
        <v>None</v>
      </c>
      <c r="AQ246" s="44" t="s">
        <v>283</v>
      </c>
      <c r="AR246" t="str">
        <f>IF(C246="","",_xlfn.XLOOKUP(_xlfn.XLOOKUP(C246,table_Termination[Connector],table_Termination[SQD_Breaker]),Table_Breaker[breaker],Table_Breaker[Description]))</f>
        <v/>
      </c>
      <c r="AS246" t="str">
        <f>IF(C246="","",_xlfn.XLOOKUP(_xlfn.XLOOKUP(C246,table_Termination[Connector],table_Termination[HV_Siem_Breaker]),Table_Breaker[breaker],Table_Breaker[Description],""))</f>
        <v/>
      </c>
      <c r="AT246" s="44" t="s">
        <v>283</v>
      </c>
      <c r="AU246" t="e">
        <f t="shared" si="44"/>
        <v>#N/A</v>
      </c>
      <c r="AV246" t="e">
        <f t="shared" si="45"/>
        <v>#N/A</v>
      </c>
      <c r="AW246" s="44" t="str" cm="1">
        <f t="array" ref="AW246">IF(D246="","",_xlfn.TOROW(lookup!A427:A439))</f>
        <v/>
      </c>
    </row>
    <row r="247" spans="1:49" x14ac:dyDescent="0.25">
      <c r="A247" s="56">
        <v>238</v>
      </c>
      <c r="B247" s="57" t="str">
        <f t="shared" si="41"/>
        <v/>
      </c>
      <c r="C247" s="58"/>
      <c r="D247" s="58"/>
      <c r="E247" s="57"/>
      <c r="F247" s="57" t="str">
        <f t="shared" si="42"/>
        <v/>
      </c>
      <c r="G247" s="57"/>
      <c r="H247" s="59"/>
      <c r="I247" s="59" t="s">
        <v>183</v>
      </c>
      <c r="J247" s="59" t="s">
        <v>183</v>
      </c>
      <c r="K247" s="59"/>
      <c r="L247" s="60" t="str">
        <f t="shared" si="46"/>
        <v/>
      </c>
      <c r="M247" s="60" t="str">
        <f t="shared" si="47"/>
        <v/>
      </c>
      <c r="N247" s="59"/>
      <c r="O247" s="59"/>
      <c r="P247" s="61"/>
      <c r="Q247" s="61"/>
      <c r="R247" s="62" t="str">
        <f>IF(C247="","",_xlfn.XLOOKUP(C247,table_Termination[Connector],table_Termination[Conduit_Size]))</f>
        <v/>
      </c>
      <c r="S247" s="63" t="str">
        <f>IF(C247="","",_xlfn.XLOOKUP(C247,table_Termination[Connector],table_Termination[Wire AWG]))</f>
        <v/>
      </c>
      <c r="T247" s="64" t="str">
        <f t="shared" si="39"/>
        <v/>
      </c>
      <c r="U247" s="65" t="str">
        <f>IF(C247="","",LEFT(_xlfn.XLOOKUP(C247,table_Termination[Connector],table_Termination[Voltage]),3))</f>
        <v/>
      </c>
      <c r="V247" s="66" t="str">
        <f t="shared" si="48"/>
        <v/>
      </c>
      <c r="W247" s="64" t="str" cm="1">
        <f t="array" aca="1" ref="W247" ca="1">IF(C247="","",IF(D247="MCC","------",IF(K247="","Black",_xlfn.XLOOKUP(K247,Table_RotateWireColor[circuit],INDIRECT("Table_RotateWireColor["&amp;U247&amp;"]")))))</f>
        <v/>
      </c>
      <c r="X247" s="64" t="str" cm="1">
        <f t="array" aca="1" ref="X247" ca="1">IF(C247="","",IF(D247="MCC","-----",IF(AH247=1,"-",IF(K247="","Red",_xlfn.XLOOKUP(L247,Table_RotateWireColor[circuit],INDIRECT("Table_RotateWireColor["&amp;U247&amp;"]"))))))</f>
        <v/>
      </c>
      <c r="Y247" s="64" t="str" cm="1">
        <f t="array" aca="1" ref="Y247" ca="1">IF(C247="","",IF(D247="MCC","-----",IF(AH247&lt;=2,"-",IF(K247="","Blue",_xlfn.XLOOKUP(M247,Table_RotateWireColor[circuit],INDIRECT("Table_RotateWireColor["&amp;U247&amp;"]"))))))</f>
        <v/>
      </c>
      <c r="Z247" s="64" t="str" cm="1">
        <f t="array" aca="1" ref="Z247" ca="1">IF(C247="","",IF(D247="MCC","-----",IF(AI247&lt;&gt;1,"-",IF(K247="","White",_xlfn.XLOOKUP("N",Table_RotateWireColor[circuit],INDIRECT("Table_RotateWireColor["&amp;U247&amp;"]"))))))</f>
        <v/>
      </c>
      <c r="AA247" s="64" t="str">
        <f t="shared" si="43"/>
        <v/>
      </c>
      <c r="AB247" s="67" t="str">
        <f>IF(C247="","","PWxx-"&amp;_xlfn.XLOOKUP(C247,table_Termination[Connector],table_Termination[Abbreviation])&amp;"T-xxSALx("&amp;IF(D247="LFMC",0,IF(D247="MCC",1,3))&amp;IF(Q247="Bolt",1,0)&amp;IF(AL247="None",0,IF(AL247="1G",1,IF(AL247="4x4",2,3)))&amp;")")</f>
        <v/>
      </c>
      <c r="AC247" s="68" t="str">
        <f>IF(D247="MCC","MC Cable Wire Colors "&amp;_xlfn.XLOOKUP(C247,table_Termination[Connector],table_Termination[MCC_Wire_Colors]),"")</f>
        <v/>
      </c>
      <c r="AD247" s="69"/>
      <c r="AG247" t="e">
        <f>IF(AND(LEFT(C247,2)="L6",_xlfn.NUMBERVALUE(LEFT(U247,3))&gt;250),"1ph",_xlfn.XLOOKUP(C247,table_Termination[Connector],table_Termination[Phasing]))</f>
        <v>#N/A</v>
      </c>
      <c r="AH247" t="e">
        <f>_xlfn.XLOOKUP('Order Entry'!AG247,lookup!$O$3:$O$7,lookup!$P$3:$P$7)</f>
        <v>#N/A</v>
      </c>
      <c r="AI247" t="e">
        <f>_xlfn.XLOOKUP('Order Entry'!AG247,lookup!$O$3:$O$7,lookup!$Q$3:$Q$7)</f>
        <v>#N/A</v>
      </c>
      <c r="AJ247">
        <f t="shared" si="40"/>
        <v>0</v>
      </c>
      <c r="AK247" t="e">
        <f>_xlfn.XLOOKUP(C247,table_Termination[Connector],table_Termination[Plate_Hole])</f>
        <v>#N/A</v>
      </c>
      <c r="AL247" t="e">
        <f>_xlfn.XLOOKUP(V247,lookup!$AD$68:$AD$72,lookup!$AC$68:$AC$72)</f>
        <v>#N/A</v>
      </c>
      <c r="AM247" s="44" t="str" cm="1">
        <f t="array" ref="AM247">IF(C247="","",IF(_xlfn.XLOOKUP(C247,table_Termination[Connector],table_Termination[Plate_Hole])=1.6,{"4x4","1G"},IF(_xlfn.XLOOKUP(C247,table_Termination[Connector],table_Termination[Plate_Hole])=2.1,"4x4","None")))</f>
        <v/>
      </c>
      <c r="AO247" s="44" t="str" cm="1">
        <f t="array" ref="AO247">IF(AM247="","None",_xlfn.XLOOKUP(_xlfn.ANCHORARRAY(AM247),lookup!$AC$68:$AC$72,lookup!$AD$68:$AD$72))</f>
        <v>None</v>
      </c>
      <c r="AQ247" s="44" t="s">
        <v>283</v>
      </c>
      <c r="AR247" t="str">
        <f>IF(C247="","",_xlfn.XLOOKUP(_xlfn.XLOOKUP(C247,table_Termination[Connector],table_Termination[SQD_Breaker]),Table_Breaker[breaker],Table_Breaker[Description]))</f>
        <v/>
      </c>
      <c r="AS247" t="str">
        <f>IF(C247="","",_xlfn.XLOOKUP(_xlfn.XLOOKUP(C247,table_Termination[Connector],table_Termination[HV_Siem_Breaker]),Table_Breaker[breaker],Table_Breaker[Description],""))</f>
        <v/>
      </c>
      <c r="AT247" s="44" t="s">
        <v>283</v>
      </c>
      <c r="AU247" t="e">
        <f t="shared" si="44"/>
        <v>#N/A</v>
      </c>
      <c r="AV247" t="e">
        <f t="shared" si="45"/>
        <v>#N/A</v>
      </c>
      <c r="AW247" s="44" t="str" cm="1">
        <f t="array" ref="AW247">IF(D247="","",_xlfn.TOROW(lookup!A428:A440))</f>
        <v/>
      </c>
    </row>
    <row r="248" spans="1:49" x14ac:dyDescent="0.25">
      <c r="A248" s="56">
        <v>239</v>
      </c>
      <c r="B248" s="57" t="str">
        <f t="shared" si="41"/>
        <v/>
      </c>
      <c r="C248" s="58"/>
      <c r="D248" s="58"/>
      <c r="E248" s="57"/>
      <c r="F248" s="57" t="str">
        <f t="shared" si="42"/>
        <v/>
      </c>
      <c r="G248" s="57"/>
      <c r="H248" s="59"/>
      <c r="I248" s="59" t="s">
        <v>183</v>
      </c>
      <c r="J248" s="59" t="s">
        <v>183</v>
      </c>
      <c r="K248" s="59"/>
      <c r="L248" s="60" t="str">
        <f t="shared" si="46"/>
        <v/>
      </c>
      <c r="M248" s="60" t="str">
        <f t="shared" si="47"/>
        <v/>
      </c>
      <c r="N248" s="59"/>
      <c r="O248" s="59"/>
      <c r="P248" s="61"/>
      <c r="Q248" s="61"/>
      <c r="R248" s="62" t="str">
        <f>IF(C248="","",_xlfn.XLOOKUP(C248,table_Termination[Connector],table_Termination[Conduit_Size]))</f>
        <v/>
      </c>
      <c r="S248" s="63" t="str">
        <f>IF(C248="","",_xlfn.XLOOKUP(C248,table_Termination[Connector],table_Termination[Wire AWG]))</f>
        <v/>
      </c>
      <c r="T248" s="64" t="str">
        <f t="shared" si="39"/>
        <v/>
      </c>
      <c r="U248" s="65" t="str">
        <f>IF(C248="","",LEFT(_xlfn.XLOOKUP(C248,table_Termination[Connector],table_Termination[Voltage]),3))</f>
        <v/>
      </c>
      <c r="V248" s="66" t="str">
        <f t="shared" si="48"/>
        <v/>
      </c>
      <c r="W248" s="64" t="str" cm="1">
        <f t="array" aca="1" ref="W248" ca="1">IF(C248="","",IF(D248="MCC","------",IF(K248="","Black",_xlfn.XLOOKUP(K248,Table_RotateWireColor[circuit],INDIRECT("Table_RotateWireColor["&amp;U248&amp;"]")))))</f>
        <v/>
      </c>
      <c r="X248" s="64" t="str" cm="1">
        <f t="array" aca="1" ref="X248" ca="1">IF(C248="","",IF(D248="MCC","-----",IF(AH248=1,"-",IF(K248="","Red",_xlfn.XLOOKUP(L248,Table_RotateWireColor[circuit],INDIRECT("Table_RotateWireColor["&amp;U248&amp;"]"))))))</f>
        <v/>
      </c>
      <c r="Y248" s="64" t="str" cm="1">
        <f t="array" aca="1" ref="Y248" ca="1">IF(C248="","",IF(D248="MCC","-----",IF(AH248&lt;=2,"-",IF(K248="","Blue",_xlfn.XLOOKUP(M248,Table_RotateWireColor[circuit],INDIRECT("Table_RotateWireColor["&amp;U248&amp;"]"))))))</f>
        <v/>
      </c>
      <c r="Z248" s="64" t="str" cm="1">
        <f t="array" aca="1" ref="Z248" ca="1">IF(C248="","",IF(D248="MCC","-----",IF(AI248&lt;&gt;1,"-",IF(K248="","White",_xlfn.XLOOKUP("N",Table_RotateWireColor[circuit],INDIRECT("Table_RotateWireColor["&amp;U248&amp;"]"))))))</f>
        <v/>
      </c>
      <c r="AA248" s="64" t="str">
        <f t="shared" si="43"/>
        <v/>
      </c>
      <c r="AB248" s="67" t="str">
        <f>IF(C248="","","PWxx-"&amp;_xlfn.XLOOKUP(C248,table_Termination[Connector],table_Termination[Abbreviation])&amp;"T-xxSALx("&amp;IF(D248="LFMC",0,IF(D248="MCC",1,3))&amp;IF(Q248="Bolt",1,0)&amp;IF(AL248="None",0,IF(AL248="1G",1,IF(AL248="4x4",2,3)))&amp;")")</f>
        <v/>
      </c>
      <c r="AC248" s="68" t="str">
        <f>IF(D248="MCC","MC Cable Wire Colors "&amp;_xlfn.XLOOKUP(C248,table_Termination[Connector],table_Termination[MCC_Wire_Colors]),"")</f>
        <v/>
      </c>
      <c r="AD248" s="69"/>
      <c r="AG248" t="e">
        <f>IF(AND(LEFT(C248,2)="L6",_xlfn.NUMBERVALUE(LEFT(U248,3))&gt;250),"1ph",_xlfn.XLOOKUP(C248,table_Termination[Connector],table_Termination[Phasing]))</f>
        <v>#N/A</v>
      </c>
      <c r="AH248" t="e">
        <f>_xlfn.XLOOKUP('Order Entry'!AG248,lookup!$O$3:$O$7,lookup!$P$3:$P$7)</f>
        <v>#N/A</v>
      </c>
      <c r="AI248" t="e">
        <f>_xlfn.XLOOKUP('Order Entry'!AG248,lookup!$O$3:$O$7,lookup!$Q$3:$Q$7)</f>
        <v>#N/A</v>
      </c>
      <c r="AJ248">
        <f t="shared" si="40"/>
        <v>0</v>
      </c>
      <c r="AK248" t="e">
        <f>_xlfn.XLOOKUP(C248,table_Termination[Connector],table_Termination[Plate_Hole])</f>
        <v>#N/A</v>
      </c>
      <c r="AL248" t="e">
        <f>_xlfn.XLOOKUP(V248,lookup!$AD$68:$AD$72,lookup!$AC$68:$AC$72)</f>
        <v>#N/A</v>
      </c>
      <c r="AM248" s="44" t="str" cm="1">
        <f t="array" ref="AM248">IF(C248="","",IF(_xlfn.XLOOKUP(C248,table_Termination[Connector],table_Termination[Plate_Hole])=1.6,{"4x4","1G"},IF(_xlfn.XLOOKUP(C248,table_Termination[Connector],table_Termination[Plate_Hole])=2.1,"4x4","None")))</f>
        <v/>
      </c>
      <c r="AO248" s="44" t="str" cm="1">
        <f t="array" ref="AO248">IF(AM248="","None",_xlfn.XLOOKUP(_xlfn.ANCHORARRAY(AM248),lookup!$AC$68:$AC$72,lookup!$AD$68:$AD$72))</f>
        <v>None</v>
      </c>
      <c r="AQ248" s="44" t="s">
        <v>283</v>
      </c>
      <c r="AR248" t="str">
        <f>IF(C248="","",_xlfn.XLOOKUP(_xlfn.XLOOKUP(C248,table_Termination[Connector],table_Termination[SQD_Breaker]),Table_Breaker[breaker],Table_Breaker[Description]))</f>
        <v/>
      </c>
      <c r="AS248" t="str">
        <f>IF(C248="","",_xlfn.XLOOKUP(_xlfn.XLOOKUP(C248,table_Termination[Connector],table_Termination[HV_Siem_Breaker]),Table_Breaker[breaker],Table_Breaker[Description],""))</f>
        <v/>
      </c>
      <c r="AT248" s="44" t="s">
        <v>283</v>
      </c>
      <c r="AU248" t="e">
        <f t="shared" si="44"/>
        <v>#N/A</v>
      </c>
      <c r="AV248" t="e">
        <f t="shared" si="45"/>
        <v>#N/A</v>
      </c>
      <c r="AW248" s="44" t="str" cm="1">
        <f t="array" ref="AW248">IF(D248="","",_xlfn.TOROW(lookup!A429:A441))</f>
        <v/>
      </c>
    </row>
    <row r="249" spans="1:49" x14ac:dyDescent="0.25">
      <c r="A249" s="56">
        <v>240</v>
      </c>
      <c r="B249" s="57" t="str">
        <f t="shared" si="41"/>
        <v/>
      </c>
      <c r="C249" s="58"/>
      <c r="D249" s="58"/>
      <c r="E249" s="57"/>
      <c r="F249" s="57" t="str">
        <f t="shared" si="42"/>
        <v/>
      </c>
      <c r="G249" s="57"/>
      <c r="H249" s="59"/>
      <c r="I249" s="59" t="s">
        <v>183</v>
      </c>
      <c r="J249" s="59" t="s">
        <v>183</v>
      </c>
      <c r="K249" s="59"/>
      <c r="L249" s="60" t="str">
        <f t="shared" si="46"/>
        <v/>
      </c>
      <c r="M249" s="60" t="str">
        <f t="shared" si="47"/>
        <v/>
      </c>
      <c r="N249" s="59"/>
      <c r="O249" s="59"/>
      <c r="P249" s="61"/>
      <c r="Q249" s="61"/>
      <c r="R249" s="62" t="str">
        <f>IF(C249="","",_xlfn.XLOOKUP(C249,table_Termination[Connector],table_Termination[Conduit_Size]))</f>
        <v/>
      </c>
      <c r="S249" s="63" t="str">
        <f>IF(C249="","",_xlfn.XLOOKUP(C249,table_Termination[Connector],table_Termination[Wire AWG]))</f>
        <v/>
      </c>
      <c r="T249" s="64" t="str">
        <f t="shared" si="39"/>
        <v/>
      </c>
      <c r="U249" s="65" t="str">
        <f>IF(C249="","",LEFT(_xlfn.XLOOKUP(C249,table_Termination[Connector],table_Termination[Voltage]),3))</f>
        <v/>
      </c>
      <c r="V249" s="66" t="str">
        <f t="shared" si="48"/>
        <v/>
      </c>
      <c r="W249" s="64" t="str" cm="1">
        <f t="array" aca="1" ref="W249" ca="1">IF(C249="","",IF(D249="MCC","------",IF(K249="","Black",_xlfn.XLOOKUP(K249,Table_RotateWireColor[circuit],INDIRECT("Table_RotateWireColor["&amp;U249&amp;"]")))))</f>
        <v/>
      </c>
      <c r="X249" s="64" t="str" cm="1">
        <f t="array" aca="1" ref="X249" ca="1">IF(C249="","",IF(D249="MCC","-----",IF(AH249=1,"-",IF(K249="","Red",_xlfn.XLOOKUP(L249,Table_RotateWireColor[circuit],INDIRECT("Table_RotateWireColor["&amp;U249&amp;"]"))))))</f>
        <v/>
      </c>
      <c r="Y249" s="64" t="str" cm="1">
        <f t="array" aca="1" ref="Y249" ca="1">IF(C249="","",IF(D249="MCC","-----",IF(AH249&lt;=2,"-",IF(K249="","Blue",_xlfn.XLOOKUP(M249,Table_RotateWireColor[circuit],INDIRECT("Table_RotateWireColor["&amp;U249&amp;"]"))))))</f>
        <v/>
      </c>
      <c r="Z249" s="64" t="str" cm="1">
        <f t="array" aca="1" ref="Z249" ca="1">IF(C249="","",IF(D249="MCC","-----",IF(AI249&lt;&gt;1,"-",IF(K249="","White",_xlfn.XLOOKUP("N",Table_RotateWireColor[circuit],INDIRECT("Table_RotateWireColor["&amp;U249&amp;"]"))))))</f>
        <v/>
      </c>
      <c r="AA249" s="64" t="str">
        <f t="shared" si="43"/>
        <v/>
      </c>
      <c r="AB249" s="67" t="str">
        <f>IF(C249="","","PWxx-"&amp;_xlfn.XLOOKUP(C249,table_Termination[Connector],table_Termination[Abbreviation])&amp;"T-xxSALx("&amp;IF(D249="LFMC",0,IF(D249="MCC",1,3))&amp;IF(Q249="Bolt",1,0)&amp;IF(AL249="None",0,IF(AL249="1G",1,IF(AL249="4x4",2,3)))&amp;")")</f>
        <v/>
      </c>
      <c r="AC249" s="68" t="str">
        <f>IF(D249="MCC","MC Cable Wire Colors "&amp;_xlfn.XLOOKUP(C249,table_Termination[Connector],table_Termination[MCC_Wire_Colors]),"")</f>
        <v/>
      </c>
      <c r="AD249" s="69"/>
      <c r="AG249" t="e">
        <f>IF(AND(LEFT(C249,2)="L6",_xlfn.NUMBERVALUE(LEFT(U249,3))&gt;250),"1ph",_xlfn.XLOOKUP(C249,table_Termination[Connector],table_Termination[Phasing]))</f>
        <v>#N/A</v>
      </c>
      <c r="AH249" t="e">
        <f>_xlfn.XLOOKUP('Order Entry'!AG249,lookup!$O$3:$O$7,lookup!$P$3:$P$7)</f>
        <v>#N/A</v>
      </c>
      <c r="AI249" t="e">
        <f>_xlfn.XLOOKUP('Order Entry'!AG249,lookup!$O$3:$O$7,lookup!$Q$3:$Q$7)</f>
        <v>#N/A</v>
      </c>
      <c r="AJ249">
        <f t="shared" si="40"/>
        <v>0</v>
      </c>
      <c r="AK249" t="e">
        <f>_xlfn.XLOOKUP(C249,table_Termination[Connector],table_Termination[Plate_Hole])</f>
        <v>#N/A</v>
      </c>
      <c r="AL249" t="e">
        <f>_xlfn.XLOOKUP(V249,lookup!$AD$68:$AD$72,lookup!$AC$68:$AC$72)</f>
        <v>#N/A</v>
      </c>
      <c r="AM249" s="44" t="str" cm="1">
        <f t="array" ref="AM249">IF(C249="","",IF(_xlfn.XLOOKUP(C249,table_Termination[Connector],table_Termination[Plate_Hole])=1.6,{"4x4","1G"},IF(_xlfn.XLOOKUP(C249,table_Termination[Connector],table_Termination[Plate_Hole])=2.1,"4x4","None")))</f>
        <v/>
      </c>
      <c r="AO249" s="44" t="str" cm="1">
        <f t="array" ref="AO249">IF(AM249="","None",_xlfn.XLOOKUP(_xlfn.ANCHORARRAY(AM249),lookup!$AC$68:$AC$72,lookup!$AD$68:$AD$72))</f>
        <v>None</v>
      </c>
      <c r="AQ249" s="44" t="s">
        <v>283</v>
      </c>
      <c r="AR249" t="str">
        <f>IF(C249="","",_xlfn.XLOOKUP(_xlfn.XLOOKUP(C249,table_Termination[Connector],table_Termination[SQD_Breaker]),Table_Breaker[breaker],Table_Breaker[Description]))</f>
        <v/>
      </c>
      <c r="AS249" t="str">
        <f>IF(C249="","",_xlfn.XLOOKUP(_xlfn.XLOOKUP(C249,table_Termination[Connector],table_Termination[HV_Siem_Breaker]),Table_Breaker[breaker],Table_Breaker[Description],""))</f>
        <v/>
      </c>
      <c r="AT249" s="44" t="s">
        <v>283</v>
      </c>
      <c r="AU249" t="e">
        <f t="shared" si="44"/>
        <v>#N/A</v>
      </c>
      <c r="AV249" t="e">
        <f t="shared" si="45"/>
        <v>#N/A</v>
      </c>
      <c r="AW249" s="44" t="str" cm="1">
        <f t="array" ref="AW249">IF(D249="","",_xlfn.TOROW(lookup!A430:A442))</f>
        <v/>
      </c>
    </row>
    <row r="250" spans="1:49" x14ac:dyDescent="0.25">
      <c r="A250" s="56">
        <v>241</v>
      </c>
      <c r="B250" s="57" t="str">
        <f t="shared" si="41"/>
        <v/>
      </c>
      <c r="C250" s="58"/>
      <c r="D250" s="58"/>
      <c r="E250" s="57"/>
      <c r="F250" s="57" t="str">
        <f t="shared" si="42"/>
        <v/>
      </c>
      <c r="G250" s="57"/>
      <c r="H250" s="59"/>
      <c r="I250" s="59" t="s">
        <v>183</v>
      </c>
      <c r="J250" s="59" t="s">
        <v>183</v>
      </c>
      <c r="K250" s="59"/>
      <c r="L250" s="60" t="str">
        <f t="shared" si="46"/>
        <v/>
      </c>
      <c r="M250" s="60" t="str">
        <f t="shared" si="47"/>
        <v/>
      </c>
      <c r="N250" s="59"/>
      <c r="O250" s="59"/>
      <c r="P250" s="61"/>
      <c r="Q250" s="61"/>
      <c r="R250" s="62" t="str">
        <f>IF(C250="","",_xlfn.XLOOKUP(C250,table_Termination[Connector],table_Termination[Conduit_Size]))</f>
        <v/>
      </c>
      <c r="S250" s="63" t="str">
        <f>IF(C250="","",_xlfn.XLOOKUP(C250,table_Termination[Connector],table_Termination[Wire AWG]))</f>
        <v/>
      </c>
      <c r="T250" s="64" t="str">
        <f t="shared" si="39"/>
        <v/>
      </c>
      <c r="U250" s="65" t="str">
        <f>IF(C250="","",LEFT(_xlfn.XLOOKUP(C250,table_Termination[Connector],table_Termination[Voltage]),3))</f>
        <v/>
      </c>
      <c r="V250" s="66" t="str">
        <f t="shared" si="48"/>
        <v/>
      </c>
      <c r="W250" s="64" t="str" cm="1">
        <f t="array" aca="1" ref="W250" ca="1">IF(C250="","",IF(D250="MCC","------",IF(K250="","Black",_xlfn.XLOOKUP(K250,Table_RotateWireColor[circuit],INDIRECT("Table_RotateWireColor["&amp;U250&amp;"]")))))</f>
        <v/>
      </c>
      <c r="X250" s="64" t="str" cm="1">
        <f t="array" aca="1" ref="X250" ca="1">IF(C250="","",IF(D250="MCC","-----",IF(AH250=1,"-",IF(K250="","Red",_xlfn.XLOOKUP(L250,Table_RotateWireColor[circuit],INDIRECT("Table_RotateWireColor["&amp;U250&amp;"]"))))))</f>
        <v/>
      </c>
      <c r="Y250" s="64" t="str" cm="1">
        <f t="array" aca="1" ref="Y250" ca="1">IF(C250="","",IF(D250="MCC","-----",IF(AH250&lt;=2,"-",IF(K250="","Blue",_xlfn.XLOOKUP(M250,Table_RotateWireColor[circuit],INDIRECT("Table_RotateWireColor["&amp;U250&amp;"]"))))))</f>
        <v/>
      </c>
      <c r="Z250" s="64" t="str" cm="1">
        <f t="array" aca="1" ref="Z250" ca="1">IF(C250="","",IF(D250="MCC","-----",IF(AI250&lt;&gt;1,"-",IF(K250="","White",_xlfn.XLOOKUP("N",Table_RotateWireColor[circuit],INDIRECT("Table_RotateWireColor["&amp;U250&amp;"]"))))))</f>
        <v/>
      </c>
      <c r="AA250" s="64" t="str">
        <f t="shared" si="43"/>
        <v/>
      </c>
      <c r="AB250" s="67" t="str">
        <f>IF(C250="","","PWxx-"&amp;_xlfn.XLOOKUP(C250,table_Termination[Connector],table_Termination[Abbreviation])&amp;"T-xxSALx("&amp;IF(D250="LFMC",0,IF(D250="MCC",1,3))&amp;IF(Q250="Bolt",1,0)&amp;IF(AL250="None",0,IF(AL250="1G",1,IF(AL250="4x4",2,3)))&amp;")")</f>
        <v/>
      </c>
      <c r="AC250" s="68" t="str">
        <f>IF(D250="MCC","MC Cable Wire Colors "&amp;_xlfn.XLOOKUP(C250,table_Termination[Connector],table_Termination[MCC_Wire_Colors]),"")</f>
        <v/>
      </c>
      <c r="AD250" s="69"/>
      <c r="AG250" t="e">
        <f>IF(AND(LEFT(C250,2)="L6",_xlfn.NUMBERVALUE(LEFT(U250,3))&gt;250),"1ph",_xlfn.XLOOKUP(C250,table_Termination[Connector],table_Termination[Phasing]))</f>
        <v>#N/A</v>
      </c>
      <c r="AH250" t="e">
        <f>_xlfn.XLOOKUP('Order Entry'!AG250,lookup!$O$3:$O$7,lookup!$P$3:$P$7)</f>
        <v>#N/A</v>
      </c>
      <c r="AI250" t="e">
        <f>_xlfn.XLOOKUP('Order Entry'!AG250,lookup!$O$3:$O$7,lookup!$Q$3:$Q$7)</f>
        <v>#N/A</v>
      </c>
      <c r="AJ250">
        <f t="shared" si="40"/>
        <v>0</v>
      </c>
      <c r="AK250" t="e">
        <f>_xlfn.XLOOKUP(C250,table_Termination[Connector],table_Termination[Plate_Hole])</f>
        <v>#N/A</v>
      </c>
      <c r="AL250" t="e">
        <f>_xlfn.XLOOKUP(V250,lookup!$AD$68:$AD$72,lookup!$AC$68:$AC$72)</f>
        <v>#N/A</v>
      </c>
      <c r="AM250" s="44" t="str" cm="1">
        <f t="array" ref="AM250">IF(C250="","",IF(_xlfn.XLOOKUP(C250,table_Termination[Connector],table_Termination[Plate_Hole])=1.6,{"4x4","1G"},IF(_xlfn.XLOOKUP(C250,table_Termination[Connector],table_Termination[Plate_Hole])=2.1,"4x4","None")))</f>
        <v/>
      </c>
      <c r="AO250" s="44" t="str" cm="1">
        <f t="array" ref="AO250">IF(AM250="","None",_xlfn.XLOOKUP(_xlfn.ANCHORARRAY(AM250),lookup!$AC$68:$AC$72,lookup!$AD$68:$AD$72))</f>
        <v>None</v>
      </c>
      <c r="AQ250" s="44" t="s">
        <v>283</v>
      </c>
      <c r="AR250" t="str">
        <f>IF(C250="","",_xlfn.XLOOKUP(_xlfn.XLOOKUP(C250,table_Termination[Connector],table_Termination[SQD_Breaker]),Table_Breaker[breaker],Table_Breaker[Description]))</f>
        <v/>
      </c>
      <c r="AS250" t="str">
        <f>IF(C250="","",_xlfn.XLOOKUP(_xlfn.XLOOKUP(C250,table_Termination[Connector],table_Termination[HV_Siem_Breaker]),Table_Breaker[breaker],Table_Breaker[Description],""))</f>
        <v/>
      </c>
      <c r="AT250" s="44" t="s">
        <v>283</v>
      </c>
      <c r="AU250" t="e">
        <f t="shared" si="44"/>
        <v>#N/A</v>
      </c>
      <c r="AV250" t="e">
        <f t="shared" si="45"/>
        <v>#N/A</v>
      </c>
      <c r="AW250" s="44" t="str" cm="1">
        <f t="array" ref="AW250">IF(D250="","",_xlfn.TOROW(lookup!A431:A443))</f>
        <v/>
      </c>
    </row>
    <row r="251" spans="1:49" x14ac:dyDescent="0.25">
      <c r="A251" s="56">
        <v>242</v>
      </c>
      <c r="B251" s="57" t="str">
        <f t="shared" si="41"/>
        <v/>
      </c>
      <c r="C251" s="58"/>
      <c r="D251" s="58"/>
      <c r="E251" s="57"/>
      <c r="F251" s="57" t="str">
        <f t="shared" si="42"/>
        <v/>
      </c>
      <c r="G251" s="57"/>
      <c r="H251" s="59"/>
      <c r="I251" s="59" t="s">
        <v>183</v>
      </c>
      <c r="J251" s="59" t="s">
        <v>183</v>
      </c>
      <c r="K251" s="59"/>
      <c r="L251" s="60" t="str">
        <f t="shared" si="46"/>
        <v/>
      </c>
      <c r="M251" s="60" t="str">
        <f t="shared" si="47"/>
        <v/>
      </c>
      <c r="N251" s="59"/>
      <c r="O251" s="59"/>
      <c r="P251" s="61"/>
      <c r="Q251" s="61"/>
      <c r="R251" s="62" t="str">
        <f>IF(C251="","",_xlfn.XLOOKUP(C251,table_Termination[Connector],table_Termination[Conduit_Size]))</f>
        <v/>
      </c>
      <c r="S251" s="63" t="str">
        <f>IF(C251="","",_xlfn.XLOOKUP(C251,table_Termination[Connector],table_Termination[Wire AWG]))</f>
        <v/>
      </c>
      <c r="T251" s="64" t="str">
        <f t="shared" si="39"/>
        <v/>
      </c>
      <c r="U251" s="65" t="str">
        <f>IF(C251="","",LEFT(_xlfn.XLOOKUP(C251,table_Termination[Connector],table_Termination[Voltage]),3))</f>
        <v/>
      </c>
      <c r="V251" s="66" t="str">
        <f t="shared" si="48"/>
        <v/>
      </c>
      <c r="W251" s="64" t="str" cm="1">
        <f t="array" aca="1" ref="W251" ca="1">IF(C251="","",IF(D251="MCC","------",IF(K251="","Black",_xlfn.XLOOKUP(K251,Table_RotateWireColor[circuit],INDIRECT("Table_RotateWireColor["&amp;U251&amp;"]")))))</f>
        <v/>
      </c>
      <c r="X251" s="64" t="str" cm="1">
        <f t="array" aca="1" ref="X251" ca="1">IF(C251="","",IF(D251="MCC","-----",IF(AH251=1,"-",IF(K251="","Red",_xlfn.XLOOKUP(L251,Table_RotateWireColor[circuit],INDIRECT("Table_RotateWireColor["&amp;U251&amp;"]"))))))</f>
        <v/>
      </c>
      <c r="Y251" s="64" t="str" cm="1">
        <f t="array" aca="1" ref="Y251" ca="1">IF(C251="","",IF(D251="MCC","-----",IF(AH251&lt;=2,"-",IF(K251="","Blue",_xlfn.XLOOKUP(M251,Table_RotateWireColor[circuit],INDIRECT("Table_RotateWireColor["&amp;U251&amp;"]"))))))</f>
        <v/>
      </c>
      <c r="Z251" s="64" t="str" cm="1">
        <f t="array" aca="1" ref="Z251" ca="1">IF(C251="","",IF(D251="MCC","-----",IF(AI251&lt;&gt;1,"-",IF(K251="","White",_xlfn.XLOOKUP("N",Table_RotateWireColor[circuit],INDIRECT("Table_RotateWireColor["&amp;U251&amp;"]"))))))</f>
        <v/>
      </c>
      <c r="AA251" s="64" t="str">
        <f t="shared" si="43"/>
        <v/>
      </c>
      <c r="AB251" s="67" t="str">
        <f>IF(C251="","","PWxx-"&amp;_xlfn.XLOOKUP(C251,table_Termination[Connector],table_Termination[Abbreviation])&amp;"T-xxSALx("&amp;IF(D251="LFMC",0,IF(D251="MCC",1,3))&amp;IF(Q251="Bolt",1,0)&amp;IF(AL251="None",0,IF(AL251="1G",1,IF(AL251="4x4",2,3)))&amp;")")</f>
        <v/>
      </c>
      <c r="AC251" s="68" t="str">
        <f>IF(D251="MCC","MC Cable Wire Colors "&amp;_xlfn.XLOOKUP(C251,table_Termination[Connector],table_Termination[MCC_Wire_Colors]),"")</f>
        <v/>
      </c>
      <c r="AD251" s="69"/>
      <c r="AG251" t="e">
        <f>IF(AND(LEFT(C251,2)="L6",_xlfn.NUMBERVALUE(LEFT(U251,3))&gt;250),"1ph",_xlfn.XLOOKUP(C251,table_Termination[Connector],table_Termination[Phasing]))</f>
        <v>#N/A</v>
      </c>
      <c r="AH251" t="e">
        <f>_xlfn.XLOOKUP('Order Entry'!AG251,lookup!$O$3:$O$7,lookup!$P$3:$P$7)</f>
        <v>#N/A</v>
      </c>
      <c r="AI251" t="e">
        <f>_xlfn.XLOOKUP('Order Entry'!AG251,lookup!$O$3:$O$7,lookup!$Q$3:$Q$7)</f>
        <v>#N/A</v>
      </c>
      <c r="AJ251">
        <f t="shared" si="40"/>
        <v>0</v>
      </c>
      <c r="AK251" t="e">
        <f>_xlfn.XLOOKUP(C251,table_Termination[Connector],table_Termination[Plate_Hole])</f>
        <v>#N/A</v>
      </c>
      <c r="AL251" t="e">
        <f>_xlfn.XLOOKUP(V251,lookup!$AD$68:$AD$72,lookup!$AC$68:$AC$72)</f>
        <v>#N/A</v>
      </c>
      <c r="AM251" s="44" t="str" cm="1">
        <f t="array" ref="AM251">IF(C251="","",IF(_xlfn.XLOOKUP(C251,table_Termination[Connector],table_Termination[Plate_Hole])=1.6,{"4x4","1G"},IF(_xlfn.XLOOKUP(C251,table_Termination[Connector],table_Termination[Plate_Hole])=2.1,"4x4","None")))</f>
        <v/>
      </c>
      <c r="AO251" s="44" t="str" cm="1">
        <f t="array" ref="AO251">IF(AM251="","None",_xlfn.XLOOKUP(_xlfn.ANCHORARRAY(AM251),lookup!$AC$68:$AC$72,lookup!$AD$68:$AD$72))</f>
        <v>None</v>
      </c>
      <c r="AQ251" s="44" t="s">
        <v>283</v>
      </c>
      <c r="AR251" t="str">
        <f>IF(C251="","",_xlfn.XLOOKUP(_xlfn.XLOOKUP(C251,table_Termination[Connector],table_Termination[SQD_Breaker]),Table_Breaker[breaker],Table_Breaker[Description]))</f>
        <v/>
      </c>
      <c r="AS251" t="str">
        <f>IF(C251="","",_xlfn.XLOOKUP(_xlfn.XLOOKUP(C251,table_Termination[Connector],table_Termination[HV_Siem_Breaker]),Table_Breaker[breaker],Table_Breaker[Description],""))</f>
        <v/>
      </c>
      <c r="AT251" s="44" t="s">
        <v>283</v>
      </c>
      <c r="AU251" t="e">
        <f t="shared" si="44"/>
        <v>#N/A</v>
      </c>
      <c r="AV251" t="e">
        <f t="shared" si="45"/>
        <v>#N/A</v>
      </c>
      <c r="AW251" s="44" t="str" cm="1">
        <f t="array" ref="AW251">IF(D251="","",_xlfn.TOROW(lookup!A432:A444))</f>
        <v/>
      </c>
    </row>
    <row r="252" spans="1:49" x14ac:dyDescent="0.25">
      <c r="A252" s="56">
        <v>243</v>
      </c>
      <c r="B252" s="57" t="str">
        <f t="shared" si="41"/>
        <v/>
      </c>
      <c r="C252" s="58"/>
      <c r="D252" s="58"/>
      <c r="E252" s="57"/>
      <c r="F252" s="57" t="str">
        <f t="shared" si="42"/>
        <v/>
      </c>
      <c r="G252" s="57"/>
      <c r="H252" s="59"/>
      <c r="I252" s="59" t="s">
        <v>183</v>
      </c>
      <c r="J252" s="59" t="s">
        <v>183</v>
      </c>
      <c r="K252" s="59"/>
      <c r="L252" s="60" t="str">
        <f t="shared" si="46"/>
        <v/>
      </c>
      <c r="M252" s="60" t="str">
        <f t="shared" si="47"/>
        <v/>
      </c>
      <c r="N252" s="59"/>
      <c r="O252" s="59"/>
      <c r="P252" s="61"/>
      <c r="Q252" s="61"/>
      <c r="R252" s="62" t="str">
        <f>IF(C252="","",_xlfn.XLOOKUP(C252,table_Termination[Connector],table_Termination[Conduit_Size]))</f>
        <v/>
      </c>
      <c r="S252" s="63" t="str">
        <f>IF(C252="","",_xlfn.XLOOKUP(C252,table_Termination[Connector],table_Termination[Wire AWG]))</f>
        <v/>
      </c>
      <c r="T252" s="64" t="str">
        <f t="shared" si="39"/>
        <v/>
      </c>
      <c r="U252" s="65" t="str">
        <f>IF(C252="","",LEFT(_xlfn.XLOOKUP(C252,table_Termination[Connector],table_Termination[Voltage]),3))</f>
        <v/>
      </c>
      <c r="V252" s="66" t="str">
        <f t="shared" si="48"/>
        <v/>
      </c>
      <c r="W252" s="64" t="str" cm="1">
        <f t="array" aca="1" ref="W252" ca="1">IF(C252="","",IF(D252="MCC","------",IF(K252="","Black",_xlfn.XLOOKUP(K252,Table_RotateWireColor[circuit],INDIRECT("Table_RotateWireColor["&amp;U252&amp;"]")))))</f>
        <v/>
      </c>
      <c r="X252" s="64" t="str" cm="1">
        <f t="array" aca="1" ref="X252" ca="1">IF(C252="","",IF(D252="MCC","-----",IF(AH252=1,"-",IF(K252="","Red",_xlfn.XLOOKUP(L252,Table_RotateWireColor[circuit],INDIRECT("Table_RotateWireColor["&amp;U252&amp;"]"))))))</f>
        <v/>
      </c>
      <c r="Y252" s="64" t="str" cm="1">
        <f t="array" aca="1" ref="Y252" ca="1">IF(C252="","",IF(D252="MCC","-----",IF(AH252&lt;=2,"-",IF(K252="","Blue",_xlfn.XLOOKUP(M252,Table_RotateWireColor[circuit],INDIRECT("Table_RotateWireColor["&amp;U252&amp;"]"))))))</f>
        <v/>
      </c>
      <c r="Z252" s="64" t="str" cm="1">
        <f t="array" aca="1" ref="Z252" ca="1">IF(C252="","",IF(D252="MCC","-----",IF(AI252&lt;&gt;1,"-",IF(K252="","White",_xlfn.XLOOKUP("N",Table_RotateWireColor[circuit],INDIRECT("Table_RotateWireColor["&amp;U252&amp;"]"))))))</f>
        <v/>
      </c>
      <c r="AA252" s="64" t="str">
        <f t="shared" si="43"/>
        <v/>
      </c>
      <c r="AB252" s="67" t="str">
        <f>IF(C252="","","PWxx-"&amp;_xlfn.XLOOKUP(C252,table_Termination[Connector],table_Termination[Abbreviation])&amp;"T-xxSALx("&amp;IF(D252="LFMC",0,IF(D252="MCC",1,3))&amp;IF(Q252="Bolt",1,0)&amp;IF(AL252="None",0,IF(AL252="1G",1,IF(AL252="4x4",2,3)))&amp;")")</f>
        <v/>
      </c>
      <c r="AC252" s="68" t="str">
        <f>IF(D252="MCC","MC Cable Wire Colors "&amp;_xlfn.XLOOKUP(C252,table_Termination[Connector],table_Termination[MCC_Wire_Colors]),"")</f>
        <v/>
      </c>
      <c r="AD252" s="69"/>
      <c r="AG252" t="e">
        <f>IF(AND(LEFT(C252,2)="L6",_xlfn.NUMBERVALUE(LEFT(U252,3))&gt;250),"1ph",_xlfn.XLOOKUP(C252,table_Termination[Connector],table_Termination[Phasing]))</f>
        <v>#N/A</v>
      </c>
      <c r="AH252" t="e">
        <f>_xlfn.XLOOKUP('Order Entry'!AG252,lookup!$O$3:$O$7,lookup!$P$3:$P$7)</f>
        <v>#N/A</v>
      </c>
      <c r="AI252" t="e">
        <f>_xlfn.XLOOKUP('Order Entry'!AG252,lookup!$O$3:$O$7,lookup!$Q$3:$Q$7)</f>
        <v>#N/A</v>
      </c>
      <c r="AJ252">
        <f t="shared" si="40"/>
        <v>0</v>
      </c>
      <c r="AK252" t="e">
        <f>_xlfn.XLOOKUP(C252,table_Termination[Connector],table_Termination[Plate_Hole])</f>
        <v>#N/A</v>
      </c>
      <c r="AL252" t="e">
        <f>_xlfn.XLOOKUP(V252,lookup!$AD$68:$AD$72,lookup!$AC$68:$AC$72)</f>
        <v>#N/A</v>
      </c>
      <c r="AM252" s="44" t="str" cm="1">
        <f t="array" ref="AM252">IF(C252="","",IF(_xlfn.XLOOKUP(C252,table_Termination[Connector],table_Termination[Plate_Hole])=1.6,{"4x4","1G"},IF(_xlfn.XLOOKUP(C252,table_Termination[Connector],table_Termination[Plate_Hole])=2.1,"4x4","None")))</f>
        <v/>
      </c>
      <c r="AO252" s="44" t="str" cm="1">
        <f t="array" ref="AO252">IF(AM252="","None",_xlfn.XLOOKUP(_xlfn.ANCHORARRAY(AM252),lookup!$AC$68:$AC$72,lookup!$AD$68:$AD$72))</f>
        <v>None</v>
      </c>
      <c r="AQ252" s="44" t="s">
        <v>283</v>
      </c>
      <c r="AR252" t="str">
        <f>IF(C252="","",_xlfn.XLOOKUP(_xlfn.XLOOKUP(C252,table_Termination[Connector],table_Termination[SQD_Breaker]),Table_Breaker[breaker],Table_Breaker[Description]))</f>
        <v/>
      </c>
      <c r="AS252" t="str">
        <f>IF(C252="","",_xlfn.XLOOKUP(_xlfn.XLOOKUP(C252,table_Termination[Connector],table_Termination[HV_Siem_Breaker]),Table_Breaker[breaker],Table_Breaker[Description],""))</f>
        <v/>
      </c>
      <c r="AT252" s="44" t="s">
        <v>283</v>
      </c>
      <c r="AU252" t="e">
        <f t="shared" si="44"/>
        <v>#N/A</v>
      </c>
      <c r="AV252" t="e">
        <f t="shared" si="45"/>
        <v>#N/A</v>
      </c>
      <c r="AW252" s="44" t="str" cm="1">
        <f t="array" ref="AW252">IF(D252="","",_xlfn.TOROW(lookup!A433:A445))</f>
        <v/>
      </c>
    </row>
    <row r="253" spans="1:49" x14ac:dyDescent="0.25">
      <c r="A253" s="56">
        <v>244</v>
      </c>
      <c r="B253" s="57" t="str">
        <f t="shared" si="41"/>
        <v/>
      </c>
      <c r="C253" s="58"/>
      <c r="D253" s="58"/>
      <c r="E253" s="57"/>
      <c r="F253" s="57" t="str">
        <f t="shared" si="42"/>
        <v/>
      </c>
      <c r="G253" s="57"/>
      <c r="H253" s="59"/>
      <c r="I253" s="59" t="s">
        <v>183</v>
      </c>
      <c r="J253" s="59" t="s">
        <v>183</v>
      </c>
      <c r="K253" s="59"/>
      <c r="L253" s="60" t="str">
        <f t="shared" si="46"/>
        <v/>
      </c>
      <c r="M253" s="60" t="str">
        <f t="shared" si="47"/>
        <v/>
      </c>
      <c r="N253" s="59"/>
      <c r="O253" s="59"/>
      <c r="P253" s="61"/>
      <c r="Q253" s="61"/>
      <c r="R253" s="62" t="str">
        <f>IF(C253="","",_xlfn.XLOOKUP(C253,table_Termination[Connector],table_Termination[Conduit_Size]))</f>
        <v/>
      </c>
      <c r="S253" s="63" t="str">
        <f>IF(C253="","",_xlfn.XLOOKUP(C253,table_Termination[Connector],table_Termination[Wire AWG]))</f>
        <v/>
      </c>
      <c r="T253" s="64" t="str">
        <f t="shared" si="39"/>
        <v/>
      </c>
      <c r="U253" s="65" t="str">
        <f>IF(C253="","",LEFT(_xlfn.XLOOKUP(C253,table_Termination[Connector],table_Termination[Voltage]),3))</f>
        <v/>
      </c>
      <c r="V253" s="66" t="str">
        <f t="shared" si="48"/>
        <v/>
      </c>
      <c r="W253" s="64" t="str" cm="1">
        <f t="array" aca="1" ref="W253" ca="1">IF(C253="","",IF(D253="MCC","------",IF(K253="","Black",_xlfn.XLOOKUP(K253,Table_RotateWireColor[circuit],INDIRECT("Table_RotateWireColor["&amp;U253&amp;"]")))))</f>
        <v/>
      </c>
      <c r="X253" s="64" t="str" cm="1">
        <f t="array" aca="1" ref="X253" ca="1">IF(C253="","",IF(D253="MCC","-----",IF(AH253=1,"-",IF(K253="","Red",_xlfn.XLOOKUP(L253,Table_RotateWireColor[circuit],INDIRECT("Table_RotateWireColor["&amp;U253&amp;"]"))))))</f>
        <v/>
      </c>
      <c r="Y253" s="64" t="str" cm="1">
        <f t="array" aca="1" ref="Y253" ca="1">IF(C253="","",IF(D253="MCC","-----",IF(AH253&lt;=2,"-",IF(K253="","Blue",_xlfn.XLOOKUP(M253,Table_RotateWireColor[circuit],INDIRECT("Table_RotateWireColor["&amp;U253&amp;"]"))))))</f>
        <v/>
      </c>
      <c r="Z253" s="64" t="str" cm="1">
        <f t="array" aca="1" ref="Z253" ca="1">IF(C253="","",IF(D253="MCC","-----",IF(AI253&lt;&gt;1,"-",IF(K253="","White",_xlfn.XLOOKUP("N",Table_RotateWireColor[circuit],INDIRECT("Table_RotateWireColor["&amp;U253&amp;"]"))))))</f>
        <v/>
      </c>
      <c r="AA253" s="64" t="str">
        <f t="shared" si="43"/>
        <v/>
      </c>
      <c r="AB253" s="67" t="str">
        <f>IF(C253="","","PWxx-"&amp;_xlfn.XLOOKUP(C253,table_Termination[Connector],table_Termination[Abbreviation])&amp;"T-xxSALx("&amp;IF(D253="LFMC",0,IF(D253="MCC",1,3))&amp;IF(Q253="Bolt",1,0)&amp;IF(AL253="None",0,IF(AL253="1G",1,IF(AL253="4x4",2,3)))&amp;")")</f>
        <v/>
      </c>
      <c r="AC253" s="68" t="str">
        <f>IF(D253="MCC","MC Cable Wire Colors "&amp;_xlfn.XLOOKUP(C253,table_Termination[Connector],table_Termination[MCC_Wire_Colors]),"")</f>
        <v/>
      </c>
      <c r="AD253" s="69"/>
      <c r="AG253" t="e">
        <f>IF(AND(LEFT(C253,2)="L6",_xlfn.NUMBERVALUE(LEFT(U253,3))&gt;250),"1ph",_xlfn.XLOOKUP(C253,table_Termination[Connector],table_Termination[Phasing]))</f>
        <v>#N/A</v>
      </c>
      <c r="AH253" t="e">
        <f>_xlfn.XLOOKUP('Order Entry'!AG253,lookup!$O$3:$O$7,lookup!$P$3:$P$7)</f>
        <v>#N/A</v>
      </c>
      <c r="AI253" t="e">
        <f>_xlfn.XLOOKUP('Order Entry'!AG253,lookup!$O$3:$O$7,lookup!$Q$3:$Q$7)</f>
        <v>#N/A</v>
      </c>
      <c r="AJ253">
        <f t="shared" si="40"/>
        <v>0</v>
      </c>
      <c r="AK253" t="e">
        <f>_xlfn.XLOOKUP(C253,table_Termination[Connector],table_Termination[Plate_Hole])</f>
        <v>#N/A</v>
      </c>
      <c r="AL253" t="e">
        <f>_xlfn.XLOOKUP(V253,lookup!$AD$68:$AD$72,lookup!$AC$68:$AC$72)</f>
        <v>#N/A</v>
      </c>
      <c r="AM253" s="44" t="str" cm="1">
        <f t="array" ref="AM253">IF(C253="","",IF(_xlfn.XLOOKUP(C253,table_Termination[Connector],table_Termination[Plate_Hole])=1.6,{"4x4","1G"},IF(_xlfn.XLOOKUP(C253,table_Termination[Connector],table_Termination[Plate_Hole])=2.1,"4x4","None")))</f>
        <v/>
      </c>
      <c r="AO253" s="44" t="str" cm="1">
        <f t="array" ref="AO253">IF(AM253="","None",_xlfn.XLOOKUP(_xlfn.ANCHORARRAY(AM253),lookup!$AC$68:$AC$72,lookup!$AD$68:$AD$72))</f>
        <v>None</v>
      </c>
      <c r="AQ253" s="44" t="s">
        <v>283</v>
      </c>
      <c r="AR253" t="str">
        <f>IF(C253="","",_xlfn.XLOOKUP(_xlfn.XLOOKUP(C253,table_Termination[Connector],table_Termination[SQD_Breaker]),Table_Breaker[breaker],Table_Breaker[Description]))</f>
        <v/>
      </c>
      <c r="AS253" t="str">
        <f>IF(C253="","",_xlfn.XLOOKUP(_xlfn.XLOOKUP(C253,table_Termination[Connector],table_Termination[HV_Siem_Breaker]),Table_Breaker[breaker],Table_Breaker[Description],""))</f>
        <v/>
      </c>
      <c r="AT253" s="44" t="s">
        <v>283</v>
      </c>
      <c r="AU253" t="e">
        <f t="shared" si="44"/>
        <v>#N/A</v>
      </c>
      <c r="AV253" t="e">
        <f t="shared" si="45"/>
        <v>#N/A</v>
      </c>
      <c r="AW253" s="44" t="str" cm="1">
        <f t="array" ref="AW253">IF(D253="","",_xlfn.TOROW(lookup!A434:A446))</f>
        <v/>
      </c>
    </row>
    <row r="254" spans="1:49" x14ac:dyDescent="0.25">
      <c r="A254" s="56">
        <v>245</v>
      </c>
      <c r="B254" s="57" t="str">
        <f t="shared" si="41"/>
        <v/>
      </c>
      <c r="C254" s="58"/>
      <c r="D254" s="58"/>
      <c r="E254" s="57"/>
      <c r="F254" s="57" t="str">
        <f t="shared" si="42"/>
        <v/>
      </c>
      <c r="G254" s="57"/>
      <c r="H254" s="59"/>
      <c r="I254" s="59" t="s">
        <v>183</v>
      </c>
      <c r="J254" s="59" t="s">
        <v>183</v>
      </c>
      <c r="K254" s="59"/>
      <c r="L254" s="60" t="str">
        <f t="shared" si="46"/>
        <v/>
      </c>
      <c r="M254" s="60" t="str">
        <f t="shared" si="47"/>
        <v/>
      </c>
      <c r="N254" s="59"/>
      <c r="O254" s="59"/>
      <c r="P254" s="61"/>
      <c r="Q254" s="61"/>
      <c r="R254" s="62" t="str">
        <f>IF(C254="","",_xlfn.XLOOKUP(C254,table_Termination[Connector],table_Termination[Conduit_Size]))</f>
        <v/>
      </c>
      <c r="S254" s="63" t="str">
        <f>IF(C254="","",_xlfn.XLOOKUP(C254,table_Termination[Connector],table_Termination[Wire AWG]))</f>
        <v/>
      </c>
      <c r="T254" s="64" t="str">
        <f t="shared" si="39"/>
        <v/>
      </c>
      <c r="U254" s="65" t="str">
        <f>IF(C254="","",LEFT(_xlfn.XLOOKUP(C254,table_Termination[Connector],table_Termination[Voltage]),3))</f>
        <v/>
      </c>
      <c r="V254" s="66" t="str">
        <f t="shared" si="48"/>
        <v/>
      </c>
      <c r="W254" s="64" t="str" cm="1">
        <f t="array" aca="1" ref="W254" ca="1">IF(C254="","",IF(D254="MCC","------",IF(K254="","Black",_xlfn.XLOOKUP(K254,Table_RotateWireColor[circuit],INDIRECT("Table_RotateWireColor["&amp;U254&amp;"]")))))</f>
        <v/>
      </c>
      <c r="X254" s="64" t="str" cm="1">
        <f t="array" aca="1" ref="X254" ca="1">IF(C254="","",IF(D254="MCC","-----",IF(AH254=1,"-",IF(K254="","Red",_xlfn.XLOOKUP(L254,Table_RotateWireColor[circuit],INDIRECT("Table_RotateWireColor["&amp;U254&amp;"]"))))))</f>
        <v/>
      </c>
      <c r="Y254" s="64" t="str" cm="1">
        <f t="array" aca="1" ref="Y254" ca="1">IF(C254="","",IF(D254="MCC","-----",IF(AH254&lt;=2,"-",IF(K254="","Blue",_xlfn.XLOOKUP(M254,Table_RotateWireColor[circuit],INDIRECT("Table_RotateWireColor["&amp;U254&amp;"]"))))))</f>
        <v/>
      </c>
      <c r="Z254" s="64" t="str" cm="1">
        <f t="array" aca="1" ref="Z254" ca="1">IF(C254="","",IF(D254="MCC","-----",IF(AI254&lt;&gt;1,"-",IF(K254="","White",_xlfn.XLOOKUP("N",Table_RotateWireColor[circuit],INDIRECT("Table_RotateWireColor["&amp;U254&amp;"]"))))))</f>
        <v/>
      </c>
      <c r="AA254" s="64" t="str">
        <f t="shared" si="43"/>
        <v/>
      </c>
      <c r="AB254" s="67" t="str">
        <f>IF(C254="","","PWxx-"&amp;_xlfn.XLOOKUP(C254,table_Termination[Connector],table_Termination[Abbreviation])&amp;"T-xxSALx("&amp;IF(D254="LFMC",0,IF(D254="MCC",1,3))&amp;IF(Q254="Bolt",1,0)&amp;IF(AL254="None",0,IF(AL254="1G",1,IF(AL254="4x4",2,3)))&amp;")")</f>
        <v/>
      </c>
      <c r="AC254" s="68" t="str">
        <f>IF(D254="MCC","MC Cable Wire Colors "&amp;_xlfn.XLOOKUP(C254,table_Termination[Connector],table_Termination[MCC_Wire_Colors]),"")</f>
        <v/>
      </c>
      <c r="AD254" s="69"/>
      <c r="AG254" t="e">
        <f>IF(AND(LEFT(C254,2)="L6",_xlfn.NUMBERVALUE(LEFT(U254,3))&gt;250),"1ph",_xlfn.XLOOKUP(C254,table_Termination[Connector],table_Termination[Phasing]))</f>
        <v>#N/A</v>
      </c>
      <c r="AH254" t="e">
        <f>_xlfn.XLOOKUP('Order Entry'!AG254,lookup!$O$3:$O$7,lookup!$P$3:$P$7)</f>
        <v>#N/A</v>
      </c>
      <c r="AI254" t="e">
        <f>_xlfn.XLOOKUP('Order Entry'!AG254,lookup!$O$3:$O$7,lookup!$Q$3:$Q$7)</f>
        <v>#N/A</v>
      </c>
      <c r="AJ254">
        <f t="shared" si="40"/>
        <v>0</v>
      </c>
      <c r="AK254" t="e">
        <f>_xlfn.XLOOKUP(C254,table_Termination[Connector],table_Termination[Plate_Hole])</f>
        <v>#N/A</v>
      </c>
      <c r="AL254" t="e">
        <f>_xlfn.XLOOKUP(V254,lookup!$AD$68:$AD$72,lookup!$AC$68:$AC$72)</f>
        <v>#N/A</v>
      </c>
      <c r="AM254" s="44" t="str" cm="1">
        <f t="array" ref="AM254">IF(C254="","",IF(_xlfn.XLOOKUP(C254,table_Termination[Connector],table_Termination[Plate_Hole])=1.6,{"4x4","1G"},IF(_xlfn.XLOOKUP(C254,table_Termination[Connector],table_Termination[Plate_Hole])=2.1,"4x4","None")))</f>
        <v/>
      </c>
      <c r="AO254" s="44" t="str" cm="1">
        <f t="array" ref="AO254">IF(AM254="","None",_xlfn.XLOOKUP(_xlfn.ANCHORARRAY(AM254),lookup!$AC$68:$AC$72,lookup!$AD$68:$AD$72))</f>
        <v>None</v>
      </c>
      <c r="AQ254" s="44" t="s">
        <v>283</v>
      </c>
      <c r="AR254" t="str">
        <f>IF(C254="","",_xlfn.XLOOKUP(_xlfn.XLOOKUP(C254,table_Termination[Connector],table_Termination[SQD_Breaker]),Table_Breaker[breaker],Table_Breaker[Description]))</f>
        <v/>
      </c>
      <c r="AS254" t="str">
        <f>IF(C254="","",_xlfn.XLOOKUP(_xlfn.XLOOKUP(C254,table_Termination[Connector],table_Termination[HV_Siem_Breaker]),Table_Breaker[breaker],Table_Breaker[Description],""))</f>
        <v/>
      </c>
      <c r="AT254" s="44" t="s">
        <v>283</v>
      </c>
      <c r="AU254" t="e">
        <f t="shared" si="44"/>
        <v>#N/A</v>
      </c>
      <c r="AV254" t="e">
        <f t="shared" si="45"/>
        <v>#N/A</v>
      </c>
      <c r="AW254" s="44" t="str" cm="1">
        <f t="array" ref="AW254">IF(D254="","",_xlfn.TOROW(lookup!A435:A447))</f>
        <v/>
      </c>
    </row>
    <row r="255" spans="1:49" x14ac:dyDescent="0.25">
      <c r="A255" s="56">
        <v>246</v>
      </c>
      <c r="B255" s="57" t="str">
        <f t="shared" si="41"/>
        <v/>
      </c>
      <c r="C255" s="58"/>
      <c r="D255" s="58"/>
      <c r="E255" s="57"/>
      <c r="F255" s="57" t="str">
        <f t="shared" si="42"/>
        <v/>
      </c>
      <c r="G255" s="57"/>
      <c r="H255" s="59"/>
      <c r="I255" s="59" t="s">
        <v>183</v>
      </c>
      <c r="J255" s="59" t="s">
        <v>183</v>
      </c>
      <c r="K255" s="59"/>
      <c r="L255" s="60" t="str">
        <f t="shared" si="46"/>
        <v/>
      </c>
      <c r="M255" s="60" t="str">
        <f t="shared" si="47"/>
        <v/>
      </c>
      <c r="N255" s="59"/>
      <c r="O255" s="59"/>
      <c r="P255" s="61"/>
      <c r="Q255" s="61"/>
      <c r="R255" s="62" t="str">
        <f>IF(C255="","",_xlfn.XLOOKUP(C255,table_Termination[Connector],table_Termination[Conduit_Size]))</f>
        <v/>
      </c>
      <c r="S255" s="63" t="str">
        <f>IF(C255="","",_xlfn.XLOOKUP(C255,table_Termination[Connector],table_Termination[Wire AWG]))</f>
        <v/>
      </c>
      <c r="T255" s="64" t="str">
        <f t="shared" si="39"/>
        <v/>
      </c>
      <c r="U255" s="65" t="str">
        <f>IF(C255="","",LEFT(_xlfn.XLOOKUP(C255,table_Termination[Connector],table_Termination[Voltage]),3))</f>
        <v/>
      </c>
      <c r="V255" s="66" t="str">
        <f t="shared" si="48"/>
        <v/>
      </c>
      <c r="W255" s="64" t="str" cm="1">
        <f t="array" aca="1" ref="W255" ca="1">IF(C255="","",IF(D255="MCC","------",IF(K255="","Black",_xlfn.XLOOKUP(K255,Table_RotateWireColor[circuit],INDIRECT("Table_RotateWireColor["&amp;U255&amp;"]")))))</f>
        <v/>
      </c>
      <c r="X255" s="64" t="str" cm="1">
        <f t="array" aca="1" ref="X255" ca="1">IF(C255="","",IF(D255="MCC","-----",IF(AH255=1,"-",IF(K255="","Red",_xlfn.XLOOKUP(L255,Table_RotateWireColor[circuit],INDIRECT("Table_RotateWireColor["&amp;U255&amp;"]"))))))</f>
        <v/>
      </c>
      <c r="Y255" s="64" t="str" cm="1">
        <f t="array" aca="1" ref="Y255" ca="1">IF(C255="","",IF(D255="MCC","-----",IF(AH255&lt;=2,"-",IF(K255="","Blue",_xlfn.XLOOKUP(M255,Table_RotateWireColor[circuit],INDIRECT("Table_RotateWireColor["&amp;U255&amp;"]"))))))</f>
        <v/>
      </c>
      <c r="Z255" s="64" t="str" cm="1">
        <f t="array" aca="1" ref="Z255" ca="1">IF(C255="","",IF(D255="MCC","-----",IF(AI255&lt;&gt;1,"-",IF(K255="","White",_xlfn.XLOOKUP("N",Table_RotateWireColor[circuit],INDIRECT("Table_RotateWireColor["&amp;U255&amp;"]"))))))</f>
        <v/>
      </c>
      <c r="AA255" s="64" t="str">
        <f t="shared" si="43"/>
        <v/>
      </c>
      <c r="AB255" s="67" t="str">
        <f>IF(C255="","","PWxx-"&amp;_xlfn.XLOOKUP(C255,table_Termination[Connector],table_Termination[Abbreviation])&amp;"T-xxSALx("&amp;IF(D255="LFMC",0,IF(D255="MCC",1,3))&amp;IF(Q255="Bolt",1,0)&amp;IF(AL255="None",0,IF(AL255="1G",1,IF(AL255="4x4",2,3)))&amp;")")</f>
        <v/>
      </c>
      <c r="AC255" s="68" t="str">
        <f>IF(D255="MCC","MC Cable Wire Colors "&amp;_xlfn.XLOOKUP(C255,table_Termination[Connector],table_Termination[MCC_Wire_Colors]),"")</f>
        <v/>
      </c>
      <c r="AD255" s="69"/>
      <c r="AG255" t="e">
        <f>IF(AND(LEFT(C255,2)="L6",_xlfn.NUMBERVALUE(LEFT(U255,3))&gt;250),"1ph",_xlfn.XLOOKUP(C255,table_Termination[Connector],table_Termination[Phasing]))</f>
        <v>#N/A</v>
      </c>
      <c r="AH255" t="e">
        <f>_xlfn.XLOOKUP('Order Entry'!AG255,lookup!$O$3:$O$7,lookup!$P$3:$P$7)</f>
        <v>#N/A</v>
      </c>
      <c r="AI255" t="e">
        <f>_xlfn.XLOOKUP('Order Entry'!AG255,lookup!$O$3:$O$7,lookup!$Q$3:$Q$7)</f>
        <v>#N/A</v>
      </c>
      <c r="AJ255">
        <f t="shared" si="40"/>
        <v>0</v>
      </c>
      <c r="AK255" t="e">
        <f>_xlfn.XLOOKUP(C255,table_Termination[Connector],table_Termination[Plate_Hole])</f>
        <v>#N/A</v>
      </c>
      <c r="AL255" t="e">
        <f>_xlfn.XLOOKUP(V255,lookup!$AD$68:$AD$72,lookup!$AC$68:$AC$72)</f>
        <v>#N/A</v>
      </c>
      <c r="AM255" s="44" t="str" cm="1">
        <f t="array" ref="AM255">IF(C255="","",IF(_xlfn.XLOOKUP(C255,table_Termination[Connector],table_Termination[Plate_Hole])=1.6,{"4x4","1G"},IF(_xlfn.XLOOKUP(C255,table_Termination[Connector],table_Termination[Plate_Hole])=2.1,"4x4","None")))</f>
        <v/>
      </c>
      <c r="AO255" s="44" t="str" cm="1">
        <f t="array" ref="AO255">IF(AM255="","None",_xlfn.XLOOKUP(_xlfn.ANCHORARRAY(AM255),lookup!$AC$68:$AC$72,lookup!$AD$68:$AD$72))</f>
        <v>None</v>
      </c>
      <c r="AQ255" s="44" t="s">
        <v>283</v>
      </c>
      <c r="AR255" t="str">
        <f>IF(C255="","",_xlfn.XLOOKUP(_xlfn.XLOOKUP(C255,table_Termination[Connector],table_Termination[SQD_Breaker]),Table_Breaker[breaker],Table_Breaker[Description]))</f>
        <v/>
      </c>
      <c r="AS255" t="str">
        <f>IF(C255="","",_xlfn.XLOOKUP(_xlfn.XLOOKUP(C255,table_Termination[Connector],table_Termination[HV_Siem_Breaker]),Table_Breaker[breaker],Table_Breaker[Description],""))</f>
        <v/>
      </c>
      <c r="AT255" s="44" t="s">
        <v>283</v>
      </c>
      <c r="AU255" t="e">
        <f t="shared" si="44"/>
        <v>#N/A</v>
      </c>
      <c r="AV255" t="e">
        <f t="shared" si="45"/>
        <v>#N/A</v>
      </c>
      <c r="AW255" s="44" t="str" cm="1">
        <f t="array" ref="AW255">IF(D255="","",_xlfn.TOROW(lookup!A436:A448))</f>
        <v/>
      </c>
    </row>
    <row r="256" spans="1:49" x14ac:dyDescent="0.25">
      <c r="A256" s="56">
        <v>247</v>
      </c>
      <c r="B256" s="57" t="str">
        <f t="shared" si="41"/>
        <v/>
      </c>
      <c r="C256" s="58"/>
      <c r="D256" s="58"/>
      <c r="E256" s="57"/>
      <c r="F256" s="57" t="str">
        <f t="shared" si="42"/>
        <v/>
      </c>
      <c r="G256" s="57"/>
      <c r="H256" s="59"/>
      <c r="I256" s="59" t="s">
        <v>183</v>
      </c>
      <c r="J256" s="59" t="s">
        <v>183</v>
      </c>
      <c r="K256" s="59"/>
      <c r="L256" s="60" t="str">
        <f t="shared" si="46"/>
        <v/>
      </c>
      <c r="M256" s="60" t="str">
        <f t="shared" si="47"/>
        <v/>
      </c>
      <c r="N256" s="59"/>
      <c r="O256" s="59"/>
      <c r="P256" s="61"/>
      <c r="Q256" s="61"/>
      <c r="R256" s="62" t="str">
        <f>IF(C256="","",_xlfn.XLOOKUP(C256,table_Termination[Connector],table_Termination[Conduit_Size]))</f>
        <v/>
      </c>
      <c r="S256" s="63" t="str">
        <f>IF(C256="","",_xlfn.XLOOKUP(C256,table_Termination[Connector],table_Termination[Wire AWG]))</f>
        <v/>
      </c>
      <c r="T256" s="64" t="str">
        <f t="shared" si="39"/>
        <v/>
      </c>
      <c r="U256" s="65" t="str">
        <f>IF(C256="","",LEFT(_xlfn.XLOOKUP(C256,table_Termination[Connector],table_Termination[Voltage]),3))</f>
        <v/>
      </c>
      <c r="V256" s="66" t="str">
        <f t="shared" si="48"/>
        <v/>
      </c>
      <c r="W256" s="64" t="str" cm="1">
        <f t="array" aca="1" ref="W256" ca="1">IF(C256="","",IF(D256="MCC","------",IF(K256="","Black",_xlfn.XLOOKUP(K256,Table_RotateWireColor[circuit],INDIRECT("Table_RotateWireColor["&amp;U256&amp;"]")))))</f>
        <v/>
      </c>
      <c r="X256" s="64" t="str" cm="1">
        <f t="array" aca="1" ref="X256" ca="1">IF(C256="","",IF(D256="MCC","-----",IF(AH256=1,"-",IF(K256="","Red",_xlfn.XLOOKUP(L256,Table_RotateWireColor[circuit],INDIRECT("Table_RotateWireColor["&amp;U256&amp;"]"))))))</f>
        <v/>
      </c>
      <c r="Y256" s="64" t="str" cm="1">
        <f t="array" aca="1" ref="Y256" ca="1">IF(C256="","",IF(D256="MCC","-----",IF(AH256&lt;=2,"-",IF(K256="","Blue",_xlfn.XLOOKUP(M256,Table_RotateWireColor[circuit],INDIRECT("Table_RotateWireColor["&amp;U256&amp;"]"))))))</f>
        <v/>
      </c>
      <c r="Z256" s="64" t="str" cm="1">
        <f t="array" aca="1" ref="Z256" ca="1">IF(C256="","",IF(D256="MCC","-----",IF(AI256&lt;&gt;1,"-",IF(K256="","White",_xlfn.XLOOKUP("N",Table_RotateWireColor[circuit],INDIRECT("Table_RotateWireColor["&amp;U256&amp;"]"))))))</f>
        <v/>
      </c>
      <c r="AA256" s="64" t="str">
        <f t="shared" si="43"/>
        <v/>
      </c>
      <c r="AB256" s="67" t="str">
        <f>IF(C256="","","PWxx-"&amp;_xlfn.XLOOKUP(C256,table_Termination[Connector],table_Termination[Abbreviation])&amp;"T-xxSALx("&amp;IF(D256="LFMC",0,IF(D256="MCC",1,3))&amp;IF(Q256="Bolt",1,0)&amp;IF(AL256="None",0,IF(AL256="1G",1,IF(AL256="4x4",2,3)))&amp;")")</f>
        <v/>
      </c>
      <c r="AC256" s="68" t="str">
        <f>IF(D256="MCC","MC Cable Wire Colors "&amp;_xlfn.XLOOKUP(C256,table_Termination[Connector],table_Termination[MCC_Wire_Colors]),"")</f>
        <v/>
      </c>
      <c r="AD256" s="69"/>
      <c r="AG256" t="e">
        <f>IF(AND(LEFT(C256,2)="L6",_xlfn.NUMBERVALUE(LEFT(U256,3))&gt;250),"1ph",_xlfn.XLOOKUP(C256,table_Termination[Connector],table_Termination[Phasing]))</f>
        <v>#N/A</v>
      </c>
      <c r="AH256" t="e">
        <f>_xlfn.XLOOKUP('Order Entry'!AG256,lookup!$O$3:$O$7,lookup!$P$3:$P$7)</f>
        <v>#N/A</v>
      </c>
      <c r="AI256" t="e">
        <f>_xlfn.XLOOKUP('Order Entry'!AG256,lookup!$O$3:$O$7,lookup!$Q$3:$Q$7)</f>
        <v>#N/A</v>
      </c>
      <c r="AJ256">
        <f t="shared" si="40"/>
        <v>0</v>
      </c>
      <c r="AK256" t="e">
        <f>_xlfn.XLOOKUP(C256,table_Termination[Connector],table_Termination[Plate_Hole])</f>
        <v>#N/A</v>
      </c>
      <c r="AL256" t="e">
        <f>_xlfn.XLOOKUP(V256,lookup!$AD$68:$AD$72,lookup!$AC$68:$AC$72)</f>
        <v>#N/A</v>
      </c>
      <c r="AM256" s="44" t="str" cm="1">
        <f t="array" ref="AM256">IF(C256="","",IF(_xlfn.XLOOKUP(C256,table_Termination[Connector],table_Termination[Plate_Hole])=1.6,{"4x4","1G"},IF(_xlfn.XLOOKUP(C256,table_Termination[Connector],table_Termination[Plate_Hole])=2.1,"4x4","None")))</f>
        <v/>
      </c>
      <c r="AO256" s="44" t="str" cm="1">
        <f t="array" ref="AO256">IF(AM256="","None",_xlfn.XLOOKUP(_xlfn.ANCHORARRAY(AM256),lookup!$AC$68:$AC$72,lookup!$AD$68:$AD$72))</f>
        <v>None</v>
      </c>
      <c r="AQ256" s="44" t="s">
        <v>283</v>
      </c>
      <c r="AR256" t="str">
        <f>IF(C256="","",_xlfn.XLOOKUP(_xlfn.XLOOKUP(C256,table_Termination[Connector],table_Termination[SQD_Breaker]),Table_Breaker[breaker],Table_Breaker[Description]))</f>
        <v/>
      </c>
      <c r="AS256" t="str">
        <f>IF(C256="","",_xlfn.XLOOKUP(_xlfn.XLOOKUP(C256,table_Termination[Connector],table_Termination[HV_Siem_Breaker]),Table_Breaker[breaker],Table_Breaker[Description],""))</f>
        <v/>
      </c>
      <c r="AT256" s="44" t="s">
        <v>283</v>
      </c>
      <c r="AU256" t="e">
        <f t="shared" si="44"/>
        <v>#N/A</v>
      </c>
      <c r="AV256" t="e">
        <f t="shared" si="45"/>
        <v>#N/A</v>
      </c>
      <c r="AW256" s="44" t="str" cm="1">
        <f t="array" ref="AW256">IF(D256="","",_xlfn.TOROW(lookup!A437:A449))</f>
        <v/>
      </c>
    </row>
    <row r="257" spans="1:49" x14ac:dyDescent="0.25">
      <c r="A257" s="56">
        <v>248</v>
      </c>
      <c r="B257" s="57" t="str">
        <f t="shared" si="41"/>
        <v/>
      </c>
      <c r="C257" s="58"/>
      <c r="D257" s="58"/>
      <c r="E257" s="57"/>
      <c r="F257" s="57" t="str">
        <f t="shared" si="42"/>
        <v/>
      </c>
      <c r="G257" s="57"/>
      <c r="H257" s="59"/>
      <c r="I257" s="59" t="s">
        <v>183</v>
      </c>
      <c r="J257" s="59" t="s">
        <v>183</v>
      </c>
      <c r="K257" s="59"/>
      <c r="L257" s="60" t="str">
        <f t="shared" si="46"/>
        <v/>
      </c>
      <c r="M257" s="60" t="str">
        <f t="shared" si="47"/>
        <v/>
      </c>
      <c r="N257" s="59"/>
      <c r="O257" s="59"/>
      <c r="P257" s="61"/>
      <c r="Q257" s="61"/>
      <c r="R257" s="62" t="str">
        <f>IF(C257="","",_xlfn.XLOOKUP(C257,table_Termination[Connector],table_Termination[Conduit_Size]))</f>
        <v/>
      </c>
      <c r="S257" s="63" t="str">
        <f>IF(C257="","",_xlfn.XLOOKUP(C257,table_Termination[Connector],table_Termination[Wire AWG]))</f>
        <v/>
      </c>
      <c r="T257" s="64" t="str">
        <f t="shared" si="39"/>
        <v/>
      </c>
      <c r="U257" s="65" t="str">
        <f>IF(C257="","",LEFT(_xlfn.XLOOKUP(C257,table_Termination[Connector],table_Termination[Voltage]),3))</f>
        <v/>
      </c>
      <c r="V257" s="66" t="str">
        <f t="shared" si="48"/>
        <v/>
      </c>
      <c r="W257" s="64" t="str" cm="1">
        <f t="array" aca="1" ref="W257" ca="1">IF(C257="","",IF(D257="MCC","------",IF(K257="","Black",_xlfn.XLOOKUP(K257,Table_RotateWireColor[circuit],INDIRECT("Table_RotateWireColor["&amp;U257&amp;"]")))))</f>
        <v/>
      </c>
      <c r="X257" s="64" t="str" cm="1">
        <f t="array" aca="1" ref="X257" ca="1">IF(C257="","",IF(D257="MCC","-----",IF(AH257=1,"-",IF(K257="","Red",_xlfn.XLOOKUP(L257,Table_RotateWireColor[circuit],INDIRECT("Table_RotateWireColor["&amp;U257&amp;"]"))))))</f>
        <v/>
      </c>
      <c r="Y257" s="64" t="str" cm="1">
        <f t="array" aca="1" ref="Y257" ca="1">IF(C257="","",IF(D257="MCC","-----",IF(AH257&lt;=2,"-",IF(K257="","Blue",_xlfn.XLOOKUP(M257,Table_RotateWireColor[circuit],INDIRECT("Table_RotateWireColor["&amp;U257&amp;"]"))))))</f>
        <v/>
      </c>
      <c r="Z257" s="64" t="str" cm="1">
        <f t="array" aca="1" ref="Z257" ca="1">IF(C257="","",IF(D257="MCC","-----",IF(AI257&lt;&gt;1,"-",IF(K257="","White",_xlfn.XLOOKUP("N",Table_RotateWireColor[circuit],INDIRECT("Table_RotateWireColor["&amp;U257&amp;"]"))))))</f>
        <v/>
      </c>
      <c r="AA257" s="64" t="str">
        <f t="shared" si="43"/>
        <v/>
      </c>
      <c r="AB257" s="67" t="str">
        <f>IF(C257="","","PWxx-"&amp;_xlfn.XLOOKUP(C257,table_Termination[Connector],table_Termination[Abbreviation])&amp;"T-xxSALx("&amp;IF(D257="LFMC",0,IF(D257="MCC",1,3))&amp;IF(Q257="Bolt",1,0)&amp;IF(AL257="None",0,IF(AL257="1G",1,IF(AL257="4x4",2,3)))&amp;")")</f>
        <v/>
      </c>
      <c r="AC257" s="68" t="str">
        <f>IF(D257="MCC","MC Cable Wire Colors "&amp;_xlfn.XLOOKUP(C257,table_Termination[Connector],table_Termination[MCC_Wire_Colors]),"")</f>
        <v/>
      </c>
      <c r="AD257" s="69"/>
      <c r="AG257" t="e">
        <f>IF(AND(LEFT(C257,2)="L6",_xlfn.NUMBERVALUE(LEFT(U257,3))&gt;250),"1ph",_xlfn.XLOOKUP(C257,table_Termination[Connector],table_Termination[Phasing]))</f>
        <v>#N/A</v>
      </c>
      <c r="AH257" t="e">
        <f>_xlfn.XLOOKUP('Order Entry'!AG257,lookup!$O$3:$O$7,lookup!$P$3:$P$7)</f>
        <v>#N/A</v>
      </c>
      <c r="AI257" t="e">
        <f>_xlfn.XLOOKUP('Order Entry'!AG257,lookup!$O$3:$O$7,lookup!$Q$3:$Q$7)</f>
        <v>#N/A</v>
      </c>
      <c r="AJ257">
        <f t="shared" si="40"/>
        <v>0</v>
      </c>
      <c r="AK257" t="e">
        <f>_xlfn.XLOOKUP(C257,table_Termination[Connector],table_Termination[Plate_Hole])</f>
        <v>#N/A</v>
      </c>
      <c r="AL257" t="e">
        <f>_xlfn.XLOOKUP(V257,lookup!$AD$68:$AD$72,lookup!$AC$68:$AC$72)</f>
        <v>#N/A</v>
      </c>
      <c r="AM257" s="44" t="str" cm="1">
        <f t="array" ref="AM257">IF(C257="","",IF(_xlfn.XLOOKUP(C257,table_Termination[Connector],table_Termination[Plate_Hole])=1.6,{"4x4","1G"},IF(_xlfn.XLOOKUP(C257,table_Termination[Connector],table_Termination[Plate_Hole])=2.1,"4x4","None")))</f>
        <v/>
      </c>
      <c r="AO257" s="44" t="str" cm="1">
        <f t="array" ref="AO257">IF(AM257="","None",_xlfn.XLOOKUP(_xlfn.ANCHORARRAY(AM257),lookup!$AC$68:$AC$72,lookup!$AD$68:$AD$72))</f>
        <v>None</v>
      </c>
      <c r="AQ257" s="44" t="s">
        <v>283</v>
      </c>
      <c r="AR257" t="str">
        <f>IF(C257="","",_xlfn.XLOOKUP(_xlfn.XLOOKUP(C257,table_Termination[Connector],table_Termination[SQD_Breaker]),Table_Breaker[breaker],Table_Breaker[Description]))</f>
        <v/>
      </c>
      <c r="AS257" t="str">
        <f>IF(C257="","",_xlfn.XLOOKUP(_xlfn.XLOOKUP(C257,table_Termination[Connector],table_Termination[HV_Siem_Breaker]),Table_Breaker[breaker],Table_Breaker[Description],""))</f>
        <v/>
      </c>
      <c r="AT257" s="44" t="s">
        <v>283</v>
      </c>
      <c r="AU257" t="e">
        <f t="shared" si="44"/>
        <v>#N/A</v>
      </c>
      <c r="AV257" t="e">
        <f t="shared" si="45"/>
        <v>#N/A</v>
      </c>
      <c r="AW257" s="44" t="str" cm="1">
        <f t="array" ref="AW257">IF(D257="","",_xlfn.TOROW(lookup!A438:A450))</f>
        <v/>
      </c>
    </row>
    <row r="258" spans="1:49" x14ac:dyDescent="0.25">
      <c r="A258" s="56">
        <v>249</v>
      </c>
      <c r="B258" s="57" t="str">
        <f t="shared" si="41"/>
        <v/>
      </c>
      <c r="C258" s="58"/>
      <c r="D258" s="58"/>
      <c r="E258" s="57"/>
      <c r="F258" s="57" t="str">
        <f t="shared" si="42"/>
        <v/>
      </c>
      <c r="G258" s="57"/>
      <c r="H258" s="59"/>
      <c r="I258" s="59" t="s">
        <v>183</v>
      </c>
      <c r="J258" s="59" t="s">
        <v>183</v>
      </c>
      <c r="K258" s="59"/>
      <c r="L258" s="60" t="str">
        <f t="shared" si="46"/>
        <v/>
      </c>
      <c r="M258" s="60" t="str">
        <f t="shared" si="47"/>
        <v/>
      </c>
      <c r="N258" s="59"/>
      <c r="O258" s="59"/>
      <c r="P258" s="61"/>
      <c r="Q258" s="61"/>
      <c r="R258" s="62" t="str">
        <f>IF(C258="","",_xlfn.XLOOKUP(C258,table_Termination[Connector],table_Termination[Conduit_Size]))</f>
        <v/>
      </c>
      <c r="S258" s="63" t="str">
        <f>IF(C258="","",_xlfn.XLOOKUP(C258,table_Termination[Connector],table_Termination[Wire AWG]))</f>
        <v/>
      </c>
      <c r="T258" s="64" t="str">
        <f t="shared" si="39"/>
        <v/>
      </c>
      <c r="U258" s="65" t="str">
        <f>IF(C258="","",LEFT(_xlfn.XLOOKUP(C258,table_Termination[Connector],table_Termination[Voltage]),3))</f>
        <v/>
      </c>
      <c r="V258" s="66" t="str">
        <f t="shared" si="48"/>
        <v/>
      </c>
      <c r="W258" s="64" t="str" cm="1">
        <f t="array" aca="1" ref="W258" ca="1">IF(C258="","",IF(D258="MCC","------",IF(K258="","Black",_xlfn.XLOOKUP(K258,Table_RotateWireColor[circuit],INDIRECT("Table_RotateWireColor["&amp;U258&amp;"]")))))</f>
        <v/>
      </c>
      <c r="X258" s="64" t="str" cm="1">
        <f t="array" aca="1" ref="X258" ca="1">IF(C258="","",IF(D258="MCC","-----",IF(AH258=1,"-",IF(K258="","Red",_xlfn.XLOOKUP(L258,Table_RotateWireColor[circuit],INDIRECT("Table_RotateWireColor["&amp;U258&amp;"]"))))))</f>
        <v/>
      </c>
      <c r="Y258" s="64" t="str" cm="1">
        <f t="array" aca="1" ref="Y258" ca="1">IF(C258="","",IF(D258="MCC","-----",IF(AH258&lt;=2,"-",IF(K258="","Blue",_xlfn.XLOOKUP(M258,Table_RotateWireColor[circuit],INDIRECT("Table_RotateWireColor["&amp;U258&amp;"]"))))))</f>
        <v/>
      </c>
      <c r="Z258" s="64" t="str" cm="1">
        <f t="array" aca="1" ref="Z258" ca="1">IF(C258="","",IF(D258="MCC","-----",IF(AI258&lt;&gt;1,"-",IF(K258="","White",_xlfn.XLOOKUP("N",Table_RotateWireColor[circuit],INDIRECT("Table_RotateWireColor["&amp;U258&amp;"]"))))))</f>
        <v/>
      </c>
      <c r="AA258" s="64" t="str">
        <f t="shared" si="43"/>
        <v/>
      </c>
      <c r="AB258" s="67" t="str">
        <f>IF(C258="","","PWxx-"&amp;_xlfn.XLOOKUP(C258,table_Termination[Connector],table_Termination[Abbreviation])&amp;"T-xxSALx("&amp;IF(D258="LFMC",0,IF(D258="MCC",1,3))&amp;IF(Q258="Bolt",1,0)&amp;IF(AL258="None",0,IF(AL258="1G",1,IF(AL258="4x4",2,3)))&amp;")")</f>
        <v/>
      </c>
      <c r="AC258" s="68" t="str">
        <f>IF(D258="MCC","MC Cable Wire Colors "&amp;_xlfn.XLOOKUP(C258,table_Termination[Connector],table_Termination[MCC_Wire_Colors]),"")</f>
        <v/>
      </c>
      <c r="AD258" s="69"/>
      <c r="AG258" t="e">
        <f>IF(AND(LEFT(C258,2)="L6",_xlfn.NUMBERVALUE(LEFT(U258,3))&gt;250),"1ph",_xlfn.XLOOKUP(C258,table_Termination[Connector],table_Termination[Phasing]))</f>
        <v>#N/A</v>
      </c>
      <c r="AH258" t="e">
        <f>_xlfn.XLOOKUP('Order Entry'!AG258,lookup!$O$3:$O$7,lookup!$P$3:$P$7)</f>
        <v>#N/A</v>
      </c>
      <c r="AI258" t="e">
        <f>_xlfn.XLOOKUP('Order Entry'!AG258,lookup!$O$3:$O$7,lookup!$Q$3:$Q$7)</f>
        <v>#N/A</v>
      </c>
      <c r="AJ258">
        <f t="shared" si="40"/>
        <v>0</v>
      </c>
      <c r="AK258" t="e">
        <f>_xlfn.XLOOKUP(C258,table_Termination[Connector],table_Termination[Plate_Hole])</f>
        <v>#N/A</v>
      </c>
      <c r="AL258" t="e">
        <f>_xlfn.XLOOKUP(V258,lookup!$AD$68:$AD$72,lookup!$AC$68:$AC$72)</f>
        <v>#N/A</v>
      </c>
      <c r="AM258" s="44" t="str" cm="1">
        <f t="array" ref="AM258">IF(C258="","",IF(_xlfn.XLOOKUP(C258,table_Termination[Connector],table_Termination[Plate_Hole])=1.6,{"4x4","1G"},IF(_xlfn.XLOOKUP(C258,table_Termination[Connector],table_Termination[Plate_Hole])=2.1,"4x4","None")))</f>
        <v/>
      </c>
      <c r="AO258" s="44" t="str" cm="1">
        <f t="array" ref="AO258">IF(AM258="","None",_xlfn.XLOOKUP(_xlfn.ANCHORARRAY(AM258),lookup!$AC$68:$AC$72,lookup!$AD$68:$AD$72))</f>
        <v>None</v>
      </c>
      <c r="AQ258" s="44" t="s">
        <v>283</v>
      </c>
      <c r="AR258" t="str">
        <f>IF(C258="","",_xlfn.XLOOKUP(_xlfn.XLOOKUP(C258,table_Termination[Connector],table_Termination[SQD_Breaker]),Table_Breaker[breaker],Table_Breaker[Description]))</f>
        <v/>
      </c>
      <c r="AS258" t="str">
        <f>IF(C258="","",_xlfn.XLOOKUP(_xlfn.XLOOKUP(C258,table_Termination[Connector],table_Termination[HV_Siem_Breaker]),Table_Breaker[breaker],Table_Breaker[Description],""))</f>
        <v/>
      </c>
      <c r="AT258" s="44" t="s">
        <v>283</v>
      </c>
      <c r="AU258" t="e">
        <f t="shared" si="44"/>
        <v>#N/A</v>
      </c>
      <c r="AV258" t="e">
        <f t="shared" si="45"/>
        <v>#N/A</v>
      </c>
      <c r="AW258" s="44" t="str" cm="1">
        <f t="array" ref="AW258">IF(D258="","",_xlfn.TOROW(lookup!A439:A451))</f>
        <v/>
      </c>
    </row>
    <row r="259" spans="1:49" x14ac:dyDescent="0.25">
      <c r="A259" s="56">
        <v>250</v>
      </c>
      <c r="B259" s="57" t="str">
        <f t="shared" si="41"/>
        <v/>
      </c>
      <c r="C259" s="58"/>
      <c r="D259" s="58"/>
      <c r="E259" s="57"/>
      <c r="F259" s="57" t="str">
        <f t="shared" si="42"/>
        <v/>
      </c>
      <c r="G259" s="57"/>
      <c r="H259" s="59"/>
      <c r="I259" s="59" t="s">
        <v>183</v>
      </c>
      <c r="J259" s="59" t="s">
        <v>183</v>
      </c>
      <c r="K259" s="59"/>
      <c r="L259" s="60" t="str">
        <f t="shared" si="46"/>
        <v/>
      </c>
      <c r="M259" s="60" t="str">
        <f t="shared" si="47"/>
        <v/>
      </c>
      <c r="N259" s="59"/>
      <c r="O259" s="59"/>
      <c r="P259" s="61"/>
      <c r="Q259" s="61"/>
      <c r="R259" s="62" t="str">
        <f>IF(C259="","",_xlfn.XLOOKUP(C259,table_Termination[Connector],table_Termination[Conduit_Size]))</f>
        <v/>
      </c>
      <c r="S259" s="63" t="str">
        <f>IF(C259="","",_xlfn.XLOOKUP(C259,table_Termination[Connector],table_Termination[Wire AWG]))</f>
        <v/>
      </c>
      <c r="T259" s="64" t="str">
        <f t="shared" si="39"/>
        <v/>
      </c>
      <c r="U259" s="65" t="str">
        <f>IF(C259="","",LEFT(_xlfn.XLOOKUP(C259,table_Termination[Connector],table_Termination[Voltage]),3))</f>
        <v/>
      </c>
      <c r="V259" s="66" t="str">
        <f t="shared" si="48"/>
        <v/>
      </c>
      <c r="W259" s="64" t="str" cm="1">
        <f t="array" aca="1" ref="W259" ca="1">IF(C259="","",IF(D259="MCC","------",IF(K259="","Black",_xlfn.XLOOKUP(K259,Table_RotateWireColor[circuit],INDIRECT("Table_RotateWireColor["&amp;U259&amp;"]")))))</f>
        <v/>
      </c>
      <c r="X259" s="64" t="str" cm="1">
        <f t="array" aca="1" ref="X259" ca="1">IF(C259="","",IF(D259="MCC","-----",IF(AH259=1,"-",IF(K259="","Red",_xlfn.XLOOKUP(L259,Table_RotateWireColor[circuit],INDIRECT("Table_RotateWireColor["&amp;U259&amp;"]"))))))</f>
        <v/>
      </c>
      <c r="Y259" s="64" t="str" cm="1">
        <f t="array" aca="1" ref="Y259" ca="1">IF(C259="","",IF(D259="MCC","-----",IF(AH259&lt;=2,"-",IF(K259="","Blue",_xlfn.XLOOKUP(M259,Table_RotateWireColor[circuit],INDIRECT("Table_RotateWireColor["&amp;U259&amp;"]"))))))</f>
        <v/>
      </c>
      <c r="Z259" s="64" t="str" cm="1">
        <f t="array" aca="1" ref="Z259" ca="1">IF(C259="","",IF(D259="MCC","-----",IF(AI259&lt;&gt;1,"-",IF(K259="","White",_xlfn.XLOOKUP("N",Table_RotateWireColor[circuit],INDIRECT("Table_RotateWireColor["&amp;U259&amp;"]"))))))</f>
        <v/>
      </c>
      <c r="AA259" s="64" t="str">
        <f t="shared" si="43"/>
        <v/>
      </c>
      <c r="AB259" s="67" t="str">
        <f>IF(C259="","","PWxx-"&amp;_xlfn.XLOOKUP(C259,table_Termination[Connector],table_Termination[Abbreviation])&amp;"T-xxSALx("&amp;IF(D259="LFMC",0,IF(D259="MCC",1,3))&amp;IF(Q259="Bolt",1,0)&amp;IF(AL259="None",0,IF(AL259="1G",1,IF(AL259="4x4",2,3)))&amp;")")</f>
        <v/>
      </c>
      <c r="AC259" s="68" t="str">
        <f>IF(D259="MCC","MC Cable Wire Colors "&amp;_xlfn.XLOOKUP(C259,table_Termination[Connector],table_Termination[MCC_Wire_Colors]),"")</f>
        <v/>
      </c>
      <c r="AD259" s="69"/>
      <c r="AG259" t="e">
        <f>IF(AND(LEFT(C259,2)="L6",_xlfn.NUMBERVALUE(LEFT(U259,3))&gt;250),"1ph",_xlfn.XLOOKUP(C259,table_Termination[Connector],table_Termination[Phasing]))</f>
        <v>#N/A</v>
      </c>
      <c r="AH259" t="e">
        <f>_xlfn.XLOOKUP('Order Entry'!AG259,lookup!$O$3:$O$7,lookup!$P$3:$P$7)</f>
        <v>#N/A</v>
      </c>
      <c r="AI259" t="e">
        <f>_xlfn.XLOOKUP('Order Entry'!AG259,lookup!$O$3:$O$7,lookup!$Q$3:$Q$7)</f>
        <v>#N/A</v>
      </c>
      <c r="AJ259">
        <f t="shared" si="40"/>
        <v>0</v>
      </c>
      <c r="AK259" t="e">
        <f>_xlfn.XLOOKUP(C259,table_Termination[Connector],table_Termination[Plate_Hole])</f>
        <v>#N/A</v>
      </c>
      <c r="AL259" t="e">
        <f>_xlfn.XLOOKUP(V259,lookup!$AD$68:$AD$72,lookup!$AC$68:$AC$72)</f>
        <v>#N/A</v>
      </c>
      <c r="AM259" s="44" t="str" cm="1">
        <f t="array" ref="AM259">IF(C259="","",IF(_xlfn.XLOOKUP(C259,table_Termination[Connector],table_Termination[Plate_Hole])=1.6,{"4x4","1G"},IF(_xlfn.XLOOKUP(C259,table_Termination[Connector],table_Termination[Plate_Hole])=2.1,"4x4","None")))</f>
        <v/>
      </c>
      <c r="AO259" s="44" t="str" cm="1">
        <f t="array" ref="AO259">IF(AM259="","None",_xlfn.XLOOKUP(_xlfn.ANCHORARRAY(AM259),lookup!$AC$68:$AC$72,lookup!$AD$68:$AD$72))</f>
        <v>None</v>
      </c>
      <c r="AQ259" s="44" t="s">
        <v>283</v>
      </c>
      <c r="AR259" t="str">
        <f>IF(C259="","",_xlfn.XLOOKUP(_xlfn.XLOOKUP(C259,table_Termination[Connector],table_Termination[SQD_Breaker]),Table_Breaker[breaker],Table_Breaker[Description]))</f>
        <v/>
      </c>
      <c r="AS259" t="str">
        <f>IF(C259="","",_xlfn.XLOOKUP(_xlfn.XLOOKUP(C259,table_Termination[Connector],table_Termination[HV_Siem_Breaker]),Table_Breaker[breaker],Table_Breaker[Description],""))</f>
        <v/>
      </c>
      <c r="AT259" s="44" t="s">
        <v>283</v>
      </c>
      <c r="AU259" t="e">
        <f t="shared" si="44"/>
        <v>#N/A</v>
      </c>
      <c r="AV259" t="e">
        <f t="shared" si="45"/>
        <v>#N/A</v>
      </c>
      <c r="AW259" s="44" t="str" cm="1">
        <f t="array" ref="AW259">IF(D259="","",_xlfn.TOROW(lookup!A440:A452))</f>
        <v/>
      </c>
    </row>
    <row r="260" spans="1:49" x14ac:dyDescent="0.25">
      <c r="A260" s="56">
        <v>251</v>
      </c>
      <c r="B260" s="57" t="str">
        <f t="shared" si="41"/>
        <v/>
      </c>
      <c r="C260" s="58"/>
      <c r="D260" s="58"/>
      <c r="E260" s="57"/>
      <c r="F260" s="57" t="str">
        <f t="shared" si="42"/>
        <v/>
      </c>
      <c r="G260" s="57"/>
      <c r="H260" s="59"/>
      <c r="I260" s="59" t="s">
        <v>183</v>
      </c>
      <c r="J260" s="59" t="s">
        <v>183</v>
      </c>
      <c r="K260" s="59"/>
      <c r="L260" s="60" t="str">
        <f t="shared" si="46"/>
        <v/>
      </c>
      <c r="M260" s="60" t="str">
        <f t="shared" si="47"/>
        <v/>
      </c>
      <c r="N260" s="59"/>
      <c r="O260" s="59"/>
      <c r="P260" s="61"/>
      <c r="Q260" s="61"/>
      <c r="R260" s="62" t="str">
        <f>IF(C260="","",_xlfn.XLOOKUP(C260,table_Termination[Connector],table_Termination[Conduit_Size]))</f>
        <v/>
      </c>
      <c r="S260" s="63" t="str">
        <f>IF(C260="","",_xlfn.XLOOKUP(C260,table_Termination[Connector],table_Termination[Wire AWG]))</f>
        <v/>
      </c>
      <c r="T260" s="64" t="str">
        <f t="shared" si="39"/>
        <v/>
      </c>
      <c r="U260" s="65" t="str">
        <f>IF(C260="","",LEFT(_xlfn.XLOOKUP(C260,table_Termination[Connector],table_Termination[Voltage]),3))</f>
        <v/>
      </c>
      <c r="V260" s="66" t="str">
        <f t="shared" si="48"/>
        <v/>
      </c>
      <c r="W260" s="64" t="str" cm="1">
        <f t="array" aca="1" ref="W260" ca="1">IF(C260="","",IF(D260="MCC","------",IF(K260="","Black",_xlfn.XLOOKUP(K260,Table_RotateWireColor[circuit],INDIRECT("Table_RotateWireColor["&amp;U260&amp;"]")))))</f>
        <v/>
      </c>
      <c r="X260" s="64" t="str" cm="1">
        <f t="array" aca="1" ref="X260" ca="1">IF(C260="","",IF(D260="MCC","-----",IF(AH260=1,"-",IF(K260="","Red",_xlfn.XLOOKUP(L260,Table_RotateWireColor[circuit],INDIRECT("Table_RotateWireColor["&amp;U260&amp;"]"))))))</f>
        <v/>
      </c>
      <c r="Y260" s="64" t="str" cm="1">
        <f t="array" aca="1" ref="Y260" ca="1">IF(C260="","",IF(D260="MCC","-----",IF(AH260&lt;=2,"-",IF(K260="","Blue",_xlfn.XLOOKUP(M260,Table_RotateWireColor[circuit],INDIRECT("Table_RotateWireColor["&amp;U260&amp;"]"))))))</f>
        <v/>
      </c>
      <c r="Z260" s="64" t="str" cm="1">
        <f t="array" aca="1" ref="Z260" ca="1">IF(C260="","",IF(D260="MCC","-----",IF(AI260&lt;&gt;1,"-",IF(K260="","White",_xlfn.XLOOKUP("N",Table_RotateWireColor[circuit],INDIRECT("Table_RotateWireColor["&amp;U260&amp;"]"))))))</f>
        <v/>
      </c>
      <c r="AA260" s="64" t="str">
        <f t="shared" si="43"/>
        <v/>
      </c>
      <c r="AB260" s="67" t="str">
        <f>IF(C260="","","PWxx-"&amp;_xlfn.XLOOKUP(C260,table_Termination[Connector],table_Termination[Abbreviation])&amp;"T-xxSALx("&amp;IF(D260="LFMC",0,IF(D260="MCC",1,3))&amp;IF(Q260="Bolt",1,0)&amp;IF(AL260="None",0,IF(AL260="1G",1,IF(AL260="4x4",2,3)))&amp;")")</f>
        <v/>
      </c>
      <c r="AC260" s="68" t="str">
        <f>IF(D260="MCC","MC Cable Wire Colors "&amp;_xlfn.XLOOKUP(C260,table_Termination[Connector],table_Termination[MCC_Wire_Colors]),"")</f>
        <v/>
      </c>
      <c r="AD260" s="69"/>
      <c r="AG260" t="e">
        <f>IF(AND(LEFT(C260,2)="L6",_xlfn.NUMBERVALUE(LEFT(U260,3))&gt;250),"1ph",_xlfn.XLOOKUP(C260,table_Termination[Connector],table_Termination[Phasing]))</f>
        <v>#N/A</v>
      </c>
      <c r="AH260" t="e">
        <f>_xlfn.XLOOKUP('Order Entry'!AG260,lookup!$O$3:$O$7,lookup!$P$3:$P$7)</f>
        <v>#N/A</v>
      </c>
      <c r="AI260" t="e">
        <f>_xlfn.XLOOKUP('Order Entry'!AG260,lookup!$O$3:$O$7,lookup!$Q$3:$Q$7)</f>
        <v>#N/A</v>
      </c>
      <c r="AJ260">
        <f t="shared" si="40"/>
        <v>0</v>
      </c>
      <c r="AK260" t="e">
        <f>_xlfn.XLOOKUP(C260,table_Termination[Connector],table_Termination[Plate_Hole])</f>
        <v>#N/A</v>
      </c>
      <c r="AL260" t="e">
        <f>_xlfn.XLOOKUP(V260,lookup!$AD$68:$AD$72,lookup!$AC$68:$AC$72)</f>
        <v>#N/A</v>
      </c>
      <c r="AM260" s="44" t="str" cm="1">
        <f t="array" ref="AM260">IF(C260="","",IF(_xlfn.XLOOKUP(C260,table_Termination[Connector],table_Termination[Plate_Hole])=1.6,{"4x4","1G"},IF(_xlfn.XLOOKUP(C260,table_Termination[Connector],table_Termination[Plate_Hole])=2.1,"4x4","None")))</f>
        <v/>
      </c>
      <c r="AO260" s="44" t="str" cm="1">
        <f t="array" ref="AO260">IF(AM260="","None",_xlfn.XLOOKUP(_xlfn.ANCHORARRAY(AM260),lookup!$AC$68:$AC$72,lookup!$AD$68:$AD$72))</f>
        <v>None</v>
      </c>
      <c r="AQ260" s="44" t="s">
        <v>283</v>
      </c>
      <c r="AR260" t="str">
        <f>IF(C260="","",_xlfn.XLOOKUP(_xlfn.XLOOKUP(C260,table_Termination[Connector],table_Termination[SQD_Breaker]),Table_Breaker[breaker],Table_Breaker[Description]))</f>
        <v/>
      </c>
      <c r="AS260" t="str">
        <f>IF(C260="","",_xlfn.XLOOKUP(_xlfn.XLOOKUP(C260,table_Termination[Connector],table_Termination[HV_Siem_Breaker]),Table_Breaker[breaker],Table_Breaker[Description],""))</f>
        <v/>
      </c>
      <c r="AT260" s="44" t="s">
        <v>283</v>
      </c>
      <c r="AU260" t="e">
        <f t="shared" si="44"/>
        <v>#N/A</v>
      </c>
      <c r="AV260" t="e">
        <f t="shared" si="45"/>
        <v>#N/A</v>
      </c>
      <c r="AW260" s="44" t="str" cm="1">
        <f t="array" ref="AW260">IF(D260="","",_xlfn.TOROW(lookup!A441:A453))</f>
        <v/>
      </c>
    </row>
    <row r="261" spans="1:49" x14ac:dyDescent="0.25">
      <c r="A261" s="56">
        <v>252</v>
      </c>
      <c r="B261" s="57" t="str">
        <f t="shared" si="41"/>
        <v/>
      </c>
      <c r="C261" s="58"/>
      <c r="D261" s="58"/>
      <c r="E261" s="57"/>
      <c r="F261" s="57" t="str">
        <f t="shared" si="42"/>
        <v/>
      </c>
      <c r="G261" s="57"/>
      <c r="H261" s="59"/>
      <c r="I261" s="59" t="s">
        <v>183</v>
      </c>
      <c r="J261" s="59" t="s">
        <v>183</v>
      </c>
      <c r="K261" s="59"/>
      <c r="L261" s="60" t="str">
        <f t="shared" si="46"/>
        <v/>
      </c>
      <c r="M261" s="60" t="str">
        <f t="shared" si="47"/>
        <v/>
      </c>
      <c r="N261" s="59"/>
      <c r="O261" s="59"/>
      <c r="P261" s="61"/>
      <c r="Q261" s="61"/>
      <c r="R261" s="62" t="str">
        <f>IF(C261="","",_xlfn.XLOOKUP(C261,table_Termination[Connector],table_Termination[Conduit_Size]))</f>
        <v/>
      </c>
      <c r="S261" s="63" t="str">
        <f>IF(C261="","",_xlfn.XLOOKUP(C261,table_Termination[Connector],table_Termination[Wire AWG]))</f>
        <v/>
      </c>
      <c r="T261" s="64" t="str">
        <f t="shared" si="39"/>
        <v/>
      </c>
      <c r="U261" s="65" t="str">
        <f>IF(C261="","",LEFT(_xlfn.XLOOKUP(C261,table_Termination[Connector],table_Termination[Voltage]),3))</f>
        <v/>
      </c>
      <c r="V261" s="66" t="str">
        <f t="shared" si="48"/>
        <v/>
      </c>
      <c r="W261" s="64" t="str" cm="1">
        <f t="array" aca="1" ref="W261" ca="1">IF(C261="","",IF(D261="MCC","------",IF(K261="","Black",_xlfn.XLOOKUP(K261,Table_RotateWireColor[circuit],INDIRECT("Table_RotateWireColor["&amp;U261&amp;"]")))))</f>
        <v/>
      </c>
      <c r="X261" s="64" t="str" cm="1">
        <f t="array" aca="1" ref="X261" ca="1">IF(C261="","",IF(D261="MCC","-----",IF(AH261=1,"-",IF(K261="","Red",_xlfn.XLOOKUP(L261,Table_RotateWireColor[circuit],INDIRECT("Table_RotateWireColor["&amp;U261&amp;"]"))))))</f>
        <v/>
      </c>
      <c r="Y261" s="64" t="str" cm="1">
        <f t="array" aca="1" ref="Y261" ca="1">IF(C261="","",IF(D261="MCC","-----",IF(AH261&lt;=2,"-",IF(K261="","Blue",_xlfn.XLOOKUP(M261,Table_RotateWireColor[circuit],INDIRECT("Table_RotateWireColor["&amp;U261&amp;"]"))))))</f>
        <v/>
      </c>
      <c r="Z261" s="64" t="str" cm="1">
        <f t="array" aca="1" ref="Z261" ca="1">IF(C261="","",IF(D261="MCC","-----",IF(AI261&lt;&gt;1,"-",IF(K261="","White",_xlfn.XLOOKUP("N",Table_RotateWireColor[circuit],INDIRECT("Table_RotateWireColor["&amp;U261&amp;"]"))))))</f>
        <v/>
      </c>
      <c r="AA261" s="64" t="str">
        <f t="shared" si="43"/>
        <v/>
      </c>
      <c r="AB261" s="67" t="str">
        <f>IF(C261="","","PWxx-"&amp;_xlfn.XLOOKUP(C261,table_Termination[Connector],table_Termination[Abbreviation])&amp;"T-xxSALx("&amp;IF(D261="LFMC",0,IF(D261="MCC",1,3))&amp;IF(Q261="Bolt",1,0)&amp;IF(AL261="None",0,IF(AL261="1G",1,IF(AL261="4x4",2,3)))&amp;")")</f>
        <v/>
      </c>
      <c r="AC261" s="68" t="str">
        <f>IF(D261="MCC","MC Cable Wire Colors "&amp;_xlfn.XLOOKUP(C261,table_Termination[Connector],table_Termination[MCC_Wire_Colors]),"")</f>
        <v/>
      </c>
      <c r="AD261" s="69"/>
      <c r="AG261" t="e">
        <f>IF(AND(LEFT(C261,2)="L6",_xlfn.NUMBERVALUE(LEFT(U261,3))&gt;250),"1ph",_xlfn.XLOOKUP(C261,table_Termination[Connector],table_Termination[Phasing]))</f>
        <v>#N/A</v>
      </c>
      <c r="AH261" t="e">
        <f>_xlfn.XLOOKUP('Order Entry'!AG261,lookup!$O$3:$O$7,lookup!$P$3:$P$7)</f>
        <v>#N/A</v>
      </c>
      <c r="AI261" t="e">
        <f>_xlfn.XLOOKUP('Order Entry'!AG261,lookup!$O$3:$O$7,lookup!$Q$3:$Q$7)</f>
        <v>#N/A</v>
      </c>
      <c r="AJ261">
        <f t="shared" si="40"/>
        <v>0</v>
      </c>
      <c r="AK261" t="e">
        <f>_xlfn.XLOOKUP(C261,table_Termination[Connector],table_Termination[Plate_Hole])</f>
        <v>#N/A</v>
      </c>
      <c r="AL261" t="e">
        <f>_xlfn.XLOOKUP(V261,lookup!$AD$68:$AD$72,lookup!$AC$68:$AC$72)</f>
        <v>#N/A</v>
      </c>
      <c r="AM261" s="44" t="str" cm="1">
        <f t="array" ref="AM261">IF(C261="","",IF(_xlfn.XLOOKUP(C261,table_Termination[Connector],table_Termination[Plate_Hole])=1.6,{"4x4","1G"},IF(_xlfn.XLOOKUP(C261,table_Termination[Connector],table_Termination[Plate_Hole])=2.1,"4x4","None")))</f>
        <v/>
      </c>
      <c r="AO261" s="44" t="str" cm="1">
        <f t="array" ref="AO261">IF(AM261="","None",_xlfn.XLOOKUP(_xlfn.ANCHORARRAY(AM261),lookup!$AC$68:$AC$72,lookup!$AD$68:$AD$72))</f>
        <v>None</v>
      </c>
      <c r="AQ261" s="44" t="s">
        <v>283</v>
      </c>
      <c r="AR261" t="str">
        <f>IF(C261="","",_xlfn.XLOOKUP(_xlfn.XLOOKUP(C261,table_Termination[Connector],table_Termination[SQD_Breaker]),Table_Breaker[breaker],Table_Breaker[Description]))</f>
        <v/>
      </c>
      <c r="AS261" t="str">
        <f>IF(C261="","",_xlfn.XLOOKUP(_xlfn.XLOOKUP(C261,table_Termination[Connector],table_Termination[HV_Siem_Breaker]),Table_Breaker[breaker],Table_Breaker[Description],""))</f>
        <v/>
      </c>
      <c r="AT261" s="44" t="s">
        <v>283</v>
      </c>
      <c r="AU261" t="e">
        <f t="shared" si="44"/>
        <v>#N/A</v>
      </c>
      <c r="AV261" t="e">
        <f t="shared" si="45"/>
        <v>#N/A</v>
      </c>
      <c r="AW261" s="44" t="str" cm="1">
        <f t="array" ref="AW261">IF(D261="","",_xlfn.TOROW(lookup!A442:A454))</f>
        <v/>
      </c>
    </row>
    <row r="262" spans="1:49" x14ac:dyDescent="0.25">
      <c r="A262" s="56">
        <v>253</v>
      </c>
      <c r="B262" s="57" t="str">
        <f t="shared" si="41"/>
        <v/>
      </c>
      <c r="C262" s="58"/>
      <c r="D262" s="58"/>
      <c r="E262" s="57"/>
      <c r="F262" s="57" t="str">
        <f t="shared" si="42"/>
        <v/>
      </c>
      <c r="G262" s="57"/>
      <c r="H262" s="59"/>
      <c r="I262" s="59" t="s">
        <v>183</v>
      </c>
      <c r="J262" s="59" t="s">
        <v>183</v>
      </c>
      <c r="K262" s="59"/>
      <c r="L262" s="60" t="str">
        <f t="shared" si="46"/>
        <v/>
      </c>
      <c r="M262" s="60" t="str">
        <f t="shared" si="47"/>
        <v/>
      </c>
      <c r="N262" s="59"/>
      <c r="O262" s="59"/>
      <c r="P262" s="61"/>
      <c r="Q262" s="61"/>
      <c r="R262" s="62" t="str">
        <f>IF(C262="","",_xlfn.XLOOKUP(C262,table_Termination[Connector],table_Termination[Conduit_Size]))</f>
        <v/>
      </c>
      <c r="S262" s="63" t="str">
        <f>IF(C262="","",_xlfn.XLOOKUP(C262,table_Termination[Connector],table_Termination[Wire AWG]))</f>
        <v/>
      </c>
      <c r="T262" s="64" t="str">
        <f t="shared" si="39"/>
        <v/>
      </c>
      <c r="U262" s="65" t="str">
        <f>IF(C262="","",LEFT(_xlfn.XLOOKUP(C262,table_Termination[Connector],table_Termination[Voltage]),3))</f>
        <v/>
      </c>
      <c r="V262" s="66" t="str">
        <f t="shared" si="48"/>
        <v/>
      </c>
      <c r="W262" s="64" t="str" cm="1">
        <f t="array" aca="1" ref="W262" ca="1">IF(C262="","",IF(D262="MCC","------",IF(K262="","Black",_xlfn.XLOOKUP(K262,Table_RotateWireColor[circuit],INDIRECT("Table_RotateWireColor["&amp;U262&amp;"]")))))</f>
        <v/>
      </c>
      <c r="X262" s="64" t="str" cm="1">
        <f t="array" aca="1" ref="X262" ca="1">IF(C262="","",IF(D262="MCC","-----",IF(AH262=1,"-",IF(K262="","Red",_xlfn.XLOOKUP(L262,Table_RotateWireColor[circuit],INDIRECT("Table_RotateWireColor["&amp;U262&amp;"]"))))))</f>
        <v/>
      </c>
      <c r="Y262" s="64" t="str" cm="1">
        <f t="array" aca="1" ref="Y262" ca="1">IF(C262="","",IF(D262="MCC","-----",IF(AH262&lt;=2,"-",IF(K262="","Blue",_xlfn.XLOOKUP(M262,Table_RotateWireColor[circuit],INDIRECT("Table_RotateWireColor["&amp;U262&amp;"]"))))))</f>
        <v/>
      </c>
      <c r="Z262" s="64" t="str" cm="1">
        <f t="array" aca="1" ref="Z262" ca="1">IF(C262="","",IF(D262="MCC","-----",IF(AI262&lt;&gt;1,"-",IF(K262="","White",_xlfn.XLOOKUP("N",Table_RotateWireColor[circuit],INDIRECT("Table_RotateWireColor["&amp;U262&amp;"]"))))))</f>
        <v/>
      </c>
      <c r="AA262" s="64" t="str">
        <f t="shared" si="43"/>
        <v/>
      </c>
      <c r="AB262" s="67" t="str">
        <f>IF(C262="","","PWxx-"&amp;_xlfn.XLOOKUP(C262,table_Termination[Connector],table_Termination[Abbreviation])&amp;"T-xxSALx("&amp;IF(D262="LFMC",0,IF(D262="MCC",1,3))&amp;IF(Q262="Bolt",1,0)&amp;IF(AL262="None",0,IF(AL262="1G",1,IF(AL262="4x4",2,3)))&amp;")")</f>
        <v/>
      </c>
      <c r="AC262" s="68" t="str">
        <f>IF(D262="MCC","MC Cable Wire Colors "&amp;_xlfn.XLOOKUP(C262,table_Termination[Connector],table_Termination[MCC_Wire_Colors]),"")</f>
        <v/>
      </c>
      <c r="AD262" s="69"/>
      <c r="AG262" t="e">
        <f>IF(AND(LEFT(C262,2)="L6",_xlfn.NUMBERVALUE(LEFT(U262,3))&gt;250),"1ph",_xlfn.XLOOKUP(C262,table_Termination[Connector],table_Termination[Phasing]))</f>
        <v>#N/A</v>
      </c>
      <c r="AH262" t="e">
        <f>_xlfn.XLOOKUP('Order Entry'!AG262,lookup!$O$3:$O$7,lookup!$P$3:$P$7)</f>
        <v>#N/A</v>
      </c>
      <c r="AI262" t="e">
        <f>_xlfn.XLOOKUP('Order Entry'!AG262,lookup!$O$3:$O$7,lookup!$Q$3:$Q$7)</f>
        <v>#N/A</v>
      </c>
      <c r="AJ262">
        <f t="shared" si="40"/>
        <v>0</v>
      </c>
      <c r="AK262" t="e">
        <f>_xlfn.XLOOKUP(C262,table_Termination[Connector],table_Termination[Plate_Hole])</f>
        <v>#N/A</v>
      </c>
      <c r="AL262" t="e">
        <f>_xlfn.XLOOKUP(V262,lookup!$AD$68:$AD$72,lookup!$AC$68:$AC$72)</f>
        <v>#N/A</v>
      </c>
      <c r="AM262" s="44" t="str" cm="1">
        <f t="array" ref="AM262">IF(C262="","",IF(_xlfn.XLOOKUP(C262,table_Termination[Connector],table_Termination[Plate_Hole])=1.6,{"4x4","1G"},IF(_xlfn.XLOOKUP(C262,table_Termination[Connector],table_Termination[Plate_Hole])=2.1,"4x4","None")))</f>
        <v/>
      </c>
      <c r="AO262" s="44" t="str" cm="1">
        <f t="array" ref="AO262">IF(AM262="","None",_xlfn.XLOOKUP(_xlfn.ANCHORARRAY(AM262),lookup!$AC$68:$AC$72,lookup!$AD$68:$AD$72))</f>
        <v>None</v>
      </c>
      <c r="AQ262" s="44" t="s">
        <v>283</v>
      </c>
      <c r="AR262" t="str">
        <f>IF(C262="","",_xlfn.XLOOKUP(_xlfn.XLOOKUP(C262,table_Termination[Connector],table_Termination[SQD_Breaker]),Table_Breaker[breaker],Table_Breaker[Description]))</f>
        <v/>
      </c>
      <c r="AS262" t="str">
        <f>IF(C262="","",_xlfn.XLOOKUP(_xlfn.XLOOKUP(C262,table_Termination[Connector],table_Termination[HV_Siem_Breaker]),Table_Breaker[breaker],Table_Breaker[Description],""))</f>
        <v/>
      </c>
      <c r="AT262" s="44" t="s">
        <v>283</v>
      </c>
      <c r="AU262" t="e">
        <f t="shared" si="44"/>
        <v>#N/A</v>
      </c>
      <c r="AV262" t="e">
        <f t="shared" si="45"/>
        <v>#N/A</v>
      </c>
      <c r="AW262" s="44" t="str" cm="1">
        <f t="array" ref="AW262">IF(D262="","",_xlfn.TOROW(lookup!A443:A455))</f>
        <v/>
      </c>
    </row>
    <row r="263" spans="1:49" x14ac:dyDescent="0.25">
      <c r="A263" s="56">
        <v>254</v>
      </c>
      <c r="B263" s="57" t="str">
        <f t="shared" si="41"/>
        <v/>
      </c>
      <c r="C263" s="58"/>
      <c r="D263" s="58"/>
      <c r="E263" s="57"/>
      <c r="F263" s="57" t="str">
        <f t="shared" si="42"/>
        <v/>
      </c>
      <c r="G263" s="57"/>
      <c r="H263" s="59"/>
      <c r="I263" s="59" t="s">
        <v>183</v>
      </c>
      <c r="J263" s="59" t="s">
        <v>183</v>
      </c>
      <c r="K263" s="59"/>
      <c r="L263" s="60" t="str">
        <f t="shared" si="46"/>
        <v/>
      </c>
      <c r="M263" s="60" t="str">
        <f t="shared" si="47"/>
        <v/>
      </c>
      <c r="N263" s="59"/>
      <c r="O263" s="59"/>
      <c r="P263" s="61"/>
      <c r="Q263" s="61"/>
      <c r="R263" s="62" t="str">
        <f>IF(C263="","",_xlfn.XLOOKUP(C263,table_Termination[Connector],table_Termination[Conduit_Size]))</f>
        <v/>
      </c>
      <c r="S263" s="63" t="str">
        <f>IF(C263="","",_xlfn.XLOOKUP(C263,table_Termination[Connector],table_Termination[Wire AWG]))</f>
        <v/>
      </c>
      <c r="T263" s="64" t="str">
        <f t="shared" si="39"/>
        <v/>
      </c>
      <c r="U263" s="65" t="str">
        <f>IF(C263="","",LEFT(_xlfn.XLOOKUP(C263,table_Termination[Connector],table_Termination[Voltage]),3))</f>
        <v/>
      </c>
      <c r="V263" s="66" t="str">
        <f t="shared" si="48"/>
        <v/>
      </c>
      <c r="W263" s="64" t="str" cm="1">
        <f t="array" aca="1" ref="W263" ca="1">IF(C263="","",IF(D263="MCC","------",IF(K263="","Black",_xlfn.XLOOKUP(K263,Table_RotateWireColor[circuit],INDIRECT("Table_RotateWireColor["&amp;U263&amp;"]")))))</f>
        <v/>
      </c>
      <c r="X263" s="64" t="str" cm="1">
        <f t="array" aca="1" ref="X263" ca="1">IF(C263="","",IF(D263="MCC","-----",IF(AH263=1,"-",IF(K263="","Red",_xlfn.XLOOKUP(L263,Table_RotateWireColor[circuit],INDIRECT("Table_RotateWireColor["&amp;U263&amp;"]"))))))</f>
        <v/>
      </c>
      <c r="Y263" s="64" t="str" cm="1">
        <f t="array" aca="1" ref="Y263" ca="1">IF(C263="","",IF(D263="MCC","-----",IF(AH263&lt;=2,"-",IF(K263="","Blue",_xlfn.XLOOKUP(M263,Table_RotateWireColor[circuit],INDIRECT("Table_RotateWireColor["&amp;U263&amp;"]"))))))</f>
        <v/>
      </c>
      <c r="Z263" s="64" t="str" cm="1">
        <f t="array" aca="1" ref="Z263" ca="1">IF(C263="","",IF(D263="MCC","-----",IF(AI263&lt;&gt;1,"-",IF(K263="","White",_xlfn.XLOOKUP("N",Table_RotateWireColor[circuit],INDIRECT("Table_RotateWireColor["&amp;U263&amp;"]"))))))</f>
        <v/>
      </c>
      <c r="AA263" s="64" t="str">
        <f t="shared" si="43"/>
        <v/>
      </c>
      <c r="AB263" s="67" t="str">
        <f>IF(C263="","","PWxx-"&amp;_xlfn.XLOOKUP(C263,table_Termination[Connector],table_Termination[Abbreviation])&amp;"T-xxSALx("&amp;IF(D263="LFMC",0,IF(D263="MCC",1,3))&amp;IF(Q263="Bolt",1,0)&amp;IF(AL263="None",0,IF(AL263="1G",1,IF(AL263="4x4",2,3)))&amp;")")</f>
        <v/>
      </c>
      <c r="AC263" s="68" t="str">
        <f>IF(D263="MCC","MC Cable Wire Colors "&amp;_xlfn.XLOOKUP(C263,table_Termination[Connector],table_Termination[MCC_Wire_Colors]),"")</f>
        <v/>
      </c>
      <c r="AD263" s="69"/>
      <c r="AG263" t="e">
        <f>IF(AND(LEFT(C263,2)="L6",_xlfn.NUMBERVALUE(LEFT(U263,3))&gt;250),"1ph",_xlfn.XLOOKUP(C263,table_Termination[Connector],table_Termination[Phasing]))</f>
        <v>#N/A</v>
      </c>
      <c r="AH263" t="e">
        <f>_xlfn.XLOOKUP('Order Entry'!AG263,lookup!$O$3:$O$7,lookup!$P$3:$P$7)</f>
        <v>#N/A</v>
      </c>
      <c r="AI263" t="e">
        <f>_xlfn.XLOOKUP('Order Entry'!AG263,lookup!$O$3:$O$7,lookup!$Q$3:$Q$7)</f>
        <v>#N/A</v>
      </c>
      <c r="AJ263">
        <f t="shared" si="40"/>
        <v>0</v>
      </c>
      <c r="AK263" t="e">
        <f>_xlfn.XLOOKUP(C263,table_Termination[Connector],table_Termination[Plate_Hole])</f>
        <v>#N/A</v>
      </c>
      <c r="AL263" t="e">
        <f>_xlfn.XLOOKUP(V263,lookup!$AD$68:$AD$72,lookup!$AC$68:$AC$72)</f>
        <v>#N/A</v>
      </c>
      <c r="AM263" s="44" t="str" cm="1">
        <f t="array" ref="AM263">IF(C263="","",IF(_xlfn.XLOOKUP(C263,table_Termination[Connector],table_Termination[Plate_Hole])=1.6,{"4x4","1G"},IF(_xlfn.XLOOKUP(C263,table_Termination[Connector],table_Termination[Plate_Hole])=2.1,"4x4","None")))</f>
        <v/>
      </c>
      <c r="AO263" s="44" t="str" cm="1">
        <f t="array" ref="AO263">IF(AM263="","None",_xlfn.XLOOKUP(_xlfn.ANCHORARRAY(AM263),lookup!$AC$68:$AC$72,lookup!$AD$68:$AD$72))</f>
        <v>None</v>
      </c>
      <c r="AQ263" s="44" t="s">
        <v>283</v>
      </c>
      <c r="AR263" t="str">
        <f>IF(C263="","",_xlfn.XLOOKUP(_xlfn.XLOOKUP(C263,table_Termination[Connector],table_Termination[SQD_Breaker]),Table_Breaker[breaker],Table_Breaker[Description]))</f>
        <v/>
      </c>
      <c r="AS263" t="str">
        <f>IF(C263="","",_xlfn.XLOOKUP(_xlfn.XLOOKUP(C263,table_Termination[Connector],table_Termination[HV_Siem_Breaker]),Table_Breaker[breaker],Table_Breaker[Description],""))</f>
        <v/>
      </c>
      <c r="AT263" s="44" t="s">
        <v>283</v>
      </c>
      <c r="AU263" t="e">
        <f t="shared" si="44"/>
        <v>#N/A</v>
      </c>
      <c r="AV263" t="e">
        <f t="shared" si="45"/>
        <v>#N/A</v>
      </c>
      <c r="AW263" s="44" t="str" cm="1">
        <f t="array" ref="AW263">IF(D263="","",_xlfn.TOROW(lookup!A444:A456))</f>
        <v/>
      </c>
    </row>
    <row r="264" spans="1:49" x14ac:dyDescent="0.25">
      <c r="A264" s="56">
        <v>255</v>
      </c>
      <c r="B264" s="57" t="str">
        <f t="shared" si="41"/>
        <v/>
      </c>
      <c r="C264" s="58"/>
      <c r="D264" s="58"/>
      <c r="E264" s="57"/>
      <c r="F264" s="57" t="str">
        <f t="shared" si="42"/>
        <v/>
      </c>
      <c r="G264" s="57"/>
      <c r="H264" s="59"/>
      <c r="I264" s="59" t="s">
        <v>183</v>
      </c>
      <c r="J264" s="59" t="s">
        <v>183</v>
      </c>
      <c r="K264" s="59"/>
      <c r="L264" s="60" t="str">
        <f t="shared" si="46"/>
        <v/>
      </c>
      <c r="M264" s="60" t="str">
        <f t="shared" si="47"/>
        <v/>
      </c>
      <c r="N264" s="59"/>
      <c r="O264" s="59"/>
      <c r="P264" s="61"/>
      <c r="Q264" s="61"/>
      <c r="R264" s="62" t="str">
        <f>IF(C264="","",_xlfn.XLOOKUP(C264,table_Termination[Connector],table_Termination[Conduit_Size]))</f>
        <v/>
      </c>
      <c r="S264" s="63" t="str">
        <f>IF(C264="","",_xlfn.XLOOKUP(C264,table_Termination[Connector],table_Termination[Wire AWG]))</f>
        <v/>
      </c>
      <c r="T264" s="64" t="str">
        <f t="shared" si="39"/>
        <v/>
      </c>
      <c r="U264" s="65" t="str">
        <f>IF(C264="","",LEFT(_xlfn.XLOOKUP(C264,table_Termination[Connector],table_Termination[Voltage]),3))</f>
        <v/>
      </c>
      <c r="V264" s="66" t="str">
        <f t="shared" si="48"/>
        <v/>
      </c>
      <c r="W264" s="64" t="str" cm="1">
        <f t="array" aca="1" ref="W264" ca="1">IF(C264="","",IF(D264="MCC","------",IF(K264="","Black",_xlfn.XLOOKUP(K264,Table_RotateWireColor[circuit],INDIRECT("Table_RotateWireColor["&amp;U264&amp;"]")))))</f>
        <v/>
      </c>
      <c r="X264" s="64" t="str" cm="1">
        <f t="array" aca="1" ref="X264" ca="1">IF(C264="","",IF(D264="MCC","-----",IF(AH264=1,"-",IF(K264="","Red",_xlfn.XLOOKUP(L264,Table_RotateWireColor[circuit],INDIRECT("Table_RotateWireColor["&amp;U264&amp;"]"))))))</f>
        <v/>
      </c>
      <c r="Y264" s="64" t="str" cm="1">
        <f t="array" aca="1" ref="Y264" ca="1">IF(C264="","",IF(D264="MCC","-----",IF(AH264&lt;=2,"-",IF(K264="","Blue",_xlfn.XLOOKUP(M264,Table_RotateWireColor[circuit],INDIRECT("Table_RotateWireColor["&amp;U264&amp;"]"))))))</f>
        <v/>
      </c>
      <c r="Z264" s="64" t="str" cm="1">
        <f t="array" aca="1" ref="Z264" ca="1">IF(C264="","",IF(D264="MCC","-----",IF(AI264&lt;&gt;1,"-",IF(K264="","White",_xlfn.XLOOKUP("N",Table_RotateWireColor[circuit],INDIRECT("Table_RotateWireColor["&amp;U264&amp;"]"))))))</f>
        <v/>
      </c>
      <c r="AA264" s="64" t="str">
        <f t="shared" si="43"/>
        <v/>
      </c>
      <c r="AB264" s="67" t="str">
        <f>IF(C264="","","PWxx-"&amp;_xlfn.XLOOKUP(C264,table_Termination[Connector],table_Termination[Abbreviation])&amp;"T-xxSALx("&amp;IF(D264="LFMC",0,IF(D264="MCC",1,3))&amp;IF(Q264="Bolt",1,0)&amp;IF(AL264="None",0,IF(AL264="1G",1,IF(AL264="4x4",2,3)))&amp;")")</f>
        <v/>
      </c>
      <c r="AC264" s="68" t="str">
        <f>IF(D264="MCC","MC Cable Wire Colors "&amp;_xlfn.XLOOKUP(C264,table_Termination[Connector],table_Termination[MCC_Wire_Colors]),"")</f>
        <v/>
      </c>
      <c r="AD264" s="69"/>
      <c r="AG264" t="e">
        <f>IF(AND(LEFT(C264,2)="L6",_xlfn.NUMBERVALUE(LEFT(U264,3))&gt;250),"1ph",_xlfn.XLOOKUP(C264,table_Termination[Connector],table_Termination[Phasing]))</f>
        <v>#N/A</v>
      </c>
      <c r="AH264" t="e">
        <f>_xlfn.XLOOKUP('Order Entry'!AG264,lookup!$O$3:$O$7,lookup!$P$3:$P$7)</f>
        <v>#N/A</v>
      </c>
      <c r="AI264" t="e">
        <f>_xlfn.XLOOKUP('Order Entry'!AG264,lookup!$O$3:$O$7,lookup!$Q$3:$Q$7)</f>
        <v>#N/A</v>
      </c>
      <c r="AJ264">
        <f t="shared" si="40"/>
        <v>0</v>
      </c>
      <c r="AK264" t="e">
        <f>_xlfn.XLOOKUP(C264,table_Termination[Connector],table_Termination[Plate_Hole])</f>
        <v>#N/A</v>
      </c>
      <c r="AL264" t="e">
        <f>_xlfn.XLOOKUP(V264,lookup!$AD$68:$AD$72,lookup!$AC$68:$AC$72)</f>
        <v>#N/A</v>
      </c>
      <c r="AM264" s="44" t="str" cm="1">
        <f t="array" ref="AM264">IF(C264="","",IF(_xlfn.XLOOKUP(C264,table_Termination[Connector],table_Termination[Plate_Hole])=1.6,{"4x4","1G"},IF(_xlfn.XLOOKUP(C264,table_Termination[Connector],table_Termination[Plate_Hole])=2.1,"4x4","None")))</f>
        <v/>
      </c>
      <c r="AO264" s="44" t="str" cm="1">
        <f t="array" ref="AO264">IF(AM264="","None",_xlfn.XLOOKUP(_xlfn.ANCHORARRAY(AM264),lookup!$AC$68:$AC$72,lookup!$AD$68:$AD$72))</f>
        <v>None</v>
      </c>
      <c r="AQ264" s="44" t="s">
        <v>283</v>
      </c>
      <c r="AR264" t="str">
        <f>IF(C264="","",_xlfn.XLOOKUP(_xlfn.XLOOKUP(C264,table_Termination[Connector],table_Termination[SQD_Breaker]),Table_Breaker[breaker],Table_Breaker[Description]))</f>
        <v/>
      </c>
      <c r="AS264" t="str">
        <f>IF(C264="","",_xlfn.XLOOKUP(_xlfn.XLOOKUP(C264,table_Termination[Connector],table_Termination[HV_Siem_Breaker]),Table_Breaker[breaker],Table_Breaker[Description],""))</f>
        <v/>
      </c>
      <c r="AT264" s="44" t="s">
        <v>283</v>
      </c>
      <c r="AU264" t="e">
        <f t="shared" si="44"/>
        <v>#N/A</v>
      </c>
      <c r="AV264" t="e">
        <f t="shared" si="45"/>
        <v>#N/A</v>
      </c>
      <c r="AW264" s="44" t="str" cm="1">
        <f t="array" ref="AW264">IF(D264="","",_xlfn.TOROW(lookup!A445:A457))</f>
        <v/>
      </c>
    </row>
    <row r="265" spans="1:49" x14ac:dyDescent="0.25">
      <c r="A265" s="56">
        <v>256</v>
      </c>
      <c r="B265" s="57" t="str">
        <f t="shared" si="41"/>
        <v/>
      </c>
      <c r="C265" s="58"/>
      <c r="D265" s="58"/>
      <c r="E265" s="57"/>
      <c r="F265" s="57" t="str">
        <f t="shared" si="42"/>
        <v/>
      </c>
      <c r="G265" s="57"/>
      <c r="H265" s="59"/>
      <c r="I265" s="59" t="s">
        <v>183</v>
      </c>
      <c r="J265" s="59" t="s">
        <v>183</v>
      </c>
      <c r="K265" s="59"/>
      <c r="L265" s="60" t="str">
        <f t="shared" si="46"/>
        <v/>
      </c>
      <c r="M265" s="60" t="str">
        <f t="shared" si="47"/>
        <v/>
      </c>
      <c r="N265" s="59"/>
      <c r="O265" s="59"/>
      <c r="P265" s="61"/>
      <c r="Q265" s="61"/>
      <c r="R265" s="62" t="str">
        <f>IF(C265="","",_xlfn.XLOOKUP(C265,table_Termination[Connector],table_Termination[Conduit_Size]))</f>
        <v/>
      </c>
      <c r="S265" s="63" t="str">
        <f>IF(C265="","",_xlfn.XLOOKUP(C265,table_Termination[Connector],table_Termination[Wire AWG]))</f>
        <v/>
      </c>
      <c r="T265" s="64" t="str">
        <f t="shared" si="39"/>
        <v/>
      </c>
      <c r="U265" s="65" t="str">
        <f>IF(C265="","",LEFT(_xlfn.XLOOKUP(C265,table_Termination[Connector],table_Termination[Voltage]),3))</f>
        <v/>
      </c>
      <c r="V265" s="66" t="str">
        <f t="shared" si="48"/>
        <v/>
      </c>
      <c r="W265" s="64" t="str" cm="1">
        <f t="array" aca="1" ref="W265" ca="1">IF(C265="","",IF(D265="MCC","------",IF(K265="","Black",_xlfn.XLOOKUP(K265,Table_RotateWireColor[circuit],INDIRECT("Table_RotateWireColor["&amp;U265&amp;"]")))))</f>
        <v/>
      </c>
      <c r="X265" s="64" t="str" cm="1">
        <f t="array" aca="1" ref="X265" ca="1">IF(C265="","",IF(D265="MCC","-----",IF(AH265=1,"-",IF(K265="","Red",_xlfn.XLOOKUP(L265,Table_RotateWireColor[circuit],INDIRECT("Table_RotateWireColor["&amp;U265&amp;"]"))))))</f>
        <v/>
      </c>
      <c r="Y265" s="64" t="str" cm="1">
        <f t="array" aca="1" ref="Y265" ca="1">IF(C265="","",IF(D265="MCC","-----",IF(AH265&lt;=2,"-",IF(K265="","Blue",_xlfn.XLOOKUP(M265,Table_RotateWireColor[circuit],INDIRECT("Table_RotateWireColor["&amp;U265&amp;"]"))))))</f>
        <v/>
      </c>
      <c r="Z265" s="64" t="str" cm="1">
        <f t="array" aca="1" ref="Z265" ca="1">IF(C265="","",IF(D265="MCC","-----",IF(AI265&lt;&gt;1,"-",IF(K265="","White",_xlfn.XLOOKUP("N",Table_RotateWireColor[circuit],INDIRECT("Table_RotateWireColor["&amp;U265&amp;"]"))))))</f>
        <v/>
      </c>
      <c r="AA265" s="64" t="str">
        <f t="shared" si="43"/>
        <v/>
      </c>
      <c r="AB265" s="67" t="str">
        <f>IF(C265="","","PWxx-"&amp;_xlfn.XLOOKUP(C265,table_Termination[Connector],table_Termination[Abbreviation])&amp;"T-xxSALx("&amp;IF(D265="LFMC",0,IF(D265="MCC",1,3))&amp;IF(Q265="Bolt",1,0)&amp;IF(AL265="None",0,IF(AL265="1G",1,IF(AL265="4x4",2,3)))&amp;")")</f>
        <v/>
      </c>
      <c r="AC265" s="68" t="str">
        <f>IF(D265="MCC","MC Cable Wire Colors "&amp;_xlfn.XLOOKUP(C265,table_Termination[Connector],table_Termination[MCC_Wire_Colors]),"")</f>
        <v/>
      </c>
      <c r="AD265" s="69"/>
      <c r="AG265" t="e">
        <f>IF(AND(LEFT(C265,2)="L6",_xlfn.NUMBERVALUE(LEFT(U265,3))&gt;250),"1ph",_xlfn.XLOOKUP(C265,table_Termination[Connector],table_Termination[Phasing]))</f>
        <v>#N/A</v>
      </c>
      <c r="AH265" t="e">
        <f>_xlfn.XLOOKUP('Order Entry'!AG265,lookup!$O$3:$O$7,lookup!$P$3:$P$7)</f>
        <v>#N/A</v>
      </c>
      <c r="AI265" t="e">
        <f>_xlfn.XLOOKUP('Order Entry'!AG265,lookup!$O$3:$O$7,lookup!$Q$3:$Q$7)</f>
        <v>#N/A</v>
      </c>
      <c r="AJ265">
        <f t="shared" si="40"/>
        <v>0</v>
      </c>
      <c r="AK265" t="e">
        <f>_xlfn.XLOOKUP(C265,table_Termination[Connector],table_Termination[Plate_Hole])</f>
        <v>#N/A</v>
      </c>
      <c r="AL265" t="e">
        <f>_xlfn.XLOOKUP(V265,lookup!$AD$68:$AD$72,lookup!$AC$68:$AC$72)</f>
        <v>#N/A</v>
      </c>
      <c r="AM265" s="44" t="str" cm="1">
        <f t="array" ref="AM265">IF(C265="","",IF(_xlfn.XLOOKUP(C265,table_Termination[Connector],table_Termination[Plate_Hole])=1.6,{"4x4","1G"},IF(_xlfn.XLOOKUP(C265,table_Termination[Connector],table_Termination[Plate_Hole])=2.1,"4x4","None")))</f>
        <v/>
      </c>
      <c r="AO265" s="44" t="str" cm="1">
        <f t="array" ref="AO265">IF(AM265="","None",_xlfn.XLOOKUP(_xlfn.ANCHORARRAY(AM265),lookup!$AC$68:$AC$72,lookup!$AD$68:$AD$72))</f>
        <v>None</v>
      </c>
      <c r="AQ265" s="44" t="s">
        <v>283</v>
      </c>
      <c r="AR265" t="str">
        <f>IF(C265="","",_xlfn.XLOOKUP(_xlfn.XLOOKUP(C265,table_Termination[Connector],table_Termination[SQD_Breaker]),Table_Breaker[breaker],Table_Breaker[Description]))</f>
        <v/>
      </c>
      <c r="AS265" t="str">
        <f>IF(C265="","",_xlfn.XLOOKUP(_xlfn.XLOOKUP(C265,table_Termination[Connector],table_Termination[HV_Siem_Breaker]),Table_Breaker[breaker],Table_Breaker[Description],""))</f>
        <v/>
      </c>
      <c r="AT265" s="44" t="s">
        <v>283</v>
      </c>
      <c r="AU265" t="e">
        <f t="shared" si="44"/>
        <v>#N/A</v>
      </c>
      <c r="AV265" t="e">
        <f t="shared" si="45"/>
        <v>#N/A</v>
      </c>
      <c r="AW265" s="44" t="str" cm="1">
        <f t="array" ref="AW265">IF(D265="","",_xlfn.TOROW(lookup!A446:A458))</f>
        <v/>
      </c>
    </row>
    <row r="266" spans="1:49" x14ac:dyDescent="0.25">
      <c r="A266" s="56">
        <v>257</v>
      </c>
      <c r="B266" s="57" t="str">
        <f t="shared" si="41"/>
        <v/>
      </c>
      <c r="C266" s="58"/>
      <c r="D266" s="58"/>
      <c r="E266" s="57"/>
      <c r="F266" s="57" t="str">
        <f t="shared" si="42"/>
        <v/>
      </c>
      <c r="G266" s="57"/>
      <c r="H266" s="59"/>
      <c r="I266" s="59" t="s">
        <v>183</v>
      </c>
      <c r="J266" s="59" t="s">
        <v>183</v>
      </c>
      <c r="K266" s="59"/>
      <c r="L266" s="60" t="str">
        <f t="shared" si="46"/>
        <v/>
      </c>
      <c r="M266" s="60" t="str">
        <f t="shared" si="47"/>
        <v/>
      </c>
      <c r="N266" s="59"/>
      <c r="O266" s="59"/>
      <c r="P266" s="61"/>
      <c r="Q266" s="61"/>
      <c r="R266" s="62" t="str">
        <f>IF(C266="","",_xlfn.XLOOKUP(C266,table_Termination[Connector],table_Termination[Conduit_Size]))</f>
        <v/>
      </c>
      <c r="S266" s="63" t="str">
        <f>IF(C266="","",_xlfn.XLOOKUP(C266,table_Termination[Connector],table_Termination[Wire AWG]))</f>
        <v/>
      </c>
      <c r="T266" s="64" t="str">
        <f t="shared" ref="T266:T329" si="49">IF(C266="","",IF(S266&lt;6,8,10))</f>
        <v/>
      </c>
      <c r="U266" s="65" t="str">
        <f>IF(C266="","",LEFT(_xlfn.XLOOKUP(C266,table_Termination[Connector],table_Termination[Voltage]),3))</f>
        <v/>
      </c>
      <c r="V266" s="66" t="str">
        <f t="shared" si="48"/>
        <v/>
      </c>
      <c r="W266" s="64" t="str" cm="1">
        <f t="array" aca="1" ref="W266" ca="1">IF(C266="","",IF(D266="MCC","------",IF(K266="","Black",_xlfn.XLOOKUP(K266,Table_RotateWireColor[circuit],INDIRECT("Table_RotateWireColor["&amp;U266&amp;"]")))))</f>
        <v/>
      </c>
      <c r="X266" s="64" t="str" cm="1">
        <f t="array" aca="1" ref="X266" ca="1">IF(C266="","",IF(D266="MCC","-----",IF(AH266=1,"-",IF(K266="","Red",_xlfn.XLOOKUP(L266,Table_RotateWireColor[circuit],INDIRECT("Table_RotateWireColor["&amp;U266&amp;"]"))))))</f>
        <v/>
      </c>
      <c r="Y266" s="64" t="str" cm="1">
        <f t="array" aca="1" ref="Y266" ca="1">IF(C266="","",IF(D266="MCC","-----",IF(AH266&lt;=2,"-",IF(K266="","Blue",_xlfn.XLOOKUP(M266,Table_RotateWireColor[circuit],INDIRECT("Table_RotateWireColor["&amp;U266&amp;"]"))))))</f>
        <v/>
      </c>
      <c r="Z266" s="64" t="str" cm="1">
        <f t="array" aca="1" ref="Z266" ca="1">IF(C266="","",IF(D266="MCC","-----",IF(AI266&lt;&gt;1,"-",IF(K266="","White",_xlfn.XLOOKUP("N",Table_RotateWireColor[circuit],INDIRECT("Table_RotateWireColor["&amp;U266&amp;"]"))))))</f>
        <v/>
      </c>
      <c r="AA266" s="64" t="str">
        <f t="shared" si="43"/>
        <v/>
      </c>
      <c r="AB266" s="67" t="str">
        <f>IF(C266="","","PWxx-"&amp;_xlfn.XLOOKUP(C266,table_Termination[Connector],table_Termination[Abbreviation])&amp;"T-xxSALx("&amp;IF(D266="LFMC",0,IF(D266="MCC",1,3))&amp;IF(Q266="Bolt",1,0)&amp;IF(AL266="None",0,IF(AL266="1G",1,IF(AL266="4x4",2,3)))&amp;")")</f>
        <v/>
      </c>
      <c r="AC266" s="68" t="str">
        <f>IF(D266="MCC","MC Cable Wire Colors "&amp;_xlfn.XLOOKUP(C266,table_Termination[Connector],table_Termination[MCC_Wire_Colors]),"")</f>
        <v/>
      </c>
      <c r="AD266" s="69"/>
      <c r="AG266" t="e">
        <f>IF(AND(LEFT(C266,2)="L6",_xlfn.NUMBERVALUE(LEFT(U266,3))&gt;250),"1ph",_xlfn.XLOOKUP(C266,table_Termination[Connector],table_Termination[Phasing]))</f>
        <v>#N/A</v>
      </c>
      <c r="AH266" t="e">
        <f>_xlfn.XLOOKUP('Order Entry'!AG266,lookup!$O$3:$O$7,lookup!$P$3:$P$7)</f>
        <v>#N/A</v>
      </c>
      <c r="AI266" t="e">
        <f>_xlfn.XLOOKUP('Order Entry'!AG266,lookup!$O$3:$O$7,lookup!$Q$3:$Q$7)</f>
        <v>#N/A</v>
      </c>
      <c r="AJ266">
        <f t="shared" ref="AJ266:AJ329" si="50">IF(_xlfn.NUMBERVALUE(LEFT(K266,3))=120,208,_xlfn.NUMBERVALUE(LEFT(K266,3)))</f>
        <v>0</v>
      </c>
      <c r="AK266" t="e">
        <f>_xlfn.XLOOKUP(C266,table_Termination[Connector],table_Termination[Plate_Hole])</f>
        <v>#N/A</v>
      </c>
      <c r="AL266" t="e">
        <f>_xlfn.XLOOKUP(V266,lookup!$AD$68:$AD$72,lookup!$AC$68:$AC$72)</f>
        <v>#N/A</v>
      </c>
      <c r="AM266" s="44" t="str" cm="1">
        <f t="array" ref="AM266">IF(C266="","",IF(_xlfn.XLOOKUP(C266,table_Termination[Connector],table_Termination[Plate_Hole])=1.6,{"4x4","1G"},IF(_xlfn.XLOOKUP(C266,table_Termination[Connector],table_Termination[Plate_Hole])=2.1,"4x4","None")))</f>
        <v/>
      </c>
      <c r="AO266" s="44" t="str" cm="1">
        <f t="array" ref="AO266">IF(AM266="","None",_xlfn.XLOOKUP(_xlfn.ANCHORARRAY(AM266),lookup!$AC$68:$AC$72,lookup!$AD$68:$AD$72))</f>
        <v>None</v>
      </c>
      <c r="AQ266" s="44" t="s">
        <v>283</v>
      </c>
      <c r="AR266" t="str">
        <f>IF(C266="","",_xlfn.XLOOKUP(_xlfn.XLOOKUP(C266,table_Termination[Connector],table_Termination[SQD_Breaker]),Table_Breaker[breaker],Table_Breaker[Description]))</f>
        <v/>
      </c>
      <c r="AS266" t="str">
        <f>IF(C266="","",_xlfn.XLOOKUP(_xlfn.XLOOKUP(C266,table_Termination[Connector],table_Termination[HV_Siem_Breaker]),Table_Breaker[breaker],Table_Breaker[Description],""))</f>
        <v/>
      </c>
      <c r="AT266" s="44" t="s">
        <v>283</v>
      </c>
      <c r="AU266" t="e">
        <f t="shared" si="44"/>
        <v>#N/A</v>
      </c>
      <c r="AV266" t="e">
        <f t="shared" si="45"/>
        <v>#N/A</v>
      </c>
      <c r="AW266" s="44" t="str" cm="1">
        <f t="array" ref="AW266">IF(D266="","",_xlfn.TOROW(lookup!A447:A459))</f>
        <v/>
      </c>
    </row>
    <row r="267" spans="1:49" x14ac:dyDescent="0.25">
      <c r="A267" s="56">
        <v>258</v>
      </c>
      <c r="B267" s="57" t="str">
        <f t="shared" ref="B267:B330" si="51">IF(C267="","",1)</f>
        <v/>
      </c>
      <c r="C267" s="58"/>
      <c r="D267" s="58"/>
      <c r="E267" s="57"/>
      <c r="F267" s="57" t="str">
        <f t="shared" ref="F267:F330" si="52">IF(E267="","",6)</f>
        <v/>
      </c>
      <c r="G267" s="57"/>
      <c r="H267" s="59"/>
      <c r="I267" s="59" t="s">
        <v>183</v>
      </c>
      <c r="J267" s="59" t="s">
        <v>183</v>
      </c>
      <c r="K267" s="59"/>
      <c r="L267" s="60" t="str">
        <f t="shared" si="46"/>
        <v/>
      </c>
      <c r="M267" s="60" t="str">
        <f t="shared" si="47"/>
        <v/>
      </c>
      <c r="N267" s="59"/>
      <c r="O267" s="59"/>
      <c r="P267" s="61"/>
      <c r="Q267" s="61"/>
      <c r="R267" s="62" t="str">
        <f>IF(C267="","",_xlfn.XLOOKUP(C267,table_Termination[Connector],table_Termination[Conduit_Size]))</f>
        <v/>
      </c>
      <c r="S267" s="63" t="str">
        <f>IF(C267="","",_xlfn.XLOOKUP(C267,table_Termination[Connector],table_Termination[Wire AWG]))</f>
        <v/>
      </c>
      <c r="T267" s="64" t="str">
        <f t="shared" si="49"/>
        <v/>
      </c>
      <c r="U267" s="65" t="str">
        <f>IF(C267="","",LEFT(_xlfn.XLOOKUP(C267,table_Termination[Connector],table_Termination[Voltage]),3))</f>
        <v/>
      </c>
      <c r="V267" s="66" t="str">
        <f t="shared" si="48"/>
        <v/>
      </c>
      <c r="W267" s="64" t="str" cm="1">
        <f t="array" aca="1" ref="W267" ca="1">IF(C267="","",IF(D267="MCC","------",IF(K267="","Black",_xlfn.XLOOKUP(K267,Table_RotateWireColor[circuit],INDIRECT("Table_RotateWireColor["&amp;U267&amp;"]")))))</f>
        <v/>
      </c>
      <c r="X267" s="64" t="str" cm="1">
        <f t="array" aca="1" ref="X267" ca="1">IF(C267="","",IF(D267="MCC","-----",IF(AH267=1,"-",IF(K267="","Red",_xlfn.XLOOKUP(L267,Table_RotateWireColor[circuit],INDIRECT("Table_RotateWireColor["&amp;U267&amp;"]"))))))</f>
        <v/>
      </c>
      <c r="Y267" s="64" t="str" cm="1">
        <f t="array" aca="1" ref="Y267" ca="1">IF(C267="","",IF(D267="MCC","-----",IF(AH267&lt;=2,"-",IF(K267="","Blue",_xlfn.XLOOKUP(M267,Table_RotateWireColor[circuit],INDIRECT("Table_RotateWireColor["&amp;U267&amp;"]"))))))</f>
        <v/>
      </c>
      <c r="Z267" s="64" t="str" cm="1">
        <f t="array" aca="1" ref="Z267" ca="1">IF(C267="","",IF(D267="MCC","-----",IF(AI267&lt;&gt;1,"-",IF(K267="","White",_xlfn.XLOOKUP("N",Table_RotateWireColor[circuit],INDIRECT("Table_RotateWireColor["&amp;U267&amp;"]"))))))</f>
        <v/>
      </c>
      <c r="AA267" s="64" t="str">
        <f t="shared" ref="AA267:AA330" si="53">IF(C267="","",IF(D267="MCC","--&gt;","Green"))</f>
        <v/>
      </c>
      <c r="AB267" s="67" t="str">
        <f>IF(C267="","","PWxx-"&amp;_xlfn.XLOOKUP(C267,table_Termination[Connector],table_Termination[Abbreviation])&amp;"T-xxSALx("&amp;IF(D267="LFMC",0,IF(D267="MCC",1,3))&amp;IF(Q267="Bolt",1,0)&amp;IF(AL267="None",0,IF(AL267="1G",1,IF(AL267="4x4",2,3)))&amp;")")</f>
        <v/>
      </c>
      <c r="AC267" s="68" t="str">
        <f>IF(D267="MCC","MC Cable Wire Colors "&amp;_xlfn.XLOOKUP(C267,table_Termination[Connector],table_Termination[MCC_Wire_Colors]),"")</f>
        <v/>
      </c>
      <c r="AD267" s="69"/>
      <c r="AG267" t="e">
        <f>IF(AND(LEFT(C267,2)="L6",_xlfn.NUMBERVALUE(LEFT(U267,3))&gt;250),"1ph",_xlfn.XLOOKUP(C267,table_Termination[Connector],table_Termination[Phasing]))</f>
        <v>#N/A</v>
      </c>
      <c r="AH267" t="e">
        <f>_xlfn.XLOOKUP('Order Entry'!AG267,lookup!$O$3:$O$7,lookup!$P$3:$P$7)</f>
        <v>#N/A</v>
      </c>
      <c r="AI267" t="e">
        <f>_xlfn.XLOOKUP('Order Entry'!AG267,lookup!$O$3:$O$7,lookup!$Q$3:$Q$7)</f>
        <v>#N/A</v>
      </c>
      <c r="AJ267">
        <f t="shared" si="50"/>
        <v>0</v>
      </c>
      <c r="AK267" t="e">
        <f>_xlfn.XLOOKUP(C267,table_Termination[Connector],table_Termination[Plate_Hole])</f>
        <v>#N/A</v>
      </c>
      <c r="AL267" t="e">
        <f>_xlfn.XLOOKUP(V267,lookup!$AD$68:$AD$72,lookup!$AC$68:$AC$72)</f>
        <v>#N/A</v>
      </c>
      <c r="AM267" s="44" t="str" cm="1">
        <f t="array" ref="AM267">IF(C267="","",IF(_xlfn.XLOOKUP(C267,table_Termination[Connector],table_Termination[Plate_Hole])=1.6,{"4x4","1G"},IF(_xlfn.XLOOKUP(C267,table_Termination[Connector],table_Termination[Plate_Hole])=2.1,"4x4","None")))</f>
        <v/>
      </c>
      <c r="AO267" s="44" t="str" cm="1">
        <f t="array" ref="AO267">IF(AM267="","None",_xlfn.XLOOKUP(_xlfn.ANCHORARRAY(AM267),lookup!$AC$68:$AC$72,lookup!$AD$68:$AD$72))</f>
        <v>None</v>
      </c>
      <c r="AQ267" s="44" t="s">
        <v>283</v>
      </c>
      <c r="AR267" t="str">
        <f>IF(C267="","",_xlfn.XLOOKUP(_xlfn.XLOOKUP(C267,table_Termination[Connector],table_Termination[SQD_Breaker]),Table_Breaker[breaker],Table_Breaker[Description]))</f>
        <v/>
      </c>
      <c r="AS267" t="str">
        <f>IF(C267="","",_xlfn.XLOOKUP(_xlfn.XLOOKUP(C267,table_Termination[Connector],table_Termination[HV_Siem_Breaker]),Table_Breaker[breaker],Table_Breaker[Description],""))</f>
        <v/>
      </c>
      <c r="AT267" s="44" t="s">
        <v>283</v>
      </c>
      <c r="AU267" t="e">
        <f t="shared" si="44"/>
        <v>#N/A</v>
      </c>
      <c r="AV267" t="e">
        <f t="shared" si="45"/>
        <v>#N/A</v>
      </c>
      <c r="AW267" s="44" t="str" cm="1">
        <f t="array" ref="AW267">IF(D267="","",_xlfn.TOROW(lookup!A448:A460))</f>
        <v/>
      </c>
    </row>
    <row r="268" spans="1:49" x14ac:dyDescent="0.25">
      <c r="A268" s="56">
        <v>259</v>
      </c>
      <c r="B268" s="57" t="str">
        <f t="shared" si="51"/>
        <v/>
      </c>
      <c r="C268" s="58"/>
      <c r="D268" s="58"/>
      <c r="E268" s="57"/>
      <c r="F268" s="57" t="str">
        <f t="shared" si="52"/>
        <v/>
      </c>
      <c r="G268" s="57"/>
      <c r="H268" s="59"/>
      <c r="I268" s="59" t="s">
        <v>183</v>
      </c>
      <c r="J268" s="59" t="s">
        <v>183</v>
      </c>
      <c r="K268" s="59"/>
      <c r="L268" s="60" t="str">
        <f t="shared" si="46"/>
        <v/>
      </c>
      <c r="M268" s="60" t="str">
        <f t="shared" si="47"/>
        <v/>
      </c>
      <c r="N268" s="59"/>
      <c r="O268" s="59"/>
      <c r="P268" s="61"/>
      <c r="Q268" s="61"/>
      <c r="R268" s="62" t="str">
        <f>IF(C268="","",_xlfn.XLOOKUP(C268,table_Termination[Connector],table_Termination[Conduit_Size]))</f>
        <v/>
      </c>
      <c r="S268" s="63" t="str">
        <f>IF(C268="","",_xlfn.XLOOKUP(C268,table_Termination[Connector],table_Termination[Wire AWG]))</f>
        <v/>
      </c>
      <c r="T268" s="64" t="str">
        <f t="shared" si="49"/>
        <v/>
      </c>
      <c r="U268" s="65" t="str">
        <f>IF(C268="","",LEFT(_xlfn.XLOOKUP(C268,table_Termination[Connector],table_Termination[Voltage]),3))</f>
        <v/>
      </c>
      <c r="V268" s="66" t="str">
        <f t="shared" si="48"/>
        <v/>
      </c>
      <c r="W268" s="64" t="str" cm="1">
        <f t="array" aca="1" ref="W268" ca="1">IF(C268="","",IF(D268="MCC","------",IF(K268="","Black",_xlfn.XLOOKUP(K268,Table_RotateWireColor[circuit],INDIRECT("Table_RotateWireColor["&amp;U268&amp;"]")))))</f>
        <v/>
      </c>
      <c r="X268" s="64" t="str" cm="1">
        <f t="array" aca="1" ref="X268" ca="1">IF(C268="","",IF(D268="MCC","-----",IF(AH268=1,"-",IF(K268="","Red",_xlfn.XLOOKUP(L268,Table_RotateWireColor[circuit],INDIRECT("Table_RotateWireColor["&amp;U268&amp;"]"))))))</f>
        <v/>
      </c>
      <c r="Y268" s="64" t="str" cm="1">
        <f t="array" aca="1" ref="Y268" ca="1">IF(C268="","",IF(D268="MCC","-----",IF(AH268&lt;=2,"-",IF(K268="","Blue",_xlfn.XLOOKUP(M268,Table_RotateWireColor[circuit],INDIRECT("Table_RotateWireColor["&amp;U268&amp;"]"))))))</f>
        <v/>
      </c>
      <c r="Z268" s="64" t="str" cm="1">
        <f t="array" aca="1" ref="Z268" ca="1">IF(C268="","",IF(D268="MCC","-----",IF(AI268&lt;&gt;1,"-",IF(K268="","White",_xlfn.XLOOKUP("N",Table_RotateWireColor[circuit],INDIRECT("Table_RotateWireColor["&amp;U268&amp;"]"))))))</f>
        <v/>
      </c>
      <c r="AA268" s="64" t="str">
        <f t="shared" si="53"/>
        <v/>
      </c>
      <c r="AB268" s="67" t="str">
        <f>IF(C268="","","PWxx-"&amp;_xlfn.XLOOKUP(C268,table_Termination[Connector],table_Termination[Abbreviation])&amp;"T-xxSALx("&amp;IF(D268="LFMC",0,IF(D268="MCC",1,3))&amp;IF(Q268="Bolt",1,0)&amp;IF(AL268="None",0,IF(AL268="1G",1,IF(AL268="4x4",2,3)))&amp;")")</f>
        <v/>
      </c>
      <c r="AC268" s="68" t="str">
        <f>IF(D268="MCC","MC Cable Wire Colors "&amp;_xlfn.XLOOKUP(C268,table_Termination[Connector],table_Termination[MCC_Wire_Colors]),"")</f>
        <v/>
      </c>
      <c r="AD268" s="69"/>
      <c r="AG268" t="e">
        <f>IF(AND(LEFT(C268,2)="L6",_xlfn.NUMBERVALUE(LEFT(U268,3))&gt;250),"1ph",_xlfn.XLOOKUP(C268,table_Termination[Connector],table_Termination[Phasing]))</f>
        <v>#N/A</v>
      </c>
      <c r="AH268" t="e">
        <f>_xlfn.XLOOKUP('Order Entry'!AG268,lookup!$O$3:$O$7,lookup!$P$3:$P$7)</f>
        <v>#N/A</v>
      </c>
      <c r="AI268" t="e">
        <f>_xlfn.XLOOKUP('Order Entry'!AG268,lookup!$O$3:$O$7,lookup!$Q$3:$Q$7)</f>
        <v>#N/A</v>
      </c>
      <c r="AJ268">
        <f t="shared" si="50"/>
        <v>0</v>
      </c>
      <c r="AK268" t="e">
        <f>_xlfn.XLOOKUP(C268,table_Termination[Connector],table_Termination[Plate_Hole])</f>
        <v>#N/A</v>
      </c>
      <c r="AL268" t="e">
        <f>_xlfn.XLOOKUP(V268,lookup!$AD$68:$AD$72,lookup!$AC$68:$AC$72)</f>
        <v>#N/A</v>
      </c>
      <c r="AM268" s="44" t="str" cm="1">
        <f t="array" ref="AM268">IF(C268="","",IF(_xlfn.XLOOKUP(C268,table_Termination[Connector],table_Termination[Plate_Hole])=1.6,{"4x4","1G"},IF(_xlfn.XLOOKUP(C268,table_Termination[Connector],table_Termination[Plate_Hole])=2.1,"4x4","None")))</f>
        <v/>
      </c>
      <c r="AO268" s="44" t="str" cm="1">
        <f t="array" ref="AO268">IF(AM268="","None",_xlfn.XLOOKUP(_xlfn.ANCHORARRAY(AM268),lookup!$AC$68:$AC$72,lookup!$AD$68:$AD$72))</f>
        <v>None</v>
      </c>
      <c r="AQ268" s="44" t="s">
        <v>283</v>
      </c>
      <c r="AR268" t="str">
        <f>IF(C268="","",_xlfn.XLOOKUP(_xlfn.XLOOKUP(C268,table_Termination[Connector],table_Termination[SQD_Breaker]),Table_Breaker[breaker],Table_Breaker[Description]))</f>
        <v/>
      </c>
      <c r="AS268" t="str">
        <f>IF(C268="","",_xlfn.XLOOKUP(_xlfn.XLOOKUP(C268,table_Termination[Connector],table_Termination[HV_Siem_Breaker]),Table_Breaker[breaker],Table_Breaker[Description],""))</f>
        <v/>
      </c>
      <c r="AT268" s="44" t="s">
        <v>283</v>
      </c>
      <c r="AU268" t="e">
        <f t="shared" ref="AU268:AU331" si="54">IF(OR(AL268="",AL268="None"),"","1 Bolt")</f>
        <v>#N/A</v>
      </c>
      <c r="AV268" t="e">
        <f t="shared" ref="AV268:AV331" si="55">IF(OR(AL268="",AL268="None",AL268="60AH",AL268="2030AH",AL268="4x4"),"","2 Bolt Bracket")</f>
        <v>#N/A</v>
      </c>
      <c r="AW268" s="44" t="str" cm="1">
        <f t="array" ref="AW268">IF(D268="","",_xlfn.TOROW(lookup!A449:A461))</f>
        <v/>
      </c>
    </row>
    <row r="269" spans="1:49" x14ac:dyDescent="0.25">
      <c r="A269" s="56">
        <v>260</v>
      </c>
      <c r="B269" s="57" t="str">
        <f t="shared" si="51"/>
        <v/>
      </c>
      <c r="C269" s="58"/>
      <c r="D269" s="58"/>
      <c r="E269" s="57"/>
      <c r="F269" s="57" t="str">
        <f t="shared" si="52"/>
        <v/>
      </c>
      <c r="G269" s="57"/>
      <c r="H269" s="59"/>
      <c r="I269" s="59" t="s">
        <v>183</v>
      </c>
      <c r="J269" s="59" t="s">
        <v>183</v>
      </c>
      <c r="K269" s="59"/>
      <c r="L269" s="60" t="str">
        <f t="shared" si="46"/>
        <v/>
      </c>
      <c r="M269" s="60" t="str">
        <f t="shared" si="47"/>
        <v/>
      </c>
      <c r="N269" s="59"/>
      <c r="O269" s="59"/>
      <c r="P269" s="61"/>
      <c r="Q269" s="61"/>
      <c r="R269" s="62" t="str">
        <f>IF(C269="","",_xlfn.XLOOKUP(C269,table_Termination[Connector],table_Termination[Conduit_Size]))</f>
        <v/>
      </c>
      <c r="S269" s="63" t="str">
        <f>IF(C269="","",_xlfn.XLOOKUP(C269,table_Termination[Connector],table_Termination[Wire AWG]))</f>
        <v/>
      </c>
      <c r="T269" s="64" t="str">
        <f t="shared" si="49"/>
        <v/>
      </c>
      <c r="U269" s="65" t="str">
        <f>IF(C269="","",LEFT(_xlfn.XLOOKUP(C269,table_Termination[Connector],table_Termination[Voltage]),3))</f>
        <v/>
      </c>
      <c r="V269" s="66" t="str">
        <f t="shared" si="48"/>
        <v/>
      </c>
      <c r="W269" s="64" t="str" cm="1">
        <f t="array" aca="1" ref="W269" ca="1">IF(C269="","",IF(D269="MCC","------",IF(K269="","Black",_xlfn.XLOOKUP(K269,Table_RotateWireColor[circuit],INDIRECT("Table_RotateWireColor["&amp;U269&amp;"]")))))</f>
        <v/>
      </c>
      <c r="X269" s="64" t="str" cm="1">
        <f t="array" aca="1" ref="X269" ca="1">IF(C269="","",IF(D269="MCC","-----",IF(AH269=1,"-",IF(K269="","Red",_xlfn.XLOOKUP(L269,Table_RotateWireColor[circuit],INDIRECT("Table_RotateWireColor["&amp;U269&amp;"]"))))))</f>
        <v/>
      </c>
      <c r="Y269" s="64" t="str" cm="1">
        <f t="array" aca="1" ref="Y269" ca="1">IF(C269="","",IF(D269="MCC","-----",IF(AH269&lt;=2,"-",IF(K269="","Blue",_xlfn.XLOOKUP(M269,Table_RotateWireColor[circuit],INDIRECT("Table_RotateWireColor["&amp;U269&amp;"]"))))))</f>
        <v/>
      </c>
      <c r="Z269" s="64" t="str" cm="1">
        <f t="array" aca="1" ref="Z269" ca="1">IF(C269="","",IF(D269="MCC","-----",IF(AI269&lt;&gt;1,"-",IF(K269="","White",_xlfn.XLOOKUP("N",Table_RotateWireColor[circuit],INDIRECT("Table_RotateWireColor["&amp;U269&amp;"]"))))))</f>
        <v/>
      </c>
      <c r="AA269" s="64" t="str">
        <f t="shared" si="53"/>
        <v/>
      </c>
      <c r="AB269" s="67" t="str">
        <f>IF(C269="","","PWxx-"&amp;_xlfn.XLOOKUP(C269,table_Termination[Connector],table_Termination[Abbreviation])&amp;"T-xxSALx("&amp;IF(D269="LFMC",0,IF(D269="MCC",1,3))&amp;IF(Q269="Bolt",1,0)&amp;IF(AL269="None",0,IF(AL269="1G",1,IF(AL269="4x4",2,3)))&amp;")")</f>
        <v/>
      </c>
      <c r="AC269" s="68" t="str">
        <f>IF(D269="MCC","MC Cable Wire Colors "&amp;_xlfn.XLOOKUP(C269,table_Termination[Connector],table_Termination[MCC_Wire_Colors]),"")</f>
        <v/>
      </c>
      <c r="AD269" s="69"/>
      <c r="AG269" t="e">
        <f>IF(AND(LEFT(C269,2)="L6",_xlfn.NUMBERVALUE(LEFT(U269,3))&gt;250),"1ph",_xlfn.XLOOKUP(C269,table_Termination[Connector],table_Termination[Phasing]))</f>
        <v>#N/A</v>
      </c>
      <c r="AH269" t="e">
        <f>_xlfn.XLOOKUP('Order Entry'!AG269,lookup!$O$3:$O$7,lookup!$P$3:$P$7)</f>
        <v>#N/A</v>
      </c>
      <c r="AI269" t="e">
        <f>_xlfn.XLOOKUP('Order Entry'!AG269,lookup!$O$3:$O$7,lookup!$Q$3:$Q$7)</f>
        <v>#N/A</v>
      </c>
      <c r="AJ269">
        <f t="shared" si="50"/>
        <v>0</v>
      </c>
      <c r="AK269" t="e">
        <f>_xlfn.XLOOKUP(C269,table_Termination[Connector],table_Termination[Plate_Hole])</f>
        <v>#N/A</v>
      </c>
      <c r="AL269" t="e">
        <f>_xlfn.XLOOKUP(V269,lookup!$AD$68:$AD$72,lookup!$AC$68:$AC$72)</f>
        <v>#N/A</v>
      </c>
      <c r="AM269" s="44" t="str" cm="1">
        <f t="array" ref="AM269">IF(C269="","",IF(_xlfn.XLOOKUP(C269,table_Termination[Connector],table_Termination[Plate_Hole])=1.6,{"4x4","1G"},IF(_xlfn.XLOOKUP(C269,table_Termination[Connector],table_Termination[Plate_Hole])=2.1,"4x4","None")))</f>
        <v/>
      </c>
      <c r="AO269" s="44" t="str" cm="1">
        <f t="array" ref="AO269">IF(AM269="","None",_xlfn.XLOOKUP(_xlfn.ANCHORARRAY(AM269),lookup!$AC$68:$AC$72,lookup!$AD$68:$AD$72))</f>
        <v>None</v>
      </c>
      <c r="AQ269" s="44" t="s">
        <v>283</v>
      </c>
      <c r="AR269" t="str">
        <f>IF(C269="","",_xlfn.XLOOKUP(_xlfn.XLOOKUP(C269,table_Termination[Connector],table_Termination[SQD_Breaker]),Table_Breaker[breaker],Table_Breaker[Description]))</f>
        <v/>
      </c>
      <c r="AS269" t="str">
        <f>IF(C269="","",_xlfn.XLOOKUP(_xlfn.XLOOKUP(C269,table_Termination[Connector],table_Termination[HV_Siem_Breaker]),Table_Breaker[breaker],Table_Breaker[Description],""))</f>
        <v/>
      </c>
      <c r="AT269" s="44" t="s">
        <v>283</v>
      </c>
      <c r="AU269" t="e">
        <f t="shared" si="54"/>
        <v>#N/A</v>
      </c>
      <c r="AV269" t="e">
        <f t="shared" si="55"/>
        <v>#N/A</v>
      </c>
      <c r="AW269" s="44" t="str" cm="1">
        <f t="array" ref="AW269">IF(D269="","",_xlfn.TOROW(lookup!A450:A462))</f>
        <v/>
      </c>
    </row>
    <row r="270" spans="1:49" x14ac:dyDescent="0.25">
      <c r="A270" s="56">
        <v>261</v>
      </c>
      <c r="B270" s="57" t="str">
        <f t="shared" si="51"/>
        <v/>
      </c>
      <c r="C270" s="58"/>
      <c r="D270" s="58"/>
      <c r="E270" s="57"/>
      <c r="F270" s="57" t="str">
        <f t="shared" si="52"/>
        <v/>
      </c>
      <c r="G270" s="57"/>
      <c r="H270" s="59"/>
      <c r="I270" s="59" t="s">
        <v>183</v>
      </c>
      <c r="J270" s="59" t="s">
        <v>183</v>
      </c>
      <c r="K270" s="59"/>
      <c r="L270" s="60" t="str">
        <f t="shared" si="46"/>
        <v/>
      </c>
      <c r="M270" s="60" t="str">
        <f t="shared" si="47"/>
        <v/>
      </c>
      <c r="N270" s="59"/>
      <c r="O270" s="59"/>
      <c r="P270" s="61"/>
      <c r="Q270" s="61"/>
      <c r="R270" s="62" t="str">
        <f>IF(C270="","",_xlfn.XLOOKUP(C270,table_Termination[Connector],table_Termination[Conduit_Size]))</f>
        <v/>
      </c>
      <c r="S270" s="63" t="str">
        <f>IF(C270="","",_xlfn.XLOOKUP(C270,table_Termination[Connector],table_Termination[Wire AWG]))</f>
        <v/>
      </c>
      <c r="T270" s="64" t="str">
        <f t="shared" si="49"/>
        <v/>
      </c>
      <c r="U270" s="65" t="str">
        <f>IF(C270="","",LEFT(_xlfn.XLOOKUP(C270,table_Termination[Connector],table_Termination[Voltage]),3))</f>
        <v/>
      </c>
      <c r="V270" s="66" t="str">
        <f t="shared" si="48"/>
        <v/>
      </c>
      <c r="W270" s="64" t="str" cm="1">
        <f t="array" aca="1" ref="W270" ca="1">IF(C270="","",IF(D270="MCC","------",IF(K270="","Black",_xlfn.XLOOKUP(K270,Table_RotateWireColor[circuit],INDIRECT("Table_RotateWireColor["&amp;U270&amp;"]")))))</f>
        <v/>
      </c>
      <c r="X270" s="64" t="str" cm="1">
        <f t="array" aca="1" ref="X270" ca="1">IF(C270="","",IF(D270="MCC","-----",IF(AH270=1,"-",IF(K270="","Red",_xlfn.XLOOKUP(L270,Table_RotateWireColor[circuit],INDIRECT("Table_RotateWireColor["&amp;U270&amp;"]"))))))</f>
        <v/>
      </c>
      <c r="Y270" s="64" t="str" cm="1">
        <f t="array" aca="1" ref="Y270" ca="1">IF(C270="","",IF(D270="MCC","-----",IF(AH270&lt;=2,"-",IF(K270="","Blue",_xlfn.XLOOKUP(M270,Table_RotateWireColor[circuit],INDIRECT("Table_RotateWireColor["&amp;U270&amp;"]"))))))</f>
        <v/>
      </c>
      <c r="Z270" s="64" t="str" cm="1">
        <f t="array" aca="1" ref="Z270" ca="1">IF(C270="","",IF(D270="MCC","-----",IF(AI270&lt;&gt;1,"-",IF(K270="","White",_xlfn.XLOOKUP("N",Table_RotateWireColor[circuit],INDIRECT("Table_RotateWireColor["&amp;U270&amp;"]"))))))</f>
        <v/>
      </c>
      <c r="AA270" s="64" t="str">
        <f t="shared" si="53"/>
        <v/>
      </c>
      <c r="AB270" s="67" t="str">
        <f>IF(C270="","","PWxx-"&amp;_xlfn.XLOOKUP(C270,table_Termination[Connector],table_Termination[Abbreviation])&amp;"T-xxSALx("&amp;IF(D270="LFMC",0,IF(D270="MCC",1,3))&amp;IF(Q270="Bolt",1,0)&amp;IF(AL270="None",0,IF(AL270="1G",1,IF(AL270="4x4",2,3)))&amp;")")</f>
        <v/>
      </c>
      <c r="AC270" s="68" t="str">
        <f>IF(D270="MCC","MC Cable Wire Colors "&amp;_xlfn.XLOOKUP(C270,table_Termination[Connector],table_Termination[MCC_Wire_Colors]),"")</f>
        <v/>
      </c>
      <c r="AD270" s="69"/>
      <c r="AG270" t="e">
        <f>IF(AND(LEFT(C270,2)="L6",_xlfn.NUMBERVALUE(LEFT(U270,3))&gt;250),"1ph",_xlfn.XLOOKUP(C270,table_Termination[Connector],table_Termination[Phasing]))</f>
        <v>#N/A</v>
      </c>
      <c r="AH270" t="e">
        <f>_xlfn.XLOOKUP('Order Entry'!AG270,lookup!$O$3:$O$7,lookup!$P$3:$P$7)</f>
        <v>#N/A</v>
      </c>
      <c r="AI270" t="e">
        <f>_xlfn.XLOOKUP('Order Entry'!AG270,lookup!$O$3:$O$7,lookup!$Q$3:$Q$7)</f>
        <v>#N/A</v>
      </c>
      <c r="AJ270">
        <f t="shared" si="50"/>
        <v>0</v>
      </c>
      <c r="AK270" t="e">
        <f>_xlfn.XLOOKUP(C270,table_Termination[Connector],table_Termination[Plate_Hole])</f>
        <v>#N/A</v>
      </c>
      <c r="AL270" t="e">
        <f>_xlfn.XLOOKUP(V270,lookup!$AD$68:$AD$72,lookup!$AC$68:$AC$72)</f>
        <v>#N/A</v>
      </c>
      <c r="AM270" s="44" t="str" cm="1">
        <f t="array" ref="AM270">IF(C270="","",IF(_xlfn.XLOOKUP(C270,table_Termination[Connector],table_Termination[Plate_Hole])=1.6,{"4x4","1G"},IF(_xlfn.XLOOKUP(C270,table_Termination[Connector],table_Termination[Plate_Hole])=2.1,"4x4","None")))</f>
        <v/>
      </c>
      <c r="AO270" s="44" t="str" cm="1">
        <f t="array" ref="AO270">IF(AM270="","None",_xlfn.XLOOKUP(_xlfn.ANCHORARRAY(AM270),lookup!$AC$68:$AC$72,lookup!$AD$68:$AD$72))</f>
        <v>None</v>
      </c>
      <c r="AQ270" s="44" t="s">
        <v>283</v>
      </c>
      <c r="AR270" t="str">
        <f>IF(C270="","",_xlfn.XLOOKUP(_xlfn.XLOOKUP(C270,table_Termination[Connector],table_Termination[SQD_Breaker]),Table_Breaker[breaker],Table_Breaker[Description]))</f>
        <v/>
      </c>
      <c r="AS270" t="str">
        <f>IF(C270="","",_xlfn.XLOOKUP(_xlfn.XLOOKUP(C270,table_Termination[Connector],table_Termination[HV_Siem_Breaker]),Table_Breaker[breaker],Table_Breaker[Description],""))</f>
        <v/>
      </c>
      <c r="AT270" s="44" t="s">
        <v>283</v>
      </c>
      <c r="AU270" t="e">
        <f t="shared" si="54"/>
        <v>#N/A</v>
      </c>
      <c r="AV270" t="e">
        <f t="shared" si="55"/>
        <v>#N/A</v>
      </c>
      <c r="AW270" s="44" t="str" cm="1">
        <f t="array" ref="AW270">IF(D270="","",_xlfn.TOROW(lookup!A451:A463))</f>
        <v/>
      </c>
    </row>
    <row r="271" spans="1:49" x14ac:dyDescent="0.25">
      <c r="A271" s="56">
        <v>262</v>
      </c>
      <c r="B271" s="57" t="str">
        <f t="shared" si="51"/>
        <v/>
      </c>
      <c r="C271" s="58"/>
      <c r="D271" s="58"/>
      <c r="E271" s="57"/>
      <c r="F271" s="57" t="str">
        <f t="shared" si="52"/>
        <v/>
      </c>
      <c r="G271" s="57"/>
      <c r="H271" s="59"/>
      <c r="I271" s="59" t="s">
        <v>183</v>
      </c>
      <c r="J271" s="59" t="s">
        <v>183</v>
      </c>
      <c r="K271" s="59"/>
      <c r="L271" s="60" t="str">
        <f t="shared" si="46"/>
        <v/>
      </c>
      <c r="M271" s="60" t="str">
        <f t="shared" si="47"/>
        <v/>
      </c>
      <c r="N271" s="59"/>
      <c r="O271" s="59"/>
      <c r="P271" s="61"/>
      <c r="Q271" s="61"/>
      <c r="R271" s="62" t="str">
        <f>IF(C271="","",_xlfn.XLOOKUP(C271,table_Termination[Connector],table_Termination[Conduit_Size]))</f>
        <v/>
      </c>
      <c r="S271" s="63" t="str">
        <f>IF(C271="","",_xlfn.XLOOKUP(C271,table_Termination[Connector],table_Termination[Wire AWG]))</f>
        <v/>
      </c>
      <c r="T271" s="64" t="str">
        <f t="shared" si="49"/>
        <v/>
      </c>
      <c r="U271" s="65" t="str">
        <f>IF(C271="","",LEFT(_xlfn.XLOOKUP(C271,table_Termination[Connector],table_Termination[Voltage]),3))</f>
        <v/>
      </c>
      <c r="V271" s="66" t="str">
        <f t="shared" si="48"/>
        <v/>
      </c>
      <c r="W271" s="64" t="str" cm="1">
        <f t="array" aca="1" ref="W271" ca="1">IF(C271="","",IF(D271="MCC","------",IF(K271="","Black",_xlfn.XLOOKUP(K271,Table_RotateWireColor[circuit],INDIRECT("Table_RotateWireColor["&amp;U271&amp;"]")))))</f>
        <v/>
      </c>
      <c r="X271" s="64" t="str" cm="1">
        <f t="array" aca="1" ref="X271" ca="1">IF(C271="","",IF(D271="MCC","-----",IF(AH271=1,"-",IF(K271="","Red",_xlfn.XLOOKUP(L271,Table_RotateWireColor[circuit],INDIRECT("Table_RotateWireColor["&amp;U271&amp;"]"))))))</f>
        <v/>
      </c>
      <c r="Y271" s="64" t="str" cm="1">
        <f t="array" aca="1" ref="Y271" ca="1">IF(C271="","",IF(D271="MCC","-----",IF(AH271&lt;=2,"-",IF(K271="","Blue",_xlfn.XLOOKUP(M271,Table_RotateWireColor[circuit],INDIRECT("Table_RotateWireColor["&amp;U271&amp;"]"))))))</f>
        <v/>
      </c>
      <c r="Z271" s="64" t="str" cm="1">
        <f t="array" aca="1" ref="Z271" ca="1">IF(C271="","",IF(D271="MCC","-----",IF(AI271&lt;&gt;1,"-",IF(K271="","White",_xlfn.XLOOKUP("N",Table_RotateWireColor[circuit],INDIRECT("Table_RotateWireColor["&amp;U271&amp;"]"))))))</f>
        <v/>
      </c>
      <c r="AA271" s="64" t="str">
        <f t="shared" si="53"/>
        <v/>
      </c>
      <c r="AB271" s="67" t="str">
        <f>IF(C271="","","PWxx-"&amp;_xlfn.XLOOKUP(C271,table_Termination[Connector],table_Termination[Abbreviation])&amp;"T-xxSALx("&amp;IF(D271="LFMC",0,IF(D271="MCC",1,3))&amp;IF(Q271="Bolt",1,0)&amp;IF(AL271="None",0,IF(AL271="1G",1,IF(AL271="4x4",2,3)))&amp;")")</f>
        <v/>
      </c>
      <c r="AC271" s="68" t="str">
        <f>IF(D271="MCC","MC Cable Wire Colors "&amp;_xlfn.XLOOKUP(C271,table_Termination[Connector],table_Termination[MCC_Wire_Colors]),"")</f>
        <v/>
      </c>
      <c r="AD271" s="69"/>
      <c r="AG271" t="e">
        <f>IF(AND(LEFT(C271,2)="L6",_xlfn.NUMBERVALUE(LEFT(U271,3))&gt;250),"1ph",_xlfn.XLOOKUP(C271,table_Termination[Connector],table_Termination[Phasing]))</f>
        <v>#N/A</v>
      </c>
      <c r="AH271" t="e">
        <f>_xlfn.XLOOKUP('Order Entry'!AG271,lookup!$O$3:$O$7,lookup!$P$3:$P$7)</f>
        <v>#N/A</v>
      </c>
      <c r="AI271" t="e">
        <f>_xlfn.XLOOKUP('Order Entry'!AG271,lookup!$O$3:$O$7,lookup!$Q$3:$Q$7)</f>
        <v>#N/A</v>
      </c>
      <c r="AJ271">
        <f t="shared" si="50"/>
        <v>0</v>
      </c>
      <c r="AK271" t="e">
        <f>_xlfn.XLOOKUP(C271,table_Termination[Connector],table_Termination[Plate_Hole])</f>
        <v>#N/A</v>
      </c>
      <c r="AL271" t="e">
        <f>_xlfn.XLOOKUP(V271,lookup!$AD$68:$AD$72,lookup!$AC$68:$AC$72)</f>
        <v>#N/A</v>
      </c>
      <c r="AM271" s="44" t="str" cm="1">
        <f t="array" ref="AM271">IF(C271="","",IF(_xlfn.XLOOKUP(C271,table_Termination[Connector],table_Termination[Plate_Hole])=1.6,{"4x4","1G"},IF(_xlfn.XLOOKUP(C271,table_Termination[Connector],table_Termination[Plate_Hole])=2.1,"4x4","None")))</f>
        <v/>
      </c>
      <c r="AO271" s="44" t="str" cm="1">
        <f t="array" ref="AO271">IF(AM271="","None",_xlfn.XLOOKUP(_xlfn.ANCHORARRAY(AM271),lookup!$AC$68:$AC$72,lookup!$AD$68:$AD$72))</f>
        <v>None</v>
      </c>
      <c r="AQ271" s="44" t="s">
        <v>283</v>
      </c>
      <c r="AR271" t="str">
        <f>IF(C271="","",_xlfn.XLOOKUP(_xlfn.XLOOKUP(C271,table_Termination[Connector],table_Termination[SQD_Breaker]),Table_Breaker[breaker],Table_Breaker[Description]))</f>
        <v/>
      </c>
      <c r="AS271" t="str">
        <f>IF(C271="","",_xlfn.XLOOKUP(_xlfn.XLOOKUP(C271,table_Termination[Connector],table_Termination[HV_Siem_Breaker]),Table_Breaker[breaker],Table_Breaker[Description],""))</f>
        <v/>
      </c>
      <c r="AT271" s="44" t="s">
        <v>283</v>
      </c>
      <c r="AU271" t="e">
        <f t="shared" si="54"/>
        <v>#N/A</v>
      </c>
      <c r="AV271" t="e">
        <f t="shared" si="55"/>
        <v>#N/A</v>
      </c>
      <c r="AW271" s="44" t="str" cm="1">
        <f t="array" ref="AW271">IF(D271="","",_xlfn.TOROW(lookup!A452:A464))</f>
        <v/>
      </c>
    </row>
    <row r="272" spans="1:49" x14ac:dyDescent="0.25">
      <c r="A272" s="56">
        <v>263</v>
      </c>
      <c r="B272" s="57" t="str">
        <f t="shared" si="51"/>
        <v/>
      </c>
      <c r="C272" s="58"/>
      <c r="D272" s="58"/>
      <c r="E272" s="57"/>
      <c r="F272" s="57" t="str">
        <f t="shared" si="52"/>
        <v/>
      </c>
      <c r="G272" s="57"/>
      <c r="H272" s="59"/>
      <c r="I272" s="59" t="s">
        <v>183</v>
      </c>
      <c r="J272" s="59" t="s">
        <v>183</v>
      </c>
      <c r="K272" s="59"/>
      <c r="L272" s="60" t="str">
        <f t="shared" si="46"/>
        <v/>
      </c>
      <c r="M272" s="60" t="str">
        <f t="shared" si="47"/>
        <v/>
      </c>
      <c r="N272" s="59"/>
      <c r="O272" s="59"/>
      <c r="P272" s="61"/>
      <c r="Q272" s="61"/>
      <c r="R272" s="62" t="str">
        <f>IF(C272="","",_xlfn.XLOOKUP(C272,table_Termination[Connector],table_Termination[Conduit_Size]))</f>
        <v/>
      </c>
      <c r="S272" s="63" t="str">
        <f>IF(C272="","",_xlfn.XLOOKUP(C272,table_Termination[Connector],table_Termination[Wire AWG]))</f>
        <v/>
      </c>
      <c r="T272" s="64" t="str">
        <f t="shared" si="49"/>
        <v/>
      </c>
      <c r="U272" s="65" t="str">
        <f>IF(C272="","",LEFT(_xlfn.XLOOKUP(C272,table_Termination[Connector],table_Termination[Voltage]),3))</f>
        <v/>
      </c>
      <c r="V272" s="66" t="str">
        <f t="shared" si="48"/>
        <v/>
      </c>
      <c r="W272" s="64" t="str" cm="1">
        <f t="array" aca="1" ref="W272" ca="1">IF(C272="","",IF(D272="MCC","------",IF(K272="","Black",_xlfn.XLOOKUP(K272,Table_RotateWireColor[circuit],INDIRECT("Table_RotateWireColor["&amp;U272&amp;"]")))))</f>
        <v/>
      </c>
      <c r="X272" s="64" t="str" cm="1">
        <f t="array" aca="1" ref="X272" ca="1">IF(C272="","",IF(D272="MCC","-----",IF(AH272=1,"-",IF(K272="","Red",_xlfn.XLOOKUP(L272,Table_RotateWireColor[circuit],INDIRECT("Table_RotateWireColor["&amp;U272&amp;"]"))))))</f>
        <v/>
      </c>
      <c r="Y272" s="64" t="str" cm="1">
        <f t="array" aca="1" ref="Y272" ca="1">IF(C272="","",IF(D272="MCC","-----",IF(AH272&lt;=2,"-",IF(K272="","Blue",_xlfn.XLOOKUP(M272,Table_RotateWireColor[circuit],INDIRECT("Table_RotateWireColor["&amp;U272&amp;"]"))))))</f>
        <v/>
      </c>
      <c r="Z272" s="64" t="str" cm="1">
        <f t="array" aca="1" ref="Z272" ca="1">IF(C272="","",IF(D272="MCC","-----",IF(AI272&lt;&gt;1,"-",IF(K272="","White",_xlfn.XLOOKUP("N",Table_RotateWireColor[circuit],INDIRECT("Table_RotateWireColor["&amp;U272&amp;"]"))))))</f>
        <v/>
      </c>
      <c r="AA272" s="64" t="str">
        <f t="shared" si="53"/>
        <v/>
      </c>
      <c r="AB272" s="67" t="str">
        <f>IF(C272="","","PWxx-"&amp;_xlfn.XLOOKUP(C272,table_Termination[Connector],table_Termination[Abbreviation])&amp;"T-xxSALx("&amp;IF(D272="LFMC",0,IF(D272="MCC",1,3))&amp;IF(Q272="Bolt",1,0)&amp;IF(AL272="None",0,IF(AL272="1G",1,IF(AL272="4x4",2,3)))&amp;")")</f>
        <v/>
      </c>
      <c r="AC272" s="68" t="str">
        <f>IF(D272="MCC","MC Cable Wire Colors "&amp;_xlfn.XLOOKUP(C272,table_Termination[Connector],table_Termination[MCC_Wire_Colors]),"")</f>
        <v/>
      </c>
      <c r="AD272" s="69"/>
      <c r="AG272" t="e">
        <f>IF(AND(LEFT(C272,2)="L6",_xlfn.NUMBERVALUE(LEFT(U272,3))&gt;250),"1ph",_xlfn.XLOOKUP(C272,table_Termination[Connector],table_Termination[Phasing]))</f>
        <v>#N/A</v>
      </c>
      <c r="AH272" t="e">
        <f>_xlfn.XLOOKUP('Order Entry'!AG272,lookup!$O$3:$O$7,lookup!$P$3:$P$7)</f>
        <v>#N/A</v>
      </c>
      <c r="AI272" t="e">
        <f>_xlfn.XLOOKUP('Order Entry'!AG272,lookup!$O$3:$O$7,lookup!$Q$3:$Q$7)</f>
        <v>#N/A</v>
      </c>
      <c r="AJ272">
        <f t="shared" si="50"/>
        <v>0</v>
      </c>
      <c r="AK272" t="e">
        <f>_xlfn.XLOOKUP(C272,table_Termination[Connector],table_Termination[Plate_Hole])</f>
        <v>#N/A</v>
      </c>
      <c r="AL272" t="e">
        <f>_xlfn.XLOOKUP(V272,lookup!$AD$68:$AD$72,lookup!$AC$68:$AC$72)</f>
        <v>#N/A</v>
      </c>
      <c r="AM272" s="44" t="str" cm="1">
        <f t="array" ref="AM272">IF(C272="","",IF(_xlfn.XLOOKUP(C272,table_Termination[Connector],table_Termination[Plate_Hole])=1.6,{"4x4","1G"},IF(_xlfn.XLOOKUP(C272,table_Termination[Connector],table_Termination[Plate_Hole])=2.1,"4x4","None")))</f>
        <v/>
      </c>
      <c r="AO272" s="44" t="str" cm="1">
        <f t="array" ref="AO272">IF(AM272="","None",_xlfn.XLOOKUP(_xlfn.ANCHORARRAY(AM272),lookup!$AC$68:$AC$72,lookup!$AD$68:$AD$72))</f>
        <v>None</v>
      </c>
      <c r="AQ272" s="44" t="s">
        <v>283</v>
      </c>
      <c r="AR272" t="str">
        <f>IF(C272="","",_xlfn.XLOOKUP(_xlfn.XLOOKUP(C272,table_Termination[Connector],table_Termination[SQD_Breaker]),Table_Breaker[breaker],Table_Breaker[Description]))</f>
        <v/>
      </c>
      <c r="AS272" t="str">
        <f>IF(C272="","",_xlfn.XLOOKUP(_xlfn.XLOOKUP(C272,table_Termination[Connector],table_Termination[HV_Siem_Breaker]),Table_Breaker[breaker],Table_Breaker[Description],""))</f>
        <v/>
      </c>
      <c r="AT272" s="44" t="s">
        <v>283</v>
      </c>
      <c r="AU272" t="e">
        <f t="shared" si="54"/>
        <v>#N/A</v>
      </c>
      <c r="AV272" t="e">
        <f t="shared" si="55"/>
        <v>#N/A</v>
      </c>
      <c r="AW272" s="44" t="str" cm="1">
        <f t="array" ref="AW272">IF(D272="","",_xlfn.TOROW(lookup!A453:A465))</f>
        <v/>
      </c>
    </row>
    <row r="273" spans="1:49" x14ac:dyDescent="0.25">
      <c r="A273" s="56">
        <v>264</v>
      </c>
      <c r="B273" s="57" t="str">
        <f t="shared" si="51"/>
        <v/>
      </c>
      <c r="C273" s="58"/>
      <c r="D273" s="58"/>
      <c r="E273" s="57"/>
      <c r="F273" s="57" t="str">
        <f t="shared" si="52"/>
        <v/>
      </c>
      <c r="G273" s="57"/>
      <c r="H273" s="59"/>
      <c r="I273" s="59" t="s">
        <v>183</v>
      </c>
      <c r="J273" s="59" t="s">
        <v>183</v>
      </c>
      <c r="K273" s="59"/>
      <c r="L273" s="60" t="str">
        <f t="shared" si="46"/>
        <v/>
      </c>
      <c r="M273" s="60" t="str">
        <f t="shared" si="47"/>
        <v/>
      </c>
      <c r="N273" s="59"/>
      <c r="O273" s="59"/>
      <c r="P273" s="61"/>
      <c r="Q273" s="61"/>
      <c r="R273" s="62" t="str">
        <f>IF(C273="","",_xlfn.XLOOKUP(C273,table_Termination[Connector],table_Termination[Conduit_Size]))</f>
        <v/>
      </c>
      <c r="S273" s="63" t="str">
        <f>IF(C273="","",_xlfn.XLOOKUP(C273,table_Termination[Connector],table_Termination[Wire AWG]))</f>
        <v/>
      </c>
      <c r="T273" s="64" t="str">
        <f t="shared" si="49"/>
        <v/>
      </c>
      <c r="U273" s="65" t="str">
        <f>IF(C273="","",LEFT(_xlfn.XLOOKUP(C273,table_Termination[Connector],table_Termination[Voltage]),3))</f>
        <v/>
      </c>
      <c r="V273" s="66" t="str">
        <f t="shared" si="48"/>
        <v/>
      </c>
      <c r="W273" s="64" t="str" cm="1">
        <f t="array" aca="1" ref="W273" ca="1">IF(C273="","",IF(D273="MCC","------",IF(K273="","Black",_xlfn.XLOOKUP(K273,Table_RotateWireColor[circuit],INDIRECT("Table_RotateWireColor["&amp;U273&amp;"]")))))</f>
        <v/>
      </c>
      <c r="X273" s="64" t="str" cm="1">
        <f t="array" aca="1" ref="X273" ca="1">IF(C273="","",IF(D273="MCC","-----",IF(AH273=1,"-",IF(K273="","Red",_xlfn.XLOOKUP(L273,Table_RotateWireColor[circuit],INDIRECT("Table_RotateWireColor["&amp;U273&amp;"]"))))))</f>
        <v/>
      </c>
      <c r="Y273" s="64" t="str" cm="1">
        <f t="array" aca="1" ref="Y273" ca="1">IF(C273="","",IF(D273="MCC","-----",IF(AH273&lt;=2,"-",IF(K273="","Blue",_xlfn.XLOOKUP(M273,Table_RotateWireColor[circuit],INDIRECT("Table_RotateWireColor["&amp;U273&amp;"]"))))))</f>
        <v/>
      </c>
      <c r="Z273" s="64" t="str" cm="1">
        <f t="array" aca="1" ref="Z273" ca="1">IF(C273="","",IF(D273="MCC","-----",IF(AI273&lt;&gt;1,"-",IF(K273="","White",_xlfn.XLOOKUP("N",Table_RotateWireColor[circuit],INDIRECT("Table_RotateWireColor["&amp;U273&amp;"]"))))))</f>
        <v/>
      </c>
      <c r="AA273" s="64" t="str">
        <f t="shared" si="53"/>
        <v/>
      </c>
      <c r="AB273" s="67" t="str">
        <f>IF(C273="","","PWxx-"&amp;_xlfn.XLOOKUP(C273,table_Termination[Connector],table_Termination[Abbreviation])&amp;"T-xxSALx("&amp;IF(D273="LFMC",0,IF(D273="MCC",1,3))&amp;IF(Q273="Bolt",1,0)&amp;IF(AL273="None",0,IF(AL273="1G",1,IF(AL273="4x4",2,3)))&amp;")")</f>
        <v/>
      </c>
      <c r="AC273" s="68" t="str">
        <f>IF(D273="MCC","MC Cable Wire Colors "&amp;_xlfn.XLOOKUP(C273,table_Termination[Connector],table_Termination[MCC_Wire_Colors]),"")</f>
        <v/>
      </c>
      <c r="AD273" s="69"/>
      <c r="AG273" t="e">
        <f>IF(AND(LEFT(C273,2)="L6",_xlfn.NUMBERVALUE(LEFT(U273,3))&gt;250),"1ph",_xlfn.XLOOKUP(C273,table_Termination[Connector],table_Termination[Phasing]))</f>
        <v>#N/A</v>
      </c>
      <c r="AH273" t="e">
        <f>_xlfn.XLOOKUP('Order Entry'!AG273,lookup!$O$3:$O$7,lookup!$P$3:$P$7)</f>
        <v>#N/A</v>
      </c>
      <c r="AI273" t="e">
        <f>_xlfn.XLOOKUP('Order Entry'!AG273,lookup!$O$3:$O$7,lookup!$Q$3:$Q$7)</f>
        <v>#N/A</v>
      </c>
      <c r="AJ273">
        <f t="shared" si="50"/>
        <v>0</v>
      </c>
      <c r="AK273" t="e">
        <f>_xlfn.XLOOKUP(C273,table_Termination[Connector],table_Termination[Plate_Hole])</f>
        <v>#N/A</v>
      </c>
      <c r="AL273" t="e">
        <f>_xlfn.XLOOKUP(V273,lookup!$AD$68:$AD$72,lookup!$AC$68:$AC$72)</f>
        <v>#N/A</v>
      </c>
      <c r="AM273" s="44" t="str" cm="1">
        <f t="array" ref="AM273">IF(C273="","",IF(_xlfn.XLOOKUP(C273,table_Termination[Connector],table_Termination[Plate_Hole])=1.6,{"4x4","1G"},IF(_xlfn.XLOOKUP(C273,table_Termination[Connector],table_Termination[Plate_Hole])=2.1,"4x4","None")))</f>
        <v/>
      </c>
      <c r="AO273" s="44" t="str" cm="1">
        <f t="array" ref="AO273">IF(AM273="","None",_xlfn.XLOOKUP(_xlfn.ANCHORARRAY(AM273),lookup!$AC$68:$AC$72,lookup!$AD$68:$AD$72))</f>
        <v>None</v>
      </c>
      <c r="AQ273" s="44" t="s">
        <v>283</v>
      </c>
      <c r="AR273" t="str">
        <f>IF(C273="","",_xlfn.XLOOKUP(_xlfn.XLOOKUP(C273,table_Termination[Connector],table_Termination[SQD_Breaker]),Table_Breaker[breaker],Table_Breaker[Description]))</f>
        <v/>
      </c>
      <c r="AS273" t="str">
        <f>IF(C273="","",_xlfn.XLOOKUP(_xlfn.XLOOKUP(C273,table_Termination[Connector],table_Termination[HV_Siem_Breaker]),Table_Breaker[breaker],Table_Breaker[Description],""))</f>
        <v/>
      </c>
      <c r="AT273" s="44" t="s">
        <v>283</v>
      </c>
      <c r="AU273" t="e">
        <f t="shared" si="54"/>
        <v>#N/A</v>
      </c>
      <c r="AV273" t="e">
        <f t="shared" si="55"/>
        <v>#N/A</v>
      </c>
      <c r="AW273" s="44" t="str" cm="1">
        <f t="array" ref="AW273">IF(D273="","",_xlfn.TOROW(lookup!A454:A466))</f>
        <v/>
      </c>
    </row>
    <row r="274" spans="1:49" x14ac:dyDescent="0.25">
      <c r="A274" s="56">
        <v>265</v>
      </c>
      <c r="B274" s="57" t="str">
        <f t="shared" si="51"/>
        <v/>
      </c>
      <c r="C274" s="58"/>
      <c r="D274" s="58"/>
      <c r="E274" s="57"/>
      <c r="F274" s="57" t="str">
        <f t="shared" si="52"/>
        <v/>
      </c>
      <c r="G274" s="57"/>
      <c r="H274" s="59"/>
      <c r="I274" s="59" t="s">
        <v>183</v>
      </c>
      <c r="J274" s="59" t="s">
        <v>183</v>
      </c>
      <c r="K274" s="59"/>
      <c r="L274" s="60" t="str">
        <f t="shared" si="46"/>
        <v/>
      </c>
      <c r="M274" s="60" t="str">
        <f t="shared" si="47"/>
        <v/>
      </c>
      <c r="N274" s="59"/>
      <c r="O274" s="59"/>
      <c r="P274" s="61"/>
      <c r="Q274" s="61"/>
      <c r="R274" s="62" t="str">
        <f>IF(C274="","",_xlfn.XLOOKUP(C274,table_Termination[Connector],table_Termination[Conduit_Size]))</f>
        <v/>
      </c>
      <c r="S274" s="63" t="str">
        <f>IF(C274="","",_xlfn.XLOOKUP(C274,table_Termination[Connector],table_Termination[Wire AWG]))</f>
        <v/>
      </c>
      <c r="T274" s="64" t="str">
        <f t="shared" si="49"/>
        <v/>
      </c>
      <c r="U274" s="65" t="str">
        <f>IF(C274="","",LEFT(_xlfn.XLOOKUP(C274,table_Termination[Connector],table_Termination[Voltage]),3))</f>
        <v/>
      </c>
      <c r="V274" s="66" t="str">
        <f t="shared" si="48"/>
        <v/>
      </c>
      <c r="W274" s="64" t="str" cm="1">
        <f t="array" aca="1" ref="W274" ca="1">IF(C274="","",IF(D274="MCC","------",IF(K274="","Black",_xlfn.XLOOKUP(K274,Table_RotateWireColor[circuit],INDIRECT("Table_RotateWireColor["&amp;U274&amp;"]")))))</f>
        <v/>
      </c>
      <c r="X274" s="64" t="str" cm="1">
        <f t="array" aca="1" ref="X274" ca="1">IF(C274="","",IF(D274="MCC","-----",IF(AH274=1,"-",IF(K274="","Red",_xlfn.XLOOKUP(L274,Table_RotateWireColor[circuit],INDIRECT("Table_RotateWireColor["&amp;U274&amp;"]"))))))</f>
        <v/>
      </c>
      <c r="Y274" s="64" t="str" cm="1">
        <f t="array" aca="1" ref="Y274" ca="1">IF(C274="","",IF(D274="MCC","-----",IF(AH274&lt;=2,"-",IF(K274="","Blue",_xlfn.XLOOKUP(M274,Table_RotateWireColor[circuit],INDIRECT("Table_RotateWireColor["&amp;U274&amp;"]"))))))</f>
        <v/>
      </c>
      <c r="Z274" s="64" t="str" cm="1">
        <f t="array" aca="1" ref="Z274" ca="1">IF(C274="","",IF(D274="MCC","-----",IF(AI274&lt;&gt;1,"-",IF(K274="","White",_xlfn.XLOOKUP("N",Table_RotateWireColor[circuit],INDIRECT("Table_RotateWireColor["&amp;U274&amp;"]"))))))</f>
        <v/>
      </c>
      <c r="AA274" s="64" t="str">
        <f t="shared" si="53"/>
        <v/>
      </c>
      <c r="AB274" s="67" t="str">
        <f>IF(C274="","","PWxx-"&amp;_xlfn.XLOOKUP(C274,table_Termination[Connector],table_Termination[Abbreviation])&amp;"T-xxSALx("&amp;IF(D274="LFMC",0,IF(D274="MCC",1,3))&amp;IF(Q274="Bolt",1,0)&amp;IF(AL274="None",0,IF(AL274="1G",1,IF(AL274="4x4",2,3)))&amp;")")</f>
        <v/>
      </c>
      <c r="AC274" s="68" t="str">
        <f>IF(D274="MCC","MC Cable Wire Colors "&amp;_xlfn.XLOOKUP(C274,table_Termination[Connector],table_Termination[MCC_Wire_Colors]),"")</f>
        <v/>
      </c>
      <c r="AD274" s="69"/>
      <c r="AG274" t="e">
        <f>IF(AND(LEFT(C274,2)="L6",_xlfn.NUMBERVALUE(LEFT(U274,3))&gt;250),"1ph",_xlfn.XLOOKUP(C274,table_Termination[Connector],table_Termination[Phasing]))</f>
        <v>#N/A</v>
      </c>
      <c r="AH274" t="e">
        <f>_xlfn.XLOOKUP('Order Entry'!AG274,lookup!$O$3:$O$7,lookup!$P$3:$P$7)</f>
        <v>#N/A</v>
      </c>
      <c r="AI274" t="e">
        <f>_xlfn.XLOOKUP('Order Entry'!AG274,lookup!$O$3:$O$7,lookup!$Q$3:$Q$7)</f>
        <v>#N/A</v>
      </c>
      <c r="AJ274">
        <f t="shared" si="50"/>
        <v>0</v>
      </c>
      <c r="AK274" t="e">
        <f>_xlfn.XLOOKUP(C274,table_Termination[Connector],table_Termination[Plate_Hole])</f>
        <v>#N/A</v>
      </c>
      <c r="AL274" t="e">
        <f>_xlfn.XLOOKUP(V274,lookup!$AD$68:$AD$72,lookup!$AC$68:$AC$72)</f>
        <v>#N/A</v>
      </c>
      <c r="AM274" s="44" t="str" cm="1">
        <f t="array" ref="AM274">IF(C274="","",IF(_xlfn.XLOOKUP(C274,table_Termination[Connector],table_Termination[Plate_Hole])=1.6,{"4x4","1G"},IF(_xlfn.XLOOKUP(C274,table_Termination[Connector],table_Termination[Plate_Hole])=2.1,"4x4","None")))</f>
        <v/>
      </c>
      <c r="AO274" s="44" t="str" cm="1">
        <f t="array" ref="AO274">IF(AM274="","None",_xlfn.XLOOKUP(_xlfn.ANCHORARRAY(AM274),lookup!$AC$68:$AC$72,lookup!$AD$68:$AD$72))</f>
        <v>None</v>
      </c>
      <c r="AQ274" s="44" t="s">
        <v>283</v>
      </c>
      <c r="AR274" t="str">
        <f>IF(C274="","",_xlfn.XLOOKUP(_xlfn.XLOOKUP(C274,table_Termination[Connector],table_Termination[SQD_Breaker]),Table_Breaker[breaker],Table_Breaker[Description]))</f>
        <v/>
      </c>
      <c r="AS274" t="str">
        <f>IF(C274="","",_xlfn.XLOOKUP(_xlfn.XLOOKUP(C274,table_Termination[Connector],table_Termination[HV_Siem_Breaker]),Table_Breaker[breaker],Table_Breaker[Description],""))</f>
        <v/>
      </c>
      <c r="AT274" s="44" t="s">
        <v>283</v>
      </c>
      <c r="AU274" t="e">
        <f t="shared" si="54"/>
        <v>#N/A</v>
      </c>
      <c r="AV274" t="e">
        <f t="shared" si="55"/>
        <v>#N/A</v>
      </c>
      <c r="AW274" s="44" t="str" cm="1">
        <f t="array" ref="AW274">IF(D274="","",_xlfn.TOROW(lookup!A455:A467))</f>
        <v/>
      </c>
    </row>
    <row r="275" spans="1:49" x14ac:dyDescent="0.25">
      <c r="A275" s="56">
        <v>266</v>
      </c>
      <c r="B275" s="57" t="str">
        <f t="shared" si="51"/>
        <v/>
      </c>
      <c r="C275" s="58"/>
      <c r="D275" s="58"/>
      <c r="E275" s="57"/>
      <c r="F275" s="57" t="str">
        <f t="shared" si="52"/>
        <v/>
      </c>
      <c r="G275" s="57"/>
      <c r="H275" s="59"/>
      <c r="I275" s="59" t="s">
        <v>183</v>
      </c>
      <c r="J275" s="59" t="s">
        <v>183</v>
      </c>
      <c r="K275" s="59"/>
      <c r="L275" s="60" t="str">
        <f t="shared" si="46"/>
        <v/>
      </c>
      <c r="M275" s="60" t="str">
        <f t="shared" si="47"/>
        <v/>
      </c>
      <c r="N275" s="59"/>
      <c r="O275" s="59"/>
      <c r="P275" s="61"/>
      <c r="Q275" s="61"/>
      <c r="R275" s="62" t="str">
        <f>IF(C275="","",_xlfn.XLOOKUP(C275,table_Termination[Connector],table_Termination[Conduit_Size]))</f>
        <v/>
      </c>
      <c r="S275" s="63" t="str">
        <f>IF(C275="","",_xlfn.XLOOKUP(C275,table_Termination[Connector],table_Termination[Wire AWG]))</f>
        <v/>
      </c>
      <c r="T275" s="64" t="str">
        <f t="shared" si="49"/>
        <v/>
      </c>
      <c r="U275" s="65" t="str">
        <f>IF(C275="","",LEFT(_xlfn.XLOOKUP(C275,table_Termination[Connector],table_Termination[Voltage]),3))</f>
        <v/>
      </c>
      <c r="V275" s="66" t="str">
        <f t="shared" si="48"/>
        <v/>
      </c>
      <c r="W275" s="64" t="str" cm="1">
        <f t="array" aca="1" ref="W275" ca="1">IF(C275="","",IF(D275="MCC","------",IF(K275="","Black",_xlfn.XLOOKUP(K275,Table_RotateWireColor[circuit],INDIRECT("Table_RotateWireColor["&amp;U275&amp;"]")))))</f>
        <v/>
      </c>
      <c r="X275" s="64" t="str" cm="1">
        <f t="array" aca="1" ref="X275" ca="1">IF(C275="","",IF(D275="MCC","-----",IF(AH275=1,"-",IF(K275="","Red",_xlfn.XLOOKUP(L275,Table_RotateWireColor[circuit],INDIRECT("Table_RotateWireColor["&amp;U275&amp;"]"))))))</f>
        <v/>
      </c>
      <c r="Y275" s="64" t="str" cm="1">
        <f t="array" aca="1" ref="Y275" ca="1">IF(C275="","",IF(D275="MCC","-----",IF(AH275&lt;=2,"-",IF(K275="","Blue",_xlfn.XLOOKUP(M275,Table_RotateWireColor[circuit],INDIRECT("Table_RotateWireColor["&amp;U275&amp;"]"))))))</f>
        <v/>
      </c>
      <c r="Z275" s="64" t="str" cm="1">
        <f t="array" aca="1" ref="Z275" ca="1">IF(C275="","",IF(D275="MCC","-----",IF(AI275&lt;&gt;1,"-",IF(K275="","White",_xlfn.XLOOKUP("N",Table_RotateWireColor[circuit],INDIRECT("Table_RotateWireColor["&amp;U275&amp;"]"))))))</f>
        <v/>
      </c>
      <c r="AA275" s="64" t="str">
        <f t="shared" si="53"/>
        <v/>
      </c>
      <c r="AB275" s="67" t="str">
        <f>IF(C275="","","PWxx-"&amp;_xlfn.XLOOKUP(C275,table_Termination[Connector],table_Termination[Abbreviation])&amp;"T-xxSALx("&amp;IF(D275="LFMC",0,IF(D275="MCC",1,3))&amp;IF(Q275="Bolt",1,0)&amp;IF(AL275="None",0,IF(AL275="1G",1,IF(AL275="4x4",2,3)))&amp;")")</f>
        <v/>
      </c>
      <c r="AC275" s="68" t="str">
        <f>IF(D275="MCC","MC Cable Wire Colors "&amp;_xlfn.XLOOKUP(C275,table_Termination[Connector],table_Termination[MCC_Wire_Colors]),"")</f>
        <v/>
      </c>
      <c r="AD275" s="69"/>
      <c r="AG275" t="e">
        <f>IF(AND(LEFT(C275,2)="L6",_xlfn.NUMBERVALUE(LEFT(U275,3))&gt;250),"1ph",_xlfn.XLOOKUP(C275,table_Termination[Connector],table_Termination[Phasing]))</f>
        <v>#N/A</v>
      </c>
      <c r="AH275" t="e">
        <f>_xlfn.XLOOKUP('Order Entry'!AG275,lookup!$O$3:$O$7,lookup!$P$3:$P$7)</f>
        <v>#N/A</v>
      </c>
      <c r="AI275" t="e">
        <f>_xlfn.XLOOKUP('Order Entry'!AG275,lookup!$O$3:$O$7,lookup!$Q$3:$Q$7)</f>
        <v>#N/A</v>
      </c>
      <c r="AJ275">
        <f t="shared" si="50"/>
        <v>0</v>
      </c>
      <c r="AK275" t="e">
        <f>_xlfn.XLOOKUP(C275,table_Termination[Connector],table_Termination[Plate_Hole])</f>
        <v>#N/A</v>
      </c>
      <c r="AL275" t="e">
        <f>_xlfn.XLOOKUP(V275,lookup!$AD$68:$AD$72,lookup!$AC$68:$AC$72)</f>
        <v>#N/A</v>
      </c>
      <c r="AM275" s="44" t="str" cm="1">
        <f t="array" ref="AM275">IF(C275="","",IF(_xlfn.XLOOKUP(C275,table_Termination[Connector],table_Termination[Plate_Hole])=1.6,{"4x4","1G"},IF(_xlfn.XLOOKUP(C275,table_Termination[Connector],table_Termination[Plate_Hole])=2.1,"4x4","None")))</f>
        <v/>
      </c>
      <c r="AO275" s="44" t="str" cm="1">
        <f t="array" ref="AO275">IF(AM275="","None",_xlfn.XLOOKUP(_xlfn.ANCHORARRAY(AM275),lookup!$AC$68:$AC$72,lookup!$AD$68:$AD$72))</f>
        <v>None</v>
      </c>
      <c r="AQ275" s="44" t="s">
        <v>283</v>
      </c>
      <c r="AR275" t="str">
        <f>IF(C275="","",_xlfn.XLOOKUP(_xlfn.XLOOKUP(C275,table_Termination[Connector],table_Termination[SQD_Breaker]),Table_Breaker[breaker],Table_Breaker[Description]))</f>
        <v/>
      </c>
      <c r="AS275" t="str">
        <f>IF(C275="","",_xlfn.XLOOKUP(_xlfn.XLOOKUP(C275,table_Termination[Connector],table_Termination[HV_Siem_Breaker]),Table_Breaker[breaker],Table_Breaker[Description],""))</f>
        <v/>
      </c>
      <c r="AT275" s="44" t="s">
        <v>283</v>
      </c>
      <c r="AU275" t="e">
        <f t="shared" si="54"/>
        <v>#N/A</v>
      </c>
      <c r="AV275" t="e">
        <f t="shared" si="55"/>
        <v>#N/A</v>
      </c>
      <c r="AW275" s="44" t="str" cm="1">
        <f t="array" ref="AW275">IF(D275="","",_xlfn.TOROW(lookup!A456:A468))</f>
        <v/>
      </c>
    </row>
    <row r="276" spans="1:49" x14ac:dyDescent="0.25">
      <c r="A276" s="56">
        <v>267</v>
      </c>
      <c r="B276" s="57" t="str">
        <f t="shared" si="51"/>
        <v/>
      </c>
      <c r="C276" s="58"/>
      <c r="D276" s="58"/>
      <c r="E276" s="57"/>
      <c r="F276" s="57" t="str">
        <f t="shared" si="52"/>
        <v/>
      </c>
      <c r="G276" s="57"/>
      <c r="H276" s="59"/>
      <c r="I276" s="59" t="s">
        <v>183</v>
      </c>
      <c r="J276" s="59" t="s">
        <v>183</v>
      </c>
      <c r="K276" s="59"/>
      <c r="L276" s="60" t="str">
        <f t="shared" si="46"/>
        <v/>
      </c>
      <c r="M276" s="60" t="str">
        <f t="shared" si="47"/>
        <v/>
      </c>
      <c r="N276" s="59"/>
      <c r="O276" s="59"/>
      <c r="P276" s="61"/>
      <c r="Q276" s="61"/>
      <c r="R276" s="62" t="str">
        <f>IF(C276="","",_xlfn.XLOOKUP(C276,table_Termination[Connector],table_Termination[Conduit_Size]))</f>
        <v/>
      </c>
      <c r="S276" s="63" t="str">
        <f>IF(C276="","",_xlfn.XLOOKUP(C276,table_Termination[Connector],table_Termination[Wire AWG]))</f>
        <v/>
      </c>
      <c r="T276" s="64" t="str">
        <f t="shared" si="49"/>
        <v/>
      </c>
      <c r="U276" s="65" t="str">
        <f>IF(C276="","",LEFT(_xlfn.XLOOKUP(C276,table_Termination[Connector],table_Termination[Voltage]),3))</f>
        <v/>
      </c>
      <c r="V276" s="66" t="str">
        <f t="shared" si="48"/>
        <v/>
      </c>
      <c r="W276" s="64" t="str" cm="1">
        <f t="array" aca="1" ref="W276" ca="1">IF(C276="","",IF(D276="MCC","------",IF(K276="","Black",_xlfn.XLOOKUP(K276,Table_RotateWireColor[circuit],INDIRECT("Table_RotateWireColor["&amp;U276&amp;"]")))))</f>
        <v/>
      </c>
      <c r="X276" s="64" t="str" cm="1">
        <f t="array" aca="1" ref="X276" ca="1">IF(C276="","",IF(D276="MCC","-----",IF(AH276=1,"-",IF(K276="","Red",_xlfn.XLOOKUP(L276,Table_RotateWireColor[circuit],INDIRECT("Table_RotateWireColor["&amp;U276&amp;"]"))))))</f>
        <v/>
      </c>
      <c r="Y276" s="64" t="str" cm="1">
        <f t="array" aca="1" ref="Y276" ca="1">IF(C276="","",IF(D276="MCC","-----",IF(AH276&lt;=2,"-",IF(K276="","Blue",_xlfn.XLOOKUP(M276,Table_RotateWireColor[circuit],INDIRECT("Table_RotateWireColor["&amp;U276&amp;"]"))))))</f>
        <v/>
      </c>
      <c r="Z276" s="64" t="str" cm="1">
        <f t="array" aca="1" ref="Z276" ca="1">IF(C276="","",IF(D276="MCC","-----",IF(AI276&lt;&gt;1,"-",IF(K276="","White",_xlfn.XLOOKUP("N",Table_RotateWireColor[circuit],INDIRECT("Table_RotateWireColor["&amp;U276&amp;"]"))))))</f>
        <v/>
      </c>
      <c r="AA276" s="64" t="str">
        <f t="shared" si="53"/>
        <v/>
      </c>
      <c r="AB276" s="67" t="str">
        <f>IF(C276="","","PWxx-"&amp;_xlfn.XLOOKUP(C276,table_Termination[Connector],table_Termination[Abbreviation])&amp;"T-xxSALx("&amp;IF(D276="LFMC",0,IF(D276="MCC",1,3))&amp;IF(Q276="Bolt",1,0)&amp;IF(AL276="None",0,IF(AL276="1G",1,IF(AL276="4x4",2,3)))&amp;")")</f>
        <v/>
      </c>
      <c r="AC276" s="68" t="str">
        <f>IF(D276="MCC","MC Cable Wire Colors "&amp;_xlfn.XLOOKUP(C276,table_Termination[Connector],table_Termination[MCC_Wire_Colors]),"")</f>
        <v/>
      </c>
      <c r="AD276" s="69"/>
      <c r="AG276" t="e">
        <f>IF(AND(LEFT(C276,2)="L6",_xlfn.NUMBERVALUE(LEFT(U276,3))&gt;250),"1ph",_xlfn.XLOOKUP(C276,table_Termination[Connector],table_Termination[Phasing]))</f>
        <v>#N/A</v>
      </c>
      <c r="AH276" t="e">
        <f>_xlfn.XLOOKUP('Order Entry'!AG276,lookup!$O$3:$O$7,lookup!$P$3:$P$7)</f>
        <v>#N/A</v>
      </c>
      <c r="AI276" t="e">
        <f>_xlfn.XLOOKUP('Order Entry'!AG276,lookup!$O$3:$O$7,lookup!$Q$3:$Q$7)</f>
        <v>#N/A</v>
      </c>
      <c r="AJ276">
        <f t="shared" si="50"/>
        <v>0</v>
      </c>
      <c r="AK276" t="e">
        <f>_xlfn.XLOOKUP(C276,table_Termination[Connector],table_Termination[Plate_Hole])</f>
        <v>#N/A</v>
      </c>
      <c r="AL276" t="e">
        <f>_xlfn.XLOOKUP(V276,lookup!$AD$68:$AD$72,lookup!$AC$68:$AC$72)</f>
        <v>#N/A</v>
      </c>
      <c r="AM276" s="44" t="str" cm="1">
        <f t="array" ref="AM276">IF(C276="","",IF(_xlfn.XLOOKUP(C276,table_Termination[Connector],table_Termination[Plate_Hole])=1.6,{"4x4","1G"},IF(_xlfn.XLOOKUP(C276,table_Termination[Connector],table_Termination[Plate_Hole])=2.1,"4x4","None")))</f>
        <v/>
      </c>
      <c r="AO276" s="44" t="str" cm="1">
        <f t="array" ref="AO276">IF(AM276="","None",_xlfn.XLOOKUP(_xlfn.ANCHORARRAY(AM276),lookup!$AC$68:$AC$72,lookup!$AD$68:$AD$72))</f>
        <v>None</v>
      </c>
      <c r="AQ276" s="44" t="s">
        <v>283</v>
      </c>
      <c r="AR276" t="str">
        <f>IF(C276="","",_xlfn.XLOOKUP(_xlfn.XLOOKUP(C276,table_Termination[Connector],table_Termination[SQD_Breaker]),Table_Breaker[breaker],Table_Breaker[Description]))</f>
        <v/>
      </c>
      <c r="AS276" t="str">
        <f>IF(C276="","",_xlfn.XLOOKUP(_xlfn.XLOOKUP(C276,table_Termination[Connector],table_Termination[HV_Siem_Breaker]),Table_Breaker[breaker],Table_Breaker[Description],""))</f>
        <v/>
      </c>
      <c r="AT276" s="44" t="s">
        <v>283</v>
      </c>
      <c r="AU276" t="e">
        <f t="shared" si="54"/>
        <v>#N/A</v>
      </c>
      <c r="AV276" t="e">
        <f t="shared" si="55"/>
        <v>#N/A</v>
      </c>
      <c r="AW276" s="44" t="str" cm="1">
        <f t="array" ref="AW276">IF(D276="","",_xlfn.TOROW(lookup!A457:A469))</f>
        <v/>
      </c>
    </row>
    <row r="277" spans="1:49" x14ac:dyDescent="0.25">
      <c r="A277" s="56">
        <v>268</v>
      </c>
      <c r="B277" s="57" t="str">
        <f t="shared" si="51"/>
        <v/>
      </c>
      <c r="C277" s="58"/>
      <c r="D277" s="58"/>
      <c r="E277" s="57"/>
      <c r="F277" s="57" t="str">
        <f t="shared" si="52"/>
        <v/>
      </c>
      <c r="G277" s="57"/>
      <c r="H277" s="59"/>
      <c r="I277" s="59" t="s">
        <v>183</v>
      </c>
      <c r="J277" s="59" t="s">
        <v>183</v>
      </c>
      <c r="K277" s="59"/>
      <c r="L277" s="60" t="str">
        <f t="shared" si="46"/>
        <v/>
      </c>
      <c r="M277" s="60" t="str">
        <f t="shared" si="47"/>
        <v/>
      </c>
      <c r="N277" s="59"/>
      <c r="O277" s="59"/>
      <c r="P277" s="61"/>
      <c r="Q277" s="61"/>
      <c r="R277" s="62" t="str">
        <f>IF(C277="","",_xlfn.XLOOKUP(C277,table_Termination[Connector],table_Termination[Conduit_Size]))</f>
        <v/>
      </c>
      <c r="S277" s="63" t="str">
        <f>IF(C277="","",_xlfn.XLOOKUP(C277,table_Termination[Connector],table_Termination[Wire AWG]))</f>
        <v/>
      </c>
      <c r="T277" s="64" t="str">
        <f t="shared" si="49"/>
        <v/>
      </c>
      <c r="U277" s="65" t="str">
        <f>IF(C277="","",LEFT(_xlfn.XLOOKUP(C277,table_Termination[Connector],table_Termination[Voltage]),3))</f>
        <v/>
      </c>
      <c r="V277" s="66" t="str">
        <f t="shared" si="48"/>
        <v/>
      </c>
      <c r="W277" s="64" t="str" cm="1">
        <f t="array" aca="1" ref="W277" ca="1">IF(C277="","",IF(D277="MCC","------",IF(K277="","Black",_xlfn.XLOOKUP(K277,Table_RotateWireColor[circuit],INDIRECT("Table_RotateWireColor["&amp;U277&amp;"]")))))</f>
        <v/>
      </c>
      <c r="X277" s="64" t="str" cm="1">
        <f t="array" aca="1" ref="X277" ca="1">IF(C277="","",IF(D277="MCC","-----",IF(AH277=1,"-",IF(K277="","Red",_xlfn.XLOOKUP(L277,Table_RotateWireColor[circuit],INDIRECT("Table_RotateWireColor["&amp;U277&amp;"]"))))))</f>
        <v/>
      </c>
      <c r="Y277" s="64" t="str" cm="1">
        <f t="array" aca="1" ref="Y277" ca="1">IF(C277="","",IF(D277="MCC","-----",IF(AH277&lt;=2,"-",IF(K277="","Blue",_xlfn.XLOOKUP(M277,Table_RotateWireColor[circuit],INDIRECT("Table_RotateWireColor["&amp;U277&amp;"]"))))))</f>
        <v/>
      </c>
      <c r="Z277" s="64" t="str" cm="1">
        <f t="array" aca="1" ref="Z277" ca="1">IF(C277="","",IF(D277="MCC","-----",IF(AI277&lt;&gt;1,"-",IF(K277="","White",_xlfn.XLOOKUP("N",Table_RotateWireColor[circuit],INDIRECT("Table_RotateWireColor["&amp;U277&amp;"]"))))))</f>
        <v/>
      </c>
      <c r="AA277" s="64" t="str">
        <f t="shared" si="53"/>
        <v/>
      </c>
      <c r="AB277" s="67" t="str">
        <f>IF(C277="","","PWxx-"&amp;_xlfn.XLOOKUP(C277,table_Termination[Connector],table_Termination[Abbreviation])&amp;"T-xxSALx("&amp;IF(D277="LFMC",0,IF(D277="MCC",1,3))&amp;IF(Q277="Bolt",1,0)&amp;IF(AL277="None",0,IF(AL277="1G",1,IF(AL277="4x4",2,3)))&amp;")")</f>
        <v/>
      </c>
      <c r="AC277" s="68" t="str">
        <f>IF(D277="MCC","MC Cable Wire Colors "&amp;_xlfn.XLOOKUP(C277,table_Termination[Connector],table_Termination[MCC_Wire_Colors]),"")</f>
        <v/>
      </c>
      <c r="AD277" s="69"/>
      <c r="AG277" t="e">
        <f>IF(AND(LEFT(C277,2)="L6",_xlfn.NUMBERVALUE(LEFT(U277,3))&gt;250),"1ph",_xlfn.XLOOKUP(C277,table_Termination[Connector],table_Termination[Phasing]))</f>
        <v>#N/A</v>
      </c>
      <c r="AH277" t="e">
        <f>_xlfn.XLOOKUP('Order Entry'!AG277,lookup!$O$3:$O$7,lookup!$P$3:$P$7)</f>
        <v>#N/A</v>
      </c>
      <c r="AI277" t="e">
        <f>_xlfn.XLOOKUP('Order Entry'!AG277,lookup!$O$3:$O$7,lookup!$Q$3:$Q$7)</f>
        <v>#N/A</v>
      </c>
      <c r="AJ277">
        <f t="shared" si="50"/>
        <v>0</v>
      </c>
      <c r="AK277" t="e">
        <f>_xlfn.XLOOKUP(C277,table_Termination[Connector],table_Termination[Plate_Hole])</f>
        <v>#N/A</v>
      </c>
      <c r="AL277" t="e">
        <f>_xlfn.XLOOKUP(V277,lookup!$AD$68:$AD$72,lookup!$AC$68:$AC$72)</f>
        <v>#N/A</v>
      </c>
      <c r="AM277" s="44" t="str" cm="1">
        <f t="array" ref="AM277">IF(C277="","",IF(_xlfn.XLOOKUP(C277,table_Termination[Connector],table_Termination[Plate_Hole])=1.6,{"4x4","1G"},IF(_xlfn.XLOOKUP(C277,table_Termination[Connector],table_Termination[Plate_Hole])=2.1,"4x4","None")))</f>
        <v/>
      </c>
      <c r="AO277" s="44" t="str" cm="1">
        <f t="array" ref="AO277">IF(AM277="","None",_xlfn.XLOOKUP(_xlfn.ANCHORARRAY(AM277),lookup!$AC$68:$AC$72,lookup!$AD$68:$AD$72))</f>
        <v>None</v>
      </c>
      <c r="AQ277" s="44" t="s">
        <v>283</v>
      </c>
      <c r="AR277" t="str">
        <f>IF(C277="","",_xlfn.XLOOKUP(_xlfn.XLOOKUP(C277,table_Termination[Connector],table_Termination[SQD_Breaker]),Table_Breaker[breaker],Table_Breaker[Description]))</f>
        <v/>
      </c>
      <c r="AS277" t="str">
        <f>IF(C277="","",_xlfn.XLOOKUP(_xlfn.XLOOKUP(C277,table_Termination[Connector],table_Termination[HV_Siem_Breaker]),Table_Breaker[breaker],Table_Breaker[Description],""))</f>
        <v/>
      </c>
      <c r="AT277" s="44" t="s">
        <v>283</v>
      </c>
      <c r="AU277" t="e">
        <f t="shared" si="54"/>
        <v>#N/A</v>
      </c>
      <c r="AV277" t="e">
        <f t="shared" si="55"/>
        <v>#N/A</v>
      </c>
      <c r="AW277" s="44" t="str" cm="1">
        <f t="array" ref="AW277">IF(D277="","",_xlfn.TOROW(lookup!A458:A470))</f>
        <v/>
      </c>
    </row>
    <row r="278" spans="1:49" x14ac:dyDescent="0.25">
      <c r="A278" s="56">
        <v>269</v>
      </c>
      <c r="B278" s="57" t="str">
        <f t="shared" si="51"/>
        <v/>
      </c>
      <c r="C278" s="58"/>
      <c r="D278" s="58"/>
      <c r="E278" s="57"/>
      <c r="F278" s="57" t="str">
        <f t="shared" si="52"/>
        <v/>
      </c>
      <c r="G278" s="57"/>
      <c r="H278" s="59"/>
      <c r="I278" s="59" t="s">
        <v>183</v>
      </c>
      <c r="J278" s="59" t="s">
        <v>183</v>
      </c>
      <c r="K278" s="59"/>
      <c r="L278" s="60" t="str">
        <f t="shared" si="46"/>
        <v/>
      </c>
      <c r="M278" s="60" t="str">
        <f t="shared" si="47"/>
        <v/>
      </c>
      <c r="N278" s="59"/>
      <c r="O278" s="59"/>
      <c r="P278" s="61"/>
      <c r="Q278" s="61"/>
      <c r="R278" s="62" t="str">
        <f>IF(C278="","",_xlfn.XLOOKUP(C278,table_Termination[Connector],table_Termination[Conduit_Size]))</f>
        <v/>
      </c>
      <c r="S278" s="63" t="str">
        <f>IF(C278="","",_xlfn.XLOOKUP(C278,table_Termination[Connector],table_Termination[Wire AWG]))</f>
        <v/>
      </c>
      <c r="T278" s="64" t="str">
        <f t="shared" si="49"/>
        <v/>
      </c>
      <c r="U278" s="65" t="str">
        <f>IF(C278="","",LEFT(_xlfn.XLOOKUP(C278,table_Termination[Connector],table_Termination[Voltage]),3))</f>
        <v/>
      </c>
      <c r="V278" s="66" t="str">
        <f t="shared" si="48"/>
        <v/>
      </c>
      <c r="W278" s="64" t="str" cm="1">
        <f t="array" aca="1" ref="W278" ca="1">IF(C278="","",IF(D278="MCC","------",IF(K278="","Black",_xlfn.XLOOKUP(K278,Table_RotateWireColor[circuit],INDIRECT("Table_RotateWireColor["&amp;U278&amp;"]")))))</f>
        <v/>
      </c>
      <c r="X278" s="64" t="str" cm="1">
        <f t="array" aca="1" ref="X278" ca="1">IF(C278="","",IF(D278="MCC","-----",IF(AH278=1,"-",IF(K278="","Red",_xlfn.XLOOKUP(L278,Table_RotateWireColor[circuit],INDIRECT("Table_RotateWireColor["&amp;U278&amp;"]"))))))</f>
        <v/>
      </c>
      <c r="Y278" s="64" t="str" cm="1">
        <f t="array" aca="1" ref="Y278" ca="1">IF(C278="","",IF(D278="MCC","-----",IF(AH278&lt;=2,"-",IF(K278="","Blue",_xlfn.XLOOKUP(M278,Table_RotateWireColor[circuit],INDIRECT("Table_RotateWireColor["&amp;U278&amp;"]"))))))</f>
        <v/>
      </c>
      <c r="Z278" s="64" t="str" cm="1">
        <f t="array" aca="1" ref="Z278" ca="1">IF(C278="","",IF(D278="MCC","-----",IF(AI278&lt;&gt;1,"-",IF(K278="","White",_xlfn.XLOOKUP("N",Table_RotateWireColor[circuit],INDIRECT("Table_RotateWireColor["&amp;U278&amp;"]"))))))</f>
        <v/>
      </c>
      <c r="AA278" s="64" t="str">
        <f t="shared" si="53"/>
        <v/>
      </c>
      <c r="AB278" s="67" t="str">
        <f>IF(C278="","","PWxx-"&amp;_xlfn.XLOOKUP(C278,table_Termination[Connector],table_Termination[Abbreviation])&amp;"T-xxSALx("&amp;IF(D278="LFMC",0,IF(D278="MCC",1,3))&amp;IF(Q278="Bolt",1,0)&amp;IF(AL278="None",0,IF(AL278="1G",1,IF(AL278="4x4",2,3)))&amp;")")</f>
        <v/>
      </c>
      <c r="AC278" s="68" t="str">
        <f>IF(D278="MCC","MC Cable Wire Colors "&amp;_xlfn.XLOOKUP(C278,table_Termination[Connector],table_Termination[MCC_Wire_Colors]),"")</f>
        <v/>
      </c>
      <c r="AD278" s="69"/>
      <c r="AG278" t="e">
        <f>IF(AND(LEFT(C278,2)="L6",_xlfn.NUMBERVALUE(LEFT(U278,3))&gt;250),"1ph",_xlfn.XLOOKUP(C278,table_Termination[Connector],table_Termination[Phasing]))</f>
        <v>#N/A</v>
      </c>
      <c r="AH278" t="e">
        <f>_xlfn.XLOOKUP('Order Entry'!AG278,lookup!$O$3:$O$7,lookup!$P$3:$P$7)</f>
        <v>#N/A</v>
      </c>
      <c r="AI278" t="e">
        <f>_xlfn.XLOOKUP('Order Entry'!AG278,lookup!$O$3:$O$7,lookup!$Q$3:$Q$7)</f>
        <v>#N/A</v>
      </c>
      <c r="AJ278">
        <f t="shared" si="50"/>
        <v>0</v>
      </c>
      <c r="AK278" t="e">
        <f>_xlfn.XLOOKUP(C278,table_Termination[Connector],table_Termination[Plate_Hole])</f>
        <v>#N/A</v>
      </c>
      <c r="AL278" t="e">
        <f>_xlfn.XLOOKUP(V278,lookup!$AD$68:$AD$72,lookup!$AC$68:$AC$72)</f>
        <v>#N/A</v>
      </c>
      <c r="AM278" s="44" t="str" cm="1">
        <f t="array" ref="AM278">IF(C278="","",IF(_xlfn.XLOOKUP(C278,table_Termination[Connector],table_Termination[Plate_Hole])=1.6,{"4x4","1G"},IF(_xlfn.XLOOKUP(C278,table_Termination[Connector],table_Termination[Plate_Hole])=2.1,"4x4","None")))</f>
        <v/>
      </c>
      <c r="AO278" s="44" t="str" cm="1">
        <f t="array" ref="AO278">IF(AM278="","None",_xlfn.XLOOKUP(_xlfn.ANCHORARRAY(AM278),lookup!$AC$68:$AC$72,lookup!$AD$68:$AD$72))</f>
        <v>None</v>
      </c>
      <c r="AQ278" s="44" t="s">
        <v>283</v>
      </c>
      <c r="AR278" t="str">
        <f>IF(C278="","",_xlfn.XLOOKUP(_xlfn.XLOOKUP(C278,table_Termination[Connector],table_Termination[SQD_Breaker]),Table_Breaker[breaker],Table_Breaker[Description]))</f>
        <v/>
      </c>
      <c r="AS278" t="str">
        <f>IF(C278="","",_xlfn.XLOOKUP(_xlfn.XLOOKUP(C278,table_Termination[Connector],table_Termination[HV_Siem_Breaker]),Table_Breaker[breaker],Table_Breaker[Description],""))</f>
        <v/>
      </c>
      <c r="AT278" s="44" t="s">
        <v>283</v>
      </c>
      <c r="AU278" t="e">
        <f t="shared" si="54"/>
        <v>#N/A</v>
      </c>
      <c r="AV278" t="e">
        <f t="shared" si="55"/>
        <v>#N/A</v>
      </c>
      <c r="AW278" s="44" t="str" cm="1">
        <f t="array" ref="AW278">IF(D278="","",_xlfn.TOROW(lookup!A459:A471))</f>
        <v/>
      </c>
    </row>
    <row r="279" spans="1:49" x14ac:dyDescent="0.25">
      <c r="A279" s="56">
        <v>270</v>
      </c>
      <c r="B279" s="57" t="str">
        <f t="shared" si="51"/>
        <v/>
      </c>
      <c r="C279" s="58"/>
      <c r="D279" s="58"/>
      <c r="E279" s="57"/>
      <c r="F279" s="57" t="str">
        <f t="shared" si="52"/>
        <v/>
      </c>
      <c r="G279" s="57"/>
      <c r="H279" s="59"/>
      <c r="I279" s="59" t="s">
        <v>183</v>
      </c>
      <c r="J279" s="59" t="s">
        <v>183</v>
      </c>
      <c r="K279" s="59"/>
      <c r="L279" s="60" t="str">
        <f t="shared" si="46"/>
        <v/>
      </c>
      <c r="M279" s="60" t="str">
        <f t="shared" si="47"/>
        <v/>
      </c>
      <c r="N279" s="59"/>
      <c r="O279" s="59"/>
      <c r="P279" s="61"/>
      <c r="Q279" s="61"/>
      <c r="R279" s="62" t="str">
        <f>IF(C279="","",_xlfn.XLOOKUP(C279,table_Termination[Connector],table_Termination[Conduit_Size]))</f>
        <v/>
      </c>
      <c r="S279" s="63" t="str">
        <f>IF(C279="","",_xlfn.XLOOKUP(C279,table_Termination[Connector],table_Termination[Wire AWG]))</f>
        <v/>
      </c>
      <c r="T279" s="64" t="str">
        <f t="shared" si="49"/>
        <v/>
      </c>
      <c r="U279" s="65" t="str">
        <f>IF(C279="","",LEFT(_xlfn.XLOOKUP(C279,table_Termination[Connector],table_Termination[Voltage]),3))</f>
        <v/>
      </c>
      <c r="V279" s="66" t="str">
        <f t="shared" si="48"/>
        <v/>
      </c>
      <c r="W279" s="64" t="str" cm="1">
        <f t="array" aca="1" ref="W279" ca="1">IF(C279="","",IF(D279="MCC","------",IF(K279="","Black",_xlfn.XLOOKUP(K279,Table_RotateWireColor[circuit],INDIRECT("Table_RotateWireColor["&amp;U279&amp;"]")))))</f>
        <v/>
      </c>
      <c r="X279" s="64" t="str" cm="1">
        <f t="array" aca="1" ref="X279" ca="1">IF(C279="","",IF(D279="MCC","-----",IF(AH279=1,"-",IF(K279="","Red",_xlfn.XLOOKUP(L279,Table_RotateWireColor[circuit],INDIRECT("Table_RotateWireColor["&amp;U279&amp;"]"))))))</f>
        <v/>
      </c>
      <c r="Y279" s="64" t="str" cm="1">
        <f t="array" aca="1" ref="Y279" ca="1">IF(C279="","",IF(D279="MCC","-----",IF(AH279&lt;=2,"-",IF(K279="","Blue",_xlfn.XLOOKUP(M279,Table_RotateWireColor[circuit],INDIRECT("Table_RotateWireColor["&amp;U279&amp;"]"))))))</f>
        <v/>
      </c>
      <c r="Z279" s="64" t="str" cm="1">
        <f t="array" aca="1" ref="Z279" ca="1">IF(C279="","",IF(D279="MCC","-----",IF(AI279&lt;&gt;1,"-",IF(K279="","White",_xlfn.XLOOKUP("N",Table_RotateWireColor[circuit],INDIRECT("Table_RotateWireColor["&amp;U279&amp;"]"))))))</f>
        <v/>
      </c>
      <c r="AA279" s="64" t="str">
        <f t="shared" si="53"/>
        <v/>
      </c>
      <c r="AB279" s="67" t="str">
        <f>IF(C279="","","PWxx-"&amp;_xlfn.XLOOKUP(C279,table_Termination[Connector],table_Termination[Abbreviation])&amp;"T-xxSALx("&amp;IF(D279="LFMC",0,IF(D279="MCC",1,3))&amp;IF(Q279="Bolt",1,0)&amp;IF(AL279="None",0,IF(AL279="1G",1,IF(AL279="4x4",2,3)))&amp;")")</f>
        <v/>
      </c>
      <c r="AC279" s="68" t="str">
        <f>IF(D279="MCC","MC Cable Wire Colors "&amp;_xlfn.XLOOKUP(C279,table_Termination[Connector],table_Termination[MCC_Wire_Colors]),"")</f>
        <v/>
      </c>
      <c r="AD279" s="69"/>
      <c r="AG279" t="e">
        <f>IF(AND(LEFT(C279,2)="L6",_xlfn.NUMBERVALUE(LEFT(U279,3))&gt;250),"1ph",_xlfn.XLOOKUP(C279,table_Termination[Connector],table_Termination[Phasing]))</f>
        <v>#N/A</v>
      </c>
      <c r="AH279" t="e">
        <f>_xlfn.XLOOKUP('Order Entry'!AG279,lookup!$O$3:$O$7,lookup!$P$3:$P$7)</f>
        <v>#N/A</v>
      </c>
      <c r="AI279" t="e">
        <f>_xlfn.XLOOKUP('Order Entry'!AG279,lookup!$O$3:$O$7,lookup!$Q$3:$Q$7)</f>
        <v>#N/A</v>
      </c>
      <c r="AJ279">
        <f t="shared" si="50"/>
        <v>0</v>
      </c>
      <c r="AK279" t="e">
        <f>_xlfn.XLOOKUP(C279,table_Termination[Connector],table_Termination[Plate_Hole])</f>
        <v>#N/A</v>
      </c>
      <c r="AL279" t="e">
        <f>_xlfn.XLOOKUP(V279,lookup!$AD$68:$AD$72,lookup!$AC$68:$AC$72)</f>
        <v>#N/A</v>
      </c>
      <c r="AM279" s="44" t="str" cm="1">
        <f t="array" ref="AM279">IF(C279="","",IF(_xlfn.XLOOKUP(C279,table_Termination[Connector],table_Termination[Plate_Hole])=1.6,{"4x4","1G"},IF(_xlfn.XLOOKUP(C279,table_Termination[Connector],table_Termination[Plate_Hole])=2.1,"4x4","None")))</f>
        <v/>
      </c>
      <c r="AO279" s="44" t="str" cm="1">
        <f t="array" ref="AO279">IF(AM279="","None",_xlfn.XLOOKUP(_xlfn.ANCHORARRAY(AM279),lookup!$AC$68:$AC$72,lookup!$AD$68:$AD$72))</f>
        <v>None</v>
      </c>
      <c r="AQ279" s="44" t="s">
        <v>283</v>
      </c>
      <c r="AR279" t="str">
        <f>IF(C279="","",_xlfn.XLOOKUP(_xlfn.XLOOKUP(C279,table_Termination[Connector],table_Termination[SQD_Breaker]),Table_Breaker[breaker],Table_Breaker[Description]))</f>
        <v/>
      </c>
      <c r="AS279" t="str">
        <f>IF(C279="","",_xlfn.XLOOKUP(_xlfn.XLOOKUP(C279,table_Termination[Connector],table_Termination[HV_Siem_Breaker]),Table_Breaker[breaker],Table_Breaker[Description],""))</f>
        <v/>
      </c>
      <c r="AT279" s="44" t="s">
        <v>283</v>
      </c>
      <c r="AU279" t="e">
        <f t="shared" si="54"/>
        <v>#N/A</v>
      </c>
      <c r="AV279" t="e">
        <f t="shared" si="55"/>
        <v>#N/A</v>
      </c>
      <c r="AW279" s="44" t="str" cm="1">
        <f t="array" ref="AW279">IF(D279="","",_xlfn.TOROW(lookup!A460:A472))</f>
        <v/>
      </c>
    </row>
    <row r="280" spans="1:49" x14ac:dyDescent="0.25">
      <c r="A280" s="56">
        <v>271</v>
      </c>
      <c r="B280" s="57" t="str">
        <f t="shared" si="51"/>
        <v/>
      </c>
      <c r="C280" s="58"/>
      <c r="D280" s="58"/>
      <c r="E280" s="57"/>
      <c r="F280" s="57" t="str">
        <f t="shared" si="52"/>
        <v/>
      </c>
      <c r="G280" s="57"/>
      <c r="H280" s="59"/>
      <c r="I280" s="59" t="s">
        <v>183</v>
      </c>
      <c r="J280" s="59" t="s">
        <v>183</v>
      </c>
      <c r="K280" s="59"/>
      <c r="L280" s="60" t="str">
        <f t="shared" si="46"/>
        <v/>
      </c>
      <c r="M280" s="60" t="str">
        <f t="shared" si="47"/>
        <v/>
      </c>
      <c r="N280" s="59"/>
      <c r="O280" s="59"/>
      <c r="P280" s="61"/>
      <c r="Q280" s="61"/>
      <c r="R280" s="62" t="str">
        <f>IF(C280="","",_xlfn.XLOOKUP(C280,table_Termination[Connector],table_Termination[Conduit_Size]))</f>
        <v/>
      </c>
      <c r="S280" s="63" t="str">
        <f>IF(C280="","",_xlfn.XLOOKUP(C280,table_Termination[Connector],table_Termination[Wire AWG]))</f>
        <v/>
      </c>
      <c r="T280" s="64" t="str">
        <f t="shared" si="49"/>
        <v/>
      </c>
      <c r="U280" s="65" t="str">
        <f>IF(C280="","",LEFT(_xlfn.XLOOKUP(C280,table_Termination[Connector],table_Termination[Voltage]),3))</f>
        <v/>
      </c>
      <c r="V280" s="66" t="str">
        <f t="shared" si="48"/>
        <v/>
      </c>
      <c r="W280" s="64" t="str" cm="1">
        <f t="array" aca="1" ref="W280" ca="1">IF(C280="","",IF(D280="MCC","------",IF(K280="","Black",_xlfn.XLOOKUP(K280,Table_RotateWireColor[circuit],INDIRECT("Table_RotateWireColor["&amp;U280&amp;"]")))))</f>
        <v/>
      </c>
      <c r="X280" s="64" t="str" cm="1">
        <f t="array" aca="1" ref="X280" ca="1">IF(C280="","",IF(D280="MCC","-----",IF(AH280=1,"-",IF(K280="","Red",_xlfn.XLOOKUP(L280,Table_RotateWireColor[circuit],INDIRECT("Table_RotateWireColor["&amp;U280&amp;"]"))))))</f>
        <v/>
      </c>
      <c r="Y280" s="64" t="str" cm="1">
        <f t="array" aca="1" ref="Y280" ca="1">IF(C280="","",IF(D280="MCC","-----",IF(AH280&lt;=2,"-",IF(K280="","Blue",_xlfn.XLOOKUP(M280,Table_RotateWireColor[circuit],INDIRECT("Table_RotateWireColor["&amp;U280&amp;"]"))))))</f>
        <v/>
      </c>
      <c r="Z280" s="64" t="str" cm="1">
        <f t="array" aca="1" ref="Z280" ca="1">IF(C280="","",IF(D280="MCC","-----",IF(AI280&lt;&gt;1,"-",IF(K280="","White",_xlfn.XLOOKUP("N",Table_RotateWireColor[circuit],INDIRECT("Table_RotateWireColor["&amp;U280&amp;"]"))))))</f>
        <v/>
      </c>
      <c r="AA280" s="64" t="str">
        <f t="shared" si="53"/>
        <v/>
      </c>
      <c r="AB280" s="67" t="str">
        <f>IF(C280="","","PWxx-"&amp;_xlfn.XLOOKUP(C280,table_Termination[Connector],table_Termination[Abbreviation])&amp;"T-xxSALx("&amp;IF(D280="LFMC",0,IF(D280="MCC",1,3))&amp;IF(Q280="Bolt",1,0)&amp;IF(AL280="None",0,IF(AL280="1G",1,IF(AL280="4x4",2,3)))&amp;")")</f>
        <v/>
      </c>
      <c r="AC280" s="68" t="str">
        <f>IF(D280="MCC","MC Cable Wire Colors "&amp;_xlfn.XLOOKUP(C280,table_Termination[Connector],table_Termination[MCC_Wire_Colors]),"")</f>
        <v/>
      </c>
      <c r="AD280" s="69"/>
      <c r="AG280" t="e">
        <f>IF(AND(LEFT(C280,2)="L6",_xlfn.NUMBERVALUE(LEFT(U280,3))&gt;250),"1ph",_xlfn.XLOOKUP(C280,table_Termination[Connector],table_Termination[Phasing]))</f>
        <v>#N/A</v>
      </c>
      <c r="AH280" t="e">
        <f>_xlfn.XLOOKUP('Order Entry'!AG280,lookup!$O$3:$O$7,lookup!$P$3:$P$7)</f>
        <v>#N/A</v>
      </c>
      <c r="AI280" t="e">
        <f>_xlfn.XLOOKUP('Order Entry'!AG280,lookup!$O$3:$O$7,lookup!$Q$3:$Q$7)</f>
        <v>#N/A</v>
      </c>
      <c r="AJ280">
        <f t="shared" si="50"/>
        <v>0</v>
      </c>
      <c r="AK280" t="e">
        <f>_xlfn.XLOOKUP(C280,table_Termination[Connector],table_Termination[Plate_Hole])</f>
        <v>#N/A</v>
      </c>
      <c r="AL280" t="e">
        <f>_xlfn.XLOOKUP(V280,lookup!$AD$68:$AD$72,lookup!$AC$68:$AC$72)</f>
        <v>#N/A</v>
      </c>
      <c r="AM280" s="44" t="str" cm="1">
        <f t="array" ref="AM280">IF(C280="","",IF(_xlfn.XLOOKUP(C280,table_Termination[Connector],table_Termination[Plate_Hole])=1.6,{"4x4","1G"},IF(_xlfn.XLOOKUP(C280,table_Termination[Connector],table_Termination[Plate_Hole])=2.1,"4x4","None")))</f>
        <v/>
      </c>
      <c r="AO280" s="44" t="str" cm="1">
        <f t="array" ref="AO280">IF(AM280="","None",_xlfn.XLOOKUP(_xlfn.ANCHORARRAY(AM280),lookup!$AC$68:$AC$72,lookup!$AD$68:$AD$72))</f>
        <v>None</v>
      </c>
      <c r="AQ280" s="44" t="s">
        <v>283</v>
      </c>
      <c r="AR280" t="str">
        <f>IF(C280="","",_xlfn.XLOOKUP(_xlfn.XLOOKUP(C280,table_Termination[Connector],table_Termination[SQD_Breaker]),Table_Breaker[breaker],Table_Breaker[Description]))</f>
        <v/>
      </c>
      <c r="AS280" t="str">
        <f>IF(C280="","",_xlfn.XLOOKUP(_xlfn.XLOOKUP(C280,table_Termination[Connector],table_Termination[HV_Siem_Breaker]),Table_Breaker[breaker],Table_Breaker[Description],""))</f>
        <v/>
      </c>
      <c r="AT280" s="44" t="s">
        <v>283</v>
      </c>
      <c r="AU280" t="e">
        <f t="shared" si="54"/>
        <v>#N/A</v>
      </c>
      <c r="AV280" t="e">
        <f t="shared" si="55"/>
        <v>#N/A</v>
      </c>
      <c r="AW280" s="44" t="str" cm="1">
        <f t="array" ref="AW280">IF(D280="","",_xlfn.TOROW(lookup!A461:A473))</f>
        <v/>
      </c>
    </row>
    <row r="281" spans="1:49" x14ac:dyDescent="0.25">
      <c r="A281" s="56">
        <v>272</v>
      </c>
      <c r="B281" s="57" t="str">
        <f t="shared" si="51"/>
        <v/>
      </c>
      <c r="C281" s="58"/>
      <c r="D281" s="58"/>
      <c r="E281" s="57"/>
      <c r="F281" s="57" t="str">
        <f t="shared" si="52"/>
        <v/>
      </c>
      <c r="G281" s="57"/>
      <c r="H281" s="59"/>
      <c r="I281" s="59" t="s">
        <v>183</v>
      </c>
      <c r="J281" s="59" t="s">
        <v>183</v>
      </c>
      <c r="K281" s="59"/>
      <c r="L281" s="60" t="str">
        <f t="shared" ref="L281:L344" si="56">IF(K281="","",IF(AG281="1ph","-",K281+2))</f>
        <v/>
      </c>
      <c r="M281" s="60" t="str">
        <f t="shared" ref="M281:M344" si="57">IF(K281="","",IF(OR(L281="-",AG281="1LL"),"-",L281+2))</f>
        <v/>
      </c>
      <c r="N281" s="59"/>
      <c r="O281" s="59"/>
      <c r="P281" s="61"/>
      <c r="Q281" s="61"/>
      <c r="R281" s="62" t="str">
        <f>IF(C281="","",_xlfn.XLOOKUP(C281,table_Termination[Connector],table_Termination[Conduit_Size]))</f>
        <v/>
      </c>
      <c r="S281" s="63" t="str">
        <f>IF(C281="","",_xlfn.XLOOKUP(C281,table_Termination[Connector],table_Termination[Wire AWG]))</f>
        <v/>
      </c>
      <c r="T281" s="64" t="str">
        <f t="shared" si="49"/>
        <v/>
      </c>
      <c r="U281" s="65" t="str">
        <f>IF(C281="","",LEFT(_xlfn.XLOOKUP(C281,table_Termination[Connector],table_Termination[Voltage]),3))</f>
        <v/>
      </c>
      <c r="V281" s="66" t="str">
        <f t="shared" ref="V281:V344" si="58">IF(C281="","",AO281)</f>
        <v/>
      </c>
      <c r="W281" s="64" t="str" cm="1">
        <f t="array" aca="1" ref="W281" ca="1">IF(C281="","",IF(D281="MCC","------",IF(K281="","Black",_xlfn.XLOOKUP(K281,Table_RotateWireColor[circuit],INDIRECT("Table_RotateWireColor["&amp;U281&amp;"]")))))</f>
        <v/>
      </c>
      <c r="X281" s="64" t="str" cm="1">
        <f t="array" aca="1" ref="X281" ca="1">IF(C281="","",IF(D281="MCC","-----",IF(AH281=1,"-",IF(K281="","Red",_xlfn.XLOOKUP(L281,Table_RotateWireColor[circuit],INDIRECT("Table_RotateWireColor["&amp;U281&amp;"]"))))))</f>
        <v/>
      </c>
      <c r="Y281" s="64" t="str" cm="1">
        <f t="array" aca="1" ref="Y281" ca="1">IF(C281="","",IF(D281="MCC","-----",IF(AH281&lt;=2,"-",IF(K281="","Blue",_xlfn.XLOOKUP(M281,Table_RotateWireColor[circuit],INDIRECT("Table_RotateWireColor["&amp;U281&amp;"]"))))))</f>
        <v/>
      </c>
      <c r="Z281" s="64" t="str" cm="1">
        <f t="array" aca="1" ref="Z281" ca="1">IF(C281="","",IF(D281="MCC","-----",IF(AI281&lt;&gt;1,"-",IF(K281="","White",_xlfn.XLOOKUP("N",Table_RotateWireColor[circuit],INDIRECT("Table_RotateWireColor["&amp;U281&amp;"]"))))))</f>
        <v/>
      </c>
      <c r="AA281" s="64" t="str">
        <f t="shared" si="53"/>
        <v/>
      </c>
      <c r="AB281" s="67" t="str">
        <f>IF(C281="","","PWxx-"&amp;_xlfn.XLOOKUP(C281,table_Termination[Connector],table_Termination[Abbreviation])&amp;"T-xxSALx("&amp;IF(D281="LFMC",0,IF(D281="MCC",1,3))&amp;IF(Q281="Bolt",1,0)&amp;IF(AL281="None",0,IF(AL281="1G",1,IF(AL281="4x4",2,3)))&amp;")")</f>
        <v/>
      </c>
      <c r="AC281" s="68" t="str">
        <f>IF(D281="MCC","MC Cable Wire Colors "&amp;_xlfn.XLOOKUP(C281,table_Termination[Connector],table_Termination[MCC_Wire_Colors]),"")</f>
        <v/>
      </c>
      <c r="AD281" s="69"/>
      <c r="AG281" t="e">
        <f>IF(AND(LEFT(C281,2)="L6",_xlfn.NUMBERVALUE(LEFT(U281,3))&gt;250),"1ph",_xlfn.XLOOKUP(C281,table_Termination[Connector],table_Termination[Phasing]))</f>
        <v>#N/A</v>
      </c>
      <c r="AH281" t="e">
        <f>_xlfn.XLOOKUP('Order Entry'!AG281,lookup!$O$3:$O$7,lookup!$P$3:$P$7)</f>
        <v>#N/A</v>
      </c>
      <c r="AI281" t="e">
        <f>_xlfn.XLOOKUP('Order Entry'!AG281,lookup!$O$3:$O$7,lookup!$Q$3:$Q$7)</f>
        <v>#N/A</v>
      </c>
      <c r="AJ281">
        <f t="shared" si="50"/>
        <v>0</v>
      </c>
      <c r="AK281" t="e">
        <f>_xlfn.XLOOKUP(C281,table_Termination[Connector],table_Termination[Plate_Hole])</f>
        <v>#N/A</v>
      </c>
      <c r="AL281" t="e">
        <f>_xlfn.XLOOKUP(V281,lookup!$AD$68:$AD$72,lookup!$AC$68:$AC$72)</f>
        <v>#N/A</v>
      </c>
      <c r="AM281" s="44" t="str" cm="1">
        <f t="array" ref="AM281">IF(C281="","",IF(_xlfn.XLOOKUP(C281,table_Termination[Connector],table_Termination[Plate_Hole])=1.6,{"4x4","1G"},IF(_xlfn.XLOOKUP(C281,table_Termination[Connector],table_Termination[Plate_Hole])=2.1,"4x4","None")))</f>
        <v/>
      </c>
      <c r="AO281" s="44" t="str" cm="1">
        <f t="array" ref="AO281">IF(AM281="","None",_xlfn.XLOOKUP(_xlfn.ANCHORARRAY(AM281),lookup!$AC$68:$AC$72,lookup!$AD$68:$AD$72))</f>
        <v>None</v>
      </c>
      <c r="AQ281" s="44" t="s">
        <v>283</v>
      </c>
      <c r="AR281" t="str">
        <f>IF(C281="","",_xlfn.XLOOKUP(_xlfn.XLOOKUP(C281,table_Termination[Connector],table_Termination[SQD_Breaker]),Table_Breaker[breaker],Table_Breaker[Description]))</f>
        <v/>
      </c>
      <c r="AS281" t="str">
        <f>IF(C281="","",_xlfn.XLOOKUP(_xlfn.XLOOKUP(C281,table_Termination[Connector],table_Termination[HV_Siem_Breaker]),Table_Breaker[breaker],Table_Breaker[Description],""))</f>
        <v/>
      </c>
      <c r="AT281" s="44" t="s">
        <v>283</v>
      </c>
      <c r="AU281" t="e">
        <f t="shared" si="54"/>
        <v>#N/A</v>
      </c>
      <c r="AV281" t="e">
        <f t="shared" si="55"/>
        <v>#N/A</v>
      </c>
      <c r="AW281" s="44" t="str" cm="1">
        <f t="array" ref="AW281">IF(D281="","",_xlfn.TOROW(lookup!A462:A474))</f>
        <v/>
      </c>
    </row>
    <row r="282" spans="1:49" x14ac:dyDescent="0.25">
      <c r="A282" s="56">
        <v>273</v>
      </c>
      <c r="B282" s="57" t="str">
        <f t="shared" si="51"/>
        <v/>
      </c>
      <c r="C282" s="58"/>
      <c r="D282" s="58"/>
      <c r="E282" s="57"/>
      <c r="F282" s="57" t="str">
        <f t="shared" si="52"/>
        <v/>
      </c>
      <c r="G282" s="57"/>
      <c r="H282" s="59"/>
      <c r="I282" s="59" t="s">
        <v>183</v>
      </c>
      <c r="J282" s="59" t="s">
        <v>183</v>
      </c>
      <c r="K282" s="59"/>
      <c r="L282" s="60" t="str">
        <f t="shared" si="56"/>
        <v/>
      </c>
      <c r="M282" s="60" t="str">
        <f t="shared" si="57"/>
        <v/>
      </c>
      <c r="N282" s="59"/>
      <c r="O282" s="59"/>
      <c r="P282" s="61"/>
      <c r="Q282" s="61"/>
      <c r="R282" s="62" t="str">
        <f>IF(C282="","",_xlfn.XLOOKUP(C282,table_Termination[Connector],table_Termination[Conduit_Size]))</f>
        <v/>
      </c>
      <c r="S282" s="63" t="str">
        <f>IF(C282="","",_xlfn.XLOOKUP(C282,table_Termination[Connector],table_Termination[Wire AWG]))</f>
        <v/>
      </c>
      <c r="T282" s="64" t="str">
        <f t="shared" si="49"/>
        <v/>
      </c>
      <c r="U282" s="65" t="str">
        <f>IF(C282="","",LEFT(_xlfn.XLOOKUP(C282,table_Termination[Connector],table_Termination[Voltage]),3))</f>
        <v/>
      </c>
      <c r="V282" s="66" t="str">
        <f t="shared" si="58"/>
        <v/>
      </c>
      <c r="W282" s="64" t="str" cm="1">
        <f t="array" aca="1" ref="W282" ca="1">IF(C282="","",IF(D282="MCC","------",IF(K282="","Black",_xlfn.XLOOKUP(K282,Table_RotateWireColor[circuit],INDIRECT("Table_RotateWireColor["&amp;U282&amp;"]")))))</f>
        <v/>
      </c>
      <c r="X282" s="64" t="str" cm="1">
        <f t="array" aca="1" ref="X282" ca="1">IF(C282="","",IF(D282="MCC","-----",IF(AH282=1,"-",IF(K282="","Red",_xlfn.XLOOKUP(L282,Table_RotateWireColor[circuit],INDIRECT("Table_RotateWireColor["&amp;U282&amp;"]"))))))</f>
        <v/>
      </c>
      <c r="Y282" s="64" t="str" cm="1">
        <f t="array" aca="1" ref="Y282" ca="1">IF(C282="","",IF(D282="MCC","-----",IF(AH282&lt;=2,"-",IF(K282="","Blue",_xlfn.XLOOKUP(M282,Table_RotateWireColor[circuit],INDIRECT("Table_RotateWireColor["&amp;U282&amp;"]"))))))</f>
        <v/>
      </c>
      <c r="Z282" s="64" t="str" cm="1">
        <f t="array" aca="1" ref="Z282" ca="1">IF(C282="","",IF(D282="MCC","-----",IF(AI282&lt;&gt;1,"-",IF(K282="","White",_xlfn.XLOOKUP("N",Table_RotateWireColor[circuit],INDIRECT("Table_RotateWireColor["&amp;U282&amp;"]"))))))</f>
        <v/>
      </c>
      <c r="AA282" s="64" t="str">
        <f t="shared" si="53"/>
        <v/>
      </c>
      <c r="AB282" s="67" t="str">
        <f>IF(C282="","","PWxx-"&amp;_xlfn.XLOOKUP(C282,table_Termination[Connector],table_Termination[Abbreviation])&amp;"T-xxSALx("&amp;IF(D282="LFMC",0,IF(D282="MCC",1,3))&amp;IF(Q282="Bolt",1,0)&amp;IF(AL282="None",0,IF(AL282="1G",1,IF(AL282="4x4",2,3)))&amp;")")</f>
        <v/>
      </c>
      <c r="AC282" s="68" t="str">
        <f>IF(D282="MCC","MC Cable Wire Colors "&amp;_xlfn.XLOOKUP(C282,table_Termination[Connector],table_Termination[MCC_Wire_Colors]),"")</f>
        <v/>
      </c>
      <c r="AD282" s="69"/>
      <c r="AG282" t="e">
        <f>IF(AND(LEFT(C282,2)="L6",_xlfn.NUMBERVALUE(LEFT(U282,3))&gt;250),"1ph",_xlfn.XLOOKUP(C282,table_Termination[Connector],table_Termination[Phasing]))</f>
        <v>#N/A</v>
      </c>
      <c r="AH282" t="e">
        <f>_xlfn.XLOOKUP('Order Entry'!AG282,lookup!$O$3:$O$7,lookup!$P$3:$P$7)</f>
        <v>#N/A</v>
      </c>
      <c r="AI282" t="e">
        <f>_xlfn.XLOOKUP('Order Entry'!AG282,lookup!$O$3:$O$7,lookup!$Q$3:$Q$7)</f>
        <v>#N/A</v>
      </c>
      <c r="AJ282">
        <f t="shared" si="50"/>
        <v>0</v>
      </c>
      <c r="AK282" t="e">
        <f>_xlfn.XLOOKUP(C282,table_Termination[Connector],table_Termination[Plate_Hole])</f>
        <v>#N/A</v>
      </c>
      <c r="AL282" t="e">
        <f>_xlfn.XLOOKUP(V282,lookup!$AD$68:$AD$72,lookup!$AC$68:$AC$72)</f>
        <v>#N/A</v>
      </c>
      <c r="AM282" s="44" t="str" cm="1">
        <f t="array" ref="AM282">IF(C282="","",IF(_xlfn.XLOOKUP(C282,table_Termination[Connector],table_Termination[Plate_Hole])=1.6,{"4x4","1G"},IF(_xlfn.XLOOKUP(C282,table_Termination[Connector],table_Termination[Plate_Hole])=2.1,"4x4","None")))</f>
        <v/>
      </c>
      <c r="AO282" s="44" t="str" cm="1">
        <f t="array" ref="AO282">IF(AM282="","None",_xlfn.XLOOKUP(_xlfn.ANCHORARRAY(AM282),lookup!$AC$68:$AC$72,lookup!$AD$68:$AD$72))</f>
        <v>None</v>
      </c>
      <c r="AQ282" s="44" t="s">
        <v>283</v>
      </c>
      <c r="AR282" t="str">
        <f>IF(C282="","",_xlfn.XLOOKUP(_xlfn.XLOOKUP(C282,table_Termination[Connector],table_Termination[SQD_Breaker]),Table_Breaker[breaker],Table_Breaker[Description]))</f>
        <v/>
      </c>
      <c r="AS282" t="str">
        <f>IF(C282="","",_xlfn.XLOOKUP(_xlfn.XLOOKUP(C282,table_Termination[Connector],table_Termination[HV_Siem_Breaker]),Table_Breaker[breaker],Table_Breaker[Description],""))</f>
        <v/>
      </c>
      <c r="AT282" s="44" t="s">
        <v>283</v>
      </c>
      <c r="AU282" t="e">
        <f t="shared" si="54"/>
        <v>#N/A</v>
      </c>
      <c r="AV282" t="e">
        <f t="shared" si="55"/>
        <v>#N/A</v>
      </c>
      <c r="AW282" s="44" t="str" cm="1">
        <f t="array" ref="AW282">IF(D282="","",_xlfn.TOROW(lookup!A463:A475))</f>
        <v/>
      </c>
    </row>
    <row r="283" spans="1:49" x14ac:dyDescent="0.25">
      <c r="A283" s="56">
        <v>274</v>
      </c>
      <c r="B283" s="57" t="str">
        <f t="shared" si="51"/>
        <v/>
      </c>
      <c r="C283" s="58"/>
      <c r="D283" s="58"/>
      <c r="E283" s="57"/>
      <c r="F283" s="57" t="str">
        <f t="shared" si="52"/>
        <v/>
      </c>
      <c r="G283" s="57"/>
      <c r="H283" s="59"/>
      <c r="I283" s="59" t="s">
        <v>183</v>
      </c>
      <c r="J283" s="59" t="s">
        <v>183</v>
      </c>
      <c r="K283" s="59"/>
      <c r="L283" s="60" t="str">
        <f t="shared" si="56"/>
        <v/>
      </c>
      <c r="M283" s="60" t="str">
        <f t="shared" si="57"/>
        <v/>
      </c>
      <c r="N283" s="59"/>
      <c r="O283" s="59"/>
      <c r="P283" s="61"/>
      <c r="Q283" s="61"/>
      <c r="R283" s="62" t="str">
        <f>IF(C283="","",_xlfn.XLOOKUP(C283,table_Termination[Connector],table_Termination[Conduit_Size]))</f>
        <v/>
      </c>
      <c r="S283" s="63" t="str">
        <f>IF(C283="","",_xlfn.XLOOKUP(C283,table_Termination[Connector],table_Termination[Wire AWG]))</f>
        <v/>
      </c>
      <c r="T283" s="64" t="str">
        <f t="shared" si="49"/>
        <v/>
      </c>
      <c r="U283" s="65" t="str">
        <f>IF(C283="","",LEFT(_xlfn.XLOOKUP(C283,table_Termination[Connector],table_Termination[Voltage]),3))</f>
        <v/>
      </c>
      <c r="V283" s="66" t="str">
        <f t="shared" si="58"/>
        <v/>
      </c>
      <c r="W283" s="64" t="str" cm="1">
        <f t="array" aca="1" ref="W283" ca="1">IF(C283="","",IF(D283="MCC","------",IF(K283="","Black",_xlfn.XLOOKUP(K283,Table_RotateWireColor[circuit],INDIRECT("Table_RotateWireColor["&amp;U283&amp;"]")))))</f>
        <v/>
      </c>
      <c r="X283" s="64" t="str" cm="1">
        <f t="array" aca="1" ref="X283" ca="1">IF(C283="","",IF(D283="MCC","-----",IF(AH283=1,"-",IF(K283="","Red",_xlfn.XLOOKUP(L283,Table_RotateWireColor[circuit],INDIRECT("Table_RotateWireColor["&amp;U283&amp;"]"))))))</f>
        <v/>
      </c>
      <c r="Y283" s="64" t="str" cm="1">
        <f t="array" aca="1" ref="Y283" ca="1">IF(C283="","",IF(D283="MCC","-----",IF(AH283&lt;=2,"-",IF(K283="","Blue",_xlfn.XLOOKUP(M283,Table_RotateWireColor[circuit],INDIRECT("Table_RotateWireColor["&amp;U283&amp;"]"))))))</f>
        <v/>
      </c>
      <c r="Z283" s="64" t="str" cm="1">
        <f t="array" aca="1" ref="Z283" ca="1">IF(C283="","",IF(D283="MCC","-----",IF(AI283&lt;&gt;1,"-",IF(K283="","White",_xlfn.XLOOKUP("N",Table_RotateWireColor[circuit],INDIRECT("Table_RotateWireColor["&amp;U283&amp;"]"))))))</f>
        <v/>
      </c>
      <c r="AA283" s="64" t="str">
        <f t="shared" si="53"/>
        <v/>
      </c>
      <c r="AB283" s="67" t="str">
        <f>IF(C283="","","PWxx-"&amp;_xlfn.XLOOKUP(C283,table_Termination[Connector],table_Termination[Abbreviation])&amp;"T-xxSALx("&amp;IF(D283="LFMC",0,IF(D283="MCC",1,3))&amp;IF(Q283="Bolt",1,0)&amp;IF(AL283="None",0,IF(AL283="1G",1,IF(AL283="4x4",2,3)))&amp;")")</f>
        <v/>
      </c>
      <c r="AC283" s="68" t="str">
        <f>IF(D283="MCC","MC Cable Wire Colors "&amp;_xlfn.XLOOKUP(C283,table_Termination[Connector],table_Termination[MCC_Wire_Colors]),"")</f>
        <v/>
      </c>
      <c r="AD283" s="69"/>
      <c r="AG283" t="e">
        <f>IF(AND(LEFT(C283,2)="L6",_xlfn.NUMBERVALUE(LEFT(U283,3))&gt;250),"1ph",_xlfn.XLOOKUP(C283,table_Termination[Connector],table_Termination[Phasing]))</f>
        <v>#N/A</v>
      </c>
      <c r="AH283" t="e">
        <f>_xlfn.XLOOKUP('Order Entry'!AG283,lookup!$O$3:$O$7,lookup!$P$3:$P$7)</f>
        <v>#N/A</v>
      </c>
      <c r="AI283" t="e">
        <f>_xlfn.XLOOKUP('Order Entry'!AG283,lookup!$O$3:$O$7,lookup!$Q$3:$Q$7)</f>
        <v>#N/A</v>
      </c>
      <c r="AJ283">
        <f t="shared" si="50"/>
        <v>0</v>
      </c>
      <c r="AK283" t="e">
        <f>_xlfn.XLOOKUP(C283,table_Termination[Connector],table_Termination[Plate_Hole])</f>
        <v>#N/A</v>
      </c>
      <c r="AL283" t="e">
        <f>_xlfn.XLOOKUP(V283,lookup!$AD$68:$AD$72,lookup!$AC$68:$AC$72)</f>
        <v>#N/A</v>
      </c>
      <c r="AM283" s="44" t="str" cm="1">
        <f t="array" ref="AM283">IF(C283="","",IF(_xlfn.XLOOKUP(C283,table_Termination[Connector],table_Termination[Plate_Hole])=1.6,{"4x4","1G"},IF(_xlfn.XLOOKUP(C283,table_Termination[Connector],table_Termination[Plate_Hole])=2.1,"4x4","None")))</f>
        <v/>
      </c>
      <c r="AO283" s="44" t="str" cm="1">
        <f t="array" ref="AO283">IF(AM283="","None",_xlfn.XLOOKUP(_xlfn.ANCHORARRAY(AM283),lookup!$AC$68:$AC$72,lookup!$AD$68:$AD$72))</f>
        <v>None</v>
      </c>
      <c r="AQ283" s="44" t="s">
        <v>283</v>
      </c>
      <c r="AR283" t="str">
        <f>IF(C283="","",_xlfn.XLOOKUP(_xlfn.XLOOKUP(C283,table_Termination[Connector],table_Termination[SQD_Breaker]),Table_Breaker[breaker],Table_Breaker[Description]))</f>
        <v/>
      </c>
      <c r="AS283" t="str">
        <f>IF(C283="","",_xlfn.XLOOKUP(_xlfn.XLOOKUP(C283,table_Termination[Connector],table_Termination[HV_Siem_Breaker]),Table_Breaker[breaker],Table_Breaker[Description],""))</f>
        <v/>
      </c>
      <c r="AT283" s="44" t="s">
        <v>283</v>
      </c>
      <c r="AU283" t="e">
        <f t="shared" si="54"/>
        <v>#N/A</v>
      </c>
      <c r="AV283" t="e">
        <f t="shared" si="55"/>
        <v>#N/A</v>
      </c>
      <c r="AW283" s="44" t="str" cm="1">
        <f t="array" ref="AW283">IF(D283="","",_xlfn.TOROW(lookup!A464:A476))</f>
        <v/>
      </c>
    </row>
    <row r="284" spans="1:49" x14ac:dyDescent="0.25">
      <c r="A284" s="56">
        <v>275</v>
      </c>
      <c r="B284" s="57" t="str">
        <f t="shared" si="51"/>
        <v/>
      </c>
      <c r="C284" s="58"/>
      <c r="D284" s="58"/>
      <c r="E284" s="57"/>
      <c r="F284" s="57" t="str">
        <f t="shared" si="52"/>
        <v/>
      </c>
      <c r="G284" s="57"/>
      <c r="H284" s="59"/>
      <c r="I284" s="59" t="s">
        <v>183</v>
      </c>
      <c r="J284" s="59" t="s">
        <v>183</v>
      </c>
      <c r="K284" s="59"/>
      <c r="L284" s="60" t="str">
        <f t="shared" si="56"/>
        <v/>
      </c>
      <c r="M284" s="60" t="str">
        <f t="shared" si="57"/>
        <v/>
      </c>
      <c r="N284" s="59"/>
      <c r="O284" s="59"/>
      <c r="P284" s="61"/>
      <c r="Q284" s="61"/>
      <c r="R284" s="62" t="str">
        <f>IF(C284="","",_xlfn.XLOOKUP(C284,table_Termination[Connector],table_Termination[Conduit_Size]))</f>
        <v/>
      </c>
      <c r="S284" s="63" t="str">
        <f>IF(C284="","",_xlfn.XLOOKUP(C284,table_Termination[Connector],table_Termination[Wire AWG]))</f>
        <v/>
      </c>
      <c r="T284" s="64" t="str">
        <f t="shared" si="49"/>
        <v/>
      </c>
      <c r="U284" s="65" t="str">
        <f>IF(C284="","",LEFT(_xlfn.XLOOKUP(C284,table_Termination[Connector],table_Termination[Voltage]),3))</f>
        <v/>
      </c>
      <c r="V284" s="66" t="str">
        <f t="shared" si="58"/>
        <v/>
      </c>
      <c r="W284" s="64" t="str" cm="1">
        <f t="array" aca="1" ref="W284" ca="1">IF(C284="","",IF(D284="MCC","------",IF(K284="","Black",_xlfn.XLOOKUP(K284,Table_RotateWireColor[circuit],INDIRECT("Table_RotateWireColor["&amp;U284&amp;"]")))))</f>
        <v/>
      </c>
      <c r="X284" s="64" t="str" cm="1">
        <f t="array" aca="1" ref="X284" ca="1">IF(C284="","",IF(D284="MCC","-----",IF(AH284=1,"-",IF(K284="","Red",_xlfn.XLOOKUP(L284,Table_RotateWireColor[circuit],INDIRECT("Table_RotateWireColor["&amp;U284&amp;"]"))))))</f>
        <v/>
      </c>
      <c r="Y284" s="64" t="str" cm="1">
        <f t="array" aca="1" ref="Y284" ca="1">IF(C284="","",IF(D284="MCC","-----",IF(AH284&lt;=2,"-",IF(K284="","Blue",_xlfn.XLOOKUP(M284,Table_RotateWireColor[circuit],INDIRECT("Table_RotateWireColor["&amp;U284&amp;"]"))))))</f>
        <v/>
      </c>
      <c r="Z284" s="64" t="str" cm="1">
        <f t="array" aca="1" ref="Z284" ca="1">IF(C284="","",IF(D284="MCC","-----",IF(AI284&lt;&gt;1,"-",IF(K284="","White",_xlfn.XLOOKUP("N",Table_RotateWireColor[circuit],INDIRECT("Table_RotateWireColor["&amp;U284&amp;"]"))))))</f>
        <v/>
      </c>
      <c r="AA284" s="64" t="str">
        <f t="shared" si="53"/>
        <v/>
      </c>
      <c r="AB284" s="67" t="str">
        <f>IF(C284="","","PWxx-"&amp;_xlfn.XLOOKUP(C284,table_Termination[Connector],table_Termination[Abbreviation])&amp;"T-xxSALx("&amp;IF(D284="LFMC",0,IF(D284="MCC",1,3))&amp;IF(Q284="Bolt",1,0)&amp;IF(AL284="None",0,IF(AL284="1G",1,IF(AL284="4x4",2,3)))&amp;")")</f>
        <v/>
      </c>
      <c r="AC284" s="68" t="str">
        <f>IF(D284="MCC","MC Cable Wire Colors "&amp;_xlfn.XLOOKUP(C284,table_Termination[Connector],table_Termination[MCC_Wire_Colors]),"")</f>
        <v/>
      </c>
      <c r="AD284" s="69"/>
      <c r="AG284" t="e">
        <f>IF(AND(LEFT(C284,2)="L6",_xlfn.NUMBERVALUE(LEFT(U284,3))&gt;250),"1ph",_xlfn.XLOOKUP(C284,table_Termination[Connector],table_Termination[Phasing]))</f>
        <v>#N/A</v>
      </c>
      <c r="AH284" t="e">
        <f>_xlfn.XLOOKUP('Order Entry'!AG284,lookup!$O$3:$O$7,lookup!$P$3:$P$7)</f>
        <v>#N/A</v>
      </c>
      <c r="AI284" t="e">
        <f>_xlfn.XLOOKUP('Order Entry'!AG284,lookup!$O$3:$O$7,lookup!$Q$3:$Q$7)</f>
        <v>#N/A</v>
      </c>
      <c r="AJ284">
        <f t="shared" si="50"/>
        <v>0</v>
      </c>
      <c r="AK284" t="e">
        <f>_xlfn.XLOOKUP(C284,table_Termination[Connector],table_Termination[Plate_Hole])</f>
        <v>#N/A</v>
      </c>
      <c r="AL284" t="e">
        <f>_xlfn.XLOOKUP(V284,lookup!$AD$68:$AD$72,lookup!$AC$68:$AC$72)</f>
        <v>#N/A</v>
      </c>
      <c r="AM284" s="44" t="str" cm="1">
        <f t="array" ref="AM284">IF(C284="","",IF(_xlfn.XLOOKUP(C284,table_Termination[Connector],table_Termination[Plate_Hole])=1.6,{"4x4","1G"},IF(_xlfn.XLOOKUP(C284,table_Termination[Connector],table_Termination[Plate_Hole])=2.1,"4x4","None")))</f>
        <v/>
      </c>
      <c r="AO284" s="44" t="str" cm="1">
        <f t="array" ref="AO284">IF(AM284="","None",_xlfn.XLOOKUP(_xlfn.ANCHORARRAY(AM284),lookup!$AC$68:$AC$72,lookup!$AD$68:$AD$72))</f>
        <v>None</v>
      </c>
      <c r="AQ284" s="44" t="s">
        <v>283</v>
      </c>
      <c r="AR284" t="str">
        <f>IF(C284="","",_xlfn.XLOOKUP(_xlfn.XLOOKUP(C284,table_Termination[Connector],table_Termination[SQD_Breaker]),Table_Breaker[breaker],Table_Breaker[Description]))</f>
        <v/>
      </c>
      <c r="AS284" t="str">
        <f>IF(C284="","",_xlfn.XLOOKUP(_xlfn.XLOOKUP(C284,table_Termination[Connector],table_Termination[HV_Siem_Breaker]),Table_Breaker[breaker],Table_Breaker[Description],""))</f>
        <v/>
      </c>
      <c r="AT284" s="44" t="s">
        <v>283</v>
      </c>
      <c r="AU284" t="e">
        <f t="shared" si="54"/>
        <v>#N/A</v>
      </c>
      <c r="AV284" t="e">
        <f t="shared" si="55"/>
        <v>#N/A</v>
      </c>
      <c r="AW284" s="44" t="str" cm="1">
        <f t="array" ref="AW284">IF(D284="","",_xlfn.TOROW(lookup!A465:A477))</f>
        <v/>
      </c>
    </row>
    <row r="285" spans="1:49" x14ac:dyDescent="0.25">
      <c r="A285" s="56">
        <v>276</v>
      </c>
      <c r="B285" s="57" t="str">
        <f t="shared" si="51"/>
        <v/>
      </c>
      <c r="C285" s="58"/>
      <c r="D285" s="58"/>
      <c r="E285" s="57"/>
      <c r="F285" s="57" t="str">
        <f t="shared" si="52"/>
        <v/>
      </c>
      <c r="G285" s="57"/>
      <c r="H285" s="59"/>
      <c r="I285" s="59" t="s">
        <v>183</v>
      </c>
      <c r="J285" s="59" t="s">
        <v>183</v>
      </c>
      <c r="K285" s="59"/>
      <c r="L285" s="60" t="str">
        <f t="shared" si="56"/>
        <v/>
      </c>
      <c r="M285" s="60" t="str">
        <f t="shared" si="57"/>
        <v/>
      </c>
      <c r="N285" s="59"/>
      <c r="O285" s="59"/>
      <c r="P285" s="61"/>
      <c r="Q285" s="61"/>
      <c r="R285" s="62" t="str">
        <f>IF(C285="","",_xlfn.XLOOKUP(C285,table_Termination[Connector],table_Termination[Conduit_Size]))</f>
        <v/>
      </c>
      <c r="S285" s="63" t="str">
        <f>IF(C285="","",_xlfn.XLOOKUP(C285,table_Termination[Connector],table_Termination[Wire AWG]))</f>
        <v/>
      </c>
      <c r="T285" s="64" t="str">
        <f t="shared" si="49"/>
        <v/>
      </c>
      <c r="U285" s="65" t="str">
        <f>IF(C285="","",LEFT(_xlfn.XLOOKUP(C285,table_Termination[Connector],table_Termination[Voltage]),3))</f>
        <v/>
      </c>
      <c r="V285" s="66" t="str">
        <f t="shared" si="58"/>
        <v/>
      </c>
      <c r="W285" s="64" t="str" cm="1">
        <f t="array" aca="1" ref="W285" ca="1">IF(C285="","",IF(D285="MCC","------",IF(K285="","Black",_xlfn.XLOOKUP(K285,Table_RotateWireColor[circuit],INDIRECT("Table_RotateWireColor["&amp;U285&amp;"]")))))</f>
        <v/>
      </c>
      <c r="X285" s="64" t="str" cm="1">
        <f t="array" aca="1" ref="X285" ca="1">IF(C285="","",IF(D285="MCC","-----",IF(AH285=1,"-",IF(K285="","Red",_xlfn.XLOOKUP(L285,Table_RotateWireColor[circuit],INDIRECT("Table_RotateWireColor["&amp;U285&amp;"]"))))))</f>
        <v/>
      </c>
      <c r="Y285" s="64" t="str" cm="1">
        <f t="array" aca="1" ref="Y285" ca="1">IF(C285="","",IF(D285="MCC","-----",IF(AH285&lt;=2,"-",IF(K285="","Blue",_xlfn.XLOOKUP(M285,Table_RotateWireColor[circuit],INDIRECT("Table_RotateWireColor["&amp;U285&amp;"]"))))))</f>
        <v/>
      </c>
      <c r="Z285" s="64" t="str" cm="1">
        <f t="array" aca="1" ref="Z285" ca="1">IF(C285="","",IF(D285="MCC","-----",IF(AI285&lt;&gt;1,"-",IF(K285="","White",_xlfn.XLOOKUP("N",Table_RotateWireColor[circuit],INDIRECT("Table_RotateWireColor["&amp;U285&amp;"]"))))))</f>
        <v/>
      </c>
      <c r="AA285" s="64" t="str">
        <f t="shared" si="53"/>
        <v/>
      </c>
      <c r="AB285" s="67" t="str">
        <f>IF(C285="","","PWxx-"&amp;_xlfn.XLOOKUP(C285,table_Termination[Connector],table_Termination[Abbreviation])&amp;"T-xxSALx("&amp;IF(D285="LFMC",0,IF(D285="MCC",1,3))&amp;IF(Q285="Bolt",1,0)&amp;IF(AL285="None",0,IF(AL285="1G",1,IF(AL285="4x4",2,3)))&amp;")")</f>
        <v/>
      </c>
      <c r="AC285" s="68" t="str">
        <f>IF(D285="MCC","MC Cable Wire Colors "&amp;_xlfn.XLOOKUP(C285,table_Termination[Connector],table_Termination[MCC_Wire_Colors]),"")</f>
        <v/>
      </c>
      <c r="AD285" s="69"/>
      <c r="AG285" t="e">
        <f>IF(AND(LEFT(C285,2)="L6",_xlfn.NUMBERVALUE(LEFT(U285,3))&gt;250),"1ph",_xlfn.XLOOKUP(C285,table_Termination[Connector],table_Termination[Phasing]))</f>
        <v>#N/A</v>
      </c>
      <c r="AH285" t="e">
        <f>_xlfn.XLOOKUP('Order Entry'!AG285,lookup!$O$3:$O$7,lookup!$P$3:$P$7)</f>
        <v>#N/A</v>
      </c>
      <c r="AI285" t="e">
        <f>_xlfn.XLOOKUP('Order Entry'!AG285,lookup!$O$3:$O$7,lookup!$Q$3:$Q$7)</f>
        <v>#N/A</v>
      </c>
      <c r="AJ285">
        <f t="shared" si="50"/>
        <v>0</v>
      </c>
      <c r="AK285" t="e">
        <f>_xlfn.XLOOKUP(C285,table_Termination[Connector],table_Termination[Plate_Hole])</f>
        <v>#N/A</v>
      </c>
      <c r="AL285" t="e">
        <f>_xlfn.XLOOKUP(V285,lookup!$AD$68:$AD$72,lookup!$AC$68:$AC$72)</f>
        <v>#N/A</v>
      </c>
      <c r="AM285" s="44" t="str" cm="1">
        <f t="array" ref="AM285">IF(C285="","",IF(_xlfn.XLOOKUP(C285,table_Termination[Connector],table_Termination[Plate_Hole])=1.6,{"4x4","1G"},IF(_xlfn.XLOOKUP(C285,table_Termination[Connector],table_Termination[Plate_Hole])=2.1,"4x4","None")))</f>
        <v/>
      </c>
      <c r="AO285" s="44" t="str" cm="1">
        <f t="array" ref="AO285">IF(AM285="","None",_xlfn.XLOOKUP(_xlfn.ANCHORARRAY(AM285),lookup!$AC$68:$AC$72,lookup!$AD$68:$AD$72))</f>
        <v>None</v>
      </c>
      <c r="AQ285" s="44" t="s">
        <v>283</v>
      </c>
      <c r="AR285" t="str">
        <f>IF(C285="","",_xlfn.XLOOKUP(_xlfn.XLOOKUP(C285,table_Termination[Connector],table_Termination[SQD_Breaker]),Table_Breaker[breaker],Table_Breaker[Description]))</f>
        <v/>
      </c>
      <c r="AS285" t="str">
        <f>IF(C285="","",_xlfn.XLOOKUP(_xlfn.XLOOKUP(C285,table_Termination[Connector],table_Termination[HV_Siem_Breaker]),Table_Breaker[breaker],Table_Breaker[Description],""))</f>
        <v/>
      </c>
      <c r="AT285" s="44" t="s">
        <v>283</v>
      </c>
      <c r="AU285" t="e">
        <f t="shared" si="54"/>
        <v>#N/A</v>
      </c>
      <c r="AV285" t="e">
        <f t="shared" si="55"/>
        <v>#N/A</v>
      </c>
      <c r="AW285" s="44" t="str" cm="1">
        <f t="array" ref="AW285">IF(D285="","",_xlfn.TOROW(lookup!A466:A478))</f>
        <v/>
      </c>
    </row>
    <row r="286" spans="1:49" x14ac:dyDescent="0.25">
      <c r="A286" s="56">
        <v>277</v>
      </c>
      <c r="B286" s="57" t="str">
        <f t="shared" si="51"/>
        <v/>
      </c>
      <c r="C286" s="58"/>
      <c r="D286" s="58"/>
      <c r="E286" s="57"/>
      <c r="F286" s="57" t="str">
        <f t="shared" si="52"/>
        <v/>
      </c>
      <c r="G286" s="57"/>
      <c r="H286" s="59"/>
      <c r="I286" s="59" t="s">
        <v>183</v>
      </c>
      <c r="J286" s="59" t="s">
        <v>183</v>
      </c>
      <c r="K286" s="59"/>
      <c r="L286" s="60" t="str">
        <f t="shared" si="56"/>
        <v/>
      </c>
      <c r="M286" s="60" t="str">
        <f t="shared" si="57"/>
        <v/>
      </c>
      <c r="N286" s="59"/>
      <c r="O286" s="59"/>
      <c r="P286" s="61"/>
      <c r="Q286" s="61"/>
      <c r="R286" s="62" t="str">
        <f>IF(C286="","",_xlfn.XLOOKUP(C286,table_Termination[Connector],table_Termination[Conduit_Size]))</f>
        <v/>
      </c>
      <c r="S286" s="63" t="str">
        <f>IF(C286="","",_xlfn.XLOOKUP(C286,table_Termination[Connector],table_Termination[Wire AWG]))</f>
        <v/>
      </c>
      <c r="T286" s="64" t="str">
        <f t="shared" si="49"/>
        <v/>
      </c>
      <c r="U286" s="65" t="str">
        <f>IF(C286="","",LEFT(_xlfn.XLOOKUP(C286,table_Termination[Connector],table_Termination[Voltage]),3))</f>
        <v/>
      </c>
      <c r="V286" s="66" t="str">
        <f t="shared" si="58"/>
        <v/>
      </c>
      <c r="W286" s="64" t="str" cm="1">
        <f t="array" aca="1" ref="W286" ca="1">IF(C286="","",IF(D286="MCC","------",IF(K286="","Black",_xlfn.XLOOKUP(K286,Table_RotateWireColor[circuit],INDIRECT("Table_RotateWireColor["&amp;U286&amp;"]")))))</f>
        <v/>
      </c>
      <c r="X286" s="64" t="str" cm="1">
        <f t="array" aca="1" ref="X286" ca="1">IF(C286="","",IF(D286="MCC","-----",IF(AH286=1,"-",IF(K286="","Red",_xlfn.XLOOKUP(L286,Table_RotateWireColor[circuit],INDIRECT("Table_RotateWireColor["&amp;U286&amp;"]"))))))</f>
        <v/>
      </c>
      <c r="Y286" s="64" t="str" cm="1">
        <f t="array" aca="1" ref="Y286" ca="1">IF(C286="","",IF(D286="MCC","-----",IF(AH286&lt;=2,"-",IF(K286="","Blue",_xlfn.XLOOKUP(M286,Table_RotateWireColor[circuit],INDIRECT("Table_RotateWireColor["&amp;U286&amp;"]"))))))</f>
        <v/>
      </c>
      <c r="Z286" s="64" t="str" cm="1">
        <f t="array" aca="1" ref="Z286" ca="1">IF(C286="","",IF(D286="MCC","-----",IF(AI286&lt;&gt;1,"-",IF(K286="","White",_xlfn.XLOOKUP("N",Table_RotateWireColor[circuit],INDIRECT("Table_RotateWireColor["&amp;U286&amp;"]"))))))</f>
        <v/>
      </c>
      <c r="AA286" s="64" t="str">
        <f t="shared" si="53"/>
        <v/>
      </c>
      <c r="AB286" s="67" t="str">
        <f>IF(C286="","","PWxx-"&amp;_xlfn.XLOOKUP(C286,table_Termination[Connector],table_Termination[Abbreviation])&amp;"T-xxSALx("&amp;IF(D286="LFMC",0,IF(D286="MCC",1,3))&amp;IF(Q286="Bolt",1,0)&amp;IF(AL286="None",0,IF(AL286="1G",1,IF(AL286="4x4",2,3)))&amp;")")</f>
        <v/>
      </c>
      <c r="AC286" s="68" t="str">
        <f>IF(D286="MCC","MC Cable Wire Colors "&amp;_xlfn.XLOOKUP(C286,table_Termination[Connector],table_Termination[MCC_Wire_Colors]),"")</f>
        <v/>
      </c>
      <c r="AD286" s="69"/>
      <c r="AG286" t="e">
        <f>IF(AND(LEFT(C286,2)="L6",_xlfn.NUMBERVALUE(LEFT(U286,3))&gt;250),"1ph",_xlfn.XLOOKUP(C286,table_Termination[Connector],table_Termination[Phasing]))</f>
        <v>#N/A</v>
      </c>
      <c r="AH286" t="e">
        <f>_xlfn.XLOOKUP('Order Entry'!AG286,lookup!$O$3:$O$7,lookup!$P$3:$P$7)</f>
        <v>#N/A</v>
      </c>
      <c r="AI286" t="e">
        <f>_xlfn.XLOOKUP('Order Entry'!AG286,lookup!$O$3:$O$7,lookup!$Q$3:$Q$7)</f>
        <v>#N/A</v>
      </c>
      <c r="AJ286">
        <f t="shared" si="50"/>
        <v>0</v>
      </c>
      <c r="AK286" t="e">
        <f>_xlfn.XLOOKUP(C286,table_Termination[Connector],table_Termination[Plate_Hole])</f>
        <v>#N/A</v>
      </c>
      <c r="AL286" t="e">
        <f>_xlfn.XLOOKUP(V286,lookup!$AD$68:$AD$72,lookup!$AC$68:$AC$72)</f>
        <v>#N/A</v>
      </c>
      <c r="AM286" s="44" t="str" cm="1">
        <f t="array" ref="AM286">IF(C286="","",IF(_xlfn.XLOOKUP(C286,table_Termination[Connector],table_Termination[Plate_Hole])=1.6,{"4x4","1G"},IF(_xlfn.XLOOKUP(C286,table_Termination[Connector],table_Termination[Plate_Hole])=2.1,"4x4","None")))</f>
        <v/>
      </c>
      <c r="AO286" s="44" t="str" cm="1">
        <f t="array" ref="AO286">IF(AM286="","None",_xlfn.XLOOKUP(_xlfn.ANCHORARRAY(AM286),lookup!$AC$68:$AC$72,lookup!$AD$68:$AD$72))</f>
        <v>None</v>
      </c>
      <c r="AQ286" s="44" t="s">
        <v>283</v>
      </c>
      <c r="AR286" t="str">
        <f>IF(C286="","",_xlfn.XLOOKUP(_xlfn.XLOOKUP(C286,table_Termination[Connector],table_Termination[SQD_Breaker]),Table_Breaker[breaker],Table_Breaker[Description]))</f>
        <v/>
      </c>
      <c r="AS286" t="str">
        <f>IF(C286="","",_xlfn.XLOOKUP(_xlfn.XLOOKUP(C286,table_Termination[Connector],table_Termination[HV_Siem_Breaker]),Table_Breaker[breaker],Table_Breaker[Description],""))</f>
        <v/>
      </c>
      <c r="AT286" s="44" t="s">
        <v>283</v>
      </c>
      <c r="AU286" t="e">
        <f t="shared" si="54"/>
        <v>#N/A</v>
      </c>
      <c r="AV286" t="e">
        <f t="shared" si="55"/>
        <v>#N/A</v>
      </c>
      <c r="AW286" s="44" t="str" cm="1">
        <f t="array" ref="AW286">IF(D286="","",_xlfn.TOROW(lookup!A467:A479))</f>
        <v/>
      </c>
    </row>
    <row r="287" spans="1:49" x14ac:dyDescent="0.25">
      <c r="A287" s="56">
        <v>278</v>
      </c>
      <c r="B287" s="57" t="str">
        <f t="shared" si="51"/>
        <v/>
      </c>
      <c r="C287" s="58"/>
      <c r="D287" s="58"/>
      <c r="E287" s="57"/>
      <c r="F287" s="57" t="str">
        <f t="shared" si="52"/>
        <v/>
      </c>
      <c r="G287" s="57"/>
      <c r="H287" s="59"/>
      <c r="I287" s="59" t="s">
        <v>183</v>
      </c>
      <c r="J287" s="59" t="s">
        <v>183</v>
      </c>
      <c r="K287" s="59"/>
      <c r="L287" s="60" t="str">
        <f t="shared" si="56"/>
        <v/>
      </c>
      <c r="M287" s="60" t="str">
        <f t="shared" si="57"/>
        <v/>
      </c>
      <c r="N287" s="59"/>
      <c r="O287" s="59"/>
      <c r="P287" s="61"/>
      <c r="Q287" s="61"/>
      <c r="R287" s="62" t="str">
        <f>IF(C287="","",_xlfn.XLOOKUP(C287,table_Termination[Connector],table_Termination[Conduit_Size]))</f>
        <v/>
      </c>
      <c r="S287" s="63" t="str">
        <f>IF(C287="","",_xlfn.XLOOKUP(C287,table_Termination[Connector],table_Termination[Wire AWG]))</f>
        <v/>
      </c>
      <c r="T287" s="64" t="str">
        <f t="shared" si="49"/>
        <v/>
      </c>
      <c r="U287" s="65" t="str">
        <f>IF(C287="","",LEFT(_xlfn.XLOOKUP(C287,table_Termination[Connector],table_Termination[Voltage]),3))</f>
        <v/>
      </c>
      <c r="V287" s="66" t="str">
        <f t="shared" si="58"/>
        <v/>
      </c>
      <c r="W287" s="64" t="str" cm="1">
        <f t="array" aca="1" ref="W287" ca="1">IF(C287="","",IF(D287="MCC","------",IF(K287="","Black",_xlfn.XLOOKUP(K287,Table_RotateWireColor[circuit],INDIRECT("Table_RotateWireColor["&amp;U287&amp;"]")))))</f>
        <v/>
      </c>
      <c r="X287" s="64" t="str" cm="1">
        <f t="array" aca="1" ref="X287" ca="1">IF(C287="","",IF(D287="MCC","-----",IF(AH287=1,"-",IF(K287="","Red",_xlfn.XLOOKUP(L287,Table_RotateWireColor[circuit],INDIRECT("Table_RotateWireColor["&amp;U287&amp;"]"))))))</f>
        <v/>
      </c>
      <c r="Y287" s="64" t="str" cm="1">
        <f t="array" aca="1" ref="Y287" ca="1">IF(C287="","",IF(D287="MCC","-----",IF(AH287&lt;=2,"-",IF(K287="","Blue",_xlfn.XLOOKUP(M287,Table_RotateWireColor[circuit],INDIRECT("Table_RotateWireColor["&amp;U287&amp;"]"))))))</f>
        <v/>
      </c>
      <c r="Z287" s="64" t="str" cm="1">
        <f t="array" aca="1" ref="Z287" ca="1">IF(C287="","",IF(D287="MCC","-----",IF(AI287&lt;&gt;1,"-",IF(K287="","White",_xlfn.XLOOKUP("N",Table_RotateWireColor[circuit],INDIRECT("Table_RotateWireColor["&amp;U287&amp;"]"))))))</f>
        <v/>
      </c>
      <c r="AA287" s="64" t="str">
        <f t="shared" si="53"/>
        <v/>
      </c>
      <c r="AB287" s="67" t="str">
        <f>IF(C287="","","PWxx-"&amp;_xlfn.XLOOKUP(C287,table_Termination[Connector],table_Termination[Abbreviation])&amp;"T-xxSALx("&amp;IF(D287="LFMC",0,IF(D287="MCC",1,3))&amp;IF(Q287="Bolt",1,0)&amp;IF(AL287="None",0,IF(AL287="1G",1,IF(AL287="4x4",2,3)))&amp;")")</f>
        <v/>
      </c>
      <c r="AC287" s="68" t="str">
        <f>IF(D287="MCC","MC Cable Wire Colors "&amp;_xlfn.XLOOKUP(C287,table_Termination[Connector],table_Termination[MCC_Wire_Colors]),"")</f>
        <v/>
      </c>
      <c r="AD287" s="69"/>
      <c r="AG287" t="e">
        <f>IF(AND(LEFT(C287,2)="L6",_xlfn.NUMBERVALUE(LEFT(U287,3))&gt;250),"1ph",_xlfn.XLOOKUP(C287,table_Termination[Connector],table_Termination[Phasing]))</f>
        <v>#N/A</v>
      </c>
      <c r="AH287" t="e">
        <f>_xlfn.XLOOKUP('Order Entry'!AG287,lookup!$O$3:$O$7,lookup!$P$3:$P$7)</f>
        <v>#N/A</v>
      </c>
      <c r="AI287" t="e">
        <f>_xlfn.XLOOKUP('Order Entry'!AG287,lookup!$O$3:$O$7,lookup!$Q$3:$Q$7)</f>
        <v>#N/A</v>
      </c>
      <c r="AJ287">
        <f t="shared" si="50"/>
        <v>0</v>
      </c>
      <c r="AK287" t="e">
        <f>_xlfn.XLOOKUP(C287,table_Termination[Connector],table_Termination[Plate_Hole])</f>
        <v>#N/A</v>
      </c>
      <c r="AL287" t="e">
        <f>_xlfn.XLOOKUP(V287,lookup!$AD$68:$AD$72,lookup!$AC$68:$AC$72)</f>
        <v>#N/A</v>
      </c>
      <c r="AM287" s="44" t="str" cm="1">
        <f t="array" ref="AM287">IF(C287="","",IF(_xlfn.XLOOKUP(C287,table_Termination[Connector],table_Termination[Plate_Hole])=1.6,{"4x4","1G"},IF(_xlfn.XLOOKUP(C287,table_Termination[Connector],table_Termination[Plate_Hole])=2.1,"4x4","None")))</f>
        <v/>
      </c>
      <c r="AO287" s="44" t="str" cm="1">
        <f t="array" ref="AO287">IF(AM287="","None",_xlfn.XLOOKUP(_xlfn.ANCHORARRAY(AM287),lookup!$AC$68:$AC$72,lookup!$AD$68:$AD$72))</f>
        <v>None</v>
      </c>
      <c r="AQ287" s="44" t="s">
        <v>283</v>
      </c>
      <c r="AR287" t="str">
        <f>IF(C287="","",_xlfn.XLOOKUP(_xlfn.XLOOKUP(C287,table_Termination[Connector],table_Termination[SQD_Breaker]),Table_Breaker[breaker],Table_Breaker[Description]))</f>
        <v/>
      </c>
      <c r="AS287" t="str">
        <f>IF(C287="","",_xlfn.XLOOKUP(_xlfn.XLOOKUP(C287,table_Termination[Connector],table_Termination[HV_Siem_Breaker]),Table_Breaker[breaker],Table_Breaker[Description],""))</f>
        <v/>
      </c>
      <c r="AT287" s="44" t="s">
        <v>283</v>
      </c>
      <c r="AU287" t="e">
        <f t="shared" si="54"/>
        <v>#N/A</v>
      </c>
      <c r="AV287" t="e">
        <f t="shared" si="55"/>
        <v>#N/A</v>
      </c>
      <c r="AW287" s="44" t="str" cm="1">
        <f t="array" ref="AW287">IF(D287="","",_xlfn.TOROW(lookup!A468:A480))</f>
        <v/>
      </c>
    </row>
    <row r="288" spans="1:49" x14ac:dyDescent="0.25">
      <c r="A288" s="56">
        <v>279</v>
      </c>
      <c r="B288" s="57" t="str">
        <f t="shared" si="51"/>
        <v/>
      </c>
      <c r="C288" s="58"/>
      <c r="D288" s="58"/>
      <c r="E288" s="57"/>
      <c r="F288" s="57" t="str">
        <f t="shared" si="52"/>
        <v/>
      </c>
      <c r="G288" s="57"/>
      <c r="H288" s="59"/>
      <c r="I288" s="59" t="s">
        <v>183</v>
      </c>
      <c r="J288" s="59" t="s">
        <v>183</v>
      </c>
      <c r="K288" s="59"/>
      <c r="L288" s="60" t="str">
        <f t="shared" si="56"/>
        <v/>
      </c>
      <c r="M288" s="60" t="str">
        <f t="shared" si="57"/>
        <v/>
      </c>
      <c r="N288" s="59"/>
      <c r="O288" s="59"/>
      <c r="P288" s="61"/>
      <c r="Q288" s="61"/>
      <c r="R288" s="62" t="str">
        <f>IF(C288="","",_xlfn.XLOOKUP(C288,table_Termination[Connector],table_Termination[Conduit_Size]))</f>
        <v/>
      </c>
      <c r="S288" s="63" t="str">
        <f>IF(C288="","",_xlfn.XLOOKUP(C288,table_Termination[Connector],table_Termination[Wire AWG]))</f>
        <v/>
      </c>
      <c r="T288" s="64" t="str">
        <f t="shared" si="49"/>
        <v/>
      </c>
      <c r="U288" s="65" t="str">
        <f>IF(C288="","",LEFT(_xlfn.XLOOKUP(C288,table_Termination[Connector],table_Termination[Voltage]),3))</f>
        <v/>
      </c>
      <c r="V288" s="66" t="str">
        <f t="shared" si="58"/>
        <v/>
      </c>
      <c r="W288" s="64" t="str" cm="1">
        <f t="array" aca="1" ref="W288" ca="1">IF(C288="","",IF(D288="MCC","------",IF(K288="","Black",_xlfn.XLOOKUP(K288,Table_RotateWireColor[circuit],INDIRECT("Table_RotateWireColor["&amp;U288&amp;"]")))))</f>
        <v/>
      </c>
      <c r="X288" s="64" t="str" cm="1">
        <f t="array" aca="1" ref="X288" ca="1">IF(C288="","",IF(D288="MCC","-----",IF(AH288=1,"-",IF(K288="","Red",_xlfn.XLOOKUP(L288,Table_RotateWireColor[circuit],INDIRECT("Table_RotateWireColor["&amp;U288&amp;"]"))))))</f>
        <v/>
      </c>
      <c r="Y288" s="64" t="str" cm="1">
        <f t="array" aca="1" ref="Y288" ca="1">IF(C288="","",IF(D288="MCC","-----",IF(AH288&lt;=2,"-",IF(K288="","Blue",_xlfn.XLOOKUP(M288,Table_RotateWireColor[circuit],INDIRECT("Table_RotateWireColor["&amp;U288&amp;"]"))))))</f>
        <v/>
      </c>
      <c r="Z288" s="64" t="str" cm="1">
        <f t="array" aca="1" ref="Z288" ca="1">IF(C288="","",IF(D288="MCC","-----",IF(AI288&lt;&gt;1,"-",IF(K288="","White",_xlfn.XLOOKUP("N",Table_RotateWireColor[circuit],INDIRECT("Table_RotateWireColor["&amp;U288&amp;"]"))))))</f>
        <v/>
      </c>
      <c r="AA288" s="64" t="str">
        <f t="shared" si="53"/>
        <v/>
      </c>
      <c r="AB288" s="67" t="str">
        <f>IF(C288="","","PWxx-"&amp;_xlfn.XLOOKUP(C288,table_Termination[Connector],table_Termination[Abbreviation])&amp;"T-xxSALx("&amp;IF(D288="LFMC",0,IF(D288="MCC",1,3))&amp;IF(Q288="Bolt",1,0)&amp;IF(AL288="None",0,IF(AL288="1G",1,IF(AL288="4x4",2,3)))&amp;")")</f>
        <v/>
      </c>
      <c r="AC288" s="68" t="str">
        <f>IF(D288="MCC","MC Cable Wire Colors "&amp;_xlfn.XLOOKUP(C288,table_Termination[Connector],table_Termination[MCC_Wire_Colors]),"")</f>
        <v/>
      </c>
      <c r="AD288" s="69"/>
      <c r="AG288" t="e">
        <f>IF(AND(LEFT(C288,2)="L6",_xlfn.NUMBERVALUE(LEFT(U288,3))&gt;250),"1ph",_xlfn.XLOOKUP(C288,table_Termination[Connector],table_Termination[Phasing]))</f>
        <v>#N/A</v>
      </c>
      <c r="AH288" t="e">
        <f>_xlfn.XLOOKUP('Order Entry'!AG288,lookup!$O$3:$O$7,lookup!$P$3:$P$7)</f>
        <v>#N/A</v>
      </c>
      <c r="AI288" t="e">
        <f>_xlfn.XLOOKUP('Order Entry'!AG288,lookup!$O$3:$O$7,lookup!$Q$3:$Q$7)</f>
        <v>#N/A</v>
      </c>
      <c r="AJ288">
        <f t="shared" si="50"/>
        <v>0</v>
      </c>
      <c r="AK288" t="e">
        <f>_xlfn.XLOOKUP(C288,table_Termination[Connector],table_Termination[Plate_Hole])</f>
        <v>#N/A</v>
      </c>
      <c r="AL288" t="e">
        <f>_xlfn.XLOOKUP(V288,lookup!$AD$68:$AD$72,lookup!$AC$68:$AC$72)</f>
        <v>#N/A</v>
      </c>
      <c r="AM288" s="44" t="str" cm="1">
        <f t="array" ref="AM288">IF(C288="","",IF(_xlfn.XLOOKUP(C288,table_Termination[Connector],table_Termination[Plate_Hole])=1.6,{"4x4","1G"},IF(_xlfn.XLOOKUP(C288,table_Termination[Connector],table_Termination[Plate_Hole])=2.1,"4x4","None")))</f>
        <v/>
      </c>
      <c r="AO288" s="44" t="str" cm="1">
        <f t="array" ref="AO288">IF(AM288="","None",_xlfn.XLOOKUP(_xlfn.ANCHORARRAY(AM288),lookup!$AC$68:$AC$72,lookup!$AD$68:$AD$72))</f>
        <v>None</v>
      </c>
      <c r="AQ288" s="44" t="s">
        <v>283</v>
      </c>
      <c r="AR288" t="str">
        <f>IF(C288="","",_xlfn.XLOOKUP(_xlfn.XLOOKUP(C288,table_Termination[Connector],table_Termination[SQD_Breaker]),Table_Breaker[breaker],Table_Breaker[Description]))</f>
        <v/>
      </c>
      <c r="AS288" t="str">
        <f>IF(C288="","",_xlfn.XLOOKUP(_xlfn.XLOOKUP(C288,table_Termination[Connector],table_Termination[HV_Siem_Breaker]),Table_Breaker[breaker],Table_Breaker[Description],""))</f>
        <v/>
      </c>
      <c r="AT288" s="44" t="s">
        <v>283</v>
      </c>
      <c r="AU288" t="e">
        <f t="shared" si="54"/>
        <v>#N/A</v>
      </c>
      <c r="AV288" t="e">
        <f t="shared" si="55"/>
        <v>#N/A</v>
      </c>
      <c r="AW288" s="44" t="str" cm="1">
        <f t="array" ref="AW288">IF(D288="","",_xlfn.TOROW(lookup!A469:A481))</f>
        <v/>
      </c>
    </row>
    <row r="289" spans="1:49" x14ac:dyDescent="0.25">
      <c r="A289" s="56">
        <v>280</v>
      </c>
      <c r="B289" s="57" t="str">
        <f t="shared" si="51"/>
        <v/>
      </c>
      <c r="C289" s="58"/>
      <c r="D289" s="58"/>
      <c r="E289" s="57"/>
      <c r="F289" s="57" t="str">
        <f t="shared" si="52"/>
        <v/>
      </c>
      <c r="G289" s="57"/>
      <c r="H289" s="59"/>
      <c r="I289" s="59" t="s">
        <v>183</v>
      </c>
      <c r="J289" s="59" t="s">
        <v>183</v>
      </c>
      <c r="K289" s="59"/>
      <c r="L289" s="60" t="str">
        <f t="shared" si="56"/>
        <v/>
      </c>
      <c r="M289" s="60" t="str">
        <f t="shared" si="57"/>
        <v/>
      </c>
      <c r="N289" s="59"/>
      <c r="O289" s="59"/>
      <c r="P289" s="61"/>
      <c r="Q289" s="61"/>
      <c r="R289" s="62" t="str">
        <f>IF(C289="","",_xlfn.XLOOKUP(C289,table_Termination[Connector],table_Termination[Conduit_Size]))</f>
        <v/>
      </c>
      <c r="S289" s="63" t="str">
        <f>IF(C289="","",_xlfn.XLOOKUP(C289,table_Termination[Connector],table_Termination[Wire AWG]))</f>
        <v/>
      </c>
      <c r="T289" s="64" t="str">
        <f t="shared" si="49"/>
        <v/>
      </c>
      <c r="U289" s="65" t="str">
        <f>IF(C289="","",LEFT(_xlfn.XLOOKUP(C289,table_Termination[Connector],table_Termination[Voltage]),3))</f>
        <v/>
      </c>
      <c r="V289" s="66" t="str">
        <f t="shared" si="58"/>
        <v/>
      </c>
      <c r="W289" s="64" t="str" cm="1">
        <f t="array" aca="1" ref="W289" ca="1">IF(C289="","",IF(D289="MCC","------",IF(K289="","Black",_xlfn.XLOOKUP(K289,Table_RotateWireColor[circuit],INDIRECT("Table_RotateWireColor["&amp;U289&amp;"]")))))</f>
        <v/>
      </c>
      <c r="X289" s="64" t="str" cm="1">
        <f t="array" aca="1" ref="X289" ca="1">IF(C289="","",IF(D289="MCC","-----",IF(AH289=1,"-",IF(K289="","Red",_xlfn.XLOOKUP(L289,Table_RotateWireColor[circuit],INDIRECT("Table_RotateWireColor["&amp;U289&amp;"]"))))))</f>
        <v/>
      </c>
      <c r="Y289" s="64" t="str" cm="1">
        <f t="array" aca="1" ref="Y289" ca="1">IF(C289="","",IF(D289="MCC","-----",IF(AH289&lt;=2,"-",IF(K289="","Blue",_xlfn.XLOOKUP(M289,Table_RotateWireColor[circuit],INDIRECT("Table_RotateWireColor["&amp;U289&amp;"]"))))))</f>
        <v/>
      </c>
      <c r="Z289" s="64" t="str" cm="1">
        <f t="array" aca="1" ref="Z289" ca="1">IF(C289="","",IF(D289="MCC","-----",IF(AI289&lt;&gt;1,"-",IF(K289="","White",_xlfn.XLOOKUP("N",Table_RotateWireColor[circuit],INDIRECT("Table_RotateWireColor["&amp;U289&amp;"]"))))))</f>
        <v/>
      </c>
      <c r="AA289" s="64" t="str">
        <f t="shared" si="53"/>
        <v/>
      </c>
      <c r="AB289" s="67" t="str">
        <f>IF(C289="","","PWxx-"&amp;_xlfn.XLOOKUP(C289,table_Termination[Connector],table_Termination[Abbreviation])&amp;"T-xxSALx("&amp;IF(D289="LFMC",0,IF(D289="MCC",1,3))&amp;IF(Q289="Bolt",1,0)&amp;IF(AL289="None",0,IF(AL289="1G",1,IF(AL289="4x4",2,3)))&amp;")")</f>
        <v/>
      </c>
      <c r="AC289" s="68" t="str">
        <f>IF(D289="MCC","MC Cable Wire Colors "&amp;_xlfn.XLOOKUP(C289,table_Termination[Connector],table_Termination[MCC_Wire_Colors]),"")</f>
        <v/>
      </c>
      <c r="AD289" s="69"/>
      <c r="AG289" t="e">
        <f>IF(AND(LEFT(C289,2)="L6",_xlfn.NUMBERVALUE(LEFT(U289,3))&gt;250),"1ph",_xlfn.XLOOKUP(C289,table_Termination[Connector],table_Termination[Phasing]))</f>
        <v>#N/A</v>
      </c>
      <c r="AH289" t="e">
        <f>_xlfn.XLOOKUP('Order Entry'!AG289,lookup!$O$3:$O$7,lookup!$P$3:$P$7)</f>
        <v>#N/A</v>
      </c>
      <c r="AI289" t="e">
        <f>_xlfn.XLOOKUP('Order Entry'!AG289,lookup!$O$3:$O$7,lookup!$Q$3:$Q$7)</f>
        <v>#N/A</v>
      </c>
      <c r="AJ289">
        <f t="shared" si="50"/>
        <v>0</v>
      </c>
      <c r="AK289" t="e">
        <f>_xlfn.XLOOKUP(C289,table_Termination[Connector],table_Termination[Plate_Hole])</f>
        <v>#N/A</v>
      </c>
      <c r="AL289" t="e">
        <f>_xlfn.XLOOKUP(V289,lookup!$AD$68:$AD$72,lookup!$AC$68:$AC$72)</f>
        <v>#N/A</v>
      </c>
      <c r="AM289" s="44" t="str" cm="1">
        <f t="array" ref="AM289">IF(C289="","",IF(_xlfn.XLOOKUP(C289,table_Termination[Connector],table_Termination[Plate_Hole])=1.6,{"4x4","1G"},IF(_xlfn.XLOOKUP(C289,table_Termination[Connector],table_Termination[Plate_Hole])=2.1,"4x4","None")))</f>
        <v/>
      </c>
      <c r="AO289" s="44" t="str" cm="1">
        <f t="array" ref="AO289">IF(AM289="","None",_xlfn.XLOOKUP(_xlfn.ANCHORARRAY(AM289),lookup!$AC$68:$AC$72,lookup!$AD$68:$AD$72))</f>
        <v>None</v>
      </c>
      <c r="AQ289" s="44" t="s">
        <v>283</v>
      </c>
      <c r="AR289" t="str">
        <f>IF(C289="","",_xlfn.XLOOKUP(_xlfn.XLOOKUP(C289,table_Termination[Connector],table_Termination[SQD_Breaker]),Table_Breaker[breaker],Table_Breaker[Description]))</f>
        <v/>
      </c>
      <c r="AS289" t="str">
        <f>IF(C289="","",_xlfn.XLOOKUP(_xlfn.XLOOKUP(C289,table_Termination[Connector],table_Termination[HV_Siem_Breaker]),Table_Breaker[breaker],Table_Breaker[Description],""))</f>
        <v/>
      </c>
      <c r="AT289" s="44" t="s">
        <v>283</v>
      </c>
      <c r="AU289" t="e">
        <f t="shared" si="54"/>
        <v>#N/A</v>
      </c>
      <c r="AV289" t="e">
        <f t="shared" si="55"/>
        <v>#N/A</v>
      </c>
      <c r="AW289" s="44" t="str" cm="1">
        <f t="array" ref="AW289">IF(D289="","",_xlfn.TOROW(lookup!A470:A482))</f>
        <v/>
      </c>
    </row>
    <row r="290" spans="1:49" x14ac:dyDescent="0.25">
      <c r="A290" s="56">
        <v>281</v>
      </c>
      <c r="B290" s="57" t="str">
        <f t="shared" si="51"/>
        <v/>
      </c>
      <c r="C290" s="58"/>
      <c r="D290" s="58"/>
      <c r="E290" s="57"/>
      <c r="F290" s="57" t="str">
        <f t="shared" si="52"/>
        <v/>
      </c>
      <c r="G290" s="57"/>
      <c r="H290" s="59"/>
      <c r="I290" s="59" t="s">
        <v>183</v>
      </c>
      <c r="J290" s="59" t="s">
        <v>183</v>
      </c>
      <c r="K290" s="59"/>
      <c r="L290" s="60" t="str">
        <f t="shared" si="56"/>
        <v/>
      </c>
      <c r="M290" s="60" t="str">
        <f t="shared" si="57"/>
        <v/>
      </c>
      <c r="N290" s="59"/>
      <c r="O290" s="59"/>
      <c r="P290" s="61"/>
      <c r="Q290" s="61"/>
      <c r="R290" s="62" t="str">
        <f>IF(C290="","",_xlfn.XLOOKUP(C290,table_Termination[Connector],table_Termination[Conduit_Size]))</f>
        <v/>
      </c>
      <c r="S290" s="63" t="str">
        <f>IF(C290="","",_xlfn.XLOOKUP(C290,table_Termination[Connector],table_Termination[Wire AWG]))</f>
        <v/>
      </c>
      <c r="T290" s="64" t="str">
        <f t="shared" si="49"/>
        <v/>
      </c>
      <c r="U290" s="65" t="str">
        <f>IF(C290="","",LEFT(_xlfn.XLOOKUP(C290,table_Termination[Connector],table_Termination[Voltage]),3))</f>
        <v/>
      </c>
      <c r="V290" s="66" t="str">
        <f t="shared" si="58"/>
        <v/>
      </c>
      <c r="W290" s="64" t="str" cm="1">
        <f t="array" aca="1" ref="W290" ca="1">IF(C290="","",IF(D290="MCC","------",IF(K290="","Black",_xlfn.XLOOKUP(K290,Table_RotateWireColor[circuit],INDIRECT("Table_RotateWireColor["&amp;U290&amp;"]")))))</f>
        <v/>
      </c>
      <c r="X290" s="64" t="str" cm="1">
        <f t="array" aca="1" ref="X290" ca="1">IF(C290="","",IF(D290="MCC","-----",IF(AH290=1,"-",IF(K290="","Red",_xlfn.XLOOKUP(L290,Table_RotateWireColor[circuit],INDIRECT("Table_RotateWireColor["&amp;U290&amp;"]"))))))</f>
        <v/>
      </c>
      <c r="Y290" s="64" t="str" cm="1">
        <f t="array" aca="1" ref="Y290" ca="1">IF(C290="","",IF(D290="MCC","-----",IF(AH290&lt;=2,"-",IF(K290="","Blue",_xlfn.XLOOKUP(M290,Table_RotateWireColor[circuit],INDIRECT("Table_RotateWireColor["&amp;U290&amp;"]"))))))</f>
        <v/>
      </c>
      <c r="Z290" s="64" t="str" cm="1">
        <f t="array" aca="1" ref="Z290" ca="1">IF(C290="","",IF(D290="MCC","-----",IF(AI290&lt;&gt;1,"-",IF(K290="","White",_xlfn.XLOOKUP("N",Table_RotateWireColor[circuit],INDIRECT("Table_RotateWireColor["&amp;U290&amp;"]"))))))</f>
        <v/>
      </c>
      <c r="AA290" s="64" t="str">
        <f t="shared" si="53"/>
        <v/>
      </c>
      <c r="AB290" s="67" t="str">
        <f>IF(C290="","","PWxx-"&amp;_xlfn.XLOOKUP(C290,table_Termination[Connector],table_Termination[Abbreviation])&amp;"T-xxSALx("&amp;IF(D290="LFMC",0,IF(D290="MCC",1,3))&amp;IF(Q290="Bolt",1,0)&amp;IF(AL290="None",0,IF(AL290="1G",1,IF(AL290="4x4",2,3)))&amp;")")</f>
        <v/>
      </c>
      <c r="AC290" s="68" t="str">
        <f>IF(D290="MCC","MC Cable Wire Colors "&amp;_xlfn.XLOOKUP(C290,table_Termination[Connector],table_Termination[MCC_Wire_Colors]),"")</f>
        <v/>
      </c>
      <c r="AD290" s="69"/>
      <c r="AG290" t="e">
        <f>IF(AND(LEFT(C290,2)="L6",_xlfn.NUMBERVALUE(LEFT(U290,3))&gt;250),"1ph",_xlfn.XLOOKUP(C290,table_Termination[Connector],table_Termination[Phasing]))</f>
        <v>#N/A</v>
      </c>
      <c r="AH290" t="e">
        <f>_xlfn.XLOOKUP('Order Entry'!AG290,lookup!$O$3:$O$7,lookup!$P$3:$P$7)</f>
        <v>#N/A</v>
      </c>
      <c r="AI290" t="e">
        <f>_xlfn.XLOOKUP('Order Entry'!AG290,lookup!$O$3:$O$7,lookup!$Q$3:$Q$7)</f>
        <v>#N/A</v>
      </c>
      <c r="AJ290">
        <f t="shared" si="50"/>
        <v>0</v>
      </c>
      <c r="AK290" t="e">
        <f>_xlfn.XLOOKUP(C290,table_Termination[Connector],table_Termination[Plate_Hole])</f>
        <v>#N/A</v>
      </c>
      <c r="AL290" t="e">
        <f>_xlfn.XLOOKUP(V290,lookup!$AD$68:$AD$72,lookup!$AC$68:$AC$72)</f>
        <v>#N/A</v>
      </c>
      <c r="AM290" s="44" t="str" cm="1">
        <f t="array" ref="AM290">IF(C290="","",IF(_xlfn.XLOOKUP(C290,table_Termination[Connector],table_Termination[Plate_Hole])=1.6,{"4x4","1G"},IF(_xlfn.XLOOKUP(C290,table_Termination[Connector],table_Termination[Plate_Hole])=2.1,"4x4","None")))</f>
        <v/>
      </c>
      <c r="AO290" s="44" t="str" cm="1">
        <f t="array" ref="AO290">IF(AM290="","None",_xlfn.XLOOKUP(_xlfn.ANCHORARRAY(AM290),lookup!$AC$68:$AC$72,lookup!$AD$68:$AD$72))</f>
        <v>None</v>
      </c>
      <c r="AQ290" s="44" t="s">
        <v>283</v>
      </c>
      <c r="AR290" t="str">
        <f>IF(C290="","",_xlfn.XLOOKUP(_xlfn.XLOOKUP(C290,table_Termination[Connector],table_Termination[SQD_Breaker]),Table_Breaker[breaker],Table_Breaker[Description]))</f>
        <v/>
      </c>
      <c r="AS290" t="str">
        <f>IF(C290="","",_xlfn.XLOOKUP(_xlfn.XLOOKUP(C290,table_Termination[Connector],table_Termination[HV_Siem_Breaker]),Table_Breaker[breaker],Table_Breaker[Description],""))</f>
        <v/>
      </c>
      <c r="AT290" s="44" t="s">
        <v>283</v>
      </c>
      <c r="AU290" t="e">
        <f t="shared" si="54"/>
        <v>#N/A</v>
      </c>
      <c r="AV290" t="e">
        <f t="shared" si="55"/>
        <v>#N/A</v>
      </c>
      <c r="AW290" s="44" t="str" cm="1">
        <f t="array" ref="AW290">IF(D290="","",_xlfn.TOROW(lookup!A471:A483))</f>
        <v/>
      </c>
    </row>
    <row r="291" spans="1:49" x14ac:dyDescent="0.25">
      <c r="A291" s="56">
        <v>282</v>
      </c>
      <c r="B291" s="57" t="str">
        <f t="shared" si="51"/>
        <v/>
      </c>
      <c r="C291" s="58"/>
      <c r="D291" s="58"/>
      <c r="E291" s="57"/>
      <c r="F291" s="57" t="str">
        <f t="shared" si="52"/>
        <v/>
      </c>
      <c r="G291" s="57"/>
      <c r="H291" s="59"/>
      <c r="I291" s="59" t="s">
        <v>183</v>
      </c>
      <c r="J291" s="59" t="s">
        <v>183</v>
      </c>
      <c r="K291" s="59"/>
      <c r="L291" s="60" t="str">
        <f t="shared" si="56"/>
        <v/>
      </c>
      <c r="M291" s="60" t="str">
        <f t="shared" si="57"/>
        <v/>
      </c>
      <c r="N291" s="59"/>
      <c r="O291" s="59"/>
      <c r="P291" s="61"/>
      <c r="Q291" s="61"/>
      <c r="R291" s="62" t="str">
        <f>IF(C291="","",_xlfn.XLOOKUP(C291,table_Termination[Connector],table_Termination[Conduit_Size]))</f>
        <v/>
      </c>
      <c r="S291" s="63" t="str">
        <f>IF(C291="","",_xlfn.XLOOKUP(C291,table_Termination[Connector],table_Termination[Wire AWG]))</f>
        <v/>
      </c>
      <c r="T291" s="64" t="str">
        <f t="shared" si="49"/>
        <v/>
      </c>
      <c r="U291" s="65" t="str">
        <f>IF(C291="","",LEFT(_xlfn.XLOOKUP(C291,table_Termination[Connector],table_Termination[Voltage]),3))</f>
        <v/>
      </c>
      <c r="V291" s="66" t="str">
        <f t="shared" si="58"/>
        <v/>
      </c>
      <c r="W291" s="64" t="str" cm="1">
        <f t="array" aca="1" ref="W291" ca="1">IF(C291="","",IF(D291="MCC","------",IF(K291="","Black",_xlfn.XLOOKUP(K291,Table_RotateWireColor[circuit],INDIRECT("Table_RotateWireColor["&amp;U291&amp;"]")))))</f>
        <v/>
      </c>
      <c r="X291" s="64" t="str" cm="1">
        <f t="array" aca="1" ref="X291" ca="1">IF(C291="","",IF(D291="MCC","-----",IF(AH291=1,"-",IF(K291="","Red",_xlfn.XLOOKUP(L291,Table_RotateWireColor[circuit],INDIRECT("Table_RotateWireColor["&amp;U291&amp;"]"))))))</f>
        <v/>
      </c>
      <c r="Y291" s="64" t="str" cm="1">
        <f t="array" aca="1" ref="Y291" ca="1">IF(C291="","",IF(D291="MCC","-----",IF(AH291&lt;=2,"-",IF(K291="","Blue",_xlfn.XLOOKUP(M291,Table_RotateWireColor[circuit],INDIRECT("Table_RotateWireColor["&amp;U291&amp;"]"))))))</f>
        <v/>
      </c>
      <c r="Z291" s="64" t="str" cm="1">
        <f t="array" aca="1" ref="Z291" ca="1">IF(C291="","",IF(D291="MCC","-----",IF(AI291&lt;&gt;1,"-",IF(K291="","White",_xlfn.XLOOKUP("N",Table_RotateWireColor[circuit],INDIRECT("Table_RotateWireColor["&amp;U291&amp;"]"))))))</f>
        <v/>
      </c>
      <c r="AA291" s="64" t="str">
        <f t="shared" si="53"/>
        <v/>
      </c>
      <c r="AB291" s="67" t="str">
        <f>IF(C291="","","PWxx-"&amp;_xlfn.XLOOKUP(C291,table_Termination[Connector],table_Termination[Abbreviation])&amp;"T-xxSALx("&amp;IF(D291="LFMC",0,IF(D291="MCC",1,3))&amp;IF(Q291="Bolt",1,0)&amp;IF(AL291="None",0,IF(AL291="1G",1,IF(AL291="4x4",2,3)))&amp;")")</f>
        <v/>
      </c>
      <c r="AC291" s="68" t="str">
        <f>IF(D291="MCC","MC Cable Wire Colors "&amp;_xlfn.XLOOKUP(C291,table_Termination[Connector],table_Termination[MCC_Wire_Colors]),"")</f>
        <v/>
      </c>
      <c r="AD291" s="69"/>
      <c r="AG291" t="e">
        <f>IF(AND(LEFT(C291,2)="L6",_xlfn.NUMBERVALUE(LEFT(U291,3))&gt;250),"1ph",_xlfn.XLOOKUP(C291,table_Termination[Connector],table_Termination[Phasing]))</f>
        <v>#N/A</v>
      </c>
      <c r="AH291" t="e">
        <f>_xlfn.XLOOKUP('Order Entry'!AG291,lookup!$O$3:$O$7,lookup!$P$3:$P$7)</f>
        <v>#N/A</v>
      </c>
      <c r="AI291" t="e">
        <f>_xlfn.XLOOKUP('Order Entry'!AG291,lookup!$O$3:$O$7,lookup!$Q$3:$Q$7)</f>
        <v>#N/A</v>
      </c>
      <c r="AJ291">
        <f t="shared" si="50"/>
        <v>0</v>
      </c>
      <c r="AK291" t="e">
        <f>_xlfn.XLOOKUP(C291,table_Termination[Connector],table_Termination[Plate_Hole])</f>
        <v>#N/A</v>
      </c>
      <c r="AL291" t="e">
        <f>_xlfn.XLOOKUP(V291,lookup!$AD$68:$AD$72,lookup!$AC$68:$AC$72)</f>
        <v>#N/A</v>
      </c>
      <c r="AM291" s="44" t="str" cm="1">
        <f t="array" ref="AM291">IF(C291="","",IF(_xlfn.XLOOKUP(C291,table_Termination[Connector],table_Termination[Plate_Hole])=1.6,{"4x4","1G"},IF(_xlfn.XLOOKUP(C291,table_Termination[Connector],table_Termination[Plate_Hole])=2.1,"4x4","None")))</f>
        <v/>
      </c>
      <c r="AO291" s="44" t="str" cm="1">
        <f t="array" ref="AO291">IF(AM291="","None",_xlfn.XLOOKUP(_xlfn.ANCHORARRAY(AM291),lookup!$AC$68:$AC$72,lookup!$AD$68:$AD$72))</f>
        <v>None</v>
      </c>
      <c r="AQ291" s="44" t="s">
        <v>283</v>
      </c>
      <c r="AR291" t="str">
        <f>IF(C291="","",_xlfn.XLOOKUP(_xlfn.XLOOKUP(C291,table_Termination[Connector],table_Termination[SQD_Breaker]),Table_Breaker[breaker],Table_Breaker[Description]))</f>
        <v/>
      </c>
      <c r="AS291" t="str">
        <f>IF(C291="","",_xlfn.XLOOKUP(_xlfn.XLOOKUP(C291,table_Termination[Connector],table_Termination[HV_Siem_Breaker]),Table_Breaker[breaker],Table_Breaker[Description],""))</f>
        <v/>
      </c>
      <c r="AT291" s="44" t="s">
        <v>283</v>
      </c>
      <c r="AU291" t="e">
        <f t="shared" si="54"/>
        <v>#N/A</v>
      </c>
      <c r="AV291" t="e">
        <f t="shared" si="55"/>
        <v>#N/A</v>
      </c>
      <c r="AW291" s="44" t="str" cm="1">
        <f t="array" ref="AW291">IF(D291="","",_xlfn.TOROW(lookup!A472:A484))</f>
        <v/>
      </c>
    </row>
    <row r="292" spans="1:49" x14ac:dyDescent="0.25">
      <c r="A292" s="56">
        <v>283</v>
      </c>
      <c r="B292" s="57" t="str">
        <f t="shared" si="51"/>
        <v/>
      </c>
      <c r="C292" s="58"/>
      <c r="D292" s="58"/>
      <c r="E292" s="57"/>
      <c r="F292" s="57" t="str">
        <f t="shared" si="52"/>
        <v/>
      </c>
      <c r="G292" s="57"/>
      <c r="H292" s="59"/>
      <c r="I292" s="59" t="s">
        <v>183</v>
      </c>
      <c r="J292" s="59" t="s">
        <v>183</v>
      </c>
      <c r="K292" s="59"/>
      <c r="L292" s="60" t="str">
        <f t="shared" si="56"/>
        <v/>
      </c>
      <c r="M292" s="60" t="str">
        <f t="shared" si="57"/>
        <v/>
      </c>
      <c r="N292" s="59"/>
      <c r="O292" s="59"/>
      <c r="P292" s="61"/>
      <c r="Q292" s="61"/>
      <c r="R292" s="62" t="str">
        <f>IF(C292="","",_xlfn.XLOOKUP(C292,table_Termination[Connector],table_Termination[Conduit_Size]))</f>
        <v/>
      </c>
      <c r="S292" s="63" t="str">
        <f>IF(C292="","",_xlfn.XLOOKUP(C292,table_Termination[Connector],table_Termination[Wire AWG]))</f>
        <v/>
      </c>
      <c r="T292" s="64" t="str">
        <f t="shared" si="49"/>
        <v/>
      </c>
      <c r="U292" s="65" t="str">
        <f>IF(C292="","",LEFT(_xlfn.XLOOKUP(C292,table_Termination[Connector],table_Termination[Voltage]),3))</f>
        <v/>
      </c>
      <c r="V292" s="66" t="str">
        <f t="shared" si="58"/>
        <v/>
      </c>
      <c r="W292" s="64" t="str" cm="1">
        <f t="array" aca="1" ref="W292" ca="1">IF(C292="","",IF(D292="MCC","------",IF(K292="","Black",_xlfn.XLOOKUP(K292,Table_RotateWireColor[circuit],INDIRECT("Table_RotateWireColor["&amp;U292&amp;"]")))))</f>
        <v/>
      </c>
      <c r="X292" s="64" t="str" cm="1">
        <f t="array" aca="1" ref="X292" ca="1">IF(C292="","",IF(D292="MCC","-----",IF(AH292=1,"-",IF(K292="","Red",_xlfn.XLOOKUP(L292,Table_RotateWireColor[circuit],INDIRECT("Table_RotateWireColor["&amp;U292&amp;"]"))))))</f>
        <v/>
      </c>
      <c r="Y292" s="64" t="str" cm="1">
        <f t="array" aca="1" ref="Y292" ca="1">IF(C292="","",IF(D292="MCC","-----",IF(AH292&lt;=2,"-",IF(K292="","Blue",_xlfn.XLOOKUP(M292,Table_RotateWireColor[circuit],INDIRECT("Table_RotateWireColor["&amp;U292&amp;"]"))))))</f>
        <v/>
      </c>
      <c r="Z292" s="64" t="str" cm="1">
        <f t="array" aca="1" ref="Z292" ca="1">IF(C292="","",IF(D292="MCC","-----",IF(AI292&lt;&gt;1,"-",IF(K292="","White",_xlfn.XLOOKUP("N",Table_RotateWireColor[circuit],INDIRECT("Table_RotateWireColor["&amp;U292&amp;"]"))))))</f>
        <v/>
      </c>
      <c r="AA292" s="64" t="str">
        <f t="shared" si="53"/>
        <v/>
      </c>
      <c r="AB292" s="67" t="str">
        <f>IF(C292="","","PWxx-"&amp;_xlfn.XLOOKUP(C292,table_Termination[Connector],table_Termination[Abbreviation])&amp;"T-xxSALx("&amp;IF(D292="LFMC",0,IF(D292="MCC",1,3))&amp;IF(Q292="Bolt",1,0)&amp;IF(AL292="None",0,IF(AL292="1G",1,IF(AL292="4x4",2,3)))&amp;")")</f>
        <v/>
      </c>
      <c r="AC292" s="68" t="str">
        <f>IF(D292="MCC","MC Cable Wire Colors "&amp;_xlfn.XLOOKUP(C292,table_Termination[Connector],table_Termination[MCC_Wire_Colors]),"")</f>
        <v/>
      </c>
      <c r="AD292" s="69"/>
      <c r="AG292" t="e">
        <f>IF(AND(LEFT(C292,2)="L6",_xlfn.NUMBERVALUE(LEFT(U292,3))&gt;250),"1ph",_xlfn.XLOOKUP(C292,table_Termination[Connector],table_Termination[Phasing]))</f>
        <v>#N/A</v>
      </c>
      <c r="AH292" t="e">
        <f>_xlfn.XLOOKUP('Order Entry'!AG292,lookup!$O$3:$O$7,lookup!$P$3:$P$7)</f>
        <v>#N/A</v>
      </c>
      <c r="AI292" t="e">
        <f>_xlfn.XLOOKUP('Order Entry'!AG292,lookup!$O$3:$O$7,lookup!$Q$3:$Q$7)</f>
        <v>#N/A</v>
      </c>
      <c r="AJ292">
        <f t="shared" si="50"/>
        <v>0</v>
      </c>
      <c r="AK292" t="e">
        <f>_xlfn.XLOOKUP(C292,table_Termination[Connector],table_Termination[Plate_Hole])</f>
        <v>#N/A</v>
      </c>
      <c r="AL292" t="e">
        <f>_xlfn.XLOOKUP(V292,lookup!$AD$68:$AD$72,lookup!$AC$68:$AC$72)</f>
        <v>#N/A</v>
      </c>
      <c r="AM292" s="44" t="str" cm="1">
        <f t="array" ref="AM292">IF(C292="","",IF(_xlfn.XLOOKUP(C292,table_Termination[Connector],table_Termination[Plate_Hole])=1.6,{"4x4","1G"},IF(_xlfn.XLOOKUP(C292,table_Termination[Connector],table_Termination[Plate_Hole])=2.1,"4x4","None")))</f>
        <v/>
      </c>
      <c r="AO292" s="44" t="str" cm="1">
        <f t="array" ref="AO292">IF(AM292="","None",_xlfn.XLOOKUP(_xlfn.ANCHORARRAY(AM292),lookup!$AC$68:$AC$72,lookup!$AD$68:$AD$72))</f>
        <v>None</v>
      </c>
      <c r="AQ292" s="44" t="s">
        <v>283</v>
      </c>
      <c r="AR292" t="str">
        <f>IF(C292="","",_xlfn.XLOOKUP(_xlfn.XLOOKUP(C292,table_Termination[Connector],table_Termination[SQD_Breaker]),Table_Breaker[breaker],Table_Breaker[Description]))</f>
        <v/>
      </c>
      <c r="AS292" t="str">
        <f>IF(C292="","",_xlfn.XLOOKUP(_xlfn.XLOOKUP(C292,table_Termination[Connector],table_Termination[HV_Siem_Breaker]),Table_Breaker[breaker],Table_Breaker[Description],""))</f>
        <v/>
      </c>
      <c r="AT292" s="44" t="s">
        <v>283</v>
      </c>
      <c r="AU292" t="e">
        <f t="shared" si="54"/>
        <v>#N/A</v>
      </c>
      <c r="AV292" t="e">
        <f t="shared" si="55"/>
        <v>#N/A</v>
      </c>
      <c r="AW292" s="44" t="str" cm="1">
        <f t="array" ref="AW292">IF(D292="","",_xlfn.TOROW(lookup!A473:A485))</f>
        <v/>
      </c>
    </row>
    <row r="293" spans="1:49" x14ac:dyDescent="0.25">
      <c r="A293" s="56">
        <v>284</v>
      </c>
      <c r="B293" s="57" t="str">
        <f t="shared" si="51"/>
        <v/>
      </c>
      <c r="C293" s="58"/>
      <c r="D293" s="58"/>
      <c r="E293" s="57"/>
      <c r="F293" s="57" t="str">
        <f t="shared" si="52"/>
        <v/>
      </c>
      <c r="G293" s="57"/>
      <c r="H293" s="59"/>
      <c r="I293" s="59" t="s">
        <v>183</v>
      </c>
      <c r="J293" s="59" t="s">
        <v>183</v>
      </c>
      <c r="K293" s="59"/>
      <c r="L293" s="60" t="str">
        <f t="shared" si="56"/>
        <v/>
      </c>
      <c r="M293" s="60" t="str">
        <f t="shared" si="57"/>
        <v/>
      </c>
      <c r="N293" s="59"/>
      <c r="O293" s="59"/>
      <c r="P293" s="61"/>
      <c r="Q293" s="61"/>
      <c r="R293" s="62" t="str">
        <f>IF(C293="","",_xlfn.XLOOKUP(C293,table_Termination[Connector],table_Termination[Conduit_Size]))</f>
        <v/>
      </c>
      <c r="S293" s="63" t="str">
        <f>IF(C293="","",_xlfn.XLOOKUP(C293,table_Termination[Connector],table_Termination[Wire AWG]))</f>
        <v/>
      </c>
      <c r="T293" s="64" t="str">
        <f t="shared" si="49"/>
        <v/>
      </c>
      <c r="U293" s="65" t="str">
        <f>IF(C293="","",LEFT(_xlfn.XLOOKUP(C293,table_Termination[Connector],table_Termination[Voltage]),3))</f>
        <v/>
      </c>
      <c r="V293" s="66" t="str">
        <f t="shared" si="58"/>
        <v/>
      </c>
      <c r="W293" s="64" t="str" cm="1">
        <f t="array" aca="1" ref="W293" ca="1">IF(C293="","",IF(D293="MCC","------",IF(K293="","Black",_xlfn.XLOOKUP(K293,Table_RotateWireColor[circuit],INDIRECT("Table_RotateWireColor["&amp;U293&amp;"]")))))</f>
        <v/>
      </c>
      <c r="X293" s="64" t="str" cm="1">
        <f t="array" aca="1" ref="X293" ca="1">IF(C293="","",IF(D293="MCC","-----",IF(AH293=1,"-",IF(K293="","Red",_xlfn.XLOOKUP(L293,Table_RotateWireColor[circuit],INDIRECT("Table_RotateWireColor["&amp;U293&amp;"]"))))))</f>
        <v/>
      </c>
      <c r="Y293" s="64" t="str" cm="1">
        <f t="array" aca="1" ref="Y293" ca="1">IF(C293="","",IF(D293="MCC","-----",IF(AH293&lt;=2,"-",IF(K293="","Blue",_xlfn.XLOOKUP(M293,Table_RotateWireColor[circuit],INDIRECT("Table_RotateWireColor["&amp;U293&amp;"]"))))))</f>
        <v/>
      </c>
      <c r="Z293" s="64" t="str" cm="1">
        <f t="array" aca="1" ref="Z293" ca="1">IF(C293="","",IF(D293="MCC","-----",IF(AI293&lt;&gt;1,"-",IF(K293="","White",_xlfn.XLOOKUP("N",Table_RotateWireColor[circuit],INDIRECT("Table_RotateWireColor["&amp;U293&amp;"]"))))))</f>
        <v/>
      </c>
      <c r="AA293" s="64" t="str">
        <f t="shared" si="53"/>
        <v/>
      </c>
      <c r="AB293" s="67" t="str">
        <f>IF(C293="","","PWxx-"&amp;_xlfn.XLOOKUP(C293,table_Termination[Connector],table_Termination[Abbreviation])&amp;"T-xxSALx("&amp;IF(D293="LFMC",0,IF(D293="MCC",1,3))&amp;IF(Q293="Bolt",1,0)&amp;IF(AL293="None",0,IF(AL293="1G",1,IF(AL293="4x4",2,3)))&amp;")")</f>
        <v/>
      </c>
      <c r="AC293" s="68" t="str">
        <f>IF(D293="MCC","MC Cable Wire Colors "&amp;_xlfn.XLOOKUP(C293,table_Termination[Connector],table_Termination[MCC_Wire_Colors]),"")</f>
        <v/>
      </c>
      <c r="AD293" s="69"/>
      <c r="AG293" t="e">
        <f>IF(AND(LEFT(C293,2)="L6",_xlfn.NUMBERVALUE(LEFT(U293,3))&gt;250),"1ph",_xlfn.XLOOKUP(C293,table_Termination[Connector],table_Termination[Phasing]))</f>
        <v>#N/A</v>
      </c>
      <c r="AH293" t="e">
        <f>_xlfn.XLOOKUP('Order Entry'!AG293,lookup!$O$3:$O$7,lookup!$P$3:$P$7)</f>
        <v>#N/A</v>
      </c>
      <c r="AI293" t="e">
        <f>_xlfn.XLOOKUP('Order Entry'!AG293,lookup!$O$3:$O$7,lookup!$Q$3:$Q$7)</f>
        <v>#N/A</v>
      </c>
      <c r="AJ293">
        <f t="shared" si="50"/>
        <v>0</v>
      </c>
      <c r="AK293" t="e">
        <f>_xlfn.XLOOKUP(C293,table_Termination[Connector],table_Termination[Plate_Hole])</f>
        <v>#N/A</v>
      </c>
      <c r="AL293" t="e">
        <f>_xlfn.XLOOKUP(V293,lookup!$AD$68:$AD$72,lookup!$AC$68:$AC$72)</f>
        <v>#N/A</v>
      </c>
      <c r="AM293" s="44" t="str" cm="1">
        <f t="array" ref="AM293">IF(C293="","",IF(_xlfn.XLOOKUP(C293,table_Termination[Connector],table_Termination[Plate_Hole])=1.6,{"4x4","1G"},IF(_xlfn.XLOOKUP(C293,table_Termination[Connector],table_Termination[Plate_Hole])=2.1,"4x4","None")))</f>
        <v/>
      </c>
      <c r="AO293" s="44" t="str" cm="1">
        <f t="array" ref="AO293">IF(AM293="","None",_xlfn.XLOOKUP(_xlfn.ANCHORARRAY(AM293),lookup!$AC$68:$AC$72,lookup!$AD$68:$AD$72))</f>
        <v>None</v>
      </c>
      <c r="AQ293" s="44" t="s">
        <v>283</v>
      </c>
      <c r="AR293" t="str">
        <f>IF(C293="","",_xlfn.XLOOKUP(_xlfn.XLOOKUP(C293,table_Termination[Connector],table_Termination[SQD_Breaker]),Table_Breaker[breaker],Table_Breaker[Description]))</f>
        <v/>
      </c>
      <c r="AS293" t="str">
        <f>IF(C293="","",_xlfn.XLOOKUP(_xlfn.XLOOKUP(C293,table_Termination[Connector],table_Termination[HV_Siem_Breaker]),Table_Breaker[breaker],Table_Breaker[Description],""))</f>
        <v/>
      </c>
      <c r="AT293" s="44" t="s">
        <v>283</v>
      </c>
      <c r="AU293" t="e">
        <f t="shared" si="54"/>
        <v>#N/A</v>
      </c>
      <c r="AV293" t="e">
        <f t="shared" si="55"/>
        <v>#N/A</v>
      </c>
      <c r="AW293" s="44" t="str" cm="1">
        <f t="array" ref="AW293">IF(D293="","",_xlfn.TOROW(lookup!A474:A486))</f>
        <v/>
      </c>
    </row>
    <row r="294" spans="1:49" x14ac:dyDescent="0.25">
      <c r="A294" s="56">
        <v>285</v>
      </c>
      <c r="B294" s="57" t="str">
        <f t="shared" si="51"/>
        <v/>
      </c>
      <c r="C294" s="58"/>
      <c r="D294" s="58"/>
      <c r="E294" s="57"/>
      <c r="F294" s="57" t="str">
        <f t="shared" si="52"/>
        <v/>
      </c>
      <c r="G294" s="57"/>
      <c r="H294" s="59"/>
      <c r="I294" s="59" t="s">
        <v>183</v>
      </c>
      <c r="J294" s="59" t="s">
        <v>183</v>
      </c>
      <c r="K294" s="59"/>
      <c r="L294" s="60" t="str">
        <f t="shared" si="56"/>
        <v/>
      </c>
      <c r="M294" s="60" t="str">
        <f t="shared" si="57"/>
        <v/>
      </c>
      <c r="N294" s="59"/>
      <c r="O294" s="59"/>
      <c r="P294" s="61"/>
      <c r="Q294" s="61"/>
      <c r="R294" s="62" t="str">
        <f>IF(C294="","",_xlfn.XLOOKUP(C294,table_Termination[Connector],table_Termination[Conduit_Size]))</f>
        <v/>
      </c>
      <c r="S294" s="63" t="str">
        <f>IF(C294="","",_xlfn.XLOOKUP(C294,table_Termination[Connector],table_Termination[Wire AWG]))</f>
        <v/>
      </c>
      <c r="T294" s="64" t="str">
        <f t="shared" si="49"/>
        <v/>
      </c>
      <c r="U294" s="65" t="str">
        <f>IF(C294="","",LEFT(_xlfn.XLOOKUP(C294,table_Termination[Connector],table_Termination[Voltage]),3))</f>
        <v/>
      </c>
      <c r="V294" s="66" t="str">
        <f t="shared" si="58"/>
        <v/>
      </c>
      <c r="W294" s="64" t="str" cm="1">
        <f t="array" aca="1" ref="W294" ca="1">IF(C294="","",IF(D294="MCC","------",IF(K294="","Black",_xlfn.XLOOKUP(K294,Table_RotateWireColor[circuit],INDIRECT("Table_RotateWireColor["&amp;U294&amp;"]")))))</f>
        <v/>
      </c>
      <c r="X294" s="64" t="str" cm="1">
        <f t="array" aca="1" ref="X294" ca="1">IF(C294="","",IF(D294="MCC","-----",IF(AH294=1,"-",IF(K294="","Red",_xlfn.XLOOKUP(L294,Table_RotateWireColor[circuit],INDIRECT("Table_RotateWireColor["&amp;U294&amp;"]"))))))</f>
        <v/>
      </c>
      <c r="Y294" s="64" t="str" cm="1">
        <f t="array" aca="1" ref="Y294" ca="1">IF(C294="","",IF(D294="MCC","-----",IF(AH294&lt;=2,"-",IF(K294="","Blue",_xlfn.XLOOKUP(M294,Table_RotateWireColor[circuit],INDIRECT("Table_RotateWireColor["&amp;U294&amp;"]"))))))</f>
        <v/>
      </c>
      <c r="Z294" s="64" t="str" cm="1">
        <f t="array" aca="1" ref="Z294" ca="1">IF(C294="","",IF(D294="MCC","-----",IF(AI294&lt;&gt;1,"-",IF(K294="","White",_xlfn.XLOOKUP("N",Table_RotateWireColor[circuit],INDIRECT("Table_RotateWireColor["&amp;U294&amp;"]"))))))</f>
        <v/>
      </c>
      <c r="AA294" s="64" t="str">
        <f t="shared" si="53"/>
        <v/>
      </c>
      <c r="AB294" s="67" t="str">
        <f>IF(C294="","","PWxx-"&amp;_xlfn.XLOOKUP(C294,table_Termination[Connector],table_Termination[Abbreviation])&amp;"T-xxSALx("&amp;IF(D294="LFMC",0,IF(D294="MCC",1,3))&amp;IF(Q294="Bolt",1,0)&amp;IF(AL294="None",0,IF(AL294="1G",1,IF(AL294="4x4",2,3)))&amp;")")</f>
        <v/>
      </c>
      <c r="AC294" s="68" t="str">
        <f>IF(D294="MCC","MC Cable Wire Colors "&amp;_xlfn.XLOOKUP(C294,table_Termination[Connector],table_Termination[MCC_Wire_Colors]),"")</f>
        <v/>
      </c>
      <c r="AD294" s="69"/>
      <c r="AG294" t="e">
        <f>IF(AND(LEFT(C294,2)="L6",_xlfn.NUMBERVALUE(LEFT(U294,3))&gt;250),"1ph",_xlfn.XLOOKUP(C294,table_Termination[Connector],table_Termination[Phasing]))</f>
        <v>#N/A</v>
      </c>
      <c r="AH294" t="e">
        <f>_xlfn.XLOOKUP('Order Entry'!AG294,lookup!$O$3:$O$7,lookup!$P$3:$P$7)</f>
        <v>#N/A</v>
      </c>
      <c r="AI294" t="e">
        <f>_xlfn.XLOOKUP('Order Entry'!AG294,lookup!$O$3:$O$7,lookup!$Q$3:$Q$7)</f>
        <v>#N/A</v>
      </c>
      <c r="AJ294">
        <f t="shared" si="50"/>
        <v>0</v>
      </c>
      <c r="AK294" t="e">
        <f>_xlfn.XLOOKUP(C294,table_Termination[Connector],table_Termination[Plate_Hole])</f>
        <v>#N/A</v>
      </c>
      <c r="AL294" t="e">
        <f>_xlfn.XLOOKUP(V294,lookup!$AD$68:$AD$72,lookup!$AC$68:$AC$72)</f>
        <v>#N/A</v>
      </c>
      <c r="AM294" s="44" t="str" cm="1">
        <f t="array" ref="AM294">IF(C294="","",IF(_xlfn.XLOOKUP(C294,table_Termination[Connector],table_Termination[Plate_Hole])=1.6,{"4x4","1G"},IF(_xlfn.XLOOKUP(C294,table_Termination[Connector],table_Termination[Plate_Hole])=2.1,"4x4","None")))</f>
        <v/>
      </c>
      <c r="AO294" s="44" t="str" cm="1">
        <f t="array" ref="AO294">IF(AM294="","None",_xlfn.XLOOKUP(_xlfn.ANCHORARRAY(AM294),lookup!$AC$68:$AC$72,lookup!$AD$68:$AD$72))</f>
        <v>None</v>
      </c>
      <c r="AQ294" s="44" t="s">
        <v>283</v>
      </c>
      <c r="AR294" t="str">
        <f>IF(C294="","",_xlfn.XLOOKUP(_xlfn.XLOOKUP(C294,table_Termination[Connector],table_Termination[SQD_Breaker]),Table_Breaker[breaker],Table_Breaker[Description]))</f>
        <v/>
      </c>
      <c r="AS294" t="str">
        <f>IF(C294="","",_xlfn.XLOOKUP(_xlfn.XLOOKUP(C294,table_Termination[Connector],table_Termination[HV_Siem_Breaker]),Table_Breaker[breaker],Table_Breaker[Description],""))</f>
        <v/>
      </c>
      <c r="AT294" s="44" t="s">
        <v>283</v>
      </c>
      <c r="AU294" t="e">
        <f t="shared" si="54"/>
        <v>#N/A</v>
      </c>
      <c r="AV294" t="e">
        <f t="shared" si="55"/>
        <v>#N/A</v>
      </c>
      <c r="AW294" s="44" t="str" cm="1">
        <f t="array" ref="AW294">IF(D294="","",_xlfn.TOROW(lookup!A475:A487))</f>
        <v/>
      </c>
    </row>
    <row r="295" spans="1:49" x14ac:dyDescent="0.25">
      <c r="A295" s="56">
        <v>286</v>
      </c>
      <c r="B295" s="57" t="str">
        <f t="shared" si="51"/>
        <v/>
      </c>
      <c r="C295" s="58"/>
      <c r="D295" s="58"/>
      <c r="E295" s="57"/>
      <c r="F295" s="57" t="str">
        <f t="shared" si="52"/>
        <v/>
      </c>
      <c r="G295" s="57"/>
      <c r="H295" s="59"/>
      <c r="I295" s="59" t="s">
        <v>183</v>
      </c>
      <c r="J295" s="59" t="s">
        <v>183</v>
      </c>
      <c r="K295" s="59"/>
      <c r="L295" s="60" t="str">
        <f t="shared" si="56"/>
        <v/>
      </c>
      <c r="M295" s="60" t="str">
        <f t="shared" si="57"/>
        <v/>
      </c>
      <c r="N295" s="59"/>
      <c r="O295" s="59"/>
      <c r="P295" s="61"/>
      <c r="Q295" s="61"/>
      <c r="R295" s="62" t="str">
        <f>IF(C295="","",_xlfn.XLOOKUP(C295,table_Termination[Connector],table_Termination[Conduit_Size]))</f>
        <v/>
      </c>
      <c r="S295" s="63" t="str">
        <f>IF(C295="","",_xlfn.XLOOKUP(C295,table_Termination[Connector],table_Termination[Wire AWG]))</f>
        <v/>
      </c>
      <c r="T295" s="64" t="str">
        <f t="shared" si="49"/>
        <v/>
      </c>
      <c r="U295" s="65" t="str">
        <f>IF(C295="","",LEFT(_xlfn.XLOOKUP(C295,table_Termination[Connector],table_Termination[Voltage]),3))</f>
        <v/>
      </c>
      <c r="V295" s="66" t="str">
        <f t="shared" si="58"/>
        <v/>
      </c>
      <c r="W295" s="64" t="str" cm="1">
        <f t="array" aca="1" ref="W295" ca="1">IF(C295="","",IF(D295="MCC","------",IF(K295="","Black",_xlfn.XLOOKUP(K295,Table_RotateWireColor[circuit],INDIRECT("Table_RotateWireColor["&amp;U295&amp;"]")))))</f>
        <v/>
      </c>
      <c r="X295" s="64" t="str" cm="1">
        <f t="array" aca="1" ref="X295" ca="1">IF(C295="","",IF(D295="MCC","-----",IF(AH295=1,"-",IF(K295="","Red",_xlfn.XLOOKUP(L295,Table_RotateWireColor[circuit],INDIRECT("Table_RotateWireColor["&amp;U295&amp;"]"))))))</f>
        <v/>
      </c>
      <c r="Y295" s="64" t="str" cm="1">
        <f t="array" aca="1" ref="Y295" ca="1">IF(C295="","",IF(D295="MCC","-----",IF(AH295&lt;=2,"-",IF(K295="","Blue",_xlfn.XLOOKUP(M295,Table_RotateWireColor[circuit],INDIRECT("Table_RotateWireColor["&amp;U295&amp;"]"))))))</f>
        <v/>
      </c>
      <c r="Z295" s="64" t="str" cm="1">
        <f t="array" aca="1" ref="Z295" ca="1">IF(C295="","",IF(D295="MCC","-----",IF(AI295&lt;&gt;1,"-",IF(K295="","White",_xlfn.XLOOKUP("N",Table_RotateWireColor[circuit],INDIRECT("Table_RotateWireColor["&amp;U295&amp;"]"))))))</f>
        <v/>
      </c>
      <c r="AA295" s="64" t="str">
        <f t="shared" si="53"/>
        <v/>
      </c>
      <c r="AB295" s="67" t="str">
        <f>IF(C295="","","PWxx-"&amp;_xlfn.XLOOKUP(C295,table_Termination[Connector],table_Termination[Abbreviation])&amp;"T-xxSALx("&amp;IF(D295="LFMC",0,IF(D295="MCC",1,3))&amp;IF(Q295="Bolt",1,0)&amp;IF(AL295="None",0,IF(AL295="1G",1,IF(AL295="4x4",2,3)))&amp;")")</f>
        <v/>
      </c>
      <c r="AC295" s="68" t="str">
        <f>IF(D295="MCC","MC Cable Wire Colors "&amp;_xlfn.XLOOKUP(C295,table_Termination[Connector],table_Termination[MCC_Wire_Colors]),"")</f>
        <v/>
      </c>
      <c r="AD295" s="69"/>
      <c r="AG295" t="e">
        <f>IF(AND(LEFT(C295,2)="L6",_xlfn.NUMBERVALUE(LEFT(U295,3))&gt;250),"1ph",_xlfn.XLOOKUP(C295,table_Termination[Connector],table_Termination[Phasing]))</f>
        <v>#N/A</v>
      </c>
      <c r="AH295" t="e">
        <f>_xlfn.XLOOKUP('Order Entry'!AG295,lookup!$O$3:$O$7,lookup!$P$3:$P$7)</f>
        <v>#N/A</v>
      </c>
      <c r="AI295" t="e">
        <f>_xlfn.XLOOKUP('Order Entry'!AG295,lookup!$O$3:$O$7,lookup!$Q$3:$Q$7)</f>
        <v>#N/A</v>
      </c>
      <c r="AJ295">
        <f t="shared" si="50"/>
        <v>0</v>
      </c>
      <c r="AK295" t="e">
        <f>_xlfn.XLOOKUP(C295,table_Termination[Connector],table_Termination[Plate_Hole])</f>
        <v>#N/A</v>
      </c>
      <c r="AL295" t="e">
        <f>_xlfn.XLOOKUP(V295,lookup!$AD$68:$AD$72,lookup!$AC$68:$AC$72)</f>
        <v>#N/A</v>
      </c>
      <c r="AM295" s="44" t="str" cm="1">
        <f t="array" ref="AM295">IF(C295="","",IF(_xlfn.XLOOKUP(C295,table_Termination[Connector],table_Termination[Plate_Hole])=1.6,{"4x4","1G"},IF(_xlfn.XLOOKUP(C295,table_Termination[Connector],table_Termination[Plate_Hole])=2.1,"4x4","None")))</f>
        <v/>
      </c>
      <c r="AO295" s="44" t="str" cm="1">
        <f t="array" ref="AO295">IF(AM295="","None",_xlfn.XLOOKUP(_xlfn.ANCHORARRAY(AM295),lookup!$AC$68:$AC$72,lookup!$AD$68:$AD$72))</f>
        <v>None</v>
      </c>
      <c r="AQ295" s="44" t="s">
        <v>283</v>
      </c>
      <c r="AR295" t="str">
        <f>IF(C295="","",_xlfn.XLOOKUP(_xlfn.XLOOKUP(C295,table_Termination[Connector],table_Termination[SQD_Breaker]),Table_Breaker[breaker],Table_Breaker[Description]))</f>
        <v/>
      </c>
      <c r="AS295" t="str">
        <f>IF(C295="","",_xlfn.XLOOKUP(_xlfn.XLOOKUP(C295,table_Termination[Connector],table_Termination[HV_Siem_Breaker]),Table_Breaker[breaker],Table_Breaker[Description],""))</f>
        <v/>
      </c>
      <c r="AT295" s="44" t="s">
        <v>283</v>
      </c>
      <c r="AU295" t="e">
        <f t="shared" si="54"/>
        <v>#N/A</v>
      </c>
      <c r="AV295" t="e">
        <f t="shared" si="55"/>
        <v>#N/A</v>
      </c>
      <c r="AW295" s="44" t="str" cm="1">
        <f t="array" ref="AW295">IF(D295="","",_xlfn.TOROW(lookup!A476:A488))</f>
        <v/>
      </c>
    </row>
    <row r="296" spans="1:49" x14ac:dyDescent="0.25">
      <c r="A296" s="56">
        <v>287</v>
      </c>
      <c r="B296" s="57" t="str">
        <f t="shared" si="51"/>
        <v/>
      </c>
      <c r="C296" s="58"/>
      <c r="D296" s="58"/>
      <c r="E296" s="57"/>
      <c r="F296" s="57" t="str">
        <f t="shared" si="52"/>
        <v/>
      </c>
      <c r="G296" s="57"/>
      <c r="H296" s="59"/>
      <c r="I296" s="59" t="s">
        <v>183</v>
      </c>
      <c r="J296" s="59" t="s">
        <v>183</v>
      </c>
      <c r="K296" s="59"/>
      <c r="L296" s="60" t="str">
        <f t="shared" si="56"/>
        <v/>
      </c>
      <c r="M296" s="60" t="str">
        <f t="shared" si="57"/>
        <v/>
      </c>
      <c r="N296" s="59"/>
      <c r="O296" s="59"/>
      <c r="P296" s="61"/>
      <c r="Q296" s="61"/>
      <c r="R296" s="62" t="str">
        <f>IF(C296="","",_xlfn.XLOOKUP(C296,table_Termination[Connector],table_Termination[Conduit_Size]))</f>
        <v/>
      </c>
      <c r="S296" s="63" t="str">
        <f>IF(C296="","",_xlfn.XLOOKUP(C296,table_Termination[Connector],table_Termination[Wire AWG]))</f>
        <v/>
      </c>
      <c r="T296" s="64" t="str">
        <f t="shared" si="49"/>
        <v/>
      </c>
      <c r="U296" s="65" t="str">
        <f>IF(C296="","",LEFT(_xlfn.XLOOKUP(C296,table_Termination[Connector],table_Termination[Voltage]),3))</f>
        <v/>
      </c>
      <c r="V296" s="66" t="str">
        <f t="shared" si="58"/>
        <v/>
      </c>
      <c r="W296" s="64" t="str" cm="1">
        <f t="array" aca="1" ref="W296" ca="1">IF(C296="","",IF(D296="MCC","------",IF(K296="","Black",_xlfn.XLOOKUP(K296,Table_RotateWireColor[circuit],INDIRECT("Table_RotateWireColor["&amp;U296&amp;"]")))))</f>
        <v/>
      </c>
      <c r="X296" s="64" t="str" cm="1">
        <f t="array" aca="1" ref="X296" ca="1">IF(C296="","",IF(D296="MCC","-----",IF(AH296=1,"-",IF(K296="","Red",_xlfn.XLOOKUP(L296,Table_RotateWireColor[circuit],INDIRECT("Table_RotateWireColor["&amp;U296&amp;"]"))))))</f>
        <v/>
      </c>
      <c r="Y296" s="64" t="str" cm="1">
        <f t="array" aca="1" ref="Y296" ca="1">IF(C296="","",IF(D296="MCC","-----",IF(AH296&lt;=2,"-",IF(K296="","Blue",_xlfn.XLOOKUP(M296,Table_RotateWireColor[circuit],INDIRECT("Table_RotateWireColor["&amp;U296&amp;"]"))))))</f>
        <v/>
      </c>
      <c r="Z296" s="64" t="str" cm="1">
        <f t="array" aca="1" ref="Z296" ca="1">IF(C296="","",IF(D296="MCC","-----",IF(AI296&lt;&gt;1,"-",IF(K296="","White",_xlfn.XLOOKUP("N",Table_RotateWireColor[circuit],INDIRECT("Table_RotateWireColor["&amp;U296&amp;"]"))))))</f>
        <v/>
      </c>
      <c r="AA296" s="64" t="str">
        <f t="shared" si="53"/>
        <v/>
      </c>
      <c r="AB296" s="67" t="str">
        <f>IF(C296="","","PWxx-"&amp;_xlfn.XLOOKUP(C296,table_Termination[Connector],table_Termination[Abbreviation])&amp;"T-xxSALx("&amp;IF(D296="LFMC",0,IF(D296="MCC",1,3))&amp;IF(Q296="Bolt",1,0)&amp;IF(AL296="None",0,IF(AL296="1G",1,IF(AL296="4x4",2,3)))&amp;")")</f>
        <v/>
      </c>
      <c r="AC296" s="68" t="str">
        <f>IF(D296="MCC","MC Cable Wire Colors "&amp;_xlfn.XLOOKUP(C296,table_Termination[Connector],table_Termination[MCC_Wire_Colors]),"")</f>
        <v/>
      </c>
      <c r="AD296" s="69"/>
      <c r="AG296" t="e">
        <f>IF(AND(LEFT(C296,2)="L6",_xlfn.NUMBERVALUE(LEFT(U296,3))&gt;250),"1ph",_xlfn.XLOOKUP(C296,table_Termination[Connector],table_Termination[Phasing]))</f>
        <v>#N/A</v>
      </c>
      <c r="AH296" t="e">
        <f>_xlfn.XLOOKUP('Order Entry'!AG296,lookup!$O$3:$O$7,lookup!$P$3:$P$7)</f>
        <v>#N/A</v>
      </c>
      <c r="AI296" t="e">
        <f>_xlfn.XLOOKUP('Order Entry'!AG296,lookup!$O$3:$O$7,lookup!$Q$3:$Q$7)</f>
        <v>#N/A</v>
      </c>
      <c r="AJ296">
        <f t="shared" si="50"/>
        <v>0</v>
      </c>
      <c r="AK296" t="e">
        <f>_xlfn.XLOOKUP(C296,table_Termination[Connector],table_Termination[Plate_Hole])</f>
        <v>#N/A</v>
      </c>
      <c r="AL296" t="e">
        <f>_xlfn.XLOOKUP(V296,lookup!$AD$68:$AD$72,lookup!$AC$68:$AC$72)</f>
        <v>#N/A</v>
      </c>
      <c r="AM296" s="44" t="str" cm="1">
        <f t="array" ref="AM296">IF(C296="","",IF(_xlfn.XLOOKUP(C296,table_Termination[Connector],table_Termination[Plate_Hole])=1.6,{"4x4","1G"},IF(_xlfn.XLOOKUP(C296,table_Termination[Connector],table_Termination[Plate_Hole])=2.1,"4x4","None")))</f>
        <v/>
      </c>
      <c r="AO296" s="44" t="str" cm="1">
        <f t="array" ref="AO296">IF(AM296="","None",_xlfn.XLOOKUP(_xlfn.ANCHORARRAY(AM296),lookup!$AC$68:$AC$72,lookup!$AD$68:$AD$72))</f>
        <v>None</v>
      </c>
      <c r="AQ296" s="44" t="s">
        <v>283</v>
      </c>
      <c r="AR296" t="str">
        <f>IF(C296="","",_xlfn.XLOOKUP(_xlfn.XLOOKUP(C296,table_Termination[Connector],table_Termination[SQD_Breaker]),Table_Breaker[breaker],Table_Breaker[Description]))</f>
        <v/>
      </c>
      <c r="AS296" t="str">
        <f>IF(C296="","",_xlfn.XLOOKUP(_xlfn.XLOOKUP(C296,table_Termination[Connector],table_Termination[HV_Siem_Breaker]),Table_Breaker[breaker],Table_Breaker[Description],""))</f>
        <v/>
      </c>
      <c r="AT296" s="44" t="s">
        <v>283</v>
      </c>
      <c r="AU296" t="e">
        <f t="shared" si="54"/>
        <v>#N/A</v>
      </c>
      <c r="AV296" t="e">
        <f t="shared" si="55"/>
        <v>#N/A</v>
      </c>
      <c r="AW296" s="44" t="str" cm="1">
        <f t="array" ref="AW296">IF(D296="","",_xlfn.TOROW(lookup!A477:A489))</f>
        <v/>
      </c>
    </row>
    <row r="297" spans="1:49" x14ac:dyDescent="0.25">
      <c r="A297" s="56">
        <v>288</v>
      </c>
      <c r="B297" s="57" t="str">
        <f t="shared" si="51"/>
        <v/>
      </c>
      <c r="C297" s="58"/>
      <c r="D297" s="58"/>
      <c r="E297" s="57"/>
      <c r="F297" s="57" t="str">
        <f t="shared" si="52"/>
        <v/>
      </c>
      <c r="G297" s="57"/>
      <c r="H297" s="59"/>
      <c r="I297" s="59" t="s">
        <v>183</v>
      </c>
      <c r="J297" s="59" t="s">
        <v>183</v>
      </c>
      <c r="K297" s="59"/>
      <c r="L297" s="60" t="str">
        <f t="shared" si="56"/>
        <v/>
      </c>
      <c r="M297" s="60" t="str">
        <f t="shared" si="57"/>
        <v/>
      </c>
      <c r="N297" s="59"/>
      <c r="O297" s="59"/>
      <c r="P297" s="61"/>
      <c r="Q297" s="61"/>
      <c r="R297" s="62" t="str">
        <f>IF(C297="","",_xlfn.XLOOKUP(C297,table_Termination[Connector],table_Termination[Conduit_Size]))</f>
        <v/>
      </c>
      <c r="S297" s="63" t="str">
        <f>IF(C297="","",_xlfn.XLOOKUP(C297,table_Termination[Connector],table_Termination[Wire AWG]))</f>
        <v/>
      </c>
      <c r="T297" s="64" t="str">
        <f t="shared" si="49"/>
        <v/>
      </c>
      <c r="U297" s="65" t="str">
        <f>IF(C297="","",LEFT(_xlfn.XLOOKUP(C297,table_Termination[Connector],table_Termination[Voltage]),3))</f>
        <v/>
      </c>
      <c r="V297" s="66" t="str">
        <f t="shared" si="58"/>
        <v/>
      </c>
      <c r="W297" s="64" t="str" cm="1">
        <f t="array" aca="1" ref="W297" ca="1">IF(C297="","",IF(D297="MCC","------",IF(K297="","Black",_xlfn.XLOOKUP(K297,Table_RotateWireColor[circuit],INDIRECT("Table_RotateWireColor["&amp;U297&amp;"]")))))</f>
        <v/>
      </c>
      <c r="X297" s="64" t="str" cm="1">
        <f t="array" aca="1" ref="X297" ca="1">IF(C297="","",IF(D297="MCC","-----",IF(AH297=1,"-",IF(K297="","Red",_xlfn.XLOOKUP(L297,Table_RotateWireColor[circuit],INDIRECT("Table_RotateWireColor["&amp;U297&amp;"]"))))))</f>
        <v/>
      </c>
      <c r="Y297" s="64" t="str" cm="1">
        <f t="array" aca="1" ref="Y297" ca="1">IF(C297="","",IF(D297="MCC","-----",IF(AH297&lt;=2,"-",IF(K297="","Blue",_xlfn.XLOOKUP(M297,Table_RotateWireColor[circuit],INDIRECT("Table_RotateWireColor["&amp;U297&amp;"]"))))))</f>
        <v/>
      </c>
      <c r="Z297" s="64" t="str" cm="1">
        <f t="array" aca="1" ref="Z297" ca="1">IF(C297="","",IF(D297="MCC","-----",IF(AI297&lt;&gt;1,"-",IF(K297="","White",_xlfn.XLOOKUP("N",Table_RotateWireColor[circuit],INDIRECT("Table_RotateWireColor["&amp;U297&amp;"]"))))))</f>
        <v/>
      </c>
      <c r="AA297" s="64" t="str">
        <f t="shared" si="53"/>
        <v/>
      </c>
      <c r="AB297" s="67" t="str">
        <f>IF(C297="","","PWxx-"&amp;_xlfn.XLOOKUP(C297,table_Termination[Connector],table_Termination[Abbreviation])&amp;"T-xxSALx("&amp;IF(D297="LFMC",0,IF(D297="MCC",1,3))&amp;IF(Q297="Bolt",1,0)&amp;IF(AL297="None",0,IF(AL297="1G",1,IF(AL297="4x4",2,3)))&amp;")")</f>
        <v/>
      </c>
      <c r="AC297" s="68" t="str">
        <f>IF(D297="MCC","MC Cable Wire Colors "&amp;_xlfn.XLOOKUP(C297,table_Termination[Connector],table_Termination[MCC_Wire_Colors]),"")</f>
        <v/>
      </c>
      <c r="AD297" s="69"/>
      <c r="AG297" t="e">
        <f>IF(AND(LEFT(C297,2)="L6",_xlfn.NUMBERVALUE(LEFT(U297,3))&gt;250),"1ph",_xlfn.XLOOKUP(C297,table_Termination[Connector],table_Termination[Phasing]))</f>
        <v>#N/A</v>
      </c>
      <c r="AH297" t="e">
        <f>_xlfn.XLOOKUP('Order Entry'!AG297,lookup!$O$3:$O$7,lookup!$P$3:$P$7)</f>
        <v>#N/A</v>
      </c>
      <c r="AI297" t="e">
        <f>_xlfn.XLOOKUP('Order Entry'!AG297,lookup!$O$3:$O$7,lookup!$Q$3:$Q$7)</f>
        <v>#N/A</v>
      </c>
      <c r="AJ297">
        <f t="shared" si="50"/>
        <v>0</v>
      </c>
      <c r="AK297" t="e">
        <f>_xlfn.XLOOKUP(C297,table_Termination[Connector],table_Termination[Plate_Hole])</f>
        <v>#N/A</v>
      </c>
      <c r="AL297" t="e">
        <f>_xlfn.XLOOKUP(V297,lookup!$AD$68:$AD$72,lookup!$AC$68:$AC$72)</f>
        <v>#N/A</v>
      </c>
      <c r="AM297" s="44" t="str" cm="1">
        <f t="array" ref="AM297">IF(C297="","",IF(_xlfn.XLOOKUP(C297,table_Termination[Connector],table_Termination[Plate_Hole])=1.6,{"4x4","1G"},IF(_xlfn.XLOOKUP(C297,table_Termination[Connector],table_Termination[Plate_Hole])=2.1,"4x4","None")))</f>
        <v/>
      </c>
      <c r="AO297" s="44" t="str" cm="1">
        <f t="array" ref="AO297">IF(AM297="","None",_xlfn.XLOOKUP(_xlfn.ANCHORARRAY(AM297),lookup!$AC$68:$AC$72,lookup!$AD$68:$AD$72))</f>
        <v>None</v>
      </c>
      <c r="AQ297" s="44" t="s">
        <v>283</v>
      </c>
      <c r="AR297" t="str">
        <f>IF(C297="","",_xlfn.XLOOKUP(_xlfn.XLOOKUP(C297,table_Termination[Connector],table_Termination[SQD_Breaker]),Table_Breaker[breaker],Table_Breaker[Description]))</f>
        <v/>
      </c>
      <c r="AS297" t="str">
        <f>IF(C297="","",_xlfn.XLOOKUP(_xlfn.XLOOKUP(C297,table_Termination[Connector],table_Termination[HV_Siem_Breaker]),Table_Breaker[breaker],Table_Breaker[Description],""))</f>
        <v/>
      </c>
      <c r="AT297" s="44" t="s">
        <v>283</v>
      </c>
      <c r="AU297" t="e">
        <f t="shared" si="54"/>
        <v>#N/A</v>
      </c>
      <c r="AV297" t="e">
        <f t="shared" si="55"/>
        <v>#N/A</v>
      </c>
      <c r="AW297" s="44" t="str" cm="1">
        <f t="array" ref="AW297">IF(D297="","",_xlfn.TOROW(lookup!A478:A490))</f>
        <v/>
      </c>
    </row>
    <row r="298" spans="1:49" x14ac:dyDescent="0.25">
      <c r="A298" s="56">
        <v>289</v>
      </c>
      <c r="B298" s="57" t="str">
        <f t="shared" si="51"/>
        <v/>
      </c>
      <c r="C298" s="58"/>
      <c r="D298" s="58"/>
      <c r="E298" s="57"/>
      <c r="F298" s="57" t="str">
        <f t="shared" si="52"/>
        <v/>
      </c>
      <c r="G298" s="57"/>
      <c r="H298" s="59"/>
      <c r="I298" s="59" t="s">
        <v>183</v>
      </c>
      <c r="J298" s="59" t="s">
        <v>183</v>
      </c>
      <c r="K298" s="59"/>
      <c r="L298" s="60" t="str">
        <f t="shared" si="56"/>
        <v/>
      </c>
      <c r="M298" s="60" t="str">
        <f t="shared" si="57"/>
        <v/>
      </c>
      <c r="N298" s="59"/>
      <c r="O298" s="59"/>
      <c r="P298" s="61"/>
      <c r="Q298" s="61"/>
      <c r="R298" s="62" t="str">
        <f>IF(C298="","",_xlfn.XLOOKUP(C298,table_Termination[Connector],table_Termination[Conduit_Size]))</f>
        <v/>
      </c>
      <c r="S298" s="63" t="str">
        <f>IF(C298="","",_xlfn.XLOOKUP(C298,table_Termination[Connector],table_Termination[Wire AWG]))</f>
        <v/>
      </c>
      <c r="T298" s="64" t="str">
        <f t="shared" si="49"/>
        <v/>
      </c>
      <c r="U298" s="65" t="str">
        <f>IF(C298="","",LEFT(_xlfn.XLOOKUP(C298,table_Termination[Connector],table_Termination[Voltage]),3))</f>
        <v/>
      </c>
      <c r="V298" s="66" t="str">
        <f t="shared" si="58"/>
        <v/>
      </c>
      <c r="W298" s="64" t="str" cm="1">
        <f t="array" aca="1" ref="W298" ca="1">IF(C298="","",IF(D298="MCC","------",IF(K298="","Black",_xlfn.XLOOKUP(K298,Table_RotateWireColor[circuit],INDIRECT("Table_RotateWireColor["&amp;U298&amp;"]")))))</f>
        <v/>
      </c>
      <c r="X298" s="64" t="str" cm="1">
        <f t="array" aca="1" ref="X298" ca="1">IF(C298="","",IF(D298="MCC","-----",IF(AH298=1,"-",IF(K298="","Red",_xlfn.XLOOKUP(L298,Table_RotateWireColor[circuit],INDIRECT("Table_RotateWireColor["&amp;U298&amp;"]"))))))</f>
        <v/>
      </c>
      <c r="Y298" s="64" t="str" cm="1">
        <f t="array" aca="1" ref="Y298" ca="1">IF(C298="","",IF(D298="MCC","-----",IF(AH298&lt;=2,"-",IF(K298="","Blue",_xlfn.XLOOKUP(M298,Table_RotateWireColor[circuit],INDIRECT("Table_RotateWireColor["&amp;U298&amp;"]"))))))</f>
        <v/>
      </c>
      <c r="Z298" s="64" t="str" cm="1">
        <f t="array" aca="1" ref="Z298" ca="1">IF(C298="","",IF(D298="MCC","-----",IF(AI298&lt;&gt;1,"-",IF(K298="","White",_xlfn.XLOOKUP("N",Table_RotateWireColor[circuit],INDIRECT("Table_RotateWireColor["&amp;U298&amp;"]"))))))</f>
        <v/>
      </c>
      <c r="AA298" s="64" t="str">
        <f t="shared" si="53"/>
        <v/>
      </c>
      <c r="AB298" s="67" t="str">
        <f>IF(C298="","","PWxx-"&amp;_xlfn.XLOOKUP(C298,table_Termination[Connector],table_Termination[Abbreviation])&amp;"T-xxSALx("&amp;IF(D298="LFMC",0,IF(D298="MCC",1,3))&amp;IF(Q298="Bolt",1,0)&amp;IF(AL298="None",0,IF(AL298="1G",1,IF(AL298="4x4",2,3)))&amp;")")</f>
        <v/>
      </c>
      <c r="AC298" s="68" t="str">
        <f>IF(D298="MCC","MC Cable Wire Colors "&amp;_xlfn.XLOOKUP(C298,table_Termination[Connector],table_Termination[MCC_Wire_Colors]),"")</f>
        <v/>
      </c>
      <c r="AD298" s="69"/>
      <c r="AG298" t="e">
        <f>IF(AND(LEFT(C298,2)="L6",_xlfn.NUMBERVALUE(LEFT(U298,3))&gt;250),"1ph",_xlfn.XLOOKUP(C298,table_Termination[Connector],table_Termination[Phasing]))</f>
        <v>#N/A</v>
      </c>
      <c r="AH298" t="e">
        <f>_xlfn.XLOOKUP('Order Entry'!AG298,lookup!$O$3:$O$7,lookup!$P$3:$P$7)</f>
        <v>#N/A</v>
      </c>
      <c r="AI298" t="e">
        <f>_xlfn.XLOOKUP('Order Entry'!AG298,lookup!$O$3:$O$7,lookup!$Q$3:$Q$7)</f>
        <v>#N/A</v>
      </c>
      <c r="AJ298">
        <f t="shared" si="50"/>
        <v>0</v>
      </c>
      <c r="AK298" t="e">
        <f>_xlfn.XLOOKUP(C298,table_Termination[Connector],table_Termination[Plate_Hole])</f>
        <v>#N/A</v>
      </c>
      <c r="AL298" t="e">
        <f>_xlfn.XLOOKUP(V298,lookup!$AD$68:$AD$72,lookup!$AC$68:$AC$72)</f>
        <v>#N/A</v>
      </c>
      <c r="AM298" s="44" t="str" cm="1">
        <f t="array" ref="AM298">IF(C298="","",IF(_xlfn.XLOOKUP(C298,table_Termination[Connector],table_Termination[Plate_Hole])=1.6,{"4x4","1G"},IF(_xlfn.XLOOKUP(C298,table_Termination[Connector],table_Termination[Plate_Hole])=2.1,"4x4","None")))</f>
        <v/>
      </c>
      <c r="AO298" s="44" t="str" cm="1">
        <f t="array" ref="AO298">IF(AM298="","None",_xlfn.XLOOKUP(_xlfn.ANCHORARRAY(AM298),lookup!$AC$68:$AC$72,lookup!$AD$68:$AD$72))</f>
        <v>None</v>
      </c>
      <c r="AQ298" s="44" t="s">
        <v>283</v>
      </c>
      <c r="AR298" t="str">
        <f>IF(C298="","",_xlfn.XLOOKUP(_xlfn.XLOOKUP(C298,table_Termination[Connector],table_Termination[SQD_Breaker]),Table_Breaker[breaker],Table_Breaker[Description]))</f>
        <v/>
      </c>
      <c r="AS298" t="str">
        <f>IF(C298="","",_xlfn.XLOOKUP(_xlfn.XLOOKUP(C298,table_Termination[Connector],table_Termination[HV_Siem_Breaker]),Table_Breaker[breaker],Table_Breaker[Description],""))</f>
        <v/>
      </c>
      <c r="AT298" s="44" t="s">
        <v>283</v>
      </c>
      <c r="AU298" t="e">
        <f t="shared" si="54"/>
        <v>#N/A</v>
      </c>
      <c r="AV298" t="e">
        <f t="shared" si="55"/>
        <v>#N/A</v>
      </c>
      <c r="AW298" s="44" t="str" cm="1">
        <f t="array" ref="AW298">IF(D298="","",_xlfn.TOROW(lookup!A479:A491))</f>
        <v/>
      </c>
    </row>
    <row r="299" spans="1:49" x14ac:dyDescent="0.25">
      <c r="A299" s="56">
        <v>290</v>
      </c>
      <c r="B299" s="57" t="str">
        <f t="shared" si="51"/>
        <v/>
      </c>
      <c r="C299" s="58"/>
      <c r="D299" s="58"/>
      <c r="E299" s="57"/>
      <c r="F299" s="57" t="str">
        <f t="shared" si="52"/>
        <v/>
      </c>
      <c r="G299" s="57"/>
      <c r="H299" s="59"/>
      <c r="I299" s="59" t="s">
        <v>183</v>
      </c>
      <c r="J299" s="59" t="s">
        <v>183</v>
      </c>
      <c r="K299" s="59"/>
      <c r="L299" s="60" t="str">
        <f t="shared" si="56"/>
        <v/>
      </c>
      <c r="M299" s="60" t="str">
        <f t="shared" si="57"/>
        <v/>
      </c>
      <c r="N299" s="59"/>
      <c r="O299" s="59"/>
      <c r="P299" s="61"/>
      <c r="Q299" s="61"/>
      <c r="R299" s="62" t="str">
        <f>IF(C299="","",_xlfn.XLOOKUP(C299,table_Termination[Connector],table_Termination[Conduit_Size]))</f>
        <v/>
      </c>
      <c r="S299" s="63" t="str">
        <f>IF(C299="","",_xlfn.XLOOKUP(C299,table_Termination[Connector],table_Termination[Wire AWG]))</f>
        <v/>
      </c>
      <c r="T299" s="64" t="str">
        <f t="shared" si="49"/>
        <v/>
      </c>
      <c r="U299" s="65" t="str">
        <f>IF(C299="","",LEFT(_xlfn.XLOOKUP(C299,table_Termination[Connector],table_Termination[Voltage]),3))</f>
        <v/>
      </c>
      <c r="V299" s="66" t="str">
        <f t="shared" si="58"/>
        <v/>
      </c>
      <c r="W299" s="64" t="str" cm="1">
        <f t="array" aca="1" ref="W299" ca="1">IF(C299="","",IF(D299="MCC","------",IF(K299="","Black",_xlfn.XLOOKUP(K299,Table_RotateWireColor[circuit],INDIRECT("Table_RotateWireColor["&amp;U299&amp;"]")))))</f>
        <v/>
      </c>
      <c r="X299" s="64" t="str" cm="1">
        <f t="array" aca="1" ref="X299" ca="1">IF(C299="","",IF(D299="MCC","-----",IF(AH299=1,"-",IF(K299="","Red",_xlfn.XLOOKUP(L299,Table_RotateWireColor[circuit],INDIRECT("Table_RotateWireColor["&amp;U299&amp;"]"))))))</f>
        <v/>
      </c>
      <c r="Y299" s="64" t="str" cm="1">
        <f t="array" aca="1" ref="Y299" ca="1">IF(C299="","",IF(D299="MCC","-----",IF(AH299&lt;=2,"-",IF(K299="","Blue",_xlfn.XLOOKUP(M299,Table_RotateWireColor[circuit],INDIRECT("Table_RotateWireColor["&amp;U299&amp;"]"))))))</f>
        <v/>
      </c>
      <c r="Z299" s="64" t="str" cm="1">
        <f t="array" aca="1" ref="Z299" ca="1">IF(C299="","",IF(D299="MCC","-----",IF(AI299&lt;&gt;1,"-",IF(K299="","White",_xlfn.XLOOKUP("N",Table_RotateWireColor[circuit],INDIRECT("Table_RotateWireColor["&amp;U299&amp;"]"))))))</f>
        <v/>
      </c>
      <c r="AA299" s="64" t="str">
        <f t="shared" si="53"/>
        <v/>
      </c>
      <c r="AB299" s="67" t="str">
        <f>IF(C299="","","PWxx-"&amp;_xlfn.XLOOKUP(C299,table_Termination[Connector],table_Termination[Abbreviation])&amp;"T-xxSALx("&amp;IF(D299="LFMC",0,IF(D299="MCC",1,3))&amp;IF(Q299="Bolt",1,0)&amp;IF(AL299="None",0,IF(AL299="1G",1,IF(AL299="4x4",2,3)))&amp;")")</f>
        <v/>
      </c>
      <c r="AC299" s="68" t="str">
        <f>IF(D299="MCC","MC Cable Wire Colors "&amp;_xlfn.XLOOKUP(C299,table_Termination[Connector],table_Termination[MCC_Wire_Colors]),"")</f>
        <v/>
      </c>
      <c r="AD299" s="69"/>
      <c r="AG299" t="e">
        <f>IF(AND(LEFT(C299,2)="L6",_xlfn.NUMBERVALUE(LEFT(U299,3))&gt;250),"1ph",_xlfn.XLOOKUP(C299,table_Termination[Connector],table_Termination[Phasing]))</f>
        <v>#N/A</v>
      </c>
      <c r="AH299" t="e">
        <f>_xlfn.XLOOKUP('Order Entry'!AG299,lookup!$O$3:$O$7,lookup!$P$3:$P$7)</f>
        <v>#N/A</v>
      </c>
      <c r="AI299" t="e">
        <f>_xlfn.XLOOKUP('Order Entry'!AG299,lookup!$O$3:$O$7,lookup!$Q$3:$Q$7)</f>
        <v>#N/A</v>
      </c>
      <c r="AJ299">
        <f t="shared" si="50"/>
        <v>0</v>
      </c>
      <c r="AK299" t="e">
        <f>_xlfn.XLOOKUP(C299,table_Termination[Connector],table_Termination[Plate_Hole])</f>
        <v>#N/A</v>
      </c>
      <c r="AL299" t="e">
        <f>_xlfn.XLOOKUP(V299,lookup!$AD$68:$AD$72,lookup!$AC$68:$AC$72)</f>
        <v>#N/A</v>
      </c>
      <c r="AM299" s="44" t="str" cm="1">
        <f t="array" ref="AM299">IF(C299="","",IF(_xlfn.XLOOKUP(C299,table_Termination[Connector],table_Termination[Plate_Hole])=1.6,{"4x4","1G"},IF(_xlfn.XLOOKUP(C299,table_Termination[Connector],table_Termination[Plate_Hole])=2.1,"4x4","None")))</f>
        <v/>
      </c>
      <c r="AO299" s="44" t="str" cm="1">
        <f t="array" ref="AO299">IF(AM299="","None",_xlfn.XLOOKUP(_xlfn.ANCHORARRAY(AM299),lookup!$AC$68:$AC$72,lookup!$AD$68:$AD$72))</f>
        <v>None</v>
      </c>
      <c r="AQ299" s="44" t="s">
        <v>283</v>
      </c>
      <c r="AR299" t="str">
        <f>IF(C299="","",_xlfn.XLOOKUP(_xlfn.XLOOKUP(C299,table_Termination[Connector],table_Termination[SQD_Breaker]),Table_Breaker[breaker],Table_Breaker[Description]))</f>
        <v/>
      </c>
      <c r="AS299" t="str">
        <f>IF(C299="","",_xlfn.XLOOKUP(_xlfn.XLOOKUP(C299,table_Termination[Connector],table_Termination[HV_Siem_Breaker]),Table_Breaker[breaker],Table_Breaker[Description],""))</f>
        <v/>
      </c>
      <c r="AT299" s="44" t="s">
        <v>283</v>
      </c>
      <c r="AU299" t="e">
        <f t="shared" si="54"/>
        <v>#N/A</v>
      </c>
      <c r="AV299" t="e">
        <f t="shared" si="55"/>
        <v>#N/A</v>
      </c>
      <c r="AW299" s="44" t="str" cm="1">
        <f t="array" ref="AW299">IF(D299="","",_xlfn.TOROW(lookup!A480:A492))</f>
        <v/>
      </c>
    </row>
    <row r="300" spans="1:49" x14ac:dyDescent="0.25">
      <c r="A300" s="56">
        <v>291</v>
      </c>
      <c r="B300" s="57" t="str">
        <f t="shared" si="51"/>
        <v/>
      </c>
      <c r="C300" s="58"/>
      <c r="D300" s="58"/>
      <c r="E300" s="57"/>
      <c r="F300" s="57" t="str">
        <f t="shared" si="52"/>
        <v/>
      </c>
      <c r="G300" s="57"/>
      <c r="H300" s="59"/>
      <c r="I300" s="59" t="s">
        <v>183</v>
      </c>
      <c r="J300" s="59" t="s">
        <v>183</v>
      </c>
      <c r="K300" s="59"/>
      <c r="L300" s="60" t="str">
        <f t="shared" si="56"/>
        <v/>
      </c>
      <c r="M300" s="60" t="str">
        <f t="shared" si="57"/>
        <v/>
      </c>
      <c r="N300" s="59"/>
      <c r="O300" s="59"/>
      <c r="P300" s="61"/>
      <c r="Q300" s="61"/>
      <c r="R300" s="62" t="str">
        <f>IF(C300="","",_xlfn.XLOOKUP(C300,table_Termination[Connector],table_Termination[Conduit_Size]))</f>
        <v/>
      </c>
      <c r="S300" s="63" t="str">
        <f>IF(C300="","",_xlfn.XLOOKUP(C300,table_Termination[Connector],table_Termination[Wire AWG]))</f>
        <v/>
      </c>
      <c r="T300" s="64" t="str">
        <f t="shared" si="49"/>
        <v/>
      </c>
      <c r="U300" s="65" t="str">
        <f>IF(C300="","",LEFT(_xlfn.XLOOKUP(C300,table_Termination[Connector],table_Termination[Voltage]),3))</f>
        <v/>
      </c>
      <c r="V300" s="66" t="str">
        <f t="shared" si="58"/>
        <v/>
      </c>
      <c r="W300" s="64" t="str" cm="1">
        <f t="array" aca="1" ref="W300" ca="1">IF(C300="","",IF(D300="MCC","------",IF(K300="","Black",_xlfn.XLOOKUP(K300,Table_RotateWireColor[circuit],INDIRECT("Table_RotateWireColor["&amp;U300&amp;"]")))))</f>
        <v/>
      </c>
      <c r="X300" s="64" t="str" cm="1">
        <f t="array" aca="1" ref="X300" ca="1">IF(C300="","",IF(D300="MCC","-----",IF(AH300=1,"-",IF(K300="","Red",_xlfn.XLOOKUP(L300,Table_RotateWireColor[circuit],INDIRECT("Table_RotateWireColor["&amp;U300&amp;"]"))))))</f>
        <v/>
      </c>
      <c r="Y300" s="64" t="str" cm="1">
        <f t="array" aca="1" ref="Y300" ca="1">IF(C300="","",IF(D300="MCC","-----",IF(AH300&lt;=2,"-",IF(K300="","Blue",_xlfn.XLOOKUP(M300,Table_RotateWireColor[circuit],INDIRECT("Table_RotateWireColor["&amp;U300&amp;"]"))))))</f>
        <v/>
      </c>
      <c r="Z300" s="64" t="str" cm="1">
        <f t="array" aca="1" ref="Z300" ca="1">IF(C300="","",IF(D300="MCC","-----",IF(AI300&lt;&gt;1,"-",IF(K300="","White",_xlfn.XLOOKUP("N",Table_RotateWireColor[circuit],INDIRECT("Table_RotateWireColor["&amp;U300&amp;"]"))))))</f>
        <v/>
      </c>
      <c r="AA300" s="64" t="str">
        <f t="shared" si="53"/>
        <v/>
      </c>
      <c r="AB300" s="67" t="str">
        <f>IF(C300="","","PWxx-"&amp;_xlfn.XLOOKUP(C300,table_Termination[Connector],table_Termination[Abbreviation])&amp;"T-xxSALx("&amp;IF(D300="LFMC",0,IF(D300="MCC",1,3))&amp;IF(Q300="Bolt",1,0)&amp;IF(AL300="None",0,IF(AL300="1G",1,IF(AL300="4x4",2,3)))&amp;")")</f>
        <v/>
      </c>
      <c r="AC300" s="68" t="str">
        <f>IF(D300="MCC","MC Cable Wire Colors "&amp;_xlfn.XLOOKUP(C300,table_Termination[Connector],table_Termination[MCC_Wire_Colors]),"")</f>
        <v/>
      </c>
      <c r="AD300" s="69"/>
      <c r="AG300" t="e">
        <f>IF(AND(LEFT(C300,2)="L6",_xlfn.NUMBERVALUE(LEFT(U300,3))&gt;250),"1ph",_xlfn.XLOOKUP(C300,table_Termination[Connector],table_Termination[Phasing]))</f>
        <v>#N/A</v>
      </c>
      <c r="AH300" t="e">
        <f>_xlfn.XLOOKUP('Order Entry'!AG300,lookup!$O$3:$O$7,lookup!$P$3:$P$7)</f>
        <v>#N/A</v>
      </c>
      <c r="AI300" t="e">
        <f>_xlfn.XLOOKUP('Order Entry'!AG300,lookup!$O$3:$O$7,lookup!$Q$3:$Q$7)</f>
        <v>#N/A</v>
      </c>
      <c r="AJ300">
        <f t="shared" si="50"/>
        <v>0</v>
      </c>
      <c r="AK300" t="e">
        <f>_xlfn.XLOOKUP(C300,table_Termination[Connector],table_Termination[Plate_Hole])</f>
        <v>#N/A</v>
      </c>
      <c r="AL300" t="e">
        <f>_xlfn.XLOOKUP(V300,lookup!$AD$68:$AD$72,lookup!$AC$68:$AC$72)</f>
        <v>#N/A</v>
      </c>
      <c r="AM300" s="44" t="str" cm="1">
        <f t="array" ref="AM300">IF(C300="","",IF(_xlfn.XLOOKUP(C300,table_Termination[Connector],table_Termination[Plate_Hole])=1.6,{"4x4","1G"},IF(_xlfn.XLOOKUP(C300,table_Termination[Connector],table_Termination[Plate_Hole])=2.1,"4x4","None")))</f>
        <v/>
      </c>
      <c r="AO300" s="44" t="str" cm="1">
        <f t="array" ref="AO300">IF(AM300="","None",_xlfn.XLOOKUP(_xlfn.ANCHORARRAY(AM300),lookup!$AC$68:$AC$72,lookup!$AD$68:$AD$72))</f>
        <v>None</v>
      </c>
      <c r="AQ300" s="44" t="s">
        <v>283</v>
      </c>
      <c r="AR300" t="str">
        <f>IF(C300="","",_xlfn.XLOOKUP(_xlfn.XLOOKUP(C300,table_Termination[Connector],table_Termination[SQD_Breaker]),Table_Breaker[breaker],Table_Breaker[Description]))</f>
        <v/>
      </c>
      <c r="AS300" t="str">
        <f>IF(C300="","",_xlfn.XLOOKUP(_xlfn.XLOOKUP(C300,table_Termination[Connector],table_Termination[HV_Siem_Breaker]),Table_Breaker[breaker],Table_Breaker[Description],""))</f>
        <v/>
      </c>
      <c r="AT300" s="44" t="s">
        <v>283</v>
      </c>
      <c r="AU300" t="e">
        <f t="shared" si="54"/>
        <v>#N/A</v>
      </c>
      <c r="AV300" t="e">
        <f t="shared" si="55"/>
        <v>#N/A</v>
      </c>
      <c r="AW300" s="44" t="str" cm="1">
        <f t="array" ref="AW300">IF(D300="","",_xlfn.TOROW(lookup!A481:A493))</f>
        <v/>
      </c>
    </row>
    <row r="301" spans="1:49" x14ac:dyDescent="0.25">
      <c r="A301" s="56">
        <v>292</v>
      </c>
      <c r="B301" s="57" t="str">
        <f t="shared" si="51"/>
        <v/>
      </c>
      <c r="C301" s="58"/>
      <c r="D301" s="58"/>
      <c r="E301" s="57"/>
      <c r="F301" s="57" t="str">
        <f t="shared" si="52"/>
        <v/>
      </c>
      <c r="G301" s="57"/>
      <c r="H301" s="59"/>
      <c r="I301" s="59" t="s">
        <v>183</v>
      </c>
      <c r="J301" s="59" t="s">
        <v>183</v>
      </c>
      <c r="K301" s="59"/>
      <c r="L301" s="60" t="str">
        <f t="shared" si="56"/>
        <v/>
      </c>
      <c r="M301" s="60" t="str">
        <f t="shared" si="57"/>
        <v/>
      </c>
      <c r="N301" s="59"/>
      <c r="O301" s="59"/>
      <c r="P301" s="61"/>
      <c r="Q301" s="61"/>
      <c r="R301" s="62" t="str">
        <f>IF(C301="","",_xlfn.XLOOKUP(C301,table_Termination[Connector],table_Termination[Conduit_Size]))</f>
        <v/>
      </c>
      <c r="S301" s="63" t="str">
        <f>IF(C301="","",_xlfn.XLOOKUP(C301,table_Termination[Connector],table_Termination[Wire AWG]))</f>
        <v/>
      </c>
      <c r="T301" s="64" t="str">
        <f t="shared" si="49"/>
        <v/>
      </c>
      <c r="U301" s="65" t="str">
        <f>IF(C301="","",LEFT(_xlfn.XLOOKUP(C301,table_Termination[Connector],table_Termination[Voltage]),3))</f>
        <v/>
      </c>
      <c r="V301" s="66" t="str">
        <f t="shared" si="58"/>
        <v/>
      </c>
      <c r="W301" s="64" t="str" cm="1">
        <f t="array" aca="1" ref="W301" ca="1">IF(C301="","",IF(D301="MCC","------",IF(K301="","Black",_xlfn.XLOOKUP(K301,Table_RotateWireColor[circuit],INDIRECT("Table_RotateWireColor["&amp;U301&amp;"]")))))</f>
        <v/>
      </c>
      <c r="X301" s="64" t="str" cm="1">
        <f t="array" aca="1" ref="X301" ca="1">IF(C301="","",IF(D301="MCC","-----",IF(AH301=1,"-",IF(K301="","Red",_xlfn.XLOOKUP(L301,Table_RotateWireColor[circuit],INDIRECT("Table_RotateWireColor["&amp;U301&amp;"]"))))))</f>
        <v/>
      </c>
      <c r="Y301" s="64" t="str" cm="1">
        <f t="array" aca="1" ref="Y301" ca="1">IF(C301="","",IF(D301="MCC","-----",IF(AH301&lt;=2,"-",IF(K301="","Blue",_xlfn.XLOOKUP(M301,Table_RotateWireColor[circuit],INDIRECT("Table_RotateWireColor["&amp;U301&amp;"]"))))))</f>
        <v/>
      </c>
      <c r="Z301" s="64" t="str" cm="1">
        <f t="array" aca="1" ref="Z301" ca="1">IF(C301="","",IF(D301="MCC","-----",IF(AI301&lt;&gt;1,"-",IF(K301="","White",_xlfn.XLOOKUP("N",Table_RotateWireColor[circuit],INDIRECT("Table_RotateWireColor["&amp;U301&amp;"]"))))))</f>
        <v/>
      </c>
      <c r="AA301" s="64" t="str">
        <f t="shared" si="53"/>
        <v/>
      </c>
      <c r="AB301" s="67" t="str">
        <f>IF(C301="","","PWxx-"&amp;_xlfn.XLOOKUP(C301,table_Termination[Connector],table_Termination[Abbreviation])&amp;"T-xxSALx("&amp;IF(D301="LFMC",0,IF(D301="MCC",1,3))&amp;IF(Q301="Bolt",1,0)&amp;IF(AL301="None",0,IF(AL301="1G",1,IF(AL301="4x4",2,3)))&amp;")")</f>
        <v/>
      </c>
      <c r="AC301" s="68" t="str">
        <f>IF(D301="MCC","MC Cable Wire Colors "&amp;_xlfn.XLOOKUP(C301,table_Termination[Connector],table_Termination[MCC_Wire_Colors]),"")</f>
        <v/>
      </c>
      <c r="AD301" s="69"/>
      <c r="AG301" t="e">
        <f>IF(AND(LEFT(C301,2)="L6",_xlfn.NUMBERVALUE(LEFT(U301,3))&gt;250),"1ph",_xlfn.XLOOKUP(C301,table_Termination[Connector],table_Termination[Phasing]))</f>
        <v>#N/A</v>
      </c>
      <c r="AH301" t="e">
        <f>_xlfn.XLOOKUP('Order Entry'!AG301,lookup!$O$3:$O$7,lookup!$P$3:$P$7)</f>
        <v>#N/A</v>
      </c>
      <c r="AI301" t="e">
        <f>_xlfn.XLOOKUP('Order Entry'!AG301,lookup!$O$3:$O$7,lookup!$Q$3:$Q$7)</f>
        <v>#N/A</v>
      </c>
      <c r="AJ301">
        <f t="shared" si="50"/>
        <v>0</v>
      </c>
      <c r="AK301" t="e">
        <f>_xlfn.XLOOKUP(C301,table_Termination[Connector],table_Termination[Plate_Hole])</f>
        <v>#N/A</v>
      </c>
      <c r="AL301" t="e">
        <f>_xlfn.XLOOKUP(V301,lookup!$AD$68:$AD$72,lookup!$AC$68:$AC$72)</f>
        <v>#N/A</v>
      </c>
      <c r="AM301" s="44" t="str" cm="1">
        <f t="array" ref="AM301">IF(C301="","",IF(_xlfn.XLOOKUP(C301,table_Termination[Connector],table_Termination[Plate_Hole])=1.6,{"4x4","1G"},IF(_xlfn.XLOOKUP(C301,table_Termination[Connector],table_Termination[Plate_Hole])=2.1,"4x4","None")))</f>
        <v/>
      </c>
      <c r="AO301" s="44" t="str" cm="1">
        <f t="array" ref="AO301">IF(AM301="","None",_xlfn.XLOOKUP(_xlfn.ANCHORARRAY(AM301),lookup!$AC$68:$AC$72,lookup!$AD$68:$AD$72))</f>
        <v>None</v>
      </c>
      <c r="AQ301" s="44" t="s">
        <v>283</v>
      </c>
      <c r="AR301" t="str">
        <f>IF(C301="","",_xlfn.XLOOKUP(_xlfn.XLOOKUP(C301,table_Termination[Connector],table_Termination[SQD_Breaker]),Table_Breaker[breaker],Table_Breaker[Description]))</f>
        <v/>
      </c>
      <c r="AS301" t="str">
        <f>IF(C301="","",_xlfn.XLOOKUP(_xlfn.XLOOKUP(C301,table_Termination[Connector],table_Termination[HV_Siem_Breaker]),Table_Breaker[breaker],Table_Breaker[Description],""))</f>
        <v/>
      </c>
      <c r="AT301" s="44" t="s">
        <v>283</v>
      </c>
      <c r="AU301" t="e">
        <f t="shared" si="54"/>
        <v>#N/A</v>
      </c>
      <c r="AV301" t="e">
        <f t="shared" si="55"/>
        <v>#N/A</v>
      </c>
      <c r="AW301" s="44" t="str" cm="1">
        <f t="array" ref="AW301">IF(D301="","",_xlfn.TOROW(lookup!A482:A494))</f>
        <v/>
      </c>
    </row>
    <row r="302" spans="1:49" x14ac:dyDescent="0.25">
      <c r="A302" s="56">
        <v>293</v>
      </c>
      <c r="B302" s="57" t="str">
        <f t="shared" si="51"/>
        <v/>
      </c>
      <c r="C302" s="58"/>
      <c r="D302" s="58"/>
      <c r="E302" s="57"/>
      <c r="F302" s="57" t="str">
        <f t="shared" si="52"/>
        <v/>
      </c>
      <c r="G302" s="57"/>
      <c r="H302" s="59"/>
      <c r="I302" s="59" t="s">
        <v>183</v>
      </c>
      <c r="J302" s="59" t="s">
        <v>183</v>
      </c>
      <c r="K302" s="59"/>
      <c r="L302" s="60" t="str">
        <f t="shared" si="56"/>
        <v/>
      </c>
      <c r="M302" s="60" t="str">
        <f t="shared" si="57"/>
        <v/>
      </c>
      <c r="N302" s="59"/>
      <c r="O302" s="59"/>
      <c r="P302" s="61"/>
      <c r="Q302" s="61"/>
      <c r="R302" s="62" t="str">
        <f>IF(C302="","",_xlfn.XLOOKUP(C302,table_Termination[Connector],table_Termination[Conduit_Size]))</f>
        <v/>
      </c>
      <c r="S302" s="63" t="str">
        <f>IF(C302="","",_xlfn.XLOOKUP(C302,table_Termination[Connector],table_Termination[Wire AWG]))</f>
        <v/>
      </c>
      <c r="T302" s="64" t="str">
        <f t="shared" si="49"/>
        <v/>
      </c>
      <c r="U302" s="65" t="str">
        <f>IF(C302="","",LEFT(_xlfn.XLOOKUP(C302,table_Termination[Connector],table_Termination[Voltage]),3))</f>
        <v/>
      </c>
      <c r="V302" s="66" t="str">
        <f t="shared" si="58"/>
        <v/>
      </c>
      <c r="W302" s="64" t="str" cm="1">
        <f t="array" aca="1" ref="W302" ca="1">IF(C302="","",IF(D302="MCC","------",IF(K302="","Black",_xlfn.XLOOKUP(K302,Table_RotateWireColor[circuit],INDIRECT("Table_RotateWireColor["&amp;U302&amp;"]")))))</f>
        <v/>
      </c>
      <c r="X302" s="64" t="str" cm="1">
        <f t="array" aca="1" ref="X302" ca="1">IF(C302="","",IF(D302="MCC","-----",IF(AH302=1,"-",IF(K302="","Red",_xlfn.XLOOKUP(L302,Table_RotateWireColor[circuit],INDIRECT("Table_RotateWireColor["&amp;U302&amp;"]"))))))</f>
        <v/>
      </c>
      <c r="Y302" s="64" t="str" cm="1">
        <f t="array" aca="1" ref="Y302" ca="1">IF(C302="","",IF(D302="MCC","-----",IF(AH302&lt;=2,"-",IF(K302="","Blue",_xlfn.XLOOKUP(M302,Table_RotateWireColor[circuit],INDIRECT("Table_RotateWireColor["&amp;U302&amp;"]"))))))</f>
        <v/>
      </c>
      <c r="Z302" s="64" t="str" cm="1">
        <f t="array" aca="1" ref="Z302" ca="1">IF(C302="","",IF(D302="MCC","-----",IF(AI302&lt;&gt;1,"-",IF(K302="","White",_xlfn.XLOOKUP("N",Table_RotateWireColor[circuit],INDIRECT("Table_RotateWireColor["&amp;U302&amp;"]"))))))</f>
        <v/>
      </c>
      <c r="AA302" s="64" t="str">
        <f t="shared" si="53"/>
        <v/>
      </c>
      <c r="AB302" s="67" t="str">
        <f>IF(C302="","","PWxx-"&amp;_xlfn.XLOOKUP(C302,table_Termination[Connector],table_Termination[Abbreviation])&amp;"T-xxSALx("&amp;IF(D302="LFMC",0,IF(D302="MCC",1,3))&amp;IF(Q302="Bolt",1,0)&amp;IF(AL302="None",0,IF(AL302="1G",1,IF(AL302="4x4",2,3)))&amp;")")</f>
        <v/>
      </c>
      <c r="AC302" s="68" t="str">
        <f>IF(D302="MCC","MC Cable Wire Colors "&amp;_xlfn.XLOOKUP(C302,table_Termination[Connector],table_Termination[MCC_Wire_Colors]),"")</f>
        <v/>
      </c>
      <c r="AD302" s="69"/>
      <c r="AG302" t="e">
        <f>IF(AND(LEFT(C302,2)="L6",_xlfn.NUMBERVALUE(LEFT(U302,3))&gt;250),"1ph",_xlfn.XLOOKUP(C302,table_Termination[Connector],table_Termination[Phasing]))</f>
        <v>#N/A</v>
      </c>
      <c r="AH302" t="e">
        <f>_xlfn.XLOOKUP('Order Entry'!AG302,lookup!$O$3:$O$7,lookup!$P$3:$P$7)</f>
        <v>#N/A</v>
      </c>
      <c r="AI302" t="e">
        <f>_xlfn.XLOOKUP('Order Entry'!AG302,lookup!$O$3:$O$7,lookup!$Q$3:$Q$7)</f>
        <v>#N/A</v>
      </c>
      <c r="AJ302">
        <f t="shared" si="50"/>
        <v>0</v>
      </c>
      <c r="AK302" t="e">
        <f>_xlfn.XLOOKUP(C302,table_Termination[Connector],table_Termination[Plate_Hole])</f>
        <v>#N/A</v>
      </c>
      <c r="AL302" t="e">
        <f>_xlfn.XLOOKUP(V302,lookup!$AD$68:$AD$72,lookup!$AC$68:$AC$72)</f>
        <v>#N/A</v>
      </c>
      <c r="AM302" s="44" t="str" cm="1">
        <f t="array" ref="AM302">IF(C302="","",IF(_xlfn.XLOOKUP(C302,table_Termination[Connector],table_Termination[Plate_Hole])=1.6,{"4x4","1G"},IF(_xlfn.XLOOKUP(C302,table_Termination[Connector],table_Termination[Plate_Hole])=2.1,"4x4","None")))</f>
        <v/>
      </c>
      <c r="AO302" s="44" t="str" cm="1">
        <f t="array" ref="AO302">IF(AM302="","None",_xlfn.XLOOKUP(_xlfn.ANCHORARRAY(AM302),lookup!$AC$68:$AC$72,lookup!$AD$68:$AD$72))</f>
        <v>None</v>
      </c>
      <c r="AQ302" s="44" t="s">
        <v>283</v>
      </c>
      <c r="AR302" t="str">
        <f>IF(C302="","",_xlfn.XLOOKUP(_xlfn.XLOOKUP(C302,table_Termination[Connector],table_Termination[SQD_Breaker]),Table_Breaker[breaker],Table_Breaker[Description]))</f>
        <v/>
      </c>
      <c r="AS302" t="str">
        <f>IF(C302="","",_xlfn.XLOOKUP(_xlfn.XLOOKUP(C302,table_Termination[Connector],table_Termination[HV_Siem_Breaker]),Table_Breaker[breaker],Table_Breaker[Description],""))</f>
        <v/>
      </c>
      <c r="AT302" s="44" t="s">
        <v>283</v>
      </c>
      <c r="AU302" t="e">
        <f t="shared" si="54"/>
        <v>#N/A</v>
      </c>
      <c r="AV302" t="e">
        <f t="shared" si="55"/>
        <v>#N/A</v>
      </c>
      <c r="AW302" s="44" t="str" cm="1">
        <f t="array" ref="AW302">IF(D302="","",_xlfn.TOROW(lookup!A483:A495))</f>
        <v/>
      </c>
    </row>
    <row r="303" spans="1:49" x14ac:dyDescent="0.25">
      <c r="A303" s="56">
        <v>294</v>
      </c>
      <c r="B303" s="57" t="str">
        <f t="shared" si="51"/>
        <v/>
      </c>
      <c r="C303" s="58"/>
      <c r="D303" s="58"/>
      <c r="E303" s="57"/>
      <c r="F303" s="57" t="str">
        <f t="shared" si="52"/>
        <v/>
      </c>
      <c r="G303" s="57"/>
      <c r="H303" s="59"/>
      <c r="I303" s="59" t="s">
        <v>183</v>
      </c>
      <c r="J303" s="59" t="s">
        <v>183</v>
      </c>
      <c r="K303" s="59"/>
      <c r="L303" s="60" t="str">
        <f t="shared" si="56"/>
        <v/>
      </c>
      <c r="M303" s="60" t="str">
        <f t="shared" si="57"/>
        <v/>
      </c>
      <c r="N303" s="59"/>
      <c r="O303" s="59"/>
      <c r="P303" s="61"/>
      <c r="Q303" s="61"/>
      <c r="R303" s="62" t="str">
        <f>IF(C303="","",_xlfn.XLOOKUP(C303,table_Termination[Connector],table_Termination[Conduit_Size]))</f>
        <v/>
      </c>
      <c r="S303" s="63" t="str">
        <f>IF(C303="","",_xlfn.XLOOKUP(C303,table_Termination[Connector],table_Termination[Wire AWG]))</f>
        <v/>
      </c>
      <c r="T303" s="64" t="str">
        <f t="shared" si="49"/>
        <v/>
      </c>
      <c r="U303" s="65" t="str">
        <f>IF(C303="","",LEFT(_xlfn.XLOOKUP(C303,table_Termination[Connector],table_Termination[Voltage]),3))</f>
        <v/>
      </c>
      <c r="V303" s="66" t="str">
        <f t="shared" si="58"/>
        <v/>
      </c>
      <c r="W303" s="64" t="str" cm="1">
        <f t="array" aca="1" ref="W303" ca="1">IF(C303="","",IF(D303="MCC","------",IF(K303="","Black",_xlfn.XLOOKUP(K303,Table_RotateWireColor[circuit],INDIRECT("Table_RotateWireColor["&amp;U303&amp;"]")))))</f>
        <v/>
      </c>
      <c r="X303" s="64" t="str" cm="1">
        <f t="array" aca="1" ref="X303" ca="1">IF(C303="","",IF(D303="MCC","-----",IF(AH303=1,"-",IF(K303="","Red",_xlfn.XLOOKUP(L303,Table_RotateWireColor[circuit],INDIRECT("Table_RotateWireColor["&amp;U303&amp;"]"))))))</f>
        <v/>
      </c>
      <c r="Y303" s="64" t="str" cm="1">
        <f t="array" aca="1" ref="Y303" ca="1">IF(C303="","",IF(D303="MCC","-----",IF(AH303&lt;=2,"-",IF(K303="","Blue",_xlfn.XLOOKUP(M303,Table_RotateWireColor[circuit],INDIRECT("Table_RotateWireColor["&amp;U303&amp;"]"))))))</f>
        <v/>
      </c>
      <c r="Z303" s="64" t="str" cm="1">
        <f t="array" aca="1" ref="Z303" ca="1">IF(C303="","",IF(D303="MCC","-----",IF(AI303&lt;&gt;1,"-",IF(K303="","White",_xlfn.XLOOKUP("N",Table_RotateWireColor[circuit],INDIRECT("Table_RotateWireColor["&amp;U303&amp;"]"))))))</f>
        <v/>
      </c>
      <c r="AA303" s="64" t="str">
        <f t="shared" si="53"/>
        <v/>
      </c>
      <c r="AB303" s="67" t="str">
        <f>IF(C303="","","PWxx-"&amp;_xlfn.XLOOKUP(C303,table_Termination[Connector],table_Termination[Abbreviation])&amp;"T-xxSALx("&amp;IF(D303="LFMC",0,IF(D303="MCC",1,3))&amp;IF(Q303="Bolt",1,0)&amp;IF(AL303="None",0,IF(AL303="1G",1,IF(AL303="4x4",2,3)))&amp;")")</f>
        <v/>
      </c>
      <c r="AC303" s="68" t="str">
        <f>IF(D303="MCC","MC Cable Wire Colors "&amp;_xlfn.XLOOKUP(C303,table_Termination[Connector],table_Termination[MCC_Wire_Colors]),"")</f>
        <v/>
      </c>
      <c r="AD303" s="69"/>
      <c r="AG303" t="e">
        <f>IF(AND(LEFT(C303,2)="L6",_xlfn.NUMBERVALUE(LEFT(U303,3))&gt;250),"1ph",_xlfn.XLOOKUP(C303,table_Termination[Connector],table_Termination[Phasing]))</f>
        <v>#N/A</v>
      </c>
      <c r="AH303" t="e">
        <f>_xlfn.XLOOKUP('Order Entry'!AG303,lookup!$O$3:$O$7,lookup!$P$3:$P$7)</f>
        <v>#N/A</v>
      </c>
      <c r="AI303" t="e">
        <f>_xlfn.XLOOKUP('Order Entry'!AG303,lookup!$O$3:$O$7,lookup!$Q$3:$Q$7)</f>
        <v>#N/A</v>
      </c>
      <c r="AJ303">
        <f t="shared" si="50"/>
        <v>0</v>
      </c>
      <c r="AK303" t="e">
        <f>_xlfn.XLOOKUP(C303,table_Termination[Connector],table_Termination[Plate_Hole])</f>
        <v>#N/A</v>
      </c>
      <c r="AL303" t="e">
        <f>_xlfn.XLOOKUP(V303,lookup!$AD$68:$AD$72,lookup!$AC$68:$AC$72)</f>
        <v>#N/A</v>
      </c>
      <c r="AM303" s="44" t="str" cm="1">
        <f t="array" ref="AM303">IF(C303="","",IF(_xlfn.XLOOKUP(C303,table_Termination[Connector],table_Termination[Plate_Hole])=1.6,{"4x4","1G"},IF(_xlfn.XLOOKUP(C303,table_Termination[Connector],table_Termination[Plate_Hole])=2.1,"4x4","None")))</f>
        <v/>
      </c>
      <c r="AO303" s="44" t="str" cm="1">
        <f t="array" ref="AO303">IF(AM303="","None",_xlfn.XLOOKUP(_xlfn.ANCHORARRAY(AM303),lookup!$AC$68:$AC$72,lookup!$AD$68:$AD$72))</f>
        <v>None</v>
      </c>
      <c r="AQ303" s="44" t="s">
        <v>283</v>
      </c>
      <c r="AR303" t="str">
        <f>IF(C303="","",_xlfn.XLOOKUP(_xlfn.XLOOKUP(C303,table_Termination[Connector],table_Termination[SQD_Breaker]),Table_Breaker[breaker],Table_Breaker[Description]))</f>
        <v/>
      </c>
      <c r="AS303" t="str">
        <f>IF(C303="","",_xlfn.XLOOKUP(_xlfn.XLOOKUP(C303,table_Termination[Connector],table_Termination[HV_Siem_Breaker]),Table_Breaker[breaker],Table_Breaker[Description],""))</f>
        <v/>
      </c>
      <c r="AT303" s="44" t="s">
        <v>283</v>
      </c>
      <c r="AU303" t="e">
        <f t="shared" si="54"/>
        <v>#N/A</v>
      </c>
      <c r="AV303" t="e">
        <f t="shared" si="55"/>
        <v>#N/A</v>
      </c>
      <c r="AW303" s="44" t="str" cm="1">
        <f t="array" ref="AW303">IF(D303="","",_xlfn.TOROW(lookup!A484:A496))</f>
        <v/>
      </c>
    </row>
    <row r="304" spans="1:49" x14ac:dyDescent="0.25">
      <c r="A304" s="56">
        <v>295</v>
      </c>
      <c r="B304" s="57" t="str">
        <f t="shared" si="51"/>
        <v/>
      </c>
      <c r="C304" s="58"/>
      <c r="D304" s="58"/>
      <c r="E304" s="57"/>
      <c r="F304" s="57" t="str">
        <f t="shared" si="52"/>
        <v/>
      </c>
      <c r="G304" s="57"/>
      <c r="H304" s="59"/>
      <c r="I304" s="59" t="s">
        <v>183</v>
      </c>
      <c r="J304" s="59" t="s">
        <v>183</v>
      </c>
      <c r="K304" s="59"/>
      <c r="L304" s="60" t="str">
        <f t="shared" si="56"/>
        <v/>
      </c>
      <c r="M304" s="60" t="str">
        <f t="shared" si="57"/>
        <v/>
      </c>
      <c r="N304" s="59"/>
      <c r="O304" s="59"/>
      <c r="P304" s="61"/>
      <c r="Q304" s="61"/>
      <c r="R304" s="62" t="str">
        <f>IF(C304="","",_xlfn.XLOOKUP(C304,table_Termination[Connector],table_Termination[Conduit_Size]))</f>
        <v/>
      </c>
      <c r="S304" s="63" t="str">
        <f>IF(C304="","",_xlfn.XLOOKUP(C304,table_Termination[Connector],table_Termination[Wire AWG]))</f>
        <v/>
      </c>
      <c r="T304" s="64" t="str">
        <f t="shared" si="49"/>
        <v/>
      </c>
      <c r="U304" s="65" t="str">
        <f>IF(C304="","",LEFT(_xlfn.XLOOKUP(C304,table_Termination[Connector],table_Termination[Voltage]),3))</f>
        <v/>
      </c>
      <c r="V304" s="66" t="str">
        <f t="shared" si="58"/>
        <v/>
      </c>
      <c r="W304" s="64" t="str" cm="1">
        <f t="array" aca="1" ref="W304" ca="1">IF(C304="","",IF(D304="MCC","------",IF(K304="","Black",_xlfn.XLOOKUP(K304,Table_RotateWireColor[circuit],INDIRECT("Table_RotateWireColor["&amp;U304&amp;"]")))))</f>
        <v/>
      </c>
      <c r="X304" s="64" t="str" cm="1">
        <f t="array" aca="1" ref="X304" ca="1">IF(C304="","",IF(D304="MCC","-----",IF(AH304=1,"-",IF(K304="","Red",_xlfn.XLOOKUP(L304,Table_RotateWireColor[circuit],INDIRECT("Table_RotateWireColor["&amp;U304&amp;"]"))))))</f>
        <v/>
      </c>
      <c r="Y304" s="64" t="str" cm="1">
        <f t="array" aca="1" ref="Y304" ca="1">IF(C304="","",IF(D304="MCC","-----",IF(AH304&lt;=2,"-",IF(K304="","Blue",_xlfn.XLOOKUP(M304,Table_RotateWireColor[circuit],INDIRECT("Table_RotateWireColor["&amp;U304&amp;"]"))))))</f>
        <v/>
      </c>
      <c r="Z304" s="64" t="str" cm="1">
        <f t="array" aca="1" ref="Z304" ca="1">IF(C304="","",IF(D304="MCC","-----",IF(AI304&lt;&gt;1,"-",IF(K304="","White",_xlfn.XLOOKUP("N",Table_RotateWireColor[circuit],INDIRECT("Table_RotateWireColor["&amp;U304&amp;"]"))))))</f>
        <v/>
      </c>
      <c r="AA304" s="64" t="str">
        <f t="shared" si="53"/>
        <v/>
      </c>
      <c r="AB304" s="67" t="str">
        <f>IF(C304="","","PWxx-"&amp;_xlfn.XLOOKUP(C304,table_Termination[Connector],table_Termination[Abbreviation])&amp;"T-xxSALx("&amp;IF(D304="LFMC",0,IF(D304="MCC",1,3))&amp;IF(Q304="Bolt",1,0)&amp;IF(AL304="None",0,IF(AL304="1G",1,IF(AL304="4x4",2,3)))&amp;")")</f>
        <v/>
      </c>
      <c r="AC304" s="68" t="str">
        <f>IF(D304="MCC","MC Cable Wire Colors "&amp;_xlfn.XLOOKUP(C304,table_Termination[Connector],table_Termination[MCC_Wire_Colors]),"")</f>
        <v/>
      </c>
      <c r="AD304" s="69"/>
      <c r="AG304" t="e">
        <f>IF(AND(LEFT(C304,2)="L6",_xlfn.NUMBERVALUE(LEFT(U304,3))&gt;250),"1ph",_xlfn.XLOOKUP(C304,table_Termination[Connector],table_Termination[Phasing]))</f>
        <v>#N/A</v>
      </c>
      <c r="AH304" t="e">
        <f>_xlfn.XLOOKUP('Order Entry'!AG304,lookup!$O$3:$O$7,lookup!$P$3:$P$7)</f>
        <v>#N/A</v>
      </c>
      <c r="AI304" t="e">
        <f>_xlfn.XLOOKUP('Order Entry'!AG304,lookup!$O$3:$O$7,lookup!$Q$3:$Q$7)</f>
        <v>#N/A</v>
      </c>
      <c r="AJ304">
        <f t="shared" si="50"/>
        <v>0</v>
      </c>
      <c r="AK304" t="e">
        <f>_xlfn.XLOOKUP(C304,table_Termination[Connector],table_Termination[Plate_Hole])</f>
        <v>#N/A</v>
      </c>
      <c r="AL304" t="e">
        <f>_xlfn.XLOOKUP(V304,lookup!$AD$68:$AD$72,lookup!$AC$68:$AC$72)</f>
        <v>#N/A</v>
      </c>
      <c r="AM304" s="44" t="str" cm="1">
        <f t="array" ref="AM304">IF(C304="","",IF(_xlfn.XLOOKUP(C304,table_Termination[Connector],table_Termination[Plate_Hole])=1.6,{"4x4","1G"},IF(_xlfn.XLOOKUP(C304,table_Termination[Connector],table_Termination[Plate_Hole])=2.1,"4x4","None")))</f>
        <v/>
      </c>
      <c r="AO304" s="44" t="str" cm="1">
        <f t="array" ref="AO304">IF(AM304="","None",_xlfn.XLOOKUP(_xlfn.ANCHORARRAY(AM304),lookup!$AC$68:$AC$72,lookup!$AD$68:$AD$72))</f>
        <v>None</v>
      </c>
      <c r="AQ304" s="44" t="s">
        <v>283</v>
      </c>
      <c r="AR304" t="str">
        <f>IF(C304="","",_xlfn.XLOOKUP(_xlfn.XLOOKUP(C304,table_Termination[Connector],table_Termination[SQD_Breaker]),Table_Breaker[breaker],Table_Breaker[Description]))</f>
        <v/>
      </c>
      <c r="AS304" t="str">
        <f>IF(C304="","",_xlfn.XLOOKUP(_xlfn.XLOOKUP(C304,table_Termination[Connector],table_Termination[HV_Siem_Breaker]),Table_Breaker[breaker],Table_Breaker[Description],""))</f>
        <v/>
      </c>
      <c r="AT304" s="44" t="s">
        <v>283</v>
      </c>
      <c r="AU304" t="e">
        <f t="shared" si="54"/>
        <v>#N/A</v>
      </c>
      <c r="AV304" t="e">
        <f t="shared" si="55"/>
        <v>#N/A</v>
      </c>
      <c r="AW304" s="44" t="str" cm="1">
        <f t="array" ref="AW304">IF(D304="","",_xlfn.TOROW(lookup!A485:A497))</f>
        <v/>
      </c>
    </row>
    <row r="305" spans="1:49" x14ac:dyDescent="0.25">
      <c r="A305" s="56">
        <v>296</v>
      </c>
      <c r="B305" s="57" t="str">
        <f t="shared" si="51"/>
        <v/>
      </c>
      <c r="C305" s="58"/>
      <c r="D305" s="58"/>
      <c r="E305" s="57"/>
      <c r="F305" s="57" t="str">
        <f t="shared" si="52"/>
        <v/>
      </c>
      <c r="G305" s="57"/>
      <c r="H305" s="59"/>
      <c r="I305" s="59" t="s">
        <v>183</v>
      </c>
      <c r="J305" s="59" t="s">
        <v>183</v>
      </c>
      <c r="K305" s="59"/>
      <c r="L305" s="60" t="str">
        <f t="shared" si="56"/>
        <v/>
      </c>
      <c r="M305" s="60" t="str">
        <f t="shared" si="57"/>
        <v/>
      </c>
      <c r="N305" s="59"/>
      <c r="O305" s="59"/>
      <c r="P305" s="61"/>
      <c r="Q305" s="61"/>
      <c r="R305" s="62" t="str">
        <f>IF(C305="","",_xlfn.XLOOKUP(C305,table_Termination[Connector],table_Termination[Conduit_Size]))</f>
        <v/>
      </c>
      <c r="S305" s="63" t="str">
        <f>IF(C305="","",_xlfn.XLOOKUP(C305,table_Termination[Connector],table_Termination[Wire AWG]))</f>
        <v/>
      </c>
      <c r="T305" s="64" t="str">
        <f t="shared" si="49"/>
        <v/>
      </c>
      <c r="U305" s="65" t="str">
        <f>IF(C305="","",LEFT(_xlfn.XLOOKUP(C305,table_Termination[Connector],table_Termination[Voltage]),3))</f>
        <v/>
      </c>
      <c r="V305" s="66" t="str">
        <f t="shared" si="58"/>
        <v/>
      </c>
      <c r="W305" s="64" t="str" cm="1">
        <f t="array" aca="1" ref="W305" ca="1">IF(C305="","",IF(D305="MCC","------",IF(K305="","Black",_xlfn.XLOOKUP(K305,Table_RotateWireColor[circuit],INDIRECT("Table_RotateWireColor["&amp;U305&amp;"]")))))</f>
        <v/>
      </c>
      <c r="X305" s="64" t="str" cm="1">
        <f t="array" aca="1" ref="X305" ca="1">IF(C305="","",IF(D305="MCC","-----",IF(AH305=1,"-",IF(K305="","Red",_xlfn.XLOOKUP(L305,Table_RotateWireColor[circuit],INDIRECT("Table_RotateWireColor["&amp;U305&amp;"]"))))))</f>
        <v/>
      </c>
      <c r="Y305" s="64" t="str" cm="1">
        <f t="array" aca="1" ref="Y305" ca="1">IF(C305="","",IF(D305="MCC","-----",IF(AH305&lt;=2,"-",IF(K305="","Blue",_xlfn.XLOOKUP(M305,Table_RotateWireColor[circuit],INDIRECT("Table_RotateWireColor["&amp;U305&amp;"]"))))))</f>
        <v/>
      </c>
      <c r="Z305" s="64" t="str" cm="1">
        <f t="array" aca="1" ref="Z305" ca="1">IF(C305="","",IF(D305="MCC","-----",IF(AI305&lt;&gt;1,"-",IF(K305="","White",_xlfn.XLOOKUP("N",Table_RotateWireColor[circuit],INDIRECT("Table_RotateWireColor["&amp;U305&amp;"]"))))))</f>
        <v/>
      </c>
      <c r="AA305" s="64" t="str">
        <f t="shared" si="53"/>
        <v/>
      </c>
      <c r="AB305" s="67" t="str">
        <f>IF(C305="","","PWxx-"&amp;_xlfn.XLOOKUP(C305,table_Termination[Connector],table_Termination[Abbreviation])&amp;"T-xxSALx("&amp;IF(D305="LFMC",0,IF(D305="MCC",1,3))&amp;IF(Q305="Bolt",1,0)&amp;IF(AL305="None",0,IF(AL305="1G",1,IF(AL305="4x4",2,3)))&amp;")")</f>
        <v/>
      </c>
      <c r="AC305" s="68" t="str">
        <f>IF(D305="MCC","MC Cable Wire Colors "&amp;_xlfn.XLOOKUP(C305,table_Termination[Connector],table_Termination[MCC_Wire_Colors]),"")</f>
        <v/>
      </c>
      <c r="AD305" s="69"/>
      <c r="AG305" t="e">
        <f>IF(AND(LEFT(C305,2)="L6",_xlfn.NUMBERVALUE(LEFT(U305,3))&gt;250),"1ph",_xlfn.XLOOKUP(C305,table_Termination[Connector],table_Termination[Phasing]))</f>
        <v>#N/A</v>
      </c>
      <c r="AH305" t="e">
        <f>_xlfn.XLOOKUP('Order Entry'!AG305,lookup!$O$3:$O$7,lookup!$P$3:$P$7)</f>
        <v>#N/A</v>
      </c>
      <c r="AI305" t="e">
        <f>_xlfn.XLOOKUP('Order Entry'!AG305,lookup!$O$3:$O$7,lookup!$Q$3:$Q$7)</f>
        <v>#N/A</v>
      </c>
      <c r="AJ305">
        <f t="shared" si="50"/>
        <v>0</v>
      </c>
      <c r="AK305" t="e">
        <f>_xlfn.XLOOKUP(C305,table_Termination[Connector],table_Termination[Plate_Hole])</f>
        <v>#N/A</v>
      </c>
      <c r="AL305" t="e">
        <f>_xlfn.XLOOKUP(V305,lookup!$AD$68:$AD$72,lookup!$AC$68:$AC$72)</f>
        <v>#N/A</v>
      </c>
      <c r="AM305" s="44" t="str" cm="1">
        <f t="array" ref="AM305">IF(C305="","",IF(_xlfn.XLOOKUP(C305,table_Termination[Connector],table_Termination[Plate_Hole])=1.6,{"4x4","1G"},IF(_xlfn.XLOOKUP(C305,table_Termination[Connector],table_Termination[Plate_Hole])=2.1,"4x4","None")))</f>
        <v/>
      </c>
      <c r="AO305" s="44" t="str" cm="1">
        <f t="array" ref="AO305">IF(AM305="","None",_xlfn.XLOOKUP(_xlfn.ANCHORARRAY(AM305),lookup!$AC$68:$AC$72,lookup!$AD$68:$AD$72))</f>
        <v>None</v>
      </c>
      <c r="AQ305" s="44" t="s">
        <v>283</v>
      </c>
      <c r="AR305" t="str">
        <f>IF(C305="","",_xlfn.XLOOKUP(_xlfn.XLOOKUP(C305,table_Termination[Connector],table_Termination[SQD_Breaker]),Table_Breaker[breaker],Table_Breaker[Description]))</f>
        <v/>
      </c>
      <c r="AS305" t="str">
        <f>IF(C305="","",_xlfn.XLOOKUP(_xlfn.XLOOKUP(C305,table_Termination[Connector],table_Termination[HV_Siem_Breaker]),Table_Breaker[breaker],Table_Breaker[Description],""))</f>
        <v/>
      </c>
      <c r="AT305" s="44" t="s">
        <v>283</v>
      </c>
      <c r="AU305" t="e">
        <f t="shared" si="54"/>
        <v>#N/A</v>
      </c>
      <c r="AV305" t="e">
        <f t="shared" si="55"/>
        <v>#N/A</v>
      </c>
      <c r="AW305" s="44" t="str" cm="1">
        <f t="array" ref="AW305">IF(D305="","",_xlfn.TOROW(lookup!A486:A498))</f>
        <v/>
      </c>
    </row>
    <row r="306" spans="1:49" x14ac:dyDescent="0.25">
      <c r="A306" s="56">
        <v>297</v>
      </c>
      <c r="B306" s="57" t="str">
        <f t="shared" si="51"/>
        <v/>
      </c>
      <c r="C306" s="58"/>
      <c r="D306" s="58"/>
      <c r="E306" s="57"/>
      <c r="F306" s="57" t="str">
        <f t="shared" si="52"/>
        <v/>
      </c>
      <c r="G306" s="57"/>
      <c r="H306" s="59"/>
      <c r="I306" s="59" t="s">
        <v>183</v>
      </c>
      <c r="J306" s="59" t="s">
        <v>183</v>
      </c>
      <c r="K306" s="59"/>
      <c r="L306" s="60" t="str">
        <f t="shared" si="56"/>
        <v/>
      </c>
      <c r="M306" s="60" t="str">
        <f t="shared" si="57"/>
        <v/>
      </c>
      <c r="N306" s="59"/>
      <c r="O306" s="59"/>
      <c r="P306" s="61"/>
      <c r="Q306" s="61"/>
      <c r="R306" s="62" t="str">
        <f>IF(C306="","",_xlfn.XLOOKUP(C306,table_Termination[Connector],table_Termination[Conduit_Size]))</f>
        <v/>
      </c>
      <c r="S306" s="63" t="str">
        <f>IF(C306="","",_xlfn.XLOOKUP(C306,table_Termination[Connector],table_Termination[Wire AWG]))</f>
        <v/>
      </c>
      <c r="T306" s="64" t="str">
        <f t="shared" si="49"/>
        <v/>
      </c>
      <c r="U306" s="65" t="str">
        <f>IF(C306="","",LEFT(_xlfn.XLOOKUP(C306,table_Termination[Connector],table_Termination[Voltage]),3))</f>
        <v/>
      </c>
      <c r="V306" s="66" t="str">
        <f t="shared" si="58"/>
        <v/>
      </c>
      <c r="W306" s="64" t="str" cm="1">
        <f t="array" aca="1" ref="W306" ca="1">IF(C306="","",IF(D306="MCC","------",IF(K306="","Black",_xlfn.XLOOKUP(K306,Table_RotateWireColor[circuit],INDIRECT("Table_RotateWireColor["&amp;U306&amp;"]")))))</f>
        <v/>
      </c>
      <c r="X306" s="64" t="str" cm="1">
        <f t="array" aca="1" ref="X306" ca="1">IF(C306="","",IF(D306="MCC","-----",IF(AH306=1,"-",IF(K306="","Red",_xlfn.XLOOKUP(L306,Table_RotateWireColor[circuit],INDIRECT("Table_RotateWireColor["&amp;U306&amp;"]"))))))</f>
        <v/>
      </c>
      <c r="Y306" s="64" t="str" cm="1">
        <f t="array" aca="1" ref="Y306" ca="1">IF(C306="","",IF(D306="MCC","-----",IF(AH306&lt;=2,"-",IF(K306="","Blue",_xlfn.XLOOKUP(M306,Table_RotateWireColor[circuit],INDIRECT("Table_RotateWireColor["&amp;U306&amp;"]"))))))</f>
        <v/>
      </c>
      <c r="Z306" s="64" t="str" cm="1">
        <f t="array" aca="1" ref="Z306" ca="1">IF(C306="","",IF(D306="MCC","-----",IF(AI306&lt;&gt;1,"-",IF(K306="","White",_xlfn.XLOOKUP("N",Table_RotateWireColor[circuit],INDIRECT("Table_RotateWireColor["&amp;U306&amp;"]"))))))</f>
        <v/>
      </c>
      <c r="AA306" s="64" t="str">
        <f t="shared" si="53"/>
        <v/>
      </c>
      <c r="AB306" s="67" t="str">
        <f>IF(C306="","","PWxx-"&amp;_xlfn.XLOOKUP(C306,table_Termination[Connector],table_Termination[Abbreviation])&amp;"T-xxSALx("&amp;IF(D306="LFMC",0,IF(D306="MCC",1,3))&amp;IF(Q306="Bolt",1,0)&amp;IF(AL306="None",0,IF(AL306="1G",1,IF(AL306="4x4",2,3)))&amp;")")</f>
        <v/>
      </c>
      <c r="AC306" s="68" t="str">
        <f>IF(D306="MCC","MC Cable Wire Colors "&amp;_xlfn.XLOOKUP(C306,table_Termination[Connector],table_Termination[MCC_Wire_Colors]),"")</f>
        <v/>
      </c>
      <c r="AD306" s="69"/>
      <c r="AG306" t="e">
        <f>IF(AND(LEFT(C306,2)="L6",_xlfn.NUMBERVALUE(LEFT(U306,3))&gt;250),"1ph",_xlfn.XLOOKUP(C306,table_Termination[Connector],table_Termination[Phasing]))</f>
        <v>#N/A</v>
      </c>
      <c r="AH306" t="e">
        <f>_xlfn.XLOOKUP('Order Entry'!AG306,lookup!$O$3:$O$7,lookup!$P$3:$P$7)</f>
        <v>#N/A</v>
      </c>
      <c r="AI306" t="e">
        <f>_xlfn.XLOOKUP('Order Entry'!AG306,lookup!$O$3:$O$7,lookup!$Q$3:$Q$7)</f>
        <v>#N/A</v>
      </c>
      <c r="AJ306">
        <f t="shared" si="50"/>
        <v>0</v>
      </c>
      <c r="AK306" t="e">
        <f>_xlfn.XLOOKUP(C306,table_Termination[Connector],table_Termination[Plate_Hole])</f>
        <v>#N/A</v>
      </c>
      <c r="AL306" t="e">
        <f>_xlfn.XLOOKUP(V306,lookup!$AD$68:$AD$72,lookup!$AC$68:$AC$72)</f>
        <v>#N/A</v>
      </c>
      <c r="AM306" s="44" t="str" cm="1">
        <f t="array" ref="AM306">IF(C306="","",IF(_xlfn.XLOOKUP(C306,table_Termination[Connector],table_Termination[Plate_Hole])=1.6,{"4x4","1G"},IF(_xlfn.XLOOKUP(C306,table_Termination[Connector],table_Termination[Plate_Hole])=2.1,"4x4","None")))</f>
        <v/>
      </c>
      <c r="AO306" s="44" t="str" cm="1">
        <f t="array" ref="AO306">IF(AM306="","None",_xlfn.XLOOKUP(_xlfn.ANCHORARRAY(AM306),lookup!$AC$68:$AC$72,lookup!$AD$68:$AD$72))</f>
        <v>None</v>
      </c>
      <c r="AQ306" s="44" t="s">
        <v>283</v>
      </c>
      <c r="AR306" t="str">
        <f>IF(C306="","",_xlfn.XLOOKUP(_xlfn.XLOOKUP(C306,table_Termination[Connector],table_Termination[SQD_Breaker]),Table_Breaker[breaker],Table_Breaker[Description]))</f>
        <v/>
      </c>
      <c r="AS306" t="str">
        <f>IF(C306="","",_xlfn.XLOOKUP(_xlfn.XLOOKUP(C306,table_Termination[Connector],table_Termination[HV_Siem_Breaker]),Table_Breaker[breaker],Table_Breaker[Description],""))</f>
        <v/>
      </c>
      <c r="AT306" s="44" t="s">
        <v>283</v>
      </c>
      <c r="AU306" t="e">
        <f t="shared" si="54"/>
        <v>#N/A</v>
      </c>
      <c r="AV306" t="e">
        <f t="shared" si="55"/>
        <v>#N/A</v>
      </c>
      <c r="AW306" s="44" t="str" cm="1">
        <f t="array" ref="AW306">IF(D306="","",_xlfn.TOROW(lookup!A487:A499))</f>
        <v/>
      </c>
    </row>
    <row r="307" spans="1:49" x14ac:dyDescent="0.25">
      <c r="A307" s="56">
        <v>298</v>
      </c>
      <c r="B307" s="57" t="str">
        <f t="shared" si="51"/>
        <v/>
      </c>
      <c r="C307" s="58"/>
      <c r="D307" s="58"/>
      <c r="E307" s="57"/>
      <c r="F307" s="57" t="str">
        <f t="shared" si="52"/>
        <v/>
      </c>
      <c r="G307" s="57"/>
      <c r="H307" s="59"/>
      <c r="I307" s="59" t="s">
        <v>183</v>
      </c>
      <c r="J307" s="59" t="s">
        <v>183</v>
      </c>
      <c r="K307" s="59"/>
      <c r="L307" s="60" t="str">
        <f t="shared" si="56"/>
        <v/>
      </c>
      <c r="M307" s="60" t="str">
        <f t="shared" si="57"/>
        <v/>
      </c>
      <c r="N307" s="59"/>
      <c r="O307" s="59"/>
      <c r="P307" s="61"/>
      <c r="Q307" s="61"/>
      <c r="R307" s="62" t="str">
        <f>IF(C307="","",_xlfn.XLOOKUP(C307,table_Termination[Connector],table_Termination[Conduit_Size]))</f>
        <v/>
      </c>
      <c r="S307" s="63" t="str">
        <f>IF(C307="","",_xlfn.XLOOKUP(C307,table_Termination[Connector],table_Termination[Wire AWG]))</f>
        <v/>
      </c>
      <c r="T307" s="64" t="str">
        <f t="shared" si="49"/>
        <v/>
      </c>
      <c r="U307" s="65" t="str">
        <f>IF(C307="","",LEFT(_xlfn.XLOOKUP(C307,table_Termination[Connector],table_Termination[Voltage]),3))</f>
        <v/>
      </c>
      <c r="V307" s="66" t="str">
        <f t="shared" si="58"/>
        <v/>
      </c>
      <c r="W307" s="64" t="str" cm="1">
        <f t="array" aca="1" ref="W307" ca="1">IF(C307="","",IF(D307="MCC","------",IF(K307="","Black",_xlfn.XLOOKUP(K307,Table_RotateWireColor[circuit],INDIRECT("Table_RotateWireColor["&amp;U307&amp;"]")))))</f>
        <v/>
      </c>
      <c r="X307" s="64" t="str" cm="1">
        <f t="array" aca="1" ref="X307" ca="1">IF(C307="","",IF(D307="MCC","-----",IF(AH307=1,"-",IF(K307="","Red",_xlfn.XLOOKUP(L307,Table_RotateWireColor[circuit],INDIRECT("Table_RotateWireColor["&amp;U307&amp;"]"))))))</f>
        <v/>
      </c>
      <c r="Y307" s="64" t="str" cm="1">
        <f t="array" aca="1" ref="Y307" ca="1">IF(C307="","",IF(D307="MCC","-----",IF(AH307&lt;=2,"-",IF(K307="","Blue",_xlfn.XLOOKUP(M307,Table_RotateWireColor[circuit],INDIRECT("Table_RotateWireColor["&amp;U307&amp;"]"))))))</f>
        <v/>
      </c>
      <c r="Z307" s="64" t="str" cm="1">
        <f t="array" aca="1" ref="Z307" ca="1">IF(C307="","",IF(D307="MCC","-----",IF(AI307&lt;&gt;1,"-",IF(K307="","White",_xlfn.XLOOKUP("N",Table_RotateWireColor[circuit],INDIRECT("Table_RotateWireColor["&amp;U307&amp;"]"))))))</f>
        <v/>
      </c>
      <c r="AA307" s="64" t="str">
        <f t="shared" si="53"/>
        <v/>
      </c>
      <c r="AB307" s="67" t="str">
        <f>IF(C307="","","PWxx-"&amp;_xlfn.XLOOKUP(C307,table_Termination[Connector],table_Termination[Abbreviation])&amp;"T-xxSALx("&amp;IF(D307="LFMC",0,IF(D307="MCC",1,3))&amp;IF(Q307="Bolt",1,0)&amp;IF(AL307="None",0,IF(AL307="1G",1,IF(AL307="4x4",2,3)))&amp;")")</f>
        <v/>
      </c>
      <c r="AC307" s="68" t="str">
        <f>IF(D307="MCC","MC Cable Wire Colors "&amp;_xlfn.XLOOKUP(C307,table_Termination[Connector],table_Termination[MCC_Wire_Colors]),"")</f>
        <v/>
      </c>
      <c r="AD307" s="69"/>
      <c r="AG307" t="e">
        <f>IF(AND(LEFT(C307,2)="L6",_xlfn.NUMBERVALUE(LEFT(U307,3))&gt;250),"1ph",_xlfn.XLOOKUP(C307,table_Termination[Connector],table_Termination[Phasing]))</f>
        <v>#N/A</v>
      </c>
      <c r="AH307" t="e">
        <f>_xlfn.XLOOKUP('Order Entry'!AG307,lookup!$O$3:$O$7,lookup!$P$3:$P$7)</f>
        <v>#N/A</v>
      </c>
      <c r="AI307" t="e">
        <f>_xlfn.XLOOKUP('Order Entry'!AG307,lookup!$O$3:$O$7,lookup!$Q$3:$Q$7)</f>
        <v>#N/A</v>
      </c>
      <c r="AJ307">
        <f t="shared" si="50"/>
        <v>0</v>
      </c>
      <c r="AK307" t="e">
        <f>_xlfn.XLOOKUP(C307,table_Termination[Connector],table_Termination[Plate_Hole])</f>
        <v>#N/A</v>
      </c>
      <c r="AL307" t="e">
        <f>_xlfn.XLOOKUP(V307,lookup!$AD$68:$AD$72,lookup!$AC$68:$AC$72)</f>
        <v>#N/A</v>
      </c>
      <c r="AM307" s="44" t="str" cm="1">
        <f t="array" ref="AM307">IF(C307="","",IF(_xlfn.XLOOKUP(C307,table_Termination[Connector],table_Termination[Plate_Hole])=1.6,{"4x4","1G"},IF(_xlfn.XLOOKUP(C307,table_Termination[Connector],table_Termination[Plate_Hole])=2.1,"4x4","None")))</f>
        <v/>
      </c>
      <c r="AO307" s="44" t="str" cm="1">
        <f t="array" ref="AO307">IF(AM307="","None",_xlfn.XLOOKUP(_xlfn.ANCHORARRAY(AM307),lookup!$AC$68:$AC$72,lookup!$AD$68:$AD$72))</f>
        <v>None</v>
      </c>
      <c r="AQ307" s="44" t="s">
        <v>283</v>
      </c>
      <c r="AR307" t="str">
        <f>IF(C307="","",_xlfn.XLOOKUP(_xlfn.XLOOKUP(C307,table_Termination[Connector],table_Termination[SQD_Breaker]),Table_Breaker[breaker],Table_Breaker[Description]))</f>
        <v/>
      </c>
      <c r="AS307" t="str">
        <f>IF(C307="","",_xlfn.XLOOKUP(_xlfn.XLOOKUP(C307,table_Termination[Connector],table_Termination[HV_Siem_Breaker]),Table_Breaker[breaker],Table_Breaker[Description],""))</f>
        <v/>
      </c>
      <c r="AT307" s="44" t="s">
        <v>283</v>
      </c>
      <c r="AU307" t="e">
        <f t="shared" si="54"/>
        <v>#N/A</v>
      </c>
      <c r="AV307" t="e">
        <f t="shared" si="55"/>
        <v>#N/A</v>
      </c>
      <c r="AW307" s="44" t="str" cm="1">
        <f t="array" ref="AW307">IF(D307="","",_xlfn.TOROW(lookup!A488:A500))</f>
        <v/>
      </c>
    </row>
    <row r="308" spans="1:49" x14ac:dyDescent="0.25">
      <c r="A308" s="56">
        <v>299</v>
      </c>
      <c r="B308" s="57" t="str">
        <f t="shared" si="51"/>
        <v/>
      </c>
      <c r="C308" s="58"/>
      <c r="D308" s="58"/>
      <c r="E308" s="57"/>
      <c r="F308" s="57" t="str">
        <f t="shared" si="52"/>
        <v/>
      </c>
      <c r="G308" s="57"/>
      <c r="H308" s="59"/>
      <c r="I308" s="59" t="s">
        <v>183</v>
      </c>
      <c r="J308" s="59" t="s">
        <v>183</v>
      </c>
      <c r="K308" s="59"/>
      <c r="L308" s="60" t="str">
        <f t="shared" si="56"/>
        <v/>
      </c>
      <c r="M308" s="60" t="str">
        <f t="shared" si="57"/>
        <v/>
      </c>
      <c r="N308" s="59"/>
      <c r="O308" s="59"/>
      <c r="P308" s="61"/>
      <c r="Q308" s="61"/>
      <c r="R308" s="62" t="str">
        <f>IF(C308="","",_xlfn.XLOOKUP(C308,table_Termination[Connector],table_Termination[Conduit_Size]))</f>
        <v/>
      </c>
      <c r="S308" s="63" t="str">
        <f>IF(C308="","",_xlfn.XLOOKUP(C308,table_Termination[Connector],table_Termination[Wire AWG]))</f>
        <v/>
      </c>
      <c r="T308" s="64" t="str">
        <f t="shared" si="49"/>
        <v/>
      </c>
      <c r="U308" s="65" t="str">
        <f>IF(C308="","",LEFT(_xlfn.XLOOKUP(C308,table_Termination[Connector],table_Termination[Voltage]),3))</f>
        <v/>
      </c>
      <c r="V308" s="66" t="str">
        <f t="shared" si="58"/>
        <v/>
      </c>
      <c r="W308" s="64" t="str" cm="1">
        <f t="array" aca="1" ref="W308" ca="1">IF(C308="","",IF(D308="MCC","------",IF(K308="","Black",_xlfn.XLOOKUP(K308,Table_RotateWireColor[circuit],INDIRECT("Table_RotateWireColor["&amp;U308&amp;"]")))))</f>
        <v/>
      </c>
      <c r="X308" s="64" t="str" cm="1">
        <f t="array" aca="1" ref="X308" ca="1">IF(C308="","",IF(D308="MCC","-----",IF(AH308=1,"-",IF(K308="","Red",_xlfn.XLOOKUP(L308,Table_RotateWireColor[circuit],INDIRECT("Table_RotateWireColor["&amp;U308&amp;"]"))))))</f>
        <v/>
      </c>
      <c r="Y308" s="64" t="str" cm="1">
        <f t="array" aca="1" ref="Y308" ca="1">IF(C308="","",IF(D308="MCC","-----",IF(AH308&lt;=2,"-",IF(K308="","Blue",_xlfn.XLOOKUP(M308,Table_RotateWireColor[circuit],INDIRECT("Table_RotateWireColor["&amp;U308&amp;"]"))))))</f>
        <v/>
      </c>
      <c r="Z308" s="64" t="str" cm="1">
        <f t="array" aca="1" ref="Z308" ca="1">IF(C308="","",IF(D308="MCC","-----",IF(AI308&lt;&gt;1,"-",IF(K308="","White",_xlfn.XLOOKUP("N",Table_RotateWireColor[circuit],INDIRECT("Table_RotateWireColor["&amp;U308&amp;"]"))))))</f>
        <v/>
      </c>
      <c r="AA308" s="64" t="str">
        <f t="shared" si="53"/>
        <v/>
      </c>
      <c r="AB308" s="67" t="str">
        <f>IF(C308="","","PWxx-"&amp;_xlfn.XLOOKUP(C308,table_Termination[Connector],table_Termination[Abbreviation])&amp;"T-xxSALx("&amp;IF(D308="LFMC",0,IF(D308="MCC",1,3))&amp;IF(Q308="Bolt",1,0)&amp;IF(AL308="None",0,IF(AL308="1G",1,IF(AL308="4x4",2,3)))&amp;")")</f>
        <v/>
      </c>
      <c r="AC308" s="68" t="str">
        <f>IF(D308="MCC","MC Cable Wire Colors "&amp;_xlfn.XLOOKUP(C308,table_Termination[Connector],table_Termination[MCC_Wire_Colors]),"")</f>
        <v/>
      </c>
      <c r="AD308" s="69"/>
      <c r="AG308" t="e">
        <f>IF(AND(LEFT(C308,2)="L6",_xlfn.NUMBERVALUE(LEFT(U308,3))&gt;250),"1ph",_xlfn.XLOOKUP(C308,table_Termination[Connector],table_Termination[Phasing]))</f>
        <v>#N/A</v>
      </c>
      <c r="AH308" t="e">
        <f>_xlfn.XLOOKUP('Order Entry'!AG308,lookup!$O$3:$O$7,lookup!$P$3:$P$7)</f>
        <v>#N/A</v>
      </c>
      <c r="AI308" t="e">
        <f>_xlfn.XLOOKUP('Order Entry'!AG308,lookup!$O$3:$O$7,lookup!$Q$3:$Q$7)</f>
        <v>#N/A</v>
      </c>
      <c r="AJ308">
        <f t="shared" si="50"/>
        <v>0</v>
      </c>
      <c r="AK308" t="e">
        <f>_xlfn.XLOOKUP(C308,table_Termination[Connector],table_Termination[Plate_Hole])</f>
        <v>#N/A</v>
      </c>
      <c r="AL308" t="e">
        <f>_xlfn.XLOOKUP(V308,lookup!$AD$68:$AD$72,lookup!$AC$68:$AC$72)</f>
        <v>#N/A</v>
      </c>
      <c r="AM308" s="44" t="str" cm="1">
        <f t="array" ref="AM308">IF(C308="","",IF(_xlfn.XLOOKUP(C308,table_Termination[Connector],table_Termination[Plate_Hole])=1.6,{"4x4","1G"},IF(_xlfn.XLOOKUP(C308,table_Termination[Connector],table_Termination[Plate_Hole])=2.1,"4x4","None")))</f>
        <v/>
      </c>
      <c r="AO308" s="44" t="str" cm="1">
        <f t="array" ref="AO308">IF(AM308="","None",_xlfn.XLOOKUP(_xlfn.ANCHORARRAY(AM308),lookup!$AC$68:$AC$72,lookup!$AD$68:$AD$72))</f>
        <v>None</v>
      </c>
      <c r="AQ308" s="44" t="s">
        <v>283</v>
      </c>
      <c r="AR308" t="str">
        <f>IF(C308="","",_xlfn.XLOOKUP(_xlfn.XLOOKUP(C308,table_Termination[Connector],table_Termination[SQD_Breaker]),Table_Breaker[breaker],Table_Breaker[Description]))</f>
        <v/>
      </c>
      <c r="AS308" t="str">
        <f>IF(C308="","",_xlfn.XLOOKUP(_xlfn.XLOOKUP(C308,table_Termination[Connector],table_Termination[HV_Siem_Breaker]),Table_Breaker[breaker],Table_Breaker[Description],""))</f>
        <v/>
      </c>
      <c r="AT308" s="44" t="s">
        <v>283</v>
      </c>
      <c r="AU308" t="e">
        <f t="shared" si="54"/>
        <v>#N/A</v>
      </c>
      <c r="AV308" t="e">
        <f t="shared" si="55"/>
        <v>#N/A</v>
      </c>
      <c r="AW308" s="44" t="str" cm="1">
        <f t="array" ref="AW308">IF(D308="","",_xlfn.TOROW(lookup!A489:A501))</f>
        <v/>
      </c>
    </row>
    <row r="309" spans="1:49" x14ac:dyDescent="0.25">
      <c r="A309" s="56">
        <v>300</v>
      </c>
      <c r="B309" s="57" t="str">
        <f t="shared" si="51"/>
        <v/>
      </c>
      <c r="C309" s="58"/>
      <c r="D309" s="58"/>
      <c r="E309" s="57"/>
      <c r="F309" s="57" t="str">
        <f t="shared" si="52"/>
        <v/>
      </c>
      <c r="G309" s="57"/>
      <c r="H309" s="59"/>
      <c r="I309" s="59" t="s">
        <v>183</v>
      </c>
      <c r="J309" s="59" t="s">
        <v>183</v>
      </c>
      <c r="K309" s="59"/>
      <c r="L309" s="60" t="str">
        <f t="shared" si="56"/>
        <v/>
      </c>
      <c r="M309" s="60" t="str">
        <f t="shared" si="57"/>
        <v/>
      </c>
      <c r="N309" s="59"/>
      <c r="O309" s="59"/>
      <c r="P309" s="61"/>
      <c r="Q309" s="61"/>
      <c r="R309" s="62" t="str">
        <f>IF(C309="","",_xlfn.XLOOKUP(C309,table_Termination[Connector],table_Termination[Conduit_Size]))</f>
        <v/>
      </c>
      <c r="S309" s="63" t="str">
        <f>IF(C309="","",_xlfn.XLOOKUP(C309,table_Termination[Connector],table_Termination[Wire AWG]))</f>
        <v/>
      </c>
      <c r="T309" s="64" t="str">
        <f t="shared" si="49"/>
        <v/>
      </c>
      <c r="U309" s="65" t="str">
        <f>IF(C309="","",LEFT(_xlfn.XLOOKUP(C309,table_Termination[Connector],table_Termination[Voltage]),3))</f>
        <v/>
      </c>
      <c r="V309" s="66" t="str">
        <f t="shared" si="58"/>
        <v/>
      </c>
      <c r="W309" s="64" t="str" cm="1">
        <f t="array" aca="1" ref="W309" ca="1">IF(C309="","",IF(D309="MCC","------",IF(K309="","Black",_xlfn.XLOOKUP(K309,Table_RotateWireColor[circuit],INDIRECT("Table_RotateWireColor["&amp;U309&amp;"]")))))</f>
        <v/>
      </c>
      <c r="X309" s="64" t="str" cm="1">
        <f t="array" aca="1" ref="X309" ca="1">IF(C309="","",IF(D309="MCC","-----",IF(AH309=1,"-",IF(K309="","Red",_xlfn.XLOOKUP(L309,Table_RotateWireColor[circuit],INDIRECT("Table_RotateWireColor["&amp;U309&amp;"]"))))))</f>
        <v/>
      </c>
      <c r="Y309" s="64" t="str" cm="1">
        <f t="array" aca="1" ref="Y309" ca="1">IF(C309="","",IF(D309="MCC","-----",IF(AH309&lt;=2,"-",IF(K309="","Blue",_xlfn.XLOOKUP(M309,Table_RotateWireColor[circuit],INDIRECT("Table_RotateWireColor["&amp;U309&amp;"]"))))))</f>
        <v/>
      </c>
      <c r="Z309" s="64" t="str" cm="1">
        <f t="array" aca="1" ref="Z309" ca="1">IF(C309="","",IF(D309="MCC","-----",IF(AI309&lt;&gt;1,"-",IF(K309="","White",_xlfn.XLOOKUP("N",Table_RotateWireColor[circuit],INDIRECT("Table_RotateWireColor["&amp;U309&amp;"]"))))))</f>
        <v/>
      </c>
      <c r="AA309" s="64" t="str">
        <f t="shared" si="53"/>
        <v/>
      </c>
      <c r="AB309" s="67" t="str">
        <f>IF(C309="","","PWxx-"&amp;_xlfn.XLOOKUP(C309,table_Termination[Connector],table_Termination[Abbreviation])&amp;"T-xxSALx("&amp;IF(D309="LFMC",0,IF(D309="MCC",1,3))&amp;IF(Q309="Bolt",1,0)&amp;IF(AL309="None",0,IF(AL309="1G",1,IF(AL309="4x4",2,3)))&amp;")")</f>
        <v/>
      </c>
      <c r="AC309" s="68" t="str">
        <f>IF(D309="MCC","MC Cable Wire Colors "&amp;_xlfn.XLOOKUP(C309,table_Termination[Connector],table_Termination[MCC_Wire_Colors]),"")</f>
        <v/>
      </c>
      <c r="AD309" s="69"/>
      <c r="AG309" t="e">
        <f>IF(AND(LEFT(C309,2)="L6",_xlfn.NUMBERVALUE(LEFT(U309,3))&gt;250),"1ph",_xlfn.XLOOKUP(C309,table_Termination[Connector],table_Termination[Phasing]))</f>
        <v>#N/A</v>
      </c>
      <c r="AH309" t="e">
        <f>_xlfn.XLOOKUP('Order Entry'!AG309,lookup!$O$3:$O$7,lookup!$P$3:$P$7)</f>
        <v>#N/A</v>
      </c>
      <c r="AI309" t="e">
        <f>_xlfn.XLOOKUP('Order Entry'!AG309,lookup!$O$3:$O$7,lookup!$Q$3:$Q$7)</f>
        <v>#N/A</v>
      </c>
      <c r="AJ309">
        <f t="shared" si="50"/>
        <v>0</v>
      </c>
      <c r="AK309" t="e">
        <f>_xlfn.XLOOKUP(C309,table_Termination[Connector],table_Termination[Plate_Hole])</f>
        <v>#N/A</v>
      </c>
      <c r="AL309" t="e">
        <f>_xlfn.XLOOKUP(V309,lookup!$AD$68:$AD$72,lookup!$AC$68:$AC$72)</f>
        <v>#N/A</v>
      </c>
      <c r="AM309" s="44" t="str" cm="1">
        <f t="array" ref="AM309">IF(C309="","",IF(_xlfn.XLOOKUP(C309,table_Termination[Connector],table_Termination[Plate_Hole])=1.6,{"4x4","1G"},IF(_xlfn.XLOOKUP(C309,table_Termination[Connector],table_Termination[Plate_Hole])=2.1,"4x4","None")))</f>
        <v/>
      </c>
      <c r="AO309" s="44" t="str" cm="1">
        <f t="array" ref="AO309">IF(AM309="","None",_xlfn.XLOOKUP(_xlfn.ANCHORARRAY(AM309),lookup!$AC$68:$AC$72,lookup!$AD$68:$AD$72))</f>
        <v>None</v>
      </c>
      <c r="AQ309" s="44" t="s">
        <v>283</v>
      </c>
      <c r="AR309" t="str">
        <f>IF(C309="","",_xlfn.XLOOKUP(_xlfn.XLOOKUP(C309,table_Termination[Connector],table_Termination[SQD_Breaker]),Table_Breaker[breaker],Table_Breaker[Description]))</f>
        <v/>
      </c>
      <c r="AS309" t="str">
        <f>IF(C309="","",_xlfn.XLOOKUP(_xlfn.XLOOKUP(C309,table_Termination[Connector],table_Termination[HV_Siem_Breaker]),Table_Breaker[breaker],Table_Breaker[Description],""))</f>
        <v/>
      </c>
      <c r="AT309" s="44" t="s">
        <v>283</v>
      </c>
      <c r="AU309" t="e">
        <f t="shared" si="54"/>
        <v>#N/A</v>
      </c>
      <c r="AV309" t="e">
        <f t="shared" si="55"/>
        <v>#N/A</v>
      </c>
      <c r="AW309" s="44" t="str" cm="1">
        <f t="array" ref="AW309">IF(D309="","",_xlfn.TOROW(lookup!A490:A502))</f>
        <v/>
      </c>
    </row>
    <row r="310" spans="1:49" x14ac:dyDescent="0.25">
      <c r="A310" s="56">
        <v>301</v>
      </c>
      <c r="B310" s="57" t="str">
        <f t="shared" si="51"/>
        <v/>
      </c>
      <c r="C310" s="58"/>
      <c r="D310" s="58"/>
      <c r="E310" s="57"/>
      <c r="F310" s="57" t="str">
        <f t="shared" si="52"/>
        <v/>
      </c>
      <c r="G310" s="57"/>
      <c r="H310" s="59"/>
      <c r="I310" s="59" t="s">
        <v>183</v>
      </c>
      <c r="J310" s="59" t="s">
        <v>183</v>
      </c>
      <c r="K310" s="59"/>
      <c r="L310" s="60" t="str">
        <f t="shared" si="56"/>
        <v/>
      </c>
      <c r="M310" s="60" t="str">
        <f t="shared" si="57"/>
        <v/>
      </c>
      <c r="N310" s="59"/>
      <c r="O310" s="59"/>
      <c r="P310" s="61"/>
      <c r="Q310" s="61"/>
      <c r="R310" s="62" t="str">
        <f>IF(C310="","",_xlfn.XLOOKUP(C310,table_Termination[Connector],table_Termination[Conduit_Size]))</f>
        <v/>
      </c>
      <c r="S310" s="63" t="str">
        <f>IF(C310="","",_xlfn.XLOOKUP(C310,table_Termination[Connector],table_Termination[Wire AWG]))</f>
        <v/>
      </c>
      <c r="T310" s="64" t="str">
        <f t="shared" si="49"/>
        <v/>
      </c>
      <c r="U310" s="65" t="str">
        <f>IF(C310="","",LEFT(_xlfn.XLOOKUP(C310,table_Termination[Connector],table_Termination[Voltage]),3))</f>
        <v/>
      </c>
      <c r="V310" s="66" t="str">
        <f t="shared" si="58"/>
        <v/>
      </c>
      <c r="W310" s="64" t="str" cm="1">
        <f t="array" aca="1" ref="W310" ca="1">IF(C310="","",IF(D310="MCC","------",IF(K310="","Black",_xlfn.XLOOKUP(K310,Table_RotateWireColor[circuit],INDIRECT("Table_RotateWireColor["&amp;U310&amp;"]")))))</f>
        <v/>
      </c>
      <c r="X310" s="64" t="str" cm="1">
        <f t="array" aca="1" ref="X310" ca="1">IF(C310="","",IF(D310="MCC","-----",IF(AH310=1,"-",IF(K310="","Red",_xlfn.XLOOKUP(L310,Table_RotateWireColor[circuit],INDIRECT("Table_RotateWireColor["&amp;U310&amp;"]"))))))</f>
        <v/>
      </c>
      <c r="Y310" s="64" t="str" cm="1">
        <f t="array" aca="1" ref="Y310" ca="1">IF(C310="","",IF(D310="MCC","-----",IF(AH310&lt;=2,"-",IF(K310="","Blue",_xlfn.XLOOKUP(M310,Table_RotateWireColor[circuit],INDIRECT("Table_RotateWireColor["&amp;U310&amp;"]"))))))</f>
        <v/>
      </c>
      <c r="Z310" s="64" t="str" cm="1">
        <f t="array" aca="1" ref="Z310" ca="1">IF(C310="","",IF(D310="MCC","-----",IF(AI310&lt;&gt;1,"-",IF(K310="","White",_xlfn.XLOOKUP("N",Table_RotateWireColor[circuit],INDIRECT("Table_RotateWireColor["&amp;U310&amp;"]"))))))</f>
        <v/>
      </c>
      <c r="AA310" s="64" t="str">
        <f t="shared" si="53"/>
        <v/>
      </c>
      <c r="AB310" s="67" t="str">
        <f>IF(C310="","","PWxx-"&amp;_xlfn.XLOOKUP(C310,table_Termination[Connector],table_Termination[Abbreviation])&amp;"T-xxSALx("&amp;IF(D310="LFMC",0,IF(D310="MCC",1,3))&amp;IF(Q310="Bolt",1,0)&amp;IF(AL310="None",0,IF(AL310="1G",1,IF(AL310="4x4",2,3)))&amp;")")</f>
        <v/>
      </c>
      <c r="AC310" s="68" t="str">
        <f>IF(D310="MCC","MC Cable Wire Colors "&amp;_xlfn.XLOOKUP(C310,table_Termination[Connector],table_Termination[MCC_Wire_Colors]),"")</f>
        <v/>
      </c>
      <c r="AD310" s="69"/>
      <c r="AG310" t="e">
        <f>IF(AND(LEFT(C310,2)="L6",_xlfn.NUMBERVALUE(LEFT(U310,3))&gt;250),"1ph",_xlfn.XLOOKUP(C310,table_Termination[Connector],table_Termination[Phasing]))</f>
        <v>#N/A</v>
      </c>
      <c r="AH310" t="e">
        <f>_xlfn.XLOOKUP('Order Entry'!AG310,lookup!$O$3:$O$7,lookup!$P$3:$P$7)</f>
        <v>#N/A</v>
      </c>
      <c r="AI310" t="e">
        <f>_xlfn.XLOOKUP('Order Entry'!AG310,lookup!$O$3:$O$7,lookup!$Q$3:$Q$7)</f>
        <v>#N/A</v>
      </c>
      <c r="AJ310">
        <f t="shared" si="50"/>
        <v>0</v>
      </c>
      <c r="AK310" t="e">
        <f>_xlfn.XLOOKUP(C310,table_Termination[Connector],table_Termination[Plate_Hole])</f>
        <v>#N/A</v>
      </c>
      <c r="AL310" t="e">
        <f>_xlfn.XLOOKUP(V310,lookup!$AD$68:$AD$72,lookup!$AC$68:$AC$72)</f>
        <v>#N/A</v>
      </c>
      <c r="AM310" s="44" t="str" cm="1">
        <f t="array" ref="AM310">IF(C310="","",IF(_xlfn.XLOOKUP(C310,table_Termination[Connector],table_Termination[Plate_Hole])=1.6,{"4x4","1G"},IF(_xlfn.XLOOKUP(C310,table_Termination[Connector],table_Termination[Plate_Hole])=2.1,"4x4","None")))</f>
        <v/>
      </c>
      <c r="AO310" s="44" t="str" cm="1">
        <f t="array" ref="AO310">IF(AM310="","None",_xlfn.XLOOKUP(_xlfn.ANCHORARRAY(AM310),lookup!$AC$68:$AC$72,lookup!$AD$68:$AD$72))</f>
        <v>None</v>
      </c>
      <c r="AQ310" s="44" t="s">
        <v>283</v>
      </c>
      <c r="AR310" t="str">
        <f>IF(C310="","",_xlfn.XLOOKUP(_xlfn.XLOOKUP(C310,table_Termination[Connector],table_Termination[SQD_Breaker]),Table_Breaker[breaker],Table_Breaker[Description]))</f>
        <v/>
      </c>
      <c r="AS310" t="str">
        <f>IF(C310="","",_xlfn.XLOOKUP(_xlfn.XLOOKUP(C310,table_Termination[Connector],table_Termination[HV_Siem_Breaker]),Table_Breaker[breaker],Table_Breaker[Description],""))</f>
        <v/>
      </c>
      <c r="AT310" s="44" t="s">
        <v>283</v>
      </c>
      <c r="AU310" t="e">
        <f t="shared" si="54"/>
        <v>#N/A</v>
      </c>
      <c r="AV310" t="e">
        <f t="shared" si="55"/>
        <v>#N/A</v>
      </c>
      <c r="AW310" s="44" t="str" cm="1">
        <f t="array" ref="AW310">IF(D310="","",_xlfn.TOROW(lookup!A491:A503))</f>
        <v/>
      </c>
    </row>
    <row r="311" spans="1:49" x14ac:dyDescent="0.25">
      <c r="A311" s="56">
        <v>302</v>
      </c>
      <c r="B311" s="57" t="str">
        <f t="shared" si="51"/>
        <v/>
      </c>
      <c r="C311" s="58"/>
      <c r="D311" s="58"/>
      <c r="E311" s="57"/>
      <c r="F311" s="57" t="str">
        <f t="shared" si="52"/>
        <v/>
      </c>
      <c r="G311" s="57"/>
      <c r="H311" s="59"/>
      <c r="I311" s="59" t="s">
        <v>183</v>
      </c>
      <c r="J311" s="59" t="s">
        <v>183</v>
      </c>
      <c r="K311" s="59"/>
      <c r="L311" s="60" t="str">
        <f t="shared" si="56"/>
        <v/>
      </c>
      <c r="M311" s="60" t="str">
        <f t="shared" si="57"/>
        <v/>
      </c>
      <c r="N311" s="59"/>
      <c r="O311" s="59"/>
      <c r="P311" s="61"/>
      <c r="Q311" s="61"/>
      <c r="R311" s="62" t="str">
        <f>IF(C311="","",_xlfn.XLOOKUP(C311,table_Termination[Connector],table_Termination[Conduit_Size]))</f>
        <v/>
      </c>
      <c r="S311" s="63" t="str">
        <f>IF(C311="","",_xlfn.XLOOKUP(C311,table_Termination[Connector],table_Termination[Wire AWG]))</f>
        <v/>
      </c>
      <c r="T311" s="64" t="str">
        <f t="shared" si="49"/>
        <v/>
      </c>
      <c r="U311" s="65" t="str">
        <f>IF(C311="","",LEFT(_xlfn.XLOOKUP(C311,table_Termination[Connector],table_Termination[Voltage]),3))</f>
        <v/>
      </c>
      <c r="V311" s="66" t="str">
        <f t="shared" si="58"/>
        <v/>
      </c>
      <c r="W311" s="64" t="str" cm="1">
        <f t="array" aca="1" ref="W311" ca="1">IF(C311="","",IF(D311="MCC","------",IF(K311="","Black",_xlfn.XLOOKUP(K311,Table_RotateWireColor[circuit],INDIRECT("Table_RotateWireColor["&amp;U311&amp;"]")))))</f>
        <v/>
      </c>
      <c r="X311" s="64" t="str" cm="1">
        <f t="array" aca="1" ref="X311" ca="1">IF(C311="","",IF(D311="MCC","-----",IF(AH311=1,"-",IF(K311="","Red",_xlfn.XLOOKUP(L311,Table_RotateWireColor[circuit],INDIRECT("Table_RotateWireColor["&amp;U311&amp;"]"))))))</f>
        <v/>
      </c>
      <c r="Y311" s="64" t="str" cm="1">
        <f t="array" aca="1" ref="Y311" ca="1">IF(C311="","",IF(D311="MCC","-----",IF(AH311&lt;=2,"-",IF(K311="","Blue",_xlfn.XLOOKUP(M311,Table_RotateWireColor[circuit],INDIRECT("Table_RotateWireColor["&amp;U311&amp;"]"))))))</f>
        <v/>
      </c>
      <c r="Z311" s="64" t="str" cm="1">
        <f t="array" aca="1" ref="Z311" ca="1">IF(C311="","",IF(D311="MCC","-----",IF(AI311&lt;&gt;1,"-",IF(K311="","White",_xlfn.XLOOKUP("N",Table_RotateWireColor[circuit],INDIRECT("Table_RotateWireColor["&amp;U311&amp;"]"))))))</f>
        <v/>
      </c>
      <c r="AA311" s="64" t="str">
        <f t="shared" si="53"/>
        <v/>
      </c>
      <c r="AB311" s="67" t="str">
        <f>IF(C311="","","PWxx-"&amp;_xlfn.XLOOKUP(C311,table_Termination[Connector],table_Termination[Abbreviation])&amp;"T-xxSALx("&amp;IF(D311="LFMC",0,IF(D311="MCC",1,3))&amp;IF(Q311="Bolt",1,0)&amp;IF(AL311="None",0,IF(AL311="1G",1,IF(AL311="4x4",2,3)))&amp;")")</f>
        <v/>
      </c>
      <c r="AC311" s="68" t="str">
        <f>IF(D311="MCC","MC Cable Wire Colors "&amp;_xlfn.XLOOKUP(C311,table_Termination[Connector],table_Termination[MCC_Wire_Colors]),"")</f>
        <v/>
      </c>
      <c r="AD311" s="69"/>
      <c r="AG311" t="e">
        <f>IF(AND(LEFT(C311,2)="L6",_xlfn.NUMBERVALUE(LEFT(U311,3))&gt;250),"1ph",_xlfn.XLOOKUP(C311,table_Termination[Connector],table_Termination[Phasing]))</f>
        <v>#N/A</v>
      </c>
      <c r="AH311" t="e">
        <f>_xlfn.XLOOKUP('Order Entry'!AG311,lookup!$O$3:$O$7,lookup!$P$3:$P$7)</f>
        <v>#N/A</v>
      </c>
      <c r="AI311" t="e">
        <f>_xlfn.XLOOKUP('Order Entry'!AG311,lookup!$O$3:$O$7,lookup!$Q$3:$Q$7)</f>
        <v>#N/A</v>
      </c>
      <c r="AJ311">
        <f t="shared" si="50"/>
        <v>0</v>
      </c>
      <c r="AK311" t="e">
        <f>_xlfn.XLOOKUP(C311,table_Termination[Connector],table_Termination[Plate_Hole])</f>
        <v>#N/A</v>
      </c>
      <c r="AL311" t="e">
        <f>_xlfn.XLOOKUP(V311,lookup!$AD$68:$AD$72,lookup!$AC$68:$AC$72)</f>
        <v>#N/A</v>
      </c>
      <c r="AM311" s="44" t="str" cm="1">
        <f t="array" ref="AM311">IF(C311="","",IF(_xlfn.XLOOKUP(C311,table_Termination[Connector],table_Termination[Plate_Hole])=1.6,{"4x4","1G"},IF(_xlfn.XLOOKUP(C311,table_Termination[Connector],table_Termination[Plate_Hole])=2.1,"4x4","None")))</f>
        <v/>
      </c>
      <c r="AO311" s="44" t="str" cm="1">
        <f t="array" ref="AO311">IF(AM311="","None",_xlfn.XLOOKUP(_xlfn.ANCHORARRAY(AM311),lookup!$AC$68:$AC$72,lookup!$AD$68:$AD$72))</f>
        <v>None</v>
      </c>
      <c r="AQ311" s="44" t="s">
        <v>283</v>
      </c>
      <c r="AR311" t="str">
        <f>IF(C311="","",_xlfn.XLOOKUP(_xlfn.XLOOKUP(C311,table_Termination[Connector],table_Termination[SQD_Breaker]),Table_Breaker[breaker],Table_Breaker[Description]))</f>
        <v/>
      </c>
      <c r="AS311" t="str">
        <f>IF(C311="","",_xlfn.XLOOKUP(_xlfn.XLOOKUP(C311,table_Termination[Connector],table_Termination[HV_Siem_Breaker]),Table_Breaker[breaker],Table_Breaker[Description],""))</f>
        <v/>
      </c>
      <c r="AT311" s="44" t="s">
        <v>283</v>
      </c>
      <c r="AU311" t="e">
        <f t="shared" si="54"/>
        <v>#N/A</v>
      </c>
      <c r="AV311" t="e">
        <f t="shared" si="55"/>
        <v>#N/A</v>
      </c>
      <c r="AW311" s="44" t="str" cm="1">
        <f t="array" ref="AW311">IF(D311="","",_xlfn.TOROW(lookup!A492:A504))</f>
        <v/>
      </c>
    </row>
    <row r="312" spans="1:49" x14ac:dyDescent="0.25">
      <c r="A312" s="56">
        <v>303</v>
      </c>
      <c r="B312" s="57" t="str">
        <f t="shared" si="51"/>
        <v/>
      </c>
      <c r="C312" s="58"/>
      <c r="D312" s="58"/>
      <c r="E312" s="57"/>
      <c r="F312" s="57" t="str">
        <f t="shared" si="52"/>
        <v/>
      </c>
      <c r="G312" s="57"/>
      <c r="H312" s="59"/>
      <c r="I312" s="59" t="s">
        <v>183</v>
      </c>
      <c r="J312" s="59" t="s">
        <v>183</v>
      </c>
      <c r="K312" s="59"/>
      <c r="L312" s="60" t="str">
        <f t="shared" si="56"/>
        <v/>
      </c>
      <c r="M312" s="60" t="str">
        <f t="shared" si="57"/>
        <v/>
      </c>
      <c r="N312" s="59"/>
      <c r="O312" s="59"/>
      <c r="P312" s="61"/>
      <c r="Q312" s="61"/>
      <c r="R312" s="62" t="str">
        <f>IF(C312="","",_xlfn.XLOOKUP(C312,table_Termination[Connector],table_Termination[Conduit_Size]))</f>
        <v/>
      </c>
      <c r="S312" s="63" t="str">
        <f>IF(C312="","",_xlfn.XLOOKUP(C312,table_Termination[Connector],table_Termination[Wire AWG]))</f>
        <v/>
      </c>
      <c r="T312" s="64" t="str">
        <f t="shared" si="49"/>
        <v/>
      </c>
      <c r="U312" s="65" t="str">
        <f>IF(C312="","",LEFT(_xlfn.XLOOKUP(C312,table_Termination[Connector],table_Termination[Voltage]),3))</f>
        <v/>
      </c>
      <c r="V312" s="66" t="str">
        <f t="shared" si="58"/>
        <v/>
      </c>
      <c r="W312" s="64" t="str" cm="1">
        <f t="array" aca="1" ref="W312" ca="1">IF(C312="","",IF(D312="MCC","------",IF(K312="","Black",_xlfn.XLOOKUP(K312,Table_RotateWireColor[circuit],INDIRECT("Table_RotateWireColor["&amp;U312&amp;"]")))))</f>
        <v/>
      </c>
      <c r="X312" s="64" t="str" cm="1">
        <f t="array" aca="1" ref="X312" ca="1">IF(C312="","",IF(D312="MCC","-----",IF(AH312=1,"-",IF(K312="","Red",_xlfn.XLOOKUP(L312,Table_RotateWireColor[circuit],INDIRECT("Table_RotateWireColor["&amp;U312&amp;"]"))))))</f>
        <v/>
      </c>
      <c r="Y312" s="64" t="str" cm="1">
        <f t="array" aca="1" ref="Y312" ca="1">IF(C312="","",IF(D312="MCC","-----",IF(AH312&lt;=2,"-",IF(K312="","Blue",_xlfn.XLOOKUP(M312,Table_RotateWireColor[circuit],INDIRECT("Table_RotateWireColor["&amp;U312&amp;"]"))))))</f>
        <v/>
      </c>
      <c r="Z312" s="64" t="str" cm="1">
        <f t="array" aca="1" ref="Z312" ca="1">IF(C312="","",IF(D312="MCC","-----",IF(AI312&lt;&gt;1,"-",IF(K312="","White",_xlfn.XLOOKUP("N",Table_RotateWireColor[circuit],INDIRECT("Table_RotateWireColor["&amp;U312&amp;"]"))))))</f>
        <v/>
      </c>
      <c r="AA312" s="64" t="str">
        <f t="shared" si="53"/>
        <v/>
      </c>
      <c r="AB312" s="67" t="str">
        <f>IF(C312="","","PWxx-"&amp;_xlfn.XLOOKUP(C312,table_Termination[Connector],table_Termination[Abbreviation])&amp;"T-xxSALx("&amp;IF(D312="LFMC",0,IF(D312="MCC",1,3))&amp;IF(Q312="Bolt",1,0)&amp;IF(AL312="None",0,IF(AL312="1G",1,IF(AL312="4x4",2,3)))&amp;")")</f>
        <v/>
      </c>
      <c r="AC312" s="68" t="str">
        <f>IF(D312="MCC","MC Cable Wire Colors "&amp;_xlfn.XLOOKUP(C312,table_Termination[Connector],table_Termination[MCC_Wire_Colors]),"")</f>
        <v/>
      </c>
      <c r="AD312" s="69"/>
      <c r="AG312" t="e">
        <f>IF(AND(LEFT(C312,2)="L6",_xlfn.NUMBERVALUE(LEFT(U312,3))&gt;250),"1ph",_xlfn.XLOOKUP(C312,table_Termination[Connector],table_Termination[Phasing]))</f>
        <v>#N/A</v>
      </c>
      <c r="AH312" t="e">
        <f>_xlfn.XLOOKUP('Order Entry'!AG312,lookup!$O$3:$O$7,lookup!$P$3:$P$7)</f>
        <v>#N/A</v>
      </c>
      <c r="AI312" t="e">
        <f>_xlfn.XLOOKUP('Order Entry'!AG312,lookup!$O$3:$O$7,lookup!$Q$3:$Q$7)</f>
        <v>#N/A</v>
      </c>
      <c r="AJ312">
        <f t="shared" si="50"/>
        <v>0</v>
      </c>
      <c r="AK312" t="e">
        <f>_xlfn.XLOOKUP(C312,table_Termination[Connector],table_Termination[Plate_Hole])</f>
        <v>#N/A</v>
      </c>
      <c r="AL312" t="e">
        <f>_xlfn.XLOOKUP(V312,lookup!$AD$68:$AD$72,lookup!$AC$68:$AC$72)</f>
        <v>#N/A</v>
      </c>
      <c r="AM312" s="44" t="str" cm="1">
        <f t="array" ref="AM312">IF(C312="","",IF(_xlfn.XLOOKUP(C312,table_Termination[Connector],table_Termination[Plate_Hole])=1.6,{"4x4","1G"},IF(_xlfn.XLOOKUP(C312,table_Termination[Connector],table_Termination[Plate_Hole])=2.1,"4x4","None")))</f>
        <v/>
      </c>
      <c r="AO312" s="44" t="str" cm="1">
        <f t="array" ref="AO312">IF(AM312="","None",_xlfn.XLOOKUP(_xlfn.ANCHORARRAY(AM312),lookup!$AC$68:$AC$72,lookup!$AD$68:$AD$72))</f>
        <v>None</v>
      </c>
      <c r="AQ312" s="44" t="s">
        <v>283</v>
      </c>
      <c r="AR312" t="str">
        <f>IF(C312="","",_xlfn.XLOOKUP(_xlfn.XLOOKUP(C312,table_Termination[Connector],table_Termination[SQD_Breaker]),Table_Breaker[breaker],Table_Breaker[Description]))</f>
        <v/>
      </c>
      <c r="AS312" t="str">
        <f>IF(C312="","",_xlfn.XLOOKUP(_xlfn.XLOOKUP(C312,table_Termination[Connector],table_Termination[HV_Siem_Breaker]),Table_Breaker[breaker],Table_Breaker[Description],""))</f>
        <v/>
      </c>
      <c r="AT312" s="44" t="s">
        <v>283</v>
      </c>
      <c r="AU312" t="e">
        <f t="shared" si="54"/>
        <v>#N/A</v>
      </c>
      <c r="AV312" t="e">
        <f t="shared" si="55"/>
        <v>#N/A</v>
      </c>
      <c r="AW312" s="44" t="str" cm="1">
        <f t="array" ref="AW312">IF(D312="","",_xlfn.TOROW(lookup!A493:A505))</f>
        <v/>
      </c>
    </row>
    <row r="313" spans="1:49" x14ac:dyDescent="0.25">
      <c r="A313" s="56">
        <v>304</v>
      </c>
      <c r="B313" s="57" t="str">
        <f t="shared" si="51"/>
        <v/>
      </c>
      <c r="C313" s="58"/>
      <c r="D313" s="58"/>
      <c r="E313" s="57"/>
      <c r="F313" s="57" t="str">
        <f t="shared" si="52"/>
        <v/>
      </c>
      <c r="G313" s="57"/>
      <c r="H313" s="59"/>
      <c r="I313" s="59" t="s">
        <v>183</v>
      </c>
      <c r="J313" s="59" t="s">
        <v>183</v>
      </c>
      <c r="K313" s="59"/>
      <c r="L313" s="60" t="str">
        <f t="shared" si="56"/>
        <v/>
      </c>
      <c r="M313" s="60" t="str">
        <f t="shared" si="57"/>
        <v/>
      </c>
      <c r="N313" s="59"/>
      <c r="O313" s="59"/>
      <c r="P313" s="61"/>
      <c r="Q313" s="61"/>
      <c r="R313" s="62" t="str">
        <f>IF(C313="","",_xlfn.XLOOKUP(C313,table_Termination[Connector],table_Termination[Conduit_Size]))</f>
        <v/>
      </c>
      <c r="S313" s="63" t="str">
        <f>IF(C313="","",_xlfn.XLOOKUP(C313,table_Termination[Connector],table_Termination[Wire AWG]))</f>
        <v/>
      </c>
      <c r="T313" s="64" t="str">
        <f t="shared" si="49"/>
        <v/>
      </c>
      <c r="U313" s="65" t="str">
        <f>IF(C313="","",LEFT(_xlfn.XLOOKUP(C313,table_Termination[Connector],table_Termination[Voltage]),3))</f>
        <v/>
      </c>
      <c r="V313" s="66" t="str">
        <f t="shared" si="58"/>
        <v/>
      </c>
      <c r="W313" s="64" t="str" cm="1">
        <f t="array" aca="1" ref="W313" ca="1">IF(C313="","",IF(D313="MCC","------",IF(K313="","Black",_xlfn.XLOOKUP(K313,Table_RotateWireColor[circuit],INDIRECT("Table_RotateWireColor["&amp;U313&amp;"]")))))</f>
        <v/>
      </c>
      <c r="X313" s="64" t="str" cm="1">
        <f t="array" aca="1" ref="X313" ca="1">IF(C313="","",IF(D313="MCC","-----",IF(AH313=1,"-",IF(K313="","Red",_xlfn.XLOOKUP(L313,Table_RotateWireColor[circuit],INDIRECT("Table_RotateWireColor["&amp;U313&amp;"]"))))))</f>
        <v/>
      </c>
      <c r="Y313" s="64" t="str" cm="1">
        <f t="array" aca="1" ref="Y313" ca="1">IF(C313="","",IF(D313="MCC","-----",IF(AH313&lt;=2,"-",IF(K313="","Blue",_xlfn.XLOOKUP(M313,Table_RotateWireColor[circuit],INDIRECT("Table_RotateWireColor["&amp;U313&amp;"]"))))))</f>
        <v/>
      </c>
      <c r="Z313" s="64" t="str" cm="1">
        <f t="array" aca="1" ref="Z313" ca="1">IF(C313="","",IF(D313="MCC","-----",IF(AI313&lt;&gt;1,"-",IF(K313="","White",_xlfn.XLOOKUP("N",Table_RotateWireColor[circuit],INDIRECT("Table_RotateWireColor["&amp;U313&amp;"]"))))))</f>
        <v/>
      </c>
      <c r="AA313" s="64" t="str">
        <f t="shared" si="53"/>
        <v/>
      </c>
      <c r="AB313" s="67" t="str">
        <f>IF(C313="","","PWxx-"&amp;_xlfn.XLOOKUP(C313,table_Termination[Connector],table_Termination[Abbreviation])&amp;"T-xxSALx("&amp;IF(D313="LFMC",0,IF(D313="MCC",1,3))&amp;IF(Q313="Bolt",1,0)&amp;IF(AL313="None",0,IF(AL313="1G",1,IF(AL313="4x4",2,3)))&amp;")")</f>
        <v/>
      </c>
      <c r="AC313" s="68" t="str">
        <f>IF(D313="MCC","MC Cable Wire Colors "&amp;_xlfn.XLOOKUP(C313,table_Termination[Connector],table_Termination[MCC_Wire_Colors]),"")</f>
        <v/>
      </c>
      <c r="AD313" s="69"/>
      <c r="AG313" t="e">
        <f>IF(AND(LEFT(C313,2)="L6",_xlfn.NUMBERVALUE(LEFT(U313,3))&gt;250),"1ph",_xlfn.XLOOKUP(C313,table_Termination[Connector],table_Termination[Phasing]))</f>
        <v>#N/A</v>
      </c>
      <c r="AH313" t="e">
        <f>_xlfn.XLOOKUP('Order Entry'!AG313,lookup!$O$3:$O$7,lookup!$P$3:$P$7)</f>
        <v>#N/A</v>
      </c>
      <c r="AI313" t="e">
        <f>_xlfn.XLOOKUP('Order Entry'!AG313,lookup!$O$3:$O$7,lookup!$Q$3:$Q$7)</f>
        <v>#N/A</v>
      </c>
      <c r="AJ313">
        <f t="shared" si="50"/>
        <v>0</v>
      </c>
      <c r="AK313" t="e">
        <f>_xlfn.XLOOKUP(C313,table_Termination[Connector],table_Termination[Plate_Hole])</f>
        <v>#N/A</v>
      </c>
      <c r="AL313" t="e">
        <f>_xlfn.XLOOKUP(V313,lookup!$AD$68:$AD$72,lookup!$AC$68:$AC$72)</f>
        <v>#N/A</v>
      </c>
      <c r="AM313" s="44" t="str" cm="1">
        <f t="array" ref="AM313">IF(C313="","",IF(_xlfn.XLOOKUP(C313,table_Termination[Connector],table_Termination[Plate_Hole])=1.6,{"4x4","1G"},IF(_xlfn.XLOOKUP(C313,table_Termination[Connector],table_Termination[Plate_Hole])=2.1,"4x4","None")))</f>
        <v/>
      </c>
      <c r="AO313" s="44" t="str" cm="1">
        <f t="array" ref="AO313">IF(AM313="","None",_xlfn.XLOOKUP(_xlfn.ANCHORARRAY(AM313),lookup!$AC$68:$AC$72,lookup!$AD$68:$AD$72))</f>
        <v>None</v>
      </c>
      <c r="AQ313" s="44" t="s">
        <v>283</v>
      </c>
      <c r="AR313" t="str">
        <f>IF(C313="","",_xlfn.XLOOKUP(_xlfn.XLOOKUP(C313,table_Termination[Connector],table_Termination[SQD_Breaker]),Table_Breaker[breaker],Table_Breaker[Description]))</f>
        <v/>
      </c>
      <c r="AS313" t="str">
        <f>IF(C313="","",_xlfn.XLOOKUP(_xlfn.XLOOKUP(C313,table_Termination[Connector],table_Termination[HV_Siem_Breaker]),Table_Breaker[breaker],Table_Breaker[Description],""))</f>
        <v/>
      </c>
      <c r="AT313" s="44" t="s">
        <v>283</v>
      </c>
      <c r="AU313" t="e">
        <f t="shared" si="54"/>
        <v>#N/A</v>
      </c>
      <c r="AV313" t="e">
        <f t="shared" si="55"/>
        <v>#N/A</v>
      </c>
      <c r="AW313" s="44" t="str" cm="1">
        <f t="array" ref="AW313">IF(D313="","",_xlfn.TOROW(lookup!A494:A506))</f>
        <v/>
      </c>
    </row>
    <row r="314" spans="1:49" x14ac:dyDescent="0.25">
      <c r="A314" s="56">
        <v>305</v>
      </c>
      <c r="B314" s="57" t="str">
        <f t="shared" si="51"/>
        <v/>
      </c>
      <c r="C314" s="58"/>
      <c r="D314" s="58"/>
      <c r="E314" s="57"/>
      <c r="F314" s="57" t="str">
        <f t="shared" si="52"/>
        <v/>
      </c>
      <c r="G314" s="57"/>
      <c r="H314" s="59"/>
      <c r="I314" s="59" t="s">
        <v>183</v>
      </c>
      <c r="J314" s="59" t="s">
        <v>183</v>
      </c>
      <c r="K314" s="59"/>
      <c r="L314" s="60" t="str">
        <f t="shared" si="56"/>
        <v/>
      </c>
      <c r="M314" s="60" t="str">
        <f t="shared" si="57"/>
        <v/>
      </c>
      <c r="N314" s="59"/>
      <c r="O314" s="59"/>
      <c r="P314" s="61"/>
      <c r="Q314" s="61"/>
      <c r="R314" s="62" t="str">
        <f>IF(C314="","",_xlfn.XLOOKUP(C314,table_Termination[Connector],table_Termination[Conduit_Size]))</f>
        <v/>
      </c>
      <c r="S314" s="63" t="str">
        <f>IF(C314="","",_xlfn.XLOOKUP(C314,table_Termination[Connector],table_Termination[Wire AWG]))</f>
        <v/>
      </c>
      <c r="T314" s="64" t="str">
        <f t="shared" si="49"/>
        <v/>
      </c>
      <c r="U314" s="65" t="str">
        <f>IF(C314="","",LEFT(_xlfn.XLOOKUP(C314,table_Termination[Connector],table_Termination[Voltage]),3))</f>
        <v/>
      </c>
      <c r="V314" s="66" t="str">
        <f t="shared" si="58"/>
        <v/>
      </c>
      <c r="W314" s="64" t="str" cm="1">
        <f t="array" aca="1" ref="W314" ca="1">IF(C314="","",IF(D314="MCC","------",IF(K314="","Black",_xlfn.XLOOKUP(K314,Table_RotateWireColor[circuit],INDIRECT("Table_RotateWireColor["&amp;U314&amp;"]")))))</f>
        <v/>
      </c>
      <c r="X314" s="64" t="str" cm="1">
        <f t="array" aca="1" ref="X314" ca="1">IF(C314="","",IF(D314="MCC","-----",IF(AH314=1,"-",IF(K314="","Red",_xlfn.XLOOKUP(L314,Table_RotateWireColor[circuit],INDIRECT("Table_RotateWireColor["&amp;U314&amp;"]"))))))</f>
        <v/>
      </c>
      <c r="Y314" s="64" t="str" cm="1">
        <f t="array" aca="1" ref="Y314" ca="1">IF(C314="","",IF(D314="MCC","-----",IF(AH314&lt;=2,"-",IF(K314="","Blue",_xlfn.XLOOKUP(M314,Table_RotateWireColor[circuit],INDIRECT("Table_RotateWireColor["&amp;U314&amp;"]"))))))</f>
        <v/>
      </c>
      <c r="Z314" s="64" t="str" cm="1">
        <f t="array" aca="1" ref="Z314" ca="1">IF(C314="","",IF(D314="MCC","-----",IF(AI314&lt;&gt;1,"-",IF(K314="","White",_xlfn.XLOOKUP("N",Table_RotateWireColor[circuit],INDIRECT("Table_RotateWireColor["&amp;U314&amp;"]"))))))</f>
        <v/>
      </c>
      <c r="AA314" s="64" t="str">
        <f t="shared" si="53"/>
        <v/>
      </c>
      <c r="AB314" s="67" t="str">
        <f>IF(C314="","","PWxx-"&amp;_xlfn.XLOOKUP(C314,table_Termination[Connector],table_Termination[Abbreviation])&amp;"T-xxSALx("&amp;IF(D314="LFMC",0,IF(D314="MCC",1,3))&amp;IF(Q314="Bolt",1,0)&amp;IF(AL314="None",0,IF(AL314="1G",1,IF(AL314="4x4",2,3)))&amp;")")</f>
        <v/>
      </c>
      <c r="AC314" s="68" t="str">
        <f>IF(D314="MCC","MC Cable Wire Colors "&amp;_xlfn.XLOOKUP(C314,table_Termination[Connector],table_Termination[MCC_Wire_Colors]),"")</f>
        <v/>
      </c>
      <c r="AD314" s="69"/>
      <c r="AG314" t="e">
        <f>IF(AND(LEFT(C314,2)="L6",_xlfn.NUMBERVALUE(LEFT(U314,3))&gt;250),"1ph",_xlfn.XLOOKUP(C314,table_Termination[Connector],table_Termination[Phasing]))</f>
        <v>#N/A</v>
      </c>
      <c r="AH314" t="e">
        <f>_xlfn.XLOOKUP('Order Entry'!AG314,lookup!$O$3:$O$7,lookup!$P$3:$P$7)</f>
        <v>#N/A</v>
      </c>
      <c r="AI314" t="e">
        <f>_xlfn.XLOOKUP('Order Entry'!AG314,lookup!$O$3:$O$7,lookup!$Q$3:$Q$7)</f>
        <v>#N/A</v>
      </c>
      <c r="AJ314">
        <f t="shared" si="50"/>
        <v>0</v>
      </c>
      <c r="AK314" t="e">
        <f>_xlfn.XLOOKUP(C314,table_Termination[Connector],table_Termination[Plate_Hole])</f>
        <v>#N/A</v>
      </c>
      <c r="AL314" t="e">
        <f>_xlfn.XLOOKUP(V314,lookup!$AD$68:$AD$72,lookup!$AC$68:$AC$72)</f>
        <v>#N/A</v>
      </c>
      <c r="AM314" s="44" t="str" cm="1">
        <f t="array" ref="AM314">IF(C314="","",IF(_xlfn.XLOOKUP(C314,table_Termination[Connector],table_Termination[Plate_Hole])=1.6,{"4x4","1G"},IF(_xlfn.XLOOKUP(C314,table_Termination[Connector],table_Termination[Plate_Hole])=2.1,"4x4","None")))</f>
        <v/>
      </c>
      <c r="AO314" s="44" t="str" cm="1">
        <f t="array" ref="AO314">IF(AM314="","None",_xlfn.XLOOKUP(_xlfn.ANCHORARRAY(AM314),lookup!$AC$68:$AC$72,lookup!$AD$68:$AD$72))</f>
        <v>None</v>
      </c>
      <c r="AQ314" s="44" t="s">
        <v>283</v>
      </c>
      <c r="AR314" t="str">
        <f>IF(C314="","",_xlfn.XLOOKUP(_xlfn.XLOOKUP(C314,table_Termination[Connector],table_Termination[SQD_Breaker]),Table_Breaker[breaker],Table_Breaker[Description]))</f>
        <v/>
      </c>
      <c r="AS314" t="str">
        <f>IF(C314="","",_xlfn.XLOOKUP(_xlfn.XLOOKUP(C314,table_Termination[Connector],table_Termination[HV_Siem_Breaker]),Table_Breaker[breaker],Table_Breaker[Description],""))</f>
        <v/>
      </c>
      <c r="AT314" s="44" t="s">
        <v>283</v>
      </c>
      <c r="AU314" t="e">
        <f t="shared" si="54"/>
        <v>#N/A</v>
      </c>
      <c r="AV314" t="e">
        <f t="shared" si="55"/>
        <v>#N/A</v>
      </c>
      <c r="AW314" s="44" t="str" cm="1">
        <f t="array" ref="AW314">IF(D314="","",_xlfn.TOROW(lookup!A495:A507))</f>
        <v/>
      </c>
    </row>
    <row r="315" spans="1:49" x14ac:dyDescent="0.25">
      <c r="A315" s="56">
        <v>306</v>
      </c>
      <c r="B315" s="57" t="str">
        <f t="shared" si="51"/>
        <v/>
      </c>
      <c r="C315" s="58"/>
      <c r="D315" s="58"/>
      <c r="E315" s="57"/>
      <c r="F315" s="57" t="str">
        <f t="shared" si="52"/>
        <v/>
      </c>
      <c r="G315" s="57"/>
      <c r="H315" s="59"/>
      <c r="I315" s="59" t="s">
        <v>183</v>
      </c>
      <c r="J315" s="59" t="s">
        <v>183</v>
      </c>
      <c r="K315" s="59"/>
      <c r="L315" s="60" t="str">
        <f t="shared" si="56"/>
        <v/>
      </c>
      <c r="M315" s="60" t="str">
        <f t="shared" si="57"/>
        <v/>
      </c>
      <c r="N315" s="59"/>
      <c r="O315" s="59"/>
      <c r="P315" s="61"/>
      <c r="Q315" s="61"/>
      <c r="R315" s="62" t="str">
        <f>IF(C315="","",_xlfn.XLOOKUP(C315,table_Termination[Connector],table_Termination[Conduit_Size]))</f>
        <v/>
      </c>
      <c r="S315" s="63" t="str">
        <f>IF(C315="","",_xlfn.XLOOKUP(C315,table_Termination[Connector],table_Termination[Wire AWG]))</f>
        <v/>
      </c>
      <c r="T315" s="64" t="str">
        <f t="shared" si="49"/>
        <v/>
      </c>
      <c r="U315" s="65" t="str">
        <f>IF(C315="","",LEFT(_xlfn.XLOOKUP(C315,table_Termination[Connector],table_Termination[Voltage]),3))</f>
        <v/>
      </c>
      <c r="V315" s="66" t="str">
        <f t="shared" si="58"/>
        <v/>
      </c>
      <c r="W315" s="64" t="str" cm="1">
        <f t="array" aca="1" ref="W315" ca="1">IF(C315="","",IF(D315="MCC","------",IF(K315="","Black",_xlfn.XLOOKUP(K315,Table_RotateWireColor[circuit],INDIRECT("Table_RotateWireColor["&amp;U315&amp;"]")))))</f>
        <v/>
      </c>
      <c r="X315" s="64" t="str" cm="1">
        <f t="array" aca="1" ref="X315" ca="1">IF(C315="","",IF(D315="MCC","-----",IF(AH315=1,"-",IF(K315="","Red",_xlfn.XLOOKUP(L315,Table_RotateWireColor[circuit],INDIRECT("Table_RotateWireColor["&amp;U315&amp;"]"))))))</f>
        <v/>
      </c>
      <c r="Y315" s="64" t="str" cm="1">
        <f t="array" aca="1" ref="Y315" ca="1">IF(C315="","",IF(D315="MCC","-----",IF(AH315&lt;=2,"-",IF(K315="","Blue",_xlfn.XLOOKUP(M315,Table_RotateWireColor[circuit],INDIRECT("Table_RotateWireColor["&amp;U315&amp;"]"))))))</f>
        <v/>
      </c>
      <c r="Z315" s="64" t="str" cm="1">
        <f t="array" aca="1" ref="Z315" ca="1">IF(C315="","",IF(D315="MCC","-----",IF(AI315&lt;&gt;1,"-",IF(K315="","White",_xlfn.XLOOKUP("N",Table_RotateWireColor[circuit],INDIRECT("Table_RotateWireColor["&amp;U315&amp;"]"))))))</f>
        <v/>
      </c>
      <c r="AA315" s="64" t="str">
        <f t="shared" si="53"/>
        <v/>
      </c>
      <c r="AB315" s="67" t="str">
        <f>IF(C315="","","PWxx-"&amp;_xlfn.XLOOKUP(C315,table_Termination[Connector],table_Termination[Abbreviation])&amp;"T-xxSALx("&amp;IF(D315="LFMC",0,IF(D315="MCC",1,3))&amp;IF(Q315="Bolt",1,0)&amp;IF(AL315="None",0,IF(AL315="1G",1,IF(AL315="4x4",2,3)))&amp;")")</f>
        <v/>
      </c>
      <c r="AC315" s="68" t="str">
        <f>IF(D315="MCC","MC Cable Wire Colors "&amp;_xlfn.XLOOKUP(C315,table_Termination[Connector],table_Termination[MCC_Wire_Colors]),"")</f>
        <v/>
      </c>
      <c r="AD315" s="69"/>
      <c r="AG315" t="e">
        <f>IF(AND(LEFT(C315,2)="L6",_xlfn.NUMBERVALUE(LEFT(U315,3))&gt;250),"1ph",_xlfn.XLOOKUP(C315,table_Termination[Connector],table_Termination[Phasing]))</f>
        <v>#N/A</v>
      </c>
      <c r="AH315" t="e">
        <f>_xlfn.XLOOKUP('Order Entry'!AG315,lookup!$O$3:$O$7,lookup!$P$3:$P$7)</f>
        <v>#N/A</v>
      </c>
      <c r="AI315" t="e">
        <f>_xlfn.XLOOKUP('Order Entry'!AG315,lookup!$O$3:$O$7,lookup!$Q$3:$Q$7)</f>
        <v>#N/A</v>
      </c>
      <c r="AJ315">
        <f t="shared" si="50"/>
        <v>0</v>
      </c>
      <c r="AK315" t="e">
        <f>_xlfn.XLOOKUP(C315,table_Termination[Connector],table_Termination[Plate_Hole])</f>
        <v>#N/A</v>
      </c>
      <c r="AL315" t="e">
        <f>_xlfn.XLOOKUP(V315,lookup!$AD$68:$AD$72,lookup!$AC$68:$AC$72)</f>
        <v>#N/A</v>
      </c>
      <c r="AM315" s="44" t="str" cm="1">
        <f t="array" ref="AM315">IF(C315="","",IF(_xlfn.XLOOKUP(C315,table_Termination[Connector],table_Termination[Plate_Hole])=1.6,{"4x4","1G"},IF(_xlfn.XLOOKUP(C315,table_Termination[Connector],table_Termination[Plate_Hole])=2.1,"4x4","None")))</f>
        <v/>
      </c>
      <c r="AO315" s="44" t="str" cm="1">
        <f t="array" ref="AO315">IF(AM315="","None",_xlfn.XLOOKUP(_xlfn.ANCHORARRAY(AM315),lookup!$AC$68:$AC$72,lookup!$AD$68:$AD$72))</f>
        <v>None</v>
      </c>
      <c r="AQ315" s="44" t="s">
        <v>283</v>
      </c>
      <c r="AR315" t="str">
        <f>IF(C315="","",_xlfn.XLOOKUP(_xlfn.XLOOKUP(C315,table_Termination[Connector],table_Termination[SQD_Breaker]),Table_Breaker[breaker],Table_Breaker[Description]))</f>
        <v/>
      </c>
      <c r="AS315" t="str">
        <f>IF(C315="","",_xlfn.XLOOKUP(_xlfn.XLOOKUP(C315,table_Termination[Connector],table_Termination[HV_Siem_Breaker]),Table_Breaker[breaker],Table_Breaker[Description],""))</f>
        <v/>
      </c>
      <c r="AT315" s="44" t="s">
        <v>283</v>
      </c>
      <c r="AU315" t="e">
        <f t="shared" si="54"/>
        <v>#N/A</v>
      </c>
      <c r="AV315" t="e">
        <f t="shared" si="55"/>
        <v>#N/A</v>
      </c>
      <c r="AW315" s="44" t="str" cm="1">
        <f t="array" ref="AW315">IF(D315="","",_xlfn.TOROW(lookup!A496:A508))</f>
        <v/>
      </c>
    </row>
    <row r="316" spans="1:49" x14ac:dyDescent="0.25">
      <c r="A316" s="56">
        <v>307</v>
      </c>
      <c r="B316" s="57" t="str">
        <f t="shared" si="51"/>
        <v/>
      </c>
      <c r="C316" s="58"/>
      <c r="D316" s="58"/>
      <c r="E316" s="57"/>
      <c r="F316" s="57" t="str">
        <f t="shared" si="52"/>
        <v/>
      </c>
      <c r="G316" s="57"/>
      <c r="H316" s="59"/>
      <c r="I316" s="59" t="s">
        <v>183</v>
      </c>
      <c r="J316" s="59" t="s">
        <v>183</v>
      </c>
      <c r="K316" s="59"/>
      <c r="L316" s="60" t="str">
        <f t="shared" si="56"/>
        <v/>
      </c>
      <c r="M316" s="60" t="str">
        <f t="shared" si="57"/>
        <v/>
      </c>
      <c r="N316" s="59"/>
      <c r="O316" s="59"/>
      <c r="P316" s="61"/>
      <c r="Q316" s="61"/>
      <c r="R316" s="62" t="str">
        <f>IF(C316="","",_xlfn.XLOOKUP(C316,table_Termination[Connector],table_Termination[Conduit_Size]))</f>
        <v/>
      </c>
      <c r="S316" s="63" t="str">
        <f>IF(C316="","",_xlfn.XLOOKUP(C316,table_Termination[Connector],table_Termination[Wire AWG]))</f>
        <v/>
      </c>
      <c r="T316" s="64" t="str">
        <f t="shared" si="49"/>
        <v/>
      </c>
      <c r="U316" s="65" t="str">
        <f>IF(C316="","",LEFT(_xlfn.XLOOKUP(C316,table_Termination[Connector],table_Termination[Voltage]),3))</f>
        <v/>
      </c>
      <c r="V316" s="66" t="str">
        <f t="shared" si="58"/>
        <v/>
      </c>
      <c r="W316" s="64" t="str" cm="1">
        <f t="array" aca="1" ref="W316" ca="1">IF(C316="","",IF(D316="MCC","------",IF(K316="","Black",_xlfn.XLOOKUP(K316,Table_RotateWireColor[circuit],INDIRECT("Table_RotateWireColor["&amp;U316&amp;"]")))))</f>
        <v/>
      </c>
      <c r="X316" s="64" t="str" cm="1">
        <f t="array" aca="1" ref="X316" ca="1">IF(C316="","",IF(D316="MCC","-----",IF(AH316=1,"-",IF(K316="","Red",_xlfn.XLOOKUP(L316,Table_RotateWireColor[circuit],INDIRECT("Table_RotateWireColor["&amp;U316&amp;"]"))))))</f>
        <v/>
      </c>
      <c r="Y316" s="64" t="str" cm="1">
        <f t="array" aca="1" ref="Y316" ca="1">IF(C316="","",IF(D316="MCC","-----",IF(AH316&lt;=2,"-",IF(K316="","Blue",_xlfn.XLOOKUP(M316,Table_RotateWireColor[circuit],INDIRECT("Table_RotateWireColor["&amp;U316&amp;"]"))))))</f>
        <v/>
      </c>
      <c r="Z316" s="64" t="str" cm="1">
        <f t="array" aca="1" ref="Z316" ca="1">IF(C316="","",IF(D316="MCC","-----",IF(AI316&lt;&gt;1,"-",IF(K316="","White",_xlfn.XLOOKUP("N",Table_RotateWireColor[circuit],INDIRECT("Table_RotateWireColor["&amp;U316&amp;"]"))))))</f>
        <v/>
      </c>
      <c r="AA316" s="64" t="str">
        <f t="shared" si="53"/>
        <v/>
      </c>
      <c r="AB316" s="67" t="str">
        <f>IF(C316="","","PWxx-"&amp;_xlfn.XLOOKUP(C316,table_Termination[Connector],table_Termination[Abbreviation])&amp;"T-xxSALx("&amp;IF(D316="LFMC",0,IF(D316="MCC",1,3))&amp;IF(Q316="Bolt",1,0)&amp;IF(AL316="None",0,IF(AL316="1G",1,IF(AL316="4x4",2,3)))&amp;")")</f>
        <v/>
      </c>
      <c r="AC316" s="68" t="str">
        <f>IF(D316="MCC","MC Cable Wire Colors "&amp;_xlfn.XLOOKUP(C316,table_Termination[Connector],table_Termination[MCC_Wire_Colors]),"")</f>
        <v/>
      </c>
      <c r="AD316" s="69"/>
      <c r="AG316" t="e">
        <f>IF(AND(LEFT(C316,2)="L6",_xlfn.NUMBERVALUE(LEFT(U316,3))&gt;250),"1ph",_xlfn.XLOOKUP(C316,table_Termination[Connector],table_Termination[Phasing]))</f>
        <v>#N/A</v>
      </c>
      <c r="AH316" t="e">
        <f>_xlfn.XLOOKUP('Order Entry'!AG316,lookup!$O$3:$O$7,lookup!$P$3:$P$7)</f>
        <v>#N/A</v>
      </c>
      <c r="AI316" t="e">
        <f>_xlfn.XLOOKUP('Order Entry'!AG316,lookup!$O$3:$O$7,lookup!$Q$3:$Q$7)</f>
        <v>#N/A</v>
      </c>
      <c r="AJ316">
        <f t="shared" si="50"/>
        <v>0</v>
      </c>
      <c r="AK316" t="e">
        <f>_xlfn.XLOOKUP(C316,table_Termination[Connector],table_Termination[Plate_Hole])</f>
        <v>#N/A</v>
      </c>
      <c r="AL316" t="e">
        <f>_xlfn.XLOOKUP(V316,lookup!$AD$68:$AD$72,lookup!$AC$68:$AC$72)</f>
        <v>#N/A</v>
      </c>
      <c r="AM316" s="44" t="str" cm="1">
        <f t="array" ref="AM316">IF(C316="","",IF(_xlfn.XLOOKUP(C316,table_Termination[Connector],table_Termination[Plate_Hole])=1.6,{"4x4","1G"},IF(_xlfn.XLOOKUP(C316,table_Termination[Connector],table_Termination[Plate_Hole])=2.1,"4x4","None")))</f>
        <v/>
      </c>
      <c r="AO316" s="44" t="str" cm="1">
        <f t="array" ref="AO316">IF(AM316="","None",_xlfn.XLOOKUP(_xlfn.ANCHORARRAY(AM316),lookup!$AC$68:$AC$72,lookup!$AD$68:$AD$72))</f>
        <v>None</v>
      </c>
      <c r="AQ316" s="44" t="s">
        <v>283</v>
      </c>
      <c r="AR316" t="str">
        <f>IF(C316="","",_xlfn.XLOOKUP(_xlfn.XLOOKUP(C316,table_Termination[Connector],table_Termination[SQD_Breaker]),Table_Breaker[breaker],Table_Breaker[Description]))</f>
        <v/>
      </c>
      <c r="AS316" t="str">
        <f>IF(C316="","",_xlfn.XLOOKUP(_xlfn.XLOOKUP(C316,table_Termination[Connector],table_Termination[HV_Siem_Breaker]),Table_Breaker[breaker],Table_Breaker[Description],""))</f>
        <v/>
      </c>
      <c r="AT316" s="44" t="s">
        <v>283</v>
      </c>
      <c r="AU316" t="e">
        <f t="shared" si="54"/>
        <v>#N/A</v>
      </c>
      <c r="AV316" t="e">
        <f t="shared" si="55"/>
        <v>#N/A</v>
      </c>
      <c r="AW316" s="44" t="str" cm="1">
        <f t="array" ref="AW316">IF(D316="","",_xlfn.TOROW(lookup!A497:A509))</f>
        <v/>
      </c>
    </row>
    <row r="317" spans="1:49" x14ac:dyDescent="0.25">
      <c r="A317" s="56">
        <v>308</v>
      </c>
      <c r="B317" s="57" t="str">
        <f t="shared" si="51"/>
        <v/>
      </c>
      <c r="C317" s="58"/>
      <c r="D317" s="58"/>
      <c r="E317" s="57"/>
      <c r="F317" s="57" t="str">
        <f t="shared" si="52"/>
        <v/>
      </c>
      <c r="G317" s="57"/>
      <c r="H317" s="59"/>
      <c r="I317" s="59" t="s">
        <v>183</v>
      </c>
      <c r="J317" s="59" t="s">
        <v>183</v>
      </c>
      <c r="K317" s="59"/>
      <c r="L317" s="60" t="str">
        <f t="shared" si="56"/>
        <v/>
      </c>
      <c r="M317" s="60" t="str">
        <f t="shared" si="57"/>
        <v/>
      </c>
      <c r="N317" s="59"/>
      <c r="O317" s="59"/>
      <c r="P317" s="61"/>
      <c r="Q317" s="61"/>
      <c r="R317" s="62" t="str">
        <f>IF(C317="","",_xlfn.XLOOKUP(C317,table_Termination[Connector],table_Termination[Conduit_Size]))</f>
        <v/>
      </c>
      <c r="S317" s="63" t="str">
        <f>IF(C317="","",_xlfn.XLOOKUP(C317,table_Termination[Connector],table_Termination[Wire AWG]))</f>
        <v/>
      </c>
      <c r="T317" s="64" t="str">
        <f t="shared" si="49"/>
        <v/>
      </c>
      <c r="U317" s="65" t="str">
        <f>IF(C317="","",LEFT(_xlfn.XLOOKUP(C317,table_Termination[Connector],table_Termination[Voltage]),3))</f>
        <v/>
      </c>
      <c r="V317" s="66" t="str">
        <f t="shared" si="58"/>
        <v/>
      </c>
      <c r="W317" s="64" t="str" cm="1">
        <f t="array" aca="1" ref="W317" ca="1">IF(C317="","",IF(D317="MCC","------",IF(K317="","Black",_xlfn.XLOOKUP(K317,Table_RotateWireColor[circuit],INDIRECT("Table_RotateWireColor["&amp;U317&amp;"]")))))</f>
        <v/>
      </c>
      <c r="X317" s="64" t="str" cm="1">
        <f t="array" aca="1" ref="X317" ca="1">IF(C317="","",IF(D317="MCC","-----",IF(AH317=1,"-",IF(K317="","Red",_xlfn.XLOOKUP(L317,Table_RotateWireColor[circuit],INDIRECT("Table_RotateWireColor["&amp;U317&amp;"]"))))))</f>
        <v/>
      </c>
      <c r="Y317" s="64" t="str" cm="1">
        <f t="array" aca="1" ref="Y317" ca="1">IF(C317="","",IF(D317="MCC","-----",IF(AH317&lt;=2,"-",IF(K317="","Blue",_xlfn.XLOOKUP(M317,Table_RotateWireColor[circuit],INDIRECT("Table_RotateWireColor["&amp;U317&amp;"]"))))))</f>
        <v/>
      </c>
      <c r="Z317" s="64" t="str" cm="1">
        <f t="array" aca="1" ref="Z317" ca="1">IF(C317="","",IF(D317="MCC","-----",IF(AI317&lt;&gt;1,"-",IF(K317="","White",_xlfn.XLOOKUP("N",Table_RotateWireColor[circuit],INDIRECT("Table_RotateWireColor["&amp;U317&amp;"]"))))))</f>
        <v/>
      </c>
      <c r="AA317" s="64" t="str">
        <f t="shared" si="53"/>
        <v/>
      </c>
      <c r="AB317" s="67" t="str">
        <f>IF(C317="","","PWxx-"&amp;_xlfn.XLOOKUP(C317,table_Termination[Connector],table_Termination[Abbreviation])&amp;"T-xxSALx("&amp;IF(D317="LFMC",0,IF(D317="MCC",1,3))&amp;IF(Q317="Bolt",1,0)&amp;IF(AL317="None",0,IF(AL317="1G",1,IF(AL317="4x4",2,3)))&amp;")")</f>
        <v/>
      </c>
      <c r="AC317" s="68" t="str">
        <f>IF(D317="MCC","MC Cable Wire Colors "&amp;_xlfn.XLOOKUP(C317,table_Termination[Connector],table_Termination[MCC_Wire_Colors]),"")</f>
        <v/>
      </c>
      <c r="AD317" s="69"/>
      <c r="AG317" t="e">
        <f>IF(AND(LEFT(C317,2)="L6",_xlfn.NUMBERVALUE(LEFT(U317,3))&gt;250),"1ph",_xlfn.XLOOKUP(C317,table_Termination[Connector],table_Termination[Phasing]))</f>
        <v>#N/A</v>
      </c>
      <c r="AH317" t="e">
        <f>_xlfn.XLOOKUP('Order Entry'!AG317,lookup!$O$3:$O$7,lookup!$P$3:$P$7)</f>
        <v>#N/A</v>
      </c>
      <c r="AI317" t="e">
        <f>_xlfn.XLOOKUP('Order Entry'!AG317,lookup!$O$3:$O$7,lookup!$Q$3:$Q$7)</f>
        <v>#N/A</v>
      </c>
      <c r="AJ317">
        <f t="shared" si="50"/>
        <v>0</v>
      </c>
      <c r="AK317" t="e">
        <f>_xlfn.XLOOKUP(C317,table_Termination[Connector],table_Termination[Plate_Hole])</f>
        <v>#N/A</v>
      </c>
      <c r="AL317" t="e">
        <f>_xlfn.XLOOKUP(V317,lookup!$AD$68:$AD$72,lookup!$AC$68:$AC$72)</f>
        <v>#N/A</v>
      </c>
      <c r="AM317" s="44" t="str" cm="1">
        <f t="array" ref="AM317">IF(C317="","",IF(_xlfn.XLOOKUP(C317,table_Termination[Connector],table_Termination[Plate_Hole])=1.6,{"4x4","1G"},IF(_xlfn.XLOOKUP(C317,table_Termination[Connector],table_Termination[Plate_Hole])=2.1,"4x4","None")))</f>
        <v/>
      </c>
      <c r="AO317" s="44" t="str" cm="1">
        <f t="array" ref="AO317">IF(AM317="","None",_xlfn.XLOOKUP(_xlfn.ANCHORARRAY(AM317),lookup!$AC$68:$AC$72,lookup!$AD$68:$AD$72))</f>
        <v>None</v>
      </c>
      <c r="AQ317" s="44" t="s">
        <v>283</v>
      </c>
      <c r="AR317" t="str">
        <f>IF(C317="","",_xlfn.XLOOKUP(_xlfn.XLOOKUP(C317,table_Termination[Connector],table_Termination[SQD_Breaker]),Table_Breaker[breaker],Table_Breaker[Description]))</f>
        <v/>
      </c>
      <c r="AS317" t="str">
        <f>IF(C317="","",_xlfn.XLOOKUP(_xlfn.XLOOKUP(C317,table_Termination[Connector],table_Termination[HV_Siem_Breaker]),Table_Breaker[breaker],Table_Breaker[Description],""))</f>
        <v/>
      </c>
      <c r="AT317" s="44" t="s">
        <v>283</v>
      </c>
      <c r="AU317" t="e">
        <f t="shared" si="54"/>
        <v>#N/A</v>
      </c>
      <c r="AV317" t="e">
        <f t="shared" si="55"/>
        <v>#N/A</v>
      </c>
      <c r="AW317" s="44" t="str" cm="1">
        <f t="array" ref="AW317">IF(D317="","",_xlfn.TOROW(lookup!A498:A510))</f>
        <v/>
      </c>
    </row>
    <row r="318" spans="1:49" x14ac:dyDescent="0.25">
      <c r="A318" s="56">
        <v>309</v>
      </c>
      <c r="B318" s="57" t="str">
        <f t="shared" si="51"/>
        <v/>
      </c>
      <c r="C318" s="58"/>
      <c r="D318" s="58"/>
      <c r="E318" s="57"/>
      <c r="F318" s="57" t="str">
        <f t="shared" si="52"/>
        <v/>
      </c>
      <c r="G318" s="57"/>
      <c r="H318" s="59"/>
      <c r="I318" s="59" t="s">
        <v>183</v>
      </c>
      <c r="J318" s="59" t="s">
        <v>183</v>
      </c>
      <c r="K318" s="59"/>
      <c r="L318" s="60" t="str">
        <f t="shared" si="56"/>
        <v/>
      </c>
      <c r="M318" s="60" t="str">
        <f t="shared" si="57"/>
        <v/>
      </c>
      <c r="N318" s="59"/>
      <c r="O318" s="59"/>
      <c r="P318" s="61"/>
      <c r="Q318" s="61"/>
      <c r="R318" s="62" t="str">
        <f>IF(C318="","",_xlfn.XLOOKUP(C318,table_Termination[Connector],table_Termination[Conduit_Size]))</f>
        <v/>
      </c>
      <c r="S318" s="63" t="str">
        <f>IF(C318="","",_xlfn.XLOOKUP(C318,table_Termination[Connector],table_Termination[Wire AWG]))</f>
        <v/>
      </c>
      <c r="T318" s="64" t="str">
        <f t="shared" si="49"/>
        <v/>
      </c>
      <c r="U318" s="65" t="str">
        <f>IF(C318="","",LEFT(_xlfn.XLOOKUP(C318,table_Termination[Connector],table_Termination[Voltage]),3))</f>
        <v/>
      </c>
      <c r="V318" s="66" t="str">
        <f t="shared" si="58"/>
        <v/>
      </c>
      <c r="W318" s="64" t="str" cm="1">
        <f t="array" aca="1" ref="W318" ca="1">IF(C318="","",IF(D318="MCC","------",IF(K318="","Black",_xlfn.XLOOKUP(K318,Table_RotateWireColor[circuit],INDIRECT("Table_RotateWireColor["&amp;U318&amp;"]")))))</f>
        <v/>
      </c>
      <c r="X318" s="64" t="str" cm="1">
        <f t="array" aca="1" ref="X318" ca="1">IF(C318="","",IF(D318="MCC","-----",IF(AH318=1,"-",IF(K318="","Red",_xlfn.XLOOKUP(L318,Table_RotateWireColor[circuit],INDIRECT("Table_RotateWireColor["&amp;U318&amp;"]"))))))</f>
        <v/>
      </c>
      <c r="Y318" s="64" t="str" cm="1">
        <f t="array" aca="1" ref="Y318" ca="1">IF(C318="","",IF(D318="MCC","-----",IF(AH318&lt;=2,"-",IF(K318="","Blue",_xlfn.XLOOKUP(M318,Table_RotateWireColor[circuit],INDIRECT("Table_RotateWireColor["&amp;U318&amp;"]"))))))</f>
        <v/>
      </c>
      <c r="Z318" s="64" t="str" cm="1">
        <f t="array" aca="1" ref="Z318" ca="1">IF(C318="","",IF(D318="MCC","-----",IF(AI318&lt;&gt;1,"-",IF(K318="","White",_xlfn.XLOOKUP("N",Table_RotateWireColor[circuit],INDIRECT("Table_RotateWireColor["&amp;U318&amp;"]"))))))</f>
        <v/>
      </c>
      <c r="AA318" s="64" t="str">
        <f t="shared" si="53"/>
        <v/>
      </c>
      <c r="AB318" s="67" t="str">
        <f>IF(C318="","","PWxx-"&amp;_xlfn.XLOOKUP(C318,table_Termination[Connector],table_Termination[Abbreviation])&amp;"T-xxSALx("&amp;IF(D318="LFMC",0,IF(D318="MCC",1,3))&amp;IF(Q318="Bolt",1,0)&amp;IF(AL318="None",0,IF(AL318="1G",1,IF(AL318="4x4",2,3)))&amp;")")</f>
        <v/>
      </c>
      <c r="AC318" s="68" t="str">
        <f>IF(D318="MCC","MC Cable Wire Colors "&amp;_xlfn.XLOOKUP(C318,table_Termination[Connector],table_Termination[MCC_Wire_Colors]),"")</f>
        <v/>
      </c>
      <c r="AD318" s="69"/>
      <c r="AG318" t="e">
        <f>IF(AND(LEFT(C318,2)="L6",_xlfn.NUMBERVALUE(LEFT(U318,3))&gt;250),"1ph",_xlfn.XLOOKUP(C318,table_Termination[Connector],table_Termination[Phasing]))</f>
        <v>#N/A</v>
      </c>
      <c r="AH318" t="e">
        <f>_xlfn.XLOOKUP('Order Entry'!AG318,lookup!$O$3:$O$7,lookup!$P$3:$P$7)</f>
        <v>#N/A</v>
      </c>
      <c r="AI318" t="e">
        <f>_xlfn.XLOOKUP('Order Entry'!AG318,lookup!$O$3:$O$7,lookup!$Q$3:$Q$7)</f>
        <v>#N/A</v>
      </c>
      <c r="AJ318">
        <f t="shared" si="50"/>
        <v>0</v>
      </c>
      <c r="AK318" t="e">
        <f>_xlfn.XLOOKUP(C318,table_Termination[Connector],table_Termination[Plate_Hole])</f>
        <v>#N/A</v>
      </c>
      <c r="AL318" t="e">
        <f>_xlfn.XLOOKUP(V318,lookup!$AD$68:$AD$72,lookup!$AC$68:$AC$72)</f>
        <v>#N/A</v>
      </c>
      <c r="AM318" s="44" t="str" cm="1">
        <f t="array" ref="AM318">IF(C318="","",IF(_xlfn.XLOOKUP(C318,table_Termination[Connector],table_Termination[Plate_Hole])=1.6,{"4x4","1G"},IF(_xlfn.XLOOKUP(C318,table_Termination[Connector],table_Termination[Plate_Hole])=2.1,"4x4","None")))</f>
        <v/>
      </c>
      <c r="AO318" s="44" t="str" cm="1">
        <f t="array" ref="AO318">IF(AM318="","None",_xlfn.XLOOKUP(_xlfn.ANCHORARRAY(AM318),lookup!$AC$68:$AC$72,lookup!$AD$68:$AD$72))</f>
        <v>None</v>
      </c>
      <c r="AQ318" s="44" t="s">
        <v>283</v>
      </c>
      <c r="AR318" t="str">
        <f>IF(C318="","",_xlfn.XLOOKUP(_xlfn.XLOOKUP(C318,table_Termination[Connector],table_Termination[SQD_Breaker]),Table_Breaker[breaker],Table_Breaker[Description]))</f>
        <v/>
      </c>
      <c r="AS318" t="str">
        <f>IF(C318="","",_xlfn.XLOOKUP(_xlfn.XLOOKUP(C318,table_Termination[Connector],table_Termination[HV_Siem_Breaker]),Table_Breaker[breaker],Table_Breaker[Description],""))</f>
        <v/>
      </c>
      <c r="AT318" s="44" t="s">
        <v>283</v>
      </c>
      <c r="AU318" t="e">
        <f t="shared" si="54"/>
        <v>#N/A</v>
      </c>
      <c r="AV318" t="e">
        <f t="shared" si="55"/>
        <v>#N/A</v>
      </c>
      <c r="AW318" s="44" t="str" cm="1">
        <f t="array" ref="AW318">IF(D318="","",_xlfn.TOROW(lookup!A499:A511))</f>
        <v/>
      </c>
    </row>
    <row r="319" spans="1:49" x14ac:dyDescent="0.25">
      <c r="A319" s="56">
        <v>310</v>
      </c>
      <c r="B319" s="57" t="str">
        <f t="shared" si="51"/>
        <v/>
      </c>
      <c r="C319" s="58"/>
      <c r="D319" s="58"/>
      <c r="E319" s="57"/>
      <c r="F319" s="57" t="str">
        <f t="shared" si="52"/>
        <v/>
      </c>
      <c r="G319" s="57"/>
      <c r="H319" s="59"/>
      <c r="I319" s="59" t="s">
        <v>183</v>
      </c>
      <c r="J319" s="59" t="s">
        <v>183</v>
      </c>
      <c r="K319" s="59"/>
      <c r="L319" s="60" t="str">
        <f t="shared" si="56"/>
        <v/>
      </c>
      <c r="M319" s="60" t="str">
        <f t="shared" si="57"/>
        <v/>
      </c>
      <c r="N319" s="59"/>
      <c r="O319" s="59"/>
      <c r="P319" s="61"/>
      <c r="Q319" s="61"/>
      <c r="R319" s="62" t="str">
        <f>IF(C319="","",_xlfn.XLOOKUP(C319,table_Termination[Connector],table_Termination[Conduit_Size]))</f>
        <v/>
      </c>
      <c r="S319" s="63" t="str">
        <f>IF(C319="","",_xlfn.XLOOKUP(C319,table_Termination[Connector],table_Termination[Wire AWG]))</f>
        <v/>
      </c>
      <c r="T319" s="64" t="str">
        <f t="shared" si="49"/>
        <v/>
      </c>
      <c r="U319" s="65" t="str">
        <f>IF(C319="","",LEFT(_xlfn.XLOOKUP(C319,table_Termination[Connector],table_Termination[Voltage]),3))</f>
        <v/>
      </c>
      <c r="V319" s="66" t="str">
        <f t="shared" si="58"/>
        <v/>
      </c>
      <c r="W319" s="64" t="str" cm="1">
        <f t="array" aca="1" ref="W319" ca="1">IF(C319="","",IF(D319="MCC","------",IF(K319="","Black",_xlfn.XLOOKUP(K319,Table_RotateWireColor[circuit],INDIRECT("Table_RotateWireColor["&amp;U319&amp;"]")))))</f>
        <v/>
      </c>
      <c r="X319" s="64" t="str" cm="1">
        <f t="array" aca="1" ref="X319" ca="1">IF(C319="","",IF(D319="MCC","-----",IF(AH319=1,"-",IF(K319="","Red",_xlfn.XLOOKUP(L319,Table_RotateWireColor[circuit],INDIRECT("Table_RotateWireColor["&amp;U319&amp;"]"))))))</f>
        <v/>
      </c>
      <c r="Y319" s="64" t="str" cm="1">
        <f t="array" aca="1" ref="Y319" ca="1">IF(C319="","",IF(D319="MCC","-----",IF(AH319&lt;=2,"-",IF(K319="","Blue",_xlfn.XLOOKUP(M319,Table_RotateWireColor[circuit],INDIRECT("Table_RotateWireColor["&amp;U319&amp;"]"))))))</f>
        <v/>
      </c>
      <c r="Z319" s="64" t="str" cm="1">
        <f t="array" aca="1" ref="Z319" ca="1">IF(C319="","",IF(D319="MCC","-----",IF(AI319&lt;&gt;1,"-",IF(K319="","White",_xlfn.XLOOKUP("N",Table_RotateWireColor[circuit],INDIRECT("Table_RotateWireColor["&amp;U319&amp;"]"))))))</f>
        <v/>
      </c>
      <c r="AA319" s="64" t="str">
        <f t="shared" si="53"/>
        <v/>
      </c>
      <c r="AB319" s="67" t="str">
        <f>IF(C319="","","PWxx-"&amp;_xlfn.XLOOKUP(C319,table_Termination[Connector],table_Termination[Abbreviation])&amp;"T-xxSALx("&amp;IF(D319="LFMC",0,IF(D319="MCC",1,3))&amp;IF(Q319="Bolt",1,0)&amp;IF(AL319="None",0,IF(AL319="1G",1,IF(AL319="4x4",2,3)))&amp;")")</f>
        <v/>
      </c>
      <c r="AC319" s="68" t="str">
        <f>IF(D319="MCC","MC Cable Wire Colors "&amp;_xlfn.XLOOKUP(C319,table_Termination[Connector],table_Termination[MCC_Wire_Colors]),"")</f>
        <v/>
      </c>
      <c r="AD319" s="69"/>
      <c r="AG319" t="e">
        <f>IF(AND(LEFT(C319,2)="L6",_xlfn.NUMBERVALUE(LEFT(U319,3))&gt;250),"1ph",_xlfn.XLOOKUP(C319,table_Termination[Connector],table_Termination[Phasing]))</f>
        <v>#N/A</v>
      </c>
      <c r="AH319" t="e">
        <f>_xlfn.XLOOKUP('Order Entry'!AG319,lookup!$O$3:$O$7,lookup!$P$3:$P$7)</f>
        <v>#N/A</v>
      </c>
      <c r="AI319" t="e">
        <f>_xlfn.XLOOKUP('Order Entry'!AG319,lookup!$O$3:$O$7,lookup!$Q$3:$Q$7)</f>
        <v>#N/A</v>
      </c>
      <c r="AJ319">
        <f t="shared" si="50"/>
        <v>0</v>
      </c>
      <c r="AK319" t="e">
        <f>_xlfn.XLOOKUP(C319,table_Termination[Connector],table_Termination[Plate_Hole])</f>
        <v>#N/A</v>
      </c>
      <c r="AL319" t="e">
        <f>_xlfn.XLOOKUP(V319,lookup!$AD$68:$AD$72,lookup!$AC$68:$AC$72)</f>
        <v>#N/A</v>
      </c>
      <c r="AM319" s="44" t="str" cm="1">
        <f t="array" ref="AM319">IF(C319="","",IF(_xlfn.XLOOKUP(C319,table_Termination[Connector],table_Termination[Plate_Hole])=1.6,{"4x4","1G"},IF(_xlfn.XLOOKUP(C319,table_Termination[Connector],table_Termination[Plate_Hole])=2.1,"4x4","None")))</f>
        <v/>
      </c>
      <c r="AO319" s="44" t="str" cm="1">
        <f t="array" ref="AO319">IF(AM319="","None",_xlfn.XLOOKUP(_xlfn.ANCHORARRAY(AM319),lookup!$AC$68:$AC$72,lookup!$AD$68:$AD$72))</f>
        <v>None</v>
      </c>
      <c r="AQ319" s="44" t="s">
        <v>283</v>
      </c>
      <c r="AR319" t="str">
        <f>IF(C319="","",_xlfn.XLOOKUP(_xlfn.XLOOKUP(C319,table_Termination[Connector],table_Termination[SQD_Breaker]),Table_Breaker[breaker],Table_Breaker[Description]))</f>
        <v/>
      </c>
      <c r="AS319" t="str">
        <f>IF(C319="","",_xlfn.XLOOKUP(_xlfn.XLOOKUP(C319,table_Termination[Connector],table_Termination[HV_Siem_Breaker]),Table_Breaker[breaker],Table_Breaker[Description],""))</f>
        <v/>
      </c>
      <c r="AT319" s="44" t="s">
        <v>283</v>
      </c>
      <c r="AU319" t="e">
        <f t="shared" si="54"/>
        <v>#N/A</v>
      </c>
      <c r="AV319" t="e">
        <f t="shared" si="55"/>
        <v>#N/A</v>
      </c>
      <c r="AW319" s="44" t="str" cm="1">
        <f t="array" ref="AW319">IF(D319="","",_xlfn.TOROW(lookup!A500:A512))</f>
        <v/>
      </c>
    </row>
    <row r="320" spans="1:49" x14ac:dyDescent="0.25">
      <c r="A320" s="56">
        <v>311</v>
      </c>
      <c r="B320" s="57" t="str">
        <f t="shared" si="51"/>
        <v/>
      </c>
      <c r="C320" s="58"/>
      <c r="D320" s="58"/>
      <c r="E320" s="57"/>
      <c r="F320" s="57" t="str">
        <f t="shared" si="52"/>
        <v/>
      </c>
      <c r="G320" s="57"/>
      <c r="H320" s="59"/>
      <c r="I320" s="59" t="s">
        <v>183</v>
      </c>
      <c r="J320" s="59" t="s">
        <v>183</v>
      </c>
      <c r="K320" s="59"/>
      <c r="L320" s="60" t="str">
        <f t="shared" si="56"/>
        <v/>
      </c>
      <c r="M320" s="60" t="str">
        <f t="shared" si="57"/>
        <v/>
      </c>
      <c r="N320" s="59"/>
      <c r="O320" s="59"/>
      <c r="P320" s="61"/>
      <c r="Q320" s="61"/>
      <c r="R320" s="62" t="str">
        <f>IF(C320="","",_xlfn.XLOOKUP(C320,table_Termination[Connector],table_Termination[Conduit_Size]))</f>
        <v/>
      </c>
      <c r="S320" s="63" t="str">
        <f>IF(C320="","",_xlfn.XLOOKUP(C320,table_Termination[Connector],table_Termination[Wire AWG]))</f>
        <v/>
      </c>
      <c r="T320" s="64" t="str">
        <f t="shared" si="49"/>
        <v/>
      </c>
      <c r="U320" s="65" t="str">
        <f>IF(C320="","",LEFT(_xlfn.XLOOKUP(C320,table_Termination[Connector],table_Termination[Voltage]),3))</f>
        <v/>
      </c>
      <c r="V320" s="66" t="str">
        <f t="shared" si="58"/>
        <v/>
      </c>
      <c r="W320" s="64" t="str" cm="1">
        <f t="array" aca="1" ref="W320" ca="1">IF(C320="","",IF(D320="MCC","------",IF(K320="","Black",_xlfn.XLOOKUP(K320,Table_RotateWireColor[circuit],INDIRECT("Table_RotateWireColor["&amp;U320&amp;"]")))))</f>
        <v/>
      </c>
      <c r="X320" s="64" t="str" cm="1">
        <f t="array" aca="1" ref="X320" ca="1">IF(C320="","",IF(D320="MCC","-----",IF(AH320=1,"-",IF(K320="","Red",_xlfn.XLOOKUP(L320,Table_RotateWireColor[circuit],INDIRECT("Table_RotateWireColor["&amp;U320&amp;"]"))))))</f>
        <v/>
      </c>
      <c r="Y320" s="64" t="str" cm="1">
        <f t="array" aca="1" ref="Y320" ca="1">IF(C320="","",IF(D320="MCC","-----",IF(AH320&lt;=2,"-",IF(K320="","Blue",_xlfn.XLOOKUP(M320,Table_RotateWireColor[circuit],INDIRECT("Table_RotateWireColor["&amp;U320&amp;"]"))))))</f>
        <v/>
      </c>
      <c r="Z320" s="64" t="str" cm="1">
        <f t="array" aca="1" ref="Z320" ca="1">IF(C320="","",IF(D320="MCC","-----",IF(AI320&lt;&gt;1,"-",IF(K320="","White",_xlfn.XLOOKUP("N",Table_RotateWireColor[circuit],INDIRECT("Table_RotateWireColor["&amp;U320&amp;"]"))))))</f>
        <v/>
      </c>
      <c r="AA320" s="64" t="str">
        <f t="shared" si="53"/>
        <v/>
      </c>
      <c r="AB320" s="67" t="str">
        <f>IF(C320="","","PWxx-"&amp;_xlfn.XLOOKUP(C320,table_Termination[Connector],table_Termination[Abbreviation])&amp;"T-xxSALx("&amp;IF(D320="LFMC",0,IF(D320="MCC",1,3))&amp;IF(Q320="Bolt",1,0)&amp;IF(AL320="None",0,IF(AL320="1G",1,IF(AL320="4x4",2,3)))&amp;")")</f>
        <v/>
      </c>
      <c r="AC320" s="68" t="str">
        <f>IF(D320="MCC","MC Cable Wire Colors "&amp;_xlfn.XLOOKUP(C320,table_Termination[Connector],table_Termination[MCC_Wire_Colors]),"")</f>
        <v/>
      </c>
      <c r="AD320" s="69"/>
      <c r="AG320" t="e">
        <f>IF(AND(LEFT(C320,2)="L6",_xlfn.NUMBERVALUE(LEFT(U320,3))&gt;250),"1ph",_xlfn.XLOOKUP(C320,table_Termination[Connector],table_Termination[Phasing]))</f>
        <v>#N/A</v>
      </c>
      <c r="AH320" t="e">
        <f>_xlfn.XLOOKUP('Order Entry'!AG320,lookup!$O$3:$O$7,lookup!$P$3:$P$7)</f>
        <v>#N/A</v>
      </c>
      <c r="AI320" t="e">
        <f>_xlfn.XLOOKUP('Order Entry'!AG320,lookup!$O$3:$O$7,lookup!$Q$3:$Q$7)</f>
        <v>#N/A</v>
      </c>
      <c r="AJ320">
        <f t="shared" si="50"/>
        <v>0</v>
      </c>
      <c r="AK320" t="e">
        <f>_xlfn.XLOOKUP(C320,table_Termination[Connector],table_Termination[Plate_Hole])</f>
        <v>#N/A</v>
      </c>
      <c r="AL320" t="e">
        <f>_xlfn.XLOOKUP(V320,lookup!$AD$68:$AD$72,lookup!$AC$68:$AC$72)</f>
        <v>#N/A</v>
      </c>
      <c r="AM320" s="44" t="str" cm="1">
        <f t="array" ref="AM320">IF(C320="","",IF(_xlfn.XLOOKUP(C320,table_Termination[Connector],table_Termination[Plate_Hole])=1.6,{"4x4","1G"},IF(_xlfn.XLOOKUP(C320,table_Termination[Connector],table_Termination[Plate_Hole])=2.1,"4x4","None")))</f>
        <v/>
      </c>
      <c r="AO320" s="44" t="str" cm="1">
        <f t="array" ref="AO320">IF(AM320="","None",_xlfn.XLOOKUP(_xlfn.ANCHORARRAY(AM320),lookup!$AC$68:$AC$72,lookup!$AD$68:$AD$72))</f>
        <v>None</v>
      </c>
      <c r="AQ320" s="44" t="s">
        <v>283</v>
      </c>
      <c r="AR320" t="str">
        <f>IF(C320="","",_xlfn.XLOOKUP(_xlfn.XLOOKUP(C320,table_Termination[Connector],table_Termination[SQD_Breaker]),Table_Breaker[breaker],Table_Breaker[Description]))</f>
        <v/>
      </c>
      <c r="AS320" t="str">
        <f>IF(C320="","",_xlfn.XLOOKUP(_xlfn.XLOOKUP(C320,table_Termination[Connector],table_Termination[HV_Siem_Breaker]),Table_Breaker[breaker],Table_Breaker[Description],""))</f>
        <v/>
      </c>
      <c r="AT320" s="44" t="s">
        <v>283</v>
      </c>
      <c r="AU320" t="e">
        <f t="shared" si="54"/>
        <v>#N/A</v>
      </c>
      <c r="AV320" t="e">
        <f t="shared" si="55"/>
        <v>#N/A</v>
      </c>
      <c r="AW320" s="44" t="str" cm="1">
        <f t="array" ref="AW320">IF(D320="","",_xlfn.TOROW(lookup!A501:A513))</f>
        <v/>
      </c>
    </row>
    <row r="321" spans="1:49" x14ac:dyDescent="0.25">
      <c r="A321" s="56">
        <v>312</v>
      </c>
      <c r="B321" s="57" t="str">
        <f t="shared" si="51"/>
        <v/>
      </c>
      <c r="C321" s="58"/>
      <c r="D321" s="58"/>
      <c r="E321" s="57"/>
      <c r="F321" s="57" t="str">
        <f t="shared" si="52"/>
        <v/>
      </c>
      <c r="G321" s="57"/>
      <c r="H321" s="59"/>
      <c r="I321" s="59" t="s">
        <v>183</v>
      </c>
      <c r="J321" s="59" t="s">
        <v>183</v>
      </c>
      <c r="K321" s="59"/>
      <c r="L321" s="60" t="str">
        <f t="shared" si="56"/>
        <v/>
      </c>
      <c r="M321" s="60" t="str">
        <f t="shared" si="57"/>
        <v/>
      </c>
      <c r="N321" s="59"/>
      <c r="O321" s="59"/>
      <c r="P321" s="61"/>
      <c r="Q321" s="61"/>
      <c r="R321" s="62" t="str">
        <f>IF(C321="","",_xlfn.XLOOKUP(C321,table_Termination[Connector],table_Termination[Conduit_Size]))</f>
        <v/>
      </c>
      <c r="S321" s="63" t="str">
        <f>IF(C321="","",_xlfn.XLOOKUP(C321,table_Termination[Connector],table_Termination[Wire AWG]))</f>
        <v/>
      </c>
      <c r="T321" s="64" t="str">
        <f t="shared" si="49"/>
        <v/>
      </c>
      <c r="U321" s="65" t="str">
        <f>IF(C321="","",LEFT(_xlfn.XLOOKUP(C321,table_Termination[Connector],table_Termination[Voltage]),3))</f>
        <v/>
      </c>
      <c r="V321" s="66" t="str">
        <f t="shared" si="58"/>
        <v/>
      </c>
      <c r="W321" s="64" t="str" cm="1">
        <f t="array" aca="1" ref="W321" ca="1">IF(C321="","",IF(D321="MCC","------",IF(K321="","Black",_xlfn.XLOOKUP(K321,Table_RotateWireColor[circuit],INDIRECT("Table_RotateWireColor["&amp;U321&amp;"]")))))</f>
        <v/>
      </c>
      <c r="X321" s="64" t="str" cm="1">
        <f t="array" aca="1" ref="X321" ca="1">IF(C321="","",IF(D321="MCC","-----",IF(AH321=1,"-",IF(K321="","Red",_xlfn.XLOOKUP(L321,Table_RotateWireColor[circuit],INDIRECT("Table_RotateWireColor["&amp;U321&amp;"]"))))))</f>
        <v/>
      </c>
      <c r="Y321" s="64" t="str" cm="1">
        <f t="array" aca="1" ref="Y321" ca="1">IF(C321="","",IF(D321="MCC","-----",IF(AH321&lt;=2,"-",IF(K321="","Blue",_xlfn.XLOOKUP(M321,Table_RotateWireColor[circuit],INDIRECT("Table_RotateWireColor["&amp;U321&amp;"]"))))))</f>
        <v/>
      </c>
      <c r="Z321" s="64" t="str" cm="1">
        <f t="array" aca="1" ref="Z321" ca="1">IF(C321="","",IF(D321="MCC","-----",IF(AI321&lt;&gt;1,"-",IF(K321="","White",_xlfn.XLOOKUP("N",Table_RotateWireColor[circuit],INDIRECT("Table_RotateWireColor["&amp;U321&amp;"]"))))))</f>
        <v/>
      </c>
      <c r="AA321" s="64" t="str">
        <f t="shared" si="53"/>
        <v/>
      </c>
      <c r="AB321" s="67" t="str">
        <f>IF(C321="","","PWxx-"&amp;_xlfn.XLOOKUP(C321,table_Termination[Connector],table_Termination[Abbreviation])&amp;"T-xxSALx("&amp;IF(D321="LFMC",0,IF(D321="MCC",1,3))&amp;IF(Q321="Bolt",1,0)&amp;IF(AL321="None",0,IF(AL321="1G",1,IF(AL321="4x4",2,3)))&amp;")")</f>
        <v/>
      </c>
      <c r="AC321" s="68" t="str">
        <f>IF(D321="MCC","MC Cable Wire Colors "&amp;_xlfn.XLOOKUP(C321,table_Termination[Connector],table_Termination[MCC_Wire_Colors]),"")</f>
        <v/>
      </c>
      <c r="AD321" s="69"/>
      <c r="AG321" t="e">
        <f>IF(AND(LEFT(C321,2)="L6",_xlfn.NUMBERVALUE(LEFT(U321,3))&gt;250),"1ph",_xlfn.XLOOKUP(C321,table_Termination[Connector],table_Termination[Phasing]))</f>
        <v>#N/A</v>
      </c>
      <c r="AH321" t="e">
        <f>_xlfn.XLOOKUP('Order Entry'!AG321,lookup!$O$3:$O$7,lookup!$P$3:$P$7)</f>
        <v>#N/A</v>
      </c>
      <c r="AI321" t="e">
        <f>_xlfn.XLOOKUP('Order Entry'!AG321,lookup!$O$3:$O$7,lookup!$Q$3:$Q$7)</f>
        <v>#N/A</v>
      </c>
      <c r="AJ321">
        <f t="shared" si="50"/>
        <v>0</v>
      </c>
      <c r="AK321" t="e">
        <f>_xlfn.XLOOKUP(C321,table_Termination[Connector],table_Termination[Plate_Hole])</f>
        <v>#N/A</v>
      </c>
      <c r="AL321" t="e">
        <f>_xlfn.XLOOKUP(V321,lookup!$AD$68:$AD$72,lookup!$AC$68:$AC$72)</f>
        <v>#N/A</v>
      </c>
      <c r="AM321" s="44" t="str" cm="1">
        <f t="array" ref="AM321">IF(C321="","",IF(_xlfn.XLOOKUP(C321,table_Termination[Connector],table_Termination[Plate_Hole])=1.6,{"4x4","1G"},IF(_xlfn.XLOOKUP(C321,table_Termination[Connector],table_Termination[Plate_Hole])=2.1,"4x4","None")))</f>
        <v/>
      </c>
      <c r="AO321" s="44" t="str" cm="1">
        <f t="array" ref="AO321">IF(AM321="","None",_xlfn.XLOOKUP(_xlfn.ANCHORARRAY(AM321),lookup!$AC$68:$AC$72,lookup!$AD$68:$AD$72))</f>
        <v>None</v>
      </c>
      <c r="AQ321" s="44" t="s">
        <v>283</v>
      </c>
      <c r="AR321" t="str">
        <f>IF(C321="","",_xlfn.XLOOKUP(_xlfn.XLOOKUP(C321,table_Termination[Connector],table_Termination[SQD_Breaker]),Table_Breaker[breaker],Table_Breaker[Description]))</f>
        <v/>
      </c>
      <c r="AS321" t="str">
        <f>IF(C321="","",_xlfn.XLOOKUP(_xlfn.XLOOKUP(C321,table_Termination[Connector],table_Termination[HV_Siem_Breaker]),Table_Breaker[breaker],Table_Breaker[Description],""))</f>
        <v/>
      </c>
      <c r="AT321" s="44" t="s">
        <v>283</v>
      </c>
      <c r="AU321" t="e">
        <f t="shared" si="54"/>
        <v>#N/A</v>
      </c>
      <c r="AV321" t="e">
        <f t="shared" si="55"/>
        <v>#N/A</v>
      </c>
      <c r="AW321" s="44" t="str" cm="1">
        <f t="array" ref="AW321">IF(D321="","",_xlfn.TOROW(lookup!A502:A514))</f>
        <v/>
      </c>
    </row>
    <row r="322" spans="1:49" x14ac:dyDescent="0.25">
      <c r="A322" s="56">
        <v>313</v>
      </c>
      <c r="B322" s="57" t="str">
        <f t="shared" si="51"/>
        <v/>
      </c>
      <c r="C322" s="58"/>
      <c r="D322" s="58"/>
      <c r="E322" s="57"/>
      <c r="F322" s="57" t="str">
        <f t="shared" si="52"/>
        <v/>
      </c>
      <c r="G322" s="57"/>
      <c r="H322" s="59"/>
      <c r="I322" s="59" t="s">
        <v>183</v>
      </c>
      <c r="J322" s="59" t="s">
        <v>183</v>
      </c>
      <c r="K322" s="59"/>
      <c r="L322" s="60" t="str">
        <f t="shared" si="56"/>
        <v/>
      </c>
      <c r="M322" s="60" t="str">
        <f t="shared" si="57"/>
        <v/>
      </c>
      <c r="N322" s="59"/>
      <c r="O322" s="59"/>
      <c r="P322" s="61"/>
      <c r="Q322" s="61"/>
      <c r="R322" s="62" t="str">
        <f>IF(C322="","",_xlfn.XLOOKUP(C322,table_Termination[Connector],table_Termination[Conduit_Size]))</f>
        <v/>
      </c>
      <c r="S322" s="63" t="str">
        <f>IF(C322="","",_xlfn.XLOOKUP(C322,table_Termination[Connector],table_Termination[Wire AWG]))</f>
        <v/>
      </c>
      <c r="T322" s="64" t="str">
        <f t="shared" si="49"/>
        <v/>
      </c>
      <c r="U322" s="65" t="str">
        <f>IF(C322="","",LEFT(_xlfn.XLOOKUP(C322,table_Termination[Connector],table_Termination[Voltage]),3))</f>
        <v/>
      </c>
      <c r="V322" s="66" t="str">
        <f t="shared" si="58"/>
        <v/>
      </c>
      <c r="W322" s="64" t="str" cm="1">
        <f t="array" aca="1" ref="W322" ca="1">IF(C322="","",IF(D322="MCC","------",IF(K322="","Black",_xlfn.XLOOKUP(K322,Table_RotateWireColor[circuit],INDIRECT("Table_RotateWireColor["&amp;U322&amp;"]")))))</f>
        <v/>
      </c>
      <c r="X322" s="64" t="str" cm="1">
        <f t="array" aca="1" ref="X322" ca="1">IF(C322="","",IF(D322="MCC","-----",IF(AH322=1,"-",IF(K322="","Red",_xlfn.XLOOKUP(L322,Table_RotateWireColor[circuit],INDIRECT("Table_RotateWireColor["&amp;U322&amp;"]"))))))</f>
        <v/>
      </c>
      <c r="Y322" s="64" t="str" cm="1">
        <f t="array" aca="1" ref="Y322" ca="1">IF(C322="","",IF(D322="MCC","-----",IF(AH322&lt;=2,"-",IF(K322="","Blue",_xlfn.XLOOKUP(M322,Table_RotateWireColor[circuit],INDIRECT("Table_RotateWireColor["&amp;U322&amp;"]"))))))</f>
        <v/>
      </c>
      <c r="Z322" s="64" t="str" cm="1">
        <f t="array" aca="1" ref="Z322" ca="1">IF(C322="","",IF(D322="MCC","-----",IF(AI322&lt;&gt;1,"-",IF(K322="","White",_xlfn.XLOOKUP("N",Table_RotateWireColor[circuit],INDIRECT("Table_RotateWireColor["&amp;U322&amp;"]"))))))</f>
        <v/>
      </c>
      <c r="AA322" s="64" t="str">
        <f t="shared" si="53"/>
        <v/>
      </c>
      <c r="AB322" s="67" t="str">
        <f>IF(C322="","","PWxx-"&amp;_xlfn.XLOOKUP(C322,table_Termination[Connector],table_Termination[Abbreviation])&amp;"T-xxSALx("&amp;IF(D322="LFMC",0,IF(D322="MCC",1,3))&amp;IF(Q322="Bolt",1,0)&amp;IF(AL322="None",0,IF(AL322="1G",1,IF(AL322="4x4",2,3)))&amp;")")</f>
        <v/>
      </c>
      <c r="AC322" s="68" t="str">
        <f>IF(D322="MCC","MC Cable Wire Colors "&amp;_xlfn.XLOOKUP(C322,table_Termination[Connector],table_Termination[MCC_Wire_Colors]),"")</f>
        <v/>
      </c>
      <c r="AD322" s="69"/>
      <c r="AG322" t="e">
        <f>IF(AND(LEFT(C322,2)="L6",_xlfn.NUMBERVALUE(LEFT(U322,3))&gt;250),"1ph",_xlfn.XLOOKUP(C322,table_Termination[Connector],table_Termination[Phasing]))</f>
        <v>#N/A</v>
      </c>
      <c r="AH322" t="e">
        <f>_xlfn.XLOOKUP('Order Entry'!AG322,lookup!$O$3:$O$7,lookup!$P$3:$P$7)</f>
        <v>#N/A</v>
      </c>
      <c r="AI322" t="e">
        <f>_xlfn.XLOOKUP('Order Entry'!AG322,lookup!$O$3:$O$7,lookup!$Q$3:$Q$7)</f>
        <v>#N/A</v>
      </c>
      <c r="AJ322">
        <f t="shared" si="50"/>
        <v>0</v>
      </c>
      <c r="AK322" t="e">
        <f>_xlfn.XLOOKUP(C322,table_Termination[Connector],table_Termination[Plate_Hole])</f>
        <v>#N/A</v>
      </c>
      <c r="AL322" t="e">
        <f>_xlfn.XLOOKUP(V322,lookup!$AD$68:$AD$72,lookup!$AC$68:$AC$72)</f>
        <v>#N/A</v>
      </c>
      <c r="AM322" s="44" t="str" cm="1">
        <f t="array" ref="AM322">IF(C322="","",IF(_xlfn.XLOOKUP(C322,table_Termination[Connector],table_Termination[Plate_Hole])=1.6,{"4x4","1G"},IF(_xlfn.XLOOKUP(C322,table_Termination[Connector],table_Termination[Plate_Hole])=2.1,"4x4","None")))</f>
        <v/>
      </c>
      <c r="AO322" s="44" t="str" cm="1">
        <f t="array" ref="AO322">IF(AM322="","None",_xlfn.XLOOKUP(_xlfn.ANCHORARRAY(AM322),lookup!$AC$68:$AC$72,lookup!$AD$68:$AD$72))</f>
        <v>None</v>
      </c>
      <c r="AQ322" s="44" t="s">
        <v>283</v>
      </c>
      <c r="AR322" t="str">
        <f>IF(C322="","",_xlfn.XLOOKUP(_xlfn.XLOOKUP(C322,table_Termination[Connector],table_Termination[SQD_Breaker]),Table_Breaker[breaker],Table_Breaker[Description]))</f>
        <v/>
      </c>
      <c r="AS322" t="str">
        <f>IF(C322="","",_xlfn.XLOOKUP(_xlfn.XLOOKUP(C322,table_Termination[Connector],table_Termination[HV_Siem_Breaker]),Table_Breaker[breaker],Table_Breaker[Description],""))</f>
        <v/>
      </c>
      <c r="AT322" s="44" t="s">
        <v>283</v>
      </c>
      <c r="AU322" t="e">
        <f t="shared" si="54"/>
        <v>#N/A</v>
      </c>
      <c r="AV322" t="e">
        <f t="shared" si="55"/>
        <v>#N/A</v>
      </c>
      <c r="AW322" s="44" t="str" cm="1">
        <f t="array" ref="AW322">IF(D322="","",_xlfn.TOROW(lookup!A503:A515))</f>
        <v/>
      </c>
    </row>
    <row r="323" spans="1:49" x14ac:dyDescent="0.25">
      <c r="A323" s="56">
        <v>314</v>
      </c>
      <c r="B323" s="57" t="str">
        <f t="shared" si="51"/>
        <v/>
      </c>
      <c r="C323" s="58"/>
      <c r="D323" s="58"/>
      <c r="E323" s="57"/>
      <c r="F323" s="57" t="str">
        <f t="shared" si="52"/>
        <v/>
      </c>
      <c r="G323" s="57"/>
      <c r="H323" s="59"/>
      <c r="I323" s="59" t="s">
        <v>183</v>
      </c>
      <c r="J323" s="59" t="s">
        <v>183</v>
      </c>
      <c r="K323" s="59"/>
      <c r="L323" s="60" t="str">
        <f t="shared" si="56"/>
        <v/>
      </c>
      <c r="M323" s="60" t="str">
        <f t="shared" si="57"/>
        <v/>
      </c>
      <c r="N323" s="59"/>
      <c r="O323" s="59"/>
      <c r="P323" s="61"/>
      <c r="Q323" s="61"/>
      <c r="R323" s="62" t="str">
        <f>IF(C323="","",_xlfn.XLOOKUP(C323,table_Termination[Connector],table_Termination[Conduit_Size]))</f>
        <v/>
      </c>
      <c r="S323" s="63" t="str">
        <f>IF(C323="","",_xlfn.XLOOKUP(C323,table_Termination[Connector],table_Termination[Wire AWG]))</f>
        <v/>
      </c>
      <c r="T323" s="64" t="str">
        <f t="shared" si="49"/>
        <v/>
      </c>
      <c r="U323" s="65" t="str">
        <f>IF(C323="","",LEFT(_xlfn.XLOOKUP(C323,table_Termination[Connector],table_Termination[Voltage]),3))</f>
        <v/>
      </c>
      <c r="V323" s="66" t="str">
        <f t="shared" si="58"/>
        <v/>
      </c>
      <c r="W323" s="64" t="str" cm="1">
        <f t="array" aca="1" ref="W323" ca="1">IF(C323="","",IF(D323="MCC","------",IF(K323="","Black",_xlfn.XLOOKUP(K323,Table_RotateWireColor[circuit],INDIRECT("Table_RotateWireColor["&amp;U323&amp;"]")))))</f>
        <v/>
      </c>
      <c r="X323" s="64" t="str" cm="1">
        <f t="array" aca="1" ref="X323" ca="1">IF(C323="","",IF(D323="MCC","-----",IF(AH323=1,"-",IF(K323="","Red",_xlfn.XLOOKUP(L323,Table_RotateWireColor[circuit],INDIRECT("Table_RotateWireColor["&amp;U323&amp;"]"))))))</f>
        <v/>
      </c>
      <c r="Y323" s="64" t="str" cm="1">
        <f t="array" aca="1" ref="Y323" ca="1">IF(C323="","",IF(D323="MCC","-----",IF(AH323&lt;=2,"-",IF(K323="","Blue",_xlfn.XLOOKUP(M323,Table_RotateWireColor[circuit],INDIRECT("Table_RotateWireColor["&amp;U323&amp;"]"))))))</f>
        <v/>
      </c>
      <c r="Z323" s="64" t="str" cm="1">
        <f t="array" aca="1" ref="Z323" ca="1">IF(C323="","",IF(D323="MCC","-----",IF(AI323&lt;&gt;1,"-",IF(K323="","White",_xlfn.XLOOKUP("N",Table_RotateWireColor[circuit],INDIRECT("Table_RotateWireColor["&amp;U323&amp;"]"))))))</f>
        <v/>
      </c>
      <c r="AA323" s="64" t="str">
        <f t="shared" si="53"/>
        <v/>
      </c>
      <c r="AB323" s="67" t="str">
        <f>IF(C323="","","PWxx-"&amp;_xlfn.XLOOKUP(C323,table_Termination[Connector],table_Termination[Abbreviation])&amp;"T-xxSALx("&amp;IF(D323="LFMC",0,IF(D323="MCC",1,3))&amp;IF(Q323="Bolt",1,0)&amp;IF(AL323="None",0,IF(AL323="1G",1,IF(AL323="4x4",2,3)))&amp;")")</f>
        <v/>
      </c>
      <c r="AC323" s="68" t="str">
        <f>IF(D323="MCC","MC Cable Wire Colors "&amp;_xlfn.XLOOKUP(C323,table_Termination[Connector],table_Termination[MCC_Wire_Colors]),"")</f>
        <v/>
      </c>
      <c r="AD323" s="69"/>
      <c r="AG323" t="e">
        <f>IF(AND(LEFT(C323,2)="L6",_xlfn.NUMBERVALUE(LEFT(U323,3))&gt;250),"1ph",_xlfn.XLOOKUP(C323,table_Termination[Connector],table_Termination[Phasing]))</f>
        <v>#N/A</v>
      </c>
      <c r="AH323" t="e">
        <f>_xlfn.XLOOKUP('Order Entry'!AG323,lookup!$O$3:$O$7,lookup!$P$3:$P$7)</f>
        <v>#N/A</v>
      </c>
      <c r="AI323" t="e">
        <f>_xlfn.XLOOKUP('Order Entry'!AG323,lookup!$O$3:$O$7,lookup!$Q$3:$Q$7)</f>
        <v>#N/A</v>
      </c>
      <c r="AJ323">
        <f t="shared" si="50"/>
        <v>0</v>
      </c>
      <c r="AK323" t="e">
        <f>_xlfn.XLOOKUP(C323,table_Termination[Connector],table_Termination[Plate_Hole])</f>
        <v>#N/A</v>
      </c>
      <c r="AL323" t="e">
        <f>_xlfn.XLOOKUP(V323,lookup!$AD$68:$AD$72,lookup!$AC$68:$AC$72)</f>
        <v>#N/A</v>
      </c>
      <c r="AM323" s="44" t="str" cm="1">
        <f t="array" ref="AM323">IF(C323="","",IF(_xlfn.XLOOKUP(C323,table_Termination[Connector],table_Termination[Plate_Hole])=1.6,{"4x4","1G"},IF(_xlfn.XLOOKUP(C323,table_Termination[Connector],table_Termination[Plate_Hole])=2.1,"4x4","None")))</f>
        <v/>
      </c>
      <c r="AO323" s="44" t="str" cm="1">
        <f t="array" ref="AO323">IF(AM323="","None",_xlfn.XLOOKUP(_xlfn.ANCHORARRAY(AM323),lookup!$AC$68:$AC$72,lookup!$AD$68:$AD$72))</f>
        <v>None</v>
      </c>
      <c r="AQ323" s="44" t="s">
        <v>283</v>
      </c>
      <c r="AR323" t="str">
        <f>IF(C323="","",_xlfn.XLOOKUP(_xlfn.XLOOKUP(C323,table_Termination[Connector],table_Termination[SQD_Breaker]),Table_Breaker[breaker],Table_Breaker[Description]))</f>
        <v/>
      </c>
      <c r="AS323" t="str">
        <f>IF(C323="","",_xlfn.XLOOKUP(_xlfn.XLOOKUP(C323,table_Termination[Connector],table_Termination[HV_Siem_Breaker]),Table_Breaker[breaker],Table_Breaker[Description],""))</f>
        <v/>
      </c>
      <c r="AT323" s="44" t="s">
        <v>283</v>
      </c>
      <c r="AU323" t="e">
        <f t="shared" si="54"/>
        <v>#N/A</v>
      </c>
      <c r="AV323" t="e">
        <f t="shared" si="55"/>
        <v>#N/A</v>
      </c>
      <c r="AW323" s="44" t="str" cm="1">
        <f t="array" ref="AW323">IF(D323="","",_xlfn.TOROW(lookup!A504:A516))</f>
        <v/>
      </c>
    </row>
    <row r="324" spans="1:49" x14ac:dyDescent="0.25">
      <c r="A324" s="56">
        <v>315</v>
      </c>
      <c r="B324" s="57" t="str">
        <f t="shared" si="51"/>
        <v/>
      </c>
      <c r="C324" s="58"/>
      <c r="D324" s="58"/>
      <c r="E324" s="57"/>
      <c r="F324" s="57" t="str">
        <f t="shared" si="52"/>
        <v/>
      </c>
      <c r="G324" s="57"/>
      <c r="H324" s="59"/>
      <c r="I324" s="59" t="s">
        <v>183</v>
      </c>
      <c r="J324" s="59" t="s">
        <v>183</v>
      </c>
      <c r="K324" s="59"/>
      <c r="L324" s="60" t="str">
        <f t="shared" si="56"/>
        <v/>
      </c>
      <c r="M324" s="60" t="str">
        <f t="shared" si="57"/>
        <v/>
      </c>
      <c r="N324" s="59"/>
      <c r="O324" s="59"/>
      <c r="P324" s="61"/>
      <c r="Q324" s="61"/>
      <c r="R324" s="62" t="str">
        <f>IF(C324="","",_xlfn.XLOOKUP(C324,table_Termination[Connector],table_Termination[Conduit_Size]))</f>
        <v/>
      </c>
      <c r="S324" s="63" t="str">
        <f>IF(C324="","",_xlfn.XLOOKUP(C324,table_Termination[Connector],table_Termination[Wire AWG]))</f>
        <v/>
      </c>
      <c r="T324" s="64" t="str">
        <f t="shared" si="49"/>
        <v/>
      </c>
      <c r="U324" s="65" t="str">
        <f>IF(C324="","",LEFT(_xlfn.XLOOKUP(C324,table_Termination[Connector],table_Termination[Voltage]),3))</f>
        <v/>
      </c>
      <c r="V324" s="66" t="str">
        <f t="shared" si="58"/>
        <v/>
      </c>
      <c r="W324" s="64" t="str" cm="1">
        <f t="array" aca="1" ref="W324" ca="1">IF(C324="","",IF(D324="MCC","------",IF(K324="","Black",_xlfn.XLOOKUP(K324,Table_RotateWireColor[circuit],INDIRECT("Table_RotateWireColor["&amp;U324&amp;"]")))))</f>
        <v/>
      </c>
      <c r="X324" s="64" t="str" cm="1">
        <f t="array" aca="1" ref="X324" ca="1">IF(C324="","",IF(D324="MCC","-----",IF(AH324=1,"-",IF(K324="","Red",_xlfn.XLOOKUP(L324,Table_RotateWireColor[circuit],INDIRECT("Table_RotateWireColor["&amp;U324&amp;"]"))))))</f>
        <v/>
      </c>
      <c r="Y324" s="64" t="str" cm="1">
        <f t="array" aca="1" ref="Y324" ca="1">IF(C324="","",IF(D324="MCC","-----",IF(AH324&lt;=2,"-",IF(K324="","Blue",_xlfn.XLOOKUP(M324,Table_RotateWireColor[circuit],INDIRECT("Table_RotateWireColor["&amp;U324&amp;"]"))))))</f>
        <v/>
      </c>
      <c r="Z324" s="64" t="str" cm="1">
        <f t="array" aca="1" ref="Z324" ca="1">IF(C324="","",IF(D324="MCC","-----",IF(AI324&lt;&gt;1,"-",IF(K324="","White",_xlfn.XLOOKUP("N",Table_RotateWireColor[circuit],INDIRECT("Table_RotateWireColor["&amp;U324&amp;"]"))))))</f>
        <v/>
      </c>
      <c r="AA324" s="64" t="str">
        <f t="shared" si="53"/>
        <v/>
      </c>
      <c r="AB324" s="67" t="str">
        <f>IF(C324="","","PWxx-"&amp;_xlfn.XLOOKUP(C324,table_Termination[Connector],table_Termination[Abbreviation])&amp;"T-xxSALx("&amp;IF(D324="LFMC",0,IF(D324="MCC",1,3))&amp;IF(Q324="Bolt",1,0)&amp;IF(AL324="None",0,IF(AL324="1G",1,IF(AL324="4x4",2,3)))&amp;")")</f>
        <v/>
      </c>
      <c r="AC324" s="68" t="str">
        <f>IF(D324="MCC","MC Cable Wire Colors "&amp;_xlfn.XLOOKUP(C324,table_Termination[Connector],table_Termination[MCC_Wire_Colors]),"")</f>
        <v/>
      </c>
      <c r="AD324" s="69"/>
      <c r="AG324" t="e">
        <f>IF(AND(LEFT(C324,2)="L6",_xlfn.NUMBERVALUE(LEFT(U324,3))&gt;250),"1ph",_xlfn.XLOOKUP(C324,table_Termination[Connector],table_Termination[Phasing]))</f>
        <v>#N/A</v>
      </c>
      <c r="AH324" t="e">
        <f>_xlfn.XLOOKUP('Order Entry'!AG324,lookup!$O$3:$O$7,lookup!$P$3:$P$7)</f>
        <v>#N/A</v>
      </c>
      <c r="AI324" t="e">
        <f>_xlfn.XLOOKUP('Order Entry'!AG324,lookup!$O$3:$O$7,lookup!$Q$3:$Q$7)</f>
        <v>#N/A</v>
      </c>
      <c r="AJ324">
        <f t="shared" si="50"/>
        <v>0</v>
      </c>
      <c r="AK324" t="e">
        <f>_xlfn.XLOOKUP(C324,table_Termination[Connector],table_Termination[Plate_Hole])</f>
        <v>#N/A</v>
      </c>
      <c r="AL324" t="e">
        <f>_xlfn.XLOOKUP(V324,lookup!$AD$68:$AD$72,lookup!$AC$68:$AC$72)</f>
        <v>#N/A</v>
      </c>
      <c r="AM324" s="44" t="str" cm="1">
        <f t="array" ref="AM324">IF(C324="","",IF(_xlfn.XLOOKUP(C324,table_Termination[Connector],table_Termination[Plate_Hole])=1.6,{"4x4","1G"},IF(_xlfn.XLOOKUP(C324,table_Termination[Connector],table_Termination[Plate_Hole])=2.1,"4x4","None")))</f>
        <v/>
      </c>
      <c r="AO324" s="44" t="str" cm="1">
        <f t="array" ref="AO324">IF(AM324="","None",_xlfn.XLOOKUP(_xlfn.ANCHORARRAY(AM324),lookup!$AC$68:$AC$72,lookup!$AD$68:$AD$72))</f>
        <v>None</v>
      </c>
      <c r="AQ324" s="44" t="s">
        <v>283</v>
      </c>
      <c r="AR324" t="str">
        <f>IF(C324="","",_xlfn.XLOOKUP(_xlfn.XLOOKUP(C324,table_Termination[Connector],table_Termination[SQD_Breaker]),Table_Breaker[breaker],Table_Breaker[Description]))</f>
        <v/>
      </c>
      <c r="AS324" t="str">
        <f>IF(C324="","",_xlfn.XLOOKUP(_xlfn.XLOOKUP(C324,table_Termination[Connector],table_Termination[HV_Siem_Breaker]),Table_Breaker[breaker],Table_Breaker[Description],""))</f>
        <v/>
      </c>
      <c r="AT324" s="44" t="s">
        <v>283</v>
      </c>
      <c r="AU324" t="e">
        <f t="shared" si="54"/>
        <v>#N/A</v>
      </c>
      <c r="AV324" t="e">
        <f t="shared" si="55"/>
        <v>#N/A</v>
      </c>
      <c r="AW324" s="44" t="str" cm="1">
        <f t="array" ref="AW324">IF(D324="","",_xlfn.TOROW(lookup!A505:A517))</f>
        <v/>
      </c>
    </row>
    <row r="325" spans="1:49" x14ac:dyDescent="0.25">
      <c r="A325" s="56">
        <v>316</v>
      </c>
      <c r="B325" s="57" t="str">
        <f t="shared" si="51"/>
        <v/>
      </c>
      <c r="C325" s="58"/>
      <c r="D325" s="58"/>
      <c r="E325" s="57"/>
      <c r="F325" s="57" t="str">
        <f t="shared" si="52"/>
        <v/>
      </c>
      <c r="G325" s="57"/>
      <c r="H325" s="59"/>
      <c r="I325" s="59" t="s">
        <v>183</v>
      </c>
      <c r="J325" s="59" t="s">
        <v>183</v>
      </c>
      <c r="K325" s="59"/>
      <c r="L325" s="60" t="str">
        <f t="shared" si="56"/>
        <v/>
      </c>
      <c r="M325" s="60" t="str">
        <f t="shared" si="57"/>
        <v/>
      </c>
      <c r="N325" s="59"/>
      <c r="O325" s="59"/>
      <c r="P325" s="61"/>
      <c r="Q325" s="61"/>
      <c r="R325" s="62" t="str">
        <f>IF(C325="","",_xlfn.XLOOKUP(C325,table_Termination[Connector],table_Termination[Conduit_Size]))</f>
        <v/>
      </c>
      <c r="S325" s="63" t="str">
        <f>IF(C325="","",_xlfn.XLOOKUP(C325,table_Termination[Connector],table_Termination[Wire AWG]))</f>
        <v/>
      </c>
      <c r="T325" s="64" t="str">
        <f t="shared" si="49"/>
        <v/>
      </c>
      <c r="U325" s="65" t="str">
        <f>IF(C325="","",LEFT(_xlfn.XLOOKUP(C325,table_Termination[Connector],table_Termination[Voltage]),3))</f>
        <v/>
      </c>
      <c r="V325" s="66" t="str">
        <f t="shared" si="58"/>
        <v/>
      </c>
      <c r="W325" s="64" t="str" cm="1">
        <f t="array" aca="1" ref="W325" ca="1">IF(C325="","",IF(D325="MCC","------",IF(K325="","Black",_xlfn.XLOOKUP(K325,Table_RotateWireColor[circuit],INDIRECT("Table_RotateWireColor["&amp;U325&amp;"]")))))</f>
        <v/>
      </c>
      <c r="X325" s="64" t="str" cm="1">
        <f t="array" aca="1" ref="X325" ca="1">IF(C325="","",IF(D325="MCC","-----",IF(AH325=1,"-",IF(K325="","Red",_xlfn.XLOOKUP(L325,Table_RotateWireColor[circuit],INDIRECT("Table_RotateWireColor["&amp;U325&amp;"]"))))))</f>
        <v/>
      </c>
      <c r="Y325" s="64" t="str" cm="1">
        <f t="array" aca="1" ref="Y325" ca="1">IF(C325="","",IF(D325="MCC","-----",IF(AH325&lt;=2,"-",IF(K325="","Blue",_xlfn.XLOOKUP(M325,Table_RotateWireColor[circuit],INDIRECT("Table_RotateWireColor["&amp;U325&amp;"]"))))))</f>
        <v/>
      </c>
      <c r="Z325" s="64" t="str" cm="1">
        <f t="array" aca="1" ref="Z325" ca="1">IF(C325="","",IF(D325="MCC","-----",IF(AI325&lt;&gt;1,"-",IF(K325="","White",_xlfn.XLOOKUP("N",Table_RotateWireColor[circuit],INDIRECT("Table_RotateWireColor["&amp;U325&amp;"]"))))))</f>
        <v/>
      </c>
      <c r="AA325" s="64" t="str">
        <f t="shared" si="53"/>
        <v/>
      </c>
      <c r="AB325" s="67" t="str">
        <f>IF(C325="","","PWxx-"&amp;_xlfn.XLOOKUP(C325,table_Termination[Connector],table_Termination[Abbreviation])&amp;"T-xxSALx("&amp;IF(D325="LFMC",0,IF(D325="MCC",1,3))&amp;IF(Q325="Bolt",1,0)&amp;IF(AL325="None",0,IF(AL325="1G",1,IF(AL325="4x4",2,3)))&amp;")")</f>
        <v/>
      </c>
      <c r="AC325" s="68" t="str">
        <f>IF(D325="MCC","MC Cable Wire Colors "&amp;_xlfn.XLOOKUP(C325,table_Termination[Connector],table_Termination[MCC_Wire_Colors]),"")</f>
        <v/>
      </c>
      <c r="AD325" s="69"/>
      <c r="AG325" t="e">
        <f>IF(AND(LEFT(C325,2)="L6",_xlfn.NUMBERVALUE(LEFT(U325,3))&gt;250),"1ph",_xlfn.XLOOKUP(C325,table_Termination[Connector],table_Termination[Phasing]))</f>
        <v>#N/A</v>
      </c>
      <c r="AH325" t="e">
        <f>_xlfn.XLOOKUP('Order Entry'!AG325,lookup!$O$3:$O$7,lookup!$P$3:$P$7)</f>
        <v>#N/A</v>
      </c>
      <c r="AI325" t="e">
        <f>_xlfn.XLOOKUP('Order Entry'!AG325,lookup!$O$3:$O$7,lookup!$Q$3:$Q$7)</f>
        <v>#N/A</v>
      </c>
      <c r="AJ325">
        <f t="shared" si="50"/>
        <v>0</v>
      </c>
      <c r="AK325" t="e">
        <f>_xlfn.XLOOKUP(C325,table_Termination[Connector],table_Termination[Plate_Hole])</f>
        <v>#N/A</v>
      </c>
      <c r="AL325" t="e">
        <f>_xlfn.XLOOKUP(V325,lookup!$AD$68:$AD$72,lookup!$AC$68:$AC$72)</f>
        <v>#N/A</v>
      </c>
      <c r="AM325" s="44" t="str" cm="1">
        <f t="array" ref="AM325">IF(C325="","",IF(_xlfn.XLOOKUP(C325,table_Termination[Connector],table_Termination[Plate_Hole])=1.6,{"4x4","1G"},IF(_xlfn.XLOOKUP(C325,table_Termination[Connector],table_Termination[Plate_Hole])=2.1,"4x4","None")))</f>
        <v/>
      </c>
      <c r="AO325" s="44" t="str" cm="1">
        <f t="array" ref="AO325">IF(AM325="","None",_xlfn.XLOOKUP(_xlfn.ANCHORARRAY(AM325),lookup!$AC$68:$AC$72,lookup!$AD$68:$AD$72))</f>
        <v>None</v>
      </c>
      <c r="AQ325" s="44" t="s">
        <v>283</v>
      </c>
      <c r="AR325" t="str">
        <f>IF(C325="","",_xlfn.XLOOKUP(_xlfn.XLOOKUP(C325,table_Termination[Connector],table_Termination[SQD_Breaker]),Table_Breaker[breaker],Table_Breaker[Description]))</f>
        <v/>
      </c>
      <c r="AS325" t="str">
        <f>IF(C325="","",_xlfn.XLOOKUP(_xlfn.XLOOKUP(C325,table_Termination[Connector],table_Termination[HV_Siem_Breaker]),Table_Breaker[breaker],Table_Breaker[Description],""))</f>
        <v/>
      </c>
      <c r="AT325" s="44" t="s">
        <v>283</v>
      </c>
      <c r="AU325" t="e">
        <f t="shared" si="54"/>
        <v>#N/A</v>
      </c>
      <c r="AV325" t="e">
        <f t="shared" si="55"/>
        <v>#N/A</v>
      </c>
      <c r="AW325" s="44" t="str" cm="1">
        <f t="array" ref="AW325">IF(D325="","",_xlfn.TOROW(lookup!A506:A518))</f>
        <v/>
      </c>
    </row>
    <row r="326" spans="1:49" x14ac:dyDescent="0.25">
      <c r="A326" s="56">
        <v>317</v>
      </c>
      <c r="B326" s="57" t="str">
        <f t="shared" si="51"/>
        <v/>
      </c>
      <c r="C326" s="58"/>
      <c r="D326" s="58"/>
      <c r="E326" s="57"/>
      <c r="F326" s="57" t="str">
        <f t="shared" si="52"/>
        <v/>
      </c>
      <c r="G326" s="57"/>
      <c r="H326" s="59"/>
      <c r="I326" s="59" t="s">
        <v>183</v>
      </c>
      <c r="J326" s="59" t="s">
        <v>183</v>
      </c>
      <c r="K326" s="59"/>
      <c r="L326" s="60" t="str">
        <f t="shared" si="56"/>
        <v/>
      </c>
      <c r="M326" s="60" t="str">
        <f t="shared" si="57"/>
        <v/>
      </c>
      <c r="N326" s="59"/>
      <c r="O326" s="59"/>
      <c r="P326" s="61"/>
      <c r="Q326" s="61"/>
      <c r="R326" s="62" t="str">
        <f>IF(C326="","",_xlfn.XLOOKUP(C326,table_Termination[Connector],table_Termination[Conduit_Size]))</f>
        <v/>
      </c>
      <c r="S326" s="63" t="str">
        <f>IF(C326="","",_xlfn.XLOOKUP(C326,table_Termination[Connector],table_Termination[Wire AWG]))</f>
        <v/>
      </c>
      <c r="T326" s="64" t="str">
        <f t="shared" si="49"/>
        <v/>
      </c>
      <c r="U326" s="65" t="str">
        <f>IF(C326="","",LEFT(_xlfn.XLOOKUP(C326,table_Termination[Connector],table_Termination[Voltage]),3))</f>
        <v/>
      </c>
      <c r="V326" s="66" t="str">
        <f t="shared" si="58"/>
        <v/>
      </c>
      <c r="W326" s="64" t="str" cm="1">
        <f t="array" aca="1" ref="W326" ca="1">IF(C326="","",IF(D326="MCC","------",IF(K326="","Black",_xlfn.XLOOKUP(K326,Table_RotateWireColor[circuit],INDIRECT("Table_RotateWireColor["&amp;U326&amp;"]")))))</f>
        <v/>
      </c>
      <c r="X326" s="64" t="str" cm="1">
        <f t="array" aca="1" ref="X326" ca="1">IF(C326="","",IF(D326="MCC","-----",IF(AH326=1,"-",IF(K326="","Red",_xlfn.XLOOKUP(L326,Table_RotateWireColor[circuit],INDIRECT("Table_RotateWireColor["&amp;U326&amp;"]"))))))</f>
        <v/>
      </c>
      <c r="Y326" s="64" t="str" cm="1">
        <f t="array" aca="1" ref="Y326" ca="1">IF(C326="","",IF(D326="MCC","-----",IF(AH326&lt;=2,"-",IF(K326="","Blue",_xlfn.XLOOKUP(M326,Table_RotateWireColor[circuit],INDIRECT("Table_RotateWireColor["&amp;U326&amp;"]"))))))</f>
        <v/>
      </c>
      <c r="Z326" s="64" t="str" cm="1">
        <f t="array" aca="1" ref="Z326" ca="1">IF(C326="","",IF(D326="MCC","-----",IF(AI326&lt;&gt;1,"-",IF(K326="","White",_xlfn.XLOOKUP("N",Table_RotateWireColor[circuit],INDIRECT("Table_RotateWireColor["&amp;U326&amp;"]"))))))</f>
        <v/>
      </c>
      <c r="AA326" s="64" t="str">
        <f t="shared" si="53"/>
        <v/>
      </c>
      <c r="AB326" s="67" t="str">
        <f>IF(C326="","","PWxx-"&amp;_xlfn.XLOOKUP(C326,table_Termination[Connector],table_Termination[Abbreviation])&amp;"T-xxSALx("&amp;IF(D326="LFMC",0,IF(D326="MCC",1,3))&amp;IF(Q326="Bolt",1,0)&amp;IF(AL326="None",0,IF(AL326="1G",1,IF(AL326="4x4",2,3)))&amp;")")</f>
        <v/>
      </c>
      <c r="AC326" s="68" t="str">
        <f>IF(D326="MCC","MC Cable Wire Colors "&amp;_xlfn.XLOOKUP(C326,table_Termination[Connector],table_Termination[MCC_Wire_Colors]),"")</f>
        <v/>
      </c>
      <c r="AD326" s="69"/>
      <c r="AG326" t="e">
        <f>IF(AND(LEFT(C326,2)="L6",_xlfn.NUMBERVALUE(LEFT(U326,3))&gt;250),"1ph",_xlfn.XLOOKUP(C326,table_Termination[Connector],table_Termination[Phasing]))</f>
        <v>#N/A</v>
      </c>
      <c r="AH326" t="e">
        <f>_xlfn.XLOOKUP('Order Entry'!AG326,lookup!$O$3:$O$7,lookup!$P$3:$P$7)</f>
        <v>#N/A</v>
      </c>
      <c r="AI326" t="e">
        <f>_xlfn.XLOOKUP('Order Entry'!AG326,lookup!$O$3:$O$7,lookup!$Q$3:$Q$7)</f>
        <v>#N/A</v>
      </c>
      <c r="AJ326">
        <f t="shared" si="50"/>
        <v>0</v>
      </c>
      <c r="AK326" t="e">
        <f>_xlfn.XLOOKUP(C326,table_Termination[Connector],table_Termination[Plate_Hole])</f>
        <v>#N/A</v>
      </c>
      <c r="AL326" t="e">
        <f>_xlfn.XLOOKUP(V326,lookup!$AD$68:$AD$72,lookup!$AC$68:$AC$72)</f>
        <v>#N/A</v>
      </c>
      <c r="AM326" s="44" t="str" cm="1">
        <f t="array" ref="AM326">IF(C326="","",IF(_xlfn.XLOOKUP(C326,table_Termination[Connector],table_Termination[Plate_Hole])=1.6,{"4x4","1G"},IF(_xlfn.XLOOKUP(C326,table_Termination[Connector],table_Termination[Plate_Hole])=2.1,"4x4","None")))</f>
        <v/>
      </c>
      <c r="AO326" s="44" t="str" cm="1">
        <f t="array" ref="AO326">IF(AM326="","None",_xlfn.XLOOKUP(_xlfn.ANCHORARRAY(AM326),lookup!$AC$68:$AC$72,lookup!$AD$68:$AD$72))</f>
        <v>None</v>
      </c>
      <c r="AQ326" s="44" t="s">
        <v>283</v>
      </c>
      <c r="AR326" t="str">
        <f>IF(C326="","",_xlfn.XLOOKUP(_xlfn.XLOOKUP(C326,table_Termination[Connector],table_Termination[SQD_Breaker]),Table_Breaker[breaker],Table_Breaker[Description]))</f>
        <v/>
      </c>
      <c r="AS326" t="str">
        <f>IF(C326="","",_xlfn.XLOOKUP(_xlfn.XLOOKUP(C326,table_Termination[Connector],table_Termination[HV_Siem_Breaker]),Table_Breaker[breaker],Table_Breaker[Description],""))</f>
        <v/>
      </c>
      <c r="AT326" s="44" t="s">
        <v>283</v>
      </c>
      <c r="AU326" t="e">
        <f t="shared" si="54"/>
        <v>#N/A</v>
      </c>
      <c r="AV326" t="e">
        <f t="shared" si="55"/>
        <v>#N/A</v>
      </c>
      <c r="AW326" s="44" t="str" cm="1">
        <f t="array" ref="AW326">IF(D326="","",_xlfn.TOROW(lookup!A507:A519))</f>
        <v/>
      </c>
    </row>
    <row r="327" spans="1:49" x14ac:dyDescent="0.25">
      <c r="A327" s="56">
        <v>318</v>
      </c>
      <c r="B327" s="57" t="str">
        <f t="shared" si="51"/>
        <v/>
      </c>
      <c r="C327" s="58"/>
      <c r="D327" s="58"/>
      <c r="E327" s="57"/>
      <c r="F327" s="57" t="str">
        <f t="shared" si="52"/>
        <v/>
      </c>
      <c r="G327" s="57"/>
      <c r="H327" s="59"/>
      <c r="I327" s="59" t="s">
        <v>183</v>
      </c>
      <c r="J327" s="59" t="s">
        <v>183</v>
      </c>
      <c r="K327" s="59"/>
      <c r="L327" s="60" t="str">
        <f t="shared" si="56"/>
        <v/>
      </c>
      <c r="M327" s="60" t="str">
        <f t="shared" si="57"/>
        <v/>
      </c>
      <c r="N327" s="59"/>
      <c r="O327" s="59"/>
      <c r="P327" s="61"/>
      <c r="Q327" s="61"/>
      <c r="R327" s="62" t="str">
        <f>IF(C327="","",_xlfn.XLOOKUP(C327,table_Termination[Connector],table_Termination[Conduit_Size]))</f>
        <v/>
      </c>
      <c r="S327" s="63" t="str">
        <f>IF(C327="","",_xlfn.XLOOKUP(C327,table_Termination[Connector],table_Termination[Wire AWG]))</f>
        <v/>
      </c>
      <c r="T327" s="64" t="str">
        <f t="shared" si="49"/>
        <v/>
      </c>
      <c r="U327" s="65" t="str">
        <f>IF(C327="","",LEFT(_xlfn.XLOOKUP(C327,table_Termination[Connector],table_Termination[Voltage]),3))</f>
        <v/>
      </c>
      <c r="V327" s="66" t="str">
        <f t="shared" si="58"/>
        <v/>
      </c>
      <c r="W327" s="64" t="str" cm="1">
        <f t="array" aca="1" ref="W327" ca="1">IF(C327="","",IF(D327="MCC","------",IF(K327="","Black",_xlfn.XLOOKUP(K327,Table_RotateWireColor[circuit],INDIRECT("Table_RotateWireColor["&amp;U327&amp;"]")))))</f>
        <v/>
      </c>
      <c r="X327" s="64" t="str" cm="1">
        <f t="array" aca="1" ref="X327" ca="1">IF(C327="","",IF(D327="MCC","-----",IF(AH327=1,"-",IF(K327="","Red",_xlfn.XLOOKUP(L327,Table_RotateWireColor[circuit],INDIRECT("Table_RotateWireColor["&amp;U327&amp;"]"))))))</f>
        <v/>
      </c>
      <c r="Y327" s="64" t="str" cm="1">
        <f t="array" aca="1" ref="Y327" ca="1">IF(C327="","",IF(D327="MCC","-----",IF(AH327&lt;=2,"-",IF(K327="","Blue",_xlfn.XLOOKUP(M327,Table_RotateWireColor[circuit],INDIRECT("Table_RotateWireColor["&amp;U327&amp;"]"))))))</f>
        <v/>
      </c>
      <c r="Z327" s="64" t="str" cm="1">
        <f t="array" aca="1" ref="Z327" ca="1">IF(C327="","",IF(D327="MCC","-----",IF(AI327&lt;&gt;1,"-",IF(K327="","White",_xlfn.XLOOKUP("N",Table_RotateWireColor[circuit],INDIRECT("Table_RotateWireColor["&amp;U327&amp;"]"))))))</f>
        <v/>
      </c>
      <c r="AA327" s="64" t="str">
        <f t="shared" si="53"/>
        <v/>
      </c>
      <c r="AB327" s="67" t="str">
        <f>IF(C327="","","PWxx-"&amp;_xlfn.XLOOKUP(C327,table_Termination[Connector],table_Termination[Abbreviation])&amp;"T-xxSALx("&amp;IF(D327="LFMC",0,IF(D327="MCC",1,3))&amp;IF(Q327="Bolt",1,0)&amp;IF(AL327="None",0,IF(AL327="1G",1,IF(AL327="4x4",2,3)))&amp;")")</f>
        <v/>
      </c>
      <c r="AC327" s="68" t="str">
        <f>IF(D327="MCC","MC Cable Wire Colors "&amp;_xlfn.XLOOKUP(C327,table_Termination[Connector],table_Termination[MCC_Wire_Colors]),"")</f>
        <v/>
      </c>
      <c r="AD327" s="69"/>
      <c r="AG327" t="e">
        <f>IF(AND(LEFT(C327,2)="L6",_xlfn.NUMBERVALUE(LEFT(U327,3))&gt;250),"1ph",_xlfn.XLOOKUP(C327,table_Termination[Connector],table_Termination[Phasing]))</f>
        <v>#N/A</v>
      </c>
      <c r="AH327" t="e">
        <f>_xlfn.XLOOKUP('Order Entry'!AG327,lookup!$O$3:$O$7,lookup!$P$3:$P$7)</f>
        <v>#N/A</v>
      </c>
      <c r="AI327" t="e">
        <f>_xlfn.XLOOKUP('Order Entry'!AG327,lookup!$O$3:$O$7,lookup!$Q$3:$Q$7)</f>
        <v>#N/A</v>
      </c>
      <c r="AJ327">
        <f t="shared" si="50"/>
        <v>0</v>
      </c>
      <c r="AK327" t="e">
        <f>_xlfn.XLOOKUP(C327,table_Termination[Connector],table_Termination[Plate_Hole])</f>
        <v>#N/A</v>
      </c>
      <c r="AL327" t="e">
        <f>_xlfn.XLOOKUP(V327,lookup!$AD$68:$AD$72,lookup!$AC$68:$AC$72)</f>
        <v>#N/A</v>
      </c>
      <c r="AM327" s="44" t="str" cm="1">
        <f t="array" ref="AM327">IF(C327="","",IF(_xlfn.XLOOKUP(C327,table_Termination[Connector],table_Termination[Plate_Hole])=1.6,{"4x4","1G"},IF(_xlfn.XLOOKUP(C327,table_Termination[Connector],table_Termination[Plate_Hole])=2.1,"4x4","None")))</f>
        <v/>
      </c>
      <c r="AO327" s="44" t="str" cm="1">
        <f t="array" ref="AO327">IF(AM327="","None",_xlfn.XLOOKUP(_xlfn.ANCHORARRAY(AM327),lookup!$AC$68:$AC$72,lookup!$AD$68:$AD$72))</f>
        <v>None</v>
      </c>
      <c r="AQ327" s="44" t="s">
        <v>283</v>
      </c>
      <c r="AR327" t="str">
        <f>IF(C327="","",_xlfn.XLOOKUP(_xlfn.XLOOKUP(C327,table_Termination[Connector],table_Termination[SQD_Breaker]),Table_Breaker[breaker],Table_Breaker[Description]))</f>
        <v/>
      </c>
      <c r="AS327" t="str">
        <f>IF(C327="","",_xlfn.XLOOKUP(_xlfn.XLOOKUP(C327,table_Termination[Connector],table_Termination[HV_Siem_Breaker]),Table_Breaker[breaker],Table_Breaker[Description],""))</f>
        <v/>
      </c>
      <c r="AT327" s="44" t="s">
        <v>283</v>
      </c>
      <c r="AU327" t="e">
        <f t="shared" si="54"/>
        <v>#N/A</v>
      </c>
      <c r="AV327" t="e">
        <f t="shared" si="55"/>
        <v>#N/A</v>
      </c>
      <c r="AW327" s="44" t="str" cm="1">
        <f t="array" ref="AW327">IF(D327="","",_xlfn.TOROW(lookup!A508:A520))</f>
        <v/>
      </c>
    </row>
    <row r="328" spans="1:49" x14ac:dyDescent="0.25">
      <c r="A328" s="56">
        <v>319</v>
      </c>
      <c r="B328" s="57" t="str">
        <f t="shared" si="51"/>
        <v/>
      </c>
      <c r="C328" s="58"/>
      <c r="D328" s="58"/>
      <c r="E328" s="57"/>
      <c r="F328" s="57" t="str">
        <f t="shared" si="52"/>
        <v/>
      </c>
      <c r="G328" s="57"/>
      <c r="H328" s="59"/>
      <c r="I328" s="59" t="s">
        <v>183</v>
      </c>
      <c r="J328" s="59" t="s">
        <v>183</v>
      </c>
      <c r="K328" s="59"/>
      <c r="L328" s="60" t="str">
        <f t="shared" si="56"/>
        <v/>
      </c>
      <c r="M328" s="60" t="str">
        <f t="shared" si="57"/>
        <v/>
      </c>
      <c r="N328" s="59"/>
      <c r="O328" s="59"/>
      <c r="P328" s="61"/>
      <c r="Q328" s="61"/>
      <c r="R328" s="62" t="str">
        <f>IF(C328="","",_xlfn.XLOOKUP(C328,table_Termination[Connector],table_Termination[Conduit_Size]))</f>
        <v/>
      </c>
      <c r="S328" s="63" t="str">
        <f>IF(C328="","",_xlfn.XLOOKUP(C328,table_Termination[Connector],table_Termination[Wire AWG]))</f>
        <v/>
      </c>
      <c r="T328" s="64" t="str">
        <f t="shared" si="49"/>
        <v/>
      </c>
      <c r="U328" s="65" t="str">
        <f>IF(C328="","",LEFT(_xlfn.XLOOKUP(C328,table_Termination[Connector],table_Termination[Voltage]),3))</f>
        <v/>
      </c>
      <c r="V328" s="66" t="str">
        <f t="shared" si="58"/>
        <v/>
      </c>
      <c r="W328" s="64" t="str" cm="1">
        <f t="array" aca="1" ref="W328" ca="1">IF(C328="","",IF(D328="MCC","------",IF(K328="","Black",_xlfn.XLOOKUP(K328,Table_RotateWireColor[circuit],INDIRECT("Table_RotateWireColor["&amp;U328&amp;"]")))))</f>
        <v/>
      </c>
      <c r="X328" s="64" t="str" cm="1">
        <f t="array" aca="1" ref="X328" ca="1">IF(C328="","",IF(D328="MCC","-----",IF(AH328=1,"-",IF(K328="","Red",_xlfn.XLOOKUP(L328,Table_RotateWireColor[circuit],INDIRECT("Table_RotateWireColor["&amp;U328&amp;"]"))))))</f>
        <v/>
      </c>
      <c r="Y328" s="64" t="str" cm="1">
        <f t="array" aca="1" ref="Y328" ca="1">IF(C328="","",IF(D328="MCC","-----",IF(AH328&lt;=2,"-",IF(K328="","Blue",_xlfn.XLOOKUP(M328,Table_RotateWireColor[circuit],INDIRECT("Table_RotateWireColor["&amp;U328&amp;"]"))))))</f>
        <v/>
      </c>
      <c r="Z328" s="64" t="str" cm="1">
        <f t="array" aca="1" ref="Z328" ca="1">IF(C328="","",IF(D328="MCC","-----",IF(AI328&lt;&gt;1,"-",IF(K328="","White",_xlfn.XLOOKUP("N",Table_RotateWireColor[circuit],INDIRECT("Table_RotateWireColor["&amp;U328&amp;"]"))))))</f>
        <v/>
      </c>
      <c r="AA328" s="64" t="str">
        <f t="shared" si="53"/>
        <v/>
      </c>
      <c r="AB328" s="67" t="str">
        <f>IF(C328="","","PWxx-"&amp;_xlfn.XLOOKUP(C328,table_Termination[Connector],table_Termination[Abbreviation])&amp;"T-xxSALx("&amp;IF(D328="LFMC",0,IF(D328="MCC",1,3))&amp;IF(Q328="Bolt",1,0)&amp;IF(AL328="None",0,IF(AL328="1G",1,IF(AL328="4x4",2,3)))&amp;")")</f>
        <v/>
      </c>
      <c r="AC328" s="68" t="str">
        <f>IF(D328="MCC","MC Cable Wire Colors "&amp;_xlfn.XLOOKUP(C328,table_Termination[Connector],table_Termination[MCC_Wire_Colors]),"")</f>
        <v/>
      </c>
      <c r="AD328" s="69"/>
      <c r="AG328" t="e">
        <f>IF(AND(LEFT(C328,2)="L6",_xlfn.NUMBERVALUE(LEFT(U328,3))&gt;250),"1ph",_xlfn.XLOOKUP(C328,table_Termination[Connector],table_Termination[Phasing]))</f>
        <v>#N/A</v>
      </c>
      <c r="AH328" t="e">
        <f>_xlfn.XLOOKUP('Order Entry'!AG328,lookup!$O$3:$O$7,lookup!$P$3:$P$7)</f>
        <v>#N/A</v>
      </c>
      <c r="AI328" t="e">
        <f>_xlfn.XLOOKUP('Order Entry'!AG328,lookup!$O$3:$O$7,lookup!$Q$3:$Q$7)</f>
        <v>#N/A</v>
      </c>
      <c r="AJ328">
        <f t="shared" si="50"/>
        <v>0</v>
      </c>
      <c r="AK328" t="e">
        <f>_xlfn.XLOOKUP(C328,table_Termination[Connector],table_Termination[Plate_Hole])</f>
        <v>#N/A</v>
      </c>
      <c r="AL328" t="e">
        <f>_xlfn.XLOOKUP(V328,lookup!$AD$68:$AD$72,lookup!$AC$68:$AC$72)</f>
        <v>#N/A</v>
      </c>
      <c r="AM328" s="44" t="str" cm="1">
        <f t="array" ref="AM328">IF(C328="","",IF(_xlfn.XLOOKUP(C328,table_Termination[Connector],table_Termination[Plate_Hole])=1.6,{"4x4","1G"},IF(_xlfn.XLOOKUP(C328,table_Termination[Connector],table_Termination[Plate_Hole])=2.1,"4x4","None")))</f>
        <v/>
      </c>
      <c r="AO328" s="44" t="str" cm="1">
        <f t="array" ref="AO328">IF(AM328="","None",_xlfn.XLOOKUP(_xlfn.ANCHORARRAY(AM328),lookup!$AC$68:$AC$72,lookup!$AD$68:$AD$72))</f>
        <v>None</v>
      </c>
      <c r="AQ328" s="44" t="s">
        <v>283</v>
      </c>
      <c r="AR328" t="str">
        <f>IF(C328="","",_xlfn.XLOOKUP(_xlfn.XLOOKUP(C328,table_Termination[Connector],table_Termination[SQD_Breaker]),Table_Breaker[breaker],Table_Breaker[Description]))</f>
        <v/>
      </c>
      <c r="AS328" t="str">
        <f>IF(C328="","",_xlfn.XLOOKUP(_xlfn.XLOOKUP(C328,table_Termination[Connector],table_Termination[HV_Siem_Breaker]),Table_Breaker[breaker],Table_Breaker[Description],""))</f>
        <v/>
      </c>
      <c r="AT328" s="44" t="s">
        <v>283</v>
      </c>
      <c r="AU328" t="e">
        <f t="shared" si="54"/>
        <v>#N/A</v>
      </c>
      <c r="AV328" t="e">
        <f t="shared" si="55"/>
        <v>#N/A</v>
      </c>
      <c r="AW328" s="44" t="str" cm="1">
        <f t="array" ref="AW328">IF(D328="","",_xlfn.TOROW(lookup!A509:A521))</f>
        <v/>
      </c>
    </row>
    <row r="329" spans="1:49" x14ac:dyDescent="0.25">
      <c r="A329" s="56">
        <v>320</v>
      </c>
      <c r="B329" s="57" t="str">
        <f t="shared" si="51"/>
        <v/>
      </c>
      <c r="C329" s="58"/>
      <c r="D329" s="58"/>
      <c r="E329" s="57"/>
      <c r="F329" s="57" t="str">
        <f t="shared" si="52"/>
        <v/>
      </c>
      <c r="G329" s="57"/>
      <c r="H329" s="59"/>
      <c r="I329" s="59" t="s">
        <v>183</v>
      </c>
      <c r="J329" s="59" t="s">
        <v>183</v>
      </c>
      <c r="K329" s="59"/>
      <c r="L329" s="60" t="str">
        <f t="shared" si="56"/>
        <v/>
      </c>
      <c r="M329" s="60" t="str">
        <f t="shared" si="57"/>
        <v/>
      </c>
      <c r="N329" s="59"/>
      <c r="O329" s="59"/>
      <c r="P329" s="61"/>
      <c r="Q329" s="61"/>
      <c r="R329" s="62" t="str">
        <f>IF(C329="","",_xlfn.XLOOKUP(C329,table_Termination[Connector],table_Termination[Conduit_Size]))</f>
        <v/>
      </c>
      <c r="S329" s="63" t="str">
        <f>IF(C329="","",_xlfn.XLOOKUP(C329,table_Termination[Connector],table_Termination[Wire AWG]))</f>
        <v/>
      </c>
      <c r="T329" s="64" t="str">
        <f t="shared" si="49"/>
        <v/>
      </c>
      <c r="U329" s="65" t="str">
        <f>IF(C329="","",LEFT(_xlfn.XLOOKUP(C329,table_Termination[Connector],table_Termination[Voltage]),3))</f>
        <v/>
      </c>
      <c r="V329" s="66" t="str">
        <f t="shared" si="58"/>
        <v/>
      </c>
      <c r="W329" s="64" t="str" cm="1">
        <f t="array" aca="1" ref="W329" ca="1">IF(C329="","",IF(D329="MCC","------",IF(K329="","Black",_xlfn.XLOOKUP(K329,Table_RotateWireColor[circuit],INDIRECT("Table_RotateWireColor["&amp;U329&amp;"]")))))</f>
        <v/>
      </c>
      <c r="X329" s="64" t="str" cm="1">
        <f t="array" aca="1" ref="X329" ca="1">IF(C329="","",IF(D329="MCC","-----",IF(AH329=1,"-",IF(K329="","Red",_xlfn.XLOOKUP(L329,Table_RotateWireColor[circuit],INDIRECT("Table_RotateWireColor["&amp;U329&amp;"]"))))))</f>
        <v/>
      </c>
      <c r="Y329" s="64" t="str" cm="1">
        <f t="array" aca="1" ref="Y329" ca="1">IF(C329="","",IF(D329="MCC","-----",IF(AH329&lt;=2,"-",IF(K329="","Blue",_xlfn.XLOOKUP(M329,Table_RotateWireColor[circuit],INDIRECT("Table_RotateWireColor["&amp;U329&amp;"]"))))))</f>
        <v/>
      </c>
      <c r="Z329" s="64" t="str" cm="1">
        <f t="array" aca="1" ref="Z329" ca="1">IF(C329="","",IF(D329="MCC","-----",IF(AI329&lt;&gt;1,"-",IF(K329="","White",_xlfn.XLOOKUP("N",Table_RotateWireColor[circuit],INDIRECT("Table_RotateWireColor["&amp;U329&amp;"]"))))))</f>
        <v/>
      </c>
      <c r="AA329" s="64" t="str">
        <f t="shared" si="53"/>
        <v/>
      </c>
      <c r="AB329" s="67" t="str">
        <f>IF(C329="","","PWxx-"&amp;_xlfn.XLOOKUP(C329,table_Termination[Connector],table_Termination[Abbreviation])&amp;"T-xxSALx("&amp;IF(D329="LFMC",0,IF(D329="MCC",1,3))&amp;IF(Q329="Bolt",1,0)&amp;IF(AL329="None",0,IF(AL329="1G",1,IF(AL329="4x4",2,3)))&amp;")")</f>
        <v/>
      </c>
      <c r="AC329" s="68" t="str">
        <f>IF(D329="MCC","MC Cable Wire Colors "&amp;_xlfn.XLOOKUP(C329,table_Termination[Connector],table_Termination[MCC_Wire_Colors]),"")</f>
        <v/>
      </c>
      <c r="AD329" s="69"/>
      <c r="AG329" t="e">
        <f>IF(AND(LEFT(C329,2)="L6",_xlfn.NUMBERVALUE(LEFT(U329,3))&gt;250),"1ph",_xlfn.XLOOKUP(C329,table_Termination[Connector],table_Termination[Phasing]))</f>
        <v>#N/A</v>
      </c>
      <c r="AH329" t="e">
        <f>_xlfn.XLOOKUP('Order Entry'!AG329,lookup!$O$3:$O$7,lookup!$P$3:$P$7)</f>
        <v>#N/A</v>
      </c>
      <c r="AI329" t="e">
        <f>_xlfn.XLOOKUP('Order Entry'!AG329,lookup!$O$3:$O$7,lookup!$Q$3:$Q$7)</f>
        <v>#N/A</v>
      </c>
      <c r="AJ329">
        <f t="shared" si="50"/>
        <v>0</v>
      </c>
      <c r="AK329" t="e">
        <f>_xlfn.XLOOKUP(C329,table_Termination[Connector],table_Termination[Plate_Hole])</f>
        <v>#N/A</v>
      </c>
      <c r="AL329" t="e">
        <f>_xlfn.XLOOKUP(V329,lookup!$AD$68:$AD$72,lookup!$AC$68:$AC$72)</f>
        <v>#N/A</v>
      </c>
      <c r="AM329" s="44" t="str" cm="1">
        <f t="array" ref="AM329">IF(C329="","",IF(_xlfn.XLOOKUP(C329,table_Termination[Connector],table_Termination[Plate_Hole])=1.6,{"4x4","1G"},IF(_xlfn.XLOOKUP(C329,table_Termination[Connector],table_Termination[Plate_Hole])=2.1,"4x4","None")))</f>
        <v/>
      </c>
      <c r="AO329" s="44" t="str" cm="1">
        <f t="array" ref="AO329">IF(AM329="","None",_xlfn.XLOOKUP(_xlfn.ANCHORARRAY(AM329),lookup!$AC$68:$AC$72,lookup!$AD$68:$AD$72))</f>
        <v>None</v>
      </c>
      <c r="AQ329" s="44" t="s">
        <v>283</v>
      </c>
      <c r="AR329" t="str">
        <f>IF(C329="","",_xlfn.XLOOKUP(_xlfn.XLOOKUP(C329,table_Termination[Connector],table_Termination[SQD_Breaker]),Table_Breaker[breaker],Table_Breaker[Description]))</f>
        <v/>
      </c>
      <c r="AS329" t="str">
        <f>IF(C329="","",_xlfn.XLOOKUP(_xlfn.XLOOKUP(C329,table_Termination[Connector],table_Termination[HV_Siem_Breaker]),Table_Breaker[breaker],Table_Breaker[Description],""))</f>
        <v/>
      </c>
      <c r="AT329" s="44" t="s">
        <v>283</v>
      </c>
      <c r="AU329" t="e">
        <f t="shared" si="54"/>
        <v>#N/A</v>
      </c>
      <c r="AV329" t="e">
        <f t="shared" si="55"/>
        <v>#N/A</v>
      </c>
      <c r="AW329" s="44" t="str" cm="1">
        <f t="array" ref="AW329">IF(D329="","",_xlfn.TOROW(lookup!A510:A522))</f>
        <v/>
      </c>
    </row>
    <row r="330" spans="1:49" x14ac:dyDescent="0.25">
      <c r="A330" s="56">
        <v>321</v>
      </c>
      <c r="B330" s="57" t="str">
        <f t="shared" si="51"/>
        <v/>
      </c>
      <c r="C330" s="58"/>
      <c r="D330" s="58"/>
      <c r="E330" s="57"/>
      <c r="F330" s="57" t="str">
        <f t="shared" si="52"/>
        <v/>
      </c>
      <c r="G330" s="57"/>
      <c r="H330" s="59"/>
      <c r="I330" s="59" t="s">
        <v>183</v>
      </c>
      <c r="J330" s="59" t="s">
        <v>183</v>
      </c>
      <c r="K330" s="59"/>
      <c r="L330" s="60" t="str">
        <f t="shared" si="56"/>
        <v/>
      </c>
      <c r="M330" s="60" t="str">
        <f t="shared" si="57"/>
        <v/>
      </c>
      <c r="N330" s="59"/>
      <c r="O330" s="59"/>
      <c r="P330" s="61"/>
      <c r="Q330" s="61"/>
      <c r="R330" s="62" t="str">
        <f>IF(C330="","",_xlfn.XLOOKUP(C330,table_Termination[Connector],table_Termination[Conduit_Size]))</f>
        <v/>
      </c>
      <c r="S330" s="63" t="str">
        <f>IF(C330="","",_xlfn.XLOOKUP(C330,table_Termination[Connector],table_Termination[Wire AWG]))</f>
        <v/>
      </c>
      <c r="T330" s="64" t="str">
        <f t="shared" ref="T330:T393" si="59">IF(C330="","",IF(S330&lt;6,8,10))</f>
        <v/>
      </c>
      <c r="U330" s="65" t="str">
        <f>IF(C330="","",LEFT(_xlfn.XLOOKUP(C330,table_Termination[Connector],table_Termination[Voltage]),3))</f>
        <v/>
      </c>
      <c r="V330" s="66" t="str">
        <f t="shared" si="58"/>
        <v/>
      </c>
      <c r="W330" s="64" t="str" cm="1">
        <f t="array" aca="1" ref="W330" ca="1">IF(C330="","",IF(D330="MCC","------",IF(K330="","Black",_xlfn.XLOOKUP(K330,Table_RotateWireColor[circuit],INDIRECT("Table_RotateWireColor["&amp;U330&amp;"]")))))</f>
        <v/>
      </c>
      <c r="X330" s="64" t="str" cm="1">
        <f t="array" aca="1" ref="X330" ca="1">IF(C330="","",IF(D330="MCC","-----",IF(AH330=1,"-",IF(K330="","Red",_xlfn.XLOOKUP(L330,Table_RotateWireColor[circuit],INDIRECT("Table_RotateWireColor["&amp;U330&amp;"]"))))))</f>
        <v/>
      </c>
      <c r="Y330" s="64" t="str" cm="1">
        <f t="array" aca="1" ref="Y330" ca="1">IF(C330="","",IF(D330="MCC","-----",IF(AH330&lt;=2,"-",IF(K330="","Blue",_xlfn.XLOOKUP(M330,Table_RotateWireColor[circuit],INDIRECT("Table_RotateWireColor["&amp;U330&amp;"]"))))))</f>
        <v/>
      </c>
      <c r="Z330" s="64" t="str" cm="1">
        <f t="array" aca="1" ref="Z330" ca="1">IF(C330="","",IF(D330="MCC","-----",IF(AI330&lt;&gt;1,"-",IF(K330="","White",_xlfn.XLOOKUP("N",Table_RotateWireColor[circuit],INDIRECT("Table_RotateWireColor["&amp;U330&amp;"]"))))))</f>
        <v/>
      </c>
      <c r="AA330" s="64" t="str">
        <f t="shared" si="53"/>
        <v/>
      </c>
      <c r="AB330" s="67" t="str">
        <f>IF(C330="","","PWxx-"&amp;_xlfn.XLOOKUP(C330,table_Termination[Connector],table_Termination[Abbreviation])&amp;"T-xxSALx("&amp;IF(D330="LFMC",0,IF(D330="MCC",1,3))&amp;IF(Q330="Bolt",1,0)&amp;IF(AL330="None",0,IF(AL330="1G",1,IF(AL330="4x4",2,3)))&amp;")")</f>
        <v/>
      </c>
      <c r="AC330" s="68" t="str">
        <f>IF(D330="MCC","MC Cable Wire Colors "&amp;_xlfn.XLOOKUP(C330,table_Termination[Connector],table_Termination[MCC_Wire_Colors]),"")</f>
        <v/>
      </c>
      <c r="AD330" s="69"/>
      <c r="AG330" t="e">
        <f>IF(AND(LEFT(C330,2)="L6",_xlfn.NUMBERVALUE(LEFT(U330,3))&gt;250),"1ph",_xlfn.XLOOKUP(C330,table_Termination[Connector],table_Termination[Phasing]))</f>
        <v>#N/A</v>
      </c>
      <c r="AH330" t="e">
        <f>_xlfn.XLOOKUP('Order Entry'!AG330,lookup!$O$3:$O$7,lookup!$P$3:$P$7)</f>
        <v>#N/A</v>
      </c>
      <c r="AI330" t="e">
        <f>_xlfn.XLOOKUP('Order Entry'!AG330,lookup!$O$3:$O$7,lookup!$Q$3:$Q$7)</f>
        <v>#N/A</v>
      </c>
      <c r="AJ330">
        <f t="shared" ref="AJ330:AJ393" si="60">IF(_xlfn.NUMBERVALUE(LEFT(K330,3))=120,208,_xlfn.NUMBERVALUE(LEFT(K330,3)))</f>
        <v>0</v>
      </c>
      <c r="AK330" t="e">
        <f>_xlfn.XLOOKUP(C330,table_Termination[Connector],table_Termination[Plate_Hole])</f>
        <v>#N/A</v>
      </c>
      <c r="AL330" t="e">
        <f>_xlfn.XLOOKUP(V330,lookup!$AD$68:$AD$72,lookup!$AC$68:$AC$72)</f>
        <v>#N/A</v>
      </c>
      <c r="AM330" s="44" t="str" cm="1">
        <f t="array" ref="AM330">IF(C330="","",IF(_xlfn.XLOOKUP(C330,table_Termination[Connector],table_Termination[Plate_Hole])=1.6,{"4x4","1G"},IF(_xlfn.XLOOKUP(C330,table_Termination[Connector],table_Termination[Plate_Hole])=2.1,"4x4","None")))</f>
        <v/>
      </c>
      <c r="AO330" s="44" t="str" cm="1">
        <f t="array" ref="AO330">IF(AM330="","None",_xlfn.XLOOKUP(_xlfn.ANCHORARRAY(AM330),lookup!$AC$68:$AC$72,lookup!$AD$68:$AD$72))</f>
        <v>None</v>
      </c>
      <c r="AQ330" s="44" t="s">
        <v>283</v>
      </c>
      <c r="AR330" t="str">
        <f>IF(C330="","",_xlfn.XLOOKUP(_xlfn.XLOOKUP(C330,table_Termination[Connector],table_Termination[SQD_Breaker]),Table_Breaker[breaker],Table_Breaker[Description]))</f>
        <v/>
      </c>
      <c r="AS330" t="str">
        <f>IF(C330="","",_xlfn.XLOOKUP(_xlfn.XLOOKUP(C330,table_Termination[Connector],table_Termination[HV_Siem_Breaker]),Table_Breaker[breaker],Table_Breaker[Description],""))</f>
        <v/>
      </c>
      <c r="AT330" s="44" t="s">
        <v>283</v>
      </c>
      <c r="AU330" t="e">
        <f t="shared" si="54"/>
        <v>#N/A</v>
      </c>
      <c r="AV330" t="e">
        <f t="shared" si="55"/>
        <v>#N/A</v>
      </c>
      <c r="AW330" s="44" t="str" cm="1">
        <f t="array" ref="AW330">IF(D330="","",_xlfn.TOROW(lookup!A511:A523))</f>
        <v/>
      </c>
    </row>
    <row r="331" spans="1:49" x14ac:dyDescent="0.25">
      <c r="A331" s="56">
        <v>322</v>
      </c>
      <c r="B331" s="57" t="str">
        <f t="shared" ref="B331:B394" si="61">IF(C331="","",1)</f>
        <v/>
      </c>
      <c r="C331" s="58"/>
      <c r="D331" s="58"/>
      <c r="E331" s="57"/>
      <c r="F331" s="57" t="str">
        <f t="shared" ref="F331:F394" si="62">IF(E331="","",6)</f>
        <v/>
      </c>
      <c r="G331" s="57"/>
      <c r="H331" s="59"/>
      <c r="I331" s="59" t="s">
        <v>183</v>
      </c>
      <c r="J331" s="59" t="s">
        <v>183</v>
      </c>
      <c r="K331" s="59"/>
      <c r="L331" s="60" t="str">
        <f t="shared" si="56"/>
        <v/>
      </c>
      <c r="M331" s="60" t="str">
        <f t="shared" si="57"/>
        <v/>
      </c>
      <c r="N331" s="59"/>
      <c r="O331" s="59"/>
      <c r="P331" s="61"/>
      <c r="Q331" s="61"/>
      <c r="R331" s="62" t="str">
        <f>IF(C331="","",_xlfn.XLOOKUP(C331,table_Termination[Connector],table_Termination[Conduit_Size]))</f>
        <v/>
      </c>
      <c r="S331" s="63" t="str">
        <f>IF(C331="","",_xlfn.XLOOKUP(C331,table_Termination[Connector],table_Termination[Wire AWG]))</f>
        <v/>
      </c>
      <c r="T331" s="64" t="str">
        <f t="shared" si="59"/>
        <v/>
      </c>
      <c r="U331" s="65" t="str">
        <f>IF(C331="","",LEFT(_xlfn.XLOOKUP(C331,table_Termination[Connector],table_Termination[Voltage]),3))</f>
        <v/>
      </c>
      <c r="V331" s="66" t="str">
        <f t="shared" si="58"/>
        <v/>
      </c>
      <c r="W331" s="64" t="str" cm="1">
        <f t="array" aca="1" ref="W331" ca="1">IF(C331="","",IF(D331="MCC","------",IF(K331="","Black",_xlfn.XLOOKUP(K331,Table_RotateWireColor[circuit],INDIRECT("Table_RotateWireColor["&amp;U331&amp;"]")))))</f>
        <v/>
      </c>
      <c r="X331" s="64" t="str" cm="1">
        <f t="array" aca="1" ref="X331" ca="1">IF(C331="","",IF(D331="MCC","-----",IF(AH331=1,"-",IF(K331="","Red",_xlfn.XLOOKUP(L331,Table_RotateWireColor[circuit],INDIRECT("Table_RotateWireColor["&amp;U331&amp;"]"))))))</f>
        <v/>
      </c>
      <c r="Y331" s="64" t="str" cm="1">
        <f t="array" aca="1" ref="Y331" ca="1">IF(C331="","",IF(D331="MCC","-----",IF(AH331&lt;=2,"-",IF(K331="","Blue",_xlfn.XLOOKUP(M331,Table_RotateWireColor[circuit],INDIRECT("Table_RotateWireColor["&amp;U331&amp;"]"))))))</f>
        <v/>
      </c>
      <c r="Z331" s="64" t="str" cm="1">
        <f t="array" aca="1" ref="Z331" ca="1">IF(C331="","",IF(D331="MCC","-----",IF(AI331&lt;&gt;1,"-",IF(K331="","White",_xlfn.XLOOKUP("N",Table_RotateWireColor[circuit],INDIRECT("Table_RotateWireColor["&amp;U331&amp;"]"))))))</f>
        <v/>
      </c>
      <c r="AA331" s="64" t="str">
        <f t="shared" ref="AA331:AA394" si="63">IF(C331="","",IF(D331="MCC","--&gt;","Green"))</f>
        <v/>
      </c>
      <c r="AB331" s="67" t="str">
        <f>IF(C331="","","PWxx-"&amp;_xlfn.XLOOKUP(C331,table_Termination[Connector],table_Termination[Abbreviation])&amp;"T-xxSALx("&amp;IF(D331="LFMC",0,IF(D331="MCC",1,3))&amp;IF(Q331="Bolt",1,0)&amp;IF(AL331="None",0,IF(AL331="1G",1,IF(AL331="4x4",2,3)))&amp;")")</f>
        <v/>
      </c>
      <c r="AC331" s="68" t="str">
        <f>IF(D331="MCC","MC Cable Wire Colors "&amp;_xlfn.XLOOKUP(C331,table_Termination[Connector],table_Termination[MCC_Wire_Colors]),"")</f>
        <v/>
      </c>
      <c r="AD331" s="69"/>
      <c r="AG331" t="e">
        <f>IF(AND(LEFT(C331,2)="L6",_xlfn.NUMBERVALUE(LEFT(U331,3))&gt;250),"1ph",_xlfn.XLOOKUP(C331,table_Termination[Connector],table_Termination[Phasing]))</f>
        <v>#N/A</v>
      </c>
      <c r="AH331" t="e">
        <f>_xlfn.XLOOKUP('Order Entry'!AG331,lookup!$O$3:$O$7,lookup!$P$3:$P$7)</f>
        <v>#N/A</v>
      </c>
      <c r="AI331" t="e">
        <f>_xlfn.XLOOKUP('Order Entry'!AG331,lookup!$O$3:$O$7,lookup!$Q$3:$Q$7)</f>
        <v>#N/A</v>
      </c>
      <c r="AJ331">
        <f t="shared" si="60"/>
        <v>0</v>
      </c>
      <c r="AK331" t="e">
        <f>_xlfn.XLOOKUP(C331,table_Termination[Connector],table_Termination[Plate_Hole])</f>
        <v>#N/A</v>
      </c>
      <c r="AL331" t="e">
        <f>_xlfn.XLOOKUP(V331,lookup!$AD$68:$AD$72,lookup!$AC$68:$AC$72)</f>
        <v>#N/A</v>
      </c>
      <c r="AM331" s="44" t="str" cm="1">
        <f t="array" ref="AM331">IF(C331="","",IF(_xlfn.XLOOKUP(C331,table_Termination[Connector],table_Termination[Plate_Hole])=1.6,{"4x4","1G"},IF(_xlfn.XLOOKUP(C331,table_Termination[Connector],table_Termination[Plate_Hole])=2.1,"4x4","None")))</f>
        <v/>
      </c>
      <c r="AO331" s="44" t="str" cm="1">
        <f t="array" ref="AO331">IF(AM331="","None",_xlfn.XLOOKUP(_xlfn.ANCHORARRAY(AM331),lookup!$AC$68:$AC$72,lookup!$AD$68:$AD$72))</f>
        <v>None</v>
      </c>
      <c r="AQ331" s="44" t="s">
        <v>283</v>
      </c>
      <c r="AR331" t="str">
        <f>IF(C331="","",_xlfn.XLOOKUP(_xlfn.XLOOKUP(C331,table_Termination[Connector],table_Termination[SQD_Breaker]),Table_Breaker[breaker],Table_Breaker[Description]))</f>
        <v/>
      </c>
      <c r="AS331" t="str">
        <f>IF(C331="","",_xlfn.XLOOKUP(_xlfn.XLOOKUP(C331,table_Termination[Connector],table_Termination[HV_Siem_Breaker]),Table_Breaker[breaker],Table_Breaker[Description],""))</f>
        <v/>
      </c>
      <c r="AT331" s="44" t="s">
        <v>283</v>
      </c>
      <c r="AU331" t="e">
        <f t="shared" si="54"/>
        <v>#N/A</v>
      </c>
      <c r="AV331" t="e">
        <f t="shared" si="55"/>
        <v>#N/A</v>
      </c>
      <c r="AW331" s="44" t="str" cm="1">
        <f t="array" ref="AW331">IF(D331="","",_xlfn.TOROW(lookup!A512:A524))</f>
        <v/>
      </c>
    </row>
    <row r="332" spans="1:49" x14ac:dyDescent="0.25">
      <c r="A332" s="56">
        <v>323</v>
      </c>
      <c r="B332" s="57" t="str">
        <f t="shared" si="61"/>
        <v/>
      </c>
      <c r="C332" s="58"/>
      <c r="D332" s="58"/>
      <c r="E332" s="57"/>
      <c r="F332" s="57" t="str">
        <f t="shared" si="62"/>
        <v/>
      </c>
      <c r="G332" s="57"/>
      <c r="H332" s="59"/>
      <c r="I332" s="59" t="s">
        <v>183</v>
      </c>
      <c r="J332" s="59" t="s">
        <v>183</v>
      </c>
      <c r="K332" s="59"/>
      <c r="L332" s="60" t="str">
        <f t="shared" si="56"/>
        <v/>
      </c>
      <c r="M332" s="60" t="str">
        <f t="shared" si="57"/>
        <v/>
      </c>
      <c r="N332" s="59"/>
      <c r="O332" s="59"/>
      <c r="P332" s="61"/>
      <c r="Q332" s="61"/>
      <c r="R332" s="62" t="str">
        <f>IF(C332="","",_xlfn.XLOOKUP(C332,table_Termination[Connector],table_Termination[Conduit_Size]))</f>
        <v/>
      </c>
      <c r="S332" s="63" t="str">
        <f>IF(C332="","",_xlfn.XLOOKUP(C332,table_Termination[Connector],table_Termination[Wire AWG]))</f>
        <v/>
      </c>
      <c r="T332" s="64" t="str">
        <f t="shared" si="59"/>
        <v/>
      </c>
      <c r="U332" s="65" t="str">
        <f>IF(C332="","",LEFT(_xlfn.XLOOKUP(C332,table_Termination[Connector],table_Termination[Voltage]),3))</f>
        <v/>
      </c>
      <c r="V332" s="66" t="str">
        <f t="shared" si="58"/>
        <v/>
      </c>
      <c r="W332" s="64" t="str" cm="1">
        <f t="array" aca="1" ref="W332" ca="1">IF(C332="","",IF(D332="MCC","------",IF(K332="","Black",_xlfn.XLOOKUP(K332,Table_RotateWireColor[circuit],INDIRECT("Table_RotateWireColor["&amp;U332&amp;"]")))))</f>
        <v/>
      </c>
      <c r="X332" s="64" t="str" cm="1">
        <f t="array" aca="1" ref="X332" ca="1">IF(C332="","",IF(D332="MCC","-----",IF(AH332=1,"-",IF(K332="","Red",_xlfn.XLOOKUP(L332,Table_RotateWireColor[circuit],INDIRECT("Table_RotateWireColor["&amp;U332&amp;"]"))))))</f>
        <v/>
      </c>
      <c r="Y332" s="64" t="str" cm="1">
        <f t="array" aca="1" ref="Y332" ca="1">IF(C332="","",IF(D332="MCC","-----",IF(AH332&lt;=2,"-",IF(K332="","Blue",_xlfn.XLOOKUP(M332,Table_RotateWireColor[circuit],INDIRECT("Table_RotateWireColor["&amp;U332&amp;"]"))))))</f>
        <v/>
      </c>
      <c r="Z332" s="64" t="str" cm="1">
        <f t="array" aca="1" ref="Z332" ca="1">IF(C332="","",IF(D332="MCC","-----",IF(AI332&lt;&gt;1,"-",IF(K332="","White",_xlfn.XLOOKUP("N",Table_RotateWireColor[circuit],INDIRECT("Table_RotateWireColor["&amp;U332&amp;"]"))))))</f>
        <v/>
      </c>
      <c r="AA332" s="64" t="str">
        <f t="shared" si="63"/>
        <v/>
      </c>
      <c r="AB332" s="67" t="str">
        <f>IF(C332="","","PWxx-"&amp;_xlfn.XLOOKUP(C332,table_Termination[Connector],table_Termination[Abbreviation])&amp;"T-xxSALx("&amp;IF(D332="LFMC",0,IF(D332="MCC",1,3))&amp;IF(Q332="Bolt",1,0)&amp;IF(AL332="None",0,IF(AL332="1G",1,IF(AL332="4x4",2,3)))&amp;")")</f>
        <v/>
      </c>
      <c r="AC332" s="68" t="str">
        <f>IF(D332="MCC","MC Cable Wire Colors "&amp;_xlfn.XLOOKUP(C332,table_Termination[Connector],table_Termination[MCC_Wire_Colors]),"")</f>
        <v/>
      </c>
      <c r="AD332" s="69"/>
      <c r="AG332" t="e">
        <f>IF(AND(LEFT(C332,2)="L6",_xlfn.NUMBERVALUE(LEFT(U332,3))&gt;250),"1ph",_xlfn.XLOOKUP(C332,table_Termination[Connector],table_Termination[Phasing]))</f>
        <v>#N/A</v>
      </c>
      <c r="AH332" t="e">
        <f>_xlfn.XLOOKUP('Order Entry'!AG332,lookup!$O$3:$O$7,lookup!$P$3:$P$7)</f>
        <v>#N/A</v>
      </c>
      <c r="AI332" t="e">
        <f>_xlfn.XLOOKUP('Order Entry'!AG332,lookup!$O$3:$O$7,lookup!$Q$3:$Q$7)</f>
        <v>#N/A</v>
      </c>
      <c r="AJ332">
        <f t="shared" si="60"/>
        <v>0</v>
      </c>
      <c r="AK332" t="e">
        <f>_xlfn.XLOOKUP(C332,table_Termination[Connector],table_Termination[Plate_Hole])</f>
        <v>#N/A</v>
      </c>
      <c r="AL332" t="e">
        <f>_xlfn.XLOOKUP(V332,lookup!$AD$68:$AD$72,lookup!$AC$68:$AC$72)</f>
        <v>#N/A</v>
      </c>
      <c r="AM332" s="44" t="str" cm="1">
        <f t="array" ref="AM332">IF(C332="","",IF(_xlfn.XLOOKUP(C332,table_Termination[Connector],table_Termination[Plate_Hole])=1.6,{"4x4","1G"},IF(_xlfn.XLOOKUP(C332,table_Termination[Connector],table_Termination[Plate_Hole])=2.1,"4x4","None")))</f>
        <v/>
      </c>
      <c r="AO332" s="44" t="str" cm="1">
        <f t="array" ref="AO332">IF(AM332="","None",_xlfn.XLOOKUP(_xlfn.ANCHORARRAY(AM332),lookup!$AC$68:$AC$72,lookup!$AD$68:$AD$72))</f>
        <v>None</v>
      </c>
      <c r="AQ332" s="44" t="s">
        <v>283</v>
      </c>
      <c r="AR332" t="str">
        <f>IF(C332="","",_xlfn.XLOOKUP(_xlfn.XLOOKUP(C332,table_Termination[Connector],table_Termination[SQD_Breaker]),Table_Breaker[breaker],Table_Breaker[Description]))</f>
        <v/>
      </c>
      <c r="AS332" t="str">
        <f>IF(C332="","",_xlfn.XLOOKUP(_xlfn.XLOOKUP(C332,table_Termination[Connector],table_Termination[HV_Siem_Breaker]),Table_Breaker[breaker],Table_Breaker[Description],""))</f>
        <v/>
      </c>
      <c r="AT332" s="44" t="s">
        <v>283</v>
      </c>
      <c r="AU332" t="e">
        <f t="shared" ref="AU332:AU395" si="64">IF(OR(AL332="",AL332="None"),"","1 Bolt")</f>
        <v>#N/A</v>
      </c>
      <c r="AV332" t="e">
        <f t="shared" ref="AV332:AV395" si="65">IF(OR(AL332="",AL332="None",AL332="60AH",AL332="2030AH",AL332="4x4"),"","2 Bolt Bracket")</f>
        <v>#N/A</v>
      </c>
      <c r="AW332" s="44" t="str" cm="1">
        <f t="array" ref="AW332">IF(D332="","",_xlfn.TOROW(lookup!A513:A525))</f>
        <v/>
      </c>
    </row>
    <row r="333" spans="1:49" x14ac:dyDescent="0.25">
      <c r="A333" s="56">
        <v>324</v>
      </c>
      <c r="B333" s="57" t="str">
        <f t="shared" si="61"/>
        <v/>
      </c>
      <c r="C333" s="58"/>
      <c r="D333" s="58"/>
      <c r="E333" s="57"/>
      <c r="F333" s="57" t="str">
        <f t="shared" si="62"/>
        <v/>
      </c>
      <c r="G333" s="57"/>
      <c r="H333" s="59"/>
      <c r="I333" s="59" t="s">
        <v>183</v>
      </c>
      <c r="J333" s="59" t="s">
        <v>183</v>
      </c>
      <c r="K333" s="59"/>
      <c r="L333" s="60" t="str">
        <f t="shared" si="56"/>
        <v/>
      </c>
      <c r="M333" s="60" t="str">
        <f t="shared" si="57"/>
        <v/>
      </c>
      <c r="N333" s="59"/>
      <c r="O333" s="59"/>
      <c r="P333" s="61"/>
      <c r="Q333" s="61"/>
      <c r="R333" s="62" t="str">
        <f>IF(C333="","",_xlfn.XLOOKUP(C333,table_Termination[Connector],table_Termination[Conduit_Size]))</f>
        <v/>
      </c>
      <c r="S333" s="63" t="str">
        <f>IF(C333="","",_xlfn.XLOOKUP(C333,table_Termination[Connector],table_Termination[Wire AWG]))</f>
        <v/>
      </c>
      <c r="T333" s="64" t="str">
        <f t="shared" si="59"/>
        <v/>
      </c>
      <c r="U333" s="65" t="str">
        <f>IF(C333="","",LEFT(_xlfn.XLOOKUP(C333,table_Termination[Connector],table_Termination[Voltage]),3))</f>
        <v/>
      </c>
      <c r="V333" s="66" t="str">
        <f t="shared" si="58"/>
        <v/>
      </c>
      <c r="W333" s="64" t="str" cm="1">
        <f t="array" aca="1" ref="W333" ca="1">IF(C333="","",IF(D333="MCC","------",IF(K333="","Black",_xlfn.XLOOKUP(K333,Table_RotateWireColor[circuit],INDIRECT("Table_RotateWireColor["&amp;U333&amp;"]")))))</f>
        <v/>
      </c>
      <c r="X333" s="64" t="str" cm="1">
        <f t="array" aca="1" ref="X333" ca="1">IF(C333="","",IF(D333="MCC","-----",IF(AH333=1,"-",IF(K333="","Red",_xlfn.XLOOKUP(L333,Table_RotateWireColor[circuit],INDIRECT("Table_RotateWireColor["&amp;U333&amp;"]"))))))</f>
        <v/>
      </c>
      <c r="Y333" s="64" t="str" cm="1">
        <f t="array" aca="1" ref="Y333" ca="1">IF(C333="","",IF(D333="MCC","-----",IF(AH333&lt;=2,"-",IF(K333="","Blue",_xlfn.XLOOKUP(M333,Table_RotateWireColor[circuit],INDIRECT("Table_RotateWireColor["&amp;U333&amp;"]"))))))</f>
        <v/>
      </c>
      <c r="Z333" s="64" t="str" cm="1">
        <f t="array" aca="1" ref="Z333" ca="1">IF(C333="","",IF(D333="MCC","-----",IF(AI333&lt;&gt;1,"-",IF(K333="","White",_xlfn.XLOOKUP("N",Table_RotateWireColor[circuit],INDIRECT("Table_RotateWireColor["&amp;U333&amp;"]"))))))</f>
        <v/>
      </c>
      <c r="AA333" s="64" t="str">
        <f t="shared" si="63"/>
        <v/>
      </c>
      <c r="AB333" s="67" t="str">
        <f>IF(C333="","","PWxx-"&amp;_xlfn.XLOOKUP(C333,table_Termination[Connector],table_Termination[Abbreviation])&amp;"T-xxSALx("&amp;IF(D333="LFMC",0,IF(D333="MCC",1,3))&amp;IF(Q333="Bolt",1,0)&amp;IF(AL333="None",0,IF(AL333="1G",1,IF(AL333="4x4",2,3)))&amp;")")</f>
        <v/>
      </c>
      <c r="AC333" s="68" t="str">
        <f>IF(D333="MCC","MC Cable Wire Colors "&amp;_xlfn.XLOOKUP(C333,table_Termination[Connector],table_Termination[MCC_Wire_Colors]),"")</f>
        <v/>
      </c>
      <c r="AD333" s="69"/>
      <c r="AG333" t="e">
        <f>IF(AND(LEFT(C333,2)="L6",_xlfn.NUMBERVALUE(LEFT(U333,3))&gt;250),"1ph",_xlfn.XLOOKUP(C333,table_Termination[Connector],table_Termination[Phasing]))</f>
        <v>#N/A</v>
      </c>
      <c r="AH333" t="e">
        <f>_xlfn.XLOOKUP('Order Entry'!AG333,lookup!$O$3:$O$7,lookup!$P$3:$P$7)</f>
        <v>#N/A</v>
      </c>
      <c r="AI333" t="e">
        <f>_xlfn.XLOOKUP('Order Entry'!AG333,lookup!$O$3:$O$7,lookup!$Q$3:$Q$7)</f>
        <v>#N/A</v>
      </c>
      <c r="AJ333">
        <f t="shared" si="60"/>
        <v>0</v>
      </c>
      <c r="AK333" t="e">
        <f>_xlfn.XLOOKUP(C333,table_Termination[Connector],table_Termination[Plate_Hole])</f>
        <v>#N/A</v>
      </c>
      <c r="AL333" t="e">
        <f>_xlfn.XLOOKUP(V333,lookup!$AD$68:$AD$72,lookup!$AC$68:$AC$72)</f>
        <v>#N/A</v>
      </c>
      <c r="AM333" s="44" t="str" cm="1">
        <f t="array" ref="AM333">IF(C333="","",IF(_xlfn.XLOOKUP(C333,table_Termination[Connector],table_Termination[Plate_Hole])=1.6,{"4x4","1G"},IF(_xlfn.XLOOKUP(C333,table_Termination[Connector],table_Termination[Plate_Hole])=2.1,"4x4","None")))</f>
        <v/>
      </c>
      <c r="AO333" s="44" t="str" cm="1">
        <f t="array" ref="AO333">IF(AM333="","None",_xlfn.XLOOKUP(_xlfn.ANCHORARRAY(AM333),lookup!$AC$68:$AC$72,lookup!$AD$68:$AD$72))</f>
        <v>None</v>
      </c>
      <c r="AQ333" s="44" t="s">
        <v>283</v>
      </c>
      <c r="AR333" t="str">
        <f>IF(C333="","",_xlfn.XLOOKUP(_xlfn.XLOOKUP(C333,table_Termination[Connector],table_Termination[SQD_Breaker]),Table_Breaker[breaker],Table_Breaker[Description]))</f>
        <v/>
      </c>
      <c r="AS333" t="str">
        <f>IF(C333="","",_xlfn.XLOOKUP(_xlfn.XLOOKUP(C333,table_Termination[Connector],table_Termination[HV_Siem_Breaker]),Table_Breaker[breaker],Table_Breaker[Description],""))</f>
        <v/>
      </c>
      <c r="AT333" s="44" t="s">
        <v>283</v>
      </c>
      <c r="AU333" t="e">
        <f t="shared" si="64"/>
        <v>#N/A</v>
      </c>
      <c r="AV333" t="e">
        <f t="shared" si="65"/>
        <v>#N/A</v>
      </c>
      <c r="AW333" s="44" t="str" cm="1">
        <f t="array" ref="AW333">IF(D333="","",_xlfn.TOROW(lookup!A514:A526))</f>
        <v/>
      </c>
    </row>
    <row r="334" spans="1:49" x14ac:dyDescent="0.25">
      <c r="A334" s="56">
        <v>325</v>
      </c>
      <c r="B334" s="57" t="str">
        <f t="shared" si="61"/>
        <v/>
      </c>
      <c r="C334" s="58"/>
      <c r="D334" s="58"/>
      <c r="E334" s="57"/>
      <c r="F334" s="57" t="str">
        <f t="shared" si="62"/>
        <v/>
      </c>
      <c r="G334" s="57"/>
      <c r="H334" s="59"/>
      <c r="I334" s="59" t="s">
        <v>183</v>
      </c>
      <c r="J334" s="59" t="s">
        <v>183</v>
      </c>
      <c r="K334" s="59"/>
      <c r="L334" s="60" t="str">
        <f t="shared" si="56"/>
        <v/>
      </c>
      <c r="M334" s="60" t="str">
        <f t="shared" si="57"/>
        <v/>
      </c>
      <c r="N334" s="59"/>
      <c r="O334" s="59"/>
      <c r="P334" s="61"/>
      <c r="Q334" s="61"/>
      <c r="R334" s="62" t="str">
        <f>IF(C334="","",_xlfn.XLOOKUP(C334,table_Termination[Connector],table_Termination[Conduit_Size]))</f>
        <v/>
      </c>
      <c r="S334" s="63" t="str">
        <f>IF(C334="","",_xlfn.XLOOKUP(C334,table_Termination[Connector],table_Termination[Wire AWG]))</f>
        <v/>
      </c>
      <c r="T334" s="64" t="str">
        <f t="shared" si="59"/>
        <v/>
      </c>
      <c r="U334" s="65" t="str">
        <f>IF(C334="","",LEFT(_xlfn.XLOOKUP(C334,table_Termination[Connector],table_Termination[Voltage]),3))</f>
        <v/>
      </c>
      <c r="V334" s="66" t="str">
        <f t="shared" si="58"/>
        <v/>
      </c>
      <c r="W334" s="64" t="str" cm="1">
        <f t="array" aca="1" ref="W334" ca="1">IF(C334="","",IF(D334="MCC","------",IF(K334="","Black",_xlfn.XLOOKUP(K334,Table_RotateWireColor[circuit],INDIRECT("Table_RotateWireColor["&amp;U334&amp;"]")))))</f>
        <v/>
      </c>
      <c r="X334" s="64" t="str" cm="1">
        <f t="array" aca="1" ref="X334" ca="1">IF(C334="","",IF(D334="MCC","-----",IF(AH334=1,"-",IF(K334="","Red",_xlfn.XLOOKUP(L334,Table_RotateWireColor[circuit],INDIRECT("Table_RotateWireColor["&amp;U334&amp;"]"))))))</f>
        <v/>
      </c>
      <c r="Y334" s="64" t="str" cm="1">
        <f t="array" aca="1" ref="Y334" ca="1">IF(C334="","",IF(D334="MCC","-----",IF(AH334&lt;=2,"-",IF(K334="","Blue",_xlfn.XLOOKUP(M334,Table_RotateWireColor[circuit],INDIRECT("Table_RotateWireColor["&amp;U334&amp;"]"))))))</f>
        <v/>
      </c>
      <c r="Z334" s="64" t="str" cm="1">
        <f t="array" aca="1" ref="Z334" ca="1">IF(C334="","",IF(D334="MCC","-----",IF(AI334&lt;&gt;1,"-",IF(K334="","White",_xlfn.XLOOKUP("N",Table_RotateWireColor[circuit],INDIRECT("Table_RotateWireColor["&amp;U334&amp;"]"))))))</f>
        <v/>
      </c>
      <c r="AA334" s="64" t="str">
        <f t="shared" si="63"/>
        <v/>
      </c>
      <c r="AB334" s="67" t="str">
        <f>IF(C334="","","PWxx-"&amp;_xlfn.XLOOKUP(C334,table_Termination[Connector],table_Termination[Abbreviation])&amp;"T-xxSALx("&amp;IF(D334="LFMC",0,IF(D334="MCC",1,3))&amp;IF(Q334="Bolt",1,0)&amp;IF(AL334="None",0,IF(AL334="1G",1,IF(AL334="4x4",2,3)))&amp;")")</f>
        <v/>
      </c>
      <c r="AC334" s="68" t="str">
        <f>IF(D334="MCC","MC Cable Wire Colors "&amp;_xlfn.XLOOKUP(C334,table_Termination[Connector],table_Termination[MCC_Wire_Colors]),"")</f>
        <v/>
      </c>
      <c r="AD334" s="69"/>
      <c r="AG334" t="e">
        <f>IF(AND(LEFT(C334,2)="L6",_xlfn.NUMBERVALUE(LEFT(U334,3))&gt;250),"1ph",_xlfn.XLOOKUP(C334,table_Termination[Connector],table_Termination[Phasing]))</f>
        <v>#N/A</v>
      </c>
      <c r="AH334" t="e">
        <f>_xlfn.XLOOKUP('Order Entry'!AG334,lookup!$O$3:$O$7,lookup!$P$3:$P$7)</f>
        <v>#N/A</v>
      </c>
      <c r="AI334" t="e">
        <f>_xlfn.XLOOKUP('Order Entry'!AG334,lookup!$O$3:$O$7,lookup!$Q$3:$Q$7)</f>
        <v>#N/A</v>
      </c>
      <c r="AJ334">
        <f t="shared" si="60"/>
        <v>0</v>
      </c>
      <c r="AK334" t="e">
        <f>_xlfn.XLOOKUP(C334,table_Termination[Connector],table_Termination[Plate_Hole])</f>
        <v>#N/A</v>
      </c>
      <c r="AL334" t="e">
        <f>_xlfn.XLOOKUP(V334,lookup!$AD$68:$AD$72,lookup!$AC$68:$AC$72)</f>
        <v>#N/A</v>
      </c>
      <c r="AM334" s="44" t="str" cm="1">
        <f t="array" ref="AM334">IF(C334="","",IF(_xlfn.XLOOKUP(C334,table_Termination[Connector],table_Termination[Plate_Hole])=1.6,{"4x4","1G"},IF(_xlfn.XLOOKUP(C334,table_Termination[Connector],table_Termination[Plate_Hole])=2.1,"4x4","None")))</f>
        <v/>
      </c>
      <c r="AO334" s="44" t="str" cm="1">
        <f t="array" ref="AO334">IF(AM334="","None",_xlfn.XLOOKUP(_xlfn.ANCHORARRAY(AM334),lookup!$AC$68:$AC$72,lookup!$AD$68:$AD$72))</f>
        <v>None</v>
      </c>
      <c r="AQ334" s="44" t="s">
        <v>283</v>
      </c>
      <c r="AR334" t="str">
        <f>IF(C334="","",_xlfn.XLOOKUP(_xlfn.XLOOKUP(C334,table_Termination[Connector],table_Termination[SQD_Breaker]),Table_Breaker[breaker],Table_Breaker[Description]))</f>
        <v/>
      </c>
      <c r="AS334" t="str">
        <f>IF(C334="","",_xlfn.XLOOKUP(_xlfn.XLOOKUP(C334,table_Termination[Connector],table_Termination[HV_Siem_Breaker]),Table_Breaker[breaker],Table_Breaker[Description],""))</f>
        <v/>
      </c>
      <c r="AT334" s="44" t="s">
        <v>283</v>
      </c>
      <c r="AU334" t="e">
        <f t="shared" si="64"/>
        <v>#N/A</v>
      </c>
      <c r="AV334" t="e">
        <f t="shared" si="65"/>
        <v>#N/A</v>
      </c>
      <c r="AW334" s="44" t="str" cm="1">
        <f t="array" ref="AW334">IF(D334="","",_xlfn.TOROW(lookup!A515:A527))</f>
        <v/>
      </c>
    </row>
    <row r="335" spans="1:49" x14ac:dyDescent="0.25">
      <c r="A335" s="56">
        <v>326</v>
      </c>
      <c r="B335" s="57" t="str">
        <f t="shared" si="61"/>
        <v/>
      </c>
      <c r="C335" s="58"/>
      <c r="D335" s="58"/>
      <c r="E335" s="57"/>
      <c r="F335" s="57" t="str">
        <f t="shared" si="62"/>
        <v/>
      </c>
      <c r="G335" s="57"/>
      <c r="H335" s="59"/>
      <c r="I335" s="59" t="s">
        <v>183</v>
      </c>
      <c r="J335" s="59" t="s">
        <v>183</v>
      </c>
      <c r="K335" s="59"/>
      <c r="L335" s="60" t="str">
        <f t="shared" si="56"/>
        <v/>
      </c>
      <c r="M335" s="60" t="str">
        <f t="shared" si="57"/>
        <v/>
      </c>
      <c r="N335" s="59"/>
      <c r="O335" s="59"/>
      <c r="P335" s="61"/>
      <c r="Q335" s="61"/>
      <c r="R335" s="62" t="str">
        <f>IF(C335="","",_xlfn.XLOOKUP(C335,table_Termination[Connector],table_Termination[Conduit_Size]))</f>
        <v/>
      </c>
      <c r="S335" s="63" t="str">
        <f>IF(C335="","",_xlfn.XLOOKUP(C335,table_Termination[Connector],table_Termination[Wire AWG]))</f>
        <v/>
      </c>
      <c r="T335" s="64" t="str">
        <f t="shared" si="59"/>
        <v/>
      </c>
      <c r="U335" s="65" t="str">
        <f>IF(C335="","",LEFT(_xlfn.XLOOKUP(C335,table_Termination[Connector],table_Termination[Voltage]),3))</f>
        <v/>
      </c>
      <c r="V335" s="66" t="str">
        <f t="shared" si="58"/>
        <v/>
      </c>
      <c r="W335" s="64" t="str" cm="1">
        <f t="array" aca="1" ref="W335" ca="1">IF(C335="","",IF(D335="MCC","------",IF(K335="","Black",_xlfn.XLOOKUP(K335,Table_RotateWireColor[circuit],INDIRECT("Table_RotateWireColor["&amp;U335&amp;"]")))))</f>
        <v/>
      </c>
      <c r="X335" s="64" t="str" cm="1">
        <f t="array" aca="1" ref="X335" ca="1">IF(C335="","",IF(D335="MCC","-----",IF(AH335=1,"-",IF(K335="","Red",_xlfn.XLOOKUP(L335,Table_RotateWireColor[circuit],INDIRECT("Table_RotateWireColor["&amp;U335&amp;"]"))))))</f>
        <v/>
      </c>
      <c r="Y335" s="64" t="str" cm="1">
        <f t="array" aca="1" ref="Y335" ca="1">IF(C335="","",IF(D335="MCC","-----",IF(AH335&lt;=2,"-",IF(K335="","Blue",_xlfn.XLOOKUP(M335,Table_RotateWireColor[circuit],INDIRECT("Table_RotateWireColor["&amp;U335&amp;"]"))))))</f>
        <v/>
      </c>
      <c r="Z335" s="64" t="str" cm="1">
        <f t="array" aca="1" ref="Z335" ca="1">IF(C335="","",IF(D335="MCC","-----",IF(AI335&lt;&gt;1,"-",IF(K335="","White",_xlfn.XLOOKUP("N",Table_RotateWireColor[circuit],INDIRECT("Table_RotateWireColor["&amp;U335&amp;"]"))))))</f>
        <v/>
      </c>
      <c r="AA335" s="64" t="str">
        <f t="shared" si="63"/>
        <v/>
      </c>
      <c r="AB335" s="67" t="str">
        <f>IF(C335="","","PWxx-"&amp;_xlfn.XLOOKUP(C335,table_Termination[Connector],table_Termination[Abbreviation])&amp;"T-xxSALx("&amp;IF(D335="LFMC",0,IF(D335="MCC",1,3))&amp;IF(Q335="Bolt",1,0)&amp;IF(AL335="None",0,IF(AL335="1G",1,IF(AL335="4x4",2,3)))&amp;")")</f>
        <v/>
      </c>
      <c r="AC335" s="68" t="str">
        <f>IF(D335="MCC","MC Cable Wire Colors "&amp;_xlfn.XLOOKUP(C335,table_Termination[Connector],table_Termination[MCC_Wire_Colors]),"")</f>
        <v/>
      </c>
      <c r="AD335" s="69"/>
      <c r="AG335" t="e">
        <f>IF(AND(LEFT(C335,2)="L6",_xlfn.NUMBERVALUE(LEFT(U335,3))&gt;250),"1ph",_xlfn.XLOOKUP(C335,table_Termination[Connector],table_Termination[Phasing]))</f>
        <v>#N/A</v>
      </c>
      <c r="AH335" t="e">
        <f>_xlfn.XLOOKUP('Order Entry'!AG335,lookup!$O$3:$O$7,lookup!$P$3:$P$7)</f>
        <v>#N/A</v>
      </c>
      <c r="AI335" t="e">
        <f>_xlfn.XLOOKUP('Order Entry'!AG335,lookup!$O$3:$O$7,lookup!$Q$3:$Q$7)</f>
        <v>#N/A</v>
      </c>
      <c r="AJ335">
        <f t="shared" si="60"/>
        <v>0</v>
      </c>
      <c r="AK335" t="e">
        <f>_xlfn.XLOOKUP(C335,table_Termination[Connector],table_Termination[Plate_Hole])</f>
        <v>#N/A</v>
      </c>
      <c r="AL335" t="e">
        <f>_xlfn.XLOOKUP(V335,lookup!$AD$68:$AD$72,lookup!$AC$68:$AC$72)</f>
        <v>#N/A</v>
      </c>
      <c r="AM335" s="44" t="str" cm="1">
        <f t="array" ref="AM335">IF(C335="","",IF(_xlfn.XLOOKUP(C335,table_Termination[Connector],table_Termination[Plate_Hole])=1.6,{"4x4","1G"},IF(_xlfn.XLOOKUP(C335,table_Termination[Connector],table_Termination[Plate_Hole])=2.1,"4x4","None")))</f>
        <v/>
      </c>
      <c r="AO335" s="44" t="str" cm="1">
        <f t="array" ref="AO335">IF(AM335="","None",_xlfn.XLOOKUP(_xlfn.ANCHORARRAY(AM335),lookup!$AC$68:$AC$72,lookup!$AD$68:$AD$72))</f>
        <v>None</v>
      </c>
      <c r="AQ335" s="44" t="s">
        <v>283</v>
      </c>
      <c r="AR335" t="str">
        <f>IF(C335="","",_xlfn.XLOOKUP(_xlfn.XLOOKUP(C335,table_Termination[Connector],table_Termination[SQD_Breaker]),Table_Breaker[breaker],Table_Breaker[Description]))</f>
        <v/>
      </c>
      <c r="AS335" t="str">
        <f>IF(C335="","",_xlfn.XLOOKUP(_xlfn.XLOOKUP(C335,table_Termination[Connector],table_Termination[HV_Siem_Breaker]),Table_Breaker[breaker],Table_Breaker[Description],""))</f>
        <v/>
      </c>
      <c r="AT335" s="44" t="s">
        <v>283</v>
      </c>
      <c r="AU335" t="e">
        <f t="shared" si="64"/>
        <v>#N/A</v>
      </c>
      <c r="AV335" t="e">
        <f t="shared" si="65"/>
        <v>#N/A</v>
      </c>
      <c r="AW335" s="44" t="str" cm="1">
        <f t="array" ref="AW335">IF(D335="","",_xlfn.TOROW(lookup!A516:A528))</f>
        <v/>
      </c>
    </row>
    <row r="336" spans="1:49" x14ac:dyDescent="0.25">
      <c r="A336" s="56">
        <v>327</v>
      </c>
      <c r="B336" s="57" t="str">
        <f t="shared" si="61"/>
        <v/>
      </c>
      <c r="C336" s="58"/>
      <c r="D336" s="58"/>
      <c r="E336" s="57"/>
      <c r="F336" s="57" t="str">
        <f t="shared" si="62"/>
        <v/>
      </c>
      <c r="G336" s="57"/>
      <c r="H336" s="59"/>
      <c r="I336" s="59" t="s">
        <v>183</v>
      </c>
      <c r="J336" s="59" t="s">
        <v>183</v>
      </c>
      <c r="K336" s="59"/>
      <c r="L336" s="60" t="str">
        <f t="shared" si="56"/>
        <v/>
      </c>
      <c r="M336" s="60" t="str">
        <f t="shared" si="57"/>
        <v/>
      </c>
      <c r="N336" s="59"/>
      <c r="O336" s="59"/>
      <c r="P336" s="61"/>
      <c r="Q336" s="61"/>
      <c r="R336" s="62" t="str">
        <f>IF(C336="","",_xlfn.XLOOKUP(C336,table_Termination[Connector],table_Termination[Conduit_Size]))</f>
        <v/>
      </c>
      <c r="S336" s="63" t="str">
        <f>IF(C336="","",_xlfn.XLOOKUP(C336,table_Termination[Connector],table_Termination[Wire AWG]))</f>
        <v/>
      </c>
      <c r="T336" s="64" t="str">
        <f t="shared" si="59"/>
        <v/>
      </c>
      <c r="U336" s="65" t="str">
        <f>IF(C336="","",LEFT(_xlfn.XLOOKUP(C336,table_Termination[Connector],table_Termination[Voltage]),3))</f>
        <v/>
      </c>
      <c r="V336" s="66" t="str">
        <f t="shared" si="58"/>
        <v/>
      </c>
      <c r="W336" s="64" t="str" cm="1">
        <f t="array" aca="1" ref="W336" ca="1">IF(C336="","",IF(D336="MCC","------",IF(K336="","Black",_xlfn.XLOOKUP(K336,Table_RotateWireColor[circuit],INDIRECT("Table_RotateWireColor["&amp;U336&amp;"]")))))</f>
        <v/>
      </c>
      <c r="X336" s="64" t="str" cm="1">
        <f t="array" aca="1" ref="X336" ca="1">IF(C336="","",IF(D336="MCC","-----",IF(AH336=1,"-",IF(K336="","Red",_xlfn.XLOOKUP(L336,Table_RotateWireColor[circuit],INDIRECT("Table_RotateWireColor["&amp;U336&amp;"]"))))))</f>
        <v/>
      </c>
      <c r="Y336" s="64" t="str" cm="1">
        <f t="array" aca="1" ref="Y336" ca="1">IF(C336="","",IF(D336="MCC","-----",IF(AH336&lt;=2,"-",IF(K336="","Blue",_xlfn.XLOOKUP(M336,Table_RotateWireColor[circuit],INDIRECT("Table_RotateWireColor["&amp;U336&amp;"]"))))))</f>
        <v/>
      </c>
      <c r="Z336" s="64" t="str" cm="1">
        <f t="array" aca="1" ref="Z336" ca="1">IF(C336="","",IF(D336="MCC","-----",IF(AI336&lt;&gt;1,"-",IF(K336="","White",_xlfn.XLOOKUP("N",Table_RotateWireColor[circuit],INDIRECT("Table_RotateWireColor["&amp;U336&amp;"]"))))))</f>
        <v/>
      </c>
      <c r="AA336" s="64" t="str">
        <f t="shared" si="63"/>
        <v/>
      </c>
      <c r="AB336" s="67" t="str">
        <f>IF(C336="","","PWxx-"&amp;_xlfn.XLOOKUP(C336,table_Termination[Connector],table_Termination[Abbreviation])&amp;"T-xxSALx("&amp;IF(D336="LFMC",0,IF(D336="MCC",1,3))&amp;IF(Q336="Bolt",1,0)&amp;IF(AL336="None",0,IF(AL336="1G",1,IF(AL336="4x4",2,3)))&amp;")")</f>
        <v/>
      </c>
      <c r="AC336" s="68" t="str">
        <f>IF(D336="MCC","MC Cable Wire Colors "&amp;_xlfn.XLOOKUP(C336,table_Termination[Connector],table_Termination[MCC_Wire_Colors]),"")</f>
        <v/>
      </c>
      <c r="AD336" s="69"/>
      <c r="AG336" t="e">
        <f>IF(AND(LEFT(C336,2)="L6",_xlfn.NUMBERVALUE(LEFT(U336,3))&gt;250),"1ph",_xlfn.XLOOKUP(C336,table_Termination[Connector],table_Termination[Phasing]))</f>
        <v>#N/A</v>
      </c>
      <c r="AH336" t="e">
        <f>_xlfn.XLOOKUP('Order Entry'!AG336,lookup!$O$3:$O$7,lookup!$P$3:$P$7)</f>
        <v>#N/A</v>
      </c>
      <c r="AI336" t="e">
        <f>_xlfn.XLOOKUP('Order Entry'!AG336,lookup!$O$3:$O$7,lookup!$Q$3:$Q$7)</f>
        <v>#N/A</v>
      </c>
      <c r="AJ336">
        <f t="shared" si="60"/>
        <v>0</v>
      </c>
      <c r="AK336" t="e">
        <f>_xlfn.XLOOKUP(C336,table_Termination[Connector],table_Termination[Plate_Hole])</f>
        <v>#N/A</v>
      </c>
      <c r="AL336" t="e">
        <f>_xlfn.XLOOKUP(V336,lookup!$AD$68:$AD$72,lookup!$AC$68:$AC$72)</f>
        <v>#N/A</v>
      </c>
      <c r="AM336" s="44" t="str" cm="1">
        <f t="array" ref="AM336">IF(C336="","",IF(_xlfn.XLOOKUP(C336,table_Termination[Connector],table_Termination[Plate_Hole])=1.6,{"4x4","1G"},IF(_xlfn.XLOOKUP(C336,table_Termination[Connector],table_Termination[Plate_Hole])=2.1,"4x4","None")))</f>
        <v/>
      </c>
      <c r="AO336" s="44" t="str" cm="1">
        <f t="array" ref="AO336">IF(AM336="","None",_xlfn.XLOOKUP(_xlfn.ANCHORARRAY(AM336),lookup!$AC$68:$AC$72,lookup!$AD$68:$AD$72))</f>
        <v>None</v>
      </c>
      <c r="AQ336" s="44" t="s">
        <v>283</v>
      </c>
      <c r="AR336" t="str">
        <f>IF(C336="","",_xlfn.XLOOKUP(_xlfn.XLOOKUP(C336,table_Termination[Connector],table_Termination[SQD_Breaker]),Table_Breaker[breaker],Table_Breaker[Description]))</f>
        <v/>
      </c>
      <c r="AS336" t="str">
        <f>IF(C336="","",_xlfn.XLOOKUP(_xlfn.XLOOKUP(C336,table_Termination[Connector],table_Termination[HV_Siem_Breaker]),Table_Breaker[breaker],Table_Breaker[Description],""))</f>
        <v/>
      </c>
      <c r="AT336" s="44" t="s">
        <v>283</v>
      </c>
      <c r="AU336" t="e">
        <f t="shared" si="64"/>
        <v>#N/A</v>
      </c>
      <c r="AV336" t="e">
        <f t="shared" si="65"/>
        <v>#N/A</v>
      </c>
      <c r="AW336" s="44" t="str" cm="1">
        <f t="array" ref="AW336">IF(D336="","",_xlfn.TOROW(lookup!A517:A529))</f>
        <v/>
      </c>
    </row>
    <row r="337" spans="1:49" x14ac:dyDescent="0.25">
      <c r="A337" s="56">
        <v>328</v>
      </c>
      <c r="B337" s="57" t="str">
        <f t="shared" si="61"/>
        <v/>
      </c>
      <c r="C337" s="58"/>
      <c r="D337" s="58"/>
      <c r="E337" s="57"/>
      <c r="F337" s="57" t="str">
        <f t="shared" si="62"/>
        <v/>
      </c>
      <c r="G337" s="57"/>
      <c r="H337" s="59"/>
      <c r="I337" s="59" t="s">
        <v>183</v>
      </c>
      <c r="J337" s="59" t="s">
        <v>183</v>
      </c>
      <c r="K337" s="59"/>
      <c r="L337" s="60" t="str">
        <f t="shared" si="56"/>
        <v/>
      </c>
      <c r="M337" s="60" t="str">
        <f t="shared" si="57"/>
        <v/>
      </c>
      <c r="N337" s="59"/>
      <c r="O337" s="59"/>
      <c r="P337" s="61"/>
      <c r="Q337" s="61"/>
      <c r="R337" s="62" t="str">
        <f>IF(C337="","",_xlfn.XLOOKUP(C337,table_Termination[Connector],table_Termination[Conduit_Size]))</f>
        <v/>
      </c>
      <c r="S337" s="63" t="str">
        <f>IF(C337="","",_xlfn.XLOOKUP(C337,table_Termination[Connector],table_Termination[Wire AWG]))</f>
        <v/>
      </c>
      <c r="T337" s="64" t="str">
        <f t="shared" si="59"/>
        <v/>
      </c>
      <c r="U337" s="65" t="str">
        <f>IF(C337="","",LEFT(_xlfn.XLOOKUP(C337,table_Termination[Connector],table_Termination[Voltage]),3))</f>
        <v/>
      </c>
      <c r="V337" s="66" t="str">
        <f t="shared" si="58"/>
        <v/>
      </c>
      <c r="W337" s="64" t="str" cm="1">
        <f t="array" aca="1" ref="W337" ca="1">IF(C337="","",IF(D337="MCC","------",IF(K337="","Black",_xlfn.XLOOKUP(K337,Table_RotateWireColor[circuit],INDIRECT("Table_RotateWireColor["&amp;U337&amp;"]")))))</f>
        <v/>
      </c>
      <c r="X337" s="64" t="str" cm="1">
        <f t="array" aca="1" ref="X337" ca="1">IF(C337="","",IF(D337="MCC","-----",IF(AH337=1,"-",IF(K337="","Red",_xlfn.XLOOKUP(L337,Table_RotateWireColor[circuit],INDIRECT("Table_RotateWireColor["&amp;U337&amp;"]"))))))</f>
        <v/>
      </c>
      <c r="Y337" s="64" t="str" cm="1">
        <f t="array" aca="1" ref="Y337" ca="1">IF(C337="","",IF(D337="MCC","-----",IF(AH337&lt;=2,"-",IF(K337="","Blue",_xlfn.XLOOKUP(M337,Table_RotateWireColor[circuit],INDIRECT("Table_RotateWireColor["&amp;U337&amp;"]"))))))</f>
        <v/>
      </c>
      <c r="Z337" s="64" t="str" cm="1">
        <f t="array" aca="1" ref="Z337" ca="1">IF(C337="","",IF(D337="MCC","-----",IF(AI337&lt;&gt;1,"-",IF(K337="","White",_xlfn.XLOOKUP("N",Table_RotateWireColor[circuit],INDIRECT("Table_RotateWireColor["&amp;U337&amp;"]"))))))</f>
        <v/>
      </c>
      <c r="AA337" s="64" t="str">
        <f t="shared" si="63"/>
        <v/>
      </c>
      <c r="AB337" s="67" t="str">
        <f>IF(C337="","","PWxx-"&amp;_xlfn.XLOOKUP(C337,table_Termination[Connector],table_Termination[Abbreviation])&amp;"T-xxSALx("&amp;IF(D337="LFMC",0,IF(D337="MCC",1,3))&amp;IF(Q337="Bolt",1,0)&amp;IF(AL337="None",0,IF(AL337="1G",1,IF(AL337="4x4",2,3)))&amp;")")</f>
        <v/>
      </c>
      <c r="AC337" s="68" t="str">
        <f>IF(D337="MCC","MC Cable Wire Colors "&amp;_xlfn.XLOOKUP(C337,table_Termination[Connector],table_Termination[MCC_Wire_Colors]),"")</f>
        <v/>
      </c>
      <c r="AD337" s="69"/>
      <c r="AG337" t="e">
        <f>IF(AND(LEFT(C337,2)="L6",_xlfn.NUMBERVALUE(LEFT(U337,3))&gt;250),"1ph",_xlfn.XLOOKUP(C337,table_Termination[Connector],table_Termination[Phasing]))</f>
        <v>#N/A</v>
      </c>
      <c r="AH337" t="e">
        <f>_xlfn.XLOOKUP('Order Entry'!AG337,lookup!$O$3:$O$7,lookup!$P$3:$P$7)</f>
        <v>#N/A</v>
      </c>
      <c r="AI337" t="e">
        <f>_xlfn.XLOOKUP('Order Entry'!AG337,lookup!$O$3:$O$7,lookup!$Q$3:$Q$7)</f>
        <v>#N/A</v>
      </c>
      <c r="AJ337">
        <f t="shared" si="60"/>
        <v>0</v>
      </c>
      <c r="AK337" t="e">
        <f>_xlfn.XLOOKUP(C337,table_Termination[Connector],table_Termination[Plate_Hole])</f>
        <v>#N/A</v>
      </c>
      <c r="AL337" t="e">
        <f>_xlfn.XLOOKUP(V337,lookup!$AD$68:$AD$72,lookup!$AC$68:$AC$72)</f>
        <v>#N/A</v>
      </c>
      <c r="AM337" s="44" t="str" cm="1">
        <f t="array" ref="AM337">IF(C337="","",IF(_xlfn.XLOOKUP(C337,table_Termination[Connector],table_Termination[Plate_Hole])=1.6,{"4x4","1G"},IF(_xlfn.XLOOKUP(C337,table_Termination[Connector],table_Termination[Plate_Hole])=2.1,"4x4","None")))</f>
        <v/>
      </c>
      <c r="AO337" s="44" t="str" cm="1">
        <f t="array" ref="AO337">IF(AM337="","None",_xlfn.XLOOKUP(_xlfn.ANCHORARRAY(AM337),lookup!$AC$68:$AC$72,lookup!$AD$68:$AD$72))</f>
        <v>None</v>
      </c>
      <c r="AQ337" s="44" t="s">
        <v>283</v>
      </c>
      <c r="AR337" t="str">
        <f>IF(C337="","",_xlfn.XLOOKUP(_xlfn.XLOOKUP(C337,table_Termination[Connector],table_Termination[SQD_Breaker]),Table_Breaker[breaker],Table_Breaker[Description]))</f>
        <v/>
      </c>
      <c r="AS337" t="str">
        <f>IF(C337="","",_xlfn.XLOOKUP(_xlfn.XLOOKUP(C337,table_Termination[Connector],table_Termination[HV_Siem_Breaker]),Table_Breaker[breaker],Table_Breaker[Description],""))</f>
        <v/>
      </c>
      <c r="AT337" s="44" t="s">
        <v>283</v>
      </c>
      <c r="AU337" t="e">
        <f t="shared" si="64"/>
        <v>#N/A</v>
      </c>
      <c r="AV337" t="e">
        <f t="shared" si="65"/>
        <v>#N/A</v>
      </c>
      <c r="AW337" s="44" t="str" cm="1">
        <f t="array" ref="AW337">IF(D337="","",_xlfn.TOROW(lookup!A518:A530))</f>
        <v/>
      </c>
    </row>
    <row r="338" spans="1:49" x14ac:dyDescent="0.25">
      <c r="A338" s="56">
        <v>329</v>
      </c>
      <c r="B338" s="57" t="str">
        <f t="shared" si="61"/>
        <v/>
      </c>
      <c r="C338" s="58"/>
      <c r="D338" s="58"/>
      <c r="E338" s="57"/>
      <c r="F338" s="57" t="str">
        <f t="shared" si="62"/>
        <v/>
      </c>
      <c r="G338" s="57"/>
      <c r="H338" s="59"/>
      <c r="I338" s="59" t="s">
        <v>183</v>
      </c>
      <c r="J338" s="59" t="s">
        <v>183</v>
      </c>
      <c r="K338" s="59"/>
      <c r="L338" s="60" t="str">
        <f t="shared" si="56"/>
        <v/>
      </c>
      <c r="M338" s="60" t="str">
        <f t="shared" si="57"/>
        <v/>
      </c>
      <c r="N338" s="59"/>
      <c r="O338" s="59"/>
      <c r="P338" s="61"/>
      <c r="Q338" s="61"/>
      <c r="R338" s="62" t="str">
        <f>IF(C338="","",_xlfn.XLOOKUP(C338,table_Termination[Connector],table_Termination[Conduit_Size]))</f>
        <v/>
      </c>
      <c r="S338" s="63" t="str">
        <f>IF(C338="","",_xlfn.XLOOKUP(C338,table_Termination[Connector],table_Termination[Wire AWG]))</f>
        <v/>
      </c>
      <c r="T338" s="64" t="str">
        <f t="shared" si="59"/>
        <v/>
      </c>
      <c r="U338" s="65" t="str">
        <f>IF(C338="","",LEFT(_xlfn.XLOOKUP(C338,table_Termination[Connector],table_Termination[Voltage]),3))</f>
        <v/>
      </c>
      <c r="V338" s="66" t="str">
        <f t="shared" si="58"/>
        <v/>
      </c>
      <c r="W338" s="64" t="str" cm="1">
        <f t="array" aca="1" ref="W338" ca="1">IF(C338="","",IF(D338="MCC","------",IF(K338="","Black",_xlfn.XLOOKUP(K338,Table_RotateWireColor[circuit],INDIRECT("Table_RotateWireColor["&amp;U338&amp;"]")))))</f>
        <v/>
      </c>
      <c r="X338" s="64" t="str" cm="1">
        <f t="array" aca="1" ref="X338" ca="1">IF(C338="","",IF(D338="MCC","-----",IF(AH338=1,"-",IF(K338="","Red",_xlfn.XLOOKUP(L338,Table_RotateWireColor[circuit],INDIRECT("Table_RotateWireColor["&amp;U338&amp;"]"))))))</f>
        <v/>
      </c>
      <c r="Y338" s="64" t="str" cm="1">
        <f t="array" aca="1" ref="Y338" ca="1">IF(C338="","",IF(D338="MCC","-----",IF(AH338&lt;=2,"-",IF(K338="","Blue",_xlfn.XLOOKUP(M338,Table_RotateWireColor[circuit],INDIRECT("Table_RotateWireColor["&amp;U338&amp;"]"))))))</f>
        <v/>
      </c>
      <c r="Z338" s="64" t="str" cm="1">
        <f t="array" aca="1" ref="Z338" ca="1">IF(C338="","",IF(D338="MCC","-----",IF(AI338&lt;&gt;1,"-",IF(K338="","White",_xlfn.XLOOKUP("N",Table_RotateWireColor[circuit],INDIRECT("Table_RotateWireColor["&amp;U338&amp;"]"))))))</f>
        <v/>
      </c>
      <c r="AA338" s="64" t="str">
        <f t="shared" si="63"/>
        <v/>
      </c>
      <c r="AB338" s="67" t="str">
        <f>IF(C338="","","PWxx-"&amp;_xlfn.XLOOKUP(C338,table_Termination[Connector],table_Termination[Abbreviation])&amp;"T-xxSALx("&amp;IF(D338="LFMC",0,IF(D338="MCC",1,3))&amp;IF(Q338="Bolt",1,0)&amp;IF(AL338="None",0,IF(AL338="1G",1,IF(AL338="4x4",2,3)))&amp;")")</f>
        <v/>
      </c>
      <c r="AC338" s="68" t="str">
        <f>IF(D338="MCC","MC Cable Wire Colors "&amp;_xlfn.XLOOKUP(C338,table_Termination[Connector],table_Termination[MCC_Wire_Colors]),"")</f>
        <v/>
      </c>
      <c r="AD338" s="69"/>
      <c r="AG338" t="e">
        <f>IF(AND(LEFT(C338,2)="L6",_xlfn.NUMBERVALUE(LEFT(U338,3))&gt;250),"1ph",_xlfn.XLOOKUP(C338,table_Termination[Connector],table_Termination[Phasing]))</f>
        <v>#N/A</v>
      </c>
      <c r="AH338" t="e">
        <f>_xlfn.XLOOKUP('Order Entry'!AG338,lookup!$O$3:$O$7,lookup!$P$3:$P$7)</f>
        <v>#N/A</v>
      </c>
      <c r="AI338" t="e">
        <f>_xlfn.XLOOKUP('Order Entry'!AG338,lookup!$O$3:$O$7,lookup!$Q$3:$Q$7)</f>
        <v>#N/A</v>
      </c>
      <c r="AJ338">
        <f t="shared" si="60"/>
        <v>0</v>
      </c>
      <c r="AK338" t="e">
        <f>_xlfn.XLOOKUP(C338,table_Termination[Connector],table_Termination[Plate_Hole])</f>
        <v>#N/A</v>
      </c>
      <c r="AL338" t="e">
        <f>_xlfn.XLOOKUP(V338,lookup!$AD$68:$AD$72,lookup!$AC$68:$AC$72)</f>
        <v>#N/A</v>
      </c>
      <c r="AM338" s="44" t="str" cm="1">
        <f t="array" ref="AM338">IF(C338="","",IF(_xlfn.XLOOKUP(C338,table_Termination[Connector],table_Termination[Plate_Hole])=1.6,{"4x4","1G"},IF(_xlfn.XLOOKUP(C338,table_Termination[Connector],table_Termination[Plate_Hole])=2.1,"4x4","None")))</f>
        <v/>
      </c>
      <c r="AO338" s="44" t="str" cm="1">
        <f t="array" ref="AO338">IF(AM338="","None",_xlfn.XLOOKUP(_xlfn.ANCHORARRAY(AM338),lookup!$AC$68:$AC$72,lookup!$AD$68:$AD$72))</f>
        <v>None</v>
      </c>
      <c r="AQ338" s="44" t="s">
        <v>283</v>
      </c>
      <c r="AR338" t="str">
        <f>IF(C338="","",_xlfn.XLOOKUP(_xlfn.XLOOKUP(C338,table_Termination[Connector],table_Termination[SQD_Breaker]),Table_Breaker[breaker],Table_Breaker[Description]))</f>
        <v/>
      </c>
      <c r="AS338" t="str">
        <f>IF(C338="","",_xlfn.XLOOKUP(_xlfn.XLOOKUP(C338,table_Termination[Connector],table_Termination[HV_Siem_Breaker]),Table_Breaker[breaker],Table_Breaker[Description],""))</f>
        <v/>
      </c>
      <c r="AT338" s="44" t="s">
        <v>283</v>
      </c>
      <c r="AU338" t="e">
        <f t="shared" si="64"/>
        <v>#N/A</v>
      </c>
      <c r="AV338" t="e">
        <f t="shared" si="65"/>
        <v>#N/A</v>
      </c>
      <c r="AW338" s="44" t="str" cm="1">
        <f t="array" ref="AW338">IF(D338="","",_xlfn.TOROW(lookup!A519:A531))</f>
        <v/>
      </c>
    </row>
    <row r="339" spans="1:49" x14ac:dyDescent="0.25">
      <c r="A339" s="56">
        <v>330</v>
      </c>
      <c r="B339" s="57" t="str">
        <f t="shared" si="61"/>
        <v/>
      </c>
      <c r="C339" s="58"/>
      <c r="D339" s="58"/>
      <c r="E339" s="57"/>
      <c r="F339" s="57" t="str">
        <f t="shared" si="62"/>
        <v/>
      </c>
      <c r="G339" s="57"/>
      <c r="H339" s="59"/>
      <c r="I339" s="59" t="s">
        <v>183</v>
      </c>
      <c r="J339" s="59" t="s">
        <v>183</v>
      </c>
      <c r="K339" s="59"/>
      <c r="L339" s="60" t="str">
        <f t="shared" si="56"/>
        <v/>
      </c>
      <c r="M339" s="60" t="str">
        <f t="shared" si="57"/>
        <v/>
      </c>
      <c r="N339" s="59"/>
      <c r="O339" s="59"/>
      <c r="P339" s="61"/>
      <c r="Q339" s="61"/>
      <c r="R339" s="62" t="str">
        <f>IF(C339="","",_xlfn.XLOOKUP(C339,table_Termination[Connector],table_Termination[Conduit_Size]))</f>
        <v/>
      </c>
      <c r="S339" s="63" t="str">
        <f>IF(C339="","",_xlfn.XLOOKUP(C339,table_Termination[Connector],table_Termination[Wire AWG]))</f>
        <v/>
      </c>
      <c r="T339" s="64" t="str">
        <f t="shared" si="59"/>
        <v/>
      </c>
      <c r="U339" s="65" t="str">
        <f>IF(C339="","",LEFT(_xlfn.XLOOKUP(C339,table_Termination[Connector],table_Termination[Voltage]),3))</f>
        <v/>
      </c>
      <c r="V339" s="66" t="str">
        <f t="shared" si="58"/>
        <v/>
      </c>
      <c r="W339" s="64" t="str" cm="1">
        <f t="array" aca="1" ref="W339" ca="1">IF(C339="","",IF(D339="MCC","------",IF(K339="","Black",_xlfn.XLOOKUP(K339,Table_RotateWireColor[circuit],INDIRECT("Table_RotateWireColor["&amp;U339&amp;"]")))))</f>
        <v/>
      </c>
      <c r="X339" s="64" t="str" cm="1">
        <f t="array" aca="1" ref="X339" ca="1">IF(C339="","",IF(D339="MCC","-----",IF(AH339=1,"-",IF(K339="","Red",_xlfn.XLOOKUP(L339,Table_RotateWireColor[circuit],INDIRECT("Table_RotateWireColor["&amp;U339&amp;"]"))))))</f>
        <v/>
      </c>
      <c r="Y339" s="64" t="str" cm="1">
        <f t="array" aca="1" ref="Y339" ca="1">IF(C339="","",IF(D339="MCC","-----",IF(AH339&lt;=2,"-",IF(K339="","Blue",_xlfn.XLOOKUP(M339,Table_RotateWireColor[circuit],INDIRECT("Table_RotateWireColor["&amp;U339&amp;"]"))))))</f>
        <v/>
      </c>
      <c r="Z339" s="64" t="str" cm="1">
        <f t="array" aca="1" ref="Z339" ca="1">IF(C339="","",IF(D339="MCC","-----",IF(AI339&lt;&gt;1,"-",IF(K339="","White",_xlfn.XLOOKUP("N",Table_RotateWireColor[circuit],INDIRECT("Table_RotateWireColor["&amp;U339&amp;"]"))))))</f>
        <v/>
      </c>
      <c r="AA339" s="64" t="str">
        <f t="shared" si="63"/>
        <v/>
      </c>
      <c r="AB339" s="67" t="str">
        <f>IF(C339="","","PWxx-"&amp;_xlfn.XLOOKUP(C339,table_Termination[Connector],table_Termination[Abbreviation])&amp;"T-xxSALx("&amp;IF(D339="LFMC",0,IF(D339="MCC",1,3))&amp;IF(Q339="Bolt",1,0)&amp;IF(AL339="None",0,IF(AL339="1G",1,IF(AL339="4x4",2,3)))&amp;")")</f>
        <v/>
      </c>
      <c r="AC339" s="68" t="str">
        <f>IF(D339="MCC","MC Cable Wire Colors "&amp;_xlfn.XLOOKUP(C339,table_Termination[Connector],table_Termination[MCC_Wire_Colors]),"")</f>
        <v/>
      </c>
      <c r="AD339" s="69"/>
      <c r="AG339" t="e">
        <f>IF(AND(LEFT(C339,2)="L6",_xlfn.NUMBERVALUE(LEFT(U339,3))&gt;250),"1ph",_xlfn.XLOOKUP(C339,table_Termination[Connector],table_Termination[Phasing]))</f>
        <v>#N/A</v>
      </c>
      <c r="AH339" t="e">
        <f>_xlfn.XLOOKUP('Order Entry'!AG339,lookup!$O$3:$O$7,lookup!$P$3:$P$7)</f>
        <v>#N/A</v>
      </c>
      <c r="AI339" t="e">
        <f>_xlfn.XLOOKUP('Order Entry'!AG339,lookup!$O$3:$O$7,lookup!$Q$3:$Q$7)</f>
        <v>#N/A</v>
      </c>
      <c r="AJ339">
        <f t="shared" si="60"/>
        <v>0</v>
      </c>
      <c r="AK339" t="e">
        <f>_xlfn.XLOOKUP(C339,table_Termination[Connector],table_Termination[Plate_Hole])</f>
        <v>#N/A</v>
      </c>
      <c r="AL339" t="e">
        <f>_xlfn.XLOOKUP(V339,lookup!$AD$68:$AD$72,lookup!$AC$68:$AC$72)</f>
        <v>#N/A</v>
      </c>
      <c r="AM339" s="44" t="str" cm="1">
        <f t="array" ref="AM339">IF(C339="","",IF(_xlfn.XLOOKUP(C339,table_Termination[Connector],table_Termination[Plate_Hole])=1.6,{"4x4","1G"},IF(_xlfn.XLOOKUP(C339,table_Termination[Connector],table_Termination[Plate_Hole])=2.1,"4x4","None")))</f>
        <v/>
      </c>
      <c r="AO339" s="44" t="str" cm="1">
        <f t="array" ref="AO339">IF(AM339="","None",_xlfn.XLOOKUP(_xlfn.ANCHORARRAY(AM339),lookup!$AC$68:$AC$72,lookup!$AD$68:$AD$72))</f>
        <v>None</v>
      </c>
      <c r="AQ339" s="44" t="s">
        <v>283</v>
      </c>
      <c r="AR339" t="str">
        <f>IF(C339="","",_xlfn.XLOOKUP(_xlfn.XLOOKUP(C339,table_Termination[Connector],table_Termination[SQD_Breaker]),Table_Breaker[breaker],Table_Breaker[Description]))</f>
        <v/>
      </c>
      <c r="AS339" t="str">
        <f>IF(C339="","",_xlfn.XLOOKUP(_xlfn.XLOOKUP(C339,table_Termination[Connector],table_Termination[HV_Siem_Breaker]),Table_Breaker[breaker],Table_Breaker[Description],""))</f>
        <v/>
      </c>
      <c r="AT339" s="44" t="s">
        <v>283</v>
      </c>
      <c r="AU339" t="e">
        <f t="shared" si="64"/>
        <v>#N/A</v>
      </c>
      <c r="AV339" t="e">
        <f t="shared" si="65"/>
        <v>#N/A</v>
      </c>
      <c r="AW339" s="44" t="str" cm="1">
        <f t="array" ref="AW339">IF(D339="","",_xlfn.TOROW(lookup!A520:A532))</f>
        <v/>
      </c>
    </row>
    <row r="340" spans="1:49" x14ac:dyDescent="0.25">
      <c r="A340" s="56">
        <v>331</v>
      </c>
      <c r="B340" s="57" t="str">
        <f t="shared" si="61"/>
        <v/>
      </c>
      <c r="C340" s="58"/>
      <c r="D340" s="58"/>
      <c r="E340" s="57"/>
      <c r="F340" s="57" t="str">
        <f t="shared" si="62"/>
        <v/>
      </c>
      <c r="G340" s="57"/>
      <c r="H340" s="59"/>
      <c r="I340" s="59" t="s">
        <v>183</v>
      </c>
      <c r="J340" s="59" t="s">
        <v>183</v>
      </c>
      <c r="K340" s="59"/>
      <c r="L340" s="60" t="str">
        <f t="shared" si="56"/>
        <v/>
      </c>
      <c r="M340" s="60" t="str">
        <f t="shared" si="57"/>
        <v/>
      </c>
      <c r="N340" s="59"/>
      <c r="O340" s="59"/>
      <c r="P340" s="61"/>
      <c r="Q340" s="61"/>
      <c r="R340" s="62" t="str">
        <f>IF(C340="","",_xlfn.XLOOKUP(C340,table_Termination[Connector],table_Termination[Conduit_Size]))</f>
        <v/>
      </c>
      <c r="S340" s="63" t="str">
        <f>IF(C340="","",_xlfn.XLOOKUP(C340,table_Termination[Connector],table_Termination[Wire AWG]))</f>
        <v/>
      </c>
      <c r="T340" s="64" t="str">
        <f t="shared" si="59"/>
        <v/>
      </c>
      <c r="U340" s="65" t="str">
        <f>IF(C340="","",LEFT(_xlfn.XLOOKUP(C340,table_Termination[Connector],table_Termination[Voltage]),3))</f>
        <v/>
      </c>
      <c r="V340" s="66" t="str">
        <f t="shared" si="58"/>
        <v/>
      </c>
      <c r="W340" s="64" t="str" cm="1">
        <f t="array" aca="1" ref="W340" ca="1">IF(C340="","",IF(D340="MCC","------",IF(K340="","Black",_xlfn.XLOOKUP(K340,Table_RotateWireColor[circuit],INDIRECT("Table_RotateWireColor["&amp;U340&amp;"]")))))</f>
        <v/>
      </c>
      <c r="X340" s="64" t="str" cm="1">
        <f t="array" aca="1" ref="X340" ca="1">IF(C340="","",IF(D340="MCC","-----",IF(AH340=1,"-",IF(K340="","Red",_xlfn.XLOOKUP(L340,Table_RotateWireColor[circuit],INDIRECT("Table_RotateWireColor["&amp;U340&amp;"]"))))))</f>
        <v/>
      </c>
      <c r="Y340" s="64" t="str" cm="1">
        <f t="array" aca="1" ref="Y340" ca="1">IF(C340="","",IF(D340="MCC","-----",IF(AH340&lt;=2,"-",IF(K340="","Blue",_xlfn.XLOOKUP(M340,Table_RotateWireColor[circuit],INDIRECT("Table_RotateWireColor["&amp;U340&amp;"]"))))))</f>
        <v/>
      </c>
      <c r="Z340" s="64" t="str" cm="1">
        <f t="array" aca="1" ref="Z340" ca="1">IF(C340="","",IF(D340="MCC","-----",IF(AI340&lt;&gt;1,"-",IF(K340="","White",_xlfn.XLOOKUP("N",Table_RotateWireColor[circuit],INDIRECT("Table_RotateWireColor["&amp;U340&amp;"]"))))))</f>
        <v/>
      </c>
      <c r="AA340" s="64" t="str">
        <f t="shared" si="63"/>
        <v/>
      </c>
      <c r="AB340" s="67" t="str">
        <f>IF(C340="","","PWxx-"&amp;_xlfn.XLOOKUP(C340,table_Termination[Connector],table_Termination[Abbreviation])&amp;"T-xxSALx("&amp;IF(D340="LFMC",0,IF(D340="MCC",1,3))&amp;IF(Q340="Bolt",1,0)&amp;IF(AL340="None",0,IF(AL340="1G",1,IF(AL340="4x4",2,3)))&amp;")")</f>
        <v/>
      </c>
      <c r="AC340" s="68" t="str">
        <f>IF(D340="MCC","MC Cable Wire Colors "&amp;_xlfn.XLOOKUP(C340,table_Termination[Connector],table_Termination[MCC_Wire_Colors]),"")</f>
        <v/>
      </c>
      <c r="AD340" s="69"/>
      <c r="AG340" t="e">
        <f>IF(AND(LEFT(C340,2)="L6",_xlfn.NUMBERVALUE(LEFT(U340,3))&gt;250),"1ph",_xlfn.XLOOKUP(C340,table_Termination[Connector],table_Termination[Phasing]))</f>
        <v>#N/A</v>
      </c>
      <c r="AH340" t="e">
        <f>_xlfn.XLOOKUP('Order Entry'!AG340,lookup!$O$3:$O$7,lookup!$P$3:$P$7)</f>
        <v>#N/A</v>
      </c>
      <c r="AI340" t="e">
        <f>_xlfn.XLOOKUP('Order Entry'!AG340,lookup!$O$3:$O$7,lookup!$Q$3:$Q$7)</f>
        <v>#N/A</v>
      </c>
      <c r="AJ340">
        <f t="shared" si="60"/>
        <v>0</v>
      </c>
      <c r="AK340" t="e">
        <f>_xlfn.XLOOKUP(C340,table_Termination[Connector],table_Termination[Plate_Hole])</f>
        <v>#N/A</v>
      </c>
      <c r="AL340" t="e">
        <f>_xlfn.XLOOKUP(V340,lookup!$AD$68:$AD$72,lookup!$AC$68:$AC$72)</f>
        <v>#N/A</v>
      </c>
      <c r="AM340" s="44" t="str" cm="1">
        <f t="array" ref="AM340">IF(C340="","",IF(_xlfn.XLOOKUP(C340,table_Termination[Connector],table_Termination[Plate_Hole])=1.6,{"4x4","1G"},IF(_xlfn.XLOOKUP(C340,table_Termination[Connector],table_Termination[Plate_Hole])=2.1,"4x4","None")))</f>
        <v/>
      </c>
      <c r="AO340" s="44" t="str" cm="1">
        <f t="array" ref="AO340">IF(AM340="","None",_xlfn.XLOOKUP(_xlfn.ANCHORARRAY(AM340),lookup!$AC$68:$AC$72,lookup!$AD$68:$AD$72))</f>
        <v>None</v>
      </c>
      <c r="AQ340" s="44" t="s">
        <v>283</v>
      </c>
      <c r="AR340" t="str">
        <f>IF(C340="","",_xlfn.XLOOKUP(_xlfn.XLOOKUP(C340,table_Termination[Connector],table_Termination[SQD_Breaker]),Table_Breaker[breaker],Table_Breaker[Description]))</f>
        <v/>
      </c>
      <c r="AS340" t="str">
        <f>IF(C340="","",_xlfn.XLOOKUP(_xlfn.XLOOKUP(C340,table_Termination[Connector],table_Termination[HV_Siem_Breaker]),Table_Breaker[breaker],Table_Breaker[Description],""))</f>
        <v/>
      </c>
      <c r="AT340" s="44" t="s">
        <v>283</v>
      </c>
      <c r="AU340" t="e">
        <f t="shared" si="64"/>
        <v>#N/A</v>
      </c>
      <c r="AV340" t="e">
        <f t="shared" si="65"/>
        <v>#N/A</v>
      </c>
      <c r="AW340" s="44" t="str" cm="1">
        <f t="array" ref="AW340">IF(D340="","",_xlfn.TOROW(lookup!A521:A533))</f>
        <v/>
      </c>
    </row>
    <row r="341" spans="1:49" x14ac:dyDescent="0.25">
      <c r="A341" s="56">
        <v>332</v>
      </c>
      <c r="B341" s="57" t="str">
        <f t="shared" si="61"/>
        <v/>
      </c>
      <c r="C341" s="58"/>
      <c r="D341" s="58"/>
      <c r="E341" s="57"/>
      <c r="F341" s="57" t="str">
        <f t="shared" si="62"/>
        <v/>
      </c>
      <c r="G341" s="57"/>
      <c r="H341" s="59"/>
      <c r="I341" s="59" t="s">
        <v>183</v>
      </c>
      <c r="J341" s="59" t="s">
        <v>183</v>
      </c>
      <c r="K341" s="59"/>
      <c r="L341" s="60" t="str">
        <f t="shared" si="56"/>
        <v/>
      </c>
      <c r="M341" s="60" t="str">
        <f t="shared" si="57"/>
        <v/>
      </c>
      <c r="N341" s="59"/>
      <c r="O341" s="59"/>
      <c r="P341" s="61"/>
      <c r="Q341" s="61"/>
      <c r="R341" s="62" t="str">
        <f>IF(C341="","",_xlfn.XLOOKUP(C341,table_Termination[Connector],table_Termination[Conduit_Size]))</f>
        <v/>
      </c>
      <c r="S341" s="63" t="str">
        <f>IF(C341="","",_xlfn.XLOOKUP(C341,table_Termination[Connector],table_Termination[Wire AWG]))</f>
        <v/>
      </c>
      <c r="T341" s="64" t="str">
        <f t="shared" si="59"/>
        <v/>
      </c>
      <c r="U341" s="65" t="str">
        <f>IF(C341="","",LEFT(_xlfn.XLOOKUP(C341,table_Termination[Connector],table_Termination[Voltage]),3))</f>
        <v/>
      </c>
      <c r="V341" s="66" t="str">
        <f t="shared" si="58"/>
        <v/>
      </c>
      <c r="W341" s="64" t="str" cm="1">
        <f t="array" aca="1" ref="W341" ca="1">IF(C341="","",IF(D341="MCC","------",IF(K341="","Black",_xlfn.XLOOKUP(K341,Table_RotateWireColor[circuit],INDIRECT("Table_RotateWireColor["&amp;U341&amp;"]")))))</f>
        <v/>
      </c>
      <c r="X341" s="64" t="str" cm="1">
        <f t="array" aca="1" ref="X341" ca="1">IF(C341="","",IF(D341="MCC","-----",IF(AH341=1,"-",IF(K341="","Red",_xlfn.XLOOKUP(L341,Table_RotateWireColor[circuit],INDIRECT("Table_RotateWireColor["&amp;U341&amp;"]"))))))</f>
        <v/>
      </c>
      <c r="Y341" s="64" t="str" cm="1">
        <f t="array" aca="1" ref="Y341" ca="1">IF(C341="","",IF(D341="MCC","-----",IF(AH341&lt;=2,"-",IF(K341="","Blue",_xlfn.XLOOKUP(M341,Table_RotateWireColor[circuit],INDIRECT("Table_RotateWireColor["&amp;U341&amp;"]"))))))</f>
        <v/>
      </c>
      <c r="Z341" s="64" t="str" cm="1">
        <f t="array" aca="1" ref="Z341" ca="1">IF(C341="","",IF(D341="MCC","-----",IF(AI341&lt;&gt;1,"-",IF(K341="","White",_xlfn.XLOOKUP("N",Table_RotateWireColor[circuit],INDIRECT("Table_RotateWireColor["&amp;U341&amp;"]"))))))</f>
        <v/>
      </c>
      <c r="AA341" s="64" t="str">
        <f t="shared" si="63"/>
        <v/>
      </c>
      <c r="AB341" s="67" t="str">
        <f>IF(C341="","","PWxx-"&amp;_xlfn.XLOOKUP(C341,table_Termination[Connector],table_Termination[Abbreviation])&amp;"T-xxSALx("&amp;IF(D341="LFMC",0,IF(D341="MCC",1,3))&amp;IF(Q341="Bolt",1,0)&amp;IF(AL341="None",0,IF(AL341="1G",1,IF(AL341="4x4",2,3)))&amp;")")</f>
        <v/>
      </c>
      <c r="AC341" s="68" t="str">
        <f>IF(D341="MCC","MC Cable Wire Colors "&amp;_xlfn.XLOOKUP(C341,table_Termination[Connector],table_Termination[MCC_Wire_Colors]),"")</f>
        <v/>
      </c>
      <c r="AD341" s="69"/>
      <c r="AG341" t="e">
        <f>IF(AND(LEFT(C341,2)="L6",_xlfn.NUMBERVALUE(LEFT(U341,3))&gt;250),"1ph",_xlfn.XLOOKUP(C341,table_Termination[Connector],table_Termination[Phasing]))</f>
        <v>#N/A</v>
      </c>
      <c r="AH341" t="e">
        <f>_xlfn.XLOOKUP('Order Entry'!AG341,lookup!$O$3:$O$7,lookup!$P$3:$P$7)</f>
        <v>#N/A</v>
      </c>
      <c r="AI341" t="e">
        <f>_xlfn.XLOOKUP('Order Entry'!AG341,lookup!$O$3:$O$7,lookup!$Q$3:$Q$7)</f>
        <v>#N/A</v>
      </c>
      <c r="AJ341">
        <f t="shared" si="60"/>
        <v>0</v>
      </c>
      <c r="AK341" t="e">
        <f>_xlfn.XLOOKUP(C341,table_Termination[Connector],table_Termination[Plate_Hole])</f>
        <v>#N/A</v>
      </c>
      <c r="AL341" t="e">
        <f>_xlfn.XLOOKUP(V341,lookup!$AD$68:$AD$72,lookup!$AC$68:$AC$72)</f>
        <v>#N/A</v>
      </c>
      <c r="AM341" s="44" t="str" cm="1">
        <f t="array" ref="AM341">IF(C341="","",IF(_xlfn.XLOOKUP(C341,table_Termination[Connector],table_Termination[Plate_Hole])=1.6,{"4x4","1G"},IF(_xlfn.XLOOKUP(C341,table_Termination[Connector],table_Termination[Plate_Hole])=2.1,"4x4","None")))</f>
        <v/>
      </c>
      <c r="AO341" s="44" t="str" cm="1">
        <f t="array" ref="AO341">IF(AM341="","None",_xlfn.XLOOKUP(_xlfn.ANCHORARRAY(AM341),lookup!$AC$68:$AC$72,lookup!$AD$68:$AD$72))</f>
        <v>None</v>
      </c>
      <c r="AQ341" s="44" t="s">
        <v>283</v>
      </c>
      <c r="AR341" t="str">
        <f>IF(C341="","",_xlfn.XLOOKUP(_xlfn.XLOOKUP(C341,table_Termination[Connector],table_Termination[SQD_Breaker]),Table_Breaker[breaker],Table_Breaker[Description]))</f>
        <v/>
      </c>
      <c r="AS341" t="str">
        <f>IF(C341="","",_xlfn.XLOOKUP(_xlfn.XLOOKUP(C341,table_Termination[Connector],table_Termination[HV_Siem_Breaker]),Table_Breaker[breaker],Table_Breaker[Description],""))</f>
        <v/>
      </c>
      <c r="AT341" s="44" t="s">
        <v>283</v>
      </c>
      <c r="AU341" t="e">
        <f t="shared" si="64"/>
        <v>#N/A</v>
      </c>
      <c r="AV341" t="e">
        <f t="shared" si="65"/>
        <v>#N/A</v>
      </c>
      <c r="AW341" s="44" t="str" cm="1">
        <f t="array" ref="AW341">IF(D341="","",_xlfn.TOROW(lookup!A522:A534))</f>
        <v/>
      </c>
    </row>
    <row r="342" spans="1:49" x14ac:dyDescent="0.25">
      <c r="A342" s="56">
        <v>333</v>
      </c>
      <c r="B342" s="57" t="str">
        <f t="shared" si="61"/>
        <v/>
      </c>
      <c r="C342" s="58"/>
      <c r="D342" s="58"/>
      <c r="E342" s="57"/>
      <c r="F342" s="57" t="str">
        <f t="shared" si="62"/>
        <v/>
      </c>
      <c r="G342" s="57"/>
      <c r="H342" s="59"/>
      <c r="I342" s="59" t="s">
        <v>183</v>
      </c>
      <c r="J342" s="59" t="s">
        <v>183</v>
      </c>
      <c r="K342" s="59"/>
      <c r="L342" s="60" t="str">
        <f t="shared" si="56"/>
        <v/>
      </c>
      <c r="M342" s="60" t="str">
        <f t="shared" si="57"/>
        <v/>
      </c>
      <c r="N342" s="59"/>
      <c r="O342" s="59"/>
      <c r="P342" s="61"/>
      <c r="Q342" s="61"/>
      <c r="R342" s="62" t="str">
        <f>IF(C342="","",_xlfn.XLOOKUP(C342,table_Termination[Connector],table_Termination[Conduit_Size]))</f>
        <v/>
      </c>
      <c r="S342" s="63" t="str">
        <f>IF(C342="","",_xlfn.XLOOKUP(C342,table_Termination[Connector],table_Termination[Wire AWG]))</f>
        <v/>
      </c>
      <c r="T342" s="64" t="str">
        <f t="shared" si="59"/>
        <v/>
      </c>
      <c r="U342" s="65" t="str">
        <f>IF(C342="","",LEFT(_xlfn.XLOOKUP(C342,table_Termination[Connector],table_Termination[Voltage]),3))</f>
        <v/>
      </c>
      <c r="V342" s="66" t="str">
        <f t="shared" si="58"/>
        <v/>
      </c>
      <c r="W342" s="64" t="str" cm="1">
        <f t="array" aca="1" ref="W342" ca="1">IF(C342="","",IF(D342="MCC","------",IF(K342="","Black",_xlfn.XLOOKUP(K342,Table_RotateWireColor[circuit],INDIRECT("Table_RotateWireColor["&amp;U342&amp;"]")))))</f>
        <v/>
      </c>
      <c r="X342" s="64" t="str" cm="1">
        <f t="array" aca="1" ref="X342" ca="1">IF(C342="","",IF(D342="MCC","-----",IF(AH342=1,"-",IF(K342="","Red",_xlfn.XLOOKUP(L342,Table_RotateWireColor[circuit],INDIRECT("Table_RotateWireColor["&amp;U342&amp;"]"))))))</f>
        <v/>
      </c>
      <c r="Y342" s="64" t="str" cm="1">
        <f t="array" aca="1" ref="Y342" ca="1">IF(C342="","",IF(D342="MCC","-----",IF(AH342&lt;=2,"-",IF(K342="","Blue",_xlfn.XLOOKUP(M342,Table_RotateWireColor[circuit],INDIRECT("Table_RotateWireColor["&amp;U342&amp;"]"))))))</f>
        <v/>
      </c>
      <c r="Z342" s="64" t="str" cm="1">
        <f t="array" aca="1" ref="Z342" ca="1">IF(C342="","",IF(D342="MCC","-----",IF(AI342&lt;&gt;1,"-",IF(K342="","White",_xlfn.XLOOKUP("N",Table_RotateWireColor[circuit],INDIRECT("Table_RotateWireColor["&amp;U342&amp;"]"))))))</f>
        <v/>
      </c>
      <c r="AA342" s="64" t="str">
        <f t="shared" si="63"/>
        <v/>
      </c>
      <c r="AB342" s="67" t="str">
        <f>IF(C342="","","PWxx-"&amp;_xlfn.XLOOKUP(C342,table_Termination[Connector],table_Termination[Abbreviation])&amp;"T-xxSALx("&amp;IF(D342="LFMC",0,IF(D342="MCC",1,3))&amp;IF(Q342="Bolt",1,0)&amp;IF(AL342="None",0,IF(AL342="1G",1,IF(AL342="4x4",2,3)))&amp;")")</f>
        <v/>
      </c>
      <c r="AC342" s="68" t="str">
        <f>IF(D342="MCC","MC Cable Wire Colors "&amp;_xlfn.XLOOKUP(C342,table_Termination[Connector],table_Termination[MCC_Wire_Colors]),"")</f>
        <v/>
      </c>
      <c r="AD342" s="69"/>
      <c r="AG342" t="e">
        <f>IF(AND(LEFT(C342,2)="L6",_xlfn.NUMBERVALUE(LEFT(U342,3))&gt;250),"1ph",_xlfn.XLOOKUP(C342,table_Termination[Connector],table_Termination[Phasing]))</f>
        <v>#N/A</v>
      </c>
      <c r="AH342" t="e">
        <f>_xlfn.XLOOKUP('Order Entry'!AG342,lookup!$O$3:$O$7,lookup!$P$3:$P$7)</f>
        <v>#N/A</v>
      </c>
      <c r="AI342" t="e">
        <f>_xlfn.XLOOKUP('Order Entry'!AG342,lookup!$O$3:$O$7,lookup!$Q$3:$Q$7)</f>
        <v>#N/A</v>
      </c>
      <c r="AJ342">
        <f t="shared" si="60"/>
        <v>0</v>
      </c>
      <c r="AK342" t="e">
        <f>_xlfn.XLOOKUP(C342,table_Termination[Connector],table_Termination[Plate_Hole])</f>
        <v>#N/A</v>
      </c>
      <c r="AL342" t="e">
        <f>_xlfn.XLOOKUP(V342,lookup!$AD$68:$AD$72,lookup!$AC$68:$AC$72)</f>
        <v>#N/A</v>
      </c>
      <c r="AM342" s="44" t="str" cm="1">
        <f t="array" ref="AM342">IF(C342="","",IF(_xlfn.XLOOKUP(C342,table_Termination[Connector],table_Termination[Plate_Hole])=1.6,{"4x4","1G"},IF(_xlfn.XLOOKUP(C342,table_Termination[Connector],table_Termination[Plate_Hole])=2.1,"4x4","None")))</f>
        <v/>
      </c>
      <c r="AO342" s="44" t="str" cm="1">
        <f t="array" ref="AO342">IF(AM342="","None",_xlfn.XLOOKUP(_xlfn.ANCHORARRAY(AM342),lookup!$AC$68:$AC$72,lookup!$AD$68:$AD$72))</f>
        <v>None</v>
      </c>
      <c r="AQ342" s="44" t="s">
        <v>283</v>
      </c>
      <c r="AR342" t="str">
        <f>IF(C342="","",_xlfn.XLOOKUP(_xlfn.XLOOKUP(C342,table_Termination[Connector],table_Termination[SQD_Breaker]),Table_Breaker[breaker],Table_Breaker[Description]))</f>
        <v/>
      </c>
      <c r="AS342" t="str">
        <f>IF(C342="","",_xlfn.XLOOKUP(_xlfn.XLOOKUP(C342,table_Termination[Connector],table_Termination[HV_Siem_Breaker]),Table_Breaker[breaker],Table_Breaker[Description],""))</f>
        <v/>
      </c>
      <c r="AT342" s="44" t="s">
        <v>283</v>
      </c>
      <c r="AU342" t="e">
        <f t="shared" si="64"/>
        <v>#N/A</v>
      </c>
      <c r="AV342" t="e">
        <f t="shared" si="65"/>
        <v>#N/A</v>
      </c>
      <c r="AW342" s="44" t="str" cm="1">
        <f t="array" ref="AW342">IF(D342="","",_xlfn.TOROW(lookup!A523:A535))</f>
        <v/>
      </c>
    </row>
    <row r="343" spans="1:49" x14ac:dyDescent="0.25">
      <c r="A343" s="56">
        <v>334</v>
      </c>
      <c r="B343" s="57" t="str">
        <f t="shared" si="61"/>
        <v/>
      </c>
      <c r="C343" s="58"/>
      <c r="D343" s="58"/>
      <c r="E343" s="57"/>
      <c r="F343" s="57" t="str">
        <f t="shared" si="62"/>
        <v/>
      </c>
      <c r="G343" s="57"/>
      <c r="H343" s="59"/>
      <c r="I343" s="59" t="s">
        <v>183</v>
      </c>
      <c r="J343" s="59" t="s">
        <v>183</v>
      </c>
      <c r="K343" s="59"/>
      <c r="L343" s="60" t="str">
        <f t="shared" si="56"/>
        <v/>
      </c>
      <c r="M343" s="60" t="str">
        <f t="shared" si="57"/>
        <v/>
      </c>
      <c r="N343" s="59"/>
      <c r="O343" s="59"/>
      <c r="P343" s="61"/>
      <c r="Q343" s="61"/>
      <c r="R343" s="62" t="str">
        <f>IF(C343="","",_xlfn.XLOOKUP(C343,table_Termination[Connector],table_Termination[Conduit_Size]))</f>
        <v/>
      </c>
      <c r="S343" s="63" t="str">
        <f>IF(C343="","",_xlfn.XLOOKUP(C343,table_Termination[Connector],table_Termination[Wire AWG]))</f>
        <v/>
      </c>
      <c r="T343" s="64" t="str">
        <f t="shared" si="59"/>
        <v/>
      </c>
      <c r="U343" s="65" t="str">
        <f>IF(C343="","",LEFT(_xlfn.XLOOKUP(C343,table_Termination[Connector],table_Termination[Voltage]),3))</f>
        <v/>
      </c>
      <c r="V343" s="66" t="str">
        <f t="shared" si="58"/>
        <v/>
      </c>
      <c r="W343" s="64" t="str" cm="1">
        <f t="array" aca="1" ref="W343" ca="1">IF(C343="","",IF(D343="MCC","------",IF(K343="","Black",_xlfn.XLOOKUP(K343,Table_RotateWireColor[circuit],INDIRECT("Table_RotateWireColor["&amp;U343&amp;"]")))))</f>
        <v/>
      </c>
      <c r="X343" s="64" t="str" cm="1">
        <f t="array" aca="1" ref="X343" ca="1">IF(C343="","",IF(D343="MCC","-----",IF(AH343=1,"-",IF(K343="","Red",_xlfn.XLOOKUP(L343,Table_RotateWireColor[circuit],INDIRECT("Table_RotateWireColor["&amp;U343&amp;"]"))))))</f>
        <v/>
      </c>
      <c r="Y343" s="64" t="str" cm="1">
        <f t="array" aca="1" ref="Y343" ca="1">IF(C343="","",IF(D343="MCC","-----",IF(AH343&lt;=2,"-",IF(K343="","Blue",_xlfn.XLOOKUP(M343,Table_RotateWireColor[circuit],INDIRECT("Table_RotateWireColor["&amp;U343&amp;"]"))))))</f>
        <v/>
      </c>
      <c r="Z343" s="64" t="str" cm="1">
        <f t="array" aca="1" ref="Z343" ca="1">IF(C343="","",IF(D343="MCC","-----",IF(AI343&lt;&gt;1,"-",IF(K343="","White",_xlfn.XLOOKUP("N",Table_RotateWireColor[circuit],INDIRECT("Table_RotateWireColor["&amp;U343&amp;"]"))))))</f>
        <v/>
      </c>
      <c r="AA343" s="64" t="str">
        <f t="shared" si="63"/>
        <v/>
      </c>
      <c r="AB343" s="67" t="str">
        <f>IF(C343="","","PWxx-"&amp;_xlfn.XLOOKUP(C343,table_Termination[Connector],table_Termination[Abbreviation])&amp;"T-xxSALx("&amp;IF(D343="LFMC",0,IF(D343="MCC",1,3))&amp;IF(Q343="Bolt",1,0)&amp;IF(AL343="None",0,IF(AL343="1G",1,IF(AL343="4x4",2,3)))&amp;")")</f>
        <v/>
      </c>
      <c r="AC343" s="68" t="str">
        <f>IF(D343="MCC","MC Cable Wire Colors "&amp;_xlfn.XLOOKUP(C343,table_Termination[Connector],table_Termination[MCC_Wire_Colors]),"")</f>
        <v/>
      </c>
      <c r="AD343" s="69"/>
      <c r="AG343" t="e">
        <f>IF(AND(LEFT(C343,2)="L6",_xlfn.NUMBERVALUE(LEFT(U343,3))&gt;250),"1ph",_xlfn.XLOOKUP(C343,table_Termination[Connector],table_Termination[Phasing]))</f>
        <v>#N/A</v>
      </c>
      <c r="AH343" t="e">
        <f>_xlfn.XLOOKUP('Order Entry'!AG343,lookup!$O$3:$O$7,lookup!$P$3:$P$7)</f>
        <v>#N/A</v>
      </c>
      <c r="AI343" t="e">
        <f>_xlfn.XLOOKUP('Order Entry'!AG343,lookup!$O$3:$O$7,lookup!$Q$3:$Q$7)</f>
        <v>#N/A</v>
      </c>
      <c r="AJ343">
        <f t="shared" si="60"/>
        <v>0</v>
      </c>
      <c r="AK343" t="e">
        <f>_xlfn.XLOOKUP(C343,table_Termination[Connector],table_Termination[Plate_Hole])</f>
        <v>#N/A</v>
      </c>
      <c r="AL343" t="e">
        <f>_xlfn.XLOOKUP(V343,lookup!$AD$68:$AD$72,lookup!$AC$68:$AC$72)</f>
        <v>#N/A</v>
      </c>
      <c r="AM343" s="44" t="str" cm="1">
        <f t="array" ref="AM343">IF(C343="","",IF(_xlfn.XLOOKUP(C343,table_Termination[Connector],table_Termination[Plate_Hole])=1.6,{"4x4","1G"},IF(_xlfn.XLOOKUP(C343,table_Termination[Connector],table_Termination[Plate_Hole])=2.1,"4x4","None")))</f>
        <v/>
      </c>
      <c r="AO343" s="44" t="str" cm="1">
        <f t="array" ref="AO343">IF(AM343="","None",_xlfn.XLOOKUP(_xlfn.ANCHORARRAY(AM343),lookup!$AC$68:$AC$72,lookup!$AD$68:$AD$72))</f>
        <v>None</v>
      </c>
      <c r="AQ343" s="44" t="s">
        <v>283</v>
      </c>
      <c r="AR343" t="str">
        <f>IF(C343="","",_xlfn.XLOOKUP(_xlfn.XLOOKUP(C343,table_Termination[Connector],table_Termination[SQD_Breaker]),Table_Breaker[breaker],Table_Breaker[Description]))</f>
        <v/>
      </c>
      <c r="AS343" t="str">
        <f>IF(C343="","",_xlfn.XLOOKUP(_xlfn.XLOOKUP(C343,table_Termination[Connector],table_Termination[HV_Siem_Breaker]),Table_Breaker[breaker],Table_Breaker[Description],""))</f>
        <v/>
      </c>
      <c r="AT343" s="44" t="s">
        <v>283</v>
      </c>
      <c r="AU343" t="e">
        <f t="shared" si="64"/>
        <v>#N/A</v>
      </c>
      <c r="AV343" t="e">
        <f t="shared" si="65"/>
        <v>#N/A</v>
      </c>
      <c r="AW343" s="44" t="str" cm="1">
        <f t="array" ref="AW343">IF(D343="","",_xlfn.TOROW(lookup!A524:A536))</f>
        <v/>
      </c>
    </row>
    <row r="344" spans="1:49" x14ac:dyDescent="0.25">
      <c r="A344" s="56">
        <v>335</v>
      </c>
      <c r="B344" s="57" t="str">
        <f t="shared" si="61"/>
        <v/>
      </c>
      <c r="C344" s="58"/>
      <c r="D344" s="58"/>
      <c r="E344" s="57"/>
      <c r="F344" s="57" t="str">
        <f t="shared" si="62"/>
        <v/>
      </c>
      <c r="G344" s="57"/>
      <c r="H344" s="59"/>
      <c r="I344" s="59" t="s">
        <v>183</v>
      </c>
      <c r="J344" s="59" t="s">
        <v>183</v>
      </c>
      <c r="K344" s="59"/>
      <c r="L344" s="60" t="str">
        <f t="shared" si="56"/>
        <v/>
      </c>
      <c r="M344" s="60" t="str">
        <f t="shared" si="57"/>
        <v/>
      </c>
      <c r="N344" s="59"/>
      <c r="O344" s="59"/>
      <c r="P344" s="61"/>
      <c r="Q344" s="61"/>
      <c r="R344" s="62" t="str">
        <f>IF(C344="","",_xlfn.XLOOKUP(C344,table_Termination[Connector],table_Termination[Conduit_Size]))</f>
        <v/>
      </c>
      <c r="S344" s="63" t="str">
        <f>IF(C344="","",_xlfn.XLOOKUP(C344,table_Termination[Connector],table_Termination[Wire AWG]))</f>
        <v/>
      </c>
      <c r="T344" s="64" t="str">
        <f t="shared" si="59"/>
        <v/>
      </c>
      <c r="U344" s="65" t="str">
        <f>IF(C344="","",LEFT(_xlfn.XLOOKUP(C344,table_Termination[Connector],table_Termination[Voltage]),3))</f>
        <v/>
      </c>
      <c r="V344" s="66" t="str">
        <f t="shared" si="58"/>
        <v/>
      </c>
      <c r="W344" s="64" t="str" cm="1">
        <f t="array" aca="1" ref="W344" ca="1">IF(C344="","",IF(D344="MCC","------",IF(K344="","Black",_xlfn.XLOOKUP(K344,Table_RotateWireColor[circuit],INDIRECT("Table_RotateWireColor["&amp;U344&amp;"]")))))</f>
        <v/>
      </c>
      <c r="X344" s="64" t="str" cm="1">
        <f t="array" aca="1" ref="X344" ca="1">IF(C344="","",IF(D344="MCC","-----",IF(AH344=1,"-",IF(K344="","Red",_xlfn.XLOOKUP(L344,Table_RotateWireColor[circuit],INDIRECT("Table_RotateWireColor["&amp;U344&amp;"]"))))))</f>
        <v/>
      </c>
      <c r="Y344" s="64" t="str" cm="1">
        <f t="array" aca="1" ref="Y344" ca="1">IF(C344="","",IF(D344="MCC","-----",IF(AH344&lt;=2,"-",IF(K344="","Blue",_xlfn.XLOOKUP(M344,Table_RotateWireColor[circuit],INDIRECT("Table_RotateWireColor["&amp;U344&amp;"]"))))))</f>
        <v/>
      </c>
      <c r="Z344" s="64" t="str" cm="1">
        <f t="array" aca="1" ref="Z344" ca="1">IF(C344="","",IF(D344="MCC","-----",IF(AI344&lt;&gt;1,"-",IF(K344="","White",_xlfn.XLOOKUP("N",Table_RotateWireColor[circuit],INDIRECT("Table_RotateWireColor["&amp;U344&amp;"]"))))))</f>
        <v/>
      </c>
      <c r="AA344" s="64" t="str">
        <f t="shared" si="63"/>
        <v/>
      </c>
      <c r="AB344" s="67" t="str">
        <f>IF(C344="","","PWxx-"&amp;_xlfn.XLOOKUP(C344,table_Termination[Connector],table_Termination[Abbreviation])&amp;"T-xxSALx("&amp;IF(D344="LFMC",0,IF(D344="MCC",1,3))&amp;IF(Q344="Bolt",1,0)&amp;IF(AL344="None",0,IF(AL344="1G",1,IF(AL344="4x4",2,3)))&amp;")")</f>
        <v/>
      </c>
      <c r="AC344" s="68" t="str">
        <f>IF(D344="MCC","MC Cable Wire Colors "&amp;_xlfn.XLOOKUP(C344,table_Termination[Connector],table_Termination[MCC_Wire_Colors]),"")</f>
        <v/>
      </c>
      <c r="AD344" s="69"/>
      <c r="AG344" t="e">
        <f>IF(AND(LEFT(C344,2)="L6",_xlfn.NUMBERVALUE(LEFT(U344,3))&gt;250),"1ph",_xlfn.XLOOKUP(C344,table_Termination[Connector],table_Termination[Phasing]))</f>
        <v>#N/A</v>
      </c>
      <c r="AH344" t="e">
        <f>_xlfn.XLOOKUP('Order Entry'!AG344,lookup!$O$3:$O$7,lookup!$P$3:$P$7)</f>
        <v>#N/A</v>
      </c>
      <c r="AI344" t="e">
        <f>_xlfn.XLOOKUP('Order Entry'!AG344,lookup!$O$3:$O$7,lookup!$Q$3:$Q$7)</f>
        <v>#N/A</v>
      </c>
      <c r="AJ344">
        <f t="shared" si="60"/>
        <v>0</v>
      </c>
      <c r="AK344" t="e">
        <f>_xlfn.XLOOKUP(C344,table_Termination[Connector],table_Termination[Plate_Hole])</f>
        <v>#N/A</v>
      </c>
      <c r="AL344" t="e">
        <f>_xlfn.XLOOKUP(V344,lookup!$AD$68:$AD$72,lookup!$AC$68:$AC$72)</f>
        <v>#N/A</v>
      </c>
      <c r="AM344" s="44" t="str" cm="1">
        <f t="array" ref="AM344">IF(C344="","",IF(_xlfn.XLOOKUP(C344,table_Termination[Connector],table_Termination[Plate_Hole])=1.6,{"4x4","1G"},IF(_xlfn.XLOOKUP(C344,table_Termination[Connector],table_Termination[Plate_Hole])=2.1,"4x4","None")))</f>
        <v/>
      </c>
      <c r="AO344" s="44" t="str" cm="1">
        <f t="array" ref="AO344">IF(AM344="","None",_xlfn.XLOOKUP(_xlfn.ANCHORARRAY(AM344),lookup!$AC$68:$AC$72,lookup!$AD$68:$AD$72))</f>
        <v>None</v>
      </c>
      <c r="AQ344" s="44" t="s">
        <v>283</v>
      </c>
      <c r="AR344" t="str">
        <f>IF(C344="","",_xlfn.XLOOKUP(_xlfn.XLOOKUP(C344,table_Termination[Connector],table_Termination[SQD_Breaker]),Table_Breaker[breaker],Table_Breaker[Description]))</f>
        <v/>
      </c>
      <c r="AS344" t="str">
        <f>IF(C344="","",_xlfn.XLOOKUP(_xlfn.XLOOKUP(C344,table_Termination[Connector],table_Termination[HV_Siem_Breaker]),Table_Breaker[breaker],Table_Breaker[Description],""))</f>
        <v/>
      </c>
      <c r="AT344" s="44" t="s">
        <v>283</v>
      </c>
      <c r="AU344" t="e">
        <f t="shared" si="64"/>
        <v>#N/A</v>
      </c>
      <c r="AV344" t="e">
        <f t="shared" si="65"/>
        <v>#N/A</v>
      </c>
      <c r="AW344" s="44" t="str" cm="1">
        <f t="array" ref="AW344">IF(D344="","",_xlfn.TOROW(lookup!A525:A537))</f>
        <v/>
      </c>
    </row>
    <row r="345" spans="1:49" x14ac:dyDescent="0.25">
      <c r="A345" s="56">
        <v>336</v>
      </c>
      <c r="B345" s="57" t="str">
        <f t="shared" si="61"/>
        <v/>
      </c>
      <c r="C345" s="58"/>
      <c r="D345" s="58"/>
      <c r="E345" s="57"/>
      <c r="F345" s="57" t="str">
        <f t="shared" si="62"/>
        <v/>
      </c>
      <c r="G345" s="57"/>
      <c r="H345" s="59"/>
      <c r="I345" s="59" t="s">
        <v>183</v>
      </c>
      <c r="J345" s="59" t="s">
        <v>183</v>
      </c>
      <c r="K345" s="59"/>
      <c r="L345" s="60" t="str">
        <f t="shared" ref="L345:L408" si="66">IF(K345="","",IF(AG345="1ph","-",K345+2))</f>
        <v/>
      </c>
      <c r="M345" s="60" t="str">
        <f t="shared" ref="M345:M408" si="67">IF(K345="","",IF(OR(L345="-",AG345="1LL"),"-",L345+2))</f>
        <v/>
      </c>
      <c r="N345" s="59"/>
      <c r="O345" s="59"/>
      <c r="P345" s="61"/>
      <c r="Q345" s="61"/>
      <c r="R345" s="62" t="str">
        <f>IF(C345="","",_xlfn.XLOOKUP(C345,table_Termination[Connector],table_Termination[Conduit_Size]))</f>
        <v/>
      </c>
      <c r="S345" s="63" t="str">
        <f>IF(C345="","",_xlfn.XLOOKUP(C345,table_Termination[Connector],table_Termination[Wire AWG]))</f>
        <v/>
      </c>
      <c r="T345" s="64" t="str">
        <f t="shared" si="59"/>
        <v/>
      </c>
      <c r="U345" s="65" t="str">
        <f>IF(C345="","",LEFT(_xlfn.XLOOKUP(C345,table_Termination[Connector],table_Termination[Voltage]),3))</f>
        <v/>
      </c>
      <c r="V345" s="66" t="str">
        <f t="shared" ref="V345:V408" si="68">IF(C345="","",AO345)</f>
        <v/>
      </c>
      <c r="W345" s="64" t="str" cm="1">
        <f t="array" aca="1" ref="W345" ca="1">IF(C345="","",IF(D345="MCC","------",IF(K345="","Black",_xlfn.XLOOKUP(K345,Table_RotateWireColor[circuit],INDIRECT("Table_RotateWireColor["&amp;U345&amp;"]")))))</f>
        <v/>
      </c>
      <c r="X345" s="64" t="str" cm="1">
        <f t="array" aca="1" ref="X345" ca="1">IF(C345="","",IF(D345="MCC","-----",IF(AH345=1,"-",IF(K345="","Red",_xlfn.XLOOKUP(L345,Table_RotateWireColor[circuit],INDIRECT("Table_RotateWireColor["&amp;U345&amp;"]"))))))</f>
        <v/>
      </c>
      <c r="Y345" s="64" t="str" cm="1">
        <f t="array" aca="1" ref="Y345" ca="1">IF(C345="","",IF(D345="MCC","-----",IF(AH345&lt;=2,"-",IF(K345="","Blue",_xlfn.XLOOKUP(M345,Table_RotateWireColor[circuit],INDIRECT("Table_RotateWireColor["&amp;U345&amp;"]"))))))</f>
        <v/>
      </c>
      <c r="Z345" s="64" t="str" cm="1">
        <f t="array" aca="1" ref="Z345" ca="1">IF(C345="","",IF(D345="MCC","-----",IF(AI345&lt;&gt;1,"-",IF(K345="","White",_xlfn.XLOOKUP("N",Table_RotateWireColor[circuit],INDIRECT("Table_RotateWireColor["&amp;U345&amp;"]"))))))</f>
        <v/>
      </c>
      <c r="AA345" s="64" t="str">
        <f t="shared" si="63"/>
        <v/>
      </c>
      <c r="AB345" s="67" t="str">
        <f>IF(C345="","","PWxx-"&amp;_xlfn.XLOOKUP(C345,table_Termination[Connector],table_Termination[Abbreviation])&amp;"T-xxSALx("&amp;IF(D345="LFMC",0,IF(D345="MCC",1,3))&amp;IF(Q345="Bolt",1,0)&amp;IF(AL345="None",0,IF(AL345="1G",1,IF(AL345="4x4",2,3)))&amp;")")</f>
        <v/>
      </c>
      <c r="AC345" s="68" t="str">
        <f>IF(D345="MCC","MC Cable Wire Colors "&amp;_xlfn.XLOOKUP(C345,table_Termination[Connector],table_Termination[MCC_Wire_Colors]),"")</f>
        <v/>
      </c>
      <c r="AD345" s="69"/>
      <c r="AG345" t="e">
        <f>IF(AND(LEFT(C345,2)="L6",_xlfn.NUMBERVALUE(LEFT(U345,3))&gt;250),"1ph",_xlfn.XLOOKUP(C345,table_Termination[Connector],table_Termination[Phasing]))</f>
        <v>#N/A</v>
      </c>
      <c r="AH345" t="e">
        <f>_xlfn.XLOOKUP('Order Entry'!AG345,lookup!$O$3:$O$7,lookup!$P$3:$P$7)</f>
        <v>#N/A</v>
      </c>
      <c r="AI345" t="e">
        <f>_xlfn.XLOOKUP('Order Entry'!AG345,lookup!$O$3:$O$7,lookup!$Q$3:$Q$7)</f>
        <v>#N/A</v>
      </c>
      <c r="AJ345">
        <f t="shared" si="60"/>
        <v>0</v>
      </c>
      <c r="AK345" t="e">
        <f>_xlfn.XLOOKUP(C345,table_Termination[Connector],table_Termination[Plate_Hole])</f>
        <v>#N/A</v>
      </c>
      <c r="AL345" t="e">
        <f>_xlfn.XLOOKUP(V345,lookup!$AD$68:$AD$72,lookup!$AC$68:$AC$72)</f>
        <v>#N/A</v>
      </c>
      <c r="AM345" s="44" t="str" cm="1">
        <f t="array" ref="AM345">IF(C345="","",IF(_xlfn.XLOOKUP(C345,table_Termination[Connector],table_Termination[Plate_Hole])=1.6,{"4x4","1G"},IF(_xlfn.XLOOKUP(C345,table_Termination[Connector],table_Termination[Plate_Hole])=2.1,"4x4","None")))</f>
        <v/>
      </c>
      <c r="AO345" s="44" t="str" cm="1">
        <f t="array" ref="AO345">IF(AM345="","None",_xlfn.XLOOKUP(_xlfn.ANCHORARRAY(AM345),lookup!$AC$68:$AC$72,lookup!$AD$68:$AD$72))</f>
        <v>None</v>
      </c>
      <c r="AQ345" s="44" t="s">
        <v>283</v>
      </c>
      <c r="AR345" t="str">
        <f>IF(C345="","",_xlfn.XLOOKUP(_xlfn.XLOOKUP(C345,table_Termination[Connector],table_Termination[SQD_Breaker]),Table_Breaker[breaker],Table_Breaker[Description]))</f>
        <v/>
      </c>
      <c r="AS345" t="str">
        <f>IF(C345="","",_xlfn.XLOOKUP(_xlfn.XLOOKUP(C345,table_Termination[Connector],table_Termination[HV_Siem_Breaker]),Table_Breaker[breaker],Table_Breaker[Description],""))</f>
        <v/>
      </c>
      <c r="AT345" s="44" t="s">
        <v>283</v>
      </c>
      <c r="AU345" t="e">
        <f t="shared" si="64"/>
        <v>#N/A</v>
      </c>
      <c r="AV345" t="e">
        <f t="shared" si="65"/>
        <v>#N/A</v>
      </c>
      <c r="AW345" s="44" t="str" cm="1">
        <f t="array" ref="AW345">IF(D345="","",_xlfn.TOROW(lookup!A526:A538))</f>
        <v/>
      </c>
    </row>
    <row r="346" spans="1:49" x14ac:dyDescent="0.25">
      <c r="A346" s="56">
        <v>337</v>
      </c>
      <c r="B346" s="57" t="str">
        <f t="shared" si="61"/>
        <v/>
      </c>
      <c r="C346" s="58"/>
      <c r="D346" s="58"/>
      <c r="E346" s="57"/>
      <c r="F346" s="57" t="str">
        <f t="shared" si="62"/>
        <v/>
      </c>
      <c r="G346" s="57"/>
      <c r="H346" s="59"/>
      <c r="I346" s="59" t="s">
        <v>183</v>
      </c>
      <c r="J346" s="59" t="s">
        <v>183</v>
      </c>
      <c r="K346" s="59"/>
      <c r="L346" s="60" t="str">
        <f t="shared" si="66"/>
        <v/>
      </c>
      <c r="M346" s="60" t="str">
        <f t="shared" si="67"/>
        <v/>
      </c>
      <c r="N346" s="59"/>
      <c r="O346" s="59"/>
      <c r="P346" s="61"/>
      <c r="Q346" s="61"/>
      <c r="R346" s="62" t="str">
        <f>IF(C346="","",_xlfn.XLOOKUP(C346,table_Termination[Connector],table_Termination[Conduit_Size]))</f>
        <v/>
      </c>
      <c r="S346" s="63" t="str">
        <f>IF(C346="","",_xlfn.XLOOKUP(C346,table_Termination[Connector],table_Termination[Wire AWG]))</f>
        <v/>
      </c>
      <c r="T346" s="64" t="str">
        <f t="shared" si="59"/>
        <v/>
      </c>
      <c r="U346" s="65" t="str">
        <f>IF(C346="","",LEFT(_xlfn.XLOOKUP(C346,table_Termination[Connector],table_Termination[Voltage]),3))</f>
        <v/>
      </c>
      <c r="V346" s="66" t="str">
        <f t="shared" si="68"/>
        <v/>
      </c>
      <c r="W346" s="64" t="str" cm="1">
        <f t="array" aca="1" ref="W346" ca="1">IF(C346="","",IF(D346="MCC","------",IF(K346="","Black",_xlfn.XLOOKUP(K346,Table_RotateWireColor[circuit],INDIRECT("Table_RotateWireColor["&amp;U346&amp;"]")))))</f>
        <v/>
      </c>
      <c r="X346" s="64" t="str" cm="1">
        <f t="array" aca="1" ref="X346" ca="1">IF(C346="","",IF(D346="MCC","-----",IF(AH346=1,"-",IF(K346="","Red",_xlfn.XLOOKUP(L346,Table_RotateWireColor[circuit],INDIRECT("Table_RotateWireColor["&amp;U346&amp;"]"))))))</f>
        <v/>
      </c>
      <c r="Y346" s="64" t="str" cm="1">
        <f t="array" aca="1" ref="Y346" ca="1">IF(C346="","",IF(D346="MCC","-----",IF(AH346&lt;=2,"-",IF(K346="","Blue",_xlfn.XLOOKUP(M346,Table_RotateWireColor[circuit],INDIRECT("Table_RotateWireColor["&amp;U346&amp;"]"))))))</f>
        <v/>
      </c>
      <c r="Z346" s="64" t="str" cm="1">
        <f t="array" aca="1" ref="Z346" ca="1">IF(C346="","",IF(D346="MCC","-----",IF(AI346&lt;&gt;1,"-",IF(K346="","White",_xlfn.XLOOKUP("N",Table_RotateWireColor[circuit],INDIRECT("Table_RotateWireColor["&amp;U346&amp;"]"))))))</f>
        <v/>
      </c>
      <c r="AA346" s="64" t="str">
        <f t="shared" si="63"/>
        <v/>
      </c>
      <c r="AB346" s="67" t="str">
        <f>IF(C346="","","PWxx-"&amp;_xlfn.XLOOKUP(C346,table_Termination[Connector],table_Termination[Abbreviation])&amp;"T-xxSALx("&amp;IF(D346="LFMC",0,IF(D346="MCC",1,3))&amp;IF(Q346="Bolt",1,0)&amp;IF(AL346="None",0,IF(AL346="1G",1,IF(AL346="4x4",2,3)))&amp;")")</f>
        <v/>
      </c>
      <c r="AC346" s="68" t="str">
        <f>IF(D346="MCC","MC Cable Wire Colors "&amp;_xlfn.XLOOKUP(C346,table_Termination[Connector],table_Termination[MCC_Wire_Colors]),"")</f>
        <v/>
      </c>
      <c r="AD346" s="69"/>
      <c r="AG346" t="e">
        <f>IF(AND(LEFT(C346,2)="L6",_xlfn.NUMBERVALUE(LEFT(U346,3))&gt;250),"1ph",_xlfn.XLOOKUP(C346,table_Termination[Connector],table_Termination[Phasing]))</f>
        <v>#N/A</v>
      </c>
      <c r="AH346" t="e">
        <f>_xlfn.XLOOKUP('Order Entry'!AG346,lookup!$O$3:$O$7,lookup!$P$3:$P$7)</f>
        <v>#N/A</v>
      </c>
      <c r="AI346" t="e">
        <f>_xlfn.XLOOKUP('Order Entry'!AG346,lookup!$O$3:$O$7,lookup!$Q$3:$Q$7)</f>
        <v>#N/A</v>
      </c>
      <c r="AJ346">
        <f t="shared" si="60"/>
        <v>0</v>
      </c>
      <c r="AK346" t="e">
        <f>_xlfn.XLOOKUP(C346,table_Termination[Connector],table_Termination[Plate_Hole])</f>
        <v>#N/A</v>
      </c>
      <c r="AL346" t="e">
        <f>_xlfn.XLOOKUP(V346,lookup!$AD$68:$AD$72,lookup!$AC$68:$AC$72)</f>
        <v>#N/A</v>
      </c>
      <c r="AM346" s="44" t="str" cm="1">
        <f t="array" ref="AM346">IF(C346="","",IF(_xlfn.XLOOKUP(C346,table_Termination[Connector],table_Termination[Plate_Hole])=1.6,{"4x4","1G"},IF(_xlfn.XLOOKUP(C346,table_Termination[Connector],table_Termination[Plate_Hole])=2.1,"4x4","None")))</f>
        <v/>
      </c>
      <c r="AO346" s="44" t="str" cm="1">
        <f t="array" ref="AO346">IF(AM346="","None",_xlfn.XLOOKUP(_xlfn.ANCHORARRAY(AM346),lookup!$AC$68:$AC$72,lookup!$AD$68:$AD$72))</f>
        <v>None</v>
      </c>
      <c r="AQ346" s="44" t="s">
        <v>283</v>
      </c>
      <c r="AR346" t="str">
        <f>IF(C346="","",_xlfn.XLOOKUP(_xlfn.XLOOKUP(C346,table_Termination[Connector],table_Termination[SQD_Breaker]),Table_Breaker[breaker],Table_Breaker[Description]))</f>
        <v/>
      </c>
      <c r="AS346" t="str">
        <f>IF(C346="","",_xlfn.XLOOKUP(_xlfn.XLOOKUP(C346,table_Termination[Connector],table_Termination[HV_Siem_Breaker]),Table_Breaker[breaker],Table_Breaker[Description],""))</f>
        <v/>
      </c>
      <c r="AT346" s="44" t="s">
        <v>283</v>
      </c>
      <c r="AU346" t="e">
        <f t="shared" si="64"/>
        <v>#N/A</v>
      </c>
      <c r="AV346" t="e">
        <f t="shared" si="65"/>
        <v>#N/A</v>
      </c>
      <c r="AW346" s="44" t="str" cm="1">
        <f t="array" ref="AW346">IF(D346="","",_xlfn.TOROW(lookup!A527:A539))</f>
        <v/>
      </c>
    </row>
    <row r="347" spans="1:49" x14ac:dyDescent="0.25">
      <c r="A347" s="56">
        <v>338</v>
      </c>
      <c r="B347" s="57" t="str">
        <f t="shared" si="61"/>
        <v/>
      </c>
      <c r="C347" s="58"/>
      <c r="D347" s="58"/>
      <c r="E347" s="57"/>
      <c r="F347" s="57" t="str">
        <f t="shared" si="62"/>
        <v/>
      </c>
      <c r="G347" s="57"/>
      <c r="H347" s="59"/>
      <c r="I347" s="59" t="s">
        <v>183</v>
      </c>
      <c r="J347" s="59" t="s">
        <v>183</v>
      </c>
      <c r="K347" s="59"/>
      <c r="L347" s="60" t="str">
        <f t="shared" si="66"/>
        <v/>
      </c>
      <c r="M347" s="60" t="str">
        <f t="shared" si="67"/>
        <v/>
      </c>
      <c r="N347" s="59"/>
      <c r="O347" s="59"/>
      <c r="P347" s="61"/>
      <c r="Q347" s="61"/>
      <c r="R347" s="62" t="str">
        <f>IF(C347="","",_xlfn.XLOOKUP(C347,table_Termination[Connector],table_Termination[Conduit_Size]))</f>
        <v/>
      </c>
      <c r="S347" s="63" t="str">
        <f>IF(C347="","",_xlfn.XLOOKUP(C347,table_Termination[Connector],table_Termination[Wire AWG]))</f>
        <v/>
      </c>
      <c r="T347" s="64" t="str">
        <f t="shared" si="59"/>
        <v/>
      </c>
      <c r="U347" s="65" t="str">
        <f>IF(C347="","",LEFT(_xlfn.XLOOKUP(C347,table_Termination[Connector],table_Termination[Voltage]),3))</f>
        <v/>
      </c>
      <c r="V347" s="66" t="str">
        <f t="shared" si="68"/>
        <v/>
      </c>
      <c r="W347" s="64" t="str" cm="1">
        <f t="array" aca="1" ref="W347" ca="1">IF(C347="","",IF(D347="MCC","------",IF(K347="","Black",_xlfn.XLOOKUP(K347,Table_RotateWireColor[circuit],INDIRECT("Table_RotateWireColor["&amp;U347&amp;"]")))))</f>
        <v/>
      </c>
      <c r="X347" s="64" t="str" cm="1">
        <f t="array" aca="1" ref="X347" ca="1">IF(C347="","",IF(D347="MCC","-----",IF(AH347=1,"-",IF(K347="","Red",_xlfn.XLOOKUP(L347,Table_RotateWireColor[circuit],INDIRECT("Table_RotateWireColor["&amp;U347&amp;"]"))))))</f>
        <v/>
      </c>
      <c r="Y347" s="64" t="str" cm="1">
        <f t="array" aca="1" ref="Y347" ca="1">IF(C347="","",IF(D347="MCC","-----",IF(AH347&lt;=2,"-",IF(K347="","Blue",_xlfn.XLOOKUP(M347,Table_RotateWireColor[circuit],INDIRECT("Table_RotateWireColor["&amp;U347&amp;"]"))))))</f>
        <v/>
      </c>
      <c r="Z347" s="64" t="str" cm="1">
        <f t="array" aca="1" ref="Z347" ca="1">IF(C347="","",IF(D347="MCC","-----",IF(AI347&lt;&gt;1,"-",IF(K347="","White",_xlfn.XLOOKUP("N",Table_RotateWireColor[circuit],INDIRECT("Table_RotateWireColor["&amp;U347&amp;"]"))))))</f>
        <v/>
      </c>
      <c r="AA347" s="64" t="str">
        <f t="shared" si="63"/>
        <v/>
      </c>
      <c r="AB347" s="67" t="str">
        <f>IF(C347="","","PWxx-"&amp;_xlfn.XLOOKUP(C347,table_Termination[Connector],table_Termination[Abbreviation])&amp;"T-xxSALx("&amp;IF(D347="LFMC",0,IF(D347="MCC",1,3))&amp;IF(Q347="Bolt",1,0)&amp;IF(AL347="None",0,IF(AL347="1G",1,IF(AL347="4x4",2,3)))&amp;")")</f>
        <v/>
      </c>
      <c r="AC347" s="68" t="str">
        <f>IF(D347="MCC","MC Cable Wire Colors "&amp;_xlfn.XLOOKUP(C347,table_Termination[Connector],table_Termination[MCC_Wire_Colors]),"")</f>
        <v/>
      </c>
      <c r="AD347" s="69"/>
      <c r="AG347" t="e">
        <f>IF(AND(LEFT(C347,2)="L6",_xlfn.NUMBERVALUE(LEFT(U347,3))&gt;250),"1ph",_xlfn.XLOOKUP(C347,table_Termination[Connector],table_Termination[Phasing]))</f>
        <v>#N/A</v>
      </c>
      <c r="AH347" t="e">
        <f>_xlfn.XLOOKUP('Order Entry'!AG347,lookup!$O$3:$O$7,lookup!$P$3:$P$7)</f>
        <v>#N/A</v>
      </c>
      <c r="AI347" t="e">
        <f>_xlfn.XLOOKUP('Order Entry'!AG347,lookup!$O$3:$O$7,lookup!$Q$3:$Q$7)</f>
        <v>#N/A</v>
      </c>
      <c r="AJ347">
        <f t="shared" si="60"/>
        <v>0</v>
      </c>
      <c r="AK347" t="e">
        <f>_xlfn.XLOOKUP(C347,table_Termination[Connector],table_Termination[Plate_Hole])</f>
        <v>#N/A</v>
      </c>
      <c r="AL347" t="e">
        <f>_xlfn.XLOOKUP(V347,lookup!$AD$68:$AD$72,lookup!$AC$68:$AC$72)</f>
        <v>#N/A</v>
      </c>
      <c r="AM347" s="44" t="str" cm="1">
        <f t="array" ref="AM347">IF(C347="","",IF(_xlfn.XLOOKUP(C347,table_Termination[Connector],table_Termination[Plate_Hole])=1.6,{"4x4","1G"},IF(_xlfn.XLOOKUP(C347,table_Termination[Connector],table_Termination[Plate_Hole])=2.1,"4x4","None")))</f>
        <v/>
      </c>
      <c r="AO347" s="44" t="str" cm="1">
        <f t="array" ref="AO347">IF(AM347="","None",_xlfn.XLOOKUP(_xlfn.ANCHORARRAY(AM347),lookup!$AC$68:$AC$72,lookup!$AD$68:$AD$72))</f>
        <v>None</v>
      </c>
      <c r="AQ347" s="44" t="s">
        <v>283</v>
      </c>
      <c r="AR347" t="str">
        <f>IF(C347="","",_xlfn.XLOOKUP(_xlfn.XLOOKUP(C347,table_Termination[Connector],table_Termination[SQD_Breaker]),Table_Breaker[breaker],Table_Breaker[Description]))</f>
        <v/>
      </c>
      <c r="AS347" t="str">
        <f>IF(C347="","",_xlfn.XLOOKUP(_xlfn.XLOOKUP(C347,table_Termination[Connector],table_Termination[HV_Siem_Breaker]),Table_Breaker[breaker],Table_Breaker[Description],""))</f>
        <v/>
      </c>
      <c r="AT347" s="44" t="s">
        <v>283</v>
      </c>
      <c r="AU347" t="e">
        <f t="shared" si="64"/>
        <v>#N/A</v>
      </c>
      <c r="AV347" t="e">
        <f t="shared" si="65"/>
        <v>#N/A</v>
      </c>
      <c r="AW347" s="44" t="str" cm="1">
        <f t="array" ref="AW347">IF(D347="","",_xlfn.TOROW(lookup!A528:A540))</f>
        <v/>
      </c>
    </row>
    <row r="348" spans="1:49" x14ac:dyDescent="0.25">
      <c r="A348" s="56">
        <v>339</v>
      </c>
      <c r="B348" s="57" t="str">
        <f t="shared" si="61"/>
        <v/>
      </c>
      <c r="C348" s="58"/>
      <c r="D348" s="58"/>
      <c r="E348" s="57"/>
      <c r="F348" s="57" t="str">
        <f t="shared" si="62"/>
        <v/>
      </c>
      <c r="G348" s="57"/>
      <c r="H348" s="59"/>
      <c r="I348" s="59" t="s">
        <v>183</v>
      </c>
      <c r="J348" s="59" t="s">
        <v>183</v>
      </c>
      <c r="K348" s="59"/>
      <c r="L348" s="60" t="str">
        <f t="shared" si="66"/>
        <v/>
      </c>
      <c r="M348" s="60" t="str">
        <f t="shared" si="67"/>
        <v/>
      </c>
      <c r="N348" s="59"/>
      <c r="O348" s="59"/>
      <c r="P348" s="61"/>
      <c r="Q348" s="61"/>
      <c r="R348" s="62" t="str">
        <f>IF(C348="","",_xlfn.XLOOKUP(C348,table_Termination[Connector],table_Termination[Conduit_Size]))</f>
        <v/>
      </c>
      <c r="S348" s="63" t="str">
        <f>IF(C348="","",_xlfn.XLOOKUP(C348,table_Termination[Connector],table_Termination[Wire AWG]))</f>
        <v/>
      </c>
      <c r="T348" s="64" t="str">
        <f t="shared" si="59"/>
        <v/>
      </c>
      <c r="U348" s="65" t="str">
        <f>IF(C348="","",LEFT(_xlfn.XLOOKUP(C348,table_Termination[Connector],table_Termination[Voltage]),3))</f>
        <v/>
      </c>
      <c r="V348" s="66" t="str">
        <f t="shared" si="68"/>
        <v/>
      </c>
      <c r="W348" s="64" t="str" cm="1">
        <f t="array" aca="1" ref="W348" ca="1">IF(C348="","",IF(D348="MCC","------",IF(K348="","Black",_xlfn.XLOOKUP(K348,Table_RotateWireColor[circuit],INDIRECT("Table_RotateWireColor["&amp;U348&amp;"]")))))</f>
        <v/>
      </c>
      <c r="X348" s="64" t="str" cm="1">
        <f t="array" aca="1" ref="X348" ca="1">IF(C348="","",IF(D348="MCC","-----",IF(AH348=1,"-",IF(K348="","Red",_xlfn.XLOOKUP(L348,Table_RotateWireColor[circuit],INDIRECT("Table_RotateWireColor["&amp;U348&amp;"]"))))))</f>
        <v/>
      </c>
      <c r="Y348" s="64" t="str" cm="1">
        <f t="array" aca="1" ref="Y348" ca="1">IF(C348="","",IF(D348="MCC","-----",IF(AH348&lt;=2,"-",IF(K348="","Blue",_xlfn.XLOOKUP(M348,Table_RotateWireColor[circuit],INDIRECT("Table_RotateWireColor["&amp;U348&amp;"]"))))))</f>
        <v/>
      </c>
      <c r="Z348" s="64" t="str" cm="1">
        <f t="array" aca="1" ref="Z348" ca="1">IF(C348="","",IF(D348="MCC","-----",IF(AI348&lt;&gt;1,"-",IF(K348="","White",_xlfn.XLOOKUP("N",Table_RotateWireColor[circuit],INDIRECT("Table_RotateWireColor["&amp;U348&amp;"]"))))))</f>
        <v/>
      </c>
      <c r="AA348" s="64" t="str">
        <f t="shared" si="63"/>
        <v/>
      </c>
      <c r="AB348" s="67" t="str">
        <f>IF(C348="","","PWxx-"&amp;_xlfn.XLOOKUP(C348,table_Termination[Connector],table_Termination[Abbreviation])&amp;"T-xxSALx("&amp;IF(D348="LFMC",0,IF(D348="MCC",1,3))&amp;IF(Q348="Bolt",1,0)&amp;IF(AL348="None",0,IF(AL348="1G",1,IF(AL348="4x4",2,3)))&amp;")")</f>
        <v/>
      </c>
      <c r="AC348" s="68" t="str">
        <f>IF(D348="MCC","MC Cable Wire Colors "&amp;_xlfn.XLOOKUP(C348,table_Termination[Connector],table_Termination[MCC_Wire_Colors]),"")</f>
        <v/>
      </c>
      <c r="AD348" s="69"/>
      <c r="AG348" t="e">
        <f>IF(AND(LEFT(C348,2)="L6",_xlfn.NUMBERVALUE(LEFT(U348,3))&gt;250),"1ph",_xlfn.XLOOKUP(C348,table_Termination[Connector],table_Termination[Phasing]))</f>
        <v>#N/A</v>
      </c>
      <c r="AH348" t="e">
        <f>_xlfn.XLOOKUP('Order Entry'!AG348,lookup!$O$3:$O$7,lookup!$P$3:$P$7)</f>
        <v>#N/A</v>
      </c>
      <c r="AI348" t="e">
        <f>_xlfn.XLOOKUP('Order Entry'!AG348,lookup!$O$3:$O$7,lookup!$Q$3:$Q$7)</f>
        <v>#N/A</v>
      </c>
      <c r="AJ348">
        <f t="shared" si="60"/>
        <v>0</v>
      </c>
      <c r="AK348" t="e">
        <f>_xlfn.XLOOKUP(C348,table_Termination[Connector],table_Termination[Plate_Hole])</f>
        <v>#N/A</v>
      </c>
      <c r="AL348" t="e">
        <f>_xlfn.XLOOKUP(V348,lookup!$AD$68:$AD$72,lookup!$AC$68:$AC$72)</f>
        <v>#N/A</v>
      </c>
      <c r="AM348" s="44" t="str" cm="1">
        <f t="array" ref="AM348">IF(C348="","",IF(_xlfn.XLOOKUP(C348,table_Termination[Connector],table_Termination[Plate_Hole])=1.6,{"4x4","1G"},IF(_xlfn.XLOOKUP(C348,table_Termination[Connector],table_Termination[Plate_Hole])=2.1,"4x4","None")))</f>
        <v/>
      </c>
      <c r="AO348" s="44" t="str" cm="1">
        <f t="array" ref="AO348">IF(AM348="","None",_xlfn.XLOOKUP(_xlfn.ANCHORARRAY(AM348),lookup!$AC$68:$AC$72,lookup!$AD$68:$AD$72))</f>
        <v>None</v>
      </c>
      <c r="AQ348" s="44" t="s">
        <v>283</v>
      </c>
      <c r="AR348" t="str">
        <f>IF(C348="","",_xlfn.XLOOKUP(_xlfn.XLOOKUP(C348,table_Termination[Connector],table_Termination[SQD_Breaker]),Table_Breaker[breaker],Table_Breaker[Description]))</f>
        <v/>
      </c>
      <c r="AS348" t="str">
        <f>IF(C348="","",_xlfn.XLOOKUP(_xlfn.XLOOKUP(C348,table_Termination[Connector],table_Termination[HV_Siem_Breaker]),Table_Breaker[breaker],Table_Breaker[Description],""))</f>
        <v/>
      </c>
      <c r="AT348" s="44" t="s">
        <v>283</v>
      </c>
      <c r="AU348" t="e">
        <f t="shared" si="64"/>
        <v>#N/A</v>
      </c>
      <c r="AV348" t="e">
        <f t="shared" si="65"/>
        <v>#N/A</v>
      </c>
      <c r="AW348" s="44" t="str" cm="1">
        <f t="array" ref="AW348">IF(D348="","",_xlfn.TOROW(lookup!A529:A541))</f>
        <v/>
      </c>
    </row>
    <row r="349" spans="1:49" x14ac:dyDescent="0.25">
      <c r="A349" s="56">
        <v>340</v>
      </c>
      <c r="B349" s="57" t="str">
        <f t="shared" si="61"/>
        <v/>
      </c>
      <c r="C349" s="58"/>
      <c r="D349" s="58"/>
      <c r="E349" s="57"/>
      <c r="F349" s="57" t="str">
        <f t="shared" si="62"/>
        <v/>
      </c>
      <c r="G349" s="57"/>
      <c r="H349" s="59"/>
      <c r="I349" s="59" t="s">
        <v>183</v>
      </c>
      <c r="J349" s="59" t="s">
        <v>183</v>
      </c>
      <c r="K349" s="59"/>
      <c r="L349" s="60" t="str">
        <f t="shared" si="66"/>
        <v/>
      </c>
      <c r="M349" s="60" t="str">
        <f t="shared" si="67"/>
        <v/>
      </c>
      <c r="N349" s="59"/>
      <c r="O349" s="59"/>
      <c r="P349" s="61"/>
      <c r="Q349" s="61"/>
      <c r="R349" s="62" t="str">
        <f>IF(C349="","",_xlfn.XLOOKUP(C349,table_Termination[Connector],table_Termination[Conduit_Size]))</f>
        <v/>
      </c>
      <c r="S349" s="63" t="str">
        <f>IF(C349="","",_xlfn.XLOOKUP(C349,table_Termination[Connector],table_Termination[Wire AWG]))</f>
        <v/>
      </c>
      <c r="T349" s="64" t="str">
        <f t="shared" si="59"/>
        <v/>
      </c>
      <c r="U349" s="65" t="str">
        <f>IF(C349="","",LEFT(_xlfn.XLOOKUP(C349,table_Termination[Connector],table_Termination[Voltage]),3))</f>
        <v/>
      </c>
      <c r="V349" s="66" t="str">
        <f t="shared" si="68"/>
        <v/>
      </c>
      <c r="W349" s="64" t="str" cm="1">
        <f t="array" aca="1" ref="W349" ca="1">IF(C349="","",IF(D349="MCC","------",IF(K349="","Black",_xlfn.XLOOKUP(K349,Table_RotateWireColor[circuit],INDIRECT("Table_RotateWireColor["&amp;U349&amp;"]")))))</f>
        <v/>
      </c>
      <c r="X349" s="64" t="str" cm="1">
        <f t="array" aca="1" ref="X349" ca="1">IF(C349="","",IF(D349="MCC","-----",IF(AH349=1,"-",IF(K349="","Red",_xlfn.XLOOKUP(L349,Table_RotateWireColor[circuit],INDIRECT("Table_RotateWireColor["&amp;U349&amp;"]"))))))</f>
        <v/>
      </c>
      <c r="Y349" s="64" t="str" cm="1">
        <f t="array" aca="1" ref="Y349" ca="1">IF(C349="","",IF(D349="MCC","-----",IF(AH349&lt;=2,"-",IF(K349="","Blue",_xlfn.XLOOKUP(M349,Table_RotateWireColor[circuit],INDIRECT("Table_RotateWireColor["&amp;U349&amp;"]"))))))</f>
        <v/>
      </c>
      <c r="Z349" s="64" t="str" cm="1">
        <f t="array" aca="1" ref="Z349" ca="1">IF(C349="","",IF(D349="MCC","-----",IF(AI349&lt;&gt;1,"-",IF(K349="","White",_xlfn.XLOOKUP("N",Table_RotateWireColor[circuit],INDIRECT("Table_RotateWireColor["&amp;U349&amp;"]"))))))</f>
        <v/>
      </c>
      <c r="AA349" s="64" t="str">
        <f t="shared" si="63"/>
        <v/>
      </c>
      <c r="AB349" s="67" t="str">
        <f>IF(C349="","","PWxx-"&amp;_xlfn.XLOOKUP(C349,table_Termination[Connector],table_Termination[Abbreviation])&amp;"T-xxSALx("&amp;IF(D349="LFMC",0,IF(D349="MCC",1,3))&amp;IF(Q349="Bolt",1,0)&amp;IF(AL349="None",0,IF(AL349="1G",1,IF(AL349="4x4",2,3)))&amp;")")</f>
        <v/>
      </c>
      <c r="AC349" s="68" t="str">
        <f>IF(D349="MCC","MC Cable Wire Colors "&amp;_xlfn.XLOOKUP(C349,table_Termination[Connector],table_Termination[MCC_Wire_Colors]),"")</f>
        <v/>
      </c>
      <c r="AD349" s="69"/>
      <c r="AG349" t="e">
        <f>IF(AND(LEFT(C349,2)="L6",_xlfn.NUMBERVALUE(LEFT(U349,3))&gt;250),"1ph",_xlfn.XLOOKUP(C349,table_Termination[Connector],table_Termination[Phasing]))</f>
        <v>#N/A</v>
      </c>
      <c r="AH349" t="e">
        <f>_xlfn.XLOOKUP('Order Entry'!AG349,lookup!$O$3:$O$7,lookup!$P$3:$P$7)</f>
        <v>#N/A</v>
      </c>
      <c r="AI349" t="e">
        <f>_xlfn.XLOOKUP('Order Entry'!AG349,lookup!$O$3:$O$7,lookup!$Q$3:$Q$7)</f>
        <v>#N/A</v>
      </c>
      <c r="AJ349">
        <f t="shared" si="60"/>
        <v>0</v>
      </c>
      <c r="AK349" t="e">
        <f>_xlfn.XLOOKUP(C349,table_Termination[Connector],table_Termination[Plate_Hole])</f>
        <v>#N/A</v>
      </c>
      <c r="AL349" t="e">
        <f>_xlfn.XLOOKUP(V349,lookup!$AD$68:$AD$72,lookup!$AC$68:$AC$72)</f>
        <v>#N/A</v>
      </c>
      <c r="AM349" s="44" t="str" cm="1">
        <f t="array" ref="AM349">IF(C349="","",IF(_xlfn.XLOOKUP(C349,table_Termination[Connector],table_Termination[Plate_Hole])=1.6,{"4x4","1G"},IF(_xlfn.XLOOKUP(C349,table_Termination[Connector],table_Termination[Plate_Hole])=2.1,"4x4","None")))</f>
        <v/>
      </c>
      <c r="AO349" s="44" t="str" cm="1">
        <f t="array" ref="AO349">IF(AM349="","None",_xlfn.XLOOKUP(_xlfn.ANCHORARRAY(AM349),lookup!$AC$68:$AC$72,lookup!$AD$68:$AD$72))</f>
        <v>None</v>
      </c>
      <c r="AQ349" s="44" t="s">
        <v>283</v>
      </c>
      <c r="AR349" t="str">
        <f>IF(C349="","",_xlfn.XLOOKUP(_xlfn.XLOOKUP(C349,table_Termination[Connector],table_Termination[SQD_Breaker]),Table_Breaker[breaker],Table_Breaker[Description]))</f>
        <v/>
      </c>
      <c r="AS349" t="str">
        <f>IF(C349="","",_xlfn.XLOOKUP(_xlfn.XLOOKUP(C349,table_Termination[Connector],table_Termination[HV_Siem_Breaker]),Table_Breaker[breaker],Table_Breaker[Description],""))</f>
        <v/>
      </c>
      <c r="AT349" s="44" t="s">
        <v>283</v>
      </c>
      <c r="AU349" t="e">
        <f t="shared" si="64"/>
        <v>#N/A</v>
      </c>
      <c r="AV349" t="e">
        <f t="shared" si="65"/>
        <v>#N/A</v>
      </c>
      <c r="AW349" s="44" t="str" cm="1">
        <f t="array" ref="AW349">IF(D349="","",_xlfn.TOROW(lookup!A530:A542))</f>
        <v/>
      </c>
    </row>
    <row r="350" spans="1:49" x14ac:dyDescent="0.25">
      <c r="A350" s="56">
        <v>341</v>
      </c>
      <c r="B350" s="57" t="str">
        <f t="shared" si="61"/>
        <v/>
      </c>
      <c r="C350" s="58"/>
      <c r="D350" s="58"/>
      <c r="E350" s="57"/>
      <c r="F350" s="57" t="str">
        <f t="shared" si="62"/>
        <v/>
      </c>
      <c r="G350" s="57"/>
      <c r="H350" s="59"/>
      <c r="I350" s="59" t="s">
        <v>183</v>
      </c>
      <c r="J350" s="59" t="s">
        <v>183</v>
      </c>
      <c r="K350" s="59"/>
      <c r="L350" s="60" t="str">
        <f t="shared" si="66"/>
        <v/>
      </c>
      <c r="M350" s="60" t="str">
        <f t="shared" si="67"/>
        <v/>
      </c>
      <c r="N350" s="59"/>
      <c r="O350" s="59"/>
      <c r="P350" s="61"/>
      <c r="Q350" s="61"/>
      <c r="R350" s="62" t="str">
        <f>IF(C350="","",_xlfn.XLOOKUP(C350,table_Termination[Connector],table_Termination[Conduit_Size]))</f>
        <v/>
      </c>
      <c r="S350" s="63" t="str">
        <f>IF(C350="","",_xlfn.XLOOKUP(C350,table_Termination[Connector],table_Termination[Wire AWG]))</f>
        <v/>
      </c>
      <c r="T350" s="64" t="str">
        <f t="shared" si="59"/>
        <v/>
      </c>
      <c r="U350" s="65" t="str">
        <f>IF(C350="","",LEFT(_xlfn.XLOOKUP(C350,table_Termination[Connector],table_Termination[Voltage]),3))</f>
        <v/>
      </c>
      <c r="V350" s="66" t="str">
        <f t="shared" si="68"/>
        <v/>
      </c>
      <c r="W350" s="64" t="str" cm="1">
        <f t="array" aca="1" ref="W350" ca="1">IF(C350="","",IF(D350="MCC","------",IF(K350="","Black",_xlfn.XLOOKUP(K350,Table_RotateWireColor[circuit],INDIRECT("Table_RotateWireColor["&amp;U350&amp;"]")))))</f>
        <v/>
      </c>
      <c r="X350" s="64" t="str" cm="1">
        <f t="array" aca="1" ref="X350" ca="1">IF(C350="","",IF(D350="MCC","-----",IF(AH350=1,"-",IF(K350="","Red",_xlfn.XLOOKUP(L350,Table_RotateWireColor[circuit],INDIRECT("Table_RotateWireColor["&amp;U350&amp;"]"))))))</f>
        <v/>
      </c>
      <c r="Y350" s="64" t="str" cm="1">
        <f t="array" aca="1" ref="Y350" ca="1">IF(C350="","",IF(D350="MCC","-----",IF(AH350&lt;=2,"-",IF(K350="","Blue",_xlfn.XLOOKUP(M350,Table_RotateWireColor[circuit],INDIRECT("Table_RotateWireColor["&amp;U350&amp;"]"))))))</f>
        <v/>
      </c>
      <c r="Z350" s="64" t="str" cm="1">
        <f t="array" aca="1" ref="Z350" ca="1">IF(C350="","",IF(D350="MCC","-----",IF(AI350&lt;&gt;1,"-",IF(K350="","White",_xlfn.XLOOKUP("N",Table_RotateWireColor[circuit],INDIRECT("Table_RotateWireColor["&amp;U350&amp;"]"))))))</f>
        <v/>
      </c>
      <c r="AA350" s="64" t="str">
        <f t="shared" si="63"/>
        <v/>
      </c>
      <c r="AB350" s="67" t="str">
        <f>IF(C350="","","PWxx-"&amp;_xlfn.XLOOKUP(C350,table_Termination[Connector],table_Termination[Abbreviation])&amp;"T-xxSALx("&amp;IF(D350="LFMC",0,IF(D350="MCC",1,3))&amp;IF(Q350="Bolt",1,0)&amp;IF(AL350="None",0,IF(AL350="1G",1,IF(AL350="4x4",2,3)))&amp;")")</f>
        <v/>
      </c>
      <c r="AC350" s="68" t="str">
        <f>IF(D350="MCC","MC Cable Wire Colors "&amp;_xlfn.XLOOKUP(C350,table_Termination[Connector],table_Termination[MCC_Wire_Colors]),"")</f>
        <v/>
      </c>
      <c r="AD350" s="69"/>
      <c r="AG350" t="e">
        <f>IF(AND(LEFT(C350,2)="L6",_xlfn.NUMBERVALUE(LEFT(U350,3))&gt;250),"1ph",_xlfn.XLOOKUP(C350,table_Termination[Connector],table_Termination[Phasing]))</f>
        <v>#N/A</v>
      </c>
      <c r="AH350" t="e">
        <f>_xlfn.XLOOKUP('Order Entry'!AG350,lookup!$O$3:$O$7,lookup!$P$3:$P$7)</f>
        <v>#N/A</v>
      </c>
      <c r="AI350" t="e">
        <f>_xlfn.XLOOKUP('Order Entry'!AG350,lookup!$O$3:$O$7,lookup!$Q$3:$Q$7)</f>
        <v>#N/A</v>
      </c>
      <c r="AJ350">
        <f t="shared" si="60"/>
        <v>0</v>
      </c>
      <c r="AK350" t="e">
        <f>_xlfn.XLOOKUP(C350,table_Termination[Connector],table_Termination[Plate_Hole])</f>
        <v>#N/A</v>
      </c>
      <c r="AL350" t="e">
        <f>_xlfn.XLOOKUP(V350,lookup!$AD$68:$AD$72,lookup!$AC$68:$AC$72)</f>
        <v>#N/A</v>
      </c>
      <c r="AM350" s="44" t="str" cm="1">
        <f t="array" ref="AM350">IF(C350="","",IF(_xlfn.XLOOKUP(C350,table_Termination[Connector],table_Termination[Plate_Hole])=1.6,{"4x4","1G"},IF(_xlfn.XLOOKUP(C350,table_Termination[Connector],table_Termination[Plate_Hole])=2.1,"4x4","None")))</f>
        <v/>
      </c>
      <c r="AO350" s="44" t="str" cm="1">
        <f t="array" ref="AO350">IF(AM350="","None",_xlfn.XLOOKUP(_xlfn.ANCHORARRAY(AM350),lookup!$AC$68:$AC$72,lookup!$AD$68:$AD$72))</f>
        <v>None</v>
      </c>
      <c r="AQ350" s="44" t="s">
        <v>283</v>
      </c>
      <c r="AR350" t="str">
        <f>IF(C350="","",_xlfn.XLOOKUP(_xlfn.XLOOKUP(C350,table_Termination[Connector],table_Termination[SQD_Breaker]),Table_Breaker[breaker],Table_Breaker[Description]))</f>
        <v/>
      </c>
      <c r="AS350" t="str">
        <f>IF(C350="","",_xlfn.XLOOKUP(_xlfn.XLOOKUP(C350,table_Termination[Connector],table_Termination[HV_Siem_Breaker]),Table_Breaker[breaker],Table_Breaker[Description],""))</f>
        <v/>
      </c>
      <c r="AT350" s="44" t="s">
        <v>283</v>
      </c>
      <c r="AU350" t="e">
        <f t="shared" si="64"/>
        <v>#N/A</v>
      </c>
      <c r="AV350" t="e">
        <f t="shared" si="65"/>
        <v>#N/A</v>
      </c>
      <c r="AW350" s="44" t="str" cm="1">
        <f t="array" ref="AW350">IF(D350="","",_xlfn.TOROW(lookup!A531:A543))</f>
        <v/>
      </c>
    </row>
    <row r="351" spans="1:49" x14ac:dyDescent="0.25">
      <c r="A351" s="56">
        <v>342</v>
      </c>
      <c r="B351" s="57" t="str">
        <f t="shared" si="61"/>
        <v/>
      </c>
      <c r="C351" s="58"/>
      <c r="D351" s="58"/>
      <c r="E351" s="57"/>
      <c r="F351" s="57" t="str">
        <f t="shared" si="62"/>
        <v/>
      </c>
      <c r="G351" s="57"/>
      <c r="H351" s="59"/>
      <c r="I351" s="59" t="s">
        <v>183</v>
      </c>
      <c r="J351" s="59" t="s">
        <v>183</v>
      </c>
      <c r="K351" s="59"/>
      <c r="L351" s="60" t="str">
        <f t="shared" si="66"/>
        <v/>
      </c>
      <c r="M351" s="60" t="str">
        <f t="shared" si="67"/>
        <v/>
      </c>
      <c r="N351" s="59"/>
      <c r="O351" s="59"/>
      <c r="P351" s="61"/>
      <c r="Q351" s="61"/>
      <c r="R351" s="62" t="str">
        <f>IF(C351="","",_xlfn.XLOOKUP(C351,table_Termination[Connector],table_Termination[Conduit_Size]))</f>
        <v/>
      </c>
      <c r="S351" s="63" t="str">
        <f>IF(C351="","",_xlfn.XLOOKUP(C351,table_Termination[Connector],table_Termination[Wire AWG]))</f>
        <v/>
      </c>
      <c r="T351" s="64" t="str">
        <f t="shared" si="59"/>
        <v/>
      </c>
      <c r="U351" s="65" t="str">
        <f>IF(C351="","",LEFT(_xlfn.XLOOKUP(C351,table_Termination[Connector],table_Termination[Voltage]),3))</f>
        <v/>
      </c>
      <c r="V351" s="66" t="str">
        <f t="shared" si="68"/>
        <v/>
      </c>
      <c r="W351" s="64" t="str" cm="1">
        <f t="array" aca="1" ref="W351" ca="1">IF(C351="","",IF(D351="MCC","------",IF(K351="","Black",_xlfn.XLOOKUP(K351,Table_RotateWireColor[circuit],INDIRECT("Table_RotateWireColor["&amp;U351&amp;"]")))))</f>
        <v/>
      </c>
      <c r="X351" s="64" t="str" cm="1">
        <f t="array" aca="1" ref="X351" ca="1">IF(C351="","",IF(D351="MCC","-----",IF(AH351=1,"-",IF(K351="","Red",_xlfn.XLOOKUP(L351,Table_RotateWireColor[circuit],INDIRECT("Table_RotateWireColor["&amp;U351&amp;"]"))))))</f>
        <v/>
      </c>
      <c r="Y351" s="64" t="str" cm="1">
        <f t="array" aca="1" ref="Y351" ca="1">IF(C351="","",IF(D351="MCC","-----",IF(AH351&lt;=2,"-",IF(K351="","Blue",_xlfn.XLOOKUP(M351,Table_RotateWireColor[circuit],INDIRECT("Table_RotateWireColor["&amp;U351&amp;"]"))))))</f>
        <v/>
      </c>
      <c r="Z351" s="64" t="str" cm="1">
        <f t="array" aca="1" ref="Z351" ca="1">IF(C351="","",IF(D351="MCC","-----",IF(AI351&lt;&gt;1,"-",IF(K351="","White",_xlfn.XLOOKUP("N",Table_RotateWireColor[circuit],INDIRECT("Table_RotateWireColor["&amp;U351&amp;"]"))))))</f>
        <v/>
      </c>
      <c r="AA351" s="64" t="str">
        <f t="shared" si="63"/>
        <v/>
      </c>
      <c r="AB351" s="67" t="str">
        <f>IF(C351="","","PWxx-"&amp;_xlfn.XLOOKUP(C351,table_Termination[Connector],table_Termination[Abbreviation])&amp;"T-xxSALx("&amp;IF(D351="LFMC",0,IF(D351="MCC",1,3))&amp;IF(Q351="Bolt",1,0)&amp;IF(AL351="None",0,IF(AL351="1G",1,IF(AL351="4x4",2,3)))&amp;")")</f>
        <v/>
      </c>
      <c r="AC351" s="68" t="str">
        <f>IF(D351="MCC","MC Cable Wire Colors "&amp;_xlfn.XLOOKUP(C351,table_Termination[Connector],table_Termination[MCC_Wire_Colors]),"")</f>
        <v/>
      </c>
      <c r="AD351" s="69"/>
      <c r="AG351" t="e">
        <f>IF(AND(LEFT(C351,2)="L6",_xlfn.NUMBERVALUE(LEFT(U351,3))&gt;250),"1ph",_xlfn.XLOOKUP(C351,table_Termination[Connector],table_Termination[Phasing]))</f>
        <v>#N/A</v>
      </c>
      <c r="AH351" t="e">
        <f>_xlfn.XLOOKUP('Order Entry'!AG351,lookup!$O$3:$O$7,lookup!$P$3:$P$7)</f>
        <v>#N/A</v>
      </c>
      <c r="AI351" t="e">
        <f>_xlfn.XLOOKUP('Order Entry'!AG351,lookup!$O$3:$O$7,lookup!$Q$3:$Q$7)</f>
        <v>#N/A</v>
      </c>
      <c r="AJ351">
        <f t="shared" si="60"/>
        <v>0</v>
      </c>
      <c r="AK351" t="e">
        <f>_xlfn.XLOOKUP(C351,table_Termination[Connector],table_Termination[Plate_Hole])</f>
        <v>#N/A</v>
      </c>
      <c r="AL351" t="e">
        <f>_xlfn.XLOOKUP(V351,lookup!$AD$68:$AD$72,lookup!$AC$68:$AC$72)</f>
        <v>#N/A</v>
      </c>
      <c r="AM351" s="44" t="str" cm="1">
        <f t="array" ref="AM351">IF(C351="","",IF(_xlfn.XLOOKUP(C351,table_Termination[Connector],table_Termination[Plate_Hole])=1.6,{"4x4","1G"},IF(_xlfn.XLOOKUP(C351,table_Termination[Connector],table_Termination[Plate_Hole])=2.1,"4x4","None")))</f>
        <v/>
      </c>
      <c r="AO351" s="44" t="str" cm="1">
        <f t="array" ref="AO351">IF(AM351="","None",_xlfn.XLOOKUP(_xlfn.ANCHORARRAY(AM351),lookup!$AC$68:$AC$72,lookup!$AD$68:$AD$72))</f>
        <v>None</v>
      </c>
      <c r="AQ351" s="44" t="s">
        <v>283</v>
      </c>
      <c r="AR351" t="str">
        <f>IF(C351="","",_xlfn.XLOOKUP(_xlfn.XLOOKUP(C351,table_Termination[Connector],table_Termination[SQD_Breaker]),Table_Breaker[breaker],Table_Breaker[Description]))</f>
        <v/>
      </c>
      <c r="AS351" t="str">
        <f>IF(C351="","",_xlfn.XLOOKUP(_xlfn.XLOOKUP(C351,table_Termination[Connector],table_Termination[HV_Siem_Breaker]),Table_Breaker[breaker],Table_Breaker[Description],""))</f>
        <v/>
      </c>
      <c r="AT351" s="44" t="s">
        <v>283</v>
      </c>
      <c r="AU351" t="e">
        <f t="shared" si="64"/>
        <v>#N/A</v>
      </c>
      <c r="AV351" t="e">
        <f t="shared" si="65"/>
        <v>#N/A</v>
      </c>
      <c r="AW351" s="44" t="str" cm="1">
        <f t="array" ref="AW351">IF(D351="","",_xlfn.TOROW(lookup!A532:A544))</f>
        <v/>
      </c>
    </row>
    <row r="352" spans="1:49" x14ac:dyDescent="0.25">
      <c r="A352" s="56">
        <v>343</v>
      </c>
      <c r="B352" s="57" t="str">
        <f t="shared" si="61"/>
        <v/>
      </c>
      <c r="C352" s="58"/>
      <c r="D352" s="58"/>
      <c r="E352" s="57"/>
      <c r="F352" s="57" t="str">
        <f t="shared" si="62"/>
        <v/>
      </c>
      <c r="G352" s="57"/>
      <c r="H352" s="59"/>
      <c r="I352" s="59" t="s">
        <v>183</v>
      </c>
      <c r="J352" s="59" t="s">
        <v>183</v>
      </c>
      <c r="K352" s="59"/>
      <c r="L352" s="60" t="str">
        <f t="shared" si="66"/>
        <v/>
      </c>
      <c r="M352" s="60" t="str">
        <f t="shared" si="67"/>
        <v/>
      </c>
      <c r="N352" s="59"/>
      <c r="O352" s="59"/>
      <c r="P352" s="61"/>
      <c r="Q352" s="61"/>
      <c r="R352" s="62" t="str">
        <f>IF(C352="","",_xlfn.XLOOKUP(C352,table_Termination[Connector],table_Termination[Conduit_Size]))</f>
        <v/>
      </c>
      <c r="S352" s="63" t="str">
        <f>IF(C352="","",_xlfn.XLOOKUP(C352,table_Termination[Connector],table_Termination[Wire AWG]))</f>
        <v/>
      </c>
      <c r="T352" s="64" t="str">
        <f t="shared" si="59"/>
        <v/>
      </c>
      <c r="U352" s="65" t="str">
        <f>IF(C352="","",LEFT(_xlfn.XLOOKUP(C352,table_Termination[Connector],table_Termination[Voltage]),3))</f>
        <v/>
      </c>
      <c r="V352" s="66" t="str">
        <f t="shared" si="68"/>
        <v/>
      </c>
      <c r="W352" s="64" t="str" cm="1">
        <f t="array" aca="1" ref="W352" ca="1">IF(C352="","",IF(D352="MCC","------",IF(K352="","Black",_xlfn.XLOOKUP(K352,Table_RotateWireColor[circuit],INDIRECT("Table_RotateWireColor["&amp;U352&amp;"]")))))</f>
        <v/>
      </c>
      <c r="X352" s="64" t="str" cm="1">
        <f t="array" aca="1" ref="X352" ca="1">IF(C352="","",IF(D352="MCC","-----",IF(AH352=1,"-",IF(K352="","Red",_xlfn.XLOOKUP(L352,Table_RotateWireColor[circuit],INDIRECT("Table_RotateWireColor["&amp;U352&amp;"]"))))))</f>
        <v/>
      </c>
      <c r="Y352" s="64" t="str" cm="1">
        <f t="array" aca="1" ref="Y352" ca="1">IF(C352="","",IF(D352="MCC","-----",IF(AH352&lt;=2,"-",IF(K352="","Blue",_xlfn.XLOOKUP(M352,Table_RotateWireColor[circuit],INDIRECT("Table_RotateWireColor["&amp;U352&amp;"]"))))))</f>
        <v/>
      </c>
      <c r="Z352" s="64" t="str" cm="1">
        <f t="array" aca="1" ref="Z352" ca="1">IF(C352="","",IF(D352="MCC","-----",IF(AI352&lt;&gt;1,"-",IF(K352="","White",_xlfn.XLOOKUP("N",Table_RotateWireColor[circuit],INDIRECT("Table_RotateWireColor["&amp;U352&amp;"]"))))))</f>
        <v/>
      </c>
      <c r="AA352" s="64" t="str">
        <f t="shared" si="63"/>
        <v/>
      </c>
      <c r="AB352" s="67" t="str">
        <f>IF(C352="","","PWxx-"&amp;_xlfn.XLOOKUP(C352,table_Termination[Connector],table_Termination[Abbreviation])&amp;"T-xxSALx("&amp;IF(D352="LFMC",0,IF(D352="MCC",1,3))&amp;IF(Q352="Bolt",1,0)&amp;IF(AL352="None",0,IF(AL352="1G",1,IF(AL352="4x4",2,3)))&amp;")")</f>
        <v/>
      </c>
      <c r="AC352" s="68" t="str">
        <f>IF(D352="MCC","MC Cable Wire Colors "&amp;_xlfn.XLOOKUP(C352,table_Termination[Connector],table_Termination[MCC_Wire_Colors]),"")</f>
        <v/>
      </c>
      <c r="AD352" s="69"/>
      <c r="AG352" t="e">
        <f>IF(AND(LEFT(C352,2)="L6",_xlfn.NUMBERVALUE(LEFT(U352,3))&gt;250),"1ph",_xlfn.XLOOKUP(C352,table_Termination[Connector],table_Termination[Phasing]))</f>
        <v>#N/A</v>
      </c>
      <c r="AH352" t="e">
        <f>_xlfn.XLOOKUP('Order Entry'!AG352,lookup!$O$3:$O$7,lookup!$P$3:$P$7)</f>
        <v>#N/A</v>
      </c>
      <c r="AI352" t="e">
        <f>_xlfn.XLOOKUP('Order Entry'!AG352,lookup!$O$3:$O$7,lookup!$Q$3:$Q$7)</f>
        <v>#N/A</v>
      </c>
      <c r="AJ352">
        <f t="shared" si="60"/>
        <v>0</v>
      </c>
      <c r="AK352" t="e">
        <f>_xlfn.XLOOKUP(C352,table_Termination[Connector],table_Termination[Plate_Hole])</f>
        <v>#N/A</v>
      </c>
      <c r="AL352" t="e">
        <f>_xlfn.XLOOKUP(V352,lookup!$AD$68:$AD$72,lookup!$AC$68:$AC$72)</f>
        <v>#N/A</v>
      </c>
      <c r="AM352" s="44" t="str" cm="1">
        <f t="array" ref="AM352">IF(C352="","",IF(_xlfn.XLOOKUP(C352,table_Termination[Connector],table_Termination[Plate_Hole])=1.6,{"4x4","1G"},IF(_xlfn.XLOOKUP(C352,table_Termination[Connector],table_Termination[Plate_Hole])=2.1,"4x4","None")))</f>
        <v/>
      </c>
      <c r="AO352" s="44" t="str" cm="1">
        <f t="array" ref="AO352">IF(AM352="","None",_xlfn.XLOOKUP(_xlfn.ANCHORARRAY(AM352),lookup!$AC$68:$AC$72,lookup!$AD$68:$AD$72))</f>
        <v>None</v>
      </c>
      <c r="AQ352" s="44" t="s">
        <v>283</v>
      </c>
      <c r="AR352" t="str">
        <f>IF(C352="","",_xlfn.XLOOKUP(_xlfn.XLOOKUP(C352,table_Termination[Connector],table_Termination[SQD_Breaker]),Table_Breaker[breaker],Table_Breaker[Description]))</f>
        <v/>
      </c>
      <c r="AS352" t="str">
        <f>IF(C352="","",_xlfn.XLOOKUP(_xlfn.XLOOKUP(C352,table_Termination[Connector],table_Termination[HV_Siem_Breaker]),Table_Breaker[breaker],Table_Breaker[Description],""))</f>
        <v/>
      </c>
      <c r="AT352" s="44" t="s">
        <v>283</v>
      </c>
      <c r="AU352" t="e">
        <f t="shared" si="64"/>
        <v>#N/A</v>
      </c>
      <c r="AV352" t="e">
        <f t="shared" si="65"/>
        <v>#N/A</v>
      </c>
      <c r="AW352" s="44" t="str" cm="1">
        <f t="array" ref="AW352">IF(D352="","",_xlfn.TOROW(lookup!A533:A545))</f>
        <v/>
      </c>
    </row>
    <row r="353" spans="1:49" x14ac:dyDescent="0.25">
      <c r="A353" s="56">
        <v>344</v>
      </c>
      <c r="B353" s="57" t="str">
        <f t="shared" si="61"/>
        <v/>
      </c>
      <c r="C353" s="58"/>
      <c r="D353" s="58"/>
      <c r="E353" s="57"/>
      <c r="F353" s="57" t="str">
        <f t="shared" si="62"/>
        <v/>
      </c>
      <c r="G353" s="57"/>
      <c r="H353" s="59"/>
      <c r="I353" s="59" t="s">
        <v>183</v>
      </c>
      <c r="J353" s="59" t="s">
        <v>183</v>
      </c>
      <c r="K353" s="59"/>
      <c r="L353" s="60" t="str">
        <f t="shared" si="66"/>
        <v/>
      </c>
      <c r="M353" s="60" t="str">
        <f t="shared" si="67"/>
        <v/>
      </c>
      <c r="N353" s="59"/>
      <c r="O353" s="59"/>
      <c r="P353" s="61"/>
      <c r="Q353" s="61"/>
      <c r="R353" s="62" t="str">
        <f>IF(C353="","",_xlfn.XLOOKUP(C353,table_Termination[Connector],table_Termination[Conduit_Size]))</f>
        <v/>
      </c>
      <c r="S353" s="63" t="str">
        <f>IF(C353="","",_xlfn.XLOOKUP(C353,table_Termination[Connector],table_Termination[Wire AWG]))</f>
        <v/>
      </c>
      <c r="T353" s="64" t="str">
        <f t="shared" si="59"/>
        <v/>
      </c>
      <c r="U353" s="65" t="str">
        <f>IF(C353="","",LEFT(_xlfn.XLOOKUP(C353,table_Termination[Connector],table_Termination[Voltage]),3))</f>
        <v/>
      </c>
      <c r="V353" s="66" t="str">
        <f t="shared" si="68"/>
        <v/>
      </c>
      <c r="W353" s="64" t="str" cm="1">
        <f t="array" aca="1" ref="W353" ca="1">IF(C353="","",IF(D353="MCC","------",IF(K353="","Black",_xlfn.XLOOKUP(K353,Table_RotateWireColor[circuit],INDIRECT("Table_RotateWireColor["&amp;U353&amp;"]")))))</f>
        <v/>
      </c>
      <c r="X353" s="64" t="str" cm="1">
        <f t="array" aca="1" ref="X353" ca="1">IF(C353="","",IF(D353="MCC","-----",IF(AH353=1,"-",IF(K353="","Red",_xlfn.XLOOKUP(L353,Table_RotateWireColor[circuit],INDIRECT("Table_RotateWireColor["&amp;U353&amp;"]"))))))</f>
        <v/>
      </c>
      <c r="Y353" s="64" t="str" cm="1">
        <f t="array" aca="1" ref="Y353" ca="1">IF(C353="","",IF(D353="MCC","-----",IF(AH353&lt;=2,"-",IF(K353="","Blue",_xlfn.XLOOKUP(M353,Table_RotateWireColor[circuit],INDIRECT("Table_RotateWireColor["&amp;U353&amp;"]"))))))</f>
        <v/>
      </c>
      <c r="Z353" s="64" t="str" cm="1">
        <f t="array" aca="1" ref="Z353" ca="1">IF(C353="","",IF(D353="MCC","-----",IF(AI353&lt;&gt;1,"-",IF(K353="","White",_xlfn.XLOOKUP("N",Table_RotateWireColor[circuit],INDIRECT("Table_RotateWireColor["&amp;U353&amp;"]"))))))</f>
        <v/>
      </c>
      <c r="AA353" s="64" t="str">
        <f t="shared" si="63"/>
        <v/>
      </c>
      <c r="AB353" s="67" t="str">
        <f>IF(C353="","","PWxx-"&amp;_xlfn.XLOOKUP(C353,table_Termination[Connector],table_Termination[Abbreviation])&amp;"T-xxSALx("&amp;IF(D353="LFMC",0,IF(D353="MCC",1,3))&amp;IF(Q353="Bolt",1,0)&amp;IF(AL353="None",0,IF(AL353="1G",1,IF(AL353="4x4",2,3)))&amp;")")</f>
        <v/>
      </c>
      <c r="AC353" s="68" t="str">
        <f>IF(D353="MCC","MC Cable Wire Colors "&amp;_xlfn.XLOOKUP(C353,table_Termination[Connector],table_Termination[MCC_Wire_Colors]),"")</f>
        <v/>
      </c>
      <c r="AD353" s="69"/>
      <c r="AG353" t="e">
        <f>IF(AND(LEFT(C353,2)="L6",_xlfn.NUMBERVALUE(LEFT(U353,3))&gt;250),"1ph",_xlfn.XLOOKUP(C353,table_Termination[Connector],table_Termination[Phasing]))</f>
        <v>#N/A</v>
      </c>
      <c r="AH353" t="e">
        <f>_xlfn.XLOOKUP('Order Entry'!AG353,lookup!$O$3:$O$7,lookup!$P$3:$P$7)</f>
        <v>#N/A</v>
      </c>
      <c r="AI353" t="e">
        <f>_xlfn.XLOOKUP('Order Entry'!AG353,lookup!$O$3:$O$7,lookup!$Q$3:$Q$7)</f>
        <v>#N/A</v>
      </c>
      <c r="AJ353">
        <f t="shared" si="60"/>
        <v>0</v>
      </c>
      <c r="AK353" t="e">
        <f>_xlfn.XLOOKUP(C353,table_Termination[Connector],table_Termination[Plate_Hole])</f>
        <v>#N/A</v>
      </c>
      <c r="AL353" t="e">
        <f>_xlfn.XLOOKUP(V353,lookup!$AD$68:$AD$72,lookup!$AC$68:$AC$72)</f>
        <v>#N/A</v>
      </c>
      <c r="AM353" s="44" t="str" cm="1">
        <f t="array" ref="AM353">IF(C353="","",IF(_xlfn.XLOOKUP(C353,table_Termination[Connector],table_Termination[Plate_Hole])=1.6,{"4x4","1G"},IF(_xlfn.XLOOKUP(C353,table_Termination[Connector],table_Termination[Plate_Hole])=2.1,"4x4","None")))</f>
        <v/>
      </c>
      <c r="AO353" s="44" t="str" cm="1">
        <f t="array" ref="AO353">IF(AM353="","None",_xlfn.XLOOKUP(_xlfn.ANCHORARRAY(AM353),lookup!$AC$68:$AC$72,lookup!$AD$68:$AD$72))</f>
        <v>None</v>
      </c>
      <c r="AQ353" s="44" t="s">
        <v>283</v>
      </c>
      <c r="AR353" t="str">
        <f>IF(C353="","",_xlfn.XLOOKUP(_xlfn.XLOOKUP(C353,table_Termination[Connector],table_Termination[SQD_Breaker]),Table_Breaker[breaker],Table_Breaker[Description]))</f>
        <v/>
      </c>
      <c r="AS353" t="str">
        <f>IF(C353="","",_xlfn.XLOOKUP(_xlfn.XLOOKUP(C353,table_Termination[Connector],table_Termination[HV_Siem_Breaker]),Table_Breaker[breaker],Table_Breaker[Description],""))</f>
        <v/>
      </c>
      <c r="AT353" s="44" t="s">
        <v>283</v>
      </c>
      <c r="AU353" t="e">
        <f t="shared" si="64"/>
        <v>#N/A</v>
      </c>
      <c r="AV353" t="e">
        <f t="shared" si="65"/>
        <v>#N/A</v>
      </c>
      <c r="AW353" s="44" t="str" cm="1">
        <f t="array" ref="AW353">IF(D353="","",_xlfn.TOROW(lookup!A534:A546))</f>
        <v/>
      </c>
    </row>
    <row r="354" spans="1:49" x14ac:dyDescent="0.25">
      <c r="A354" s="56">
        <v>345</v>
      </c>
      <c r="B354" s="57" t="str">
        <f t="shared" si="61"/>
        <v/>
      </c>
      <c r="C354" s="58"/>
      <c r="D354" s="58"/>
      <c r="E354" s="57"/>
      <c r="F354" s="57" t="str">
        <f t="shared" si="62"/>
        <v/>
      </c>
      <c r="G354" s="57"/>
      <c r="H354" s="59"/>
      <c r="I354" s="59" t="s">
        <v>183</v>
      </c>
      <c r="J354" s="59" t="s">
        <v>183</v>
      </c>
      <c r="K354" s="59"/>
      <c r="L354" s="60" t="str">
        <f t="shared" si="66"/>
        <v/>
      </c>
      <c r="M354" s="60" t="str">
        <f t="shared" si="67"/>
        <v/>
      </c>
      <c r="N354" s="59"/>
      <c r="O354" s="59"/>
      <c r="P354" s="61"/>
      <c r="Q354" s="61"/>
      <c r="R354" s="62" t="str">
        <f>IF(C354="","",_xlfn.XLOOKUP(C354,table_Termination[Connector],table_Termination[Conduit_Size]))</f>
        <v/>
      </c>
      <c r="S354" s="63" t="str">
        <f>IF(C354="","",_xlfn.XLOOKUP(C354,table_Termination[Connector],table_Termination[Wire AWG]))</f>
        <v/>
      </c>
      <c r="T354" s="64" t="str">
        <f t="shared" si="59"/>
        <v/>
      </c>
      <c r="U354" s="65" t="str">
        <f>IF(C354="","",LEFT(_xlfn.XLOOKUP(C354,table_Termination[Connector],table_Termination[Voltage]),3))</f>
        <v/>
      </c>
      <c r="V354" s="66" t="str">
        <f t="shared" si="68"/>
        <v/>
      </c>
      <c r="W354" s="64" t="str" cm="1">
        <f t="array" aca="1" ref="W354" ca="1">IF(C354="","",IF(D354="MCC","------",IF(K354="","Black",_xlfn.XLOOKUP(K354,Table_RotateWireColor[circuit],INDIRECT("Table_RotateWireColor["&amp;U354&amp;"]")))))</f>
        <v/>
      </c>
      <c r="X354" s="64" t="str" cm="1">
        <f t="array" aca="1" ref="X354" ca="1">IF(C354="","",IF(D354="MCC","-----",IF(AH354=1,"-",IF(K354="","Red",_xlfn.XLOOKUP(L354,Table_RotateWireColor[circuit],INDIRECT("Table_RotateWireColor["&amp;U354&amp;"]"))))))</f>
        <v/>
      </c>
      <c r="Y354" s="64" t="str" cm="1">
        <f t="array" aca="1" ref="Y354" ca="1">IF(C354="","",IF(D354="MCC","-----",IF(AH354&lt;=2,"-",IF(K354="","Blue",_xlfn.XLOOKUP(M354,Table_RotateWireColor[circuit],INDIRECT("Table_RotateWireColor["&amp;U354&amp;"]"))))))</f>
        <v/>
      </c>
      <c r="Z354" s="64" t="str" cm="1">
        <f t="array" aca="1" ref="Z354" ca="1">IF(C354="","",IF(D354="MCC","-----",IF(AI354&lt;&gt;1,"-",IF(K354="","White",_xlfn.XLOOKUP("N",Table_RotateWireColor[circuit],INDIRECT("Table_RotateWireColor["&amp;U354&amp;"]"))))))</f>
        <v/>
      </c>
      <c r="AA354" s="64" t="str">
        <f t="shared" si="63"/>
        <v/>
      </c>
      <c r="AB354" s="67" t="str">
        <f>IF(C354="","","PWxx-"&amp;_xlfn.XLOOKUP(C354,table_Termination[Connector],table_Termination[Abbreviation])&amp;"T-xxSALx("&amp;IF(D354="LFMC",0,IF(D354="MCC",1,3))&amp;IF(Q354="Bolt",1,0)&amp;IF(AL354="None",0,IF(AL354="1G",1,IF(AL354="4x4",2,3)))&amp;")")</f>
        <v/>
      </c>
      <c r="AC354" s="68" t="str">
        <f>IF(D354="MCC","MC Cable Wire Colors "&amp;_xlfn.XLOOKUP(C354,table_Termination[Connector],table_Termination[MCC_Wire_Colors]),"")</f>
        <v/>
      </c>
      <c r="AD354" s="69"/>
      <c r="AG354" t="e">
        <f>IF(AND(LEFT(C354,2)="L6",_xlfn.NUMBERVALUE(LEFT(U354,3))&gt;250),"1ph",_xlfn.XLOOKUP(C354,table_Termination[Connector],table_Termination[Phasing]))</f>
        <v>#N/A</v>
      </c>
      <c r="AH354" t="e">
        <f>_xlfn.XLOOKUP('Order Entry'!AG354,lookup!$O$3:$O$7,lookup!$P$3:$P$7)</f>
        <v>#N/A</v>
      </c>
      <c r="AI354" t="e">
        <f>_xlfn.XLOOKUP('Order Entry'!AG354,lookup!$O$3:$O$7,lookup!$Q$3:$Q$7)</f>
        <v>#N/A</v>
      </c>
      <c r="AJ354">
        <f t="shared" si="60"/>
        <v>0</v>
      </c>
      <c r="AK354" t="e">
        <f>_xlfn.XLOOKUP(C354,table_Termination[Connector],table_Termination[Plate_Hole])</f>
        <v>#N/A</v>
      </c>
      <c r="AL354" t="e">
        <f>_xlfn.XLOOKUP(V354,lookup!$AD$68:$AD$72,lookup!$AC$68:$AC$72)</f>
        <v>#N/A</v>
      </c>
      <c r="AM354" s="44" t="str" cm="1">
        <f t="array" ref="AM354">IF(C354="","",IF(_xlfn.XLOOKUP(C354,table_Termination[Connector],table_Termination[Plate_Hole])=1.6,{"4x4","1G"},IF(_xlfn.XLOOKUP(C354,table_Termination[Connector],table_Termination[Plate_Hole])=2.1,"4x4","None")))</f>
        <v/>
      </c>
      <c r="AO354" s="44" t="str" cm="1">
        <f t="array" ref="AO354">IF(AM354="","None",_xlfn.XLOOKUP(_xlfn.ANCHORARRAY(AM354),lookup!$AC$68:$AC$72,lookup!$AD$68:$AD$72))</f>
        <v>None</v>
      </c>
      <c r="AQ354" s="44" t="s">
        <v>283</v>
      </c>
      <c r="AR354" t="str">
        <f>IF(C354="","",_xlfn.XLOOKUP(_xlfn.XLOOKUP(C354,table_Termination[Connector],table_Termination[SQD_Breaker]),Table_Breaker[breaker],Table_Breaker[Description]))</f>
        <v/>
      </c>
      <c r="AS354" t="str">
        <f>IF(C354="","",_xlfn.XLOOKUP(_xlfn.XLOOKUP(C354,table_Termination[Connector],table_Termination[HV_Siem_Breaker]),Table_Breaker[breaker],Table_Breaker[Description],""))</f>
        <v/>
      </c>
      <c r="AT354" s="44" t="s">
        <v>283</v>
      </c>
      <c r="AU354" t="e">
        <f t="shared" si="64"/>
        <v>#N/A</v>
      </c>
      <c r="AV354" t="e">
        <f t="shared" si="65"/>
        <v>#N/A</v>
      </c>
      <c r="AW354" s="44" t="str" cm="1">
        <f t="array" ref="AW354">IF(D354="","",_xlfn.TOROW(lookup!A535:A547))</f>
        <v/>
      </c>
    </row>
    <row r="355" spans="1:49" x14ac:dyDescent="0.25">
      <c r="A355" s="56">
        <v>346</v>
      </c>
      <c r="B355" s="57" t="str">
        <f t="shared" si="61"/>
        <v/>
      </c>
      <c r="C355" s="58"/>
      <c r="D355" s="58"/>
      <c r="E355" s="57"/>
      <c r="F355" s="57" t="str">
        <f t="shared" si="62"/>
        <v/>
      </c>
      <c r="G355" s="57"/>
      <c r="H355" s="59"/>
      <c r="I355" s="59" t="s">
        <v>183</v>
      </c>
      <c r="J355" s="59" t="s">
        <v>183</v>
      </c>
      <c r="K355" s="59"/>
      <c r="L355" s="60" t="str">
        <f t="shared" si="66"/>
        <v/>
      </c>
      <c r="M355" s="60" t="str">
        <f t="shared" si="67"/>
        <v/>
      </c>
      <c r="N355" s="59"/>
      <c r="O355" s="59"/>
      <c r="P355" s="61"/>
      <c r="Q355" s="61"/>
      <c r="R355" s="62" t="str">
        <f>IF(C355="","",_xlfn.XLOOKUP(C355,table_Termination[Connector],table_Termination[Conduit_Size]))</f>
        <v/>
      </c>
      <c r="S355" s="63" t="str">
        <f>IF(C355="","",_xlfn.XLOOKUP(C355,table_Termination[Connector],table_Termination[Wire AWG]))</f>
        <v/>
      </c>
      <c r="T355" s="64" t="str">
        <f t="shared" si="59"/>
        <v/>
      </c>
      <c r="U355" s="65" t="str">
        <f>IF(C355="","",LEFT(_xlfn.XLOOKUP(C355,table_Termination[Connector],table_Termination[Voltage]),3))</f>
        <v/>
      </c>
      <c r="V355" s="66" t="str">
        <f t="shared" si="68"/>
        <v/>
      </c>
      <c r="W355" s="64" t="str" cm="1">
        <f t="array" aca="1" ref="W355" ca="1">IF(C355="","",IF(D355="MCC","------",IF(K355="","Black",_xlfn.XLOOKUP(K355,Table_RotateWireColor[circuit],INDIRECT("Table_RotateWireColor["&amp;U355&amp;"]")))))</f>
        <v/>
      </c>
      <c r="X355" s="64" t="str" cm="1">
        <f t="array" aca="1" ref="X355" ca="1">IF(C355="","",IF(D355="MCC","-----",IF(AH355=1,"-",IF(K355="","Red",_xlfn.XLOOKUP(L355,Table_RotateWireColor[circuit],INDIRECT("Table_RotateWireColor["&amp;U355&amp;"]"))))))</f>
        <v/>
      </c>
      <c r="Y355" s="64" t="str" cm="1">
        <f t="array" aca="1" ref="Y355" ca="1">IF(C355="","",IF(D355="MCC","-----",IF(AH355&lt;=2,"-",IF(K355="","Blue",_xlfn.XLOOKUP(M355,Table_RotateWireColor[circuit],INDIRECT("Table_RotateWireColor["&amp;U355&amp;"]"))))))</f>
        <v/>
      </c>
      <c r="Z355" s="64" t="str" cm="1">
        <f t="array" aca="1" ref="Z355" ca="1">IF(C355="","",IF(D355="MCC","-----",IF(AI355&lt;&gt;1,"-",IF(K355="","White",_xlfn.XLOOKUP("N",Table_RotateWireColor[circuit],INDIRECT("Table_RotateWireColor["&amp;U355&amp;"]"))))))</f>
        <v/>
      </c>
      <c r="AA355" s="64" t="str">
        <f t="shared" si="63"/>
        <v/>
      </c>
      <c r="AB355" s="67" t="str">
        <f>IF(C355="","","PWxx-"&amp;_xlfn.XLOOKUP(C355,table_Termination[Connector],table_Termination[Abbreviation])&amp;"T-xxSALx("&amp;IF(D355="LFMC",0,IF(D355="MCC",1,3))&amp;IF(Q355="Bolt",1,0)&amp;IF(AL355="None",0,IF(AL355="1G",1,IF(AL355="4x4",2,3)))&amp;")")</f>
        <v/>
      </c>
      <c r="AC355" s="68" t="str">
        <f>IF(D355="MCC","MC Cable Wire Colors "&amp;_xlfn.XLOOKUP(C355,table_Termination[Connector],table_Termination[MCC_Wire_Colors]),"")</f>
        <v/>
      </c>
      <c r="AD355" s="69"/>
      <c r="AG355" t="e">
        <f>IF(AND(LEFT(C355,2)="L6",_xlfn.NUMBERVALUE(LEFT(U355,3))&gt;250),"1ph",_xlfn.XLOOKUP(C355,table_Termination[Connector],table_Termination[Phasing]))</f>
        <v>#N/A</v>
      </c>
      <c r="AH355" t="e">
        <f>_xlfn.XLOOKUP('Order Entry'!AG355,lookup!$O$3:$O$7,lookup!$P$3:$P$7)</f>
        <v>#N/A</v>
      </c>
      <c r="AI355" t="e">
        <f>_xlfn.XLOOKUP('Order Entry'!AG355,lookup!$O$3:$O$7,lookup!$Q$3:$Q$7)</f>
        <v>#N/A</v>
      </c>
      <c r="AJ355">
        <f t="shared" si="60"/>
        <v>0</v>
      </c>
      <c r="AK355" t="e">
        <f>_xlfn.XLOOKUP(C355,table_Termination[Connector],table_Termination[Plate_Hole])</f>
        <v>#N/A</v>
      </c>
      <c r="AL355" t="e">
        <f>_xlfn.XLOOKUP(V355,lookup!$AD$68:$AD$72,lookup!$AC$68:$AC$72)</f>
        <v>#N/A</v>
      </c>
      <c r="AM355" s="44" t="str" cm="1">
        <f t="array" ref="AM355">IF(C355="","",IF(_xlfn.XLOOKUP(C355,table_Termination[Connector],table_Termination[Plate_Hole])=1.6,{"4x4","1G"},IF(_xlfn.XLOOKUP(C355,table_Termination[Connector],table_Termination[Plate_Hole])=2.1,"4x4","None")))</f>
        <v/>
      </c>
      <c r="AO355" s="44" t="str" cm="1">
        <f t="array" ref="AO355">IF(AM355="","None",_xlfn.XLOOKUP(_xlfn.ANCHORARRAY(AM355),lookup!$AC$68:$AC$72,lookup!$AD$68:$AD$72))</f>
        <v>None</v>
      </c>
      <c r="AQ355" s="44" t="s">
        <v>283</v>
      </c>
      <c r="AR355" t="str">
        <f>IF(C355="","",_xlfn.XLOOKUP(_xlfn.XLOOKUP(C355,table_Termination[Connector],table_Termination[SQD_Breaker]),Table_Breaker[breaker],Table_Breaker[Description]))</f>
        <v/>
      </c>
      <c r="AS355" t="str">
        <f>IF(C355="","",_xlfn.XLOOKUP(_xlfn.XLOOKUP(C355,table_Termination[Connector],table_Termination[HV_Siem_Breaker]),Table_Breaker[breaker],Table_Breaker[Description],""))</f>
        <v/>
      </c>
      <c r="AT355" s="44" t="s">
        <v>283</v>
      </c>
      <c r="AU355" t="e">
        <f t="shared" si="64"/>
        <v>#N/A</v>
      </c>
      <c r="AV355" t="e">
        <f t="shared" si="65"/>
        <v>#N/A</v>
      </c>
      <c r="AW355" s="44" t="str" cm="1">
        <f t="array" ref="AW355">IF(D355="","",_xlfn.TOROW(lookup!A536:A548))</f>
        <v/>
      </c>
    </row>
    <row r="356" spans="1:49" x14ac:dyDescent="0.25">
      <c r="A356" s="56">
        <v>347</v>
      </c>
      <c r="B356" s="57" t="str">
        <f t="shared" si="61"/>
        <v/>
      </c>
      <c r="C356" s="58"/>
      <c r="D356" s="58"/>
      <c r="E356" s="57"/>
      <c r="F356" s="57" t="str">
        <f t="shared" si="62"/>
        <v/>
      </c>
      <c r="G356" s="57"/>
      <c r="H356" s="59"/>
      <c r="I356" s="59" t="s">
        <v>183</v>
      </c>
      <c r="J356" s="59" t="s">
        <v>183</v>
      </c>
      <c r="K356" s="59"/>
      <c r="L356" s="60" t="str">
        <f t="shared" si="66"/>
        <v/>
      </c>
      <c r="M356" s="60" t="str">
        <f t="shared" si="67"/>
        <v/>
      </c>
      <c r="N356" s="59"/>
      <c r="O356" s="59"/>
      <c r="P356" s="61"/>
      <c r="Q356" s="61"/>
      <c r="R356" s="62" t="str">
        <f>IF(C356="","",_xlfn.XLOOKUP(C356,table_Termination[Connector],table_Termination[Conduit_Size]))</f>
        <v/>
      </c>
      <c r="S356" s="63" t="str">
        <f>IF(C356="","",_xlfn.XLOOKUP(C356,table_Termination[Connector],table_Termination[Wire AWG]))</f>
        <v/>
      </c>
      <c r="T356" s="64" t="str">
        <f t="shared" si="59"/>
        <v/>
      </c>
      <c r="U356" s="65" t="str">
        <f>IF(C356="","",LEFT(_xlfn.XLOOKUP(C356,table_Termination[Connector],table_Termination[Voltage]),3))</f>
        <v/>
      </c>
      <c r="V356" s="66" t="str">
        <f t="shared" si="68"/>
        <v/>
      </c>
      <c r="W356" s="64" t="str" cm="1">
        <f t="array" aca="1" ref="W356" ca="1">IF(C356="","",IF(D356="MCC","------",IF(K356="","Black",_xlfn.XLOOKUP(K356,Table_RotateWireColor[circuit],INDIRECT("Table_RotateWireColor["&amp;U356&amp;"]")))))</f>
        <v/>
      </c>
      <c r="X356" s="64" t="str" cm="1">
        <f t="array" aca="1" ref="X356" ca="1">IF(C356="","",IF(D356="MCC","-----",IF(AH356=1,"-",IF(K356="","Red",_xlfn.XLOOKUP(L356,Table_RotateWireColor[circuit],INDIRECT("Table_RotateWireColor["&amp;U356&amp;"]"))))))</f>
        <v/>
      </c>
      <c r="Y356" s="64" t="str" cm="1">
        <f t="array" aca="1" ref="Y356" ca="1">IF(C356="","",IF(D356="MCC","-----",IF(AH356&lt;=2,"-",IF(K356="","Blue",_xlfn.XLOOKUP(M356,Table_RotateWireColor[circuit],INDIRECT("Table_RotateWireColor["&amp;U356&amp;"]"))))))</f>
        <v/>
      </c>
      <c r="Z356" s="64" t="str" cm="1">
        <f t="array" aca="1" ref="Z356" ca="1">IF(C356="","",IF(D356="MCC","-----",IF(AI356&lt;&gt;1,"-",IF(K356="","White",_xlfn.XLOOKUP("N",Table_RotateWireColor[circuit],INDIRECT("Table_RotateWireColor["&amp;U356&amp;"]"))))))</f>
        <v/>
      </c>
      <c r="AA356" s="64" t="str">
        <f t="shared" si="63"/>
        <v/>
      </c>
      <c r="AB356" s="67" t="str">
        <f>IF(C356="","","PWxx-"&amp;_xlfn.XLOOKUP(C356,table_Termination[Connector],table_Termination[Abbreviation])&amp;"T-xxSALx("&amp;IF(D356="LFMC",0,IF(D356="MCC",1,3))&amp;IF(Q356="Bolt",1,0)&amp;IF(AL356="None",0,IF(AL356="1G",1,IF(AL356="4x4",2,3)))&amp;")")</f>
        <v/>
      </c>
      <c r="AC356" s="68" t="str">
        <f>IF(D356="MCC","MC Cable Wire Colors "&amp;_xlfn.XLOOKUP(C356,table_Termination[Connector],table_Termination[MCC_Wire_Colors]),"")</f>
        <v/>
      </c>
      <c r="AD356" s="69"/>
      <c r="AG356" t="e">
        <f>IF(AND(LEFT(C356,2)="L6",_xlfn.NUMBERVALUE(LEFT(U356,3))&gt;250),"1ph",_xlfn.XLOOKUP(C356,table_Termination[Connector],table_Termination[Phasing]))</f>
        <v>#N/A</v>
      </c>
      <c r="AH356" t="e">
        <f>_xlfn.XLOOKUP('Order Entry'!AG356,lookup!$O$3:$O$7,lookup!$P$3:$P$7)</f>
        <v>#N/A</v>
      </c>
      <c r="AI356" t="e">
        <f>_xlfn.XLOOKUP('Order Entry'!AG356,lookup!$O$3:$O$7,lookup!$Q$3:$Q$7)</f>
        <v>#N/A</v>
      </c>
      <c r="AJ356">
        <f t="shared" si="60"/>
        <v>0</v>
      </c>
      <c r="AK356" t="e">
        <f>_xlfn.XLOOKUP(C356,table_Termination[Connector],table_Termination[Plate_Hole])</f>
        <v>#N/A</v>
      </c>
      <c r="AL356" t="e">
        <f>_xlfn.XLOOKUP(V356,lookup!$AD$68:$AD$72,lookup!$AC$68:$AC$72)</f>
        <v>#N/A</v>
      </c>
      <c r="AM356" s="44" t="str" cm="1">
        <f t="array" ref="AM356">IF(C356="","",IF(_xlfn.XLOOKUP(C356,table_Termination[Connector],table_Termination[Plate_Hole])=1.6,{"4x4","1G"},IF(_xlfn.XLOOKUP(C356,table_Termination[Connector],table_Termination[Plate_Hole])=2.1,"4x4","None")))</f>
        <v/>
      </c>
      <c r="AO356" s="44" t="str" cm="1">
        <f t="array" ref="AO356">IF(AM356="","None",_xlfn.XLOOKUP(_xlfn.ANCHORARRAY(AM356),lookup!$AC$68:$AC$72,lookup!$AD$68:$AD$72))</f>
        <v>None</v>
      </c>
      <c r="AQ356" s="44" t="s">
        <v>283</v>
      </c>
      <c r="AR356" t="str">
        <f>IF(C356="","",_xlfn.XLOOKUP(_xlfn.XLOOKUP(C356,table_Termination[Connector],table_Termination[SQD_Breaker]),Table_Breaker[breaker],Table_Breaker[Description]))</f>
        <v/>
      </c>
      <c r="AS356" t="str">
        <f>IF(C356="","",_xlfn.XLOOKUP(_xlfn.XLOOKUP(C356,table_Termination[Connector],table_Termination[HV_Siem_Breaker]),Table_Breaker[breaker],Table_Breaker[Description],""))</f>
        <v/>
      </c>
      <c r="AT356" s="44" t="s">
        <v>283</v>
      </c>
      <c r="AU356" t="e">
        <f t="shared" si="64"/>
        <v>#N/A</v>
      </c>
      <c r="AV356" t="e">
        <f t="shared" si="65"/>
        <v>#N/A</v>
      </c>
      <c r="AW356" s="44" t="str" cm="1">
        <f t="array" ref="AW356">IF(D356="","",_xlfn.TOROW(lookup!A537:A549))</f>
        <v/>
      </c>
    </row>
    <row r="357" spans="1:49" x14ac:dyDescent="0.25">
      <c r="A357" s="56">
        <v>348</v>
      </c>
      <c r="B357" s="57" t="str">
        <f t="shared" si="61"/>
        <v/>
      </c>
      <c r="C357" s="58"/>
      <c r="D357" s="58"/>
      <c r="E357" s="57"/>
      <c r="F357" s="57" t="str">
        <f t="shared" si="62"/>
        <v/>
      </c>
      <c r="G357" s="57"/>
      <c r="H357" s="59"/>
      <c r="I357" s="59" t="s">
        <v>183</v>
      </c>
      <c r="J357" s="59" t="s">
        <v>183</v>
      </c>
      <c r="K357" s="59"/>
      <c r="L357" s="60" t="str">
        <f t="shared" si="66"/>
        <v/>
      </c>
      <c r="M357" s="60" t="str">
        <f t="shared" si="67"/>
        <v/>
      </c>
      <c r="N357" s="59"/>
      <c r="O357" s="59"/>
      <c r="P357" s="61"/>
      <c r="Q357" s="61"/>
      <c r="R357" s="62" t="str">
        <f>IF(C357="","",_xlfn.XLOOKUP(C357,table_Termination[Connector],table_Termination[Conduit_Size]))</f>
        <v/>
      </c>
      <c r="S357" s="63" t="str">
        <f>IF(C357="","",_xlfn.XLOOKUP(C357,table_Termination[Connector],table_Termination[Wire AWG]))</f>
        <v/>
      </c>
      <c r="T357" s="64" t="str">
        <f t="shared" si="59"/>
        <v/>
      </c>
      <c r="U357" s="65" t="str">
        <f>IF(C357="","",LEFT(_xlfn.XLOOKUP(C357,table_Termination[Connector],table_Termination[Voltage]),3))</f>
        <v/>
      </c>
      <c r="V357" s="66" t="str">
        <f t="shared" si="68"/>
        <v/>
      </c>
      <c r="W357" s="64" t="str" cm="1">
        <f t="array" aca="1" ref="W357" ca="1">IF(C357="","",IF(D357="MCC","------",IF(K357="","Black",_xlfn.XLOOKUP(K357,Table_RotateWireColor[circuit],INDIRECT("Table_RotateWireColor["&amp;U357&amp;"]")))))</f>
        <v/>
      </c>
      <c r="X357" s="64" t="str" cm="1">
        <f t="array" aca="1" ref="X357" ca="1">IF(C357="","",IF(D357="MCC","-----",IF(AH357=1,"-",IF(K357="","Red",_xlfn.XLOOKUP(L357,Table_RotateWireColor[circuit],INDIRECT("Table_RotateWireColor["&amp;U357&amp;"]"))))))</f>
        <v/>
      </c>
      <c r="Y357" s="64" t="str" cm="1">
        <f t="array" aca="1" ref="Y357" ca="1">IF(C357="","",IF(D357="MCC","-----",IF(AH357&lt;=2,"-",IF(K357="","Blue",_xlfn.XLOOKUP(M357,Table_RotateWireColor[circuit],INDIRECT("Table_RotateWireColor["&amp;U357&amp;"]"))))))</f>
        <v/>
      </c>
      <c r="Z357" s="64" t="str" cm="1">
        <f t="array" aca="1" ref="Z357" ca="1">IF(C357="","",IF(D357="MCC","-----",IF(AI357&lt;&gt;1,"-",IF(K357="","White",_xlfn.XLOOKUP("N",Table_RotateWireColor[circuit],INDIRECT("Table_RotateWireColor["&amp;U357&amp;"]"))))))</f>
        <v/>
      </c>
      <c r="AA357" s="64" t="str">
        <f t="shared" si="63"/>
        <v/>
      </c>
      <c r="AB357" s="67" t="str">
        <f>IF(C357="","","PWxx-"&amp;_xlfn.XLOOKUP(C357,table_Termination[Connector],table_Termination[Abbreviation])&amp;"T-xxSALx("&amp;IF(D357="LFMC",0,IF(D357="MCC",1,3))&amp;IF(Q357="Bolt",1,0)&amp;IF(AL357="None",0,IF(AL357="1G",1,IF(AL357="4x4",2,3)))&amp;")")</f>
        <v/>
      </c>
      <c r="AC357" s="68" t="str">
        <f>IF(D357="MCC","MC Cable Wire Colors "&amp;_xlfn.XLOOKUP(C357,table_Termination[Connector],table_Termination[MCC_Wire_Colors]),"")</f>
        <v/>
      </c>
      <c r="AD357" s="69"/>
      <c r="AG357" t="e">
        <f>IF(AND(LEFT(C357,2)="L6",_xlfn.NUMBERVALUE(LEFT(U357,3))&gt;250),"1ph",_xlfn.XLOOKUP(C357,table_Termination[Connector],table_Termination[Phasing]))</f>
        <v>#N/A</v>
      </c>
      <c r="AH357" t="e">
        <f>_xlfn.XLOOKUP('Order Entry'!AG357,lookup!$O$3:$O$7,lookup!$P$3:$P$7)</f>
        <v>#N/A</v>
      </c>
      <c r="AI357" t="e">
        <f>_xlfn.XLOOKUP('Order Entry'!AG357,lookup!$O$3:$O$7,lookup!$Q$3:$Q$7)</f>
        <v>#N/A</v>
      </c>
      <c r="AJ357">
        <f t="shared" si="60"/>
        <v>0</v>
      </c>
      <c r="AK357" t="e">
        <f>_xlfn.XLOOKUP(C357,table_Termination[Connector],table_Termination[Plate_Hole])</f>
        <v>#N/A</v>
      </c>
      <c r="AL357" t="e">
        <f>_xlfn.XLOOKUP(V357,lookup!$AD$68:$AD$72,lookup!$AC$68:$AC$72)</f>
        <v>#N/A</v>
      </c>
      <c r="AM357" s="44" t="str" cm="1">
        <f t="array" ref="AM357">IF(C357="","",IF(_xlfn.XLOOKUP(C357,table_Termination[Connector],table_Termination[Plate_Hole])=1.6,{"4x4","1G"},IF(_xlfn.XLOOKUP(C357,table_Termination[Connector],table_Termination[Plate_Hole])=2.1,"4x4","None")))</f>
        <v/>
      </c>
      <c r="AO357" s="44" t="str" cm="1">
        <f t="array" ref="AO357">IF(AM357="","None",_xlfn.XLOOKUP(_xlfn.ANCHORARRAY(AM357),lookup!$AC$68:$AC$72,lookup!$AD$68:$AD$72))</f>
        <v>None</v>
      </c>
      <c r="AQ357" s="44" t="s">
        <v>283</v>
      </c>
      <c r="AR357" t="str">
        <f>IF(C357="","",_xlfn.XLOOKUP(_xlfn.XLOOKUP(C357,table_Termination[Connector],table_Termination[SQD_Breaker]),Table_Breaker[breaker],Table_Breaker[Description]))</f>
        <v/>
      </c>
      <c r="AS357" t="str">
        <f>IF(C357="","",_xlfn.XLOOKUP(_xlfn.XLOOKUP(C357,table_Termination[Connector],table_Termination[HV_Siem_Breaker]),Table_Breaker[breaker],Table_Breaker[Description],""))</f>
        <v/>
      </c>
      <c r="AT357" s="44" t="s">
        <v>283</v>
      </c>
      <c r="AU357" t="e">
        <f t="shared" si="64"/>
        <v>#N/A</v>
      </c>
      <c r="AV357" t="e">
        <f t="shared" si="65"/>
        <v>#N/A</v>
      </c>
      <c r="AW357" s="44" t="str" cm="1">
        <f t="array" ref="AW357">IF(D357="","",_xlfn.TOROW(lookup!A538:A550))</f>
        <v/>
      </c>
    </row>
    <row r="358" spans="1:49" x14ac:dyDescent="0.25">
      <c r="A358" s="56">
        <v>349</v>
      </c>
      <c r="B358" s="57" t="str">
        <f t="shared" si="61"/>
        <v/>
      </c>
      <c r="C358" s="58"/>
      <c r="D358" s="58"/>
      <c r="E358" s="57"/>
      <c r="F358" s="57" t="str">
        <f t="shared" si="62"/>
        <v/>
      </c>
      <c r="G358" s="57"/>
      <c r="H358" s="59"/>
      <c r="I358" s="59" t="s">
        <v>183</v>
      </c>
      <c r="J358" s="59" t="s">
        <v>183</v>
      </c>
      <c r="K358" s="59"/>
      <c r="L358" s="60" t="str">
        <f t="shared" si="66"/>
        <v/>
      </c>
      <c r="M358" s="60" t="str">
        <f t="shared" si="67"/>
        <v/>
      </c>
      <c r="N358" s="59"/>
      <c r="O358" s="59"/>
      <c r="P358" s="61"/>
      <c r="Q358" s="61"/>
      <c r="R358" s="62" t="str">
        <f>IF(C358="","",_xlfn.XLOOKUP(C358,table_Termination[Connector],table_Termination[Conduit_Size]))</f>
        <v/>
      </c>
      <c r="S358" s="63" t="str">
        <f>IF(C358="","",_xlfn.XLOOKUP(C358,table_Termination[Connector],table_Termination[Wire AWG]))</f>
        <v/>
      </c>
      <c r="T358" s="64" t="str">
        <f t="shared" si="59"/>
        <v/>
      </c>
      <c r="U358" s="65" t="str">
        <f>IF(C358="","",LEFT(_xlfn.XLOOKUP(C358,table_Termination[Connector],table_Termination[Voltage]),3))</f>
        <v/>
      </c>
      <c r="V358" s="66" t="str">
        <f t="shared" si="68"/>
        <v/>
      </c>
      <c r="W358" s="64" t="str" cm="1">
        <f t="array" aca="1" ref="W358" ca="1">IF(C358="","",IF(D358="MCC","------",IF(K358="","Black",_xlfn.XLOOKUP(K358,Table_RotateWireColor[circuit],INDIRECT("Table_RotateWireColor["&amp;U358&amp;"]")))))</f>
        <v/>
      </c>
      <c r="X358" s="64" t="str" cm="1">
        <f t="array" aca="1" ref="X358" ca="1">IF(C358="","",IF(D358="MCC","-----",IF(AH358=1,"-",IF(K358="","Red",_xlfn.XLOOKUP(L358,Table_RotateWireColor[circuit],INDIRECT("Table_RotateWireColor["&amp;U358&amp;"]"))))))</f>
        <v/>
      </c>
      <c r="Y358" s="64" t="str" cm="1">
        <f t="array" aca="1" ref="Y358" ca="1">IF(C358="","",IF(D358="MCC","-----",IF(AH358&lt;=2,"-",IF(K358="","Blue",_xlfn.XLOOKUP(M358,Table_RotateWireColor[circuit],INDIRECT("Table_RotateWireColor["&amp;U358&amp;"]"))))))</f>
        <v/>
      </c>
      <c r="Z358" s="64" t="str" cm="1">
        <f t="array" aca="1" ref="Z358" ca="1">IF(C358="","",IF(D358="MCC","-----",IF(AI358&lt;&gt;1,"-",IF(K358="","White",_xlfn.XLOOKUP("N",Table_RotateWireColor[circuit],INDIRECT("Table_RotateWireColor["&amp;U358&amp;"]"))))))</f>
        <v/>
      </c>
      <c r="AA358" s="64" t="str">
        <f t="shared" si="63"/>
        <v/>
      </c>
      <c r="AB358" s="67" t="str">
        <f>IF(C358="","","PWxx-"&amp;_xlfn.XLOOKUP(C358,table_Termination[Connector],table_Termination[Abbreviation])&amp;"T-xxSALx("&amp;IF(D358="LFMC",0,IF(D358="MCC",1,3))&amp;IF(Q358="Bolt",1,0)&amp;IF(AL358="None",0,IF(AL358="1G",1,IF(AL358="4x4",2,3)))&amp;")")</f>
        <v/>
      </c>
      <c r="AC358" s="68" t="str">
        <f>IF(D358="MCC","MC Cable Wire Colors "&amp;_xlfn.XLOOKUP(C358,table_Termination[Connector],table_Termination[MCC_Wire_Colors]),"")</f>
        <v/>
      </c>
      <c r="AD358" s="69"/>
      <c r="AG358" t="e">
        <f>IF(AND(LEFT(C358,2)="L6",_xlfn.NUMBERVALUE(LEFT(U358,3))&gt;250),"1ph",_xlfn.XLOOKUP(C358,table_Termination[Connector],table_Termination[Phasing]))</f>
        <v>#N/A</v>
      </c>
      <c r="AH358" t="e">
        <f>_xlfn.XLOOKUP('Order Entry'!AG358,lookup!$O$3:$O$7,lookup!$P$3:$P$7)</f>
        <v>#N/A</v>
      </c>
      <c r="AI358" t="e">
        <f>_xlfn.XLOOKUP('Order Entry'!AG358,lookup!$O$3:$O$7,lookup!$Q$3:$Q$7)</f>
        <v>#N/A</v>
      </c>
      <c r="AJ358">
        <f t="shared" si="60"/>
        <v>0</v>
      </c>
      <c r="AK358" t="e">
        <f>_xlfn.XLOOKUP(C358,table_Termination[Connector],table_Termination[Plate_Hole])</f>
        <v>#N/A</v>
      </c>
      <c r="AL358" t="e">
        <f>_xlfn.XLOOKUP(V358,lookup!$AD$68:$AD$72,lookup!$AC$68:$AC$72)</f>
        <v>#N/A</v>
      </c>
      <c r="AM358" s="44" t="str" cm="1">
        <f t="array" ref="AM358">IF(C358="","",IF(_xlfn.XLOOKUP(C358,table_Termination[Connector],table_Termination[Plate_Hole])=1.6,{"4x4","1G"},IF(_xlfn.XLOOKUP(C358,table_Termination[Connector],table_Termination[Plate_Hole])=2.1,"4x4","None")))</f>
        <v/>
      </c>
      <c r="AO358" s="44" t="str" cm="1">
        <f t="array" ref="AO358">IF(AM358="","None",_xlfn.XLOOKUP(_xlfn.ANCHORARRAY(AM358),lookup!$AC$68:$AC$72,lookup!$AD$68:$AD$72))</f>
        <v>None</v>
      </c>
      <c r="AQ358" s="44" t="s">
        <v>283</v>
      </c>
      <c r="AR358" t="str">
        <f>IF(C358="","",_xlfn.XLOOKUP(_xlfn.XLOOKUP(C358,table_Termination[Connector],table_Termination[SQD_Breaker]),Table_Breaker[breaker],Table_Breaker[Description]))</f>
        <v/>
      </c>
      <c r="AS358" t="str">
        <f>IF(C358="","",_xlfn.XLOOKUP(_xlfn.XLOOKUP(C358,table_Termination[Connector],table_Termination[HV_Siem_Breaker]),Table_Breaker[breaker],Table_Breaker[Description],""))</f>
        <v/>
      </c>
      <c r="AT358" s="44" t="s">
        <v>283</v>
      </c>
      <c r="AU358" t="e">
        <f t="shared" si="64"/>
        <v>#N/A</v>
      </c>
      <c r="AV358" t="e">
        <f t="shared" si="65"/>
        <v>#N/A</v>
      </c>
      <c r="AW358" s="44" t="str" cm="1">
        <f t="array" ref="AW358">IF(D358="","",_xlfn.TOROW(lookup!A539:A551))</f>
        <v/>
      </c>
    </row>
    <row r="359" spans="1:49" x14ac:dyDescent="0.25">
      <c r="A359" s="56">
        <v>350</v>
      </c>
      <c r="B359" s="57" t="str">
        <f t="shared" si="61"/>
        <v/>
      </c>
      <c r="C359" s="58"/>
      <c r="D359" s="58"/>
      <c r="E359" s="57"/>
      <c r="F359" s="57" t="str">
        <f t="shared" si="62"/>
        <v/>
      </c>
      <c r="G359" s="57"/>
      <c r="H359" s="59"/>
      <c r="I359" s="59" t="s">
        <v>183</v>
      </c>
      <c r="J359" s="59" t="s">
        <v>183</v>
      </c>
      <c r="K359" s="59"/>
      <c r="L359" s="60" t="str">
        <f t="shared" si="66"/>
        <v/>
      </c>
      <c r="M359" s="60" t="str">
        <f t="shared" si="67"/>
        <v/>
      </c>
      <c r="N359" s="59"/>
      <c r="O359" s="59"/>
      <c r="P359" s="61"/>
      <c r="Q359" s="61"/>
      <c r="R359" s="62" t="str">
        <f>IF(C359="","",_xlfn.XLOOKUP(C359,table_Termination[Connector],table_Termination[Conduit_Size]))</f>
        <v/>
      </c>
      <c r="S359" s="63" t="str">
        <f>IF(C359="","",_xlfn.XLOOKUP(C359,table_Termination[Connector],table_Termination[Wire AWG]))</f>
        <v/>
      </c>
      <c r="T359" s="64" t="str">
        <f t="shared" si="59"/>
        <v/>
      </c>
      <c r="U359" s="65" t="str">
        <f>IF(C359="","",LEFT(_xlfn.XLOOKUP(C359,table_Termination[Connector],table_Termination[Voltage]),3))</f>
        <v/>
      </c>
      <c r="V359" s="66" t="str">
        <f t="shared" si="68"/>
        <v/>
      </c>
      <c r="W359" s="64" t="str" cm="1">
        <f t="array" aca="1" ref="W359" ca="1">IF(C359="","",IF(D359="MCC","------",IF(K359="","Black",_xlfn.XLOOKUP(K359,Table_RotateWireColor[circuit],INDIRECT("Table_RotateWireColor["&amp;U359&amp;"]")))))</f>
        <v/>
      </c>
      <c r="X359" s="64" t="str" cm="1">
        <f t="array" aca="1" ref="X359" ca="1">IF(C359="","",IF(D359="MCC","-----",IF(AH359=1,"-",IF(K359="","Red",_xlfn.XLOOKUP(L359,Table_RotateWireColor[circuit],INDIRECT("Table_RotateWireColor["&amp;U359&amp;"]"))))))</f>
        <v/>
      </c>
      <c r="Y359" s="64" t="str" cm="1">
        <f t="array" aca="1" ref="Y359" ca="1">IF(C359="","",IF(D359="MCC","-----",IF(AH359&lt;=2,"-",IF(K359="","Blue",_xlfn.XLOOKUP(M359,Table_RotateWireColor[circuit],INDIRECT("Table_RotateWireColor["&amp;U359&amp;"]"))))))</f>
        <v/>
      </c>
      <c r="Z359" s="64" t="str" cm="1">
        <f t="array" aca="1" ref="Z359" ca="1">IF(C359="","",IF(D359="MCC","-----",IF(AI359&lt;&gt;1,"-",IF(K359="","White",_xlfn.XLOOKUP("N",Table_RotateWireColor[circuit],INDIRECT("Table_RotateWireColor["&amp;U359&amp;"]"))))))</f>
        <v/>
      </c>
      <c r="AA359" s="64" t="str">
        <f t="shared" si="63"/>
        <v/>
      </c>
      <c r="AB359" s="67" t="str">
        <f>IF(C359="","","PWxx-"&amp;_xlfn.XLOOKUP(C359,table_Termination[Connector],table_Termination[Abbreviation])&amp;"T-xxSALx("&amp;IF(D359="LFMC",0,IF(D359="MCC",1,3))&amp;IF(Q359="Bolt",1,0)&amp;IF(AL359="None",0,IF(AL359="1G",1,IF(AL359="4x4",2,3)))&amp;")")</f>
        <v/>
      </c>
      <c r="AC359" s="68" t="str">
        <f>IF(D359="MCC","MC Cable Wire Colors "&amp;_xlfn.XLOOKUP(C359,table_Termination[Connector],table_Termination[MCC_Wire_Colors]),"")</f>
        <v/>
      </c>
      <c r="AD359" s="69"/>
      <c r="AG359" t="e">
        <f>IF(AND(LEFT(C359,2)="L6",_xlfn.NUMBERVALUE(LEFT(U359,3))&gt;250),"1ph",_xlfn.XLOOKUP(C359,table_Termination[Connector],table_Termination[Phasing]))</f>
        <v>#N/A</v>
      </c>
      <c r="AH359" t="e">
        <f>_xlfn.XLOOKUP('Order Entry'!AG359,lookup!$O$3:$O$7,lookup!$P$3:$P$7)</f>
        <v>#N/A</v>
      </c>
      <c r="AI359" t="e">
        <f>_xlfn.XLOOKUP('Order Entry'!AG359,lookup!$O$3:$O$7,lookup!$Q$3:$Q$7)</f>
        <v>#N/A</v>
      </c>
      <c r="AJ359">
        <f t="shared" si="60"/>
        <v>0</v>
      </c>
      <c r="AK359" t="e">
        <f>_xlfn.XLOOKUP(C359,table_Termination[Connector],table_Termination[Plate_Hole])</f>
        <v>#N/A</v>
      </c>
      <c r="AL359" t="e">
        <f>_xlfn.XLOOKUP(V359,lookup!$AD$68:$AD$72,lookup!$AC$68:$AC$72)</f>
        <v>#N/A</v>
      </c>
      <c r="AM359" s="44" t="str" cm="1">
        <f t="array" ref="AM359">IF(C359="","",IF(_xlfn.XLOOKUP(C359,table_Termination[Connector],table_Termination[Plate_Hole])=1.6,{"4x4","1G"},IF(_xlfn.XLOOKUP(C359,table_Termination[Connector],table_Termination[Plate_Hole])=2.1,"4x4","None")))</f>
        <v/>
      </c>
      <c r="AO359" s="44" t="str" cm="1">
        <f t="array" ref="AO359">IF(AM359="","None",_xlfn.XLOOKUP(_xlfn.ANCHORARRAY(AM359),lookup!$AC$68:$AC$72,lookup!$AD$68:$AD$72))</f>
        <v>None</v>
      </c>
      <c r="AQ359" s="44" t="s">
        <v>283</v>
      </c>
      <c r="AR359" t="str">
        <f>IF(C359="","",_xlfn.XLOOKUP(_xlfn.XLOOKUP(C359,table_Termination[Connector],table_Termination[SQD_Breaker]),Table_Breaker[breaker],Table_Breaker[Description]))</f>
        <v/>
      </c>
      <c r="AS359" t="str">
        <f>IF(C359="","",_xlfn.XLOOKUP(_xlfn.XLOOKUP(C359,table_Termination[Connector],table_Termination[HV_Siem_Breaker]),Table_Breaker[breaker],Table_Breaker[Description],""))</f>
        <v/>
      </c>
      <c r="AT359" s="44" t="s">
        <v>283</v>
      </c>
      <c r="AU359" t="e">
        <f t="shared" si="64"/>
        <v>#N/A</v>
      </c>
      <c r="AV359" t="e">
        <f t="shared" si="65"/>
        <v>#N/A</v>
      </c>
      <c r="AW359" s="44" t="str" cm="1">
        <f t="array" ref="AW359">IF(D359="","",_xlfn.TOROW(lookup!A540:A552))</f>
        <v/>
      </c>
    </row>
    <row r="360" spans="1:49" x14ac:dyDescent="0.25">
      <c r="A360" s="56">
        <v>351</v>
      </c>
      <c r="B360" s="57" t="str">
        <f t="shared" si="61"/>
        <v/>
      </c>
      <c r="C360" s="58"/>
      <c r="D360" s="58"/>
      <c r="E360" s="57"/>
      <c r="F360" s="57" t="str">
        <f t="shared" si="62"/>
        <v/>
      </c>
      <c r="G360" s="57"/>
      <c r="H360" s="59"/>
      <c r="I360" s="59" t="s">
        <v>183</v>
      </c>
      <c r="J360" s="59" t="s">
        <v>183</v>
      </c>
      <c r="K360" s="59"/>
      <c r="L360" s="60" t="str">
        <f t="shared" si="66"/>
        <v/>
      </c>
      <c r="M360" s="60" t="str">
        <f t="shared" si="67"/>
        <v/>
      </c>
      <c r="N360" s="59"/>
      <c r="O360" s="59"/>
      <c r="P360" s="61"/>
      <c r="Q360" s="61"/>
      <c r="R360" s="62" t="str">
        <f>IF(C360="","",_xlfn.XLOOKUP(C360,table_Termination[Connector],table_Termination[Conduit_Size]))</f>
        <v/>
      </c>
      <c r="S360" s="63" t="str">
        <f>IF(C360="","",_xlfn.XLOOKUP(C360,table_Termination[Connector],table_Termination[Wire AWG]))</f>
        <v/>
      </c>
      <c r="T360" s="64" t="str">
        <f t="shared" si="59"/>
        <v/>
      </c>
      <c r="U360" s="65" t="str">
        <f>IF(C360="","",LEFT(_xlfn.XLOOKUP(C360,table_Termination[Connector],table_Termination[Voltage]),3))</f>
        <v/>
      </c>
      <c r="V360" s="66" t="str">
        <f t="shared" si="68"/>
        <v/>
      </c>
      <c r="W360" s="64" t="str" cm="1">
        <f t="array" aca="1" ref="W360" ca="1">IF(C360="","",IF(D360="MCC","------",IF(K360="","Black",_xlfn.XLOOKUP(K360,Table_RotateWireColor[circuit],INDIRECT("Table_RotateWireColor["&amp;U360&amp;"]")))))</f>
        <v/>
      </c>
      <c r="X360" s="64" t="str" cm="1">
        <f t="array" aca="1" ref="X360" ca="1">IF(C360="","",IF(D360="MCC","-----",IF(AH360=1,"-",IF(K360="","Red",_xlfn.XLOOKUP(L360,Table_RotateWireColor[circuit],INDIRECT("Table_RotateWireColor["&amp;U360&amp;"]"))))))</f>
        <v/>
      </c>
      <c r="Y360" s="64" t="str" cm="1">
        <f t="array" aca="1" ref="Y360" ca="1">IF(C360="","",IF(D360="MCC","-----",IF(AH360&lt;=2,"-",IF(K360="","Blue",_xlfn.XLOOKUP(M360,Table_RotateWireColor[circuit],INDIRECT("Table_RotateWireColor["&amp;U360&amp;"]"))))))</f>
        <v/>
      </c>
      <c r="Z360" s="64" t="str" cm="1">
        <f t="array" aca="1" ref="Z360" ca="1">IF(C360="","",IF(D360="MCC","-----",IF(AI360&lt;&gt;1,"-",IF(K360="","White",_xlfn.XLOOKUP("N",Table_RotateWireColor[circuit],INDIRECT("Table_RotateWireColor["&amp;U360&amp;"]"))))))</f>
        <v/>
      </c>
      <c r="AA360" s="64" t="str">
        <f t="shared" si="63"/>
        <v/>
      </c>
      <c r="AB360" s="67" t="str">
        <f>IF(C360="","","PWxx-"&amp;_xlfn.XLOOKUP(C360,table_Termination[Connector],table_Termination[Abbreviation])&amp;"T-xxSALx("&amp;IF(D360="LFMC",0,IF(D360="MCC",1,3))&amp;IF(Q360="Bolt",1,0)&amp;IF(AL360="None",0,IF(AL360="1G",1,IF(AL360="4x4",2,3)))&amp;")")</f>
        <v/>
      </c>
      <c r="AC360" s="68" t="str">
        <f>IF(D360="MCC","MC Cable Wire Colors "&amp;_xlfn.XLOOKUP(C360,table_Termination[Connector],table_Termination[MCC_Wire_Colors]),"")</f>
        <v/>
      </c>
      <c r="AD360" s="69"/>
      <c r="AG360" t="e">
        <f>IF(AND(LEFT(C360,2)="L6",_xlfn.NUMBERVALUE(LEFT(U360,3))&gt;250),"1ph",_xlfn.XLOOKUP(C360,table_Termination[Connector],table_Termination[Phasing]))</f>
        <v>#N/A</v>
      </c>
      <c r="AH360" t="e">
        <f>_xlfn.XLOOKUP('Order Entry'!AG360,lookup!$O$3:$O$7,lookup!$P$3:$P$7)</f>
        <v>#N/A</v>
      </c>
      <c r="AI360" t="e">
        <f>_xlfn.XLOOKUP('Order Entry'!AG360,lookup!$O$3:$O$7,lookup!$Q$3:$Q$7)</f>
        <v>#N/A</v>
      </c>
      <c r="AJ360">
        <f t="shared" si="60"/>
        <v>0</v>
      </c>
      <c r="AK360" t="e">
        <f>_xlfn.XLOOKUP(C360,table_Termination[Connector],table_Termination[Plate_Hole])</f>
        <v>#N/A</v>
      </c>
      <c r="AL360" t="e">
        <f>_xlfn.XLOOKUP(V360,lookup!$AD$68:$AD$72,lookup!$AC$68:$AC$72)</f>
        <v>#N/A</v>
      </c>
      <c r="AM360" s="44" t="str" cm="1">
        <f t="array" ref="AM360">IF(C360="","",IF(_xlfn.XLOOKUP(C360,table_Termination[Connector],table_Termination[Plate_Hole])=1.6,{"4x4","1G"},IF(_xlfn.XLOOKUP(C360,table_Termination[Connector],table_Termination[Plate_Hole])=2.1,"4x4","None")))</f>
        <v/>
      </c>
      <c r="AO360" s="44" t="str" cm="1">
        <f t="array" ref="AO360">IF(AM360="","None",_xlfn.XLOOKUP(_xlfn.ANCHORARRAY(AM360),lookup!$AC$68:$AC$72,lookup!$AD$68:$AD$72))</f>
        <v>None</v>
      </c>
      <c r="AQ360" s="44" t="s">
        <v>283</v>
      </c>
      <c r="AR360" t="str">
        <f>IF(C360="","",_xlfn.XLOOKUP(_xlfn.XLOOKUP(C360,table_Termination[Connector],table_Termination[SQD_Breaker]),Table_Breaker[breaker],Table_Breaker[Description]))</f>
        <v/>
      </c>
      <c r="AS360" t="str">
        <f>IF(C360="","",_xlfn.XLOOKUP(_xlfn.XLOOKUP(C360,table_Termination[Connector],table_Termination[HV_Siem_Breaker]),Table_Breaker[breaker],Table_Breaker[Description],""))</f>
        <v/>
      </c>
      <c r="AT360" s="44" t="s">
        <v>283</v>
      </c>
      <c r="AU360" t="e">
        <f t="shared" si="64"/>
        <v>#N/A</v>
      </c>
      <c r="AV360" t="e">
        <f t="shared" si="65"/>
        <v>#N/A</v>
      </c>
      <c r="AW360" s="44" t="str" cm="1">
        <f t="array" ref="AW360">IF(D360="","",_xlfn.TOROW(lookup!A541:A553))</f>
        <v/>
      </c>
    </row>
    <row r="361" spans="1:49" x14ac:dyDescent="0.25">
      <c r="A361" s="56">
        <v>352</v>
      </c>
      <c r="B361" s="57" t="str">
        <f t="shared" si="61"/>
        <v/>
      </c>
      <c r="C361" s="58"/>
      <c r="D361" s="58"/>
      <c r="E361" s="57"/>
      <c r="F361" s="57" t="str">
        <f t="shared" si="62"/>
        <v/>
      </c>
      <c r="G361" s="57"/>
      <c r="H361" s="59"/>
      <c r="I361" s="59" t="s">
        <v>183</v>
      </c>
      <c r="J361" s="59" t="s">
        <v>183</v>
      </c>
      <c r="K361" s="59"/>
      <c r="L361" s="60" t="str">
        <f t="shared" si="66"/>
        <v/>
      </c>
      <c r="M361" s="60" t="str">
        <f t="shared" si="67"/>
        <v/>
      </c>
      <c r="N361" s="59"/>
      <c r="O361" s="59"/>
      <c r="P361" s="61"/>
      <c r="Q361" s="61"/>
      <c r="R361" s="62" t="str">
        <f>IF(C361="","",_xlfn.XLOOKUP(C361,table_Termination[Connector],table_Termination[Conduit_Size]))</f>
        <v/>
      </c>
      <c r="S361" s="63" t="str">
        <f>IF(C361="","",_xlfn.XLOOKUP(C361,table_Termination[Connector],table_Termination[Wire AWG]))</f>
        <v/>
      </c>
      <c r="T361" s="64" t="str">
        <f t="shared" si="59"/>
        <v/>
      </c>
      <c r="U361" s="65" t="str">
        <f>IF(C361="","",LEFT(_xlfn.XLOOKUP(C361,table_Termination[Connector],table_Termination[Voltage]),3))</f>
        <v/>
      </c>
      <c r="V361" s="66" t="str">
        <f t="shared" si="68"/>
        <v/>
      </c>
      <c r="W361" s="64" t="str" cm="1">
        <f t="array" aca="1" ref="W361" ca="1">IF(C361="","",IF(D361="MCC","------",IF(K361="","Black",_xlfn.XLOOKUP(K361,Table_RotateWireColor[circuit],INDIRECT("Table_RotateWireColor["&amp;U361&amp;"]")))))</f>
        <v/>
      </c>
      <c r="X361" s="64" t="str" cm="1">
        <f t="array" aca="1" ref="X361" ca="1">IF(C361="","",IF(D361="MCC","-----",IF(AH361=1,"-",IF(K361="","Red",_xlfn.XLOOKUP(L361,Table_RotateWireColor[circuit],INDIRECT("Table_RotateWireColor["&amp;U361&amp;"]"))))))</f>
        <v/>
      </c>
      <c r="Y361" s="64" t="str" cm="1">
        <f t="array" aca="1" ref="Y361" ca="1">IF(C361="","",IF(D361="MCC","-----",IF(AH361&lt;=2,"-",IF(K361="","Blue",_xlfn.XLOOKUP(M361,Table_RotateWireColor[circuit],INDIRECT("Table_RotateWireColor["&amp;U361&amp;"]"))))))</f>
        <v/>
      </c>
      <c r="Z361" s="64" t="str" cm="1">
        <f t="array" aca="1" ref="Z361" ca="1">IF(C361="","",IF(D361="MCC","-----",IF(AI361&lt;&gt;1,"-",IF(K361="","White",_xlfn.XLOOKUP("N",Table_RotateWireColor[circuit],INDIRECT("Table_RotateWireColor["&amp;U361&amp;"]"))))))</f>
        <v/>
      </c>
      <c r="AA361" s="64" t="str">
        <f t="shared" si="63"/>
        <v/>
      </c>
      <c r="AB361" s="67" t="str">
        <f>IF(C361="","","PWxx-"&amp;_xlfn.XLOOKUP(C361,table_Termination[Connector],table_Termination[Abbreviation])&amp;"T-xxSALx("&amp;IF(D361="LFMC",0,IF(D361="MCC",1,3))&amp;IF(Q361="Bolt",1,0)&amp;IF(AL361="None",0,IF(AL361="1G",1,IF(AL361="4x4",2,3)))&amp;")")</f>
        <v/>
      </c>
      <c r="AC361" s="68" t="str">
        <f>IF(D361="MCC","MC Cable Wire Colors "&amp;_xlfn.XLOOKUP(C361,table_Termination[Connector],table_Termination[MCC_Wire_Colors]),"")</f>
        <v/>
      </c>
      <c r="AD361" s="69"/>
      <c r="AG361" t="e">
        <f>IF(AND(LEFT(C361,2)="L6",_xlfn.NUMBERVALUE(LEFT(U361,3))&gt;250),"1ph",_xlfn.XLOOKUP(C361,table_Termination[Connector],table_Termination[Phasing]))</f>
        <v>#N/A</v>
      </c>
      <c r="AH361" t="e">
        <f>_xlfn.XLOOKUP('Order Entry'!AG361,lookup!$O$3:$O$7,lookup!$P$3:$P$7)</f>
        <v>#N/A</v>
      </c>
      <c r="AI361" t="e">
        <f>_xlfn.XLOOKUP('Order Entry'!AG361,lookup!$O$3:$O$7,lookup!$Q$3:$Q$7)</f>
        <v>#N/A</v>
      </c>
      <c r="AJ361">
        <f t="shared" si="60"/>
        <v>0</v>
      </c>
      <c r="AK361" t="e">
        <f>_xlfn.XLOOKUP(C361,table_Termination[Connector],table_Termination[Plate_Hole])</f>
        <v>#N/A</v>
      </c>
      <c r="AL361" t="e">
        <f>_xlfn.XLOOKUP(V361,lookup!$AD$68:$AD$72,lookup!$AC$68:$AC$72)</f>
        <v>#N/A</v>
      </c>
      <c r="AM361" s="44" t="str" cm="1">
        <f t="array" ref="AM361">IF(C361="","",IF(_xlfn.XLOOKUP(C361,table_Termination[Connector],table_Termination[Plate_Hole])=1.6,{"4x4","1G"},IF(_xlfn.XLOOKUP(C361,table_Termination[Connector],table_Termination[Plate_Hole])=2.1,"4x4","None")))</f>
        <v/>
      </c>
      <c r="AO361" s="44" t="str" cm="1">
        <f t="array" ref="AO361">IF(AM361="","None",_xlfn.XLOOKUP(_xlfn.ANCHORARRAY(AM361),lookup!$AC$68:$AC$72,lookup!$AD$68:$AD$72))</f>
        <v>None</v>
      </c>
      <c r="AQ361" s="44" t="s">
        <v>283</v>
      </c>
      <c r="AR361" t="str">
        <f>IF(C361="","",_xlfn.XLOOKUP(_xlfn.XLOOKUP(C361,table_Termination[Connector],table_Termination[SQD_Breaker]),Table_Breaker[breaker],Table_Breaker[Description]))</f>
        <v/>
      </c>
      <c r="AS361" t="str">
        <f>IF(C361="","",_xlfn.XLOOKUP(_xlfn.XLOOKUP(C361,table_Termination[Connector],table_Termination[HV_Siem_Breaker]),Table_Breaker[breaker],Table_Breaker[Description],""))</f>
        <v/>
      </c>
      <c r="AT361" s="44" t="s">
        <v>283</v>
      </c>
      <c r="AU361" t="e">
        <f t="shared" si="64"/>
        <v>#N/A</v>
      </c>
      <c r="AV361" t="e">
        <f t="shared" si="65"/>
        <v>#N/A</v>
      </c>
      <c r="AW361" s="44" t="str" cm="1">
        <f t="array" ref="AW361">IF(D361="","",_xlfn.TOROW(lookup!A542:A554))</f>
        <v/>
      </c>
    </row>
    <row r="362" spans="1:49" x14ac:dyDescent="0.25">
      <c r="A362" s="56">
        <v>353</v>
      </c>
      <c r="B362" s="57" t="str">
        <f t="shared" si="61"/>
        <v/>
      </c>
      <c r="C362" s="58"/>
      <c r="D362" s="58"/>
      <c r="E362" s="57"/>
      <c r="F362" s="57" t="str">
        <f t="shared" si="62"/>
        <v/>
      </c>
      <c r="G362" s="57"/>
      <c r="H362" s="59"/>
      <c r="I362" s="59" t="s">
        <v>183</v>
      </c>
      <c r="J362" s="59" t="s">
        <v>183</v>
      </c>
      <c r="K362" s="59"/>
      <c r="L362" s="60" t="str">
        <f t="shared" si="66"/>
        <v/>
      </c>
      <c r="M362" s="60" t="str">
        <f t="shared" si="67"/>
        <v/>
      </c>
      <c r="N362" s="59"/>
      <c r="O362" s="59"/>
      <c r="P362" s="61"/>
      <c r="Q362" s="61"/>
      <c r="R362" s="62" t="str">
        <f>IF(C362="","",_xlfn.XLOOKUP(C362,table_Termination[Connector],table_Termination[Conduit_Size]))</f>
        <v/>
      </c>
      <c r="S362" s="63" t="str">
        <f>IF(C362="","",_xlfn.XLOOKUP(C362,table_Termination[Connector],table_Termination[Wire AWG]))</f>
        <v/>
      </c>
      <c r="T362" s="64" t="str">
        <f t="shared" si="59"/>
        <v/>
      </c>
      <c r="U362" s="65" t="str">
        <f>IF(C362="","",LEFT(_xlfn.XLOOKUP(C362,table_Termination[Connector],table_Termination[Voltage]),3))</f>
        <v/>
      </c>
      <c r="V362" s="66" t="str">
        <f t="shared" si="68"/>
        <v/>
      </c>
      <c r="W362" s="64" t="str" cm="1">
        <f t="array" aca="1" ref="W362" ca="1">IF(C362="","",IF(D362="MCC","------",IF(K362="","Black",_xlfn.XLOOKUP(K362,Table_RotateWireColor[circuit],INDIRECT("Table_RotateWireColor["&amp;U362&amp;"]")))))</f>
        <v/>
      </c>
      <c r="X362" s="64" t="str" cm="1">
        <f t="array" aca="1" ref="X362" ca="1">IF(C362="","",IF(D362="MCC","-----",IF(AH362=1,"-",IF(K362="","Red",_xlfn.XLOOKUP(L362,Table_RotateWireColor[circuit],INDIRECT("Table_RotateWireColor["&amp;U362&amp;"]"))))))</f>
        <v/>
      </c>
      <c r="Y362" s="64" t="str" cm="1">
        <f t="array" aca="1" ref="Y362" ca="1">IF(C362="","",IF(D362="MCC","-----",IF(AH362&lt;=2,"-",IF(K362="","Blue",_xlfn.XLOOKUP(M362,Table_RotateWireColor[circuit],INDIRECT("Table_RotateWireColor["&amp;U362&amp;"]"))))))</f>
        <v/>
      </c>
      <c r="Z362" s="64" t="str" cm="1">
        <f t="array" aca="1" ref="Z362" ca="1">IF(C362="","",IF(D362="MCC","-----",IF(AI362&lt;&gt;1,"-",IF(K362="","White",_xlfn.XLOOKUP("N",Table_RotateWireColor[circuit],INDIRECT("Table_RotateWireColor["&amp;U362&amp;"]"))))))</f>
        <v/>
      </c>
      <c r="AA362" s="64" t="str">
        <f t="shared" si="63"/>
        <v/>
      </c>
      <c r="AB362" s="67" t="str">
        <f>IF(C362="","","PWxx-"&amp;_xlfn.XLOOKUP(C362,table_Termination[Connector],table_Termination[Abbreviation])&amp;"T-xxSALx("&amp;IF(D362="LFMC",0,IF(D362="MCC",1,3))&amp;IF(Q362="Bolt",1,0)&amp;IF(AL362="None",0,IF(AL362="1G",1,IF(AL362="4x4",2,3)))&amp;")")</f>
        <v/>
      </c>
      <c r="AC362" s="68" t="str">
        <f>IF(D362="MCC","MC Cable Wire Colors "&amp;_xlfn.XLOOKUP(C362,table_Termination[Connector],table_Termination[MCC_Wire_Colors]),"")</f>
        <v/>
      </c>
      <c r="AD362" s="69"/>
      <c r="AG362" t="e">
        <f>IF(AND(LEFT(C362,2)="L6",_xlfn.NUMBERVALUE(LEFT(U362,3))&gt;250),"1ph",_xlfn.XLOOKUP(C362,table_Termination[Connector],table_Termination[Phasing]))</f>
        <v>#N/A</v>
      </c>
      <c r="AH362" t="e">
        <f>_xlfn.XLOOKUP('Order Entry'!AG362,lookup!$O$3:$O$7,lookup!$P$3:$P$7)</f>
        <v>#N/A</v>
      </c>
      <c r="AI362" t="e">
        <f>_xlfn.XLOOKUP('Order Entry'!AG362,lookup!$O$3:$O$7,lookup!$Q$3:$Q$7)</f>
        <v>#N/A</v>
      </c>
      <c r="AJ362">
        <f t="shared" si="60"/>
        <v>0</v>
      </c>
      <c r="AK362" t="e">
        <f>_xlfn.XLOOKUP(C362,table_Termination[Connector],table_Termination[Plate_Hole])</f>
        <v>#N/A</v>
      </c>
      <c r="AL362" t="e">
        <f>_xlfn.XLOOKUP(V362,lookup!$AD$68:$AD$72,lookup!$AC$68:$AC$72)</f>
        <v>#N/A</v>
      </c>
      <c r="AM362" s="44" t="str" cm="1">
        <f t="array" ref="AM362">IF(C362="","",IF(_xlfn.XLOOKUP(C362,table_Termination[Connector],table_Termination[Plate_Hole])=1.6,{"4x4","1G"},IF(_xlfn.XLOOKUP(C362,table_Termination[Connector],table_Termination[Plate_Hole])=2.1,"4x4","None")))</f>
        <v/>
      </c>
      <c r="AO362" s="44" t="str" cm="1">
        <f t="array" ref="AO362">IF(AM362="","None",_xlfn.XLOOKUP(_xlfn.ANCHORARRAY(AM362),lookup!$AC$68:$AC$72,lookup!$AD$68:$AD$72))</f>
        <v>None</v>
      </c>
      <c r="AQ362" s="44" t="s">
        <v>283</v>
      </c>
      <c r="AR362" t="str">
        <f>IF(C362="","",_xlfn.XLOOKUP(_xlfn.XLOOKUP(C362,table_Termination[Connector],table_Termination[SQD_Breaker]),Table_Breaker[breaker],Table_Breaker[Description]))</f>
        <v/>
      </c>
      <c r="AS362" t="str">
        <f>IF(C362="","",_xlfn.XLOOKUP(_xlfn.XLOOKUP(C362,table_Termination[Connector],table_Termination[HV_Siem_Breaker]),Table_Breaker[breaker],Table_Breaker[Description],""))</f>
        <v/>
      </c>
      <c r="AT362" s="44" t="s">
        <v>283</v>
      </c>
      <c r="AU362" t="e">
        <f t="shared" si="64"/>
        <v>#N/A</v>
      </c>
      <c r="AV362" t="e">
        <f t="shared" si="65"/>
        <v>#N/A</v>
      </c>
      <c r="AW362" s="44" t="str" cm="1">
        <f t="array" ref="AW362">IF(D362="","",_xlfn.TOROW(lookup!A543:A555))</f>
        <v/>
      </c>
    </row>
    <row r="363" spans="1:49" x14ac:dyDescent="0.25">
      <c r="A363" s="56">
        <v>354</v>
      </c>
      <c r="B363" s="57" t="str">
        <f t="shared" si="61"/>
        <v/>
      </c>
      <c r="C363" s="58"/>
      <c r="D363" s="58"/>
      <c r="E363" s="57"/>
      <c r="F363" s="57" t="str">
        <f t="shared" si="62"/>
        <v/>
      </c>
      <c r="G363" s="57"/>
      <c r="H363" s="59"/>
      <c r="I363" s="59" t="s">
        <v>183</v>
      </c>
      <c r="J363" s="59" t="s">
        <v>183</v>
      </c>
      <c r="K363" s="59"/>
      <c r="L363" s="60" t="str">
        <f t="shared" si="66"/>
        <v/>
      </c>
      <c r="M363" s="60" t="str">
        <f t="shared" si="67"/>
        <v/>
      </c>
      <c r="N363" s="59"/>
      <c r="O363" s="59"/>
      <c r="P363" s="61"/>
      <c r="Q363" s="61"/>
      <c r="R363" s="62" t="str">
        <f>IF(C363="","",_xlfn.XLOOKUP(C363,table_Termination[Connector],table_Termination[Conduit_Size]))</f>
        <v/>
      </c>
      <c r="S363" s="63" t="str">
        <f>IF(C363="","",_xlfn.XLOOKUP(C363,table_Termination[Connector],table_Termination[Wire AWG]))</f>
        <v/>
      </c>
      <c r="T363" s="64" t="str">
        <f t="shared" si="59"/>
        <v/>
      </c>
      <c r="U363" s="65" t="str">
        <f>IF(C363="","",LEFT(_xlfn.XLOOKUP(C363,table_Termination[Connector],table_Termination[Voltage]),3))</f>
        <v/>
      </c>
      <c r="V363" s="66" t="str">
        <f t="shared" si="68"/>
        <v/>
      </c>
      <c r="W363" s="64" t="str" cm="1">
        <f t="array" aca="1" ref="W363" ca="1">IF(C363="","",IF(D363="MCC","------",IF(K363="","Black",_xlfn.XLOOKUP(K363,Table_RotateWireColor[circuit],INDIRECT("Table_RotateWireColor["&amp;U363&amp;"]")))))</f>
        <v/>
      </c>
      <c r="X363" s="64" t="str" cm="1">
        <f t="array" aca="1" ref="X363" ca="1">IF(C363="","",IF(D363="MCC","-----",IF(AH363=1,"-",IF(K363="","Red",_xlfn.XLOOKUP(L363,Table_RotateWireColor[circuit],INDIRECT("Table_RotateWireColor["&amp;U363&amp;"]"))))))</f>
        <v/>
      </c>
      <c r="Y363" s="64" t="str" cm="1">
        <f t="array" aca="1" ref="Y363" ca="1">IF(C363="","",IF(D363="MCC","-----",IF(AH363&lt;=2,"-",IF(K363="","Blue",_xlfn.XLOOKUP(M363,Table_RotateWireColor[circuit],INDIRECT("Table_RotateWireColor["&amp;U363&amp;"]"))))))</f>
        <v/>
      </c>
      <c r="Z363" s="64" t="str" cm="1">
        <f t="array" aca="1" ref="Z363" ca="1">IF(C363="","",IF(D363="MCC","-----",IF(AI363&lt;&gt;1,"-",IF(K363="","White",_xlfn.XLOOKUP("N",Table_RotateWireColor[circuit],INDIRECT("Table_RotateWireColor["&amp;U363&amp;"]"))))))</f>
        <v/>
      </c>
      <c r="AA363" s="64" t="str">
        <f t="shared" si="63"/>
        <v/>
      </c>
      <c r="AB363" s="67" t="str">
        <f>IF(C363="","","PWxx-"&amp;_xlfn.XLOOKUP(C363,table_Termination[Connector],table_Termination[Abbreviation])&amp;"T-xxSALx("&amp;IF(D363="LFMC",0,IF(D363="MCC",1,3))&amp;IF(Q363="Bolt",1,0)&amp;IF(AL363="None",0,IF(AL363="1G",1,IF(AL363="4x4",2,3)))&amp;")")</f>
        <v/>
      </c>
      <c r="AC363" s="68" t="str">
        <f>IF(D363="MCC","MC Cable Wire Colors "&amp;_xlfn.XLOOKUP(C363,table_Termination[Connector],table_Termination[MCC_Wire_Colors]),"")</f>
        <v/>
      </c>
      <c r="AD363" s="69"/>
      <c r="AG363" t="e">
        <f>IF(AND(LEFT(C363,2)="L6",_xlfn.NUMBERVALUE(LEFT(U363,3))&gt;250),"1ph",_xlfn.XLOOKUP(C363,table_Termination[Connector],table_Termination[Phasing]))</f>
        <v>#N/A</v>
      </c>
      <c r="AH363" t="e">
        <f>_xlfn.XLOOKUP('Order Entry'!AG363,lookup!$O$3:$O$7,lookup!$P$3:$P$7)</f>
        <v>#N/A</v>
      </c>
      <c r="AI363" t="e">
        <f>_xlfn.XLOOKUP('Order Entry'!AG363,lookup!$O$3:$O$7,lookup!$Q$3:$Q$7)</f>
        <v>#N/A</v>
      </c>
      <c r="AJ363">
        <f t="shared" si="60"/>
        <v>0</v>
      </c>
      <c r="AK363" t="e">
        <f>_xlfn.XLOOKUP(C363,table_Termination[Connector],table_Termination[Plate_Hole])</f>
        <v>#N/A</v>
      </c>
      <c r="AL363" t="e">
        <f>_xlfn.XLOOKUP(V363,lookup!$AD$68:$AD$72,lookup!$AC$68:$AC$72)</f>
        <v>#N/A</v>
      </c>
      <c r="AM363" s="44" t="str" cm="1">
        <f t="array" ref="AM363">IF(C363="","",IF(_xlfn.XLOOKUP(C363,table_Termination[Connector],table_Termination[Plate_Hole])=1.6,{"4x4","1G"},IF(_xlfn.XLOOKUP(C363,table_Termination[Connector],table_Termination[Plate_Hole])=2.1,"4x4","None")))</f>
        <v/>
      </c>
      <c r="AO363" s="44" t="str" cm="1">
        <f t="array" ref="AO363">IF(AM363="","None",_xlfn.XLOOKUP(_xlfn.ANCHORARRAY(AM363),lookup!$AC$68:$AC$72,lookup!$AD$68:$AD$72))</f>
        <v>None</v>
      </c>
      <c r="AQ363" s="44" t="s">
        <v>283</v>
      </c>
      <c r="AR363" t="str">
        <f>IF(C363="","",_xlfn.XLOOKUP(_xlfn.XLOOKUP(C363,table_Termination[Connector],table_Termination[SQD_Breaker]),Table_Breaker[breaker],Table_Breaker[Description]))</f>
        <v/>
      </c>
      <c r="AS363" t="str">
        <f>IF(C363="","",_xlfn.XLOOKUP(_xlfn.XLOOKUP(C363,table_Termination[Connector],table_Termination[HV_Siem_Breaker]),Table_Breaker[breaker],Table_Breaker[Description],""))</f>
        <v/>
      </c>
      <c r="AT363" s="44" t="s">
        <v>283</v>
      </c>
      <c r="AU363" t="e">
        <f t="shared" si="64"/>
        <v>#N/A</v>
      </c>
      <c r="AV363" t="e">
        <f t="shared" si="65"/>
        <v>#N/A</v>
      </c>
      <c r="AW363" s="44" t="str" cm="1">
        <f t="array" ref="AW363">IF(D363="","",_xlfn.TOROW(lookup!A544:A556))</f>
        <v/>
      </c>
    </row>
    <row r="364" spans="1:49" x14ac:dyDescent="0.25">
      <c r="A364" s="56">
        <v>355</v>
      </c>
      <c r="B364" s="57" t="str">
        <f t="shared" si="61"/>
        <v/>
      </c>
      <c r="C364" s="58"/>
      <c r="D364" s="58"/>
      <c r="E364" s="57"/>
      <c r="F364" s="57" t="str">
        <f t="shared" si="62"/>
        <v/>
      </c>
      <c r="G364" s="57"/>
      <c r="H364" s="59"/>
      <c r="I364" s="59" t="s">
        <v>183</v>
      </c>
      <c r="J364" s="59" t="s">
        <v>183</v>
      </c>
      <c r="K364" s="59"/>
      <c r="L364" s="60" t="str">
        <f t="shared" si="66"/>
        <v/>
      </c>
      <c r="M364" s="60" t="str">
        <f t="shared" si="67"/>
        <v/>
      </c>
      <c r="N364" s="59"/>
      <c r="O364" s="59"/>
      <c r="P364" s="61"/>
      <c r="Q364" s="61"/>
      <c r="R364" s="62" t="str">
        <f>IF(C364="","",_xlfn.XLOOKUP(C364,table_Termination[Connector],table_Termination[Conduit_Size]))</f>
        <v/>
      </c>
      <c r="S364" s="63" t="str">
        <f>IF(C364="","",_xlfn.XLOOKUP(C364,table_Termination[Connector],table_Termination[Wire AWG]))</f>
        <v/>
      </c>
      <c r="T364" s="64" t="str">
        <f t="shared" si="59"/>
        <v/>
      </c>
      <c r="U364" s="65" t="str">
        <f>IF(C364="","",LEFT(_xlfn.XLOOKUP(C364,table_Termination[Connector],table_Termination[Voltage]),3))</f>
        <v/>
      </c>
      <c r="V364" s="66" t="str">
        <f t="shared" si="68"/>
        <v/>
      </c>
      <c r="W364" s="64" t="str" cm="1">
        <f t="array" aca="1" ref="W364" ca="1">IF(C364="","",IF(D364="MCC","------",IF(K364="","Black",_xlfn.XLOOKUP(K364,Table_RotateWireColor[circuit],INDIRECT("Table_RotateWireColor["&amp;U364&amp;"]")))))</f>
        <v/>
      </c>
      <c r="X364" s="64" t="str" cm="1">
        <f t="array" aca="1" ref="X364" ca="1">IF(C364="","",IF(D364="MCC","-----",IF(AH364=1,"-",IF(K364="","Red",_xlfn.XLOOKUP(L364,Table_RotateWireColor[circuit],INDIRECT("Table_RotateWireColor["&amp;U364&amp;"]"))))))</f>
        <v/>
      </c>
      <c r="Y364" s="64" t="str" cm="1">
        <f t="array" aca="1" ref="Y364" ca="1">IF(C364="","",IF(D364="MCC","-----",IF(AH364&lt;=2,"-",IF(K364="","Blue",_xlfn.XLOOKUP(M364,Table_RotateWireColor[circuit],INDIRECT("Table_RotateWireColor["&amp;U364&amp;"]"))))))</f>
        <v/>
      </c>
      <c r="Z364" s="64" t="str" cm="1">
        <f t="array" aca="1" ref="Z364" ca="1">IF(C364="","",IF(D364="MCC","-----",IF(AI364&lt;&gt;1,"-",IF(K364="","White",_xlfn.XLOOKUP("N",Table_RotateWireColor[circuit],INDIRECT("Table_RotateWireColor["&amp;U364&amp;"]"))))))</f>
        <v/>
      </c>
      <c r="AA364" s="64" t="str">
        <f t="shared" si="63"/>
        <v/>
      </c>
      <c r="AB364" s="67" t="str">
        <f>IF(C364="","","PWxx-"&amp;_xlfn.XLOOKUP(C364,table_Termination[Connector],table_Termination[Abbreviation])&amp;"T-xxSALx("&amp;IF(D364="LFMC",0,IF(D364="MCC",1,3))&amp;IF(Q364="Bolt",1,0)&amp;IF(AL364="None",0,IF(AL364="1G",1,IF(AL364="4x4",2,3)))&amp;")")</f>
        <v/>
      </c>
      <c r="AC364" s="68" t="str">
        <f>IF(D364="MCC","MC Cable Wire Colors "&amp;_xlfn.XLOOKUP(C364,table_Termination[Connector],table_Termination[MCC_Wire_Colors]),"")</f>
        <v/>
      </c>
      <c r="AD364" s="69"/>
      <c r="AG364" t="e">
        <f>IF(AND(LEFT(C364,2)="L6",_xlfn.NUMBERVALUE(LEFT(U364,3))&gt;250),"1ph",_xlfn.XLOOKUP(C364,table_Termination[Connector],table_Termination[Phasing]))</f>
        <v>#N/A</v>
      </c>
      <c r="AH364" t="e">
        <f>_xlfn.XLOOKUP('Order Entry'!AG364,lookup!$O$3:$O$7,lookup!$P$3:$P$7)</f>
        <v>#N/A</v>
      </c>
      <c r="AI364" t="e">
        <f>_xlfn.XLOOKUP('Order Entry'!AG364,lookup!$O$3:$O$7,lookup!$Q$3:$Q$7)</f>
        <v>#N/A</v>
      </c>
      <c r="AJ364">
        <f t="shared" si="60"/>
        <v>0</v>
      </c>
      <c r="AK364" t="e">
        <f>_xlfn.XLOOKUP(C364,table_Termination[Connector],table_Termination[Plate_Hole])</f>
        <v>#N/A</v>
      </c>
      <c r="AL364" t="e">
        <f>_xlfn.XLOOKUP(V364,lookup!$AD$68:$AD$72,lookup!$AC$68:$AC$72)</f>
        <v>#N/A</v>
      </c>
      <c r="AM364" s="44" t="str" cm="1">
        <f t="array" ref="AM364">IF(C364="","",IF(_xlfn.XLOOKUP(C364,table_Termination[Connector],table_Termination[Plate_Hole])=1.6,{"4x4","1G"},IF(_xlfn.XLOOKUP(C364,table_Termination[Connector],table_Termination[Plate_Hole])=2.1,"4x4","None")))</f>
        <v/>
      </c>
      <c r="AO364" s="44" t="str" cm="1">
        <f t="array" ref="AO364">IF(AM364="","None",_xlfn.XLOOKUP(_xlfn.ANCHORARRAY(AM364),lookup!$AC$68:$AC$72,lookup!$AD$68:$AD$72))</f>
        <v>None</v>
      </c>
      <c r="AQ364" s="44" t="s">
        <v>283</v>
      </c>
      <c r="AR364" t="str">
        <f>IF(C364="","",_xlfn.XLOOKUP(_xlfn.XLOOKUP(C364,table_Termination[Connector],table_Termination[SQD_Breaker]),Table_Breaker[breaker],Table_Breaker[Description]))</f>
        <v/>
      </c>
      <c r="AS364" t="str">
        <f>IF(C364="","",_xlfn.XLOOKUP(_xlfn.XLOOKUP(C364,table_Termination[Connector],table_Termination[HV_Siem_Breaker]),Table_Breaker[breaker],Table_Breaker[Description],""))</f>
        <v/>
      </c>
      <c r="AT364" s="44" t="s">
        <v>283</v>
      </c>
      <c r="AU364" t="e">
        <f t="shared" si="64"/>
        <v>#N/A</v>
      </c>
      <c r="AV364" t="e">
        <f t="shared" si="65"/>
        <v>#N/A</v>
      </c>
      <c r="AW364" s="44" t="str" cm="1">
        <f t="array" ref="AW364">IF(D364="","",_xlfn.TOROW(lookup!A545:A557))</f>
        <v/>
      </c>
    </row>
    <row r="365" spans="1:49" x14ac:dyDescent="0.25">
      <c r="A365" s="56">
        <v>356</v>
      </c>
      <c r="B365" s="57" t="str">
        <f t="shared" si="61"/>
        <v/>
      </c>
      <c r="C365" s="58"/>
      <c r="D365" s="58"/>
      <c r="E365" s="57"/>
      <c r="F365" s="57" t="str">
        <f t="shared" si="62"/>
        <v/>
      </c>
      <c r="G365" s="57"/>
      <c r="H365" s="59"/>
      <c r="I365" s="59" t="s">
        <v>183</v>
      </c>
      <c r="J365" s="59" t="s">
        <v>183</v>
      </c>
      <c r="K365" s="59"/>
      <c r="L365" s="60" t="str">
        <f t="shared" si="66"/>
        <v/>
      </c>
      <c r="M365" s="60" t="str">
        <f t="shared" si="67"/>
        <v/>
      </c>
      <c r="N365" s="59"/>
      <c r="O365" s="59"/>
      <c r="P365" s="61"/>
      <c r="Q365" s="61"/>
      <c r="R365" s="62" t="str">
        <f>IF(C365="","",_xlfn.XLOOKUP(C365,table_Termination[Connector],table_Termination[Conduit_Size]))</f>
        <v/>
      </c>
      <c r="S365" s="63" t="str">
        <f>IF(C365="","",_xlfn.XLOOKUP(C365,table_Termination[Connector],table_Termination[Wire AWG]))</f>
        <v/>
      </c>
      <c r="T365" s="64" t="str">
        <f t="shared" si="59"/>
        <v/>
      </c>
      <c r="U365" s="65" t="str">
        <f>IF(C365="","",LEFT(_xlfn.XLOOKUP(C365,table_Termination[Connector],table_Termination[Voltage]),3))</f>
        <v/>
      </c>
      <c r="V365" s="66" t="str">
        <f t="shared" si="68"/>
        <v/>
      </c>
      <c r="W365" s="64" t="str" cm="1">
        <f t="array" aca="1" ref="W365" ca="1">IF(C365="","",IF(D365="MCC","------",IF(K365="","Black",_xlfn.XLOOKUP(K365,Table_RotateWireColor[circuit],INDIRECT("Table_RotateWireColor["&amp;U365&amp;"]")))))</f>
        <v/>
      </c>
      <c r="X365" s="64" t="str" cm="1">
        <f t="array" aca="1" ref="X365" ca="1">IF(C365="","",IF(D365="MCC","-----",IF(AH365=1,"-",IF(K365="","Red",_xlfn.XLOOKUP(L365,Table_RotateWireColor[circuit],INDIRECT("Table_RotateWireColor["&amp;U365&amp;"]"))))))</f>
        <v/>
      </c>
      <c r="Y365" s="64" t="str" cm="1">
        <f t="array" aca="1" ref="Y365" ca="1">IF(C365="","",IF(D365="MCC","-----",IF(AH365&lt;=2,"-",IF(K365="","Blue",_xlfn.XLOOKUP(M365,Table_RotateWireColor[circuit],INDIRECT("Table_RotateWireColor["&amp;U365&amp;"]"))))))</f>
        <v/>
      </c>
      <c r="Z365" s="64" t="str" cm="1">
        <f t="array" aca="1" ref="Z365" ca="1">IF(C365="","",IF(D365="MCC","-----",IF(AI365&lt;&gt;1,"-",IF(K365="","White",_xlfn.XLOOKUP("N",Table_RotateWireColor[circuit],INDIRECT("Table_RotateWireColor["&amp;U365&amp;"]"))))))</f>
        <v/>
      </c>
      <c r="AA365" s="64" t="str">
        <f t="shared" si="63"/>
        <v/>
      </c>
      <c r="AB365" s="67" t="str">
        <f>IF(C365="","","PWxx-"&amp;_xlfn.XLOOKUP(C365,table_Termination[Connector],table_Termination[Abbreviation])&amp;"T-xxSALx("&amp;IF(D365="LFMC",0,IF(D365="MCC",1,3))&amp;IF(Q365="Bolt",1,0)&amp;IF(AL365="None",0,IF(AL365="1G",1,IF(AL365="4x4",2,3)))&amp;")")</f>
        <v/>
      </c>
      <c r="AC365" s="68" t="str">
        <f>IF(D365="MCC","MC Cable Wire Colors "&amp;_xlfn.XLOOKUP(C365,table_Termination[Connector],table_Termination[MCC_Wire_Colors]),"")</f>
        <v/>
      </c>
      <c r="AD365" s="69"/>
      <c r="AG365" t="e">
        <f>IF(AND(LEFT(C365,2)="L6",_xlfn.NUMBERVALUE(LEFT(U365,3))&gt;250),"1ph",_xlfn.XLOOKUP(C365,table_Termination[Connector],table_Termination[Phasing]))</f>
        <v>#N/A</v>
      </c>
      <c r="AH365" t="e">
        <f>_xlfn.XLOOKUP('Order Entry'!AG365,lookup!$O$3:$O$7,lookup!$P$3:$P$7)</f>
        <v>#N/A</v>
      </c>
      <c r="AI365" t="e">
        <f>_xlfn.XLOOKUP('Order Entry'!AG365,lookup!$O$3:$O$7,lookup!$Q$3:$Q$7)</f>
        <v>#N/A</v>
      </c>
      <c r="AJ365">
        <f t="shared" si="60"/>
        <v>0</v>
      </c>
      <c r="AK365" t="e">
        <f>_xlfn.XLOOKUP(C365,table_Termination[Connector],table_Termination[Plate_Hole])</f>
        <v>#N/A</v>
      </c>
      <c r="AL365" t="e">
        <f>_xlfn.XLOOKUP(V365,lookup!$AD$68:$AD$72,lookup!$AC$68:$AC$72)</f>
        <v>#N/A</v>
      </c>
      <c r="AM365" s="44" t="str" cm="1">
        <f t="array" ref="AM365">IF(C365="","",IF(_xlfn.XLOOKUP(C365,table_Termination[Connector],table_Termination[Plate_Hole])=1.6,{"4x4","1G"},IF(_xlfn.XLOOKUP(C365,table_Termination[Connector],table_Termination[Plate_Hole])=2.1,"4x4","None")))</f>
        <v/>
      </c>
      <c r="AO365" s="44" t="str" cm="1">
        <f t="array" ref="AO365">IF(AM365="","None",_xlfn.XLOOKUP(_xlfn.ANCHORARRAY(AM365),lookup!$AC$68:$AC$72,lookup!$AD$68:$AD$72))</f>
        <v>None</v>
      </c>
      <c r="AQ365" s="44" t="s">
        <v>283</v>
      </c>
      <c r="AR365" t="str">
        <f>IF(C365="","",_xlfn.XLOOKUP(_xlfn.XLOOKUP(C365,table_Termination[Connector],table_Termination[SQD_Breaker]),Table_Breaker[breaker],Table_Breaker[Description]))</f>
        <v/>
      </c>
      <c r="AS365" t="str">
        <f>IF(C365="","",_xlfn.XLOOKUP(_xlfn.XLOOKUP(C365,table_Termination[Connector],table_Termination[HV_Siem_Breaker]),Table_Breaker[breaker],Table_Breaker[Description],""))</f>
        <v/>
      </c>
      <c r="AT365" s="44" t="s">
        <v>283</v>
      </c>
      <c r="AU365" t="e">
        <f t="shared" si="64"/>
        <v>#N/A</v>
      </c>
      <c r="AV365" t="e">
        <f t="shared" si="65"/>
        <v>#N/A</v>
      </c>
      <c r="AW365" s="44" t="str" cm="1">
        <f t="array" ref="AW365">IF(D365="","",_xlfn.TOROW(lookup!A546:A558))</f>
        <v/>
      </c>
    </row>
    <row r="366" spans="1:49" x14ac:dyDescent="0.25">
      <c r="A366" s="56">
        <v>357</v>
      </c>
      <c r="B366" s="57" t="str">
        <f t="shared" si="61"/>
        <v/>
      </c>
      <c r="C366" s="58"/>
      <c r="D366" s="58"/>
      <c r="E366" s="57"/>
      <c r="F366" s="57" t="str">
        <f t="shared" si="62"/>
        <v/>
      </c>
      <c r="G366" s="57"/>
      <c r="H366" s="59"/>
      <c r="I366" s="59" t="s">
        <v>183</v>
      </c>
      <c r="J366" s="59" t="s">
        <v>183</v>
      </c>
      <c r="K366" s="59"/>
      <c r="L366" s="60" t="str">
        <f t="shared" si="66"/>
        <v/>
      </c>
      <c r="M366" s="60" t="str">
        <f t="shared" si="67"/>
        <v/>
      </c>
      <c r="N366" s="59"/>
      <c r="O366" s="59"/>
      <c r="P366" s="61"/>
      <c r="Q366" s="61"/>
      <c r="R366" s="62" t="str">
        <f>IF(C366="","",_xlfn.XLOOKUP(C366,table_Termination[Connector],table_Termination[Conduit_Size]))</f>
        <v/>
      </c>
      <c r="S366" s="63" t="str">
        <f>IF(C366="","",_xlfn.XLOOKUP(C366,table_Termination[Connector],table_Termination[Wire AWG]))</f>
        <v/>
      </c>
      <c r="T366" s="64" t="str">
        <f t="shared" si="59"/>
        <v/>
      </c>
      <c r="U366" s="65" t="str">
        <f>IF(C366="","",LEFT(_xlfn.XLOOKUP(C366,table_Termination[Connector],table_Termination[Voltage]),3))</f>
        <v/>
      </c>
      <c r="V366" s="66" t="str">
        <f t="shared" si="68"/>
        <v/>
      </c>
      <c r="W366" s="64" t="str" cm="1">
        <f t="array" aca="1" ref="W366" ca="1">IF(C366="","",IF(D366="MCC","------",IF(K366="","Black",_xlfn.XLOOKUP(K366,Table_RotateWireColor[circuit],INDIRECT("Table_RotateWireColor["&amp;U366&amp;"]")))))</f>
        <v/>
      </c>
      <c r="X366" s="64" t="str" cm="1">
        <f t="array" aca="1" ref="X366" ca="1">IF(C366="","",IF(D366="MCC","-----",IF(AH366=1,"-",IF(K366="","Red",_xlfn.XLOOKUP(L366,Table_RotateWireColor[circuit],INDIRECT("Table_RotateWireColor["&amp;U366&amp;"]"))))))</f>
        <v/>
      </c>
      <c r="Y366" s="64" t="str" cm="1">
        <f t="array" aca="1" ref="Y366" ca="1">IF(C366="","",IF(D366="MCC","-----",IF(AH366&lt;=2,"-",IF(K366="","Blue",_xlfn.XLOOKUP(M366,Table_RotateWireColor[circuit],INDIRECT("Table_RotateWireColor["&amp;U366&amp;"]"))))))</f>
        <v/>
      </c>
      <c r="Z366" s="64" t="str" cm="1">
        <f t="array" aca="1" ref="Z366" ca="1">IF(C366="","",IF(D366="MCC","-----",IF(AI366&lt;&gt;1,"-",IF(K366="","White",_xlfn.XLOOKUP("N",Table_RotateWireColor[circuit],INDIRECT("Table_RotateWireColor["&amp;U366&amp;"]"))))))</f>
        <v/>
      </c>
      <c r="AA366" s="64" t="str">
        <f t="shared" si="63"/>
        <v/>
      </c>
      <c r="AB366" s="67" t="str">
        <f>IF(C366="","","PWxx-"&amp;_xlfn.XLOOKUP(C366,table_Termination[Connector],table_Termination[Abbreviation])&amp;"T-xxSALx("&amp;IF(D366="LFMC",0,IF(D366="MCC",1,3))&amp;IF(Q366="Bolt",1,0)&amp;IF(AL366="None",0,IF(AL366="1G",1,IF(AL366="4x4",2,3)))&amp;")")</f>
        <v/>
      </c>
      <c r="AC366" s="68" t="str">
        <f>IF(D366="MCC","MC Cable Wire Colors "&amp;_xlfn.XLOOKUP(C366,table_Termination[Connector],table_Termination[MCC_Wire_Colors]),"")</f>
        <v/>
      </c>
      <c r="AD366" s="69"/>
      <c r="AG366" t="e">
        <f>IF(AND(LEFT(C366,2)="L6",_xlfn.NUMBERVALUE(LEFT(U366,3))&gt;250),"1ph",_xlfn.XLOOKUP(C366,table_Termination[Connector],table_Termination[Phasing]))</f>
        <v>#N/A</v>
      </c>
      <c r="AH366" t="e">
        <f>_xlfn.XLOOKUP('Order Entry'!AG366,lookup!$O$3:$O$7,lookup!$P$3:$P$7)</f>
        <v>#N/A</v>
      </c>
      <c r="AI366" t="e">
        <f>_xlfn.XLOOKUP('Order Entry'!AG366,lookup!$O$3:$O$7,lookup!$Q$3:$Q$7)</f>
        <v>#N/A</v>
      </c>
      <c r="AJ366">
        <f t="shared" si="60"/>
        <v>0</v>
      </c>
      <c r="AK366" t="e">
        <f>_xlfn.XLOOKUP(C366,table_Termination[Connector],table_Termination[Plate_Hole])</f>
        <v>#N/A</v>
      </c>
      <c r="AL366" t="e">
        <f>_xlfn.XLOOKUP(V366,lookup!$AD$68:$AD$72,lookup!$AC$68:$AC$72)</f>
        <v>#N/A</v>
      </c>
      <c r="AM366" s="44" t="str" cm="1">
        <f t="array" ref="AM366">IF(C366="","",IF(_xlfn.XLOOKUP(C366,table_Termination[Connector],table_Termination[Plate_Hole])=1.6,{"4x4","1G"},IF(_xlfn.XLOOKUP(C366,table_Termination[Connector],table_Termination[Plate_Hole])=2.1,"4x4","None")))</f>
        <v/>
      </c>
      <c r="AO366" s="44" t="str" cm="1">
        <f t="array" ref="AO366">IF(AM366="","None",_xlfn.XLOOKUP(_xlfn.ANCHORARRAY(AM366),lookup!$AC$68:$AC$72,lookup!$AD$68:$AD$72))</f>
        <v>None</v>
      </c>
      <c r="AQ366" s="44" t="s">
        <v>283</v>
      </c>
      <c r="AR366" t="str">
        <f>IF(C366="","",_xlfn.XLOOKUP(_xlfn.XLOOKUP(C366,table_Termination[Connector],table_Termination[SQD_Breaker]),Table_Breaker[breaker],Table_Breaker[Description]))</f>
        <v/>
      </c>
      <c r="AS366" t="str">
        <f>IF(C366="","",_xlfn.XLOOKUP(_xlfn.XLOOKUP(C366,table_Termination[Connector],table_Termination[HV_Siem_Breaker]),Table_Breaker[breaker],Table_Breaker[Description],""))</f>
        <v/>
      </c>
      <c r="AT366" s="44" t="s">
        <v>283</v>
      </c>
      <c r="AU366" t="e">
        <f t="shared" si="64"/>
        <v>#N/A</v>
      </c>
      <c r="AV366" t="e">
        <f t="shared" si="65"/>
        <v>#N/A</v>
      </c>
      <c r="AW366" s="44" t="str" cm="1">
        <f t="array" ref="AW366">IF(D366="","",_xlfn.TOROW(lookup!A547:A559))</f>
        <v/>
      </c>
    </row>
    <row r="367" spans="1:49" x14ac:dyDescent="0.25">
      <c r="A367" s="56">
        <v>358</v>
      </c>
      <c r="B367" s="57" t="str">
        <f t="shared" si="61"/>
        <v/>
      </c>
      <c r="C367" s="58"/>
      <c r="D367" s="58"/>
      <c r="E367" s="57"/>
      <c r="F367" s="57" t="str">
        <f t="shared" si="62"/>
        <v/>
      </c>
      <c r="G367" s="57"/>
      <c r="H367" s="59"/>
      <c r="I367" s="59" t="s">
        <v>183</v>
      </c>
      <c r="J367" s="59" t="s">
        <v>183</v>
      </c>
      <c r="K367" s="59"/>
      <c r="L367" s="60" t="str">
        <f t="shared" si="66"/>
        <v/>
      </c>
      <c r="M367" s="60" t="str">
        <f t="shared" si="67"/>
        <v/>
      </c>
      <c r="N367" s="59"/>
      <c r="O367" s="59"/>
      <c r="P367" s="61"/>
      <c r="Q367" s="61"/>
      <c r="R367" s="62" t="str">
        <f>IF(C367="","",_xlfn.XLOOKUP(C367,table_Termination[Connector],table_Termination[Conduit_Size]))</f>
        <v/>
      </c>
      <c r="S367" s="63" t="str">
        <f>IF(C367="","",_xlfn.XLOOKUP(C367,table_Termination[Connector],table_Termination[Wire AWG]))</f>
        <v/>
      </c>
      <c r="T367" s="64" t="str">
        <f t="shared" si="59"/>
        <v/>
      </c>
      <c r="U367" s="65" t="str">
        <f>IF(C367="","",LEFT(_xlfn.XLOOKUP(C367,table_Termination[Connector],table_Termination[Voltage]),3))</f>
        <v/>
      </c>
      <c r="V367" s="66" t="str">
        <f t="shared" si="68"/>
        <v/>
      </c>
      <c r="W367" s="64" t="str" cm="1">
        <f t="array" aca="1" ref="W367" ca="1">IF(C367="","",IF(D367="MCC","------",IF(K367="","Black",_xlfn.XLOOKUP(K367,Table_RotateWireColor[circuit],INDIRECT("Table_RotateWireColor["&amp;U367&amp;"]")))))</f>
        <v/>
      </c>
      <c r="X367" s="64" t="str" cm="1">
        <f t="array" aca="1" ref="X367" ca="1">IF(C367="","",IF(D367="MCC","-----",IF(AH367=1,"-",IF(K367="","Red",_xlfn.XLOOKUP(L367,Table_RotateWireColor[circuit],INDIRECT("Table_RotateWireColor["&amp;U367&amp;"]"))))))</f>
        <v/>
      </c>
      <c r="Y367" s="64" t="str" cm="1">
        <f t="array" aca="1" ref="Y367" ca="1">IF(C367="","",IF(D367="MCC","-----",IF(AH367&lt;=2,"-",IF(K367="","Blue",_xlfn.XLOOKUP(M367,Table_RotateWireColor[circuit],INDIRECT("Table_RotateWireColor["&amp;U367&amp;"]"))))))</f>
        <v/>
      </c>
      <c r="Z367" s="64" t="str" cm="1">
        <f t="array" aca="1" ref="Z367" ca="1">IF(C367="","",IF(D367="MCC","-----",IF(AI367&lt;&gt;1,"-",IF(K367="","White",_xlfn.XLOOKUP("N",Table_RotateWireColor[circuit],INDIRECT("Table_RotateWireColor["&amp;U367&amp;"]"))))))</f>
        <v/>
      </c>
      <c r="AA367" s="64" t="str">
        <f t="shared" si="63"/>
        <v/>
      </c>
      <c r="AB367" s="67" t="str">
        <f>IF(C367="","","PWxx-"&amp;_xlfn.XLOOKUP(C367,table_Termination[Connector],table_Termination[Abbreviation])&amp;"T-xxSALx("&amp;IF(D367="LFMC",0,IF(D367="MCC",1,3))&amp;IF(Q367="Bolt",1,0)&amp;IF(AL367="None",0,IF(AL367="1G",1,IF(AL367="4x4",2,3)))&amp;")")</f>
        <v/>
      </c>
      <c r="AC367" s="68" t="str">
        <f>IF(D367="MCC","MC Cable Wire Colors "&amp;_xlfn.XLOOKUP(C367,table_Termination[Connector],table_Termination[MCC_Wire_Colors]),"")</f>
        <v/>
      </c>
      <c r="AD367" s="69"/>
      <c r="AG367" t="e">
        <f>IF(AND(LEFT(C367,2)="L6",_xlfn.NUMBERVALUE(LEFT(U367,3))&gt;250),"1ph",_xlfn.XLOOKUP(C367,table_Termination[Connector],table_Termination[Phasing]))</f>
        <v>#N/A</v>
      </c>
      <c r="AH367" t="e">
        <f>_xlfn.XLOOKUP('Order Entry'!AG367,lookup!$O$3:$O$7,lookup!$P$3:$P$7)</f>
        <v>#N/A</v>
      </c>
      <c r="AI367" t="e">
        <f>_xlfn.XLOOKUP('Order Entry'!AG367,lookup!$O$3:$O$7,lookup!$Q$3:$Q$7)</f>
        <v>#N/A</v>
      </c>
      <c r="AJ367">
        <f t="shared" si="60"/>
        <v>0</v>
      </c>
      <c r="AK367" t="e">
        <f>_xlfn.XLOOKUP(C367,table_Termination[Connector],table_Termination[Plate_Hole])</f>
        <v>#N/A</v>
      </c>
      <c r="AL367" t="e">
        <f>_xlfn.XLOOKUP(V367,lookup!$AD$68:$AD$72,lookup!$AC$68:$AC$72)</f>
        <v>#N/A</v>
      </c>
      <c r="AM367" s="44" t="str" cm="1">
        <f t="array" ref="AM367">IF(C367="","",IF(_xlfn.XLOOKUP(C367,table_Termination[Connector],table_Termination[Plate_Hole])=1.6,{"4x4","1G"},IF(_xlfn.XLOOKUP(C367,table_Termination[Connector],table_Termination[Plate_Hole])=2.1,"4x4","None")))</f>
        <v/>
      </c>
      <c r="AO367" s="44" t="str" cm="1">
        <f t="array" ref="AO367">IF(AM367="","None",_xlfn.XLOOKUP(_xlfn.ANCHORARRAY(AM367),lookup!$AC$68:$AC$72,lookup!$AD$68:$AD$72))</f>
        <v>None</v>
      </c>
      <c r="AQ367" s="44" t="s">
        <v>283</v>
      </c>
      <c r="AR367" t="str">
        <f>IF(C367="","",_xlfn.XLOOKUP(_xlfn.XLOOKUP(C367,table_Termination[Connector],table_Termination[SQD_Breaker]),Table_Breaker[breaker],Table_Breaker[Description]))</f>
        <v/>
      </c>
      <c r="AS367" t="str">
        <f>IF(C367="","",_xlfn.XLOOKUP(_xlfn.XLOOKUP(C367,table_Termination[Connector],table_Termination[HV_Siem_Breaker]),Table_Breaker[breaker],Table_Breaker[Description],""))</f>
        <v/>
      </c>
      <c r="AT367" s="44" t="s">
        <v>283</v>
      </c>
      <c r="AU367" t="e">
        <f t="shared" si="64"/>
        <v>#N/A</v>
      </c>
      <c r="AV367" t="e">
        <f t="shared" si="65"/>
        <v>#N/A</v>
      </c>
      <c r="AW367" s="44" t="str" cm="1">
        <f t="array" ref="AW367">IF(D367="","",_xlfn.TOROW(lookup!A548:A560))</f>
        <v/>
      </c>
    </row>
    <row r="368" spans="1:49" x14ac:dyDescent="0.25">
      <c r="A368" s="56">
        <v>359</v>
      </c>
      <c r="B368" s="57" t="str">
        <f t="shared" si="61"/>
        <v/>
      </c>
      <c r="C368" s="58"/>
      <c r="D368" s="58"/>
      <c r="E368" s="57"/>
      <c r="F368" s="57" t="str">
        <f t="shared" si="62"/>
        <v/>
      </c>
      <c r="G368" s="57"/>
      <c r="H368" s="59"/>
      <c r="I368" s="59" t="s">
        <v>183</v>
      </c>
      <c r="J368" s="59" t="s">
        <v>183</v>
      </c>
      <c r="K368" s="59"/>
      <c r="L368" s="60" t="str">
        <f t="shared" si="66"/>
        <v/>
      </c>
      <c r="M368" s="60" t="str">
        <f t="shared" si="67"/>
        <v/>
      </c>
      <c r="N368" s="59"/>
      <c r="O368" s="59"/>
      <c r="P368" s="61"/>
      <c r="Q368" s="61"/>
      <c r="R368" s="62" t="str">
        <f>IF(C368="","",_xlfn.XLOOKUP(C368,table_Termination[Connector],table_Termination[Conduit_Size]))</f>
        <v/>
      </c>
      <c r="S368" s="63" t="str">
        <f>IF(C368="","",_xlfn.XLOOKUP(C368,table_Termination[Connector],table_Termination[Wire AWG]))</f>
        <v/>
      </c>
      <c r="T368" s="64" t="str">
        <f t="shared" si="59"/>
        <v/>
      </c>
      <c r="U368" s="65" t="str">
        <f>IF(C368="","",LEFT(_xlfn.XLOOKUP(C368,table_Termination[Connector],table_Termination[Voltage]),3))</f>
        <v/>
      </c>
      <c r="V368" s="66" t="str">
        <f t="shared" si="68"/>
        <v/>
      </c>
      <c r="W368" s="64" t="str" cm="1">
        <f t="array" aca="1" ref="W368" ca="1">IF(C368="","",IF(D368="MCC","------",IF(K368="","Black",_xlfn.XLOOKUP(K368,Table_RotateWireColor[circuit],INDIRECT("Table_RotateWireColor["&amp;U368&amp;"]")))))</f>
        <v/>
      </c>
      <c r="X368" s="64" t="str" cm="1">
        <f t="array" aca="1" ref="X368" ca="1">IF(C368="","",IF(D368="MCC","-----",IF(AH368=1,"-",IF(K368="","Red",_xlfn.XLOOKUP(L368,Table_RotateWireColor[circuit],INDIRECT("Table_RotateWireColor["&amp;U368&amp;"]"))))))</f>
        <v/>
      </c>
      <c r="Y368" s="64" t="str" cm="1">
        <f t="array" aca="1" ref="Y368" ca="1">IF(C368="","",IF(D368="MCC","-----",IF(AH368&lt;=2,"-",IF(K368="","Blue",_xlfn.XLOOKUP(M368,Table_RotateWireColor[circuit],INDIRECT("Table_RotateWireColor["&amp;U368&amp;"]"))))))</f>
        <v/>
      </c>
      <c r="Z368" s="64" t="str" cm="1">
        <f t="array" aca="1" ref="Z368" ca="1">IF(C368="","",IF(D368="MCC","-----",IF(AI368&lt;&gt;1,"-",IF(K368="","White",_xlfn.XLOOKUP("N",Table_RotateWireColor[circuit],INDIRECT("Table_RotateWireColor["&amp;U368&amp;"]"))))))</f>
        <v/>
      </c>
      <c r="AA368" s="64" t="str">
        <f t="shared" si="63"/>
        <v/>
      </c>
      <c r="AB368" s="67" t="str">
        <f>IF(C368="","","PWxx-"&amp;_xlfn.XLOOKUP(C368,table_Termination[Connector],table_Termination[Abbreviation])&amp;"T-xxSALx("&amp;IF(D368="LFMC",0,IF(D368="MCC",1,3))&amp;IF(Q368="Bolt",1,0)&amp;IF(AL368="None",0,IF(AL368="1G",1,IF(AL368="4x4",2,3)))&amp;")")</f>
        <v/>
      </c>
      <c r="AC368" s="68" t="str">
        <f>IF(D368="MCC","MC Cable Wire Colors "&amp;_xlfn.XLOOKUP(C368,table_Termination[Connector],table_Termination[MCC_Wire_Colors]),"")</f>
        <v/>
      </c>
      <c r="AD368" s="69"/>
      <c r="AG368" t="e">
        <f>IF(AND(LEFT(C368,2)="L6",_xlfn.NUMBERVALUE(LEFT(U368,3))&gt;250),"1ph",_xlfn.XLOOKUP(C368,table_Termination[Connector],table_Termination[Phasing]))</f>
        <v>#N/A</v>
      </c>
      <c r="AH368" t="e">
        <f>_xlfn.XLOOKUP('Order Entry'!AG368,lookup!$O$3:$O$7,lookup!$P$3:$P$7)</f>
        <v>#N/A</v>
      </c>
      <c r="AI368" t="e">
        <f>_xlfn.XLOOKUP('Order Entry'!AG368,lookup!$O$3:$O$7,lookup!$Q$3:$Q$7)</f>
        <v>#N/A</v>
      </c>
      <c r="AJ368">
        <f t="shared" si="60"/>
        <v>0</v>
      </c>
      <c r="AK368" t="e">
        <f>_xlfn.XLOOKUP(C368,table_Termination[Connector],table_Termination[Plate_Hole])</f>
        <v>#N/A</v>
      </c>
      <c r="AL368" t="e">
        <f>_xlfn.XLOOKUP(V368,lookup!$AD$68:$AD$72,lookup!$AC$68:$AC$72)</f>
        <v>#N/A</v>
      </c>
      <c r="AM368" s="44" t="str" cm="1">
        <f t="array" ref="AM368">IF(C368="","",IF(_xlfn.XLOOKUP(C368,table_Termination[Connector],table_Termination[Plate_Hole])=1.6,{"4x4","1G"},IF(_xlfn.XLOOKUP(C368,table_Termination[Connector],table_Termination[Plate_Hole])=2.1,"4x4","None")))</f>
        <v/>
      </c>
      <c r="AO368" s="44" t="str" cm="1">
        <f t="array" ref="AO368">IF(AM368="","None",_xlfn.XLOOKUP(_xlfn.ANCHORARRAY(AM368),lookup!$AC$68:$AC$72,lookup!$AD$68:$AD$72))</f>
        <v>None</v>
      </c>
      <c r="AQ368" s="44" t="s">
        <v>283</v>
      </c>
      <c r="AR368" t="str">
        <f>IF(C368="","",_xlfn.XLOOKUP(_xlfn.XLOOKUP(C368,table_Termination[Connector],table_Termination[SQD_Breaker]),Table_Breaker[breaker],Table_Breaker[Description]))</f>
        <v/>
      </c>
      <c r="AS368" t="str">
        <f>IF(C368="","",_xlfn.XLOOKUP(_xlfn.XLOOKUP(C368,table_Termination[Connector],table_Termination[HV_Siem_Breaker]),Table_Breaker[breaker],Table_Breaker[Description],""))</f>
        <v/>
      </c>
      <c r="AT368" s="44" t="s">
        <v>283</v>
      </c>
      <c r="AU368" t="e">
        <f t="shared" si="64"/>
        <v>#N/A</v>
      </c>
      <c r="AV368" t="e">
        <f t="shared" si="65"/>
        <v>#N/A</v>
      </c>
      <c r="AW368" s="44" t="str" cm="1">
        <f t="array" ref="AW368">IF(D368="","",_xlfn.TOROW(lookup!A549:A561))</f>
        <v/>
      </c>
    </row>
    <row r="369" spans="1:49" x14ac:dyDescent="0.25">
      <c r="A369" s="56">
        <v>360</v>
      </c>
      <c r="B369" s="57" t="str">
        <f t="shared" si="61"/>
        <v/>
      </c>
      <c r="C369" s="58"/>
      <c r="D369" s="58"/>
      <c r="E369" s="57"/>
      <c r="F369" s="57" t="str">
        <f t="shared" si="62"/>
        <v/>
      </c>
      <c r="G369" s="57"/>
      <c r="H369" s="59"/>
      <c r="I369" s="59" t="s">
        <v>183</v>
      </c>
      <c r="J369" s="59" t="s">
        <v>183</v>
      </c>
      <c r="K369" s="59"/>
      <c r="L369" s="60" t="str">
        <f t="shared" si="66"/>
        <v/>
      </c>
      <c r="M369" s="60" t="str">
        <f t="shared" si="67"/>
        <v/>
      </c>
      <c r="N369" s="59"/>
      <c r="O369" s="59"/>
      <c r="P369" s="61"/>
      <c r="Q369" s="61"/>
      <c r="R369" s="62" t="str">
        <f>IF(C369="","",_xlfn.XLOOKUP(C369,table_Termination[Connector],table_Termination[Conduit_Size]))</f>
        <v/>
      </c>
      <c r="S369" s="63" t="str">
        <f>IF(C369="","",_xlfn.XLOOKUP(C369,table_Termination[Connector],table_Termination[Wire AWG]))</f>
        <v/>
      </c>
      <c r="T369" s="64" t="str">
        <f t="shared" si="59"/>
        <v/>
      </c>
      <c r="U369" s="65" t="str">
        <f>IF(C369="","",LEFT(_xlfn.XLOOKUP(C369,table_Termination[Connector],table_Termination[Voltage]),3))</f>
        <v/>
      </c>
      <c r="V369" s="66" t="str">
        <f t="shared" si="68"/>
        <v/>
      </c>
      <c r="W369" s="64" t="str" cm="1">
        <f t="array" aca="1" ref="W369" ca="1">IF(C369="","",IF(D369="MCC","------",IF(K369="","Black",_xlfn.XLOOKUP(K369,Table_RotateWireColor[circuit],INDIRECT("Table_RotateWireColor["&amp;U369&amp;"]")))))</f>
        <v/>
      </c>
      <c r="X369" s="64" t="str" cm="1">
        <f t="array" aca="1" ref="X369" ca="1">IF(C369="","",IF(D369="MCC","-----",IF(AH369=1,"-",IF(K369="","Red",_xlfn.XLOOKUP(L369,Table_RotateWireColor[circuit],INDIRECT("Table_RotateWireColor["&amp;U369&amp;"]"))))))</f>
        <v/>
      </c>
      <c r="Y369" s="64" t="str" cm="1">
        <f t="array" aca="1" ref="Y369" ca="1">IF(C369="","",IF(D369="MCC","-----",IF(AH369&lt;=2,"-",IF(K369="","Blue",_xlfn.XLOOKUP(M369,Table_RotateWireColor[circuit],INDIRECT("Table_RotateWireColor["&amp;U369&amp;"]"))))))</f>
        <v/>
      </c>
      <c r="Z369" s="64" t="str" cm="1">
        <f t="array" aca="1" ref="Z369" ca="1">IF(C369="","",IF(D369="MCC","-----",IF(AI369&lt;&gt;1,"-",IF(K369="","White",_xlfn.XLOOKUP("N",Table_RotateWireColor[circuit],INDIRECT("Table_RotateWireColor["&amp;U369&amp;"]"))))))</f>
        <v/>
      </c>
      <c r="AA369" s="64" t="str">
        <f t="shared" si="63"/>
        <v/>
      </c>
      <c r="AB369" s="67" t="str">
        <f>IF(C369="","","PWxx-"&amp;_xlfn.XLOOKUP(C369,table_Termination[Connector],table_Termination[Abbreviation])&amp;"T-xxSALx("&amp;IF(D369="LFMC",0,IF(D369="MCC",1,3))&amp;IF(Q369="Bolt",1,0)&amp;IF(AL369="None",0,IF(AL369="1G",1,IF(AL369="4x4",2,3)))&amp;")")</f>
        <v/>
      </c>
      <c r="AC369" s="68" t="str">
        <f>IF(D369="MCC","MC Cable Wire Colors "&amp;_xlfn.XLOOKUP(C369,table_Termination[Connector],table_Termination[MCC_Wire_Colors]),"")</f>
        <v/>
      </c>
      <c r="AD369" s="69"/>
      <c r="AG369" t="e">
        <f>IF(AND(LEFT(C369,2)="L6",_xlfn.NUMBERVALUE(LEFT(U369,3))&gt;250),"1ph",_xlfn.XLOOKUP(C369,table_Termination[Connector],table_Termination[Phasing]))</f>
        <v>#N/A</v>
      </c>
      <c r="AH369" t="e">
        <f>_xlfn.XLOOKUP('Order Entry'!AG369,lookup!$O$3:$O$7,lookup!$P$3:$P$7)</f>
        <v>#N/A</v>
      </c>
      <c r="AI369" t="e">
        <f>_xlfn.XLOOKUP('Order Entry'!AG369,lookup!$O$3:$O$7,lookup!$Q$3:$Q$7)</f>
        <v>#N/A</v>
      </c>
      <c r="AJ369">
        <f t="shared" si="60"/>
        <v>0</v>
      </c>
      <c r="AK369" t="e">
        <f>_xlfn.XLOOKUP(C369,table_Termination[Connector],table_Termination[Plate_Hole])</f>
        <v>#N/A</v>
      </c>
      <c r="AL369" t="e">
        <f>_xlfn.XLOOKUP(V369,lookup!$AD$68:$AD$72,lookup!$AC$68:$AC$72)</f>
        <v>#N/A</v>
      </c>
      <c r="AM369" s="44" t="str" cm="1">
        <f t="array" ref="AM369">IF(C369="","",IF(_xlfn.XLOOKUP(C369,table_Termination[Connector],table_Termination[Plate_Hole])=1.6,{"4x4","1G"},IF(_xlfn.XLOOKUP(C369,table_Termination[Connector],table_Termination[Plate_Hole])=2.1,"4x4","None")))</f>
        <v/>
      </c>
      <c r="AO369" s="44" t="str" cm="1">
        <f t="array" ref="AO369">IF(AM369="","None",_xlfn.XLOOKUP(_xlfn.ANCHORARRAY(AM369),lookup!$AC$68:$AC$72,lookup!$AD$68:$AD$72))</f>
        <v>None</v>
      </c>
      <c r="AQ369" s="44" t="s">
        <v>283</v>
      </c>
      <c r="AR369" t="str">
        <f>IF(C369="","",_xlfn.XLOOKUP(_xlfn.XLOOKUP(C369,table_Termination[Connector],table_Termination[SQD_Breaker]),Table_Breaker[breaker],Table_Breaker[Description]))</f>
        <v/>
      </c>
      <c r="AS369" t="str">
        <f>IF(C369="","",_xlfn.XLOOKUP(_xlfn.XLOOKUP(C369,table_Termination[Connector],table_Termination[HV_Siem_Breaker]),Table_Breaker[breaker],Table_Breaker[Description],""))</f>
        <v/>
      </c>
      <c r="AT369" s="44" t="s">
        <v>283</v>
      </c>
      <c r="AU369" t="e">
        <f t="shared" si="64"/>
        <v>#N/A</v>
      </c>
      <c r="AV369" t="e">
        <f t="shared" si="65"/>
        <v>#N/A</v>
      </c>
      <c r="AW369" s="44" t="str" cm="1">
        <f t="array" ref="AW369">IF(D369="","",_xlfn.TOROW(lookup!A550:A562))</f>
        <v/>
      </c>
    </row>
    <row r="370" spans="1:49" x14ac:dyDescent="0.25">
      <c r="A370" s="56">
        <v>361</v>
      </c>
      <c r="B370" s="57" t="str">
        <f t="shared" si="61"/>
        <v/>
      </c>
      <c r="C370" s="58"/>
      <c r="D370" s="58"/>
      <c r="E370" s="57"/>
      <c r="F370" s="57" t="str">
        <f t="shared" si="62"/>
        <v/>
      </c>
      <c r="G370" s="57"/>
      <c r="H370" s="59"/>
      <c r="I370" s="59" t="s">
        <v>183</v>
      </c>
      <c r="J370" s="59" t="s">
        <v>183</v>
      </c>
      <c r="K370" s="59"/>
      <c r="L370" s="60" t="str">
        <f t="shared" si="66"/>
        <v/>
      </c>
      <c r="M370" s="60" t="str">
        <f t="shared" si="67"/>
        <v/>
      </c>
      <c r="N370" s="59"/>
      <c r="O370" s="59"/>
      <c r="P370" s="61"/>
      <c r="Q370" s="61"/>
      <c r="R370" s="62" t="str">
        <f>IF(C370="","",_xlfn.XLOOKUP(C370,table_Termination[Connector],table_Termination[Conduit_Size]))</f>
        <v/>
      </c>
      <c r="S370" s="63" t="str">
        <f>IF(C370="","",_xlfn.XLOOKUP(C370,table_Termination[Connector],table_Termination[Wire AWG]))</f>
        <v/>
      </c>
      <c r="T370" s="64" t="str">
        <f t="shared" si="59"/>
        <v/>
      </c>
      <c r="U370" s="65" t="str">
        <f>IF(C370="","",LEFT(_xlfn.XLOOKUP(C370,table_Termination[Connector],table_Termination[Voltage]),3))</f>
        <v/>
      </c>
      <c r="V370" s="66" t="str">
        <f t="shared" si="68"/>
        <v/>
      </c>
      <c r="W370" s="64" t="str" cm="1">
        <f t="array" aca="1" ref="W370" ca="1">IF(C370="","",IF(D370="MCC","------",IF(K370="","Black",_xlfn.XLOOKUP(K370,Table_RotateWireColor[circuit],INDIRECT("Table_RotateWireColor["&amp;U370&amp;"]")))))</f>
        <v/>
      </c>
      <c r="X370" s="64" t="str" cm="1">
        <f t="array" aca="1" ref="X370" ca="1">IF(C370="","",IF(D370="MCC","-----",IF(AH370=1,"-",IF(K370="","Red",_xlfn.XLOOKUP(L370,Table_RotateWireColor[circuit],INDIRECT("Table_RotateWireColor["&amp;U370&amp;"]"))))))</f>
        <v/>
      </c>
      <c r="Y370" s="64" t="str" cm="1">
        <f t="array" aca="1" ref="Y370" ca="1">IF(C370="","",IF(D370="MCC","-----",IF(AH370&lt;=2,"-",IF(K370="","Blue",_xlfn.XLOOKUP(M370,Table_RotateWireColor[circuit],INDIRECT("Table_RotateWireColor["&amp;U370&amp;"]"))))))</f>
        <v/>
      </c>
      <c r="Z370" s="64" t="str" cm="1">
        <f t="array" aca="1" ref="Z370" ca="1">IF(C370="","",IF(D370="MCC","-----",IF(AI370&lt;&gt;1,"-",IF(K370="","White",_xlfn.XLOOKUP("N",Table_RotateWireColor[circuit],INDIRECT("Table_RotateWireColor["&amp;U370&amp;"]"))))))</f>
        <v/>
      </c>
      <c r="AA370" s="64" t="str">
        <f t="shared" si="63"/>
        <v/>
      </c>
      <c r="AB370" s="67" t="str">
        <f>IF(C370="","","PWxx-"&amp;_xlfn.XLOOKUP(C370,table_Termination[Connector],table_Termination[Abbreviation])&amp;"T-xxSALx("&amp;IF(D370="LFMC",0,IF(D370="MCC",1,3))&amp;IF(Q370="Bolt",1,0)&amp;IF(AL370="None",0,IF(AL370="1G",1,IF(AL370="4x4",2,3)))&amp;")")</f>
        <v/>
      </c>
      <c r="AC370" s="68" t="str">
        <f>IF(D370="MCC","MC Cable Wire Colors "&amp;_xlfn.XLOOKUP(C370,table_Termination[Connector],table_Termination[MCC_Wire_Colors]),"")</f>
        <v/>
      </c>
      <c r="AD370" s="69"/>
      <c r="AG370" t="e">
        <f>IF(AND(LEFT(C370,2)="L6",_xlfn.NUMBERVALUE(LEFT(U370,3))&gt;250),"1ph",_xlfn.XLOOKUP(C370,table_Termination[Connector],table_Termination[Phasing]))</f>
        <v>#N/A</v>
      </c>
      <c r="AH370" t="e">
        <f>_xlfn.XLOOKUP('Order Entry'!AG370,lookup!$O$3:$O$7,lookup!$P$3:$P$7)</f>
        <v>#N/A</v>
      </c>
      <c r="AI370" t="e">
        <f>_xlfn.XLOOKUP('Order Entry'!AG370,lookup!$O$3:$O$7,lookup!$Q$3:$Q$7)</f>
        <v>#N/A</v>
      </c>
      <c r="AJ370">
        <f t="shared" si="60"/>
        <v>0</v>
      </c>
      <c r="AK370" t="e">
        <f>_xlfn.XLOOKUP(C370,table_Termination[Connector],table_Termination[Plate_Hole])</f>
        <v>#N/A</v>
      </c>
      <c r="AL370" t="e">
        <f>_xlfn.XLOOKUP(V370,lookup!$AD$68:$AD$72,lookup!$AC$68:$AC$72)</f>
        <v>#N/A</v>
      </c>
      <c r="AM370" s="44" t="str" cm="1">
        <f t="array" ref="AM370">IF(C370="","",IF(_xlfn.XLOOKUP(C370,table_Termination[Connector],table_Termination[Plate_Hole])=1.6,{"4x4","1G"},IF(_xlfn.XLOOKUP(C370,table_Termination[Connector],table_Termination[Plate_Hole])=2.1,"4x4","None")))</f>
        <v/>
      </c>
      <c r="AO370" s="44" t="str" cm="1">
        <f t="array" ref="AO370">IF(AM370="","None",_xlfn.XLOOKUP(_xlfn.ANCHORARRAY(AM370),lookup!$AC$68:$AC$72,lookup!$AD$68:$AD$72))</f>
        <v>None</v>
      </c>
      <c r="AQ370" s="44" t="s">
        <v>283</v>
      </c>
      <c r="AR370" t="str">
        <f>IF(C370="","",_xlfn.XLOOKUP(_xlfn.XLOOKUP(C370,table_Termination[Connector],table_Termination[SQD_Breaker]),Table_Breaker[breaker],Table_Breaker[Description]))</f>
        <v/>
      </c>
      <c r="AS370" t="str">
        <f>IF(C370="","",_xlfn.XLOOKUP(_xlfn.XLOOKUP(C370,table_Termination[Connector],table_Termination[HV_Siem_Breaker]),Table_Breaker[breaker],Table_Breaker[Description],""))</f>
        <v/>
      </c>
      <c r="AT370" s="44" t="s">
        <v>283</v>
      </c>
      <c r="AU370" t="e">
        <f t="shared" si="64"/>
        <v>#N/A</v>
      </c>
      <c r="AV370" t="e">
        <f t="shared" si="65"/>
        <v>#N/A</v>
      </c>
      <c r="AW370" s="44" t="str" cm="1">
        <f t="array" ref="AW370">IF(D370="","",_xlfn.TOROW(lookup!A551:A563))</f>
        <v/>
      </c>
    </row>
    <row r="371" spans="1:49" x14ac:dyDescent="0.25">
      <c r="A371" s="56">
        <v>362</v>
      </c>
      <c r="B371" s="57" t="str">
        <f t="shared" si="61"/>
        <v/>
      </c>
      <c r="C371" s="58"/>
      <c r="D371" s="58"/>
      <c r="E371" s="57"/>
      <c r="F371" s="57" t="str">
        <f t="shared" si="62"/>
        <v/>
      </c>
      <c r="G371" s="57"/>
      <c r="H371" s="59"/>
      <c r="I371" s="59" t="s">
        <v>183</v>
      </c>
      <c r="J371" s="59" t="s">
        <v>183</v>
      </c>
      <c r="K371" s="59"/>
      <c r="L371" s="60" t="str">
        <f t="shared" si="66"/>
        <v/>
      </c>
      <c r="M371" s="60" t="str">
        <f t="shared" si="67"/>
        <v/>
      </c>
      <c r="N371" s="59"/>
      <c r="O371" s="59"/>
      <c r="P371" s="61"/>
      <c r="Q371" s="61"/>
      <c r="R371" s="62" t="str">
        <f>IF(C371="","",_xlfn.XLOOKUP(C371,table_Termination[Connector],table_Termination[Conduit_Size]))</f>
        <v/>
      </c>
      <c r="S371" s="63" t="str">
        <f>IF(C371="","",_xlfn.XLOOKUP(C371,table_Termination[Connector],table_Termination[Wire AWG]))</f>
        <v/>
      </c>
      <c r="T371" s="64" t="str">
        <f t="shared" si="59"/>
        <v/>
      </c>
      <c r="U371" s="65" t="str">
        <f>IF(C371="","",LEFT(_xlfn.XLOOKUP(C371,table_Termination[Connector],table_Termination[Voltage]),3))</f>
        <v/>
      </c>
      <c r="V371" s="66" t="str">
        <f t="shared" si="68"/>
        <v/>
      </c>
      <c r="W371" s="64" t="str" cm="1">
        <f t="array" aca="1" ref="W371" ca="1">IF(C371="","",IF(D371="MCC","------",IF(K371="","Black",_xlfn.XLOOKUP(K371,Table_RotateWireColor[circuit],INDIRECT("Table_RotateWireColor["&amp;U371&amp;"]")))))</f>
        <v/>
      </c>
      <c r="X371" s="64" t="str" cm="1">
        <f t="array" aca="1" ref="X371" ca="1">IF(C371="","",IF(D371="MCC","-----",IF(AH371=1,"-",IF(K371="","Red",_xlfn.XLOOKUP(L371,Table_RotateWireColor[circuit],INDIRECT("Table_RotateWireColor["&amp;U371&amp;"]"))))))</f>
        <v/>
      </c>
      <c r="Y371" s="64" t="str" cm="1">
        <f t="array" aca="1" ref="Y371" ca="1">IF(C371="","",IF(D371="MCC","-----",IF(AH371&lt;=2,"-",IF(K371="","Blue",_xlfn.XLOOKUP(M371,Table_RotateWireColor[circuit],INDIRECT("Table_RotateWireColor["&amp;U371&amp;"]"))))))</f>
        <v/>
      </c>
      <c r="Z371" s="64" t="str" cm="1">
        <f t="array" aca="1" ref="Z371" ca="1">IF(C371="","",IF(D371="MCC","-----",IF(AI371&lt;&gt;1,"-",IF(K371="","White",_xlfn.XLOOKUP("N",Table_RotateWireColor[circuit],INDIRECT("Table_RotateWireColor["&amp;U371&amp;"]"))))))</f>
        <v/>
      </c>
      <c r="AA371" s="64" t="str">
        <f t="shared" si="63"/>
        <v/>
      </c>
      <c r="AB371" s="67" t="str">
        <f>IF(C371="","","PWxx-"&amp;_xlfn.XLOOKUP(C371,table_Termination[Connector],table_Termination[Abbreviation])&amp;"T-xxSALx("&amp;IF(D371="LFMC",0,IF(D371="MCC",1,3))&amp;IF(Q371="Bolt",1,0)&amp;IF(AL371="None",0,IF(AL371="1G",1,IF(AL371="4x4",2,3)))&amp;")")</f>
        <v/>
      </c>
      <c r="AC371" s="68" t="str">
        <f>IF(D371="MCC","MC Cable Wire Colors "&amp;_xlfn.XLOOKUP(C371,table_Termination[Connector],table_Termination[MCC_Wire_Colors]),"")</f>
        <v/>
      </c>
      <c r="AD371" s="69"/>
      <c r="AG371" t="e">
        <f>IF(AND(LEFT(C371,2)="L6",_xlfn.NUMBERVALUE(LEFT(U371,3))&gt;250),"1ph",_xlfn.XLOOKUP(C371,table_Termination[Connector],table_Termination[Phasing]))</f>
        <v>#N/A</v>
      </c>
      <c r="AH371" t="e">
        <f>_xlfn.XLOOKUP('Order Entry'!AG371,lookup!$O$3:$O$7,lookup!$P$3:$P$7)</f>
        <v>#N/A</v>
      </c>
      <c r="AI371" t="e">
        <f>_xlfn.XLOOKUP('Order Entry'!AG371,lookup!$O$3:$O$7,lookup!$Q$3:$Q$7)</f>
        <v>#N/A</v>
      </c>
      <c r="AJ371">
        <f t="shared" si="60"/>
        <v>0</v>
      </c>
      <c r="AK371" t="e">
        <f>_xlfn.XLOOKUP(C371,table_Termination[Connector],table_Termination[Plate_Hole])</f>
        <v>#N/A</v>
      </c>
      <c r="AL371" t="e">
        <f>_xlfn.XLOOKUP(V371,lookup!$AD$68:$AD$72,lookup!$AC$68:$AC$72)</f>
        <v>#N/A</v>
      </c>
      <c r="AM371" s="44" t="str" cm="1">
        <f t="array" ref="AM371">IF(C371="","",IF(_xlfn.XLOOKUP(C371,table_Termination[Connector],table_Termination[Plate_Hole])=1.6,{"4x4","1G"},IF(_xlfn.XLOOKUP(C371,table_Termination[Connector],table_Termination[Plate_Hole])=2.1,"4x4","None")))</f>
        <v/>
      </c>
      <c r="AO371" s="44" t="str" cm="1">
        <f t="array" ref="AO371">IF(AM371="","None",_xlfn.XLOOKUP(_xlfn.ANCHORARRAY(AM371),lookup!$AC$68:$AC$72,lookup!$AD$68:$AD$72))</f>
        <v>None</v>
      </c>
      <c r="AQ371" s="44" t="s">
        <v>283</v>
      </c>
      <c r="AR371" t="str">
        <f>IF(C371="","",_xlfn.XLOOKUP(_xlfn.XLOOKUP(C371,table_Termination[Connector],table_Termination[SQD_Breaker]),Table_Breaker[breaker],Table_Breaker[Description]))</f>
        <v/>
      </c>
      <c r="AS371" t="str">
        <f>IF(C371="","",_xlfn.XLOOKUP(_xlfn.XLOOKUP(C371,table_Termination[Connector],table_Termination[HV_Siem_Breaker]),Table_Breaker[breaker],Table_Breaker[Description],""))</f>
        <v/>
      </c>
      <c r="AT371" s="44" t="s">
        <v>283</v>
      </c>
      <c r="AU371" t="e">
        <f t="shared" si="64"/>
        <v>#N/A</v>
      </c>
      <c r="AV371" t="e">
        <f t="shared" si="65"/>
        <v>#N/A</v>
      </c>
      <c r="AW371" s="44" t="str" cm="1">
        <f t="array" ref="AW371">IF(D371="","",_xlfn.TOROW(lookup!A552:A564))</f>
        <v/>
      </c>
    </row>
    <row r="372" spans="1:49" x14ac:dyDescent="0.25">
      <c r="A372" s="56">
        <v>363</v>
      </c>
      <c r="B372" s="57" t="str">
        <f t="shared" si="61"/>
        <v/>
      </c>
      <c r="C372" s="58"/>
      <c r="D372" s="58"/>
      <c r="E372" s="57"/>
      <c r="F372" s="57" t="str">
        <f t="shared" si="62"/>
        <v/>
      </c>
      <c r="G372" s="57"/>
      <c r="H372" s="59"/>
      <c r="I372" s="59" t="s">
        <v>183</v>
      </c>
      <c r="J372" s="59" t="s">
        <v>183</v>
      </c>
      <c r="K372" s="59"/>
      <c r="L372" s="60" t="str">
        <f t="shared" si="66"/>
        <v/>
      </c>
      <c r="M372" s="60" t="str">
        <f t="shared" si="67"/>
        <v/>
      </c>
      <c r="N372" s="59"/>
      <c r="O372" s="59"/>
      <c r="P372" s="61"/>
      <c r="Q372" s="61"/>
      <c r="R372" s="62" t="str">
        <f>IF(C372="","",_xlfn.XLOOKUP(C372,table_Termination[Connector],table_Termination[Conduit_Size]))</f>
        <v/>
      </c>
      <c r="S372" s="63" t="str">
        <f>IF(C372="","",_xlfn.XLOOKUP(C372,table_Termination[Connector],table_Termination[Wire AWG]))</f>
        <v/>
      </c>
      <c r="T372" s="64" t="str">
        <f t="shared" si="59"/>
        <v/>
      </c>
      <c r="U372" s="65" t="str">
        <f>IF(C372="","",LEFT(_xlfn.XLOOKUP(C372,table_Termination[Connector],table_Termination[Voltage]),3))</f>
        <v/>
      </c>
      <c r="V372" s="66" t="str">
        <f t="shared" si="68"/>
        <v/>
      </c>
      <c r="W372" s="64" t="str" cm="1">
        <f t="array" aca="1" ref="W372" ca="1">IF(C372="","",IF(D372="MCC","------",IF(K372="","Black",_xlfn.XLOOKUP(K372,Table_RotateWireColor[circuit],INDIRECT("Table_RotateWireColor["&amp;U372&amp;"]")))))</f>
        <v/>
      </c>
      <c r="X372" s="64" t="str" cm="1">
        <f t="array" aca="1" ref="X372" ca="1">IF(C372="","",IF(D372="MCC","-----",IF(AH372=1,"-",IF(K372="","Red",_xlfn.XLOOKUP(L372,Table_RotateWireColor[circuit],INDIRECT("Table_RotateWireColor["&amp;U372&amp;"]"))))))</f>
        <v/>
      </c>
      <c r="Y372" s="64" t="str" cm="1">
        <f t="array" aca="1" ref="Y372" ca="1">IF(C372="","",IF(D372="MCC","-----",IF(AH372&lt;=2,"-",IF(K372="","Blue",_xlfn.XLOOKUP(M372,Table_RotateWireColor[circuit],INDIRECT("Table_RotateWireColor["&amp;U372&amp;"]"))))))</f>
        <v/>
      </c>
      <c r="Z372" s="64" t="str" cm="1">
        <f t="array" aca="1" ref="Z372" ca="1">IF(C372="","",IF(D372="MCC","-----",IF(AI372&lt;&gt;1,"-",IF(K372="","White",_xlfn.XLOOKUP("N",Table_RotateWireColor[circuit],INDIRECT("Table_RotateWireColor["&amp;U372&amp;"]"))))))</f>
        <v/>
      </c>
      <c r="AA372" s="64" t="str">
        <f t="shared" si="63"/>
        <v/>
      </c>
      <c r="AB372" s="67" t="str">
        <f>IF(C372="","","PWxx-"&amp;_xlfn.XLOOKUP(C372,table_Termination[Connector],table_Termination[Abbreviation])&amp;"T-xxSALx("&amp;IF(D372="LFMC",0,IF(D372="MCC",1,3))&amp;IF(Q372="Bolt",1,0)&amp;IF(AL372="None",0,IF(AL372="1G",1,IF(AL372="4x4",2,3)))&amp;")")</f>
        <v/>
      </c>
      <c r="AC372" s="68" t="str">
        <f>IF(D372="MCC","MC Cable Wire Colors "&amp;_xlfn.XLOOKUP(C372,table_Termination[Connector],table_Termination[MCC_Wire_Colors]),"")</f>
        <v/>
      </c>
      <c r="AD372" s="69"/>
      <c r="AG372" t="e">
        <f>IF(AND(LEFT(C372,2)="L6",_xlfn.NUMBERVALUE(LEFT(U372,3))&gt;250),"1ph",_xlfn.XLOOKUP(C372,table_Termination[Connector],table_Termination[Phasing]))</f>
        <v>#N/A</v>
      </c>
      <c r="AH372" t="e">
        <f>_xlfn.XLOOKUP('Order Entry'!AG372,lookup!$O$3:$O$7,lookup!$P$3:$P$7)</f>
        <v>#N/A</v>
      </c>
      <c r="AI372" t="e">
        <f>_xlfn.XLOOKUP('Order Entry'!AG372,lookup!$O$3:$O$7,lookup!$Q$3:$Q$7)</f>
        <v>#N/A</v>
      </c>
      <c r="AJ372">
        <f t="shared" si="60"/>
        <v>0</v>
      </c>
      <c r="AK372" t="e">
        <f>_xlfn.XLOOKUP(C372,table_Termination[Connector],table_Termination[Plate_Hole])</f>
        <v>#N/A</v>
      </c>
      <c r="AL372" t="e">
        <f>_xlfn.XLOOKUP(V372,lookup!$AD$68:$AD$72,lookup!$AC$68:$AC$72)</f>
        <v>#N/A</v>
      </c>
      <c r="AM372" s="44" t="str" cm="1">
        <f t="array" ref="AM372">IF(C372="","",IF(_xlfn.XLOOKUP(C372,table_Termination[Connector],table_Termination[Plate_Hole])=1.6,{"4x4","1G"},IF(_xlfn.XLOOKUP(C372,table_Termination[Connector],table_Termination[Plate_Hole])=2.1,"4x4","None")))</f>
        <v/>
      </c>
      <c r="AO372" s="44" t="str" cm="1">
        <f t="array" ref="AO372">IF(AM372="","None",_xlfn.XLOOKUP(_xlfn.ANCHORARRAY(AM372),lookup!$AC$68:$AC$72,lookup!$AD$68:$AD$72))</f>
        <v>None</v>
      </c>
      <c r="AQ372" s="44" t="s">
        <v>283</v>
      </c>
      <c r="AR372" t="str">
        <f>IF(C372="","",_xlfn.XLOOKUP(_xlfn.XLOOKUP(C372,table_Termination[Connector],table_Termination[SQD_Breaker]),Table_Breaker[breaker],Table_Breaker[Description]))</f>
        <v/>
      </c>
      <c r="AS372" t="str">
        <f>IF(C372="","",_xlfn.XLOOKUP(_xlfn.XLOOKUP(C372,table_Termination[Connector],table_Termination[HV_Siem_Breaker]),Table_Breaker[breaker],Table_Breaker[Description],""))</f>
        <v/>
      </c>
      <c r="AT372" s="44" t="s">
        <v>283</v>
      </c>
      <c r="AU372" t="e">
        <f t="shared" si="64"/>
        <v>#N/A</v>
      </c>
      <c r="AV372" t="e">
        <f t="shared" si="65"/>
        <v>#N/A</v>
      </c>
      <c r="AW372" s="44" t="str" cm="1">
        <f t="array" ref="AW372">IF(D372="","",_xlfn.TOROW(lookup!A553:A565))</f>
        <v/>
      </c>
    </row>
    <row r="373" spans="1:49" x14ac:dyDescent="0.25">
      <c r="A373" s="56">
        <v>364</v>
      </c>
      <c r="B373" s="57" t="str">
        <f t="shared" si="61"/>
        <v/>
      </c>
      <c r="C373" s="58"/>
      <c r="D373" s="58"/>
      <c r="E373" s="57"/>
      <c r="F373" s="57" t="str">
        <f t="shared" si="62"/>
        <v/>
      </c>
      <c r="G373" s="57"/>
      <c r="H373" s="59"/>
      <c r="I373" s="59" t="s">
        <v>183</v>
      </c>
      <c r="J373" s="59" t="s">
        <v>183</v>
      </c>
      <c r="K373" s="59"/>
      <c r="L373" s="60" t="str">
        <f t="shared" si="66"/>
        <v/>
      </c>
      <c r="M373" s="60" t="str">
        <f t="shared" si="67"/>
        <v/>
      </c>
      <c r="N373" s="59"/>
      <c r="O373" s="59"/>
      <c r="P373" s="61"/>
      <c r="Q373" s="61"/>
      <c r="R373" s="62" t="str">
        <f>IF(C373="","",_xlfn.XLOOKUP(C373,table_Termination[Connector],table_Termination[Conduit_Size]))</f>
        <v/>
      </c>
      <c r="S373" s="63" t="str">
        <f>IF(C373="","",_xlfn.XLOOKUP(C373,table_Termination[Connector],table_Termination[Wire AWG]))</f>
        <v/>
      </c>
      <c r="T373" s="64" t="str">
        <f t="shared" si="59"/>
        <v/>
      </c>
      <c r="U373" s="65" t="str">
        <f>IF(C373="","",LEFT(_xlfn.XLOOKUP(C373,table_Termination[Connector],table_Termination[Voltage]),3))</f>
        <v/>
      </c>
      <c r="V373" s="66" t="str">
        <f t="shared" si="68"/>
        <v/>
      </c>
      <c r="W373" s="64" t="str" cm="1">
        <f t="array" aca="1" ref="W373" ca="1">IF(C373="","",IF(D373="MCC","------",IF(K373="","Black",_xlfn.XLOOKUP(K373,Table_RotateWireColor[circuit],INDIRECT("Table_RotateWireColor["&amp;U373&amp;"]")))))</f>
        <v/>
      </c>
      <c r="X373" s="64" t="str" cm="1">
        <f t="array" aca="1" ref="X373" ca="1">IF(C373="","",IF(D373="MCC","-----",IF(AH373=1,"-",IF(K373="","Red",_xlfn.XLOOKUP(L373,Table_RotateWireColor[circuit],INDIRECT("Table_RotateWireColor["&amp;U373&amp;"]"))))))</f>
        <v/>
      </c>
      <c r="Y373" s="64" t="str" cm="1">
        <f t="array" aca="1" ref="Y373" ca="1">IF(C373="","",IF(D373="MCC","-----",IF(AH373&lt;=2,"-",IF(K373="","Blue",_xlfn.XLOOKUP(M373,Table_RotateWireColor[circuit],INDIRECT("Table_RotateWireColor["&amp;U373&amp;"]"))))))</f>
        <v/>
      </c>
      <c r="Z373" s="64" t="str" cm="1">
        <f t="array" aca="1" ref="Z373" ca="1">IF(C373="","",IF(D373="MCC","-----",IF(AI373&lt;&gt;1,"-",IF(K373="","White",_xlfn.XLOOKUP("N",Table_RotateWireColor[circuit],INDIRECT("Table_RotateWireColor["&amp;U373&amp;"]"))))))</f>
        <v/>
      </c>
      <c r="AA373" s="64" t="str">
        <f t="shared" si="63"/>
        <v/>
      </c>
      <c r="AB373" s="67" t="str">
        <f>IF(C373="","","PWxx-"&amp;_xlfn.XLOOKUP(C373,table_Termination[Connector],table_Termination[Abbreviation])&amp;"T-xxSALx("&amp;IF(D373="LFMC",0,IF(D373="MCC",1,3))&amp;IF(Q373="Bolt",1,0)&amp;IF(AL373="None",0,IF(AL373="1G",1,IF(AL373="4x4",2,3)))&amp;")")</f>
        <v/>
      </c>
      <c r="AC373" s="68" t="str">
        <f>IF(D373="MCC","MC Cable Wire Colors "&amp;_xlfn.XLOOKUP(C373,table_Termination[Connector],table_Termination[MCC_Wire_Colors]),"")</f>
        <v/>
      </c>
      <c r="AD373" s="69"/>
      <c r="AG373" t="e">
        <f>IF(AND(LEFT(C373,2)="L6",_xlfn.NUMBERVALUE(LEFT(U373,3))&gt;250),"1ph",_xlfn.XLOOKUP(C373,table_Termination[Connector],table_Termination[Phasing]))</f>
        <v>#N/A</v>
      </c>
      <c r="AH373" t="e">
        <f>_xlfn.XLOOKUP('Order Entry'!AG373,lookup!$O$3:$O$7,lookup!$P$3:$P$7)</f>
        <v>#N/A</v>
      </c>
      <c r="AI373" t="e">
        <f>_xlfn.XLOOKUP('Order Entry'!AG373,lookup!$O$3:$O$7,lookup!$Q$3:$Q$7)</f>
        <v>#N/A</v>
      </c>
      <c r="AJ373">
        <f t="shared" si="60"/>
        <v>0</v>
      </c>
      <c r="AK373" t="e">
        <f>_xlfn.XLOOKUP(C373,table_Termination[Connector],table_Termination[Plate_Hole])</f>
        <v>#N/A</v>
      </c>
      <c r="AL373" t="e">
        <f>_xlfn.XLOOKUP(V373,lookup!$AD$68:$AD$72,lookup!$AC$68:$AC$72)</f>
        <v>#N/A</v>
      </c>
      <c r="AM373" s="44" t="str" cm="1">
        <f t="array" ref="AM373">IF(C373="","",IF(_xlfn.XLOOKUP(C373,table_Termination[Connector],table_Termination[Plate_Hole])=1.6,{"4x4","1G"},IF(_xlfn.XLOOKUP(C373,table_Termination[Connector],table_Termination[Plate_Hole])=2.1,"4x4","None")))</f>
        <v/>
      </c>
      <c r="AO373" s="44" t="str" cm="1">
        <f t="array" ref="AO373">IF(AM373="","None",_xlfn.XLOOKUP(_xlfn.ANCHORARRAY(AM373),lookup!$AC$68:$AC$72,lookup!$AD$68:$AD$72))</f>
        <v>None</v>
      </c>
      <c r="AQ373" s="44" t="s">
        <v>283</v>
      </c>
      <c r="AR373" t="str">
        <f>IF(C373="","",_xlfn.XLOOKUP(_xlfn.XLOOKUP(C373,table_Termination[Connector],table_Termination[SQD_Breaker]),Table_Breaker[breaker],Table_Breaker[Description]))</f>
        <v/>
      </c>
      <c r="AS373" t="str">
        <f>IF(C373="","",_xlfn.XLOOKUP(_xlfn.XLOOKUP(C373,table_Termination[Connector],table_Termination[HV_Siem_Breaker]),Table_Breaker[breaker],Table_Breaker[Description],""))</f>
        <v/>
      </c>
      <c r="AT373" s="44" t="s">
        <v>283</v>
      </c>
      <c r="AU373" t="e">
        <f t="shared" si="64"/>
        <v>#N/A</v>
      </c>
      <c r="AV373" t="e">
        <f t="shared" si="65"/>
        <v>#N/A</v>
      </c>
      <c r="AW373" s="44" t="str" cm="1">
        <f t="array" ref="AW373">IF(D373="","",_xlfn.TOROW(lookup!A554:A566))</f>
        <v/>
      </c>
    </row>
    <row r="374" spans="1:49" x14ac:dyDescent="0.25">
      <c r="A374" s="56">
        <v>365</v>
      </c>
      <c r="B374" s="57" t="str">
        <f t="shared" si="61"/>
        <v/>
      </c>
      <c r="C374" s="58"/>
      <c r="D374" s="58"/>
      <c r="E374" s="57"/>
      <c r="F374" s="57" t="str">
        <f t="shared" si="62"/>
        <v/>
      </c>
      <c r="G374" s="57"/>
      <c r="H374" s="59"/>
      <c r="I374" s="59" t="s">
        <v>183</v>
      </c>
      <c r="J374" s="59" t="s">
        <v>183</v>
      </c>
      <c r="K374" s="59"/>
      <c r="L374" s="60" t="str">
        <f t="shared" si="66"/>
        <v/>
      </c>
      <c r="M374" s="60" t="str">
        <f t="shared" si="67"/>
        <v/>
      </c>
      <c r="N374" s="59"/>
      <c r="O374" s="59"/>
      <c r="P374" s="61"/>
      <c r="Q374" s="61"/>
      <c r="R374" s="62" t="str">
        <f>IF(C374="","",_xlfn.XLOOKUP(C374,table_Termination[Connector],table_Termination[Conduit_Size]))</f>
        <v/>
      </c>
      <c r="S374" s="63" t="str">
        <f>IF(C374="","",_xlfn.XLOOKUP(C374,table_Termination[Connector],table_Termination[Wire AWG]))</f>
        <v/>
      </c>
      <c r="T374" s="64" t="str">
        <f t="shared" si="59"/>
        <v/>
      </c>
      <c r="U374" s="65" t="str">
        <f>IF(C374="","",LEFT(_xlfn.XLOOKUP(C374,table_Termination[Connector],table_Termination[Voltage]),3))</f>
        <v/>
      </c>
      <c r="V374" s="66" t="str">
        <f t="shared" si="68"/>
        <v/>
      </c>
      <c r="W374" s="64" t="str" cm="1">
        <f t="array" aca="1" ref="W374" ca="1">IF(C374="","",IF(D374="MCC","------",IF(K374="","Black",_xlfn.XLOOKUP(K374,Table_RotateWireColor[circuit],INDIRECT("Table_RotateWireColor["&amp;U374&amp;"]")))))</f>
        <v/>
      </c>
      <c r="X374" s="64" t="str" cm="1">
        <f t="array" aca="1" ref="X374" ca="1">IF(C374="","",IF(D374="MCC","-----",IF(AH374=1,"-",IF(K374="","Red",_xlfn.XLOOKUP(L374,Table_RotateWireColor[circuit],INDIRECT("Table_RotateWireColor["&amp;U374&amp;"]"))))))</f>
        <v/>
      </c>
      <c r="Y374" s="64" t="str" cm="1">
        <f t="array" aca="1" ref="Y374" ca="1">IF(C374="","",IF(D374="MCC","-----",IF(AH374&lt;=2,"-",IF(K374="","Blue",_xlfn.XLOOKUP(M374,Table_RotateWireColor[circuit],INDIRECT("Table_RotateWireColor["&amp;U374&amp;"]"))))))</f>
        <v/>
      </c>
      <c r="Z374" s="64" t="str" cm="1">
        <f t="array" aca="1" ref="Z374" ca="1">IF(C374="","",IF(D374="MCC","-----",IF(AI374&lt;&gt;1,"-",IF(K374="","White",_xlfn.XLOOKUP("N",Table_RotateWireColor[circuit],INDIRECT("Table_RotateWireColor["&amp;U374&amp;"]"))))))</f>
        <v/>
      </c>
      <c r="AA374" s="64" t="str">
        <f t="shared" si="63"/>
        <v/>
      </c>
      <c r="AB374" s="67" t="str">
        <f>IF(C374="","","PWxx-"&amp;_xlfn.XLOOKUP(C374,table_Termination[Connector],table_Termination[Abbreviation])&amp;"T-xxSALx("&amp;IF(D374="LFMC",0,IF(D374="MCC",1,3))&amp;IF(Q374="Bolt",1,0)&amp;IF(AL374="None",0,IF(AL374="1G",1,IF(AL374="4x4",2,3)))&amp;")")</f>
        <v/>
      </c>
      <c r="AC374" s="68" t="str">
        <f>IF(D374="MCC","MC Cable Wire Colors "&amp;_xlfn.XLOOKUP(C374,table_Termination[Connector],table_Termination[MCC_Wire_Colors]),"")</f>
        <v/>
      </c>
      <c r="AD374" s="69"/>
      <c r="AG374" t="e">
        <f>IF(AND(LEFT(C374,2)="L6",_xlfn.NUMBERVALUE(LEFT(U374,3))&gt;250),"1ph",_xlfn.XLOOKUP(C374,table_Termination[Connector],table_Termination[Phasing]))</f>
        <v>#N/A</v>
      </c>
      <c r="AH374" t="e">
        <f>_xlfn.XLOOKUP('Order Entry'!AG374,lookup!$O$3:$O$7,lookup!$P$3:$P$7)</f>
        <v>#N/A</v>
      </c>
      <c r="AI374" t="e">
        <f>_xlfn.XLOOKUP('Order Entry'!AG374,lookup!$O$3:$O$7,lookup!$Q$3:$Q$7)</f>
        <v>#N/A</v>
      </c>
      <c r="AJ374">
        <f t="shared" si="60"/>
        <v>0</v>
      </c>
      <c r="AK374" t="e">
        <f>_xlfn.XLOOKUP(C374,table_Termination[Connector],table_Termination[Plate_Hole])</f>
        <v>#N/A</v>
      </c>
      <c r="AL374" t="e">
        <f>_xlfn.XLOOKUP(V374,lookup!$AD$68:$AD$72,lookup!$AC$68:$AC$72)</f>
        <v>#N/A</v>
      </c>
      <c r="AM374" s="44" t="str" cm="1">
        <f t="array" ref="AM374">IF(C374="","",IF(_xlfn.XLOOKUP(C374,table_Termination[Connector],table_Termination[Plate_Hole])=1.6,{"4x4","1G"},IF(_xlfn.XLOOKUP(C374,table_Termination[Connector],table_Termination[Plate_Hole])=2.1,"4x4","None")))</f>
        <v/>
      </c>
      <c r="AO374" s="44" t="str" cm="1">
        <f t="array" ref="AO374">IF(AM374="","None",_xlfn.XLOOKUP(_xlfn.ANCHORARRAY(AM374),lookup!$AC$68:$AC$72,lookup!$AD$68:$AD$72))</f>
        <v>None</v>
      </c>
      <c r="AQ374" s="44" t="s">
        <v>283</v>
      </c>
      <c r="AR374" t="str">
        <f>IF(C374="","",_xlfn.XLOOKUP(_xlfn.XLOOKUP(C374,table_Termination[Connector],table_Termination[SQD_Breaker]),Table_Breaker[breaker],Table_Breaker[Description]))</f>
        <v/>
      </c>
      <c r="AS374" t="str">
        <f>IF(C374="","",_xlfn.XLOOKUP(_xlfn.XLOOKUP(C374,table_Termination[Connector],table_Termination[HV_Siem_Breaker]),Table_Breaker[breaker],Table_Breaker[Description],""))</f>
        <v/>
      </c>
      <c r="AT374" s="44" t="s">
        <v>283</v>
      </c>
      <c r="AU374" t="e">
        <f t="shared" si="64"/>
        <v>#N/A</v>
      </c>
      <c r="AV374" t="e">
        <f t="shared" si="65"/>
        <v>#N/A</v>
      </c>
      <c r="AW374" s="44" t="str" cm="1">
        <f t="array" ref="AW374">IF(D374="","",_xlfn.TOROW(lookup!A555:A567))</f>
        <v/>
      </c>
    </row>
    <row r="375" spans="1:49" x14ac:dyDescent="0.25">
      <c r="A375" s="56">
        <v>366</v>
      </c>
      <c r="B375" s="57" t="str">
        <f t="shared" si="61"/>
        <v/>
      </c>
      <c r="C375" s="58"/>
      <c r="D375" s="58"/>
      <c r="E375" s="57"/>
      <c r="F375" s="57" t="str">
        <f t="shared" si="62"/>
        <v/>
      </c>
      <c r="G375" s="57"/>
      <c r="H375" s="59"/>
      <c r="I375" s="59" t="s">
        <v>183</v>
      </c>
      <c r="J375" s="59" t="s">
        <v>183</v>
      </c>
      <c r="K375" s="59"/>
      <c r="L375" s="60" t="str">
        <f t="shared" si="66"/>
        <v/>
      </c>
      <c r="M375" s="60" t="str">
        <f t="shared" si="67"/>
        <v/>
      </c>
      <c r="N375" s="59"/>
      <c r="O375" s="59"/>
      <c r="P375" s="61"/>
      <c r="Q375" s="61"/>
      <c r="R375" s="62" t="str">
        <f>IF(C375="","",_xlfn.XLOOKUP(C375,table_Termination[Connector],table_Termination[Conduit_Size]))</f>
        <v/>
      </c>
      <c r="S375" s="63" t="str">
        <f>IF(C375="","",_xlfn.XLOOKUP(C375,table_Termination[Connector],table_Termination[Wire AWG]))</f>
        <v/>
      </c>
      <c r="T375" s="64" t="str">
        <f t="shared" si="59"/>
        <v/>
      </c>
      <c r="U375" s="65" t="str">
        <f>IF(C375="","",LEFT(_xlfn.XLOOKUP(C375,table_Termination[Connector],table_Termination[Voltage]),3))</f>
        <v/>
      </c>
      <c r="V375" s="66" t="str">
        <f t="shared" si="68"/>
        <v/>
      </c>
      <c r="W375" s="64" t="str" cm="1">
        <f t="array" aca="1" ref="W375" ca="1">IF(C375="","",IF(D375="MCC","------",IF(K375="","Black",_xlfn.XLOOKUP(K375,Table_RotateWireColor[circuit],INDIRECT("Table_RotateWireColor["&amp;U375&amp;"]")))))</f>
        <v/>
      </c>
      <c r="X375" s="64" t="str" cm="1">
        <f t="array" aca="1" ref="X375" ca="1">IF(C375="","",IF(D375="MCC","-----",IF(AH375=1,"-",IF(K375="","Red",_xlfn.XLOOKUP(L375,Table_RotateWireColor[circuit],INDIRECT("Table_RotateWireColor["&amp;U375&amp;"]"))))))</f>
        <v/>
      </c>
      <c r="Y375" s="64" t="str" cm="1">
        <f t="array" aca="1" ref="Y375" ca="1">IF(C375="","",IF(D375="MCC","-----",IF(AH375&lt;=2,"-",IF(K375="","Blue",_xlfn.XLOOKUP(M375,Table_RotateWireColor[circuit],INDIRECT("Table_RotateWireColor["&amp;U375&amp;"]"))))))</f>
        <v/>
      </c>
      <c r="Z375" s="64" t="str" cm="1">
        <f t="array" aca="1" ref="Z375" ca="1">IF(C375="","",IF(D375="MCC","-----",IF(AI375&lt;&gt;1,"-",IF(K375="","White",_xlfn.XLOOKUP("N",Table_RotateWireColor[circuit],INDIRECT("Table_RotateWireColor["&amp;U375&amp;"]"))))))</f>
        <v/>
      </c>
      <c r="AA375" s="64" t="str">
        <f t="shared" si="63"/>
        <v/>
      </c>
      <c r="AB375" s="67" t="str">
        <f>IF(C375="","","PWxx-"&amp;_xlfn.XLOOKUP(C375,table_Termination[Connector],table_Termination[Abbreviation])&amp;"T-xxSALx("&amp;IF(D375="LFMC",0,IF(D375="MCC",1,3))&amp;IF(Q375="Bolt",1,0)&amp;IF(AL375="None",0,IF(AL375="1G",1,IF(AL375="4x4",2,3)))&amp;")")</f>
        <v/>
      </c>
      <c r="AC375" s="68" t="str">
        <f>IF(D375="MCC","MC Cable Wire Colors "&amp;_xlfn.XLOOKUP(C375,table_Termination[Connector],table_Termination[MCC_Wire_Colors]),"")</f>
        <v/>
      </c>
      <c r="AD375" s="69"/>
      <c r="AG375" t="e">
        <f>IF(AND(LEFT(C375,2)="L6",_xlfn.NUMBERVALUE(LEFT(U375,3))&gt;250),"1ph",_xlfn.XLOOKUP(C375,table_Termination[Connector],table_Termination[Phasing]))</f>
        <v>#N/A</v>
      </c>
      <c r="AH375" t="e">
        <f>_xlfn.XLOOKUP('Order Entry'!AG375,lookup!$O$3:$O$7,lookup!$P$3:$P$7)</f>
        <v>#N/A</v>
      </c>
      <c r="AI375" t="e">
        <f>_xlfn.XLOOKUP('Order Entry'!AG375,lookup!$O$3:$O$7,lookup!$Q$3:$Q$7)</f>
        <v>#N/A</v>
      </c>
      <c r="AJ375">
        <f t="shared" si="60"/>
        <v>0</v>
      </c>
      <c r="AK375" t="e">
        <f>_xlfn.XLOOKUP(C375,table_Termination[Connector],table_Termination[Plate_Hole])</f>
        <v>#N/A</v>
      </c>
      <c r="AL375" t="e">
        <f>_xlfn.XLOOKUP(V375,lookup!$AD$68:$AD$72,lookup!$AC$68:$AC$72)</f>
        <v>#N/A</v>
      </c>
      <c r="AM375" s="44" t="str" cm="1">
        <f t="array" ref="AM375">IF(C375="","",IF(_xlfn.XLOOKUP(C375,table_Termination[Connector],table_Termination[Plate_Hole])=1.6,{"4x4","1G"},IF(_xlfn.XLOOKUP(C375,table_Termination[Connector],table_Termination[Plate_Hole])=2.1,"4x4","None")))</f>
        <v/>
      </c>
      <c r="AO375" s="44" t="str" cm="1">
        <f t="array" ref="AO375">IF(AM375="","None",_xlfn.XLOOKUP(_xlfn.ANCHORARRAY(AM375),lookup!$AC$68:$AC$72,lookup!$AD$68:$AD$72))</f>
        <v>None</v>
      </c>
      <c r="AQ375" s="44" t="s">
        <v>283</v>
      </c>
      <c r="AR375" t="str">
        <f>IF(C375="","",_xlfn.XLOOKUP(_xlfn.XLOOKUP(C375,table_Termination[Connector],table_Termination[SQD_Breaker]),Table_Breaker[breaker],Table_Breaker[Description]))</f>
        <v/>
      </c>
      <c r="AS375" t="str">
        <f>IF(C375="","",_xlfn.XLOOKUP(_xlfn.XLOOKUP(C375,table_Termination[Connector],table_Termination[HV_Siem_Breaker]),Table_Breaker[breaker],Table_Breaker[Description],""))</f>
        <v/>
      </c>
      <c r="AT375" s="44" t="s">
        <v>283</v>
      </c>
      <c r="AU375" t="e">
        <f t="shared" si="64"/>
        <v>#N/A</v>
      </c>
      <c r="AV375" t="e">
        <f t="shared" si="65"/>
        <v>#N/A</v>
      </c>
      <c r="AW375" s="44" t="str" cm="1">
        <f t="array" ref="AW375">IF(D375="","",_xlfn.TOROW(lookup!A556:A568))</f>
        <v/>
      </c>
    </row>
    <row r="376" spans="1:49" x14ac:dyDescent="0.25">
      <c r="A376" s="56">
        <v>367</v>
      </c>
      <c r="B376" s="57" t="str">
        <f t="shared" si="61"/>
        <v/>
      </c>
      <c r="C376" s="58"/>
      <c r="D376" s="58"/>
      <c r="E376" s="57"/>
      <c r="F376" s="57" t="str">
        <f t="shared" si="62"/>
        <v/>
      </c>
      <c r="G376" s="57"/>
      <c r="H376" s="59"/>
      <c r="I376" s="59" t="s">
        <v>183</v>
      </c>
      <c r="J376" s="59" t="s">
        <v>183</v>
      </c>
      <c r="K376" s="59"/>
      <c r="L376" s="60" t="str">
        <f t="shared" si="66"/>
        <v/>
      </c>
      <c r="M376" s="60" t="str">
        <f t="shared" si="67"/>
        <v/>
      </c>
      <c r="N376" s="59"/>
      <c r="O376" s="59"/>
      <c r="P376" s="61"/>
      <c r="Q376" s="61"/>
      <c r="R376" s="62" t="str">
        <f>IF(C376="","",_xlfn.XLOOKUP(C376,table_Termination[Connector],table_Termination[Conduit_Size]))</f>
        <v/>
      </c>
      <c r="S376" s="63" t="str">
        <f>IF(C376="","",_xlfn.XLOOKUP(C376,table_Termination[Connector],table_Termination[Wire AWG]))</f>
        <v/>
      </c>
      <c r="T376" s="64" t="str">
        <f t="shared" si="59"/>
        <v/>
      </c>
      <c r="U376" s="65" t="str">
        <f>IF(C376="","",LEFT(_xlfn.XLOOKUP(C376,table_Termination[Connector],table_Termination[Voltage]),3))</f>
        <v/>
      </c>
      <c r="V376" s="66" t="str">
        <f t="shared" si="68"/>
        <v/>
      </c>
      <c r="W376" s="64" t="str" cm="1">
        <f t="array" aca="1" ref="W376" ca="1">IF(C376="","",IF(D376="MCC","------",IF(K376="","Black",_xlfn.XLOOKUP(K376,Table_RotateWireColor[circuit],INDIRECT("Table_RotateWireColor["&amp;U376&amp;"]")))))</f>
        <v/>
      </c>
      <c r="X376" s="64" t="str" cm="1">
        <f t="array" aca="1" ref="X376" ca="1">IF(C376="","",IF(D376="MCC","-----",IF(AH376=1,"-",IF(K376="","Red",_xlfn.XLOOKUP(L376,Table_RotateWireColor[circuit],INDIRECT("Table_RotateWireColor["&amp;U376&amp;"]"))))))</f>
        <v/>
      </c>
      <c r="Y376" s="64" t="str" cm="1">
        <f t="array" aca="1" ref="Y376" ca="1">IF(C376="","",IF(D376="MCC","-----",IF(AH376&lt;=2,"-",IF(K376="","Blue",_xlfn.XLOOKUP(M376,Table_RotateWireColor[circuit],INDIRECT("Table_RotateWireColor["&amp;U376&amp;"]"))))))</f>
        <v/>
      </c>
      <c r="Z376" s="64" t="str" cm="1">
        <f t="array" aca="1" ref="Z376" ca="1">IF(C376="","",IF(D376="MCC","-----",IF(AI376&lt;&gt;1,"-",IF(K376="","White",_xlfn.XLOOKUP("N",Table_RotateWireColor[circuit],INDIRECT("Table_RotateWireColor["&amp;U376&amp;"]"))))))</f>
        <v/>
      </c>
      <c r="AA376" s="64" t="str">
        <f t="shared" si="63"/>
        <v/>
      </c>
      <c r="AB376" s="67" t="str">
        <f>IF(C376="","","PWxx-"&amp;_xlfn.XLOOKUP(C376,table_Termination[Connector],table_Termination[Abbreviation])&amp;"T-xxSALx("&amp;IF(D376="LFMC",0,IF(D376="MCC",1,3))&amp;IF(Q376="Bolt",1,0)&amp;IF(AL376="None",0,IF(AL376="1G",1,IF(AL376="4x4",2,3)))&amp;")")</f>
        <v/>
      </c>
      <c r="AC376" s="68" t="str">
        <f>IF(D376="MCC","MC Cable Wire Colors "&amp;_xlfn.XLOOKUP(C376,table_Termination[Connector],table_Termination[MCC_Wire_Colors]),"")</f>
        <v/>
      </c>
      <c r="AD376" s="69"/>
      <c r="AG376" t="e">
        <f>IF(AND(LEFT(C376,2)="L6",_xlfn.NUMBERVALUE(LEFT(U376,3))&gt;250),"1ph",_xlfn.XLOOKUP(C376,table_Termination[Connector],table_Termination[Phasing]))</f>
        <v>#N/A</v>
      </c>
      <c r="AH376" t="e">
        <f>_xlfn.XLOOKUP('Order Entry'!AG376,lookup!$O$3:$O$7,lookup!$P$3:$P$7)</f>
        <v>#N/A</v>
      </c>
      <c r="AI376" t="e">
        <f>_xlfn.XLOOKUP('Order Entry'!AG376,lookup!$O$3:$O$7,lookup!$Q$3:$Q$7)</f>
        <v>#N/A</v>
      </c>
      <c r="AJ376">
        <f t="shared" si="60"/>
        <v>0</v>
      </c>
      <c r="AK376" t="e">
        <f>_xlfn.XLOOKUP(C376,table_Termination[Connector],table_Termination[Plate_Hole])</f>
        <v>#N/A</v>
      </c>
      <c r="AL376" t="e">
        <f>_xlfn.XLOOKUP(V376,lookup!$AD$68:$AD$72,lookup!$AC$68:$AC$72)</f>
        <v>#N/A</v>
      </c>
      <c r="AM376" s="44" t="str" cm="1">
        <f t="array" ref="AM376">IF(C376="","",IF(_xlfn.XLOOKUP(C376,table_Termination[Connector],table_Termination[Plate_Hole])=1.6,{"4x4","1G"},IF(_xlfn.XLOOKUP(C376,table_Termination[Connector],table_Termination[Plate_Hole])=2.1,"4x4","None")))</f>
        <v/>
      </c>
      <c r="AO376" s="44" t="str" cm="1">
        <f t="array" ref="AO376">IF(AM376="","None",_xlfn.XLOOKUP(_xlfn.ANCHORARRAY(AM376),lookup!$AC$68:$AC$72,lookup!$AD$68:$AD$72))</f>
        <v>None</v>
      </c>
      <c r="AQ376" s="44" t="s">
        <v>283</v>
      </c>
      <c r="AR376" t="str">
        <f>IF(C376="","",_xlfn.XLOOKUP(_xlfn.XLOOKUP(C376,table_Termination[Connector],table_Termination[SQD_Breaker]),Table_Breaker[breaker],Table_Breaker[Description]))</f>
        <v/>
      </c>
      <c r="AS376" t="str">
        <f>IF(C376="","",_xlfn.XLOOKUP(_xlfn.XLOOKUP(C376,table_Termination[Connector],table_Termination[HV_Siem_Breaker]),Table_Breaker[breaker],Table_Breaker[Description],""))</f>
        <v/>
      </c>
      <c r="AT376" s="44" t="s">
        <v>283</v>
      </c>
      <c r="AU376" t="e">
        <f t="shared" si="64"/>
        <v>#N/A</v>
      </c>
      <c r="AV376" t="e">
        <f t="shared" si="65"/>
        <v>#N/A</v>
      </c>
      <c r="AW376" s="44" t="str" cm="1">
        <f t="array" ref="AW376">IF(D376="","",_xlfn.TOROW(lookup!A557:A569))</f>
        <v/>
      </c>
    </row>
    <row r="377" spans="1:49" x14ac:dyDescent="0.25">
      <c r="A377" s="56">
        <v>368</v>
      </c>
      <c r="B377" s="57" t="str">
        <f t="shared" si="61"/>
        <v/>
      </c>
      <c r="C377" s="58"/>
      <c r="D377" s="58"/>
      <c r="E377" s="57"/>
      <c r="F377" s="57" t="str">
        <f t="shared" si="62"/>
        <v/>
      </c>
      <c r="G377" s="57"/>
      <c r="H377" s="59"/>
      <c r="I377" s="59" t="s">
        <v>183</v>
      </c>
      <c r="J377" s="59" t="s">
        <v>183</v>
      </c>
      <c r="K377" s="59"/>
      <c r="L377" s="60" t="str">
        <f t="shared" si="66"/>
        <v/>
      </c>
      <c r="M377" s="60" t="str">
        <f t="shared" si="67"/>
        <v/>
      </c>
      <c r="N377" s="59"/>
      <c r="O377" s="59"/>
      <c r="P377" s="61"/>
      <c r="Q377" s="61"/>
      <c r="R377" s="62" t="str">
        <f>IF(C377="","",_xlfn.XLOOKUP(C377,table_Termination[Connector],table_Termination[Conduit_Size]))</f>
        <v/>
      </c>
      <c r="S377" s="63" t="str">
        <f>IF(C377="","",_xlfn.XLOOKUP(C377,table_Termination[Connector],table_Termination[Wire AWG]))</f>
        <v/>
      </c>
      <c r="T377" s="64" t="str">
        <f t="shared" si="59"/>
        <v/>
      </c>
      <c r="U377" s="65" t="str">
        <f>IF(C377="","",LEFT(_xlfn.XLOOKUP(C377,table_Termination[Connector],table_Termination[Voltage]),3))</f>
        <v/>
      </c>
      <c r="V377" s="66" t="str">
        <f t="shared" si="68"/>
        <v/>
      </c>
      <c r="W377" s="64" t="str" cm="1">
        <f t="array" aca="1" ref="W377" ca="1">IF(C377="","",IF(D377="MCC","------",IF(K377="","Black",_xlfn.XLOOKUP(K377,Table_RotateWireColor[circuit],INDIRECT("Table_RotateWireColor["&amp;U377&amp;"]")))))</f>
        <v/>
      </c>
      <c r="X377" s="64" t="str" cm="1">
        <f t="array" aca="1" ref="X377" ca="1">IF(C377="","",IF(D377="MCC","-----",IF(AH377=1,"-",IF(K377="","Red",_xlfn.XLOOKUP(L377,Table_RotateWireColor[circuit],INDIRECT("Table_RotateWireColor["&amp;U377&amp;"]"))))))</f>
        <v/>
      </c>
      <c r="Y377" s="64" t="str" cm="1">
        <f t="array" aca="1" ref="Y377" ca="1">IF(C377="","",IF(D377="MCC","-----",IF(AH377&lt;=2,"-",IF(K377="","Blue",_xlfn.XLOOKUP(M377,Table_RotateWireColor[circuit],INDIRECT("Table_RotateWireColor["&amp;U377&amp;"]"))))))</f>
        <v/>
      </c>
      <c r="Z377" s="64" t="str" cm="1">
        <f t="array" aca="1" ref="Z377" ca="1">IF(C377="","",IF(D377="MCC","-----",IF(AI377&lt;&gt;1,"-",IF(K377="","White",_xlfn.XLOOKUP("N",Table_RotateWireColor[circuit],INDIRECT("Table_RotateWireColor["&amp;U377&amp;"]"))))))</f>
        <v/>
      </c>
      <c r="AA377" s="64" t="str">
        <f t="shared" si="63"/>
        <v/>
      </c>
      <c r="AB377" s="67" t="str">
        <f>IF(C377="","","PWxx-"&amp;_xlfn.XLOOKUP(C377,table_Termination[Connector],table_Termination[Abbreviation])&amp;"T-xxSALx("&amp;IF(D377="LFMC",0,IF(D377="MCC",1,3))&amp;IF(Q377="Bolt",1,0)&amp;IF(AL377="None",0,IF(AL377="1G",1,IF(AL377="4x4",2,3)))&amp;")")</f>
        <v/>
      </c>
      <c r="AC377" s="68" t="str">
        <f>IF(D377="MCC","MC Cable Wire Colors "&amp;_xlfn.XLOOKUP(C377,table_Termination[Connector],table_Termination[MCC_Wire_Colors]),"")</f>
        <v/>
      </c>
      <c r="AD377" s="69"/>
      <c r="AG377" t="e">
        <f>IF(AND(LEFT(C377,2)="L6",_xlfn.NUMBERVALUE(LEFT(U377,3))&gt;250),"1ph",_xlfn.XLOOKUP(C377,table_Termination[Connector],table_Termination[Phasing]))</f>
        <v>#N/A</v>
      </c>
      <c r="AH377" t="e">
        <f>_xlfn.XLOOKUP('Order Entry'!AG377,lookup!$O$3:$O$7,lookup!$P$3:$P$7)</f>
        <v>#N/A</v>
      </c>
      <c r="AI377" t="e">
        <f>_xlfn.XLOOKUP('Order Entry'!AG377,lookup!$O$3:$O$7,lookup!$Q$3:$Q$7)</f>
        <v>#N/A</v>
      </c>
      <c r="AJ377">
        <f t="shared" si="60"/>
        <v>0</v>
      </c>
      <c r="AK377" t="e">
        <f>_xlfn.XLOOKUP(C377,table_Termination[Connector],table_Termination[Plate_Hole])</f>
        <v>#N/A</v>
      </c>
      <c r="AL377" t="e">
        <f>_xlfn.XLOOKUP(V377,lookup!$AD$68:$AD$72,lookup!$AC$68:$AC$72)</f>
        <v>#N/A</v>
      </c>
      <c r="AM377" s="44" t="str" cm="1">
        <f t="array" ref="AM377">IF(C377="","",IF(_xlfn.XLOOKUP(C377,table_Termination[Connector],table_Termination[Plate_Hole])=1.6,{"4x4","1G"},IF(_xlfn.XLOOKUP(C377,table_Termination[Connector],table_Termination[Plate_Hole])=2.1,"4x4","None")))</f>
        <v/>
      </c>
      <c r="AO377" s="44" t="str" cm="1">
        <f t="array" ref="AO377">IF(AM377="","None",_xlfn.XLOOKUP(_xlfn.ANCHORARRAY(AM377),lookup!$AC$68:$AC$72,lookup!$AD$68:$AD$72))</f>
        <v>None</v>
      </c>
      <c r="AQ377" s="44" t="s">
        <v>283</v>
      </c>
      <c r="AR377" t="str">
        <f>IF(C377="","",_xlfn.XLOOKUP(_xlfn.XLOOKUP(C377,table_Termination[Connector],table_Termination[SQD_Breaker]),Table_Breaker[breaker],Table_Breaker[Description]))</f>
        <v/>
      </c>
      <c r="AS377" t="str">
        <f>IF(C377="","",_xlfn.XLOOKUP(_xlfn.XLOOKUP(C377,table_Termination[Connector],table_Termination[HV_Siem_Breaker]),Table_Breaker[breaker],Table_Breaker[Description],""))</f>
        <v/>
      </c>
      <c r="AT377" s="44" t="s">
        <v>283</v>
      </c>
      <c r="AU377" t="e">
        <f t="shared" si="64"/>
        <v>#N/A</v>
      </c>
      <c r="AV377" t="e">
        <f t="shared" si="65"/>
        <v>#N/A</v>
      </c>
      <c r="AW377" s="44" t="str" cm="1">
        <f t="array" ref="AW377">IF(D377="","",_xlfn.TOROW(lookup!A558:A570))</f>
        <v/>
      </c>
    </row>
    <row r="378" spans="1:49" x14ac:dyDescent="0.25">
      <c r="A378" s="56">
        <v>369</v>
      </c>
      <c r="B378" s="57" t="str">
        <f t="shared" si="61"/>
        <v/>
      </c>
      <c r="C378" s="58"/>
      <c r="D378" s="58"/>
      <c r="E378" s="57"/>
      <c r="F378" s="57" t="str">
        <f t="shared" si="62"/>
        <v/>
      </c>
      <c r="G378" s="57"/>
      <c r="H378" s="59"/>
      <c r="I378" s="59" t="s">
        <v>183</v>
      </c>
      <c r="J378" s="59" t="s">
        <v>183</v>
      </c>
      <c r="K378" s="59"/>
      <c r="L378" s="60" t="str">
        <f t="shared" si="66"/>
        <v/>
      </c>
      <c r="M378" s="60" t="str">
        <f t="shared" si="67"/>
        <v/>
      </c>
      <c r="N378" s="59"/>
      <c r="O378" s="59"/>
      <c r="P378" s="61"/>
      <c r="Q378" s="61"/>
      <c r="R378" s="62" t="str">
        <f>IF(C378="","",_xlfn.XLOOKUP(C378,table_Termination[Connector],table_Termination[Conduit_Size]))</f>
        <v/>
      </c>
      <c r="S378" s="63" t="str">
        <f>IF(C378="","",_xlfn.XLOOKUP(C378,table_Termination[Connector],table_Termination[Wire AWG]))</f>
        <v/>
      </c>
      <c r="T378" s="64" t="str">
        <f t="shared" si="59"/>
        <v/>
      </c>
      <c r="U378" s="65" t="str">
        <f>IF(C378="","",LEFT(_xlfn.XLOOKUP(C378,table_Termination[Connector],table_Termination[Voltage]),3))</f>
        <v/>
      </c>
      <c r="V378" s="66" t="str">
        <f t="shared" si="68"/>
        <v/>
      </c>
      <c r="W378" s="64" t="str" cm="1">
        <f t="array" aca="1" ref="W378" ca="1">IF(C378="","",IF(D378="MCC","------",IF(K378="","Black",_xlfn.XLOOKUP(K378,Table_RotateWireColor[circuit],INDIRECT("Table_RotateWireColor["&amp;U378&amp;"]")))))</f>
        <v/>
      </c>
      <c r="X378" s="64" t="str" cm="1">
        <f t="array" aca="1" ref="X378" ca="1">IF(C378="","",IF(D378="MCC","-----",IF(AH378=1,"-",IF(K378="","Red",_xlfn.XLOOKUP(L378,Table_RotateWireColor[circuit],INDIRECT("Table_RotateWireColor["&amp;U378&amp;"]"))))))</f>
        <v/>
      </c>
      <c r="Y378" s="64" t="str" cm="1">
        <f t="array" aca="1" ref="Y378" ca="1">IF(C378="","",IF(D378="MCC","-----",IF(AH378&lt;=2,"-",IF(K378="","Blue",_xlfn.XLOOKUP(M378,Table_RotateWireColor[circuit],INDIRECT("Table_RotateWireColor["&amp;U378&amp;"]"))))))</f>
        <v/>
      </c>
      <c r="Z378" s="64" t="str" cm="1">
        <f t="array" aca="1" ref="Z378" ca="1">IF(C378="","",IF(D378="MCC","-----",IF(AI378&lt;&gt;1,"-",IF(K378="","White",_xlfn.XLOOKUP("N",Table_RotateWireColor[circuit],INDIRECT("Table_RotateWireColor["&amp;U378&amp;"]"))))))</f>
        <v/>
      </c>
      <c r="AA378" s="64" t="str">
        <f t="shared" si="63"/>
        <v/>
      </c>
      <c r="AB378" s="67" t="str">
        <f>IF(C378="","","PWxx-"&amp;_xlfn.XLOOKUP(C378,table_Termination[Connector],table_Termination[Abbreviation])&amp;"T-xxSALx("&amp;IF(D378="LFMC",0,IF(D378="MCC",1,3))&amp;IF(Q378="Bolt",1,0)&amp;IF(AL378="None",0,IF(AL378="1G",1,IF(AL378="4x4",2,3)))&amp;")")</f>
        <v/>
      </c>
      <c r="AC378" s="68" t="str">
        <f>IF(D378="MCC","MC Cable Wire Colors "&amp;_xlfn.XLOOKUP(C378,table_Termination[Connector],table_Termination[MCC_Wire_Colors]),"")</f>
        <v/>
      </c>
      <c r="AD378" s="69"/>
      <c r="AG378" t="e">
        <f>IF(AND(LEFT(C378,2)="L6",_xlfn.NUMBERVALUE(LEFT(U378,3))&gt;250),"1ph",_xlfn.XLOOKUP(C378,table_Termination[Connector],table_Termination[Phasing]))</f>
        <v>#N/A</v>
      </c>
      <c r="AH378" t="e">
        <f>_xlfn.XLOOKUP('Order Entry'!AG378,lookup!$O$3:$O$7,lookup!$P$3:$P$7)</f>
        <v>#N/A</v>
      </c>
      <c r="AI378" t="e">
        <f>_xlfn.XLOOKUP('Order Entry'!AG378,lookup!$O$3:$O$7,lookup!$Q$3:$Q$7)</f>
        <v>#N/A</v>
      </c>
      <c r="AJ378">
        <f t="shared" si="60"/>
        <v>0</v>
      </c>
      <c r="AK378" t="e">
        <f>_xlfn.XLOOKUP(C378,table_Termination[Connector],table_Termination[Plate_Hole])</f>
        <v>#N/A</v>
      </c>
      <c r="AL378" t="e">
        <f>_xlfn.XLOOKUP(V378,lookup!$AD$68:$AD$72,lookup!$AC$68:$AC$72)</f>
        <v>#N/A</v>
      </c>
      <c r="AM378" s="44" t="str" cm="1">
        <f t="array" ref="AM378">IF(C378="","",IF(_xlfn.XLOOKUP(C378,table_Termination[Connector],table_Termination[Plate_Hole])=1.6,{"4x4","1G"},IF(_xlfn.XLOOKUP(C378,table_Termination[Connector],table_Termination[Plate_Hole])=2.1,"4x4","None")))</f>
        <v/>
      </c>
      <c r="AO378" s="44" t="str" cm="1">
        <f t="array" ref="AO378">IF(AM378="","None",_xlfn.XLOOKUP(_xlfn.ANCHORARRAY(AM378),lookup!$AC$68:$AC$72,lookup!$AD$68:$AD$72))</f>
        <v>None</v>
      </c>
      <c r="AQ378" s="44" t="s">
        <v>283</v>
      </c>
      <c r="AR378" t="str">
        <f>IF(C378="","",_xlfn.XLOOKUP(_xlfn.XLOOKUP(C378,table_Termination[Connector],table_Termination[SQD_Breaker]),Table_Breaker[breaker],Table_Breaker[Description]))</f>
        <v/>
      </c>
      <c r="AS378" t="str">
        <f>IF(C378="","",_xlfn.XLOOKUP(_xlfn.XLOOKUP(C378,table_Termination[Connector],table_Termination[HV_Siem_Breaker]),Table_Breaker[breaker],Table_Breaker[Description],""))</f>
        <v/>
      </c>
      <c r="AT378" s="44" t="s">
        <v>283</v>
      </c>
      <c r="AU378" t="e">
        <f t="shared" si="64"/>
        <v>#N/A</v>
      </c>
      <c r="AV378" t="e">
        <f t="shared" si="65"/>
        <v>#N/A</v>
      </c>
      <c r="AW378" s="44" t="str" cm="1">
        <f t="array" ref="AW378">IF(D378="","",_xlfn.TOROW(lookup!A559:A571))</f>
        <v/>
      </c>
    </row>
    <row r="379" spans="1:49" x14ac:dyDescent="0.25">
      <c r="A379" s="56">
        <v>370</v>
      </c>
      <c r="B379" s="57" t="str">
        <f t="shared" si="61"/>
        <v/>
      </c>
      <c r="C379" s="58"/>
      <c r="D379" s="58"/>
      <c r="E379" s="57"/>
      <c r="F379" s="57" t="str">
        <f t="shared" si="62"/>
        <v/>
      </c>
      <c r="G379" s="57"/>
      <c r="H379" s="59"/>
      <c r="I379" s="59" t="s">
        <v>183</v>
      </c>
      <c r="J379" s="59" t="s">
        <v>183</v>
      </c>
      <c r="K379" s="59"/>
      <c r="L379" s="60" t="str">
        <f t="shared" si="66"/>
        <v/>
      </c>
      <c r="M379" s="60" t="str">
        <f t="shared" si="67"/>
        <v/>
      </c>
      <c r="N379" s="59"/>
      <c r="O379" s="59"/>
      <c r="P379" s="61"/>
      <c r="Q379" s="61"/>
      <c r="R379" s="62" t="str">
        <f>IF(C379="","",_xlfn.XLOOKUP(C379,table_Termination[Connector],table_Termination[Conduit_Size]))</f>
        <v/>
      </c>
      <c r="S379" s="63" t="str">
        <f>IF(C379="","",_xlfn.XLOOKUP(C379,table_Termination[Connector],table_Termination[Wire AWG]))</f>
        <v/>
      </c>
      <c r="T379" s="64" t="str">
        <f t="shared" si="59"/>
        <v/>
      </c>
      <c r="U379" s="65" t="str">
        <f>IF(C379="","",LEFT(_xlfn.XLOOKUP(C379,table_Termination[Connector],table_Termination[Voltage]),3))</f>
        <v/>
      </c>
      <c r="V379" s="66" t="str">
        <f t="shared" si="68"/>
        <v/>
      </c>
      <c r="W379" s="64" t="str" cm="1">
        <f t="array" aca="1" ref="W379" ca="1">IF(C379="","",IF(D379="MCC","------",IF(K379="","Black",_xlfn.XLOOKUP(K379,Table_RotateWireColor[circuit],INDIRECT("Table_RotateWireColor["&amp;U379&amp;"]")))))</f>
        <v/>
      </c>
      <c r="X379" s="64" t="str" cm="1">
        <f t="array" aca="1" ref="X379" ca="1">IF(C379="","",IF(D379="MCC","-----",IF(AH379=1,"-",IF(K379="","Red",_xlfn.XLOOKUP(L379,Table_RotateWireColor[circuit],INDIRECT("Table_RotateWireColor["&amp;U379&amp;"]"))))))</f>
        <v/>
      </c>
      <c r="Y379" s="64" t="str" cm="1">
        <f t="array" aca="1" ref="Y379" ca="1">IF(C379="","",IF(D379="MCC","-----",IF(AH379&lt;=2,"-",IF(K379="","Blue",_xlfn.XLOOKUP(M379,Table_RotateWireColor[circuit],INDIRECT("Table_RotateWireColor["&amp;U379&amp;"]"))))))</f>
        <v/>
      </c>
      <c r="Z379" s="64" t="str" cm="1">
        <f t="array" aca="1" ref="Z379" ca="1">IF(C379="","",IF(D379="MCC","-----",IF(AI379&lt;&gt;1,"-",IF(K379="","White",_xlfn.XLOOKUP("N",Table_RotateWireColor[circuit],INDIRECT("Table_RotateWireColor["&amp;U379&amp;"]"))))))</f>
        <v/>
      </c>
      <c r="AA379" s="64" t="str">
        <f t="shared" si="63"/>
        <v/>
      </c>
      <c r="AB379" s="67" t="str">
        <f>IF(C379="","","PWxx-"&amp;_xlfn.XLOOKUP(C379,table_Termination[Connector],table_Termination[Abbreviation])&amp;"T-xxSALx("&amp;IF(D379="LFMC",0,IF(D379="MCC",1,3))&amp;IF(Q379="Bolt",1,0)&amp;IF(AL379="None",0,IF(AL379="1G",1,IF(AL379="4x4",2,3)))&amp;")")</f>
        <v/>
      </c>
      <c r="AC379" s="68" t="str">
        <f>IF(D379="MCC","MC Cable Wire Colors "&amp;_xlfn.XLOOKUP(C379,table_Termination[Connector],table_Termination[MCC_Wire_Colors]),"")</f>
        <v/>
      </c>
      <c r="AD379" s="69"/>
      <c r="AG379" t="e">
        <f>IF(AND(LEFT(C379,2)="L6",_xlfn.NUMBERVALUE(LEFT(U379,3))&gt;250),"1ph",_xlfn.XLOOKUP(C379,table_Termination[Connector],table_Termination[Phasing]))</f>
        <v>#N/A</v>
      </c>
      <c r="AH379" t="e">
        <f>_xlfn.XLOOKUP('Order Entry'!AG379,lookup!$O$3:$O$7,lookup!$P$3:$P$7)</f>
        <v>#N/A</v>
      </c>
      <c r="AI379" t="e">
        <f>_xlfn.XLOOKUP('Order Entry'!AG379,lookup!$O$3:$O$7,lookup!$Q$3:$Q$7)</f>
        <v>#N/A</v>
      </c>
      <c r="AJ379">
        <f t="shared" si="60"/>
        <v>0</v>
      </c>
      <c r="AK379" t="e">
        <f>_xlfn.XLOOKUP(C379,table_Termination[Connector],table_Termination[Plate_Hole])</f>
        <v>#N/A</v>
      </c>
      <c r="AL379" t="e">
        <f>_xlfn.XLOOKUP(V379,lookup!$AD$68:$AD$72,lookup!$AC$68:$AC$72)</f>
        <v>#N/A</v>
      </c>
      <c r="AM379" s="44" t="str" cm="1">
        <f t="array" ref="AM379">IF(C379="","",IF(_xlfn.XLOOKUP(C379,table_Termination[Connector],table_Termination[Plate_Hole])=1.6,{"4x4","1G"},IF(_xlfn.XLOOKUP(C379,table_Termination[Connector],table_Termination[Plate_Hole])=2.1,"4x4","None")))</f>
        <v/>
      </c>
      <c r="AO379" s="44" t="str" cm="1">
        <f t="array" ref="AO379">IF(AM379="","None",_xlfn.XLOOKUP(_xlfn.ANCHORARRAY(AM379),lookup!$AC$68:$AC$72,lookup!$AD$68:$AD$72))</f>
        <v>None</v>
      </c>
      <c r="AQ379" s="44" t="s">
        <v>283</v>
      </c>
      <c r="AR379" t="str">
        <f>IF(C379="","",_xlfn.XLOOKUP(_xlfn.XLOOKUP(C379,table_Termination[Connector],table_Termination[SQD_Breaker]),Table_Breaker[breaker],Table_Breaker[Description]))</f>
        <v/>
      </c>
      <c r="AS379" t="str">
        <f>IF(C379="","",_xlfn.XLOOKUP(_xlfn.XLOOKUP(C379,table_Termination[Connector],table_Termination[HV_Siem_Breaker]),Table_Breaker[breaker],Table_Breaker[Description],""))</f>
        <v/>
      </c>
      <c r="AT379" s="44" t="s">
        <v>283</v>
      </c>
      <c r="AU379" t="e">
        <f t="shared" si="64"/>
        <v>#N/A</v>
      </c>
      <c r="AV379" t="e">
        <f t="shared" si="65"/>
        <v>#N/A</v>
      </c>
      <c r="AW379" s="44" t="str" cm="1">
        <f t="array" ref="AW379">IF(D379="","",_xlfn.TOROW(lookup!A560:A572))</f>
        <v/>
      </c>
    </row>
    <row r="380" spans="1:49" x14ac:dyDescent="0.25">
      <c r="A380" s="56">
        <v>371</v>
      </c>
      <c r="B380" s="57" t="str">
        <f t="shared" si="61"/>
        <v/>
      </c>
      <c r="C380" s="58"/>
      <c r="D380" s="58"/>
      <c r="E380" s="57"/>
      <c r="F380" s="57" t="str">
        <f t="shared" si="62"/>
        <v/>
      </c>
      <c r="G380" s="57"/>
      <c r="H380" s="59"/>
      <c r="I380" s="59" t="s">
        <v>183</v>
      </c>
      <c r="J380" s="59" t="s">
        <v>183</v>
      </c>
      <c r="K380" s="59"/>
      <c r="L380" s="60" t="str">
        <f t="shared" si="66"/>
        <v/>
      </c>
      <c r="M380" s="60" t="str">
        <f t="shared" si="67"/>
        <v/>
      </c>
      <c r="N380" s="59"/>
      <c r="O380" s="59"/>
      <c r="P380" s="61"/>
      <c r="Q380" s="61"/>
      <c r="R380" s="62" t="str">
        <f>IF(C380="","",_xlfn.XLOOKUP(C380,table_Termination[Connector],table_Termination[Conduit_Size]))</f>
        <v/>
      </c>
      <c r="S380" s="63" t="str">
        <f>IF(C380="","",_xlfn.XLOOKUP(C380,table_Termination[Connector],table_Termination[Wire AWG]))</f>
        <v/>
      </c>
      <c r="T380" s="64" t="str">
        <f t="shared" si="59"/>
        <v/>
      </c>
      <c r="U380" s="65" t="str">
        <f>IF(C380="","",LEFT(_xlfn.XLOOKUP(C380,table_Termination[Connector],table_Termination[Voltage]),3))</f>
        <v/>
      </c>
      <c r="V380" s="66" t="str">
        <f t="shared" si="68"/>
        <v/>
      </c>
      <c r="W380" s="64" t="str" cm="1">
        <f t="array" aca="1" ref="W380" ca="1">IF(C380="","",IF(D380="MCC","------",IF(K380="","Black",_xlfn.XLOOKUP(K380,Table_RotateWireColor[circuit],INDIRECT("Table_RotateWireColor["&amp;U380&amp;"]")))))</f>
        <v/>
      </c>
      <c r="X380" s="64" t="str" cm="1">
        <f t="array" aca="1" ref="X380" ca="1">IF(C380="","",IF(D380="MCC","-----",IF(AH380=1,"-",IF(K380="","Red",_xlfn.XLOOKUP(L380,Table_RotateWireColor[circuit],INDIRECT("Table_RotateWireColor["&amp;U380&amp;"]"))))))</f>
        <v/>
      </c>
      <c r="Y380" s="64" t="str" cm="1">
        <f t="array" aca="1" ref="Y380" ca="1">IF(C380="","",IF(D380="MCC","-----",IF(AH380&lt;=2,"-",IF(K380="","Blue",_xlfn.XLOOKUP(M380,Table_RotateWireColor[circuit],INDIRECT("Table_RotateWireColor["&amp;U380&amp;"]"))))))</f>
        <v/>
      </c>
      <c r="Z380" s="64" t="str" cm="1">
        <f t="array" aca="1" ref="Z380" ca="1">IF(C380="","",IF(D380="MCC","-----",IF(AI380&lt;&gt;1,"-",IF(K380="","White",_xlfn.XLOOKUP("N",Table_RotateWireColor[circuit],INDIRECT("Table_RotateWireColor["&amp;U380&amp;"]"))))))</f>
        <v/>
      </c>
      <c r="AA380" s="64" t="str">
        <f t="shared" si="63"/>
        <v/>
      </c>
      <c r="AB380" s="67" t="str">
        <f>IF(C380="","","PWxx-"&amp;_xlfn.XLOOKUP(C380,table_Termination[Connector],table_Termination[Abbreviation])&amp;"T-xxSALx("&amp;IF(D380="LFMC",0,IF(D380="MCC",1,3))&amp;IF(Q380="Bolt",1,0)&amp;IF(AL380="None",0,IF(AL380="1G",1,IF(AL380="4x4",2,3)))&amp;")")</f>
        <v/>
      </c>
      <c r="AC380" s="68" t="str">
        <f>IF(D380="MCC","MC Cable Wire Colors "&amp;_xlfn.XLOOKUP(C380,table_Termination[Connector],table_Termination[MCC_Wire_Colors]),"")</f>
        <v/>
      </c>
      <c r="AD380" s="69"/>
      <c r="AG380" t="e">
        <f>IF(AND(LEFT(C380,2)="L6",_xlfn.NUMBERVALUE(LEFT(U380,3))&gt;250),"1ph",_xlfn.XLOOKUP(C380,table_Termination[Connector],table_Termination[Phasing]))</f>
        <v>#N/A</v>
      </c>
      <c r="AH380" t="e">
        <f>_xlfn.XLOOKUP('Order Entry'!AG380,lookup!$O$3:$O$7,lookup!$P$3:$P$7)</f>
        <v>#N/A</v>
      </c>
      <c r="AI380" t="e">
        <f>_xlfn.XLOOKUP('Order Entry'!AG380,lookup!$O$3:$O$7,lookup!$Q$3:$Q$7)</f>
        <v>#N/A</v>
      </c>
      <c r="AJ380">
        <f t="shared" si="60"/>
        <v>0</v>
      </c>
      <c r="AK380" t="e">
        <f>_xlfn.XLOOKUP(C380,table_Termination[Connector],table_Termination[Plate_Hole])</f>
        <v>#N/A</v>
      </c>
      <c r="AL380" t="e">
        <f>_xlfn.XLOOKUP(V380,lookup!$AD$68:$AD$72,lookup!$AC$68:$AC$72)</f>
        <v>#N/A</v>
      </c>
      <c r="AM380" s="44" t="str" cm="1">
        <f t="array" ref="AM380">IF(C380="","",IF(_xlfn.XLOOKUP(C380,table_Termination[Connector],table_Termination[Plate_Hole])=1.6,{"4x4","1G"},IF(_xlfn.XLOOKUP(C380,table_Termination[Connector],table_Termination[Plate_Hole])=2.1,"4x4","None")))</f>
        <v/>
      </c>
      <c r="AO380" s="44" t="str" cm="1">
        <f t="array" ref="AO380">IF(AM380="","None",_xlfn.XLOOKUP(_xlfn.ANCHORARRAY(AM380),lookup!$AC$68:$AC$72,lookup!$AD$68:$AD$72))</f>
        <v>None</v>
      </c>
      <c r="AQ380" s="44" t="s">
        <v>283</v>
      </c>
      <c r="AR380" t="str">
        <f>IF(C380="","",_xlfn.XLOOKUP(_xlfn.XLOOKUP(C380,table_Termination[Connector],table_Termination[SQD_Breaker]),Table_Breaker[breaker],Table_Breaker[Description]))</f>
        <v/>
      </c>
      <c r="AS380" t="str">
        <f>IF(C380="","",_xlfn.XLOOKUP(_xlfn.XLOOKUP(C380,table_Termination[Connector],table_Termination[HV_Siem_Breaker]),Table_Breaker[breaker],Table_Breaker[Description],""))</f>
        <v/>
      </c>
      <c r="AT380" s="44" t="s">
        <v>283</v>
      </c>
      <c r="AU380" t="e">
        <f t="shared" si="64"/>
        <v>#N/A</v>
      </c>
      <c r="AV380" t="e">
        <f t="shared" si="65"/>
        <v>#N/A</v>
      </c>
      <c r="AW380" s="44" t="str" cm="1">
        <f t="array" ref="AW380">IF(D380="","",_xlfn.TOROW(lookup!A561:A573))</f>
        <v/>
      </c>
    </row>
    <row r="381" spans="1:49" x14ac:dyDescent="0.25">
      <c r="A381" s="56">
        <v>372</v>
      </c>
      <c r="B381" s="57" t="str">
        <f t="shared" si="61"/>
        <v/>
      </c>
      <c r="C381" s="58"/>
      <c r="D381" s="58"/>
      <c r="E381" s="57"/>
      <c r="F381" s="57" t="str">
        <f t="shared" si="62"/>
        <v/>
      </c>
      <c r="G381" s="57"/>
      <c r="H381" s="59"/>
      <c r="I381" s="59" t="s">
        <v>183</v>
      </c>
      <c r="J381" s="59" t="s">
        <v>183</v>
      </c>
      <c r="K381" s="59"/>
      <c r="L381" s="60" t="str">
        <f t="shared" si="66"/>
        <v/>
      </c>
      <c r="M381" s="60" t="str">
        <f t="shared" si="67"/>
        <v/>
      </c>
      <c r="N381" s="59"/>
      <c r="O381" s="59"/>
      <c r="P381" s="61"/>
      <c r="Q381" s="61"/>
      <c r="R381" s="62" t="str">
        <f>IF(C381="","",_xlfn.XLOOKUP(C381,table_Termination[Connector],table_Termination[Conduit_Size]))</f>
        <v/>
      </c>
      <c r="S381" s="63" t="str">
        <f>IF(C381="","",_xlfn.XLOOKUP(C381,table_Termination[Connector],table_Termination[Wire AWG]))</f>
        <v/>
      </c>
      <c r="T381" s="64" t="str">
        <f t="shared" si="59"/>
        <v/>
      </c>
      <c r="U381" s="65" t="str">
        <f>IF(C381="","",LEFT(_xlfn.XLOOKUP(C381,table_Termination[Connector],table_Termination[Voltage]),3))</f>
        <v/>
      </c>
      <c r="V381" s="66" t="str">
        <f t="shared" si="68"/>
        <v/>
      </c>
      <c r="W381" s="64" t="str" cm="1">
        <f t="array" aca="1" ref="W381" ca="1">IF(C381="","",IF(D381="MCC","------",IF(K381="","Black",_xlfn.XLOOKUP(K381,Table_RotateWireColor[circuit],INDIRECT("Table_RotateWireColor["&amp;U381&amp;"]")))))</f>
        <v/>
      </c>
      <c r="X381" s="64" t="str" cm="1">
        <f t="array" aca="1" ref="X381" ca="1">IF(C381="","",IF(D381="MCC","-----",IF(AH381=1,"-",IF(K381="","Red",_xlfn.XLOOKUP(L381,Table_RotateWireColor[circuit],INDIRECT("Table_RotateWireColor["&amp;U381&amp;"]"))))))</f>
        <v/>
      </c>
      <c r="Y381" s="64" t="str" cm="1">
        <f t="array" aca="1" ref="Y381" ca="1">IF(C381="","",IF(D381="MCC","-----",IF(AH381&lt;=2,"-",IF(K381="","Blue",_xlfn.XLOOKUP(M381,Table_RotateWireColor[circuit],INDIRECT("Table_RotateWireColor["&amp;U381&amp;"]"))))))</f>
        <v/>
      </c>
      <c r="Z381" s="64" t="str" cm="1">
        <f t="array" aca="1" ref="Z381" ca="1">IF(C381="","",IF(D381="MCC","-----",IF(AI381&lt;&gt;1,"-",IF(K381="","White",_xlfn.XLOOKUP("N",Table_RotateWireColor[circuit],INDIRECT("Table_RotateWireColor["&amp;U381&amp;"]"))))))</f>
        <v/>
      </c>
      <c r="AA381" s="64" t="str">
        <f t="shared" si="63"/>
        <v/>
      </c>
      <c r="AB381" s="67" t="str">
        <f>IF(C381="","","PWxx-"&amp;_xlfn.XLOOKUP(C381,table_Termination[Connector],table_Termination[Abbreviation])&amp;"T-xxSALx("&amp;IF(D381="LFMC",0,IF(D381="MCC",1,3))&amp;IF(Q381="Bolt",1,0)&amp;IF(AL381="None",0,IF(AL381="1G",1,IF(AL381="4x4",2,3)))&amp;")")</f>
        <v/>
      </c>
      <c r="AC381" s="68" t="str">
        <f>IF(D381="MCC","MC Cable Wire Colors "&amp;_xlfn.XLOOKUP(C381,table_Termination[Connector],table_Termination[MCC_Wire_Colors]),"")</f>
        <v/>
      </c>
      <c r="AD381" s="69"/>
      <c r="AG381" t="e">
        <f>IF(AND(LEFT(C381,2)="L6",_xlfn.NUMBERVALUE(LEFT(U381,3))&gt;250),"1ph",_xlfn.XLOOKUP(C381,table_Termination[Connector],table_Termination[Phasing]))</f>
        <v>#N/A</v>
      </c>
      <c r="AH381" t="e">
        <f>_xlfn.XLOOKUP('Order Entry'!AG381,lookup!$O$3:$O$7,lookup!$P$3:$P$7)</f>
        <v>#N/A</v>
      </c>
      <c r="AI381" t="e">
        <f>_xlfn.XLOOKUP('Order Entry'!AG381,lookup!$O$3:$O$7,lookup!$Q$3:$Q$7)</f>
        <v>#N/A</v>
      </c>
      <c r="AJ381">
        <f t="shared" si="60"/>
        <v>0</v>
      </c>
      <c r="AK381" t="e">
        <f>_xlfn.XLOOKUP(C381,table_Termination[Connector],table_Termination[Plate_Hole])</f>
        <v>#N/A</v>
      </c>
      <c r="AL381" t="e">
        <f>_xlfn.XLOOKUP(V381,lookup!$AD$68:$AD$72,lookup!$AC$68:$AC$72)</f>
        <v>#N/A</v>
      </c>
      <c r="AM381" s="44" t="str" cm="1">
        <f t="array" ref="AM381">IF(C381="","",IF(_xlfn.XLOOKUP(C381,table_Termination[Connector],table_Termination[Plate_Hole])=1.6,{"4x4","1G"},IF(_xlfn.XLOOKUP(C381,table_Termination[Connector],table_Termination[Plate_Hole])=2.1,"4x4","None")))</f>
        <v/>
      </c>
      <c r="AO381" s="44" t="str" cm="1">
        <f t="array" ref="AO381">IF(AM381="","None",_xlfn.XLOOKUP(_xlfn.ANCHORARRAY(AM381),lookup!$AC$68:$AC$72,lookup!$AD$68:$AD$72))</f>
        <v>None</v>
      </c>
      <c r="AQ381" s="44" t="s">
        <v>283</v>
      </c>
      <c r="AR381" t="str">
        <f>IF(C381="","",_xlfn.XLOOKUP(_xlfn.XLOOKUP(C381,table_Termination[Connector],table_Termination[SQD_Breaker]),Table_Breaker[breaker],Table_Breaker[Description]))</f>
        <v/>
      </c>
      <c r="AS381" t="str">
        <f>IF(C381="","",_xlfn.XLOOKUP(_xlfn.XLOOKUP(C381,table_Termination[Connector],table_Termination[HV_Siem_Breaker]),Table_Breaker[breaker],Table_Breaker[Description],""))</f>
        <v/>
      </c>
      <c r="AT381" s="44" t="s">
        <v>283</v>
      </c>
      <c r="AU381" t="e">
        <f t="shared" si="64"/>
        <v>#N/A</v>
      </c>
      <c r="AV381" t="e">
        <f t="shared" si="65"/>
        <v>#N/A</v>
      </c>
      <c r="AW381" s="44" t="str" cm="1">
        <f t="array" ref="AW381">IF(D381="","",_xlfn.TOROW(lookup!A562:A574))</f>
        <v/>
      </c>
    </row>
    <row r="382" spans="1:49" x14ac:dyDescent="0.25">
      <c r="A382" s="56">
        <v>373</v>
      </c>
      <c r="B382" s="57" t="str">
        <f t="shared" si="61"/>
        <v/>
      </c>
      <c r="C382" s="58"/>
      <c r="D382" s="58"/>
      <c r="E382" s="57"/>
      <c r="F382" s="57" t="str">
        <f t="shared" si="62"/>
        <v/>
      </c>
      <c r="G382" s="57"/>
      <c r="H382" s="59"/>
      <c r="I382" s="59" t="s">
        <v>183</v>
      </c>
      <c r="J382" s="59" t="s">
        <v>183</v>
      </c>
      <c r="K382" s="59"/>
      <c r="L382" s="60" t="str">
        <f t="shared" si="66"/>
        <v/>
      </c>
      <c r="M382" s="60" t="str">
        <f t="shared" si="67"/>
        <v/>
      </c>
      <c r="N382" s="59"/>
      <c r="O382" s="59"/>
      <c r="P382" s="61"/>
      <c r="Q382" s="61"/>
      <c r="R382" s="62" t="str">
        <f>IF(C382="","",_xlfn.XLOOKUP(C382,table_Termination[Connector],table_Termination[Conduit_Size]))</f>
        <v/>
      </c>
      <c r="S382" s="63" t="str">
        <f>IF(C382="","",_xlfn.XLOOKUP(C382,table_Termination[Connector],table_Termination[Wire AWG]))</f>
        <v/>
      </c>
      <c r="T382" s="64" t="str">
        <f t="shared" si="59"/>
        <v/>
      </c>
      <c r="U382" s="65" t="str">
        <f>IF(C382="","",LEFT(_xlfn.XLOOKUP(C382,table_Termination[Connector],table_Termination[Voltage]),3))</f>
        <v/>
      </c>
      <c r="V382" s="66" t="str">
        <f t="shared" si="68"/>
        <v/>
      </c>
      <c r="W382" s="64" t="str" cm="1">
        <f t="array" aca="1" ref="W382" ca="1">IF(C382="","",IF(D382="MCC","------",IF(K382="","Black",_xlfn.XLOOKUP(K382,Table_RotateWireColor[circuit],INDIRECT("Table_RotateWireColor["&amp;U382&amp;"]")))))</f>
        <v/>
      </c>
      <c r="X382" s="64" t="str" cm="1">
        <f t="array" aca="1" ref="X382" ca="1">IF(C382="","",IF(D382="MCC","-----",IF(AH382=1,"-",IF(K382="","Red",_xlfn.XLOOKUP(L382,Table_RotateWireColor[circuit],INDIRECT("Table_RotateWireColor["&amp;U382&amp;"]"))))))</f>
        <v/>
      </c>
      <c r="Y382" s="64" t="str" cm="1">
        <f t="array" aca="1" ref="Y382" ca="1">IF(C382="","",IF(D382="MCC","-----",IF(AH382&lt;=2,"-",IF(K382="","Blue",_xlfn.XLOOKUP(M382,Table_RotateWireColor[circuit],INDIRECT("Table_RotateWireColor["&amp;U382&amp;"]"))))))</f>
        <v/>
      </c>
      <c r="Z382" s="64" t="str" cm="1">
        <f t="array" aca="1" ref="Z382" ca="1">IF(C382="","",IF(D382="MCC","-----",IF(AI382&lt;&gt;1,"-",IF(K382="","White",_xlfn.XLOOKUP("N",Table_RotateWireColor[circuit],INDIRECT("Table_RotateWireColor["&amp;U382&amp;"]"))))))</f>
        <v/>
      </c>
      <c r="AA382" s="64" t="str">
        <f t="shared" si="63"/>
        <v/>
      </c>
      <c r="AB382" s="67" t="str">
        <f>IF(C382="","","PWxx-"&amp;_xlfn.XLOOKUP(C382,table_Termination[Connector],table_Termination[Abbreviation])&amp;"T-xxSALx("&amp;IF(D382="LFMC",0,IF(D382="MCC",1,3))&amp;IF(Q382="Bolt",1,0)&amp;IF(AL382="None",0,IF(AL382="1G",1,IF(AL382="4x4",2,3)))&amp;")")</f>
        <v/>
      </c>
      <c r="AC382" s="68" t="str">
        <f>IF(D382="MCC","MC Cable Wire Colors "&amp;_xlfn.XLOOKUP(C382,table_Termination[Connector],table_Termination[MCC_Wire_Colors]),"")</f>
        <v/>
      </c>
      <c r="AD382" s="69"/>
      <c r="AG382" t="e">
        <f>IF(AND(LEFT(C382,2)="L6",_xlfn.NUMBERVALUE(LEFT(U382,3))&gt;250),"1ph",_xlfn.XLOOKUP(C382,table_Termination[Connector],table_Termination[Phasing]))</f>
        <v>#N/A</v>
      </c>
      <c r="AH382" t="e">
        <f>_xlfn.XLOOKUP('Order Entry'!AG382,lookup!$O$3:$O$7,lookup!$P$3:$P$7)</f>
        <v>#N/A</v>
      </c>
      <c r="AI382" t="e">
        <f>_xlfn.XLOOKUP('Order Entry'!AG382,lookup!$O$3:$O$7,lookup!$Q$3:$Q$7)</f>
        <v>#N/A</v>
      </c>
      <c r="AJ382">
        <f t="shared" si="60"/>
        <v>0</v>
      </c>
      <c r="AK382" t="e">
        <f>_xlfn.XLOOKUP(C382,table_Termination[Connector],table_Termination[Plate_Hole])</f>
        <v>#N/A</v>
      </c>
      <c r="AL382" t="e">
        <f>_xlfn.XLOOKUP(V382,lookup!$AD$68:$AD$72,lookup!$AC$68:$AC$72)</f>
        <v>#N/A</v>
      </c>
      <c r="AM382" s="44" t="str" cm="1">
        <f t="array" ref="AM382">IF(C382="","",IF(_xlfn.XLOOKUP(C382,table_Termination[Connector],table_Termination[Plate_Hole])=1.6,{"4x4","1G"},IF(_xlfn.XLOOKUP(C382,table_Termination[Connector],table_Termination[Plate_Hole])=2.1,"4x4","None")))</f>
        <v/>
      </c>
      <c r="AO382" s="44" t="str" cm="1">
        <f t="array" ref="AO382">IF(AM382="","None",_xlfn.XLOOKUP(_xlfn.ANCHORARRAY(AM382),lookup!$AC$68:$AC$72,lookup!$AD$68:$AD$72))</f>
        <v>None</v>
      </c>
      <c r="AQ382" s="44" t="s">
        <v>283</v>
      </c>
      <c r="AR382" t="str">
        <f>IF(C382="","",_xlfn.XLOOKUP(_xlfn.XLOOKUP(C382,table_Termination[Connector],table_Termination[SQD_Breaker]),Table_Breaker[breaker],Table_Breaker[Description]))</f>
        <v/>
      </c>
      <c r="AS382" t="str">
        <f>IF(C382="","",_xlfn.XLOOKUP(_xlfn.XLOOKUP(C382,table_Termination[Connector],table_Termination[HV_Siem_Breaker]),Table_Breaker[breaker],Table_Breaker[Description],""))</f>
        <v/>
      </c>
      <c r="AT382" s="44" t="s">
        <v>283</v>
      </c>
      <c r="AU382" t="e">
        <f t="shared" si="64"/>
        <v>#N/A</v>
      </c>
      <c r="AV382" t="e">
        <f t="shared" si="65"/>
        <v>#N/A</v>
      </c>
      <c r="AW382" s="44" t="str" cm="1">
        <f t="array" ref="AW382">IF(D382="","",_xlfn.TOROW(lookup!A563:A575))</f>
        <v/>
      </c>
    </row>
    <row r="383" spans="1:49" x14ac:dyDescent="0.25">
      <c r="A383" s="56">
        <v>374</v>
      </c>
      <c r="B383" s="57" t="str">
        <f t="shared" si="61"/>
        <v/>
      </c>
      <c r="C383" s="58"/>
      <c r="D383" s="58"/>
      <c r="E383" s="57"/>
      <c r="F383" s="57" t="str">
        <f t="shared" si="62"/>
        <v/>
      </c>
      <c r="G383" s="57"/>
      <c r="H383" s="59"/>
      <c r="I383" s="59" t="s">
        <v>183</v>
      </c>
      <c r="J383" s="59" t="s">
        <v>183</v>
      </c>
      <c r="K383" s="59"/>
      <c r="L383" s="60" t="str">
        <f t="shared" si="66"/>
        <v/>
      </c>
      <c r="M383" s="60" t="str">
        <f t="shared" si="67"/>
        <v/>
      </c>
      <c r="N383" s="59"/>
      <c r="O383" s="59"/>
      <c r="P383" s="61"/>
      <c r="Q383" s="61"/>
      <c r="R383" s="62" t="str">
        <f>IF(C383="","",_xlfn.XLOOKUP(C383,table_Termination[Connector],table_Termination[Conduit_Size]))</f>
        <v/>
      </c>
      <c r="S383" s="63" t="str">
        <f>IF(C383="","",_xlfn.XLOOKUP(C383,table_Termination[Connector],table_Termination[Wire AWG]))</f>
        <v/>
      </c>
      <c r="T383" s="64" t="str">
        <f t="shared" si="59"/>
        <v/>
      </c>
      <c r="U383" s="65" t="str">
        <f>IF(C383="","",LEFT(_xlfn.XLOOKUP(C383,table_Termination[Connector],table_Termination[Voltage]),3))</f>
        <v/>
      </c>
      <c r="V383" s="66" t="str">
        <f t="shared" si="68"/>
        <v/>
      </c>
      <c r="W383" s="64" t="str" cm="1">
        <f t="array" aca="1" ref="W383" ca="1">IF(C383="","",IF(D383="MCC","------",IF(K383="","Black",_xlfn.XLOOKUP(K383,Table_RotateWireColor[circuit],INDIRECT("Table_RotateWireColor["&amp;U383&amp;"]")))))</f>
        <v/>
      </c>
      <c r="X383" s="64" t="str" cm="1">
        <f t="array" aca="1" ref="X383" ca="1">IF(C383="","",IF(D383="MCC","-----",IF(AH383=1,"-",IF(K383="","Red",_xlfn.XLOOKUP(L383,Table_RotateWireColor[circuit],INDIRECT("Table_RotateWireColor["&amp;U383&amp;"]"))))))</f>
        <v/>
      </c>
      <c r="Y383" s="64" t="str" cm="1">
        <f t="array" aca="1" ref="Y383" ca="1">IF(C383="","",IF(D383="MCC","-----",IF(AH383&lt;=2,"-",IF(K383="","Blue",_xlfn.XLOOKUP(M383,Table_RotateWireColor[circuit],INDIRECT("Table_RotateWireColor["&amp;U383&amp;"]"))))))</f>
        <v/>
      </c>
      <c r="Z383" s="64" t="str" cm="1">
        <f t="array" aca="1" ref="Z383" ca="1">IF(C383="","",IF(D383="MCC","-----",IF(AI383&lt;&gt;1,"-",IF(K383="","White",_xlfn.XLOOKUP("N",Table_RotateWireColor[circuit],INDIRECT("Table_RotateWireColor["&amp;U383&amp;"]"))))))</f>
        <v/>
      </c>
      <c r="AA383" s="64" t="str">
        <f t="shared" si="63"/>
        <v/>
      </c>
      <c r="AB383" s="67" t="str">
        <f>IF(C383="","","PWxx-"&amp;_xlfn.XLOOKUP(C383,table_Termination[Connector],table_Termination[Abbreviation])&amp;"T-xxSALx("&amp;IF(D383="LFMC",0,IF(D383="MCC",1,3))&amp;IF(Q383="Bolt",1,0)&amp;IF(AL383="None",0,IF(AL383="1G",1,IF(AL383="4x4",2,3)))&amp;")")</f>
        <v/>
      </c>
      <c r="AC383" s="68" t="str">
        <f>IF(D383="MCC","MC Cable Wire Colors "&amp;_xlfn.XLOOKUP(C383,table_Termination[Connector],table_Termination[MCC_Wire_Colors]),"")</f>
        <v/>
      </c>
      <c r="AD383" s="69"/>
      <c r="AG383" t="e">
        <f>IF(AND(LEFT(C383,2)="L6",_xlfn.NUMBERVALUE(LEFT(U383,3))&gt;250),"1ph",_xlfn.XLOOKUP(C383,table_Termination[Connector],table_Termination[Phasing]))</f>
        <v>#N/A</v>
      </c>
      <c r="AH383" t="e">
        <f>_xlfn.XLOOKUP('Order Entry'!AG383,lookup!$O$3:$O$7,lookup!$P$3:$P$7)</f>
        <v>#N/A</v>
      </c>
      <c r="AI383" t="e">
        <f>_xlfn.XLOOKUP('Order Entry'!AG383,lookup!$O$3:$O$7,lookup!$Q$3:$Q$7)</f>
        <v>#N/A</v>
      </c>
      <c r="AJ383">
        <f t="shared" si="60"/>
        <v>0</v>
      </c>
      <c r="AK383" t="e">
        <f>_xlfn.XLOOKUP(C383,table_Termination[Connector],table_Termination[Plate_Hole])</f>
        <v>#N/A</v>
      </c>
      <c r="AL383" t="e">
        <f>_xlfn.XLOOKUP(V383,lookup!$AD$68:$AD$72,lookup!$AC$68:$AC$72)</f>
        <v>#N/A</v>
      </c>
      <c r="AM383" s="44" t="str" cm="1">
        <f t="array" ref="AM383">IF(C383="","",IF(_xlfn.XLOOKUP(C383,table_Termination[Connector],table_Termination[Plate_Hole])=1.6,{"4x4","1G"},IF(_xlfn.XLOOKUP(C383,table_Termination[Connector],table_Termination[Plate_Hole])=2.1,"4x4","None")))</f>
        <v/>
      </c>
      <c r="AO383" s="44" t="str" cm="1">
        <f t="array" ref="AO383">IF(AM383="","None",_xlfn.XLOOKUP(_xlfn.ANCHORARRAY(AM383),lookup!$AC$68:$AC$72,lookup!$AD$68:$AD$72))</f>
        <v>None</v>
      </c>
      <c r="AQ383" s="44" t="s">
        <v>283</v>
      </c>
      <c r="AR383" t="str">
        <f>IF(C383="","",_xlfn.XLOOKUP(_xlfn.XLOOKUP(C383,table_Termination[Connector],table_Termination[SQD_Breaker]),Table_Breaker[breaker],Table_Breaker[Description]))</f>
        <v/>
      </c>
      <c r="AS383" t="str">
        <f>IF(C383="","",_xlfn.XLOOKUP(_xlfn.XLOOKUP(C383,table_Termination[Connector],table_Termination[HV_Siem_Breaker]),Table_Breaker[breaker],Table_Breaker[Description],""))</f>
        <v/>
      </c>
      <c r="AT383" s="44" t="s">
        <v>283</v>
      </c>
      <c r="AU383" t="e">
        <f t="shared" si="64"/>
        <v>#N/A</v>
      </c>
      <c r="AV383" t="e">
        <f t="shared" si="65"/>
        <v>#N/A</v>
      </c>
      <c r="AW383" s="44" t="str" cm="1">
        <f t="array" ref="AW383">IF(D383="","",_xlfn.TOROW(lookup!A564:A576))</f>
        <v/>
      </c>
    </row>
    <row r="384" spans="1:49" x14ac:dyDescent="0.25">
      <c r="A384" s="56">
        <v>375</v>
      </c>
      <c r="B384" s="57" t="str">
        <f t="shared" si="61"/>
        <v/>
      </c>
      <c r="C384" s="58"/>
      <c r="D384" s="58"/>
      <c r="E384" s="57"/>
      <c r="F384" s="57" t="str">
        <f t="shared" si="62"/>
        <v/>
      </c>
      <c r="G384" s="57"/>
      <c r="H384" s="59"/>
      <c r="I384" s="59" t="s">
        <v>183</v>
      </c>
      <c r="J384" s="59" t="s">
        <v>183</v>
      </c>
      <c r="K384" s="59"/>
      <c r="L384" s="60" t="str">
        <f t="shared" si="66"/>
        <v/>
      </c>
      <c r="M384" s="60" t="str">
        <f t="shared" si="67"/>
        <v/>
      </c>
      <c r="N384" s="59"/>
      <c r="O384" s="59"/>
      <c r="P384" s="61"/>
      <c r="Q384" s="61"/>
      <c r="R384" s="62" t="str">
        <f>IF(C384="","",_xlfn.XLOOKUP(C384,table_Termination[Connector],table_Termination[Conduit_Size]))</f>
        <v/>
      </c>
      <c r="S384" s="63" t="str">
        <f>IF(C384="","",_xlfn.XLOOKUP(C384,table_Termination[Connector],table_Termination[Wire AWG]))</f>
        <v/>
      </c>
      <c r="T384" s="64" t="str">
        <f t="shared" si="59"/>
        <v/>
      </c>
      <c r="U384" s="65" t="str">
        <f>IF(C384="","",LEFT(_xlfn.XLOOKUP(C384,table_Termination[Connector],table_Termination[Voltage]),3))</f>
        <v/>
      </c>
      <c r="V384" s="66" t="str">
        <f t="shared" si="68"/>
        <v/>
      </c>
      <c r="W384" s="64" t="str" cm="1">
        <f t="array" aca="1" ref="W384" ca="1">IF(C384="","",IF(D384="MCC","------",IF(K384="","Black",_xlfn.XLOOKUP(K384,Table_RotateWireColor[circuit],INDIRECT("Table_RotateWireColor["&amp;U384&amp;"]")))))</f>
        <v/>
      </c>
      <c r="X384" s="64" t="str" cm="1">
        <f t="array" aca="1" ref="X384" ca="1">IF(C384="","",IF(D384="MCC","-----",IF(AH384=1,"-",IF(K384="","Red",_xlfn.XLOOKUP(L384,Table_RotateWireColor[circuit],INDIRECT("Table_RotateWireColor["&amp;U384&amp;"]"))))))</f>
        <v/>
      </c>
      <c r="Y384" s="64" t="str" cm="1">
        <f t="array" aca="1" ref="Y384" ca="1">IF(C384="","",IF(D384="MCC","-----",IF(AH384&lt;=2,"-",IF(K384="","Blue",_xlfn.XLOOKUP(M384,Table_RotateWireColor[circuit],INDIRECT("Table_RotateWireColor["&amp;U384&amp;"]"))))))</f>
        <v/>
      </c>
      <c r="Z384" s="64" t="str" cm="1">
        <f t="array" aca="1" ref="Z384" ca="1">IF(C384="","",IF(D384="MCC","-----",IF(AI384&lt;&gt;1,"-",IF(K384="","White",_xlfn.XLOOKUP("N",Table_RotateWireColor[circuit],INDIRECT("Table_RotateWireColor["&amp;U384&amp;"]"))))))</f>
        <v/>
      </c>
      <c r="AA384" s="64" t="str">
        <f t="shared" si="63"/>
        <v/>
      </c>
      <c r="AB384" s="67" t="str">
        <f>IF(C384="","","PWxx-"&amp;_xlfn.XLOOKUP(C384,table_Termination[Connector],table_Termination[Abbreviation])&amp;"T-xxSALx("&amp;IF(D384="LFMC",0,IF(D384="MCC",1,3))&amp;IF(Q384="Bolt",1,0)&amp;IF(AL384="None",0,IF(AL384="1G",1,IF(AL384="4x4",2,3)))&amp;")")</f>
        <v/>
      </c>
      <c r="AC384" s="68" t="str">
        <f>IF(D384="MCC","MC Cable Wire Colors "&amp;_xlfn.XLOOKUP(C384,table_Termination[Connector],table_Termination[MCC_Wire_Colors]),"")</f>
        <v/>
      </c>
      <c r="AD384" s="69"/>
      <c r="AG384" t="e">
        <f>IF(AND(LEFT(C384,2)="L6",_xlfn.NUMBERVALUE(LEFT(U384,3))&gt;250),"1ph",_xlfn.XLOOKUP(C384,table_Termination[Connector],table_Termination[Phasing]))</f>
        <v>#N/A</v>
      </c>
      <c r="AH384" t="e">
        <f>_xlfn.XLOOKUP('Order Entry'!AG384,lookup!$O$3:$O$7,lookup!$P$3:$P$7)</f>
        <v>#N/A</v>
      </c>
      <c r="AI384" t="e">
        <f>_xlfn.XLOOKUP('Order Entry'!AG384,lookup!$O$3:$O$7,lookup!$Q$3:$Q$7)</f>
        <v>#N/A</v>
      </c>
      <c r="AJ384">
        <f t="shared" si="60"/>
        <v>0</v>
      </c>
      <c r="AK384" t="e">
        <f>_xlfn.XLOOKUP(C384,table_Termination[Connector],table_Termination[Plate_Hole])</f>
        <v>#N/A</v>
      </c>
      <c r="AL384" t="e">
        <f>_xlfn.XLOOKUP(V384,lookup!$AD$68:$AD$72,lookup!$AC$68:$AC$72)</f>
        <v>#N/A</v>
      </c>
      <c r="AM384" s="44" t="str" cm="1">
        <f t="array" ref="AM384">IF(C384="","",IF(_xlfn.XLOOKUP(C384,table_Termination[Connector],table_Termination[Plate_Hole])=1.6,{"4x4","1G"},IF(_xlfn.XLOOKUP(C384,table_Termination[Connector],table_Termination[Plate_Hole])=2.1,"4x4","None")))</f>
        <v/>
      </c>
      <c r="AO384" s="44" t="str" cm="1">
        <f t="array" ref="AO384">IF(AM384="","None",_xlfn.XLOOKUP(_xlfn.ANCHORARRAY(AM384),lookup!$AC$68:$AC$72,lookup!$AD$68:$AD$72))</f>
        <v>None</v>
      </c>
      <c r="AQ384" s="44" t="s">
        <v>283</v>
      </c>
      <c r="AR384" t="str">
        <f>IF(C384="","",_xlfn.XLOOKUP(_xlfn.XLOOKUP(C384,table_Termination[Connector],table_Termination[SQD_Breaker]),Table_Breaker[breaker],Table_Breaker[Description]))</f>
        <v/>
      </c>
      <c r="AS384" t="str">
        <f>IF(C384="","",_xlfn.XLOOKUP(_xlfn.XLOOKUP(C384,table_Termination[Connector],table_Termination[HV_Siem_Breaker]),Table_Breaker[breaker],Table_Breaker[Description],""))</f>
        <v/>
      </c>
      <c r="AT384" s="44" t="s">
        <v>283</v>
      </c>
      <c r="AU384" t="e">
        <f t="shared" si="64"/>
        <v>#N/A</v>
      </c>
      <c r="AV384" t="e">
        <f t="shared" si="65"/>
        <v>#N/A</v>
      </c>
      <c r="AW384" s="44" t="str" cm="1">
        <f t="array" ref="AW384">IF(D384="","",_xlfn.TOROW(lookup!A565:A577))</f>
        <v/>
      </c>
    </row>
    <row r="385" spans="1:49" x14ac:dyDescent="0.25">
      <c r="A385" s="56">
        <v>376</v>
      </c>
      <c r="B385" s="57" t="str">
        <f t="shared" si="61"/>
        <v/>
      </c>
      <c r="C385" s="58"/>
      <c r="D385" s="58"/>
      <c r="E385" s="57"/>
      <c r="F385" s="57" t="str">
        <f t="shared" si="62"/>
        <v/>
      </c>
      <c r="G385" s="57"/>
      <c r="H385" s="59"/>
      <c r="I385" s="59" t="s">
        <v>183</v>
      </c>
      <c r="J385" s="59" t="s">
        <v>183</v>
      </c>
      <c r="K385" s="59"/>
      <c r="L385" s="60" t="str">
        <f t="shared" si="66"/>
        <v/>
      </c>
      <c r="M385" s="60" t="str">
        <f t="shared" si="67"/>
        <v/>
      </c>
      <c r="N385" s="59"/>
      <c r="O385" s="59"/>
      <c r="P385" s="61"/>
      <c r="Q385" s="61"/>
      <c r="R385" s="62" t="str">
        <f>IF(C385="","",_xlfn.XLOOKUP(C385,table_Termination[Connector],table_Termination[Conduit_Size]))</f>
        <v/>
      </c>
      <c r="S385" s="63" t="str">
        <f>IF(C385="","",_xlfn.XLOOKUP(C385,table_Termination[Connector],table_Termination[Wire AWG]))</f>
        <v/>
      </c>
      <c r="T385" s="64" t="str">
        <f t="shared" si="59"/>
        <v/>
      </c>
      <c r="U385" s="65" t="str">
        <f>IF(C385="","",LEFT(_xlfn.XLOOKUP(C385,table_Termination[Connector],table_Termination[Voltage]),3))</f>
        <v/>
      </c>
      <c r="V385" s="66" t="str">
        <f t="shared" si="68"/>
        <v/>
      </c>
      <c r="W385" s="64" t="str" cm="1">
        <f t="array" aca="1" ref="W385" ca="1">IF(C385="","",IF(D385="MCC","------",IF(K385="","Black",_xlfn.XLOOKUP(K385,Table_RotateWireColor[circuit],INDIRECT("Table_RotateWireColor["&amp;U385&amp;"]")))))</f>
        <v/>
      </c>
      <c r="X385" s="64" t="str" cm="1">
        <f t="array" aca="1" ref="X385" ca="1">IF(C385="","",IF(D385="MCC","-----",IF(AH385=1,"-",IF(K385="","Red",_xlfn.XLOOKUP(L385,Table_RotateWireColor[circuit],INDIRECT("Table_RotateWireColor["&amp;U385&amp;"]"))))))</f>
        <v/>
      </c>
      <c r="Y385" s="64" t="str" cm="1">
        <f t="array" aca="1" ref="Y385" ca="1">IF(C385="","",IF(D385="MCC","-----",IF(AH385&lt;=2,"-",IF(K385="","Blue",_xlfn.XLOOKUP(M385,Table_RotateWireColor[circuit],INDIRECT("Table_RotateWireColor["&amp;U385&amp;"]"))))))</f>
        <v/>
      </c>
      <c r="Z385" s="64" t="str" cm="1">
        <f t="array" aca="1" ref="Z385" ca="1">IF(C385="","",IF(D385="MCC","-----",IF(AI385&lt;&gt;1,"-",IF(K385="","White",_xlfn.XLOOKUP("N",Table_RotateWireColor[circuit],INDIRECT("Table_RotateWireColor["&amp;U385&amp;"]"))))))</f>
        <v/>
      </c>
      <c r="AA385" s="64" t="str">
        <f t="shared" si="63"/>
        <v/>
      </c>
      <c r="AB385" s="67" t="str">
        <f>IF(C385="","","PWxx-"&amp;_xlfn.XLOOKUP(C385,table_Termination[Connector],table_Termination[Abbreviation])&amp;"T-xxSALx("&amp;IF(D385="LFMC",0,IF(D385="MCC",1,3))&amp;IF(Q385="Bolt",1,0)&amp;IF(AL385="None",0,IF(AL385="1G",1,IF(AL385="4x4",2,3)))&amp;")")</f>
        <v/>
      </c>
      <c r="AC385" s="68" t="str">
        <f>IF(D385="MCC","MC Cable Wire Colors "&amp;_xlfn.XLOOKUP(C385,table_Termination[Connector],table_Termination[MCC_Wire_Colors]),"")</f>
        <v/>
      </c>
      <c r="AD385" s="69"/>
      <c r="AG385" t="e">
        <f>IF(AND(LEFT(C385,2)="L6",_xlfn.NUMBERVALUE(LEFT(U385,3))&gt;250),"1ph",_xlfn.XLOOKUP(C385,table_Termination[Connector],table_Termination[Phasing]))</f>
        <v>#N/A</v>
      </c>
      <c r="AH385" t="e">
        <f>_xlfn.XLOOKUP('Order Entry'!AG385,lookup!$O$3:$O$7,lookup!$P$3:$P$7)</f>
        <v>#N/A</v>
      </c>
      <c r="AI385" t="e">
        <f>_xlfn.XLOOKUP('Order Entry'!AG385,lookup!$O$3:$O$7,lookup!$Q$3:$Q$7)</f>
        <v>#N/A</v>
      </c>
      <c r="AJ385">
        <f t="shared" si="60"/>
        <v>0</v>
      </c>
      <c r="AK385" t="e">
        <f>_xlfn.XLOOKUP(C385,table_Termination[Connector],table_Termination[Plate_Hole])</f>
        <v>#N/A</v>
      </c>
      <c r="AL385" t="e">
        <f>_xlfn.XLOOKUP(V385,lookup!$AD$68:$AD$72,lookup!$AC$68:$AC$72)</f>
        <v>#N/A</v>
      </c>
      <c r="AM385" s="44" t="str" cm="1">
        <f t="array" ref="AM385">IF(C385="","",IF(_xlfn.XLOOKUP(C385,table_Termination[Connector],table_Termination[Plate_Hole])=1.6,{"4x4","1G"},IF(_xlfn.XLOOKUP(C385,table_Termination[Connector],table_Termination[Plate_Hole])=2.1,"4x4","None")))</f>
        <v/>
      </c>
      <c r="AO385" s="44" t="str" cm="1">
        <f t="array" ref="AO385">IF(AM385="","None",_xlfn.XLOOKUP(_xlfn.ANCHORARRAY(AM385),lookup!$AC$68:$AC$72,lookup!$AD$68:$AD$72))</f>
        <v>None</v>
      </c>
      <c r="AQ385" s="44" t="s">
        <v>283</v>
      </c>
      <c r="AR385" t="str">
        <f>IF(C385="","",_xlfn.XLOOKUP(_xlfn.XLOOKUP(C385,table_Termination[Connector],table_Termination[SQD_Breaker]),Table_Breaker[breaker],Table_Breaker[Description]))</f>
        <v/>
      </c>
      <c r="AS385" t="str">
        <f>IF(C385="","",_xlfn.XLOOKUP(_xlfn.XLOOKUP(C385,table_Termination[Connector],table_Termination[HV_Siem_Breaker]),Table_Breaker[breaker],Table_Breaker[Description],""))</f>
        <v/>
      </c>
      <c r="AT385" s="44" t="s">
        <v>283</v>
      </c>
      <c r="AU385" t="e">
        <f t="shared" si="64"/>
        <v>#N/A</v>
      </c>
      <c r="AV385" t="e">
        <f t="shared" si="65"/>
        <v>#N/A</v>
      </c>
      <c r="AW385" s="44" t="str" cm="1">
        <f t="array" ref="AW385">IF(D385="","",_xlfn.TOROW(lookup!A566:A578))</f>
        <v/>
      </c>
    </row>
    <row r="386" spans="1:49" x14ac:dyDescent="0.25">
      <c r="A386" s="56">
        <v>377</v>
      </c>
      <c r="B386" s="57" t="str">
        <f t="shared" si="61"/>
        <v/>
      </c>
      <c r="C386" s="58"/>
      <c r="D386" s="58"/>
      <c r="E386" s="57"/>
      <c r="F386" s="57" t="str">
        <f t="shared" si="62"/>
        <v/>
      </c>
      <c r="G386" s="57"/>
      <c r="H386" s="59"/>
      <c r="I386" s="59" t="s">
        <v>183</v>
      </c>
      <c r="J386" s="59" t="s">
        <v>183</v>
      </c>
      <c r="K386" s="59"/>
      <c r="L386" s="60" t="str">
        <f t="shared" si="66"/>
        <v/>
      </c>
      <c r="M386" s="60" t="str">
        <f t="shared" si="67"/>
        <v/>
      </c>
      <c r="N386" s="59"/>
      <c r="O386" s="59"/>
      <c r="P386" s="61"/>
      <c r="Q386" s="61"/>
      <c r="R386" s="62" t="str">
        <f>IF(C386="","",_xlfn.XLOOKUP(C386,table_Termination[Connector],table_Termination[Conduit_Size]))</f>
        <v/>
      </c>
      <c r="S386" s="63" t="str">
        <f>IF(C386="","",_xlfn.XLOOKUP(C386,table_Termination[Connector],table_Termination[Wire AWG]))</f>
        <v/>
      </c>
      <c r="T386" s="64" t="str">
        <f t="shared" si="59"/>
        <v/>
      </c>
      <c r="U386" s="65" t="str">
        <f>IF(C386="","",LEFT(_xlfn.XLOOKUP(C386,table_Termination[Connector],table_Termination[Voltage]),3))</f>
        <v/>
      </c>
      <c r="V386" s="66" t="str">
        <f t="shared" si="68"/>
        <v/>
      </c>
      <c r="W386" s="64" t="str" cm="1">
        <f t="array" aca="1" ref="W386" ca="1">IF(C386="","",IF(D386="MCC","------",IF(K386="","Black",_xlfn.XLOOKUP(K386,Table_RotateWireColor[circuit],INDIRECT("Table_RotateWireColor["&amp;U386&amp;"]")))))</f>
        <v/>
      </c>
      <c r="X386" s="64" t="str" cm="1">
        <f t="array" aca="1" ref="X386" ca="1">IF(C386="","",IF(D386="MCC","-----",IF(AH386=1,"-",IF(K386="","Red",_xlfn.XLOOKUP(L386,Table_RotateWireColor[circuit],INDIRECT("Table_RotateWireColor["&amp;U386&amp;"]"))))))</f>
        <v/>
      </c>
      <c r="Y386" s="64" t="str" cm="1">
        <f t="array" aca="1" ref="Y386" ca="1">IF(C386="","",IF(D386="MCC","-----",IF(AH386&lt;=2,"-",IF(K386="","Blue",_xlfn.XLOOKUP(M386,Table_RotateWireColor[circuit],INDIRECT("Table_RotateWireColor["&amp;U386&amp;"]"))))))</f>
        <v/>
      </c>
      <c r="Z386" s="64" t="str" cm="1">
        <f t="array" aca="1" ref="Z386" ca="1">IF(C386="","",IF(D386="MCC","-----",IF(AI386&lt;&gt;1,"-",IF(K386="","White",_xlfn.XLOOKUP("N",Table_RotateWireColor[circuit],INDIRECT("Table_RotateWireColor["&amp;U386&amp;"]"))))))</f>
        <v/>
      </c>
      <c r="AA386" s="64" t="str">
        <f t="shared" si="63"/>
        <v/>
      </c>
      <c r="AB386" s="67" t="str">
        <f>IF(C386="","","PWxx-"&amp;_xlfn.XLOOKUP(C386,table_Termination[Connector],table_Termination[Abbreviation])&amp;"T-xxSALx("&amp;IF(D386="LFMC",0,IF(D386="MCC",1,3))&amp;IF(Q386="Bolt",1,0)&amp;IF(AL386="None",0,IF(AL386="1G",1,IF(AL386="4x4",2,3)))&amp;")")</f>
        <v/>
      </c>
      <c r="AC386" s="68" t="str">
        <f>IF(D386="MCC","MC Cable Wire Colors "&amp;_xlfn.XLOOKUP(C386,table_Termination[Connector],table_Termination[MCC_Wire_Colors]),"")</f>
        <v/>
      </c>
      <c r="AD386" s="69"/>
      <c r="AG386" t="e">
        <f>IF(AND(LEFT(C386,2)="L6",_xlfn.NUMBERVALUE(LEFT(U386,3))&gt;250),"1ph",_xlfn.XLOOKUP(C386,table_Termination[Connector],table_Termination[Phasing]))</f>
        <v>#N/A</v>
      </c>
      <c r="AH386" t="e">
        <f>_xlfn.XLOOKUP('Order Entry'!AG386,lookup!$O$3:$O$7,lookup!$P$3:$P$7)</f>
        <v>#N/A</v>
      </c>
      <c r="AI386" t="e">
        <f>_xlfn.XLOOKUP('Order Entry'!AG386,lookup!$O$3:$O$7,lookup!$Q$3:$Q$7)</f>
        <v>#N/A</v>
      </c>
      <c r="AJ386">
        <f t="shared" si="60"/>
        <v>0</v>
      </c>
      <c r="AK386" t="e">
        <f>_xlfn.XLOOKUP(C386,table_Termination[Connector],table_Termination[Plate_Hole])</f>
        <v>#N/A</v>
      </c>
      <c r="AL386" t="e">
        <f>_xlfn.XLOOKUP(V386,lookup!$AD$68:$AD$72,lookup!$AC$68:$AC$72)</f>
        <v>#N/A</v>
      </c>
      <c r="AM386" s="44" t="str" cm="1">
        <f t="array" ref="AM386">IF(C386="","",IF(_xlfn.XLOOKUP(C386,table_Termination[Connector],table_Termination[Plate_Hole])=1.6,{"4x4","1G"},IF(_xlfn.XLOOKUP(C386,table_Termination[Connector],table_Termination[Plate_Hole])=2.1,"4x4","None")))</f>
        <v/>
      </c>
      <c r="AO386" s="44" t="str" cm="1">
        <f t="array" ref="AO386">IF(AM386="","None",_xlfn.XLOOKUP(_xlfn.ANCHORARRAY(AM386),lookup!$AC$68:$AC$72,lookup!$AD$68:$AD$72))</f>
        <v>None</v>
      </c>
      <c r="AQ386" s="44" t="s">
        <v>283</v>
      </c>
      <c r="AR386" t="str">
        <f>IF(C386="","",_xlfn.XLOOKUP(_xlfn.XLOOKUP(C386,table_Termination[Connector],table_Termination[SQD_Breaker]),Table_Breaker[breaker],Table_Breaker[Description]))</f>
        <v/>
      </c>
      <c r="AS386" t="str">
        <f>IF(C386="","",_xlfn.XLOOKUP(_xlfn.XLOOKUP(C386,table_Termination[Connector],table_Termination[HV_Siem_Breaker]),Table_Breaker[breaker],Table_Breaker[Description],""))</f>
        <v/>
      </c>
      <c r="AT386" s="44" t="s">
        <v>283</v>
      </c>
      <c r="AU386" t="e">
        <f t="shared" si="64"/>
        <v>#N/A</v>
      </c>
      <c r="AV386" t="e">
        <f t="shared" si="65"/>
        <v>#N/A</v>
      </c>
      <c r="AW386" s="44" t="str" cm="1">
        <f t="array" ref="AW386">IF(D386="","",_xlfn.TOROW(lookup!A567:A579))</f>
        <v/>
      </c>
    </row>
    <row r="387" spans="1:49" x14ac:dyDescent="0.25">
      <c r="A387" s="56">
        <v>378</v>
      </c>
      <c r="B387" s="57" t="str">
        <f t="shared" si="61"/>
        <v/>
      </c>
      <c r="C387" s="58"/>
      <c r="D387" s="58"/>
      <c r="E387" s="57"/>
      <c r="F387" s="57" t="str">
        <f t="shared" si="62"/>
        <v/>
      </c>
      <c r="G387" s="57"/>
      <c r="H387" s="59"/>
      <c r="I387" s="59" t="s">
        <v>183</v>
      </c>
      <c r="J387" s="59" t="s">
        <v>183</v>
      </c>
      <c r="K387" s="59"/>
      <c r="L387" s="60" t="str">
        <f t="shared" si="66"/>
        <v/>
      </c>
      <c r="M387" s="60" t="str">
        <f t="shared" si="67"/>
        <v/>
      </c>
      <c r="N387" s="59"/>
      <c r="O387" s="59"/>
      <c r="P387" s="61"/>
      <c r="Q387" s="61"/>
      <c r="R387" s="62" t="str">
        <f>IF(C387="","",_xlfn.XLOOKUP(C387,table_Termination[Connector],table_Termination[Conduit_Size]))</f>
        <v/>
      </c>
      <c r="S387" s="63" t="str">
        <f>IF(C387="","",_xlfn.XLOOKUP(C387,table_Termination[Connector],table_Termination[Wire AWG]))</f>
        <v/>
      </c>
      <c r="T387" s="64" t="str">
        <f t="shared" si="59"/>
        <v/>
      </c>
      <c r="U387" s="65" t="str">
        <f>IF(C387="","",LEFT(_xlfn.XLOOKUP(C387,table_Termination[Connector],table_Termination[Voltage]),3))</f>
        <v/>
      </c>
      <c r="V387" s="66" t="str">
        <f t="shared" si="68"/>
        <v/>
      </c>
      <c r="W387" s="64" t="str" cm="1">
        <f t="array" aca="1" ref="W387" ca="1">IF(C387="","",IF(D387="MCC","------",IF(K387="","Black",_xlfn.XLOOKUP(K387,Table_RotateWireColor[circuit],INDIRECT("Table_RotateWireColor["&amp;U387&amp;"]")))))</f>
        <v/>
      </c>
      <c r="X387" s="64" t="str" cm="1">
        <f t="array" aca="1" ref="X387" ca="1">IF(C387="","",IF(D387="MCC","-----",IF(AH387=1,"-",IF(K387="","Red",_xlfn.XLOOKUP(L387,Table_RotateWireColor[circuit],INDIRECT("Table_RotateWireColor["&amp;U387&amp;"]"))))))</f>
        <v/>
      </c>
      <c r="Y387" s="64" t="str" cm="1">
        <f t="array" aca="1" ref="Y387" ca="1">IF(C387="","",IF(D387="MCC","-----",IF(AH387&lt;=2,"-",IF(K387="","Blue",_xlfn.XLOOKUP(M387,Table_RotateWireColor[circuit],INDIRECT("Table_RotateWireColor["&amp;U387&amp;"]"))))))</f>
        <v/>
      </c>
      <c r="Z387" s="64" t="str" cm="1">
        <f t="array" aca="1" ref="Z387" ca="1">IF(C387="","",IF(D387="MCC","-----",IF(AI387&lt;&gt;1,"-",IF(K387="","White",_xlfn.XLOOKUP("N",Table_RotateWireColor[circuit],INDIRECT("Table_RotateWireColor["&amp;U387&amp;"]"))))))</f>
        <v/>
      </c>
      <c r="AA387" s="64" t="str">
        <f t="shared" si="63"/>
        <v/>
      </c>
      <c r="AB387" s="67" t="str">
        <f>IF(C387="","","PWxx-"&amp;_xlfn.XLOOKUP(C387,table_Termination[Connector],table_Termination[Abbreviation])&amp;"T-xxSALx("&amp;IF(D387="LFMC",0,IF(D387="MCC",1,3))&amp;IF(Q387="Bolt",1,0)&amp;IF(AL387="None",0,IF(AL387="1G",1,IF(AL387="4x4",2,3)))&amp;")")</f>
        <v/>
      </c>
      <c r="AC387" s="68" t="str">
        <f>IF(D387="MCC","MC Cable Wire Colors "&amp;_xlfn.XLOOKUP(C387,table_Termination[Connector],table_Termination[MCC_Wire_Colors]),"")</f>
        <v/>
      </c>
      <c r="AD387" s="69"/>
      <c r="AG387" t="e">
        <f>IF(AND(LEFT(C387,2)="L6",_xlfn.NUMBERVALUE(LEFT(U387,3))&gt;250),"1ph",_xlfn.XLOOKUP(C387,table_Termination[Connector],table_Termination[Phasing]))</f>
        <v>#N/A</v>
      </c>
      <c r="AH387" t="e">
        <f>_xlfn.XLOOKUP('Order Entry'!AG387,lookup!$O$3:$O$7,lookup!$P$3:$P$7)</f>
        <v>#N/A</v>
      </c>
      <c r="AI387" t="e">
        <f>_xlfn.XLOOKUP('Order Entry'!AG387,lookup!$O$3:$O$7,lookup!$Q$3:$Q$7)</f>
        <v>#N/A</v>
      </c>
      <c r="AJ387">
        <f t="shared" si="60"/>
        <v>0</v>
      </c>
      <c r="AK387" t="e">
        <f>_xlfn.XLOOKUP(C387,table_Termination[Connector],table_Termination[Plate_Hole])</f>
        <v>#N/A</v>
      </c>
      <c r="AL387" t="e">
        <f>_xlfn.XLOOKUP(V387,lookup!$AD$68:$AD$72,lookup!$AC$68:$AC$72)</f>
        <v>#N/A</v>
      </c>
      <c r="AM387" s="44" t="str" cm="1">
        <f t="array" ref="AM387">IF(C387="","",IF(_xlfn.XLOOKUP(C387,table_Termination[Connector],table_Termination[Plate_Hole])=1.6,{"4x4","1G"},IF(_xlfn.XLOOKUP(C387,table_Termination[Connector],table_Termination[Plate_Hole])=2.1,"4x4","None")))</f>
        <v/>
      </c>
      <c r="AO387" s="44" t="str" cm="1">
        <f t="array" ref="AO387">IF(AM387="","None",_xlfn.XLOOKUP(_xlfn.ANCHORARRAY(AM387),lookup!$AC$68:$AC$72,lookup!$AD$68:$AD$72))</f>
        <v>None</v>
      </c>
      <c r="AQ387" s="44" t="s">
        <v>283</v>
      </c>
      <c r="AR387" t="str">
        <f>IF(C387="","",_xlfn.XLOOKUP(_xlfn.XLOOKUP(C387,table_Termination[Connector],table_Termination[SQD_Breaker]),Table_Breaker[breaker],Table_Breaker[Description]))</f>
        <v/>
      </c>
      <c r="AS387" t="str">
        <f>IF(C387="","",_xlfn.XLOOKUP(_xlfn.XLOOKUP(C387,table_Termination[Connector],table_Termination[HV_Siem_Breaker]),Table_Breaker[breaker],Table_Breaker[Description],""))</f>
        <v/>
      </c>
      <c r="AT387" s="44" t="s">
        <v>283</v>
      </c>
      <c r="AU387" t="e">
        <f t="shared" si="64"/>
        <v>#N/A</v>
      </c>
      <c r="AV387" t="e">
        <f t="shared" si="65"/>
        <v>#N/A</v>
      </c>
      <c r="AW387" s="44" t="str" cm="1">
        <f t="array" ref="AW387">IF(D387="","",_xlfn.TOROW(lookup!A568:A580))</f>
        <v/>
      </c>
    </row>
    <row r="388" spans="1:49" x14ac:dyDescent="0.25">
      <c r="A388" s="56">
        <v>379</v>
      </c>
      <c r="B388" s="57" t="str">
        <f t="shared" si="61"/>
        <v/>
      </c>
      <c r="C388" s="58"/>
      <c r="D388" s="58"/>
      <c r="E388" s="57"/>
      <c r="F388" s="57" t="str">
        <f t="shared" si="62"/>
        <v/>
      </c>
      <c r="G388" s="57"/>
      <c r="H388" s="59"/>
      <c r="I388" s="59" t="s">
        <v>183</v>
      </c>
      <c r="J388" s="59" t="s">
        <v>183</v>
      </c>
      <c r="K388" s="59"/>
      <c r="L388" s="60" t="str">
        <f t="shared" si="66"/>
        <v/>
      </c>
      <c r="M388" s="60" t="str">
        <f t="shared" si="67"/>
        <v/>
      </c>
      <c r="N388" s="59"/>
      <c r="O388" s="59"/>
      <c r="P388" s="61"/>
      <c r="Q388" s="61"/>
      <c r="R388" s="62" t="str">
        <f>IF(C388="","",_xlfn.XLOOKUP(C388,table_Termination[Connector],table_Termination[Conduit_Size]))</f>
        <v/>
      </c>
      <c r="S388" s="63" t="str">
        <f>IF(C388="","",_xlfn.XLOOKUP(C388,table_Termination[Connector],table_Termination[Wire AWG]))</f>
        <v/>
      </c>
      <c r="T388" s="64" t="str">
        <f t="shared" si="59"/>
        <v/>
      </c>
      <c r="U388" s="65" t="str">
        <f>IF(C388="","",LEFT(_xlfn.XLOOKUP(C388,table_Termination[Connector],table_Termination[Voltage]),3))</f>
        <v/>
      </c>
      <c r="V388" s="66" t="str">
        <f t="shared" si="68"/>
        <v/>
      </c>
      <c r="W388" s="64" t="str" cm="1">
        <f t="array" aca="1" ref="W388" ca="1">IF(C388="","",IF(D388="MCC","------",IF(K388="","Black",_xlfn.XLOOKUP(K388,Table_RotateWireColor[circuit],INDIRECT("Table_RotateWireColor["&amp;U388&amp;"]")))))</f>
        <v/>
      </c>
      <c r="X388" s="64" t="str" cm="1">
        <f t="array" aca="1" ref="X388" ca="1">IF(C388="","",IF(D388="MCC","-----",IF(AH388=1,"-",IF(K388="","Red",_xlfn.XLOOKUP(L388,Table_RotateWireColor[circuit],INDIRECT("Table_RotateWireColor["&amp;U388&amp;"]"))))))</f>
        <v/>
      </c>
      <c r="Y388" s="64" t="str" cm="1">
        <f t="array" aca="1" ref="Y388" ca="1">IF(C388="","",IF(D388="MCC","-----",IF(AH388&lt;=2,"-",IF(K388="","Blue",_xlfn.XLOOKUP(M388,Table_RotateWireColor[circuit],INDIRECT("Table_RotateWireColor["&amp;U388&amp;"]"))))))</f>
        <v/>
      </c>
      <c r="Z388" s="64" t="str" cm="1">
        <f t="array" aca="1" ref="Z388" ca="1">IF(C388="","",IF(D388="MCC","-----",IF(AI388&lt;&gt;1,"-",IF(K388="","White",_xlfn.XLOOKUP("N",Table_RotateWireColor[circuit],INDIRECT("Table_RotateWireColor["&amp;U388&amp;"]"))))))</f>
        <v/>
      </c>
      <c r="AA388" s="64" t="str">
        <f t="shared" si="63"/>
        <v/>
      </c>
      <c r="AB388" s="67" t="str">
        <f>IF(C388="","","PWxx-"&amp;_xlfn.XLOOKUP(C388,table_Termination[Connector],table_Termination[Abbreviation])&amp;"T-xxSALx("&amp;IF(D388="LFMC",0,IF(D388="MCC",1,3))&amp;IF(Q388="Bolt",1,0)&amp;IF(AL388="None",0,IF(AL388="1G",1,IF(AL388="4x4",2,3)))&amp;")")</f>
        <v/>
      </c>
      <c r="AC388" s="68" t="str">
        <f>IF(D388="MCC","MC Cable Wire Colors "&amp;_xlfn.XLOOKUP(C388,table_Termination[Connector],table_Termination[MCC_Wire_Colors]),"")</f>
        <v/>
      </c>
      <c r="AD388" s="69"/>
      <c r="AG388" t="e">
        <f>IF(AND(LEFT(C388,2)="L6",_xlfn.NUMBERVALUE(LEFT(U388,3))&gt;250),"1ph",_xlfn.XLOOKUP(C388,table_Termination[Connector],table_Termination[Phasing]))</f>
        <v>#N/A</v>
      </c>
      <c r="AH388" t="e">
        <f>_xlfn.XLOOKUP('Order Entry'!AG388,lookup!$O$3:$O$7,lookup!$P$3:$P$7)</f>
        <v>#N/A</v>
      </c>
      <c r="AI388" t="e">
        <f>_xlfn.XLOOKUP('Order Entry'!AG388,lookup!$O$3:$O$7,lookup!$Q$3:$Q$7)</f>
        <v>#N/A</v>
      </c>
      <c r="AJ388">
        <f t="shared" si="60"/>
        <v>0</v>
      </c>
      <c r="AK388" t="e">
        <f>_xlfn.XLOOKUP(C388,table_Termination[Connector],table_Termination[Plate_Hole])</f>
        <v>#N/A</v>
      </c>
      <c r="AL388" t="e">
        <f>_xlfn.XLOOKUP(V388,lookup!$AD$68:$AD$72,lookup!$AC$68:$AC$72)</f>
        <v>#N/A</v>
      </c>
      <c r="AM388" s="44" t="str" cm="1">
        <f t="array" ref="AM388">IF(C388="","",IF(_xlfn.XLOOKUP(C388,table_Termination[Connector],table_Termination[Plate_Hole])=1.6,{"4x4","1G"},IF(_xlfn.XLOOKUP(C388,table_Termination[Connector],table_Termination[Plate_Hole])=2.1,"4x4","None")))</f>
        <v/>
      </c>
      <c r="AO388" s="44" t="str" cm="1">
        <f t="array" ref="AO388">IF(AM388="","None",_xlfn.XLOOKUP(_xlfn.ANCHORARRAY(AM388),lookup!$AC$68:$AC$72,lookup!$AD$68:$AD$72))</f>
        <v>None</v>
      </c>
      <c r="AQ388" s="44" t="s">
        <v>283</v>
      </c>
      <c r="AR388" t="str">
        <f>IF(C388="","",_xlfn.XLOOKUP(_xlfn.XLOOKUP(C388,table_Termination[Connector],table_Termination[SQD_Breaker]),Table_Breaker[breaker],Table_Breaker[Description]))</f>
        <v/>
      </c>
      <c r="AS388" t="str">
        <f>IF(C388="","",_xlfn.XLOOKUP(_xlfn.XLOOKUP(C388,table_Termination[Connector],table_Termination[HV_Siem_Breaker]),Table_Breaker[breaker],Table_Breaker[Description],""))</f>
        <v/>
      </c>
      <c r="AT388" s="44" t="s">
        <v>283</v>
      </c>
      <c r="AU388" t="e">
        <f t="shared" si="64"/>
        <v>#N/A</v>
      </c>
      <c r="AV388" t="e">
        <f t="shared" si="65"/>
        <v>#N/A</v>
      </c>
      <c r="AW388" s="44" t="str" cm="1">
        <f t="array" ref="AW388">IF(D388="","",_xlfn.TOROW(lookup!A569:A581))</f>
        <v/>
      </c>
    </row>
    <row r="389" spans="1:49" x14ac:dyDescent="0.25">
      <c r="A389" s="56">
        <v>380</v>
      </c>
      <c r="B389" s="57" t="str">
        <f t="shared" si="61"/>
        <v/>
      </c>
      <c r="C389" s="58"/>
      <c r="D389" s="58"/>
      <c r="E389" s="57"/>
      <c r="F389" s="57" t="str">
        <f t="shared" si="62"/>
        <v/>
      </c>
      <c r="G389" s="57"/>
      <c r="H389" s="59"/>
      <c r="I389" s="59" t="s">
        <v>183</v>
      </c>
      <c r="J389" s="59" t="s">
        <v>183</v>
      </c>
      <c r="K389" s="59"/>
      <c r="L389" s="60" t="str">
        <f t="shared" si="66"/>
        <v/>
      </c>
      <c r="M389" s="60" t="str">
        <f t="shared" si="67"/>
        <v/>
      </c>
      <c r="N389" s="59"/>
      <c r="O389" s="59"/>
      <c r="P389" s="61"/>
      <c r="Q389" s="61"/>
      <c r="R389" s="62" t="str">
        <f>IF(C389="","",_xlfn.XLOOKUP(C389,table_Termination[Connector],table_Termination[Conduit_Size]))</f>
        <v/>
      </c>
      <c r="S389" s="63" t="str">
        <f>IF(C389="","",_xlfn.XLOOKUP(C389,table_Termination[Connector],table_Termination[Wire AWG]))</f>
        <v/>
      </c>
      <c r="T389" s="64" t="str">
        <f t="shared" si="59"/>
        <v/>
      </c>
      <c r="U389" s="65" t="str">
        <f>IF(C389="","",LEFT(_xlfn.XLOOKUP(C389,table_Termination[Connector],table_Termination[Voltage]),3))</f>
        <v/>
      </c>
      <c r="V389" s="66" t="str">
        <f t="shared" si="68"/>
        <v/>
      </c>
      <c r="W389" s="64" t="str" cm="1">
        <f t="array" aca="1" ref="W389" ca="1">IF(C389="","",IF(D389="MCC","------",IF(K389="","Black",_xlfn.XLOOKUP(K389,Table_RotateWireColor[circuit],INDIRECT("Table_RotateWireColor["&amp;U389&amp;"]")))))</f>
        <v/>
      </c>
      <c r="X389" s="64" t="str" cm="1">
        <f t="array" aca="1" ref="X389" ca="1">IF(C389="","",IF(D389="MCC","-----",IF(AH389=1,"-",IF(K389="","Red",_xlfn.XLOOKUP(L389,Table_RotateWireColor[circuit],INDIRECT("Table_RotateWireColor["&amp;U389&amp;"]"))))))</f>
        <v/>
      </c>
      <c r="Y389" s="64" t="str" cm="1">
        <f t="array" aca="1" ref="Y389" ca="1">IF(C389="","",IF(D389="MCC","-----",IF(AH389&lt;=2,"-",IF(K389="","Blue",_xlfn.XLOOKUP(M389,Table_RotateWireColor[circuit],INDIRECT("Table_RotateWireColor["&amp;U389&amp;"]"))))))</f>
        <v/>
      </c>
      <c r="Z389" s="64" t="str" cm="1">
        <f t="array" aca="1" ref="Z389" ca="1">IF(C389="","",IF(D389="MCC","-----",IF(AI389&lt;&gt;1,"-",IF(K389="","White",_xlfn.XLOOKUP("N",Table_RotateWireColor[circuit],INDIRECT("Table_RotateWireColor["&amp;U389&amp;"]"))))))</f>
        <v/>
      </c>
      <c r="AA389" s="64" t="str">
        <f t="shared" si="63"/>
        <v/>
      </c>
      <c r="AB389" s="67" t="str">
        <f>IF(C389="","","PWxx-"&amp;_xlfn.XLOOKUP(C389,table_Termination[Connector],table_Termination[Abbreviation])&amp;"T-xxSALx("&amp;IF(D389="LFMC",0,IF(D389="MCC",1,3))&amp;IF(Q389="Bolt",1,0)&amp;IF(AL389="None",0,IF(AL389="1G",1,IF(AL389="4x4",2,3)))&amp;")")</f>
        <v/>
      </c>
      <c r="AC389" s="68" t="str">
        <f>IF(D389="MCC","MC Cable Wire Colors "&amp;_xlfn.XLOOKUP(C389,table_Termination[Connector],table_Termination[MCC_Wire_Colors]),"")</f>
        <v/>
      </c>
      <c r="AD389" s="69"/>
      <c r="AG389" t="e">
        <f>IF(AND(LEFT(C389,2)="L6",_xlfn.NUMBERVALUE(LEFT(U389,3))&gt;250),"1ph",_xlfn.XLOOKUP(C389,table_Termination[Connector],table_Termination[Phasing]))</f>
        <v>#N/A</v>
      </c>
      <c r="AH389" t="e">
        <f>_xlfn.XLOOKUP('Order Entry'!AG389,lookup!$O$3:$O$7,lookup!$P$3:$P$7)</f>
        <v>#N/A</v>
      </c>
      <c r="AI389" t="e">
        <f>_xlfn.XLOOKUP('Order Entry'!AG389,lookup!$O$3:$O$7,lookup!$Q$3:$Q$7)</f>
        <v>#N/A</v>
      </c>
      <c r="AJ389">
        <f t="shared" si="60"/>
        <v>0</v>
      </c>
      <c r="AK389" t="e">
        <f>_xlfn.XLOOKUP(C389,table_Termination[Connector],table_Termination[Plate_Hole])</f>
        <v>#N/A</v>
      </c>
      <c r="AL389" t="e">
        <f>_xlfn.XLOOKUP(V389,lookup!$AD$68:$AD$72,lookup!$AC$68:$AC$72)</f>
        <v>#N/A</v>
      </c>
      <c r="AM389" s="44" t="str" cm="1">
        <f t="array" ref="AM389">IF(C389="","",IF(_xlfn.XLOOKUP(C389,table_Termination[Connector],table_Termination[Plate_Hole])=1.6,{"4x4","1G"},IF(_xlfn.XLOOKUP(C389,table_Termination[Connector],table_Termination[Plate_Hole])=2.1,"4x4","None")))</f>
        <v/>
      </c>
      <c r="AO389" s="44" t="str" cm="1">
        <f t="array" ref="AO389">IF(AM389="","None",_xlfn.XLOOKUP(_xlfn.ANCHORARRAY(AM389),lookup!$AC$68:$AC$72,lookup!$AD$68:$AD$72))</f>
        <v>None</v>
      </c>
      <c r="AQ389" s="44" t="s">
        <v>283</v>
      </c>
      <c r="AR389" t="str">
        <f>IF(C389="","",_xlfn.XLOOKUP(_xlfn.XLOOKUP(C389,table_Termination[Connector],table_Termination[SQD_Breaker]),Table_Breaker[breaker],Table_Breaker[Description]))</f>
        <v/>
      </c>
      <c r="AS389" t="str">
        <f>IF(C389="","",_xlfn.XLOOKUP(_xlfn.XLOOKUP(C389,table_Termination[Connector],table_Termination[HV_Siem_Breaker]),Table_Breaker[breaker],Table_Breaker[Description],""))</f>
        <v/>
      </c>
      <c r="AT389" s="44" t="s">
        <v>283</v>
      </c>
      <c r="AU389" t="e">
        <f t="shared" si="64"/>
        <v>#N/A</v>
      </c>
      <c r="AV389" t="e">
        <f t="shared" si="65"/>
        <v>#N/A</v>
      </c>
      <c r="AW389" s="44" t="str" cm="1">
        <f t="array" ref="AW389">IF(D389="","",_xlfn.TOROW(lookup!A570:A582))</f>
        <v/>
      </c>
    </row>
    <row r="390" spans="1:49" x14ac:dyDescent="0.25">
      <c r="A390" s="56">
        <v>381</v>
      </c>
      <c r="B390" s="57" t="str">
        <f t="shared" si="61"/>
        <v/>
      </c>
      <c r="C390" s="58"/>
      <c r="D390" s="58"/>
      <c r="E390" s="57"/>
      <c r="F390" s="57" t="str">
        <f t="shared" si="62"/>
        <v/>
      </c>
      <c r="G390" s="57"/>
      <c r="H390" s="59"/>
      <c r="I390" s="59" t="s">
        <v>183</v>
      </c>
      <c r="J390" s="59" t="s">
        <v>183</v>
      </c>
      <c r="K390" s="59"/>
      <c r="L390" s="60" t="str">
        <f t="shared" si="66"/>
        <v/>
      </c>
      <c r="M390" s="60" t="str">
        <f t="shared" si="67"/>
        <v/>
      </c>
      <c r="N390" s="59"/>
      <c r="O390" s="59"/>
      <c r="P390" s="61"/>
      <c r="Q390" s="61"/>
      <c r="R390" s="62" t="str">
        <f>IF(C390="","",_xlfn.XLOOKUP(C390,table_Termination[Connector],table_Termination[Conduit_Size]))</f>
        <v/>
      </c>
      <c r="S390" s="63" t="str">
        <f>IF(C390="","",_xlfn.XLOOKUP(C390,table_Termination[Connector],table_Termination[Wire AWG]))</f>
        <v/>
      </c>
      <c r="T390" s="64" t="str">
        <f t="shared" si="59"/>
        <v/>
      </c>
      <c r="U390" s="65" t="str">
        <f>IF(C390="","",LEFT(_xlfn.XLOOKUP(C390,table_Termination[Connector],table_Termination[Voltage]),3))</f>
        <v/>
      </c>
      <c r="V390" s="66" t="str">
        <f t="shared" si="68"/>
        <v/>
      </c>
      <c r="W390" s="64" t="str" cm="1">
        <f t="array" aca="1" ref="W390" ca="1">IF(C390="","",IF(D390="MCC","------",IF(K390="","Black",_xlfn.XLOOKUP(K390,Table_RotateWireColor[circuit],INDIRECT("Table_RotateWireColor["&amp;U390&amp;"]")))))</f>
        <v/>
      </c>
      <c r="X390" s="64" t="str" cm="1">
        <f t="array" aca="1" ref="X390" ca="1">IF(C390="","",IF(D390="MCC","-----",IF(AH390=1,"-",IF(K390="","Red",_xlfn.XLOOKUP(L390,Table_RotateWireColor[circuit],INDIRECT("Table_RotateWireColor["&amp;U390&amp;"]"))))))</f>
        <v/>
      </c>
      <c r="Y390" s="64" t="str" cm="1">
        <f t="array" aca="1" ref="Y390" ca="1">IF(C390="","",IF(D390="MCC","-----",IF(AH390&lt;=2,"-",IF(K390="","Blue",_xlfn.XLOOKUP(M390,Table_RotateWireColor[circuit],INDIRECT("Table_RotateWireColor["&amp;U390&amp;"]"))))))</f>
        <v/>
      </c>
      <c r="Z390" s="64" t="str" cm="1">
        <f t="array" aca="1" ref="Z390" ca="1">IF(C390="","",IF(D390="MCC","-----",IF(AI390&lt;&gt;1,"-",IF(K390="","White",_xlfn.XLOOKUP("N",Table_RotateWireColor[circuit],INDIRECT("Table_RotateWireColor["&amp;U390&amp;"]"))))))</f>
        <v/>
      </c>
      <c r="AA390" s="64" t="str">
        <f t="shared" si="63"/>
        <v/>
      </c>
      <c r="AB390" s="67" t="str">
        <f>IF(C390="","","PWxx-"&amp;_xlfn.XLOOKUP(C390,table_Termination[Connector],table_Termination[Abbreviation])&amp;"T-xxSALx("&amp;IF(D390="LFMC",0,IF(D390="MCC",1,3))&amp;IF(Q390="Bolt",1,0)&amp;IF(AL390="None",0,IF(AL390="1G",1,IF(AL390="4x4",2,3)))&amp;")")</f>
        <v/>
      </c>
      <c r="AC390" s="68" t="str">
        <f>IF(D390="MCC","MC Cable Wire Colors "&amp;_xlfn.XLOOKUP(C390,table_Termination[Connector],table_Termination[MCC_Wire_Colors]),"")</f>
        <v/>
      </c>
      <c r="AD390" s="69"/>
      <c r="AG390" t="e">
        <f>IF(AND(LEFT(C390,2)="L6",_xlfn.NUMBERVALUE(LEFT(U390,3))&gt;250),"1ph",_xlfn.XLOOKUP(C390,table_Termination[Connector],table_Termination[Phasing]))</f>
        <v>#N/A</v>
      </c>
      <c r="AH390" t="e">
        <f>_xlfn.XLOOKUP('Order Entry'!AG390,lookup!$O$3:$O$7,lookup!$P$3:$P$7)</f>
        <v>#N/A</v>
      </c>
      <c r="AI390" t="e">
        <f>_xlfn.XLOOKUP('Order Entry'!AG390,lookup!$O$3:$O$7,lookup!$Q$3:$Q$7)</f>
        <v>#N/A</v>
      </c>
      <c r="AJ390">
        <f t="shared" si="60"/>
        <v>0</v>
      </c>
      <c r="AK390" t="e">
        <f>_xlfn.XLOOKUP(C390,table_Termination[Connector],table_Termination[Plate_Hole])</f>
        <v>#N/A</v>
      </c>
      <c r="AL390" t="e">
        <f>_xlfn.XLOOKUP(V390,lookup!$AD$68:$AD$72,lookup!$AC$68:$AC$72)</f>
        <v>#N/A</v>
      </c>
      <c r="AM390" s="44" t="str" cm="1">
        <f t="array" ref="AM390">IF(C390="","",IF(_xlfn.XLOOKUP(C390,table_Termination[Connector],table_Termination[Plate_Hole])=1.6,{"4x4","1G"},IF(_xlfn.XLOOKUP(C390,table_Termination[Connector],table_Termination[Plate_Hole])=2.1,"4x4","None")))</f>
        <v/>
      </c>
      <c r="AO390" s="44" t="str" cm="1">
        <f t="array" ref="AO390">IF(AM390="","None",_xlfn.XLOOKUP(_xlfn.ANCHORARRAY(AM390),lookup!$AC$68:$AC$72,lookup!$AD$68:$AD$72))</f>
        <v>None</v>
      </c>
      <c r="AQ390" s="44" t="s">
        <v>283</v>
      </c>
      <c r="AR390" t="str">
        <f>IF(C390="","",_xlfn.XLOOKUP(_xlfn.XLOOKUP(C390,table_Termination[Connector],table_Termination[SQD_Breaker]),Table_Breaker[breaker],Table_Breaker[Description]))</f>
        <v/>
      </c>
      <c r="AS390" t="str">
        <f>IF(C390="","",_xlfn.XLOOKUP(_xlfn.XLOOKUP(C390,table_Termination[Connector],table_Termination[HV_Siem_Breaker]),Table_Breaker[breaker],Table_Breaker[Description],""))</f>
        <v/>
      </c>
      <c r="AT390" s="44" t="s">
        <v>283</v>
      </c>
      <c r="AU390" t="e">
        <f t="shared" si="64"/>
        <v>#N/A</v>
      </c>
      <c r="AV390" t="e">
        <f t="shared" si="65"/>
        <v>#N/A</v>
      </c>
      <c r="AW390" s="44" t="str" cm="1">
        <f t="array" ref="AW390">IF(D390="","",_xlfn.TOROW(lookup!A571:A583))</f>
        <v/>
      </c>
    </row>
    <row r="391" spans="1:49" x14ac:dyDescent="0.25">
      <c r="A391" s="56">
        <v>382</v>
      </c>
      <c r="B391" s="57" t="str">
        <f t="shared" si="61"/>
        <v/>
      </c>
      <c r="C391" s="58"/>
      <c r="D391" s="58"/>
      <c r="E391" s="57"/>
      <c r="F391" s="57" t="str">
        <f t="shared" si="62"/>
        <v/>
      </c>
      <c r="G391" s="57"/>
      <c r="H391" s="59"/>
      <c r="I391" s="59" t="s">
        <v>183</v>
      </c>
      <c r="J391" s="59" t="s">
        <v>183</v>
      </c>
      <c r="K391" s="59"/>
      <c r="L391" s="60" t="str">
        <f t="shared" si="66"/>
        <v/>
      </c>
      <c r="M391" s="60" t="str">
        <f t="shared" si="67"/>
        <v/>
      </c>
      <c r="N391" s="59"/>
      <c r="O391" s="59"/>
      <c r="P391" s="61"/>
      <c r="Q391" s="61"/>
      <c r="R391" s="62" t="str">
        <f>IF(C391="","",_xlfn.XLOOKUP(C391,table_Termination[Connector],table_Termination[Conduit_Size]))</f>
        <v/>
      </c>
      <c r="S391" s="63" t="str">
        <f>IF(C391="","",_xlfn.XLOOKUP(C391,table_Termination[Connector],table_Termination[Wire AWG]))</f>
        <v/>
      </c>
      <c r="T391" s="64" t="str">
        <f t="shared" si="59"/>
        <v/>
      </c>
      <c r="U391" s="65" t="str">
        <f>IF(C391="","",LEFT(_xlfn.XLOOKUP(C391,table_Termination[Connector],table_Termination[Voltage]),3))</f>
        <v/>
      </c>
      <c r="V391" s="66" t="str">
        <f t="shared" si="68"/>
        <v/>
      </c>
      <c r="W391" s="64" t="str" cm="1">
        <f t="array" aca="1" ref="W391" ca="1">IF(C391="","",IF(D391="MCC","------",IF(K391="","Black",_xlfn.XLOOKUP(K391,Table_RotateWireColor[circuit],INDIRECT("Table_RotateWireColor["&amp;U391&amp;"]")))))</f>
        <v/>
      </c>
      <c r="X391" s="64" t="str" cm="1">
        <f t="array" aca="1" ref="X391" ca="1">IF(C391="","",IF(D391="MCC","-----",IF(AH391=1,"-",IF(K391="","Red",_xlfn.XLOOKUP(L391,Table_RotateWireColor[circuit],INDIRECT("Table_RotateWireColor["&amp;U391&amp;"]"))))))</f>
        <v/>
      </c>
      <c r="Y391" s="64" t="str" cm="1">
        <f t="array" aca="1" ref="Y391" ca="1">IF(C391="","",IF(D391="MCC","-----",IF(AH391&lt;=2,"-",IF(K391="","Blue",_xlfn.XLOOKUP(M391,Table_RotateWireColor[circuit],INDIRECT("Table_RotateWireColor["&amp;U391&amp;"]"))))))</f>
        <v/>
      </c>
      <c r="Z391" s="64" t="str" cm="1">
        <f t="array" aca="1" ref="Z391" ca="1">IF(C391="","",IF(D391="MCC","-----",IF(AI391&lt;&gt;1,"-",IF(K391="","White",_xlfn.XLOOKUP("N",Table_RotateWireColor[circuit],INDIRECT("Table_RotateWireColor["&amp;U391&amp;"]"))))))</f>
        <v/>
      </c>
      <c r="AA391" s="64" t="str">
        <f t="shared" si="63"/>
        <v/>
      </c>
      <c r="AB391" s="67" t="str">
        <f>IF(C391="","","PWxx-"&amp;_xlfn.XLOOKUP(C391,table_Termination[Connector],table_Termination[Abbreviation])&amp;"T-xxSALx("&amp;IF(D391="LFMC",0,IF(D391="MCC",1,3))&amp;IF(Q391="Bolt",1,0)&amp;IF(AL391="None",0,IF(AL391="1G",1,IF(AL391="4x4",2,3)))&amp;")")</f>
        <v/>
      </c>
      <c r="AC391" s="68" t="str">
        <f>IF(D391="MCC","MC Cable Wire Colors "&amp;_xlfn.XLOOKUP(C391,table_Termination[Connector],table_Termination[MCC_Wire_Colors]),"")</f>
        <v/>
      </c>
      <c r="AD391" s="69"/>
      <c r="AG391" t="e">
        <f>IF(AND(LEFT(C391,2)="L6",_xlfn.NUMBERVALUE(LEFT(U391,3))&gt;250),"1ph",_xlfn.XLOOKUP(C391,table_Termination[Connector],table_Termination[Phasing]))</f>
        <v>#N/A</v>
      </c>
      <c r="AH391" t="e">
        <f>_xlfn.XLOOKUP('Order Entry'!AG391,lookup!$O$3:$O$7,lookup!$P$3:$P$7)</f>
        <v>#N/A</v>
      </c>
      <c r="AI391" t="e">
        <f>_xlfn.XLOOKUP('Order Entry'!AG391,lookup!$O$3:$O$7,lookup!$Q$3:$Q$7)</f>
        <v>#N/A</v>
      </c>
      <c r="AJ391">
        <f t="shared" si="60"/>
        <v>0</v>
      </c>
      <c r="AK391" t="e">
        <f>_xlfn.XLOOKUP(C391,table_Termination[Connector],table_Termination[Plate_Hole])</f>
        <v>#N/A</v>
      </c>
      <c r="AL391" t="e">
        <f>_xlfn.XLOOKUP(V391,lookup!$AD$68:$AD$72,lookup!$AC$68:$AC$72)</f>
        <v>#N/A</v>
      </c>
      <c r="AM391" s="44" t="str" cm="1">
        <f t="array" ref="AM391">IF(C391="","",IF(_xlfn.XLOOKUP(C391,table_Termination[Connector],table_Termination[Plate_Hole])=1.6,{"4x4","1G"},IF(_xlfn.XLOOKUP(C391,table_Termination[Connector],table_Termination[Plate_Hole])=2.1,"4x4","None")))</f>
        <v/>
      </c>
      <c r="AO391" s="44" t="str" cm="1">
        <f t="array" ref="AO391">IF(AM391="","None",_xlfn.XLOOKUP(_xlfn.ANCHORARRAY(AM391),lookup!$AC$68:$AC$72,lookup!$AD$68:$AD$72))</f>
        <v>None</v>
      </c>
      <c r="AQ391" s="44" t="s">
        <v>283</v>
      </c>
      <c r="AR391" t="str">
        <f>IF(C391="","",_xlfn.XLOOKUP(_xlfn.XLOOKUP(C391,table_Termination[Connector],table_Termination[SQD_Breaker]),Table_Breaker[breaker],Table_Breaker[Description]))</f>
        <v/>
      </c>
      <c r="AS391" t="str">
        <f>IF(C391="","",_xlfn.XLOOKUP(_xlfn.XLOOKUP(C391,table_Termination[Connector],table_Termination[HV_Siem_Breaker]),Table_Breaker[breaker],Table_Breaker[Description],""))</f>
        <v/>
      </c>
      <c r="AT391" s="44" t="s">
        <v>283</v>
      </c>
      <c r="AU391" t="e">
        <f t="shared" si="64"/>
        <v>#N/A</v>
      </c>
      <c r="AV391" t="e">
        <f t="shared" si="65"/>
        <v>#N/A</v>
      </c>
      <c r="AW391" s="44" t="str" cm="1">
        <f t="array" ref="AW391">IF(D391="","",_xlfn.TOROW(lookup!A572:A584))</f>
        <v/>
      </c>
    </row>
    <row r="392" spans="1:49" x14ac:dyDescent="0.25">
      <c r="A392" s="56">
        <v>383</v>
      </c>
      <c r="B392" s="57" t="str">
        <f t="shared" si="61"/>
        <v/>
      </c>
      <c r="C392" s="58"/>
      <c r="D392" s="58"/>
      <c r="E392" s="57"/>
      <c r="F392" s="57" t="str">
        <f t="shared" si="62"/>
        <v/>
      </c>
      <c r="G392" s="57"/>
      <c r="H392" s="59"/>
      <c r="I392" s="59" t="s">
        <v>183</v>
      </c>
      <c r="J392" s="59" t="s">
        <v>183</v>
      </c>
      <c r="K392" s="59"/>
      <c r="L392" s="60" t="str">
        <f t="shared" si="66"/>
        <v/>
      </c>
      <c r="M392" s="60" t="str">
        <f t="shared" si="67"/>
        <v/>
      </c>
      <c r="N392" s="59"/>
      <c r="O392" s="59"/>
      <c r="P392" s="61"/>
      <c r="Q392" s="61"/>
      <c r="R392" s="62" t="str">
        <f>IF(C392="","",_xlfn.XLOOKUP(C392,table_Termination[Connector],table_Termination[Conduit_Size]))</f>
        <v/>
      </c>
      <c r="S392" s="63" t="str">
        <f>IF(C392="","",_xlfn.XLOOKUP(C392,table_Termination[Connector],table_Termination[Wire AWG]))</f>
        <v/>
      </c>
      <c r="T392" s="64" t="str">
        <f t="shared" si="59"/>
        <v/>
      </c>
      <c r="U392" s="65" t="str">
        <f>IF(C392="","",LEFT(_xlfn.XLOOKUP(C392,table_Termination[Connector],table_Termination[Voltage]),3))</f>
        <v/>
      </c>
      <c r="V392" s="66" t="str">
        <f t="shared" si="68"/>
        <v/>
      </c>
      <c r="W392" s="64" t="str" cm="1">
        <f t="array" aca="1" ref="W392" ca="1">IF(C392="","",IF(D392="MCC","------",IF(K392="","Black",_xlfn.XLOOKUP(K392,Table_RotateWireColor[circuit],INDIRECT("Table_RotateWireColor["&amp;U392&amp;"]")))))</f>
        <v/>
      </c>
      <c r="X392" s="64" t="str" cm="1">
        <f t="array" aca="1" ref="X392" ca="1">IF(C392="","",IF(D392="MCC","-----",IF(AH392=1,"-",IF(K392="","Red",_xlfn.XLOOKUP(L392,Table_RotateWireColor[circuit],INDIRECT("Table_RotateWireColor["&amp;U392&amp;"]"))))))</f>
        <v/>
      </c>
      <c r="Y392" s="64" t="str" cm="1">
        <f t="array" aca="1" ref="Y392" ca="1">IF(C392="","",IF(D392="MCC","-----",IF(AH392&lt;=2,"-",IF(K392="","Blue",_xlfn.XLOOKUP(M392,Table_RotateWireColor[circuit],INDIRECT("Table_RotateWireColor["&amp;U392&amp;"]"))))))</f>
        <v/>
      </c>
      <c r="Z392" s="64" t="str" cm="1">
        <f t="array" aca="1" ref="Z392" ca="1">IF(C392="","",IF(D392="MCC","-----",IF(AI392&lt;&gt;1,"-",IF(K392="","White",_xlfn.XLOOKUP("N",Table_RotateWireColor[circuit],INDIRECT("Table_RotateWireColor["&amp;U392&amp;"]"))))))</f>
        <v/>
      </c>
      <c r="AA392" s="64" t="str">
        <f t="shared" si="63"/>
        <v/>
      </c>
      <c r="AB392" s="67" t="str">
        <f>IF(C392="","","PWxx-"&amp;_xlfn.XLOOKUP(C392,table_Termination[Connector],table_Termination[Abbreviation])&amp;"T-xxSALx("&amp;IF(D392="LFMC",0,IF(D392="MCC",1,3))&amp;IF(Q392="Bolt",1,0)&amp;IF(AL392="None",0,IF(AL392="1G",1,IF(AL392="4x4",2,3)))&amp;")")</f>
        <v/>
      </c>
      <c r="AC392" s="68" t="str">
        <f>IF(D392="MCC","MC Cable Wire Colors "&amp;_xlfn.XLOOKUP(C392,table_Termination[Connector],table_Termination[MCC_Wire_Colors]),"")</f>
        <v/>
      </c>
      <c r="AD392" s="69"/>
      <c r="AG392" t="e">
        <f>IF(AND(LEFT(C392,2)="L6",_xlfn.NUMBERVALUE(LEFT(U392,3))&gt;250),"1ph",_xlfn.XLOOKUP(C392,table_Termination[Connector],table_Termination[Phasing]))</f>
        <v>#N/A</v>
      </c>
      <c r="AH392" t="e">
        <f>_xlfn.XLOOKUP('Order Entry'!AG392,lookup!$O$3:$O$7,lookup!$P$3:$P$7)</f>
        <v>#N/A</v>
      </c>
      <c r="AI392" t="e">
        <f>_xlfn.XLOOKUP('Order Entry'!AG392,lookup!$O$3:$O$7,lookup!$Q$3:$Q$7)</f>
        <v>#N/A</v>
      </c>
      <c r="AJ392">
        <f t="shared" si="60"/>
        <v>0</v>
      </c>
      <c r="AK392" t="e">
        <f>_xlfn.XLOOKUP(C392,table_Termination[Connector],table_Termination[Plate_Hole])</f>
        <v>#N/A</v>
      </c>
      <c r="AL392" t="e">
        <f>_xlfn.XLOOKUP(V392,lookup!$AD$68:$AD$72,lookup!$AC$68:$AC$72)</f>
        <v>#N/A</v>
      </c>
      <c r="AM392" s="44" t="str" cm="1">
        <f t="array" ref="AM392">IF(C392="","",IF(_xlfn.XLOOKUP(C392,table_Termination[Connector],table_Termination[Plate_Hole])=1.6,{"4x4","1G"},IF(_xlfn.XLOOKUP(C392,table_Termination[Connector],table_Termination[Plate_Hole])=2.1,"4x4","None")))</f>
        <v/>
      </c>
      <c r="AO392" s="44" t="str" cm="1">
        <f t="array" ref="AO392">IF(AM392="","None",_xlfn.XLOOKUP(_xlfn.ANCHORARRAY(AM392),lookup!$AC$68:$AC$72,lookup!$AD$68:$AD$72))</f>
        <v>None</v>
      </c>
      <c r="AQ392" s="44" t="s">
        <v>283</v>
      </c>
      <c r="AR392" t="str">
        <f>IF(C392="","",_xlfn.XLOOKUP(_xlfn.XLOOKUP(C392,table_Termination[Connector],table_Termination[SQD_Breaker]),Table_Breaker[breaker],Table_Breaker[Description]))</f>
        <v/>
      </c>
      <c r="AS392" t="str">
        <f>IF(C392="","",_xlfn.XLOOKUP(_xlfn.XLOOKUP(C392,table_Termination[Connector],table_Termination[HV_Siem_Breaker]),Table_Breaker[breaker],Table_Breaker[Description],""))</f>
        <v/>
      </c>
      <c r="AT392" s="44" t="s">
        <v>283</v>
      </c>
      <c r="AU392" t="e">
        <f t="shared" si="64"/>
        <v>#N/A</v>
      </c>
      <c r="AV392" t="e">
        <f t="shared" si="65"/>
        <v>#N/A</v>
      </c>
      <c r="AW392" s="44" t="str" cm="1">
        <f t="array" ref="AW392">IF(D392="","",_xlfn.TOROW(lookup!A573:A585))</f>
        <v/>
      </c>
    </row>
    <row r="393" spans="1:49" x14ac:dyDescent="0.25">
      <c r="A393" s="56">
        <v>384</v>
      </c>
      <c r="B393" s="57" t="str">
        <f t="shared" si="61"/>
        <v/>
      </c>
      <c r="C393" s="58"/>
      <c r="D393" s="58"/>
      <c r="E393" s="57"/>
      <c r="F393" s="57" t="str">
        <f t="shared" si="62"/>
        <v/>
      </c>
      <c r="G393" s="57"/>
      <c r="H393" s="59"/>
      <c r="I393" s="59" t="s">
        <v>183</v>
      </c>
      <c r="J393" s="59" t="s">
        <v>183</v>
      </c>
      <c r="K393" s="59"/>
      <c r="L393" s="60" t="str">
        <f t="shared" si="66"/>
        <v/>
      </c>
      <c r="M393" s="60" t="str">
        <f t="shared" si="67"/>
        <v/>
      </c>
      <c r="N393" s="59"/>
      <c r="O393" s="59"/>
      <c r="P393" s="61"/>
      <c r="Q393" s="61"/>
      <c r="R393" s="62" t="str">
        <f>IF(C393="","",_xlfn.XLOOKUP(C393,table_Termination[Connector],table_Termination[Conduit_Size]))</f>
        <v/>
      </c>
      <c r="S393" s="63" t="str">
        <f>IF(C393="","",_xlfn.XLOOKUP(C393,table_Termination[Connector],table_Termination[Wire AWG]))</f>
        <v/>
      </c>
      <c r="T393" s="64" t="str">
        <f t="shared" si="59"/>
        <v/>
      </c>
      <c r="U393" s="65" t="str">
        <f>IF(C393="","",LEFT(_xlfn.XLOOKUP(C393,table_Termination[Connector],table_Termination[Voltage]),3))</f>
        <v/>
      </c>
      <c r="V393" s="66" t="str">
        <f t="shared" si="68"/>
        <v/>
      </c>
      <c r="W393" s="64" t="str" cm="1">
        <f t="array" aca="1" ref="W393" ca="1">IF(C393="","",IF(D393="MCC","------",IF(K393="","Black",_xlfn.XLOOKUP(K393,Table_RotateWireColor[circuit],INDIRECT("Table_RotateWireColor["&amp;U393&amp;"]")))))</f>
        <v/>
      </c>
      <c r="X393" s="64" t="str" cm="1">
        <f t="array" aca="1" ref="X393" ca="1">IF(C393="","",IF(D393="MCC","-----",IF(AH393=1,"-",IF(K393="","Red",_xlfn.XLOOKUP(L393,Table_RotateWireColor[circuit],INDIRECT("Table_RotateWireColor["&amp;U393&amp;"]"))))))</f>
        <v/>
      </c>
      <c r="Y393" s="64" t="str" cm="1">
        <f t="array" aca="1" ref="Y393" ca="1">IF(C393="","",IF(D393="MCC","-----",IF(AH393&lt;=2,"-",IF(K393="","Blue",_xlfn.XLOOKUP(M393,Table_RotateWireColor[circuit],INDIRECT("Table_RotateWireColor["&amp;U393&amp;"]"))))))</f>
        <v/>
      </c>
      <c r="Z393" s="64" t="str" cm="1">
        <f t="array" aca="1" ref="Z393" ca="1">IF(C393="","",IF(D393="MCC","-----",IF(AI393&lt;&gt;1,"-",IF(K393="","White",_xlfn.XLOOKUP("N",Table_RotateWireColor[circuit],INDIRECT("Table_RotateWireColor["&amp;U393&amp;"]"))))))</f>
        <v/>
      </c>
      <c r="AA393" s="64" t="str">
        <f t="shared" si="63"/>
        <v/>
      </c>
      <c r="AB393" s="67" t="str">
        <f>IF(C393="","","PWxx-"&amp;_xlfn.XLOOKUP(C393,table_Termination[Connector],table_Termination[Abbreviation])&amp;"T-xxSALx("&amp;IF(D393="LFMC",0,IF(D393="MCC",1,3))&amp;IF(Q393="Bolt",1,0)&amp;IF(AL393="None",0,IF(AL393="1G",1,IF(AL393="4x4",2,3)))&amp;")")</f>
        <v/>
      </c>
      <c r="AC393" s="68" t="str">
        <f>IF(D393="MCC","MC Cable Wire Colors "&amp;_xlfn.XLOOKUP(C393,table_Termination[Connector],table_Termination[MCC_Wire_Colors]),"")</f>
        <v/>
      </c>
      <c r="AD393" s="69"/>
      <c r="AG393" t="e">
        <f>IF(AND(LEFT(C393,2)="L6",_xlfn.NUMBERVALUE(LEFT(U393,3))&gt;250),"1ph",_xlfn.XLOOKUP(C393,table_Termination[Connector],table_Termination[Phasing]))</f>
        <v>#N/A</v>
      </c>
      <c r="AH393" t="e">
        <f>_xlfn.XLOOKUP('Order Entry'!AG393,lookup!$O$3:$O$7,lookup!$P$3:$P$7)</f>
        <v>#N/A</v>
      </c>
      <c r="AI393" t="e">
        <f>_xlfn.XLOOKUP('Order Entry'!AG393,lookup!$O$3:$O$7,lookup!$Q$3:$Q$7)</f>
        <v>#N/A</v>
      </c>
      <c r="AJ393">
        <f t="shared" si="60"/>
        <v>0</v>
      </c>
      <c r="AK393" t="e">
        <f>_xlfn.XLOOKUP(C393,table_Termination[Connector],table_Termination[Plate_Hole])</f>
        <v>#N/A</v>
      </c>
      <c r="AL393" t="e">
        <f>_xlfn.XLOOKUP(V393,lookup!$AD$68:$AD$72,lookup!$AC$68:$AC$72)</f>
        <v>#N/A</v>
      </c>
      <c r="AM393" s="44" t="str" cm="1">
        <f t="array" ref="AM393">IF(C393="","",IF(_xlfn.XLOOKUP(C393,table_Termination[Connector],table_Termination[Plate_Hole])=1.6,{"4x4","1G"},IF(_xlfn.XLOOKUP(C393,table_Termination[Connector],table_Termination[Plate_Hole])=2.1,"4x4","None")))</f>
        <v/>
      </c>
      <c r="AO393" s="44" t="str" cm="1">
        <f t="array" ref="AO393">IF(AM393="","None",_xlfn.XLOOKUP(_xlfn.ANCHORARRAY(AM393),lookup!$AC$68:$AC$72,lookup!$AD$68:$AD$72))</f>
        <v>None</v>
      </c>
      <c r="AQ393" s="44" t="s">
        <v>283</v>
      </c>
      <c r="AR393" t="str">
        <f>IF(C393="","",_xlfn.XLOOKUP(_xlfn.XLOOKUP(C393,table_Termination[Connector],table_Termination[SQD_Breaker]),Table_Breaker[breaker],Table_Breaker[Description]))</f>
        <v/>
      </c>
      <c r="AS393" t="str">
        <f>IF(C393="","",_xlfn.XLOOKUP(_xlfn.XLOOKUP(C393,table_Termination[Connector],table_Termination[HV_Siem_Breaker]),Table_Breaker[breaker],Table_Breaker[Description],""))</f>
        <v/>
      </c>
      <c r="AT393" s="44" t="s">
        <v>283</v>
      </c>
      <c r="AU393" t="e">
        <f t="shared" si="64"/>
        <v>#N/A</v>
      </c>
      <c r="AV393" t="e">
        <f t="shared" si="65"/>
        <v>#N/A</v>
      </c>
      <c r="AW393" s="44" t="str" cm="1">
        <f t="array" ref="AW393">IF(D393="","",_xlfn.TOROW(lookup!A574:A586))</f>
        <v/>
      </c>
    </row>
    <row r="394" spans="1:49" x14ac:dyDescent="0.25">
      <c r="A394" s="56">
        <v>385</v>
      </c>
      <c r="B394" s="57" t="str">
        <f t="shared" si="61"/>
        <v/>
      </c>
      <c r="C394" s="58"/>
      <c r="D394" s="58"/>
      <c r="E394" s="57"/>
      <c r="F394" s="57" t="str">
        <f t="shared" si="62"/>
        <v/>
      </c>
      <c r="G394" s="57"/>
      <c r="H394" s="59"/>
      <c r="I394" s="59" t="s">
        <v>183</v>
      </c>
      <c r="J394" s="59" t="s">
        <v>183</v>
      </c>
      <c r="K394" s="59"/>
      <c r="L394" s="60" t="str">
        <f t="shared" si="66"/>
        <v/>
      </c>
      <c r="M394" s="60" t="str">
        <f t="shared" si="67"/>
        <v/>
      </c>
      <c r="N394" s="59"/>
      <c r="O394" s="59"/>
      <c r="P394" s="61"/>
      <c r="Q394" s="61"/>
      <c r="R394" s="62" t="str">
        <f>IF(C394="","",_xlfn.XLOOKUP(C394,table_Termination[Connector],table_Termination[Conduit_Size]))</f>
        <v/>
      </c>
      <c r="S394" s="63" t="str">
        <f>IF(C394="","",_xlfn.XLOOKUP(C394,table_Termination[Connector],table_Termination[Wire AWG]))</f>
        <v/>
      </c>
      <c r="T394" s="64" t="str">
        <f t="shared" ref="T394:T457" si="69">IF(C394="","",IF(S394&lt;6,8,10))</f>
        <v/>
      </c>
      <c r="U394" s="65" t="str">
        <f>IF(C394="","",LEFT(_xlfn.XLOOKUP(C394,table_Termination[Connector],table_Termination[Voltage]),3))</f>
        <v/>
      </c>
      <c r="V394" s="66" t="str">
        <f t="shared" si="68"/>
        <v/>
      </c>
      <c r="W394" s="64" t="str" cm="1">
        <f t="array" aca="1" ref="W394" ca="1">IF(C394="","",IF(D394="MCC","------",IF(K394="","Black",_xlfn.XLOOKUP(K394,Table_RotateWireColor[circuit],INDIRECT("Table_RotateWireColor["&amp;U394&amp;"]")))))</f>
        <v/>
      </c>
      <c r="X394" s="64" t="str" cm="1">
        <f t="array" aca="1" ref="X394" ca="1">IF(C394="","",IF(D394="MCC","-----",IF(AH394=1,"-",IF(K394="","Red",_xlfn.XLOOKUP(L394,Table_RotateWireColor[circuit],INDIRECT("Table_RotateWireColor["&amp;U394&amp;"]"))))))</f>
        <v/>
      </c>
      <c r="Y394" s="64" t="str" cm="1">
        <f t="array" aca="1" ref="Y394" ca="1">IF(C394="","",IF(D394="MCC","-----",IF(AH394&lt;=2,"-",IF(K394="","Blue",_xlfn.XLOOKUP(M394,Table_RotateWireColor[circuit],INDIRECT("Table_RotateWireColor["&amp;U394&amp;"]"))))))</f>
        <v/>
      </c>
      <c r="Z394" s="64" t="str" cm="1">
        <f t="array" aca="1" ref="Z394" ca="1">IF(C394="","",IF(D394="MCC","-----",IF(AI394&lt;&gt;1,"-",IF(K394="","White",_xlfn.XLOOKUP("N",Table_RotateWireColor[circuit],INDIRECT("Table_RotateWireColor["&amp;U394&amp;"]"))))))</f>
        <v/>
      </c>
      <c r="AA394" s="64" t="str">
        <f t="shared" si="63"/>
        <v/>
      </c>
      <c r="AB394" s="67" t="str">
        <f>IF(C394="","","PWxx-"&amp;_xlfn.XLOOKUP(C394,table_Termination[Connector],table_Termination[Abbreviation])&amp;"T-xxSALx("&amp;IF(D394="LFMC",0,IF(D394="MCC",1,3))&amp;IF(Q394="Bolt",1,0)&amp;IF(AL394="None",0,IF(AL394="1G",1,IF(AL394="4x4",2,3)))&amp;")")</f>
        <v/>
      </c>
      <c r="AC394" s="68" t="str">
        <f>IF(D394="MCC","MC Cable Wire Colors "&amp;_xlfn.XLOOKUP(C394,table_Termination[Connector],table_Termination[MCC_Wire_Colors]),"")</f>
        <v/>
      </c>
      <c r="AD394" s="69"/>
      <c r="AG394" t="e">
        <f>IF(AND(LEFT(C394,2)="L6",_xlfn.NUMBERVALUE(LEFT(U394,3))&gt;250),"1ph",_xlfn.XLOOKUP(C394,table_Termination[Connector],table_Termination[Phasing]))</f>
        <v>#N/A</v>
      </c>
      <c r="AH394" t="e">
        <f>_xlfn.XLOOKUP('Order Entry'!AG394,lookup!$O$3:$O$7,lookup!$P$3:$P$7)</f>
        <v>#N/A</v>
      </c>
      <c r="AI394" t="e">
        <f>_xlfn.XLOOKUP('Order Entry'!AG394,lookup!$O$3:$O$7,lookup!$Q$3:$Q$7)</f>
        <v>#N/A</v>
      </c>
      <c r="AJ394">
        <f t="shared" ref="AJ394:AJ457" si="70">IF(_xlfn.NUMBERVALUE(LEFT(K394,3))=120,208,_xlfn.NUMBERVALUE(LEFT(K394,3)))</f>
        <v>0</v>
      </c>
      <c r="AK394" t="e">
        <f>_xlfn.XLOOKUP(C394,table_Termination[Connector],table_Termination[Plate_Hole])</f>
        <v>#N/A</v>
      </c>
      <c r="AL394" t="e">
        <f>_xlfn.XLOOKUP(V394,lookup!$AD$68:$AD$72,lookup!$AC$68:$AC$72)</f>
        <v>#N/A</v>
      </c>
      <c r="AM394" s="44" t="str" cm="1">
        <f t="array" ref="AM394">IF(C394="","",IF(_xlfn.XLOOKUP(C394,table_Termination[Connector],table_Termination[Plate_Hole])=1.6,{"4x4","1G"},IF(_xlfn.XLOOKUP(C394,table_Termination[Connector],table_Termination[Plate_Hole])=2.1,"4x4","None")))</f>
        <v/>
      </c>
      <c r="AO394" s="44" t="str" cm="1">
        <f t="array" ref="AO394">IF(AM394="","None",_xlfn.XLOOKUP(_xlfn.ANCHORARRAY(AM394),lookup!$AC$68:$AC$72,lookup!$AD$68:$AD$72))</f>
        <v>None</v>
      </c>
      <c r="AQ394" s="44" t="s">
        <v>283</v>
      </c>
      <c r="AR394" t="str">
        <f>IF(C394="","",_xlfn.XLOOKUP(_xlfn.XLOOKUP(C394,table_Termination[Connector],table_Termination[SQD_Breaker]),Table_Breaker[breaker],Table_Breaker[Description]))</f>
        <v/>
      </c>
      <c r="AS394" t="str">
        <f>IF(C394="","",_xlfn.XLOOKUP(_xlfn.XLOOKUP(C394,table_Termination[Connector],table_Termination[HV_Siem_Breaker]),Table_Breaker[breaker],Table_Breaker[Description],""))</f>
        <v/>
      </c>
      <c r="AT394" s="44" t="s">
        <v>283</v>
      </c>
      <c r="AU394" t="e">
        <f t="shared" si="64"/>
        <v>#N/A</v>
      </c>
      <c r="AV394" t="e">
        <f t="shared" si="65"/>
        <v>#N/A</v>
      </c>
      <c r="AW394" s="44" t="str" cm="1">
        <f t="array" ref="AW394">IF(D394="","",_xlfn.TOROW(lookup!A575:A587))</f>
        <v/>
      </c>
    </row>
    <row r="395" spans="1:49" x14ac:dyDescent="0.25">
      <c r="A395" s="56">
        <v>386</v>
      </c>
      <c r="B395" s="57" t="str">
        <f t="shared" ref="B395:B458" si="71">IF(C395="","",1)</f>
        <v/>
      </c>
      <c r="C395" s="58"/>
      <c r="D395" s="58"/>
      <c r="E395" s="57"/>
      <c r="F395" s="57" t="str">
        <f t="shared" ref="F395:F458" si="72">IF(E395="","",6)</f>
        <v/>
      </c>
      <c r="G395" s="57"/>
      <c r="H395" s="59"/>
      <c r="I395" s="59" t="s">
        <v>183</v>
      </c>
      <c r="J395" s="59" t="s">
        <v>183</v>
      </c>
      <c r="K395" s="59"/>
      <c r="L395" s="60" t="str">
        <f t="shared" si="66"/>
        <v/>
      </c>
      <c r="M395" s="60" t="str">
        <f t="shared" si="67"/>
        <v/>
      </c>
      <c r="N395" s="59"/>
      <c r="O395" s="59"/>
      <c r="P395" s="61"/>
      <c r="Q395" s="61"/>
      <c r="R395" s="62" t="str">
        <f>IF(C395="","",_xlfn.XLOOKUP(C395,table_Termination[Connector],table_Termination[Conduit_Size]))</f>
        <v/>
      </c>
      <c r="S395" s="63" t="str">
        <f>IF(C395="","",_xlfn.XLOOKUP(C395,table_Termination[Connector],table_Termination[Wire AWG]))</f>
        <v/>
      </c>
      <c r="T395" s="64" t="str">
        <f t="shared" si="69"/>
        <v/>
      </c>
      <c r="U395" s="65" t="str">
        <f>IF(C395="","",LEFT(_xlfn.XLOOKUP(C395,table_Termination[Connector],table_Termination[Voltage]),3))</f>
        <v/>
      </c>
      <c r="V395" s="66" t="str">
        <f t="shared" si="68"/>
        <v/>
      </c>
      <c r="W395" s="64" t="str" cm="1">
        <f t="array" aca="1" ref="W395" ca="1">IF(C395="","",IF(D395="MCC","------",IF(K395="","Black",_xlfn.XLOOKUP(K395,Table_RotateWireColor[circuit],INDIRECT("Table_RotateWireColor["&amp;U395&amp;"]")))))</f>
        <v/>
      </c>
      <c r="X395" s="64" t="str" cm="1">
        <f t="array" aca="1" ref="X395" ca="1">IF(C395="","",IF(D395="MCC","-----",IF(AH395=1,"-",IF(K395="","Red",_xlfn.XLOOKUP(L395,Table_RotateWireColor[circuit],INDIRECT("Table_RotateWireColor["&amp;U395&amp;"]"))))))</f>
        <v/>
      </c>
      <c r="Y395" s="64" t="str" cm="1">
        <f t="array" aca="1" ref="Y395" ca="1">IF(C395="","",IF(D395="MCC","-----",IF(AH395&lt;=2,"-",IF(K395="","Blue",_xlfn.XLOOKUP(M395,Table_RotateWireColor[circuit],INDIRECT("Table_RotateWireColor["&amp;U395&amp;"]"))))))</f>
        <v/>
      </c>
      <c r="Z395" s="64" t="str" cm="1">
        <f t="array" aca="1" ref="Z395" ca="1">IF(C395="","",IF(D395="MCC","-----",IF(AI395&lt;&gt;1,"-",IF(K395="","White",_xlfn.XLOOKUP("N",Table_RotateWireColor[circuit],INDIRECT("Table_RotateWireColor["&amp;U395&amp;"]"))))))</f>
        <v/>
      </c>
      <c r="AA395" s="64" t="str">
        <f t="shared" ref="AA395:AA458" si="73">IF(C395="","",IF(D395="MCC","--&gt;","Green"))</f>
        <v/>
      </c>
      <c r="AB395" s="67" t="str">
        <f>IF(C395="","","PWxx-"&amp;_xlfn.XLOOKUP(C395,table_Termination[Connector],table_Termination[Abbreviation])&amp;"T-xxSALx("&amp;IF(D395="LFMC",0,IF(D395="MCC",1,3))&amp;IF(Q395="Bolt",1,0)&amp;IF(AL395="None",0,IF(AL395="1G",1,IF(AL395="4x4",2,3)))&amp;")")</f>
        <v/>
      </c>
      <c r="AC395" s="68" t="str">
        <f>IF(D395="MCC","MC Cable Wire Colors "&amp;_xlfn.XLOOKUP(C395,table_Termination[Connector],table_Termination[MCC_Wire_Colors]),"")</f>
        <v/>
      </c>
      <c r="AD395" s="69"/>
      <c r="AG395" t="e">
        <f>IF(AND(LEFT(C395,2)="L6",_xlfn.NUMBERVALUE(LEFT(U395,3))&gt;250),"1ph",_xlfn.XLOOKUP(C395,table_Termination[Connector],table_Termination[Phasing]))</f>
        <v>#N/A</v>
      </c>
      <c r="AH395" t="e">
        <f>_xlfn.XLOOKUP('Order Entry'!AG395,lookup!$O$3:$O$7,lookup!$P$3:$P$7)</f>
        <v>#N/A</v>
      </c>
      <c r="AI395" t="e">
        <f>_xlfn.XLOOKUP('Order Entry'!AG395,lookup!$O$3:$O$7,lookup!$Q$3:$Q$7)</f>
        <v>#N/A</v>
      </c>
      <c r="AJ395">
        <f t="shared" si="70"/>
        <v>0</v>
      </c>
      <c r="AK395" t="e">
        <f>_xlfn.XLOOKUP(C395,table_Termination[Connector],table_Termination[Plate_Hole])</f>
        <v>#N/A</v>
      </c>
      <c r="AL395" t="e">
        <f>_xlfn.XLOOKUP(V395,lookup!$AD$68:$AD$72,lookup!$AC$68:$AC$72)</f>
        <v>#N/A</v>
      </c>
      <c r="AM395" s="44" t="str" cm="1">
        <f t="array" ref="AM395">IF(C395="","",IF(_xlfn.XLOOKUP(C395,table_Termination[Connector],table_Termination[Plate_Hole])=1.6,{"4x4","1G"},IF(_xlfn.XLOOKUP(C395,table_Termination[Connector],table_Termination[Plate_Hole])=2.1,"4x4","None")))</f>
        <v/>
      </c>
      <c r="AO395" s="44" t="str" cm="1">
        <f t="array" ref="AO395">IF(AM395="","None",_xlfn.XLOOKUP(_xlfn.ANCHORARRAY(AM395),lookup!$AC$68:$AC$72,lookup!$AD$68:$AD$72))</f>
        <v>None</v>
      </c>
      <c r="AQ395" s="44" t="s">
        <v>283</v>
      </c>
      <c r="AR395" t="str">
        <f>IF(C395="","",_xlfn.XLOOKUP(_xlfn.XLOOKUP(C395,table_Termination[Connector],table_Termination[SQD_Breaker]),Table_Breaker[breaker],Table_Breaker[Description]))</f>
        <v/>
      </c>
      <c r="AS395" t="str">
        <f>IF(C395="","",_xlfn.XLOOKUP(_xlfn.XLOOKUP(C395,table_Termination[Connector],table_Termination[HV_Siem_Breaker]),Table_Breaker[breaker],Table_Breaker[Description],""))</f>
        <v/>
      </c>
      <c r="AT395" s="44" t="s">
        <v>283</v>
      </c>
      <c r="AU395" t="e">
        <f t="shared" si="64"/>
        <v>#N/A</v>
      </c>
      <c r="AV395" t="e">
        <f t="shared" si="65"/>
        <v>#N/A</v>
      </c>
      <c r="AW395" s="44" t="str" cm="1">
        <f t="array" ref="AW395">IF(D395="","",_xlfn.TOROW(lookup!A576:A588))</f>
        <v/>
      </c>
    </row>
    <row r="396" spans="1:49" x14ac:dyDescent="0.25">
      <c r="A396" s="56">
        <v>387</v>
      </c>
      <c r="B396" s="57" t="str">
        <f t="shared" si="71"/>
        <v/>
      </c>
      <c r="C396" s="58"/>
      <c r="D396" s="58"/>
      <c r="E396" s="57"/>
      <c r="F396" s="57" t="str">
        <f t="shared" si="72"/>
        <v/>
      </c>
      <c r="G396" s="57"/>
      <c r="H396" s="59"/>
      <c r="I396" s="59" t="s">
        <v>183</v>
      </c>
      <c r="J396" s="59" t="s">
        <v>183</v>
      </c>
      <c r="K396" s="59"/>
      <c r="L396" s="60" t="str">
        <f t="shared" si="66"/>
        <v/>
      </c>
      <c r="M396" s="60" t="str">
        <f t="shared" si="67"/>
        <v/>
      </c>
      <c r="N396" s="59"/>
      <c r="O396" s="59"/>
      <c r="P396" s="61"/>
      <c r="Q396" s="61"/>
      <c r="R396" s="62" t="str">
        <f>IF(C396="","",_xlfn.XLOOKUP(C396,table_Termination[Connector],table_Termination[Conduit_Size]))</f>
        <v/>
      </c>
      <c r="S396" s="63" t="str">
        <f>IF(C396="","",_xlfn.XLOOKUP(C396,table_Termination[Connector],table_Termination[Wire AWG]))</f>
        <v/>
      </c>
      <c r="T396" s="64" t="str">
        <f t="shared" si="69"/>
        <v/>
      </c>
      <c r="U396" s="65" t="str">
        <f>IF(C396="","",LEFT(_xlfn.XLOOKUP(C396,table_Termination[Connector],table_Termination[Voltage]),3))</f>
        <v/>
      </c>
      <c r="V396" s="66" t="str">
        <f t="shared" si="68"/>
        <v/>
      </c>
      <c r="W396" s="64" t="str" cm="1">
        <f t="array" aca="1" ref="W396" ca="1">IF(C396="","",IF(D396="MCC","------",IF(K396="","Black",_xlfn.XLOOKUP(K396,Table_RotateWireColor[circuit],INDIRECT("Table_RotateWireColor["&amp;U396&amp;"]")))))</f>
        <v/>
      </c>
      <c r="X396" s="64" t="str" cm="1">
        <f t="array" aca="1" ref="X396" ca="1">IF(C396="","",IF(D396="MCC","-----",IF(AH396=1,"-",IF(K396="","Red",_xlfn.XLOOKUP(L396,Table_RotateWireColor[circuit],INDIRECT("Table_RotateWireColor["&amp;U396&amp;"]"))))))</f>
        <v/>
      </c>
      <c r="Y396" s="64" t="str" cm="1">
        <f t="array" aca="1" ref="Y396" ca="1">IF(C396="","",IF(D396="MCC","-----",IF(AH396&lt;=2,"-",IF(K396="","Blue",_xlfn.XLOOKUP(M396,Table_RotateWireColor[circuit],INDIRECT("Table_RotateWireColor["&amp;U396&amp;"]"))))))</f>
        <v/>
      </c>
      <c r="Z396" s="64" t="str" cm="1">
        <f t="array" aca="1" ref="Z396" ca="1">IF(C396="","",IF(D396="MCC","-----",IF(AI396&lt;&gt;1,"-",IF(K396="","White",_xlfn.XLOOKUP("N",Table_RotateWireColor[circuit],INDIRECT("Table_RotateWireColor["&amp;U396&amp;"]"))))))</f>
        <v/>
      </c>
      <c r="AA396" s="64" t="str">
        <f t="shared" si="73"/>
        <v/>
      </c>
      <c r="AB396" s="67" t="str">
        <f>IF(C396="","","PWxx-"&amp;_xlfn.XLOOKUP(C396,table_Termination[Connector],table_Termination[Abbreviation])&amp;"T-xxSALx("&amp;IF(D396="LFMC",0,IF(D396="MCC",1,3))&amp;IF(Q396="Bolt",1,0)&amp;IF(AL396="None",0,IF(AL396="1G",1,IF(AL396="4x4",2,3)))&amp;")")</f>
        <v/>
      </c>
      <c r="AC396" s="68" t="str">
        <f>IF(D396="MCC","MC Cable Wire Colors "&amp;_xlfn.XLOOKUP(C396,table_Termination[Connector],table_Termination[MCC_Wire_Colors]),"")</f>
        <v/>
      </c>
      <c r="AD396" s="69"/>
      <c r="AG396" t="e">
        <f>IF(AND(LEFT(C396,2)="L6",_xlfn.NUMBERVALUE(LEFT(U396,3))&gt;250),"1ph",_xlfn.XLOOKUP(C396,table_Termination[Connector],table_Termination[Phasing]))</f>
        <v>#N/A</v>
      </c>
      <c r="AH396" t="e">
        <f>_xlfn.XLOOKUP('Order Entry'!AG396,lookup!$O$3:$O$7,lookup!$P$3:$P$7)</f>
        <v>#N/A</v>
      </c>
      <c r="AI396" t="e">
        <f>_xlfn.XLOOKUP('Order Entry'!AG396,lookup!$O$3:$O$7,lookup!$Q$3:$Q$7)</f>
        <v>#N/A</v>
      </c>
      <c r="AJ396">
        <f t="shared" si="70"/>
        <v>0</v>
      </c>
      <c r="AK396" t="e">
        <f>_xlfn.XLOOKUP(C396,table_Termination[Connector],table_Termination[Plate_Hole])</f>
        <v>#N/A</v>
      </c>
      <c r="AL396" t="e">
        <f>_xlfn.XLOOKUP(V396,lookup!$AD$68:$AD$72,lookup!$AC$68:$AC$72)</f>
        <v>#N/A</v>
      </c>
      <c r="AM396" s="44" t="str" cm="1">
        <f t="array" ref="AM396">IF(C396="","",IF(_xlfn.XLOOKUP(C396,table_Termination[Connector],table_Termination[Plate_Hole])=1.6,{"4x4","1G"},IF(_xlfn.XLOOKUP(C396,table_Termination[Connector],table_Termination[Plate_Hole])=2.1,"4x4","None")))</f>
        <v/>
      </c>
      <c r="AO396" s="44" t="str" cm="1">
        <f t="array" ref="AO396">IF(AM396="","None",_xlfn.XLOOKUP(_xlfn.ANCHORARRAY(AM396),lookup!$AC$68:$AC$72,lookup!$AD$68:$AD$72))</f>
        <v>None</v>
      </c>
      <c r="AQ396" s="44" t="s">
        <v>283</v>
      </c>
      <c r="AR396" t="str">
        <f>IF(C396="","",_xlfn.XLOOKUP(_xlfn.XLOOKUP(C396,table_Termination[Connector],table_Termination[SQD_Breaker]),Table_Breaker[breaker],Table_Breaker[Description]))</f>
        <v/>
      </c>
      <c r="AS396" t="str">
        <f>IF(C396="","",_xlfn.XLOOKUP(_xlfn.XLOOKUP(C396,table_Termination[Connector],table_Termination[HV_Siem_Breaker]),Table_Breaker[breaker],Table_Breaker[Description],""))</f>
        <v/>
      </c>
      <c r="AT396" s="44" t="s">
        <v>283</v>
      </c>
      <c r="AU396" t="e">
        <f t="shared" ref="AU396:AU459" si="74">IF(OR(AL396="",AL396="None"),"","1 Bolt")</f>
        <v>#N/A</v>
      </c>
      <c r="AV396" t="e">
        <f t="shared" ref="AV396:AV459" si="75">IF(OR(AL396="",AL396="None",AL396="60AH",AL396="2030AH",AL396="4x4"),"","2 Bolt Bracket")</f>
        <v>#N/A</v>
      </c>
      <c r="AW396" s="44" t="str" cm="1">
        <f t="array" ref="AW396">IF(D396="","",_xlfn.TOROW(lookup!A577:A589))</f>
        <v/>
      </c>
    </row>
    <row r="397" spans="1:49" x14ac:dyDescent="0.25">
      <c r="A397" s="56">
        <v>388</v>
      </c>
      <c r="B397" s="57" t="str">
        <f t="shared" si="71"/>
        <v/>
      </c>
      <c r="C397" s="58"/>
      <c r="D397" s="58"/>
      <c r="E397" s="57"/>
      <c r="F397" s="57" t="str">
        <f t="shared" si="72"/>
        <v/>
      </c>
      <c r="G397" s="57"/>
      <c r="H397" s="59"/>
      <c r="I397" s="59" t="s">
        <v>183</v>
      </c>
      <c r="J397" s="59" t="s">
        <v>183</v>
      </c>
      <c r="K397" s="59"/>
      <c r="L397" s="60" t="str">
        <f t="shared" si="66"/>
        <v/>
      </c>
      <c r="M397" s="60" t="str">
        <f t="shared" si="67"/>
        <v/>
      </c>
      <c r="N397" s="59"/>
      <c r="O397" s="59"/>
      <c r="P397" s="61"/>
      <c r="Q397" s="61"/>
      <c r="R397" s="62" t="str">
        <f>IF(C397="","",_xlfn.XLOOKUP(C397,table_Termination[Connector],table_Termination[Conduit_Size]))</f>
        <v/>
      </c>
      <c r="S397" s="63" t="str">
        <f>IF(C397="","",_xlfn.XLOOKUP(C397,table_Termination[Connector],table_Termination[Wire AWG]))</f>
        <v/>
      </c>
      <c r="T397" s="64" t="str">
        <f t="shared" si="69"/>
        <v/>
      </c>
      <c r="U397" s="65" t="str">
        <f>IF(C397="","",LEFT(_xlfn.XLOOKUP(C397,table_Termination[Connector],table_Termination[Voltage]),3))</f>
        <v/>
      </c>
      <c r="V397" s="66" t="str">
        <f t="shared" si="68"/>
        <v/>
      </c>
      <c r="W397" s="64" t="str" cm="1">
        <f t="array" aca="1" ref="W397" ca="1">IF(C397="","",IF(D397="MCC","------",IF(K397="","Black",_xlfn.XLOOKUP(K397,Table_RotateWireColor[circuit],INDIRECT("Table_RotateWireColor["&amp;U397&amp;"]")))))</f>
        <v/>
      </c>
      <c r="X397" s="64" t="str" cm="1">
        <f t="array" aca="1" ref="X397" ca="1">IF(C397="","",IF(D397="MCC","-----",IF(AH397=1,"-",IF(K397="","Red",_xlfn.XLOOKUP(L397,Table_RotateWireColor[circuit],INDIRECT("Table_RotateWireColor["&amp;U397&amp;"]"))))))</f>
        <v/>
      </c>
      <c r="Y397" s="64" t="str" cm="1">
        <f t="array" aca="1" ref="Y397" ca="1">IF(C397="","",IF(D397="MCC","-----",IF(AH397&lt;=2,"-",IF(K397="","Blue",_xlfn.XLOOKUP(M397,Table_RotateWireColor[circuit],INDIRECT("Table_RotateWireColor["&amp;U397&amp;"]"))))))</f>
        <v/>
      </c>
      <c r="Z397" s="64" t="str" cm="1">
        <f t="array" aca="1" ref="Z397" ca="1">IF(C397="","",IF(D397="MCC","-----",IF(AI397&lt;&gt;1,"-",IF(K397="","White",_xlfn.XLOOKUP("N",Table_RotateWireColor[circuit],INDIRECT("Table_RotateWireColor["&amp;U397&amp;"]"))))))</f>
        <v/>
      </c>
      <c r="AA397" s="64" t="str">
        <f t="shared" si="73"/>
        <v/>
      </c>
      <c r="AB397" s="67" t="str">
        <f>IF(C397="","","PWxx-"&amp;_xlfn.XLOOKUP(C397,table_Termination[Connector],table_Termination[Abbreviation])&amp;"T-xxSALx("&amp;IF(D397="LFMC",0,IF(D397="MCC",1,3))&amp;IF(Q397="Bolt",1,0)&amp;IF(AL397="None",0,IF(AL397="1G",1,IF(AL397="4x4",2,3)))&amp;")")</f>
        <v/>
      </c>
      <c r="AC397" s="68" t="str">
        <f>IF(D397="MCC","MC Cable Wire Colors "&amp;_xlfn.XLOOKUP(C397,table_Termination[Connector],table_Termination[MCC_Wire_Colors]),"")</f>
        <v/>
      </c>
      <c r="AD397" s="69"/>
      <c r="AG397" t="e">
        <f>IF(AND(LEFT(C397,2)="L6",_xlfn.NUMBERVALUE(LEFT(U397,3))&gt;250),"1ph",_xlfn.XLOOKUP(C397,table_Termination[Connector],table_Termination[Phasing]))</f>
        <v>#N/A</v>
      </c>
      <c r="AH397" t="e">
        <f>_xlfn.XLOOKUP('Order Entry'!AG397,lookup!$O$3:$O$7,lookup!$P$3:$P$7)</f>
        <v>#N/A</v>
      </c>
      <c r="AI397" t="e">
        <f>_xlfn.XLOOKUP('Order Entry'!AG397,lookup!$O$3:$O$7,lookup!$Q$3:$Q$7)</f>
        <v>#N/A</v>
      </c>
      <c r="AJ397">
        <f t="shared" si="70"/>
        <v>0</v>
      </c>
      <c r="AK397" t="e">
        <f>_xlfn.XLOOKUP(C397,table_Termination[Connector],table_Termination[Plate_Hole])</f>
        <v>#N/A</v>
      </c>
      <c r="AL397" t="e">
        <f>_xlfn.XLOOKUP(V397,lookup!$AD$68:$AD$72,lookup!$AC$68:$AC$72)</f>
        <v>#N/A</v>
      </c>
      <c r="AM397" s="44" t="str" cm="1">
        <f t="array" ref="AM397">IF(C397="","",IF(_xlfn.XLOOKUP(C397,table_Termination[Connector],table_Termination[Plate_Hole])=1.6,{"4x4","1G"},IF(_xlfn.XLOOKUP(C397,table_Termination[Connector],table_Termination[Plate_Hole])=2.1,"4x4","None")))</f>
        <v/>
      </c>
      <c r="AO397" s="44" t="str" cm="1">
        <f t="array" ref="AO397">IF(AM397="","None",_xlfn.XLOOKUP(_xlfn.ANCHORARRAY(AM397),lookup!$AC$68:$AC$72,lookup!$AD$68:$AD$72))</f>
        <v>None</v>
      </c>
      <c r="AQ397" s="44" t="s">
        <v>283</v>
      </c>
      <c r="AR397" t="str">
        <f>IF(C397="","",_xlfn.XLOOKUP(_xlfn.XLOOKUP(C397,table_Termination[Connector],table_Termination[SQD_Breaker]),Table_Breaker[breaker],Table_Breaker[Description]))</f>
        <v/>
      </c>
      <c r="AS397" t="str">
        <f>IF(C397="","",_xlfn.XLOOKUP(_xlfn.XLOOKUP(C397,table_Termination[Connector],table_Termination[HV_Siem_Breaker]),Table_Breaker[breaker],Table_Breaker[Description],""))</f>
        <v/>
      </c>
      <c r="AT397" s="44" t="s">
        <v>283</v>
      </c>
      <c r="AU397" t="e">
        <f t="shared" si="74"/>
        <v>#N/A</v>
      </c>
      <c r="AV397" t="e">
        <f t="shared" si="75"/>
        <v>#N/A</v>
      </c>
      <c r="AW397" s="44" t="str" cm="1">
        <f t="array" ref="AW397">IF(D397="","",_xlfn.TOROW(lookup!A578:A590))</f>
        <v/>
      </c>
    </row>
    <row r="398" spans="1:49" x14ac:dyDescent="0.25">
      <c r="A398" s="56">
        <v>389</v>
      </c>
      <c r="B398" s="57" t="str">
        <f t="shared" si="71"/>
        <v/>
      </c>
      <c r="C398" s="58"/>
      <c r="D398" s="58"/>
      <c r="E398" s="57"/>
      <c r="F398" s="57" t="str">
        <f t="shared" si="72"/>
        <v/>
      </c>
      <c r="G398" s="57"/>
      <c r="H398" s="59"/>
      <c r="I398" s="59" t="s">
        <v>183</v>
      </c>
      <c r="J398" s="59" t="s">
        <v>183</v>
      </c>
      <c r="K398" s="59"/>
      <c r="L398" s="60" t="str">
        <f t="shared" si="66"/>
        <v/>
      </c>
      <c r="M398" s="60" t="str">
        <f t="shared" si="67"/>
        <v/>
      </c>
      <c r="N398" s="59"/>
      <c r="O398" s="59"/>
      <c r="P398" s="61"/>
      <c r="Q398" s="61"/>
      <c r="R398" s="62" t="str">
        <f>IF(C398="","",_xlfn.XLOOKUP(C398,table_Termination[Connector],table_Termination[Conduit_Size]))</f>
        <v/>
      </c>
      <c r="S398" s="63" t="str">
        <f>IF(C398="","",_xlfn.XLOOKUP(C398,table_Termination[Connector],table_Termination[Wire AWG]))</f>
        <v/>
      </c>
      <c r="T398" s="64" t="str">
        <f t="shared" si="69"/>
        <v/>
      </c>
      <c r="U398" s="65" t="str">
        <f>IF(C398="","",LEFT(_xlfn.XLOOKUP(C398,table_Termination[Connector],table_Termination[Voltage]),3))</f>
        <v/>
      </c>
      <c r="V398" s="66" t="str">
        <f t="shared" si="68"/>
        <v/>
      </c>
      <c r="W398" s="64" t="str" cm="1">
        <f t="array" aca="1" ref="W398" ca="1">IF(C398="","",IF(D398="MCC","------",IF(K398="","Black",_xlfn.XLOOKUP(K398,Table_RotateWireColor[circuit],INDIRECT("Table_RotateWireColor["&amp;U398&amp;"]")))))</f>
        <v/>
      </c>
      <c r="X398" s="64" t="str" cm="1">
        <f t="array" aca="1" ref="X398" ca="1">IF(C398="","",IF(D398="MCC","-----",IF(AH398=1,"-",IF(K398="","Red",_xlfn.XLOOKUP(L398,Table_RotateWireColor[circuit],INDIRECT("Table_RotateWireColor["&amp;U398&amp;"]"))))))</f>
        <v/>
      </c>
      <c r="Y398" s="64" t="str" cm="1">
        <f t="array" aca="1" ref="Y398" ca="1">IF(C398="","",IF(D398="MCC","-----",IF(AH398&lt;=2,"-",IF(K398="","Blue",_xlfn.XLOOKUP(M398,Table_RotateWireColor[circuit],INDIRECT("Table_RotateWireColor["&amp;U398&amp;"]"))))))</f>
        <v/>
      </c>
      <c r="Z398" s="64" t="str" cm="1">
        <f t="array" aca="1" ref="Z398" ca="1">IF(C398="","",IF(D398="MCC","-----",IF(AI398&lt;&gt;1,"-",IF(K398="","White",_xlfn.XLOOKUP("N",Table_RotateWireColor[circuit],INDIRECT("Table_RotateWireColor["&amp;U398&amp;"]"))))))</f>
        <v/>
      </c>
      <c r="AA398" s="64" t="str">
        <f t="shared" si="73"/>
        <v/>
      </c>
      <c r="AB398" s="67" t="str">
        <f>IF(C398="","","PWxx-"&amp;_xlfn.XLOOKUP(C398,table_Termination[Connector],table_Termination[Abbreviation])&amp;"T-xxSALx("&amp;IF(D398="LFMC",0,IF(D398="MCC",1,3))&amp;IF(Q398="Bolt",1,0)&amp;IF(AL398="None",0,IF(AL398="1G",1,IF(AL398="4x4",2,3)))&amp;")")</f>
        <v/>
      </c>
      <c r="AC398" s="68" t="str">
        <f>IF(D398="MCC","MC Cable Wire Colors "&amp;_xlfn.XLOOKUP(C398,table_Termination[Connector],table_Termination[MCC_Wire_Colors]),"")</f>
        <v/>
      </c>
      <c r="AD398" s="69"/>
      <c r="AG398" t="e">
        <f>IF(AND(LEFT(C398,2)="L6",_xlfn.NUMBERVALUE(LEFT(U398,3))&gt;250),"1ph",_xlfn.XLOOKUP(C398,table_Termination[Connector],table_Termination[Phasing]))</f>
        <v>#N/A</v>
      </c>
      <c r="AH398" t="e">
        <f>_xlfn.XLOOKUP('Order Entry'!AG398,lookup!$O$3:$O$7,lookup!$P$3:$P$7)</f>
        <v>#N/A</v>
      </c>
      <c r="AI398" t="e">
        <f>_xlfn.XLOOKUP('Order Entry'!AG398,lookup!$O$3:$O$7,lookup!$Q$3:$Q$7)</f>
        <v>#N/A</v>
      </c>
      <c r="AJ398">
        <f t="shared" si="70"/>
        <v>0</v>
      </c>
      <c r="AK398" t="e">
        <f>_xlfn.XLOOKUP(C398,table_Termination[Connector],table_Termination[Plate_Hole])</f>
        <v>#N/A</v>
      </c>
      <c r="AL398" t="e">
        <f>_xlfn.XLOOKUP(V398,lookup!$AD$68:$AD$72,lookup!$AC$68:$AC$72)</f>
        <v>#N/A</v>
      </c>
      <c r="AM398" s="44" t="str" cm="1">
        <f t="array" ref="AM398">IF(C398="","",IF(_xlfn.XLOOKUP(C398,table_Termination[Connector],table_Termination[Plate_Hole])=1.6,{"4x4","1G"},IF(_xlfn.XLOOKUP(C398,table_Termination[Connector],table_Termination[Plate_Hole])=2.1,"4x4","None")))</f>
        <v/>
      </c>
      <c r="AO398" s="44" t="str" cm="1">
        <f t="array" ref="AO398">IF(AM398="","None",_xlfn.XLOOKUP(_xlfn.ANCHORARRAY(AM398),lookup!$AC$68:$AC$72,lookup!$AD$68:$AD$72))</f>
        <v>None</v>
      </c>
      <c r="AQ398" s="44" t="s">
        <v>283</v>
      </c>
      <c r="AR398" t="str">
        <f>IF(C398="","",_xlfn.XLOOKUP(_xlfn.XLOOKUP(C398,table_Termination[Connector],table_Termination[SQD_Breaker]),Table_Breaker[breaker],Table_Breaker[Description]))</f>
        <v/>
      </c>
      <c r="AS398" t="str">
        <f>IF(C398="","",_xlfn.XLOOKUP(_xlfn.XLOOKUP(C398,table_Termination[Connector],table_Termination[HV_Siem_Breaker]),Table_Breaker[breaker],Table_Breaker[Description],""))</f>
        <v/>
      </c>
      <c r="AT398" s="44" t="s">
        <v>283</v>
      </c>
      <c r="AU398" t="e">
        <f t="shared" si="74"/>
        <v>#N/A</v>
      </c>
      <c r="AV398" t="e">
        <f t="shared" si="75"/>
        <v>#N/A</v>
      </c>
      <c r="AW398" s="44" t="str" cm="1">
        <f t="array" ref="AW398">IF(D398="","",_xlfn.TOROW(lookup!A579:A591))</f>
        <v/>
      </c>
    </row>
    <row r="399" spans="1:49" x14ac:dyDescent="0.25">
      <c r="A399" s="56">
        <v>390</v>
      </c>
      <c r="B399" s="57" t="str">
        <f t="shared" si="71"/>
        <v/>
      </c>
      <c r="C399" s="58"/>
      <c r="D399" s="58"/>
      <c r="E399" s="57"/>
      <c r="F399" s="57" t="str">
        <f t="shared" si="72"/>
        <v/>
      </c>
      <c r="G399" s="57"/>
      <c r="H399" s="59"/>
      <c r="I399" s="59" t="s">
        <v>183</v>
      </c>
      <c r="J399" s="59" t="s">
        <v>183</v>
      </c>
      <c r="K399" s="59"/>
      <c r="L399" s="60" t="str">
        <f t="shared" si="66"/>
        <v/>
      </c>
      <c r="M399" s="60" t="str">
        <f t="shared" si="67"/>
        <v/>
      </c>
      <c r="N399" s="59"/>
      <c r="O399" s="59"/>
      <c r="P399" s="61"/>
      <c r="Q399" s="61"/>
      <c r="R399" s="62" t="str">
        <f>IF(C399="","",_xlfn.XLOOKUP(C399,table_Termination[Connector],table_Termination[Conduit_Size]))</f>
        <v/>
      </c>
      <c r="S399" s="63" t="str">
        <f>IF(C399="","",_xlfn.XLOOKUP(C399,table_Termination[Connector],table_Termination[Wire AWG]))</f>
        <v/>
      </c>
      <c r="T399" s="64" t="str">
        <f t="shared" si="69"/>
        <v/>
      </c>
      <c r="U399" s="65" t="str">
        <f>IF(C399="","",LEFT(_xlfn.XLOOKUP(C399,table_Termination[Connector],table_Termination[Voltage]),3))</f>
        <v/>
      </c>
      <c r="V399" s="66" t="str">
        <f t="shared" si="68"/>
        <v/>
      </c>
      <c r="W399" s="64" t="str" cm="1">
        <f t="array" aca="1" ref="W399" ca="1">IF(C399="","",IF(D399="MCC","------",IF(K399="","Black",_xlfn.XLOOKUP(K399,Table_RotateWireColor[circuit],INDIRECT("Table_RotateWireColor["&amp;U399&amp;"]")))))</f>
        <v/>
      </c>
      <c r="X399" s="64" t="str" cm="1">
        <f t="array" aca="1" ref="X399" ca="1">IF(C399="","",IF(D399="MCC","-----",IF(AH399=1,"-",IF(K399="","Red",_xlfn.XLOOKUP(L399,Table_RotateWireColor[circuit],INDIRECT("Table_RotateWireColor["&amp;U399&amp;"]"))))))</f>
        <v/>
      </c>
      <c r="Y399" s="64" t="str" cm="1">
        <f t="array" aca="1" ref="Y399" ca="1">IF(C399="","",IF(D399="MCC","-----",IF(AH399&lt;=2,"-",IF(K399="","Blue",_xlfn.XLOOKUP(M399,Table_RotateWireColor[circuit],INDIRECT("Table_RotateWireColor["&amp;U399&amp;"]"))))))</f>
        <v/>
      </c>
      <c r="Z399" s="64" t="str" cm="1">
        <f t="array" aca="1" ref="Z399" ca="1">IF(C399="","",IF(D399="MCC","-----",IF(AI399&lt;&gt;1,"-",IF(K399="","White",_xlfn.XLOOKUP("N",Table_RotateWireColor[circuit],INDIRECT("Table_RotateWireColor["&amp;U399&amp;"]"))))))</f>
        <v/>
      </c>
      <c r="AA399" s="64" t="str">
        <f t="shared" si="73"/>
        <v/>
      </c>
      <c r="AB399" s="67" t="str">
        <f>IF(C399="","","PWxx-"&amp;_xlfn.XLOOKUP(C399,table_Termination[Connector],table_Termination[Abbreviation])&amp;"T-xxSALx("&amp;IF(D399="LFMC",0,IF(D399="MCC",1,3))&amp;IF(Q399="Bolt",1,0)&amp;IF(AL399="None",0,IF(AL399="1G",1,IF(AL399="4x4",2,3)))&amp;")")</f>
        <v/>
      </c>
      <c r="AC399" s="68" t="str">
        <f>IF(D399="MCC","MC Cable Wire Colors "&amp;_xlfn.XLOOKUP(C399,table_Termination[Connector],table_Termination[MCC_Wire_Colors]),"")</f>
        <v/>
      </c>
      <c r="AD399" s="69"/>
      <c r="AG399" t="e">
        <f>IF(AND(LEFT(C399,2)="L6",_xlfn.NUMBERVALUE(LEFT(U399,3))&gt;250),"1ph",_xlfn.XLOOKUP(C399,table_Termination[Connector],table_Termination[Phasing]))</f>
        <v>#N/A</v>
      </c>
      <c r="AH399" t="e">
        <f>_xlfn.XLOOKUP('Order Entry'!AG399,lookup!$O$3:$O$7,lookup!$P$3:$P$7)</f>
        <v>#N/A</v>
      </c>
      <c r="AI399" t="e">
        <f>_xlfn.XLOOKUP('Order Entry'!AG399,lookup!$O$3:$O$7,lookup!$Q$3:$Q$7)</f>
        <v>#N/A</v>
      </c>
      <c r="AJ399">
        <f t="shared" si="70"/>
        <v>0</v>
      </c>
      <c r="AK399" t="e">
        <f>_xlfn.XLOOKUP(C399,table_Termination[Connector],table_Termination[Plate_Hole])</f>
        <v>#N/A</v>
      </c>
      <c r="AL399" t="e">
        <f>_xlfn.XLOOKUP(V399,lookup!$AD$68:$AD$72,lookup!$AC$68:$AC$72)</f>
        <v>#N/A</v>
      </c>
      <c r="AM399" s="44" t="str" cm="1">
        <f t="array" ref="AM399">IF(C399="","",IF(_xlfn.XLOOKUP(C399,table_Termination[Connector],table_Termination[Plate_Hole])=1.6,{"4x4","1G"},IF(_xlfn.XLOOKUP(C399,table_Termination[Connector],table_Termination[Plate_Hole])=2.1,"4x4","None")))</f>
        <v/>
      </c>
      <c r="AO399" s="44" t="str" cm="1">
        <f t="array" ref="AO399">IF(AM399="","None",_xlfn.XLOOKUP(_xlfn.ANCHORARRAY(AM399),lookup!$AC$68:$AC$72,lookup!$AD$68:$AD$72))</f>
        <v>None</v>
      </c>
      <c r="AQ399" s="44" t="s">
        <v>283</v>
      </c>
      <c r="AR399" t="str">
        <f>IF(C399="","",_xlfn.XLOOKUP(_xlfn.XLOOKUP(C399,table_Termination[Connector],table_Termination[SQD_Breaker]),Table_Breaker[breaker],Table_Breaker[Description]))</f>
        <v/>
      </c>
      <c r="AS399" t="str">
        <f>IF(C399="","",_xlfn.XLOOKUP(_xlfn.XLOOKUP(C399,table_Termination[Connector],table_Termination[HV_Siem_Breaker]),Table_Breaker[breaker],Table_Breaker[Description],""))</f>
        <v/>
      </c>
      <c r="AT399" s="44" t="s">
        <v>283</v>
      </c>
      <c r="AU399" t="e">
        <f t="shared" si="74"/>
        <v>#N/A</v>
      </c>
      <c r="AV399" t="e">
        <f t="shared" si="75"/>
        <v>#N/A</v>
      </c>
      <c r="AW399" s="44" t="str" cm="1">
        <f t="array" ref="AW399">IF(D399="","",_xlfn.TOROW(lookup!A580:A592))</f>
        <v/>
      </c>
    </row>
    <row r="400" spans="1:49" x14ac:dyDescent="0.25">
      <c r="A400" s="56">
        <v>391</v>
      </c>
      <c r="B400" s="57" t="str">
        <f t="shared" si="71"/>
        <v/>
      </c>
      <c r="C400" s="58"/>
      <c r="D400" s="58"/>
      <c r="E400" s="57"/>
      <c r="F400" s="57" t="str">
        <f t="shared" si="72"/>
        <v/>
      </c>
      <c r="G400" s="57"/>
      <c r="H400" s="59"/>
      <c r="I400" s="59" t="s">
        <v>183</v>
      </c>
      <c r="J400" s="59" t="s">
        <v>183</v>
      </c>
      <c r="K400" s="59"/>
      <c r="L400" s="60" t="str">
        <f t="shared" si="66"/>
        <v/>
      </c>
      <c r="M400" s="60" t="str">
        <f t="shared" si="67"/>
        <v/>
      </c>
      <c r="N400" s="59"/>
      <c r="O400" s="59"/>
      <c r="P400" s="61"/>
      <c r="Q400" s="61"/>
      <c r="R400" s="62" t="str">
        <f>IF(C400="","",_xlfn.XLOOKUP(C400,table_Termination[Connector],table_Termination[Conduit_Size]))</f>
        <v/>
      </c>
      <c r="S400" s="63" t="str">
        <f>IF(C400="","",_xlfn.XLOOKUP(C400,table_Termination[Connector],table_Termination[Wire AWG]))</f>
        <v/>
      </c>
      <c r="T400" s="64" t="str">
        <f t="shared" si="69"/>
        <v/>
      </c>
      <c r="U400" s="65" t="str">
        <f>IF(C400="","",LEFT(_xlfn.XLOOKUP(C400,table_Termination[Connector],table_Termination[Voltage]),3))</f>
        <v/>
      </c>
      <c r="V400" s="66" t="str">
        <f t="shared" si="68"/>
        <v/>
      </c>
      <c r="W400" s="64" t="str" cm="1">
        <f t="array" aca="1" ref="W400" ca="1">IF(C400="","",IF(D400="MCC","------",IF(K400="","Black",_xlfn.XLOOKUP(K400,Table_RotateWireColor[circuit],INDIRECT("Table_RotateWireColor["&amp;U400&amp;"]")))))</f>
        <v/>
      </c>
      <c r="X400" s="64" t="str" cm="1">
        <f t="array" aca="1" ref="X400" ca="1">IF(C400="","",IF(D400="MCC","-----",IF(AH400=1,"-",IF(K400="","Red",_xlfn.XLOOKUP(L400,Table_RotateWireColor[circuit],INDIRECT("Table_RotateWireColor["&amp;U400&amp;"]"))))))</f>
        <v/>
      </c>
      <c r="Y400" s="64" t="str" cm="1">
        <f t="array" aca="1" ref="Y400" ca="1">IF(C400="","",IF(D400="MCC","-----",IF(AH400&lt;=2,"-",IF(K400="","Blue",_xlfn.XLOOKUP(M400,Table_RotateWireColor[circuit],INDIRECT("Table_RotateWireColor["&amp;U400&amp;"]"))))))</f>
        <v/>
      </c>
      <c r="Z400" s="64" t="str" cm="1">
        <f t="array" aca="1" ref="Z400" ca="1">IF(C400="","",IF(D400="MCC","-----",IF(AI400&lt;&gt;1,"-",IF(K400="","White",_xlfn.XLOOKUP("N",Table_RotateWireColor[circuit],INDIRECT("Table_RotateWireColor["&amp;U400&amp;"]"))))))</f>
        <v/>
      </c>
      <c r="AA400" s="64" t="str">
        <f t="shared" si="73"/>
        <v/>
      </c>
      <c r="AB400" s="67" t="str">
        <f>IF(C400="","","PWxx-"&amp;_xlfn.XLOOKUP(C400,table_Termination[Connector],table_Termination[Abbreviation])&amp;"T-xxSALx("&amp;IF(D400="LFMC",0,IF(D400="MCC",1,3))&amp;IF(Q400="Bolt",1,0)&amp;IF(AL400="None",0,IF(AL400="1G",1,IF(AL400="4x4",2,3)))&amp;")")</f>
        <v/>
      </c>
      <c r="AC400" s="68" t="str">
        <f>IF(D400="MCC","MC Cable Wire Colors "&amp;_xlfn.XLOOKUP(C400,table_Termination[Connector],table_Termination[MCC_Wire_Colors]),"")</f>
        <v/>
      </c>
      <c r="AD400" s="69"/>
      <c r="AG400" t="e">
        <f>IF(AND(LEFT(C400,2)="L6",_xlfn.NUMBERVALUE(LEFT(U400,3))&gt;250),"1ph",_xlfn.XLOOKUP(C400,table_Termination[Connector],table_Termination[Phasing]))</f>
        <v>#N/A</v>
      </c>
      <c r="AH400" t="e">
        <f>_xlfn.XLOOKUP('Order Entry'!AG400,lookup!$O$3:$O$7,lookup!$P$3:$P$7)</f>
        <v>#N/A</v>
      </c>
      <c r="AI400" t="e">
        <f>_xlfn.XLOOKUP('Order Entry'!AG400,lookup!$O$3:$O$7,lookup!$Q$3:$Q$7)</f>
        <v>#N/A</v>
      </c>
      <c r="AJ400">
        <f t="shared" si="70"/>
        <v>0</v>
      </c>
      <c r="AK400" t="e">
        <f>_xlfn.XLOOKUP(C400,table_Termination[Connector],table_Termination[Plate_Hole])</f>
        <v>#N/A</v>
      </c>
      <c r="AL400" t="e">
        <f>_xlfn.XLOOKUP(V400,lookup!$AD$68:$AD$72,lookup!$AC$68:$AC$72)</f>
        <v>#N/A</v>
      </c>
      <c r="AM400" s="44" t="str" cm="1">
        <f t="array" ref="AM400">IF(C400="","",IF(_xlfn.XLOOKUP(C400,table_Termination[Connector],table_Termination[Plate_Hole])=1.6,{"4x4","1G"},IF(_xlfn.XLOOKUP(C400,table_Termination[Connector],table_Termination[Plate_Hole])=2.1,"4x4","None")))</f>
        <v/>
      </c>
      <c r="AO400" s="44" t="str" cm="1">
        <f t="array" ref="AO400">IF(AM400="","None",_xlfn.XLOOKUP(_xlfn.ANCHORARRAY(AM400),lookup!$AC$68:$AC$72,lookup!$AD$68:$AD$72))</f>
        <v>None</v>
      </c>
      <c r="AQ400" s="44" t="s">
        <v>283</v>
      </c>
      <c r="AR400" t="str">
        <f>IF(C400="","",_xlfn.XLOOKUP(_xlfn.XLOOKUP(C400,table_Termination[Connector],table_Termination[SQD_Breaker]),Table_Breaker[breaker],Table_Breaker[Description]))</f>
        <v/>
      </c>
      <c r="AS400" t="str">
        <f>IF(C400="","",_xlfn.XLOOKUP(_xlfn.XLOOKUP(C400,table_Termination[Connector],table_Termination[HV_Siem_Breaker]),Table_Breaker[breaker],Table_Breaker[Description],""))</f>
        <v/>
      </c>
      <c r="AT400" s="44" t="s">
        <v>283</v>
      </c>
      <c r="AU400" t="e">
        <f t="shared" si="74"/>
        <v>#N/A</v>
      </c>
      <c r="AV400" t="e">
        <f t="shared" si="75"/>
        <v>#N/A</v>
      </c>
      <c r="AW400" s="44" t="str" cm="1">
        <f t="array" ref="AW400">IF(D400="","",_xlfn.TOROW(lookup!A581:A593))</f>
        <v/>
      </c>
    </row>
    <row r="401" spans="1:49" x14ac:dyDescent="0.25">
      <c r="A401" s="56">
        <v>392</v>
      </c>
      <c r="B401" s="57" t="str">
        <f t="shared" si="71"/>
        <v/>
      </c>
      <c r="C401" s="58"/>
      <c r="D401" s="58"/>
      <c r="E401" s="57"/>
      <c r="F401" s="57" t="str">
        <f t="shared" si="72"/>
        <v/>
      </c>
      <c r="G401" s="57"/>
      <c r="H401" s="59"/>
      <c r="I401" s="59" t="s">
        <v>183</v>
      </c>
      <c r="J401" s="59" t="s">
        <v>183</v>
      </c>
      <c r="K401" s="59"/>
      <c r="L401" s="60" t="str">
        <f t="shared" si="66"/>
        <v/>
      </c>
      <c r="M401" s="60" t="str">
        <f t="shared" si="67"/>
        <v/>
      </c>
      <c r="N401" s="59"/>
      <c r="O401" s="59"/>
      <c r="P401" s="61"/>
      <c r="Q401" s="61"/>
      <c r="R401" s="62" t="str">
        <f>IF(C401="","",_xlfn.XLOOKUP(C401,table_Termination[Connector],table_Termination[Conduit_Size]))</f>
        <v/>
      </c>
      <c r="S401" s="63" t="str">
        <f>IF(C401="","",_xlfn.XLOOKUP(C401,table_Termination[Connector],table_Termination[Wire AWG]))</f>
        <v/>
      </c>
      <c r="T401" s="64" t="str">
        <f t="shared" si="69"/>
        <v/>
      </c>
      <c r="U401" s="65" t="str">
        <f>IF(C401="","",LEFT(_xlfn.XLOOKUP(C401,table_Termination[Connector],table_Termination[Voltage]),3))</f>
        <v/>
      </c>
      <c r="V401" s="66" t="str">
        <f t="shared" si="68"/>
        <v/>
      </c>
      <c r="W401" s="64" t="str" cm="1">
        <f t="array" aca="1" ref="W401" ca="1">IF(C401="","",IF(D401="MCC","------",IF(K401="","Black",_xlfn.XLOOKUP(K401,Table_RotateWireColor[circuit],INDIRECT("Table_RotateWireColor["&amp;U401&amp;"]")))))</f>
        <v/>
      </c>
      <c r="X401" s="64" t="str" cm="1">
        <f t="array" aca="1" ref="X401" ca="1">IF(C401="","",IF(D401="MCC","-----",IF(AH401=1,"-",IF(K401="","Red",_xlfn.XLOOKUP(L401,Table_RotateWireColor[circuit],INDIRECT("Table_RotateWireColor["&amp;U401&amp;"]"))))))</f>
        <v/>
      </c>
      <c r="Y401" s="64" t="str" cm="1">
        <f t="array" aca="1" ref="Y401" ca="1">IF(C401="","",IF(D401="MCC","-----",IF(AH401&lt;=2,"-",IF(K401="","Blue",_xlfn.XLOOKUP(M401,Table_RotateWireColor[circuit],INDIRECT("Table_RotateWireColor["&amp;U401&amp;"]"))))))</f>
        <v/>
      </c>
      <c r="Z401" s="64" t="str" cm="1">
        <f t="array" aca="1" ref="Z401" ca="1">IF(C401="","",IF(D401="MCC","-----",IF(AI401&lt;&gt;1,"-",IF(K401="","White",_xlfn.XLOOKUP("N",Table_RotateWireColor[circuit],INDIRECT("Table_RotateWireColor["&amp;U401&amp;"]"))))))</f>
        <v/>
      </c>
      <c r="AA401" s="64" t="str">
        <f t="shared" si="73"/>
        <v/>
      </c>
      <c r="AB401" s="67" t="str">
        <f>IF(C401="","","PWxx-"&amp;_xlfn.XLOOKUP(C401,table_Termination[Connector],table_Termination[Abbreviation])&amp;"T-xxSALx("&amp;IF(D401="LFMC",0,IF(D401="MCC",1,3))&amp;IF(Q401="Bolt",1,0)&amp;IF(AL401="None",0,IF(AL401="1G",1,IF(AL401="4x4",2,3)))&amp;")")</f>
        <v/>
      </c>
      <c r="AC401" s="68" t="str">
        <f>IF(D401="MCC","MC Cable Wire Colors "&amp;_xlfn.XLOOKUP(C401,table_Termination[Connector],table_Termination[MCC_Wire_Colors]),"")</f>
        <v/>
      </c>
      <c r="AD401" s="69"/>
      <c r="AG401" t="e">
        <f>IF(AND(LEFT(C401,2)="L6",_xlfn.NUMBERVALUE(LEFT(U401,3))&gt;250),"1ph",_xlfn.XLOOKUP(C401,table_Termination[Connector],table_Termination[Phasing]))</f>
        <v>#N/A</v>
      </c>
      <c r="AH401" t="e">
        <f>_xlfn.XLOOKUP('Order Entry'!AG401,lookup!$O$3:$O$7,lookup!$P$3:$P$7)</f>
        <v>#N/A</v>
      </c>
      <c r="AI401" t="e">
        <f>_xlfn.XLOOKUP('Order Entry'!AG401,lookup!$O$3:$O$7,lookup!$Q$3:$Q$7)</f>
        <v>#N/A</v>
      </c>
      <c r="AJ401">
        <f t="shared" si="70"/>
        <v>0</v>
      </c>
      <c r="AK401" t="e">
        <f>_xlfn.XLOOKUP(C401,table_Termination[Connector],table_Termination[Plate_Hole])</f>
        <v>#N/A</v>
      </c>
      <c r="AL401" t="e">
        <f>_xlfn.XLOOKUP(V401,lookup!$AD$68:$AD$72,lookup!$AC$68:$AC$72)</f>
        <v>#N/A</v>
      </c>
      <c r="AM401" s="44" t="str" cm="1">
        <f t="array" ref="AM401">IF(C401="","",IF(_xlfn.XLOOKUP(C401,table_Termination[Connector],table_Termination[Plate_Hole])=1.6,{"4x4","1G"},IF(_xlfn.XLOOKUP(C401,table_Termination[Connector],table_Termination[Plate_Hole])=2.1,"4x4","None")))</f>
        <v/>
      </c>
      <c r="AO401" s="44" t="str" cm="1">
        <f t="array" ref="AO401">IF(AM401="","None",_xlfn.XLOOKUP(_xlfn.ANCHORARRAY(AM401),lookup!$AC$68:$AC$72,lookup!$AD$68:$AD$72))</f>
        <v>None</v>
      </c>
      <c r="AQ401" s="44" t="s">
        <v>283</v>
      </c>
      <c r="AR401" t="str">
        <f>IF(C401="","",_xlfn.XLOOKUP(_xlfn.XLOOKUP(C401,table_Termination[Connector],table_Termination[SQD_Breaker]),Table_Breaker[breaker],Table_Breaker[Description]))</f>
        <v/>
      </c>
      <c r="AS401" t="str">
        <f>IF(C401="","",_xlfn.XLOOKUP(_xlfn.XLOOKUP(C401,table_Termination[Connector],table_Termination[HV_Siem_Breaker]),Table_Breaker[breaker],Table_Breaker[Description],""))</f>
        <v/>
      </c>
      <c r="AT401" s="44" t="s">
        <v>283</v>
      </c>
      <c r="AU401" t="e">
        <f t="shared" si="74"/>
        <v>#N/A</v>
      </c>
      <c r="AV401" t="e">
        <f t="shared" si="75"/>
        <v>#N/A</v>
      </c>
      <c r="AW401" s="44" t="str" cm="1">
        <f t="array" ref="AW401">IF(D401="","",_xlfn.TOROW(lookup!A582:A594))</f>
        <v/>
      </c>
    </row>
    <row r="402" spans="1:49" x14ac:dyDescent="0.25">
      <c r="A402" s="56">
        <v>393</v>
      </c>
      <c r="B402" s="57" t="str">
        <f t="shared" si="71"/>
        <v/>
      </c>
      <c r="C402" s="58"/>
      <c r="D402" s="58"/>
      <c r="E402" s="57"/>
      <c r="F402" s="57" t="str">
        <f t="shared" si="72"/>
        <v/>
      </c>
      <c r="G402" s="57"/>
      <c r="H402" s="59"/>
      <c r="I402" s="59" t="s">
        <v>183</v>
      </c>
      <c r="J402" s="59" t="s">
        <v>183</v>
      </c>
      <c r="K402" s="59"/>
      <c r="L402" s="60" t="str">
        <f t="shared" si="66"/>
        <v/>
      </c>
      <c r="M402" s="60" t="str">
        <f t="shared" si="67"/>
        <v/>
      </c>
      <c r="N402" s="59"/>
      <c r="O402" s="59"/>
      <c r="P402" s="61"/>
      <c r="Q402" s="61"/>
      <c r="R402" s="62" t="str">
        <f>IF(C402="","",_xlfn.XLOOKUP(C402,table_Termination[Connector],table_Termination[Conduit_Size]))</f>
        <v/>
      </c>
      <c r="S402" s="63" t="str">
        <f>IF(C402="","",_xlfn.XLOOKUP(C402,table_Termination[Connector],table_Termination[Wire AWG]))</f>
        <v/>
      </c>
      <c r="T402" s="64" t="str">
        <f t="shared" si="69"/>
        <v/>
      </c>
      <c r="U402" s="65" t="str">
        <f>IF(C402="","",LEFT(_xlfn.XLOOKUP(C402,table_Termination[Connector],table_Termination[Voltage]),3))</f>
        <v/>
      </c>
      <c r="V402" s="66" t="str">
        <f t="shared" si="68"/>
        <v/>
      </c>
      <c r="W402" s="64" t="str" cm="1">
        <f t="array" aca="1" ref="W402" ca="1">IF(C402="","",IF(D402="MCC","------",IF(K402="","Black",_xlfn.XLOOKUP(K402,Table_RotateWireColor[circuit],INDIRECT("Table_RotateWireColor["&amp;U402&amp;"]")))))</f>
        <v/>
      </c>
      <c r="X402" s="64" t="str" cm="1">
        <f t="array" aca="1" ref="X402" ca="1">IF(C402="","",IF(D402="MCC","-----",IF(AH402=1,"-",IF(K402="","Red",_xlfn.XLOOKUP(L402,Table_RotateWireColor[circuit],INDIRECT("Table_RotateWireColor["&amp;U402&amp;"]"))))))</f>
        <v/>
      </c>
      <c r="Y402" s="64" t="str" cm="1">
        <f t="array" aca="1" ref="Y402" ca="1">IF(C402="","",IF(D402="MCC","-----",IF(AH402&lt;=2,"-",IF(K402="","Blue",_xlfn.XLOOKUP(M402,Table_RotateWireColor[circuit],INDIRECT("Table_RotateWireColor["&amp;U402&amp;"]"))))))</f>
        <v/>
      </c>
      <c r="Z402" s="64" t="str" cm="1">
        <f t="array" aca="1" ref="Z402" ca="1">IF(C402="","",IF(D402="MCC","-----",IF(AI402&lt;&gt;1,"-",IF(K402="","White",_xlfn.XLOOKUP("N",Table_RotateWireColor[circuit],INDIRECT("Table_RotateWireColor["&amp;U402&amp;"]"))))))</f>
        <v/>
      </c>
      <c r="AA402" s="64" t="str">
        <f t="shared" si="73"/>
        <v/>
      </c>
      <c r="AB402" s="67" t="str">
        <f>IF(C402="","","PWxx-"&amp;_xlfn.XLOOKUP(C402,table_Termination[Connector],table_Termination[Abbreviation])&amp;"T-xxSALx("&amp;IF(D402="LFMC",0,IF(D402="MCC",1,3))&amp;IF(Q402="Bolt",1,0)&amp;IF(AL402="None",0,IF(AL402="1G",1,IF(AL402="4x4",2,3)))&amp;")")</f>
        <v/>
      </c>
      <c r="AC402" s="68" t="str">
        <f>IF(D402="MCC","MC Cable Wire Colors "&amp;_xlfn.XLOOKUP(C402,table_Termination[Connector],table_Termination[MCC_Wire_Colors]),"")</f>
        <v/>
      </c>
      <c r="AD402" s="69"/>
      <c r="AG402" t="e">
        <f>IF(AND(LEFT(C402,2)="L6",_xlfn.NUMBERVALUE(LEFT(U402,3))&gt;250),"1ph",_xlfn.XLOOKUP(C402,table_Termination[Connector],table_Termination[Phasing]))</f>
        <v>#N/A</v>
      </c>
      <c r="AH402" t="e">
        <f>_xlfn.XLOOKUP('Order Entry'!AG402,lookup!$O$3:$O$7,lookup!$P$3:$P$7)</f>
        <v>#N/A</v>
      </c>
      <c r="AI402" t="e">
        <f>_xlfn.XLOOKUP('Order Entry'!AG402,lookup!$O$3:$O$7,lookup!$Q$3:$Q$7)</f>
        <v>#N/A</v>
      </c>
      <c r="AJ402">
        <f t="shared" si="70"/>
        <v>0</v>
      </c>
      <c r="AK402" t="e">
        <f>_xlfn.XLOOKUP(C402,table_Termination[Connector],table_Termination[Plate_Hole])</f>
        <v>#N/A</v>
      </c>
      <c r="AL402" t="e">
        <f>_xlfn.XLOOKUP(V402,lookup!$AD$68:$AD$72,lookup!$AC$68:$AC$72)</f>
        <v>#N/A</v>
      </c>
      <c r="AM402" s="44" t="str" cm="1">
        <f t="array" ref="AM402">IF(C402="","",IF(_xlfn.XLOOKUP(C402,table_Termination[Connector],table_Termination[Plate_Hole])=1.6,{"4x4","1G"},IF(_xlfn.XLOOKUP(C402,table_Termination[Connector],table_Termination[Plate_Hole])=2.1,"4x4","None")))</f>
        <v/>
      </c>
      <c r="AO402" s="44" t="str" cm="1">
        <f t="array" ref="AO402">IF(AM402="","None",_xlfn.XLOOKUP(_xlfn.ANCHORARRAY(AM402),lookup!$AC$68:$AC$72,lookup!$AD$68:$AD$72))</f>
        <v>None</v>
      </c>
      <c r="AQ402" s="44" t="s">
        <v>283</v>
      </c>
      <c r="AR402" t="str">
        <f>IF(C402="","",_xlfn.XLOOKUP(_xlfn.XLOOKUP(C402,table_Termination[Connector],table_Termination[SQD_Breaker]),Table_Breaker[breaker],Table_Breaker[Description]))</f>
        <v/>
      </c>
      <c r="AS402" t="str">
        <f>IF(C402="","",_xlfn.XLOOKUP(_xlfn.XLOOKUP(C402,table_Termination[Connector],table_Termination[HV_Siem_Breaker]),Table_Breaker[breaker],Table_Breaker[Description],""))</f>
        <v/>
      </c>
      <c r="AT402" s="44" t="s">
        <v>283</v>
      </c>
      <c r="AU402" t="e">
        <f t="shared" si="74"/>
        <v>#N/A</v>
      </c>
      <c r="AV402" t="e">
        <f t="shared" si="75"/>
        <v>#N/A</v>
      </c>
      <c r="AW402" s="44" t="str" cm="1">
        <f t="array" ref="AW402">IF(D402="","",_xlfn.TOROW(lookup!A583:A595))</f>
        <v/>
      </c>
    </row>
    <row r="403" spans="1:49" x14ac:dyDescent="0.25">
      <c r="A403" s="56">
        <v>394</v>
      </c>
      <c r="B403" s="57" t="str">
        <f t="shared" si="71"/>
        <v/>
      </c>
      <c r="C403" s="58"/>
      <c r="D403" s="58"/>
      <c r="E403" s="57"/>
      <c r="F403" s="57" t="str">
        <f t="shared" si="72"/>
        <v/>
      </c>
      <c r="G403" s="57"/>
      <c r="H403" s="59"/>
      <c r="I403" s="59" t="s">
        <v>183</v>
      </c>
      <c r="J403" s="59" t="s">
        <v>183</v>
      </c>
      <c r="K403" s="59"/>
      <c r="L403" s="60" t="str">
        <f t="shared" si="66"/>
        <v/>
      </c>
      <c r="M403" s="60" t="str">
        <f t="shared" si="67"/>
        <v/>
      </c>
      <c r="N403" s="59"/>
      <c r="O403" s="59"/>
      <c r="P403" s="61"/>
      <c r="Q403" s="61"/>
      <c r="R403" s="62" t="str">
        <f>IF(C403="","",_xlfn.XLOOKUP(C403,table_Termination[Connector],table_Termination[Conduit_Size]))</f>
        <v/>
      </c>
      <c r="S403" s="63" t="str">
        <f>IF(C403="","",_xlfn.XLOOKUP(C403,table_Termination[Connector],table_Termination[Wire AWG]))</f>
        <v/>
      </c>
      <c r="T403" s="64" t="str">
        <f t="shared" si="69"/>
        <v/>
      </c>
      <c r="U403" s="65" t="str">
        <f>IF(C403="","",LEFT(_xlfn.XLOOKUP(C403,table_Termination[Connector],table_Termination[Voltage]),3))</f>
        <v/>
      </c>
      <c r="V403" s="66" t="str">
        <f t="shared" si="68"/>
        <v/>
      </c>
      <c r="W403" s="64" t="str" cm="1">
        <f t="array" aca="1" ref="W403" ca="1">IF(C403="","",IF(D403="MCC","------",IF(K403="","Black",_xlfn.XLOOKUP(K403,Table_RotateWireColor[circuit],INDIRECT("Table_RotateWireColor["&amp;U403&amp;"]")))))</f>
        <v/>
      </c>
      <c r="X403" s="64" t="str" cm="1">
        <f t="array" aca="1" ref="X403" ca="1">IF(C403="","",IF(D403="MCC","-----",IF(AH403=1,"-",IF(K403="","Red",_xlfn.XLOOKUP(L403,Table_RotateWireColor[circuit],INDIRECT("Table_RotateWireColor["&amp;U403&amp;"]"))))))</f>
        <v/>
      </c>
      <c r="Y403" s="64" t="str" cm="1">
        <f t="array" aca="1" ref="Y403" ca="1">IF(C403="","",IF(D403="MCC","-----",IF(AH403&lt;=2,"-",IF(K403="","Blue",_xlfn.XLOOKUP(M403,Table_RotateWireColor[circuit],INDIRECT("Table_RotateWireColor["&amp;U403&amp;"]"))))))</f>
        <v/>
      </c>
      <c r="Z403" s="64" t="str" cm="1">
        <f t="array" aca="1" ref="Z403" ca="1">IF(C403="","",IF(D403="MCC","-----",IF(AI403&lt;&gt;1,"-",IF(K403="","White",_xlfn.XLOOKUP("N",Table_RotateWireColor[circuit],INDIRECT("Table_RotateWireColor["&amp;U403&amp;"]"))))))</f>
        <v/>
      </c>
      <c r="AA403" s="64" t="str">
        <f t="shared" si="73"/>
        <v/>
      </c>
      <c r="AB403" s="67" t="str">
        <f>IF(C403="","","PWxx-"&amp;_xlfn.XLOOKUP(C403,table_Termination[Connector],table_Termination[Abbreviation])&amp;"T-xxSALx("&amp;IF(D403="LFMC",0,IF(D403="MCC",1,3))&amp;IF(Q403="Bolt",1,0)&amp;IF(AL403="None",0,IF(AL403="1G",1,IF(AL403="4x4",2,3)))&amp;")")</f>
        <v/>
      </c>
      <c r="AC403" s="68" t="str">
        <f>IF(D403="MCC","MC Cable Wire Colors "&amp;_xlfn.XLOOKUP(C403,table_Termination[Connector],table_Termination[MCC_Wire_Colors]),"")</f>
        <v/>
      </c>
      <c r="AD403" s="69"/>
      <c r="AG403" t="e">
        <f>IF(AND(LEFT(C403,2)="L6",_xlfn.NUMBERVALUE(LEFT(U403,3))&gt;250),"1ph",_xlfn.XLOOKUP(C403,table_Termination[Connector],table_Termination[Phasing]))</f>
        <v>#N/A</v>
      </c>
      <c r="AH403" t="e">
        <f>_xlfn.XLOOKUP('Order Entry'!AG403,lookup!$O$3:$O$7,lookup!$P$3:$P$7)</f>
        <v>#N/A</v>
      </c>
      <c r="AI403" t="e">
        <f>_xlfn.XLOOKUP('Order Entry'!AG403,lookup!$O$3:$O$7,lookup!$Q$3:$Q$7)</f>
        <v>#N/A</v>
      </c>
      <c r="AJ403">
        <f t="shared" si="70"/>
        <v>0</v>
      </c>
      <c r="AK403" t="e">
        <f>_xlfn.XLOOKUP(C403,table_Termination[Connector],table_Termination[Plate_Hole])</f>
        <v>#N/A</v>
      </c>
      <c r="AL403" t="e">
        <f>_xlfn.XLOOKUP(V403,lookup!$AD$68:$AD$72,lookup!$AC$68:$AC$72)</f>
        <v>#N/A</v>
      </c>
      <c r="AM403" s="44" t="str" cm="1">
        <f t="array" ref="AM403">IF(C403="","",IF(_xlfn.XLOOKUP(C403,table_Termination[Connector],table_Termination[Plate_Hole])=1.6,{"4x4","1G"},IF(_xlfn.XLOOKUP(C403,table_Termination[Connector],table_Termination[Plate_Hole])=2.1,"4x4","None")))</f>
        <v/>
      </c>
      <c r="AO403" s="44" t="str" cm="1">
        <f t="array" ref="AO403">IF(AM403="","None",_xlfn.XLOOKUP(_xlfn.ANCHORARRAY(AM403),lookup!$AC$68:$AC$72,lookup!$AD$68:$AD$72))</f>
        <v>None</v>
      </c>
      <c r="AQ403" s="44" t="s">
        <v>283</v>
      </c>
      <c r="AR403" t="str">
        <f>IF(C403="","",_xlfn.XLOOKUP(_xlfn.XLOOKUP(C403,table_Termination[Connector],table_Termination[SQD_Breaker]),Table_Breaker[breaker],Table_Breaker[Description]))</f>
        <v/>
      </c>
      <c r="AS403" t="str">
        <f>IF(C403="","",_xlfn.XLOOKUP(_xlfn.XLOOKUP(C403,table_Termination[Connector],table_Termination[HV_Siem_Breaker]),Table_Breaker[breaker],Table_Breaker[Description],""))</f>
        <v/>
      </c>
      <c r="AT403" s="44" t="s">
        <v>283</v>
      </c>
      <c r="AU403" t="e">
        <f t="shared" si="74"/>
        <v>#N/A</v>
      </c>
      <c r="AV403" t="e">
        <f t="shared" si="75"/>
        <v>#N/A</v>
      </c>
      <c r="AW403" s="44" t="str" cm="1">
        <f t="array" ref="AW403">IF(D403="","",_xlfn.TOROW(lookup!A584:A596))</f>
        <v/>
      </c>
    </row>
    <row r="404" spans="1:49" x14ac:dyDescent="0.25">
      <c r="A404" s="56">
        <v>395</v>
      </c>
      <c r="B404" s="57" t="str">
        <f t="shared" si="71"/>
        <v/>
      </c>
      <c r="C404" s="58"/>
      <c r="D404" s="58"/>
      <c r="E404" s="57"/>
      <c r="F404" s="57" t="str">
        <f t="shared" si="72"/>
        <v/>
      </c>
      <c r="G404" s="57"/>
      <c r="H404" s="59"/>
      <c r="I404" s="59" t="s">
        <v>183</v>
      </c>
      <c r="J404" s="59" t="s">
        <v>183</v>
      </c>
      <c r="K404" s="59"/>
      <c r="L404" s="60" t="str">
        <f t="shared" si="66"/>
        <v/>
      </c>
      <c r="M404" s="60" t="str">
        <f t="shared" si="67"/>
        <v/>
      </c>
      <c r="N404" s="59"/>
      <c r="O404" s="59"/>
      <c r="P404" s="61"/>
      <c r="Q404" s="61"/>
      <c r="R404" s="62" t="str">
        <f>IF(C404="","",_xlfn.XLOOKUP(C404,table_Termination[Connector],table_Termination[Conduit_Size]))</f>
        <v/>
      </c>
      <c r="S404" s="63" t="str">
        <f>IF(C404="","",_xlfn.XLOOKUP(C404,table_Termination[Connector],table_Termination[Wire AWG]))</f>
        <v/>
      </c>
      <c r="T404" s="64" t="str">
        <f t="shared" si="69"/>
        <v/>
      </c>
      <c r="U404" s="65" t="str">
        <f>IF(C404="","",LEFT(_xlfn.XLOOKUP(C404,table_Termination[Connector],table_Termination[Voltage]),3))</f>
        <v/>
      </c>
      <c r="V404" s="66" t="str">
        <f t="shared" si="68"/>
        <v/>
      </c>
      <c r="W404" s="64" t="str" cm="1">
        <f t="array" aca="1" ref="W404" ca="1">IF(C404="","",IF(D404="MCC","------",IF(K404="","Black",_xlfn.XLOOKUP(K404,Table_RotateWireColor[circuit],INDIRECT("Table_RotateWireColor["&amp;U404&amp;"]")))))</f>
        <v/>
      </c>
      <c r="X404" s="64" t="str" cm="1">
        <f t="array" aca="1" ref="X404" ca="1">IF(C404="","",IF(D404="MCC","-----",IF(AH404=1,"-",IF(K404="","Red",_xlfn.XLOOKUP(L404,Table_RotateWireColor[circuit],INDIRECT("Table_RotateWireColor["&amp;U404&amp;"]"))))))</f>
        <v/>
      </c>
      <c r="Y404" s="64" t="str" cm="1">
        <f t="array" aca="1" ref="Y404" ca="1">IF(C404="","",IF(D404="MCC","-----",IF(AH404&lt;=2,"-",IF(K404="","Blue",_xlfn.XLOOKUP(M404,Table_RotateWireColor[circuit],INDIRECT("Table_RotateWireColor["&amp;U404&amp;"]"))))))</f>
        <v/>
      </c>
      <c r="Z404" s="64" t="str" cm="1">
        <f t="array" aca="1" ref="Z404" ca="1">IF(C404="","",IF(D404="MCC","-----",IF(AI404&lt;&gt;1,"-",IF(K404="","White",_xlfn.XLOOKUP("N",Table_RotateWireColor[circuit],INDIRECT("Table_RotateWireColor["&amp;U404&amp;"]"))))))</f>
        <v/>
      </c>
      <c r="AA404" s="64" t="str">
        <f t="shared" si="73"/>
        <v/>
      </c>
      <c r="AB404" s="67" t="str">
        <f>IF(C404="","","PWxx-"&amp;_xlfn.XLOOKUP(C404,table_Termination[Connector],table_Termination[Abbreviation])&amp;"T-xxSALx("&amp;IF(D404="LFMC",0,IF(D404="MCC",1,3))&amp;IF(Q404="Bolt",1,0)&amp;IF(AL404="None",0,IF(AL404="1G",1,IF(AL404="4x4",2,3)))&amp;")")</f>
        <v/>
      </c>
      <c r="AC404" s="68" t="str">
        <f>IF(D404="MCC","MC Cable Wire Colors "&amp;_xlfn.XLOOKUP(C404,table_Termination[Connector],table_Termination[MCC_Wire_Colors]),"")</f>
        <v/>
      </c>
      <c r="AD404" s="69"/>
      <c r="AG404" t="e">
        <f>IF(AND(LEFT(C404,2)="L6",_xlfn.NUMBERVALUE(LEFT(U404,3))&gt;250),"1ph",_xlfn.XLOOKUP(C404,table_Termination[Connector],table_Termination[Phasing]))</f>
        <v>#N/A</v>
      </c>
      <c r="AH404" t="e">
        <f>_xlfn.XLOOKUP('Order Entry'!AG404,lookup!$O$3:$O$7,lookup!$P$3:$P$7)</f>
        <v>#N/A</v>
      </c>
      <c r="AI404" t="e">
        <f>_xlfn.XLOOKUP('Order Entry'!AG404,lookup!$O$3:$O$7,lookup!$Q$3:$Q$7)</f>
        <v>#N/A</v>
      </c>
      <c r="AJ404">
        <f t="shared" si="70"/>
        <v>0</v>
      </c>
      <c r="AK404" t="e">
        <f>_xlfn.XLOOKUP(C404,table_Termination[Connector],table_Termination[Plate_Hole])</f>
        <v>#N/A</v>
      </c>
      <c r="AL404" t="e">
        <f>_xlfn.XLOOKUP(V404,lookup!$AD$68:$AD$72,lookup!$AC$68:$AC$72)</f>
        <v>#N/A</v>
      </c>
      <c r="AM404" s="44" t="str" cm="1">
        <f t="array" ref="AM404">IF(C404="","",IF(_xlfn.XLOOKUP(C404,table_Termination[Connector],table_Termination[Plate_Hole])=1.6,{"4x4","1G"},IF(_xlfn.XLOOKUP(C404,table_Termination[Connector],table_Termination[Plate_Hole])=2.1,"4x4","None")))</f>
        <v/>
      </c>
      <c r="AO404" s="44" t="str" cm="1">
        <f t="array" ref="AO404">IF(AM404="","None",_xlfn.XLOOKUP(_xlfn.ANCHORARRAY(AM404),lookup!$AC$68:$AC$72,lookup!$AD$68:$AD$72))</f>
        <v>None</v>
      </c>
      <c r="AQ404" s="44" t="s">
        <v>283</v>
      </c>
      <c r="AR404" t="str">
        <f>IF(C404="","",_xlfn.XLOOKUP(_xlfn.XLOOKUP(C404,table_Termination[Connector],table_Termination[SQD_Breaker]),Table_Breaker[breaker],Table_Breaker[Description]))</f>
        <v/>
      </c>
      <c r="AS404" t="str">
        <f>IF(C404="","",_xlfn.XLOOKUP(_xlfn.XLOOKUP(C404,table_Termination[Connector],table_Termination[HV_Siem_Breaker]),Table_Breaker[breaker],Table_Breaker[Description],""))</f>
        <v/>
      </c>
      <c r="AT404" s="44" t="s">
        <v>283</v>
      </c>
      <c r="AU404" t="e">
        <f t="shared" si="74"/>
        <v>#N/A</v>
      </c>
      <c r="AV404" t="e">
        <f t="shared" si="75"/>
        <v>#N/A</v>
      </c>
      <c r="AW404" s="44" t="str" cm="1">
        <f t="array" ref="AW404">IF(D404="","",_xlfn.TOROW(lookup!A585:A597))</f>
        <v/>
      </c>
    </row>
    <row r="405" spans="1:49" x14ac:dyDescent="0.25">
      <c r="A405" s="56">
        <v>396</v>
      </c>
      <c r="B405" s="57" t="str">
        <f t="shared" si="71"/>
        <v/>
      </c>
      <c r="C405" s="58"/>
      <c r="D405" s="58"/>
      <c r="E405" s="57"/>
      <c r="F405" s="57" t="str">
        <f t="shared" si="72"/>
        <v/>
      </c>
      <c r="G405" s="57"/>
      <c r="H405" s="59"/>
      <c r="I405" s="59" t="s">
        <v>183</v>
      </c>
      <c r="J405" s="59" t="s">
        <v>183</v>
      </c>
      <c r="K405" s="59"/>
      <c r="L405" s="60" t="str">
        <f t="shared" si="66"/>
        <v/>
      </c>
      <c r="M405" s="60" t="str">
        <f t="shared" si="67"/>
        <v/>
      </c>
      <c r="N405" s="59"/>
      <c r="O405" s="59"/>
      <c r="P405" s="61"/>
      <c r="Q405" s="61"/>
      <c r="R405" s="62" t="str">
        <f>IF(C405="","",_xlfn.XLOOKUP(C405,table_Termination[Connector],table_Termination[Conduit_Size]))</f>
        <v/>
      </c>
      <c r="S405" s="63" t="str">
        <f>IF(C405="","",_xlfn.XLOOKUP(C405,table_Termination[Connector],table_Termination[Wire AWG]))</f>
        <v/>
      </c>
      <c r="T405" s="64" t="str">
        <f t="shared" si="69"/>
        <v/>
      </c>
      <c r="U405" s="65" t="str">
        <f>IF(C405="","",LEFT(_xlfn.XLOOKUP(C405,table_Termination[Connector],table_Termination[Voltage]),3))</f>
        <v/>
      </c>
      <c r="V405" s="66" t="str">
        <f t="shared" si="68"/>
        <v/>
      </c>
      <c r="W405" s="64" t="str" cm="1">
        <f t="array" aca="1" ref="W405" ca="1">IF(C405="","",IF(D405="MCC","------",IF(K405="","Black",_xlfn.XLOOKUP(K405,Table_RotateWireColor[circuit],INDIRECT("Table_RotateWireColor["&amp;U405&amp;"]")))))</f>
        <v/>
      </c>
      <c r="X405" s="64" t="str" cm="1">
        <f t="array" aca="1" ref="X405" ca="1">IF(C405="","",IF(D405="MCC","-----",IF(AH405=1,"-",IF(K405="","Red",_xlfn.XLOOKUP(L405,Table_RotateWireColor[circuit],INDIRECT("Table_RotateWireColor["&amp;U405&amp;"]"))))))</f>
        <v/>
      </c>
      <c r="Y405" s="64" t="str" cm="1">
        <f t="array" aca="1" ref="Y405" ca="1">IF(C405="","",IF(D405="MCC","-----",IF(AH405&lt;=2,"-",IF(K405="","Blue",_xlfn.XLOOKUP(M405,Table_RotateWireColor[circuit],INDIRECT("Table_RotateWireColor["&amp;U405&amp;"]"))))))</f>
        <v/>
      </c>
      <c r="Z405" s="64" t="str" cm="1">
        <f t="array" aca="1" ref="Z405" ca="1">IF(C405="","",IF(D405="MCC","-----",IF(AI405&lt;&gt;1,"-",IF(K405="","White",_xlfn.XLOOKUP("N",Table_RotateWireColor[circuit],INDIRECT("Table_RotateWireColor["&amp;U405&amp;"]"))))))</f>
        <v/>
      </c>
      <c r="AA405" s="64" t="str">
        <f t="shared" si="73"/>
        <v/>
      </c>
      <c r="AB405" s="67" t="str">
        <f>IF(C405="","","PWxx-"&amp;_xlfn.XLOOKUP(C405,table_Termination[Connector],table_Termination[Abbreviation])&amp;"T-xxSALx("&amp;IF(D405="LFMC",0,IF(D405="MCC",1,3))&amp;IF(Q405="Bolt",1,0)&amp;IF(AL405="None",0,IF(AL405="1G",1,IF(AL405="4x4",2,3)))&amp;")")</f>
        <v/>
      </c>
      <c r="AC405" s="68" t="str">
        <f>IF(D405="MCC","MC Cable Wire Colors "&amp;_xlfn.XLOOKUP(C405,table_Termination[Connector],table_Termination[MCC_Wire_Colors]),"")</f>
        <v/>
      </c>
      <c r="AD405" s="69"/>
      <c r="AG405" t="e">
        <f>IF(AND(LEFT(C405,2)="L6",_xlfn.NUMBERVALUE(LEFT(U405,3))&gt;250),"1ph",_xlfn.XLOOKUP(C405,table_Termination[Connector],table_Termination[Phasing]))</f>
        <v>#N/A</v>
      </c>
      <c r="AH405" t="e">
        <f>_xlfn.XLOOKUP('Order Entry'!AG405,lookup!$O$3:$O$7,lookup!$P$3:$P$7)</f>
        <v>#N/A</v>
      </c>
      <c r="AI405" t="e">
        <f>_xlfn.XLOOKUP('Order Entry'!AG405,lookup!$O$3:$O$7,lookup!$Q$3:$Q$7)</f>
        <v>#N/A</v>
      </c>
      <c r="AJ405">
        <f t="shared" si="70"/>
        <v>0</v>
      </c>
      <c r="AK405" t="e">
        <f>_xlfn.XLOOKUP(C405,table_Termination[Connector],table_Termination[Plate_Hole])</f>
        <v>#N/A</v>
      </c>
      <c r="AL405" t="e">
        <f>_xlfn.XLOOKUP(V405,lookup!$AD$68:$AD$72,lookup!$AC$68:$AC$72)</f>
        <v>#N/A</v>
      </c>
      <c r="AM405" s="44" t="str" cm="1">
        <f t="array" ref="AM405">IF(C405="","",IF(_xlfn.XLOOKUP(C405,table_Termination[Connector],table_Termination[Plate_Hole])=1.6,{"4x4","1G"},IF(_xlfn.XLOOKUP(C405,table_Termination[Connector],table_Termination[Plate_Hole])=2.1,"4x4","None")))</f>
        <v/>
      </c>
      <c r="AO405" s="44" t="str" cm="1">
        <f t="array" ref="AO405">IF(AM405="","None",_xlfn.XLOOKUP(_xlfn.ANCHORARRAY(AM405),lookup!$AC$68:$AC$72,lookup!$AD$68:$AD$72))</f>
        <v>None</v>
      </c>
      <c r="AQ405" s="44" t="s">
        <v>283</v>
      </c>
      <c r="AR405" t="str">
        <f>IF(C405="","",_xlfn.XLOOKUP(_xlfn.XLOOKUP(C405,table_Termination[Connector],table_Termination[SQD_Breaker]),Table_Breaker[breaker],Table_Breaker[Description]))</f>
        <v/>
      </c>
      <c r="AS405" t="str">
        <f>IF(C405="","",_xlfn.XLOOKUP(_xlfn.XLOOKUP(C405,table_Termination[Connector],table_Termination[HV_Siem_Breaker]),Table_Breaker[breaker],Table_Breaker[Description],""))</f>
        <v/>
      </c>
      <c r="AT405" s="44" t="s">
        <v>283</v>
      </c>
      <c r="AU405" t="e">
        <f t="shared" si="74"/>
        <v>#N/A</v>
      </c>
      <c r="AV405" t="e">
        <f t="shared" si="75"/>
        <v>#N/A</v>
      </c>
      <c r="AW405" s="44" t="str" cm="1">
        <f t="array" ref="AW405">IF(D405="","",_xlfn.TOROW(lookup!A586:A598))</f>
        <v/>
      </c>
    </row>
    <row r="406" spans="1:49" x14ac:dyDescent="0.25">
      <c r="A406" s="56">
        <v>397</v>
      </c>
      <c r="B406" s="57" t="str">
        <f t="shared" si="71"/>
        <v/>
      </c>
      <c r="C406" s="58"/>
      <c r="D406" s="58"/>
      <c r="E406" s="57"/>
      <c r="F406" s="57" t="str">
        <f t="shared" si="72"/>
        <v/>
      </c>
      <c r="G406" s="57"/>
      <c r="H406" s="59"/>
      <c r="I406" s="59" t="s">
        <v>183</v>
      </c>
      <c r="J406" s="59" t="s">
        <v>183</v>
      </c>
      <c r="K406" s="59"/>
      <c r="L406" s="60" t="str">
        <f t="shared" si="66"/>
        <v/>
      </c>
      <c r="M406" s="60" t="str">
        <f t="shared" si="67"/>
        <v/>
      </c>
      <c r="N406" s="59"/>
      <c r="O406" s="59"/>
      <c r="P406" s="61"/>
      <c r="Q406" s="61"/>
      <c r="R406" s="62" t="str">
        <f>IF(C406="","",_xlfn.XLOOKUP(C406,table_Termination[Connector],table_Termination[Conduit_Size]))</f>
        <v/>
      </c>
      <c r="S406" s="63" t="str">
        <f>IF(C406="","",_xlfn.XLOOKUP(C406,table_Termination[Connector],table_Termination[Wire AWG]))</f>
        <v/>
      </c>
      <c r="T406" s="64" t="str">
        <f t="shared" si="69"/>
        <v/>
      </c>
      <c r="U406" s="65" t="str">
        <f>IF(C406="","",LEFT(_xlfn.XLOOKUP(C406,table_Termination[Connector],table_Termination[Voltage]),3))</f>
        <v/>
      </c>
      <c r="V406" s="66" t="str">
        <f t="shared" si="68"/>
        <v/>
      </c>
      <c r="W406" s="64" t="str" cm="1">
        <f t="array" aca="1" ref="W406" ca="1">IF(C406="","",IF(D406="MCC","------",IF(K406="","Black",_xlfn.XLOOKUP(K406,Table_RotateWireColor[circuit],INDIRECT("Table_RotateWireColor["&amp;U406&amp;"]")))))</f>
        <v/>
      </c>
      <c r="X406" s="64" t="str" cm="1">
        <f t="array" aca="1" ref="X406" ca="1">IF(C406="","",IF(D406="MCC","-----",IF(AH406=1,"-",IF(K406="","Red",_xlfn.XLOOKUP(L406,Table_RotateWireColor[circuit],INDIRECT("Table_RotateWireColor["&amp;U406&amp;"]"))))))</f>
        <v/>
      </c>
      <c r="Y406" s="64" t="str" cm="1">
        <f t="array" aca="1" ref="Y406" ca="1">IF(C406="","",IF(D406="MCC","-----",IF(AH406&lt;=2,"-",IF(K406="","Blue",_xlfn.XLOOKUP(M406,Table_RotateWireColor[circuit],INDIRECT("Table_RotateWireColor["&amp;U406&amp;"]"))))))</f>
        <v/>
      </c>
      <c r="Z406" s="64" t="str" cm="1">
        <f t="array" aca="1" ref="Z406" ca="1">IF(C406="","",IF(D406="MCC","-----",IF(AI406&lt;&gt;1,"-",IF(K406="","White",_xlfn.XLOOKUP("N",Table_RotateWireColor[circuit],INDIRECT("Table_RotateWireColor["&amp;U406&amp;"]"))))))</f>
        <v/>
      </c>
      <c r="AA406" s="64" t="str">
        <f t="shared" si="73"/>
        <v/>
      </c>
      <c r="AB406" s="67" t="str">
        <f>IF(C406="","","PWxx-"&amp;_xlfn.XLOOKUP(C406,table_Termination[Connector],table_Termination[Abbreviation])&amp;"T-xxSALx("&amp;IF(D406="LFMC",0,IF(D406="MCC",1,3))&amp;IF(Q406="Bolt",1,0)&amp;IF(AL406="None",0,IF(AL406="1G",1,IF(AL406="4x4",2,3)))&amp;")")</f>
        <v/>
      </c>
      <c r="AC406" s="68" t="str">
        <f>IF(D406="MCC","MC Cable Wire Colors "&amp;_xlfn.XLOOKUP(C406,table_Termination[Connector],table_Termination[MCC_Wire_Colors]),"")</f>
        <v/>
      </c>
      <c r="AD406" s="69"/>
      <c r="AG406" t="e">
        <f>IF(AND(LEFT(C406,2)="L6",_xlfn.NUMBERVALUE(LEFT(U406,3))&gt;250),"1ph",_xlfn.XLOOKUP(C406,table_Termination[Connector],table_Termination[Phasing]))</f>
        <v>#N/A</v>
      </c>
      <c r="AH406" t="e">
        <f>_xlfn.XLOOKUP('Order Entry'!AG406,lookup!$O$3:$O$7,lookup!$P$3:$P$7)</f>
        <v>#N/A</v>
      </c>
      <c r="AI406" t="e">
        <f>_xlfn.XLOOKUP('Order Entry'!AG406,lookup!$O$3:$O$7,lookup!$Q$3:$Q$7)</f>
        <v>#N/A</v>
      </c>
      <c r="AJ406">
        <f t="shared" si="70"/>
        <v>0</v>
      </c>
      <c r="AK406" t="e">
        <f>_xlfn.XLOOKUP(C406,table_Termination[Connector],table_Termination[Plate_Hole])</f>
        <v>#N/A</v>
      </c>
      <c r="AL406" t="e">
        <f>_xlfn.XLOOKUP(V406,lookup!$AD$68:$AD$72,lookup!$AC$68:$AC$72)</f>
        <v>#N/A</v>
      </c>
      <c r="AM406" s="44" t="str" cm="1">
        <f t="array" ref="AM406">IF(C406="","",IF(_xlfn.XLOOKUP(C406,table_Termination[Connector],table_Termination[Plate_Hole])=1.6,{"4x4","1G"},IF(_xlfn.XLOOKUP(C406,table_Termination[Connector],table_Termination[Plate_Hole])=2.1,"4x4","None")))</f>
        <v/>
      </c>
      <c r="AO406" s="44" t="str" cm="1">
        <f t="array" ref="AO406">IF(AM406="","None",_xlfn.XLOOKUP(_xlfn.ANCHORARRAY(AM406),lookup!$AC$68:$AC$72,lookup!$AD$68:$AD$72))</f>
        <v>None</v>
      </c>
      <c r="AQ406" s="44" t="s">
        <v>283</v>
      </c>
      <c r="AR406" t="str">
        <f>IF(C406="","",_xlfn.XLOOKUP(_xlfn.XLOOKUP(C406,table_Termination[Connector],table_Termination[SQD_Breaker]),Table_Breaker[breaker],Table_Breaker[Description]))</f>
        <v/>
      </c>
      <c r="AS406" t="str">
        <f>IF(C406="","",_xlfn.XLOOKUP(_xlfn.XLOOKUP(C406,table_Termination[Connector],table_Termination[HV_Siem_Breaker]),Table_Breaker[breaker],Table_Breaker[Description],""))</f>
        <v/>
      </c>
      <c r="AT406" s="44" t="s">
        <v>283</v>
      </c>
      <c r="AU406" t="e">
        <f t="shared" si="74"/>
        <v>#N/A</v>
      </c>
      <c r="AV406" t="e">
        <f t="shared" si="75"/>
        <v>#N/A</v>
      </c>
      <c r="AW406" s="44" t="str" cm="1">
        <f t="array" ref="AW406">IF(D406="","",_xlfn.TOROW(lookup!A587:A599))</f>
        <v/>
      </c>
    </row>
    <row r="407" spans="1:49" x14ac:dyDescent="0.25">
      <c r="A407" s="56">
        <v>398</v>
      </c>
      <c r="B407" s="57" t="str">
        <f t="shared" si="71"/>
        <v/>
      </c>
      <c r="C407" s="58"/>
      <c r="D407" s="58"/>
      <c r="E407" s="57"/>
      <c r="F407" s="57" t="str">
        <f t="shared" si="72"/>
        <v/>
      </c>
      <c r="G407" s="57"/>
      <c r="H407" s="59"/>
      <c r="I407" s="59" t="s">
        <v>183</v>
      </c>
      <c r="J407" s="59" t="s">
        <v>183</v>
      </c>
      <c r="K407" s="59"/>
      <c r="L407" s="60" t="str">
        <f t="shared" si="66"/>
        <v/>
      </c>
      <c r="M407" s="60" t="str">
        <f t="shared" si="67"/>
        <v/>
      </c>
      <c r="N407" s="59"/>
      <c r="O407" s="59"/>
      <c r="P407" s="61"/>
      <c r="Q407" s="61"/>
      <c r="R407" s="62" t="str">
        <f>IF(C407="","",_xlfn.XLOOKUP(C407,table_Termination[Connector],table_Termination[Conduit_Size]))</f>
        <v/>
      </c>
      <c r="S407" s="63" t="str">
        <f>IF(C407="","",_xlfn.XLOOKUP(C407,table_Termination[Connector],table_Termination[Wire AWG]))</f>
        <v/>
      </c>
      <c r="T407" s="64" t="str">
        <f t="shared" si="69"/>
        <v/>
      </c>
      <c r="U407" s="65" t="str">
        <f>IF(C407="","",LEFT(_xlfn.XLOOKUP(C407,table_Termination[Connector],table_Termination[Voltage]),3))</f>
        <v/>
      </c>
      <c r="V407" s="66" t="str">
        <f t="shared" si="68"/>
        <v/>
      </c>
      <c r="W407" s="64" t="str" cm="1">
        <f t="array" aca="1" ref="W407" ca="1">IF(C407="","",IF(D407="MCC","------",IF(K407="","Black",_xlfn.XLOOKUP(K407,Table_RotateWireColor[circuit],INDIRECT("Table_RotateWireColor["&amp;U407&amp;"]")))))</f>
        <v/>
      </c>
      <c r="X407" s="64" t="str" cm="1">
        <f t="array" aca="1" ref="X407" ca="1">IF(C407="","",IF(D407="MCC","-----",IF(AH407=1,"-",IF(K407="","Red",_xlfn.XLOOKUP(L407,Table_RotateWireColor[circuit],INDIRECT("Table_RotateWireColor["&amp;U407&amp;"]"))))))</f>
        <v/>
      </c>
      <c r="Y407" s="64" t="str" cm="1">
        <f t="array" aca="1" ref="Y407" ca="1">IF(C407="","",IF(D407="MCC","-----",IF(AH407&lt;=2,"-",IF(K407="","Blue",_xlfn.XLOOKUP(M407,Table_RotateWireColor[circuit],INDIRECT("Table_RotateWireColor["&amp;U407&amp;"]"))))))</f>
        <v/>
      </c>
      <c r="Z407" s="64" t="str" cm="1">
        <f t="array" aca="1" ref="Z407" ca="1">IF(C407="","",IF(D407="MCC","-----",IF(AI407&lt;&gt;1,"-",IF(K407="","White",_xlfn.XLOOKUP("N",Table_RotateWireColor[circuit],INDIRECT("Table_RotateWireColor["&amp;U407&amp;"]"))))))</f>
        <v/>
      </c>
      <c r="AA407" s="64" t="str">
        <f t="shared" si="73"/>
        <v/>
      </c>
      <c r="AB407" s="67" t="str">
        <f>IF(C407="","","PWxx-"&amp;_xlfn.XLOOKUP(C407,table_Termination[Connector],table_Termination[Abbreviation])&amp;"T-xxSALx("&amp;IF(D407="LFMC",0,IF(D407="MCC",1,3))&amp;IF(Q407="Bolt",1,0)&amp;IF(AL407="None",0,IF(AL407="1G",1,IF(AL407="4x4",2,3)))&amp;")")</f>
        <v/>
      </c>
      <c r="AC407" s="68" t="str">
        <f>IF(D407="MCC","MC Cable Wire Colors "&amp;_xlfn.XLOOKUP(C407,table_Termination[Connector],table_Termination[MCC_Wire_Colors]),"")</f>
        <v/>
      </c>
      <c r="AD407" s="69"/>
      <c r="AG407" t="e">
        <f>IF(AND(LEFT(C407,2)="L6",_xlfn.NUMBERVALUE(LEFT(U407,3))&gt;250),"1ph",_xlfn.XLOOKUP(C407,table_Termination[Connector],table_Termination[Phasing]))</f>
        <v>#N/A</v>
      </c>
      <c r="AH407" t="e">
        <f>_xlfn.XLOOKUP('Order Entry'!AG407,lookup!$O$3:$O$7,lookup!$P$3:$P$7)</f>
        <v>#N/A</v>
      </c>
      <c r="AI407" t="e">
        <f>_xlfn.XLOOKUP('Order Entry'!AG407,lookup!$O$3:$O$7,lookup!$Q$3:$Q$7)</f>
        <v>#N/A</v>
      </c>
      <c r="AJ407">
        <f t="shared" si="70"/>
        <v>0</v>
      </c>
      <c r="AK407" t="e">
        <f>_xlfn.XLOOKUP(C407,table_Termination[Connector],table_Termination[Plate_Hole])</f>
        <v>#N/A</v>
      </c>
      <c r="AL407" t="e">
        <f>_xlfn.XLOOKUP(V407,lookup!$AD$68:$AD$72,lookup!$AC$68:$AC$72)</f>
        <v>#N/A</v>
      </c>
      <c r="AM407" s="44" t="str" cm="1">
        <f t="array" ref="AM407">IF(C407="","",IF(_xlfn.XLOOKUP(C407,table_Termination[Connector],table_Termination[Plate_Hole])=1.6,{"4x4","1G"},IF(_xlfn.XLOOKUP(C407,table_Termination[Connector],table_Termination[Plate_Hole])=2.1,"4x4","None")))</f>
        <v/>
      </c>
      <c r="AO407" s="44" t="str" cm="1">
        <f t="array" ref="AO407">IF(AM407="","None",_xlfn.XLOOKUP(_xlfn.ANCHORARRAY(AM407),lookup!$AC$68:$AC$72,lookup!$AD$68:$AD$72))</f>
        <v>None</v>
      </c>
      <c r="AQ407" s="44" t="s">
        <v>283</v>
      </c>
      <c r="AR407" t="str">
        <f>IF(C407="","",_xlfn.XLOOKUP(_xlfn.XLOOKUP(C407,table_Termination[Connector],table_Termination[SQD_Breaker]),Table_Breaker[breaker],Table_Breaker[Description]))</f>
        <v/>
      </c>
      <c r="AS407" t="str">
        <f>IF(C407="","",_xlfn.XLOOKUP(_xlfn.XLOOKUP(C407,table_Termination[Connector],table_Termination[HV_Siem_Breaker]),Table_Breaker[breaker],Table_Breaker[Description],""))</f>
        <v/>
      </c>
      <c r="AT407" s="44" t="s">
        <v>283</v>
      </c>
      <c r="AU407" t="e">
        <f t="shared" si="74"/>
        <v>#N/A</v>
      </c>
      <c r="AV407" t="e">
        <f t="shared" si="75"/>
        <v>#N/A</v>
      </c>
      <c r="AW407" s="44" t="str" cm="1">
        <f t="array" ref="AW407">IF(D407="","",_xlfn.TOROW(lookup!A588:A600))</f>
        <v/>
      </c>
    </row>
    <row r="408" spans="1:49" x14ac:dyDescent="0.25">
      <c r="A408" s="56">
        <v>399</v>
      </c>
      <c r="B408" s="57" t="str">
        <f t="shared" si="71"/>
        <v/>
      </c>
      <c r="C408" s="58"/>
      <c r="D408" s="58"/>
      <c r="E408" s="57"/>
      <c r="F408" s="57" t="str">
        <f t="shared" si="72"/>
        <v/>
      </c>
      <c r="G408" s="57"/>
      <c r="H408" s="59"/>
      <c r="I408" s="59" t="s">
        <v>183</v>
      </c>
      <c r="J408" s="59" t="s">
        <v>183</v>
      </c>
      <c r="K408" s="59"/>
      <c r="L408" s="60" t="str">
        <f t="shared" si="66"/>
        <v/>
      </c>
      <c r="M408" s="60" t="str">
        <f t="shared" si="67"/>
        <v/>
      </c>
      <c r="N408" s="59"/>
      <c r="O408" s="59"/>
      <c r="P408" s="61"/>
      <c r="Q408" s="61"/>
      <c r="R408" s="62" t="str">
        <f>IF(C408="","",_xlfn.XLOOKUP(C408,table_Termination[Connector],table_Termination[Conduit_Size]))</f>
        <v/>
      </c>
      <c r="S408" s="63" t="str">
        <f>IF(C408="","",_xlfn.XLOOKUP(C408,table_Termination[Connector],table_Termination[Wire AWG]))</f>
        <v/>
      </c>
      <c r="T408" s="64" t="str">
        <f t="shared" si="69"/>
        <v/>
      </c>
      <c r="U408" s="65" t="str">
        <f>IF(C408="","",LEFT(_xlfn.XLOOKUP(C408,table_Termination[Connector],table_Termination[Voltage]),3))</f>
        <v/>
      </c>
      <c r="V408" s="66" t="str">
        <f t="shared" si="68"/>
        <v/>
      </c>
      <c r="W408" s="64" t="str" cm="1">
        <f t="array" aca="1" ref="W408" ca="1">IF(C408="","",IF(D408="MCC","------",IF(K408="","Black",_xlfn.XLOOKUP(K408,Table_RotateWireColor[circuit],INDIRECT("Table_RotateWireColor["&amp;U408&amp;"]")))))</f>
        <v/>
      </c>
      <c r="X408" s="64" t="str" cm="1">
        <f t="array" aca="1" ref="X408" ca="1">IF(C408="","",IF(D408="MCC","-----",IF(AH408=1,"-",IF(K408="","Red",_xlfn.XLOOKUP(L408,Table_RotateWireColor[circuit],INDIRECT("Table_RotateWireColor["&amp;U408&amp;"]"))))))</f>
        <v/>
      </c>
      <c r="Y408" s="64" t="str" cm="1">
        <f t="array" aca="1" ref="Y408" ca="1">IF(C408="","",IF(D408="MCC","-----",IF(AH408&lt;=2,"-",IF(K408="","Blue",_xlfn.XLOOKUP(M408,Table_RotateWireColor[circuit],INDIRECT("Table_RotateWireColor["&amp;U408&amp;"]"))))))</f>
        <v/>
      </c>
      <c r="Z408" s="64" t="str" cm="1">
        <f t="array" aca="1" ref="Z408" ca="1">IF(C408="","",IF(D408="MCC","-----",IF(AI408&lt;&gt;1,"-",IF(K408="","White",_xlfn.XLOOKUP("N",Table_RotateWireColor[circuit],INDIRECT("Table_RotateWireColor["&amp;U408&amp;"]"))))))</f>
        <v/>
      </c>
      <c r="AA408" s="64" t="str">
        <f t="shared" si="73"/>
        <v/>
      </c>
      <c r="AB408" s="67" t="str">
        <f>IF(C408="","","PWxx-"&amp;_xlfn.XLOOKUP(C408,table_Termination[Connector],table_Termination[Abbreviation])&amp;"T-xxSALx("&amp;IF(D408="LFMC",0,IF(D408="MCC",1,3))&amp;IF(Q408="Bolt",1,0)&amp;IF(AL408="None",0,IF(AL408="1G",1,IF(AL408="4x4",2,3)))&amp;")")</f>
        <v/>
      </c>
      <c r="AC408" s="68" t="str">
        <f>IF(D408="MCC","MC Cable Wire Colors "&amp;_xlfn.XLOOKUP(C408,table_Termination[Connector],table_Termination[MCC_Wire_Colors]),"")</f>
        <v/>
      </c>
      <c r="AD408" s="69"/>
      <c r="AG408" t="e">
        <f>IF(AND(LEFT(C408,2)="L6",_xlfn.NUMBERVALUE(LEFT(U408,3))&gt;250),"1ph",_xlfn.XLOOKUP(C408,table_Termination[Connector],table_Termination[Phasing]))</f>
        <v>#N/A</v>
      </c>
      <c r="AH408" t="e">
        <f>_xlfn.XLOOKUP('Order Entry'!AG408,lookup!$O$3:$O$7,lookup!$P$3:$P$7)</f>
        <v>#N/A</v>
      </c>
      <c r="AI408" t="e">
        <f>_xlfn.XLOOKUP('Order Entry'!AG408,lookup!$O$3:$O$7,lookup!$Q$3:$Q$7)</f>
        <v>#N/A</v>
      </c>
      <c r="AJ408">
        <f t="shared" si="70"/>
        <v>0</v>
      </c>
      <c r="AK408" t="e">
        <f>_xlfn.XLOOKUP(C408,table_Termination[Connector],table_Termination[Plate_Hole])</f>
        <v>#N/A</v>
      </c>
      <c r="AL408" t="e">
        <f>_xlfn.XLOOKUP(V408,lookup!$AD$68:$AD$72,lookup!$AC$68:$AC$72)</f>
        <v>#N/A</v>
      </c>
      <c r="AM408" s="44" t="str" cm="1">
        <f t="array" ref="AM408">IF(C408="","",IF(_xlfn.XLOOKUP(C408,table_Termination[Connector],table_Termination[Plate_Hole])=1.6,{"4x4","1G"},IF(_xlfn.XLOOKUP(C408,table_Termination[Connector],table_Termination[Plate_Hole])=2.1,"4x4","None")))</f>
        <v/>
      </c>
      <c r="AO408" s="44" t="str" cm="1">
        <f t="array" ref="AO408">IF(AM408="","None",_xlfn.XLOOKUP(_xlfn.ANCHORARRAY(AM408),lookup!$AC$68:$AC$72,lookup!$AD$68:$AD$72))</f>
        <v>None</v>
      </c>
      <c r="AQ408" s="44" t="s">
        <v>283</v>
      </c>
      <c r="AR408" t="str">
        <f>IF(C408="","",_xlfn.XLOOKUP(_xlfn.XLOOKUP(C408,table_Termination[Connector],table_Termination[SQD_Breaker]),Table_Breaker[breaker],Table_Breaker[Description]))</f>
        <v/>
      </c>
      <c r="AS408" t="str">
        <f>IF(C408="","",_xlfn.XLOOKUP(_xlfn.XLOOKUP(C408,table_Termination[Connector],table_Termination[HV_Siem_Breaker]),Table_Breaker[breaker],Table_Breaker[Description],""))</f>
        <v/>
      </c>
      <c r="AT408" s="44" t="s">
        <v>283</v>
      </c>
      <c r="AU408" t="e">
        <f t="shared" si="74"/>
        <v>#N/A</v>
      </c>
      <c r="AV408" t="e">
        <f t="shared" si="75"/>
        <v>#N/A</v>
      </c>
      <c r="AW408" s="44" t="str" cm="1">
        <f t="array" ref="AW408">IF(D408="","",_xlfn.TOROW(lookup!A589:A601))</f>
        <v/>
      </c>
    </row>
    <row r="409" spans="1:49" x14ac:dyDescent="0.25">
      <c r="A409" s="56">
        <v>400</v>
      </c>
      <c r="B409" s="57" t="str">
        <f t="shared" si="71"/>
        <v/>
      </c>
      <c r="C409" s="58"/>
      <c r="D409" s="58"/>
      <c r="E409" s="57"/>
      <c r="F409" s="57" t="str">
        <f t="shared" si="72"/>
        <v/>
      </c>
      <c r="G409" s="57"/>
      <c r="H409" s="59"/>
      <c r="I409" s="59" t="s">
        <v>183</v>
      </c>
      <c r="J409" s="59" t="s">
        <v>183</v>
      </c>
      <c r="K409" s="59"/>
      <c r="L409" s="60" t="str">
        <f t="shared" ref="L409:L472" si="76">IF(K409="","",IF(AG409="1ph","-",K409+2))</f>
        <v/>
      </c>
      <c r="M409" s="60" t="str">
        <f t="shared" ref="M409:M472" si="77">IF(K409="","",IF(OR(L409="-",AG409="1LL"),"-",L409+2))</f>
        <v/>
      </c>
      <c r="N409" s="59"/>
      <c r="O409" s="59"/>
      <c r="P409" s="61"/>
      <c r="Q409" s="61"/>
      <c r="R409" s="62" t="str">
        <f>IF(C409="","",_xlfn.XLOOKUP(C409,table_Termination[Connector],table_Termination[Conduit_Size]))</f>
        <v/>
      </c>
      <c r="S409" s="63" t="str">
        <f>IF(C409="","",_xlfn.XLOOKUP(C409,table_Termination[Connector],table_Termination[Wire AWG]))</f>
        <v/>
      </c>
      <c r="T409" s="64" t="str">
        <f t="shared" si="69"/>
        <v/>
      </c>
      <c r="U409" s="65" t="str">
        <f>IF(C409="","",LEFT(_xlfn.XLOOKUP(C409,table_Termination[Connector],table_Termination[Voltage]),3))</f>
        <v/>
      </c>
      <c r="V409" s="66" t="str">
        <f t="shared" ref="V409:V472" si="78">IF(C409="","",AO409)</f>
        <v/>
      </c>
      <c r="W409" s="64" t="str" cm="1">
        <f t="array" aca="1" ref="W409" ca="1">IF(C409="","",IF(D409="MCC","------",IF(K409="","Black",_xlfn.XLOOKUP(K409,Table_RotateWireColor[circuit],INDIRECT("Table_RotateWireColor["&amp;U409&amp;"]")))))</f>
        <v/>
      </c>
      <c r="X409" s="64" t="str" cm="1">
        <f t="array" aca="1" ref="X409" ca="1">IF(C409="","",IF(D409="MCC","-----",IF(AH409=1,"-",IF(K409="","Red",_xlfn.XLOOKUP(L409,Table_RotateWireColor[circuit],INDIRECT("Table_RotateWireColor["&amp;U409&amp;"]"))))))</f>
        <v/>
      </c>
      <c r="Y409" s="64" t="str" cm="1">
        <f t="array" aca="1" ref="Y409" ca="1">IF(C409="","",IF(D409="MCC","-----",IF(AH409&lt;=2,"-",IF(K409="","Blue",_xlfn.XLOOKUP(M409,Table_RotateWireColor[circuit],INDIRECT("Table_RotateWireColor["&amp;U409&amp;"]"))))))</f>
        <v/>
      </c>
      <c r="Z409" s="64" t="str" cm="1">
        <f t="array" aca="1" ref="Z409" ca="1">IF(C409="","",IF(D409="MCC","-----",IF(AI409&lt;&gt;1,"-",IF(K409="","White",_xlfn.XLOOKUP("N",Table_RotateWireColor[circuit],INDIRECT("Table_RotateWireColor["&amp;U409&amp;"]"))))))</f>
        <v/>
      </c>
      <c r="AA409" s="64" t="str">
        <f t="shared" si="73"/>
        <v/>
      </c>
      <c r="AB409" s="67" t="str">
        <f>IF(C409="","","PWxx-"&amp;_xlfn.XLOOKUP(C409,table_Termination[Connector],table_Termination[Abbreviation])&amp;"T-xxSALx("&amp;IF(D409="LFMC",0,IF(D409="MCC",1,3))&amp;IF(Q409="Bolt",1,0)&amp;IF(AL409="None",0,IF(AL409="1G",1,IF(AL409="4x4",2,3)))&amp;")")</f>
        <v/>
      </c>
      <c r="AC409" s="68" t="str">
        <f>IF(D409="MCC","MC Cable Wire Colors "&amp;_xlfn.XLOOKUP(C409,table_Termination[Connector],table_Termination[MCC_Wire_Colors]),"")</f>
        <v/>
      </c>
      <c r="AD409" s="69"/>
      <c r="AG409" t="e">
        <f>IF(AND(LEFT(C409,2)="L6",_xlfn.NUMBERVALUE(LEFT(U409,3))&gt;250),"1ph",_xlfn.XLOOKUP(C409,table_Termination[Connector],table_Termination[Phasing]))</f>
        <v>#N/A</v>
      </c>
      <c r="AH409" t="e">
        <f>_xlfn.XLOOKUP('Order Entry'!AG409,lookup!$O$3:$O$7,lookup!$P$3:$P$7)</f>
        <v>#N/A</v>
      </c>
      <c r="AI409" t="e">
        <f>_xlfn.XLOOKUP('Order Entry'!AG409,lookup!$O$3:$O$7,lookup!$Q$3:$Q$7)</f>
        <v>#N/A</v>
      </c>
      <c r="AJ409">
        <f t="shared" si="70"/>
        <v>0</v>
      </c>
      <c r="AK409" t="e">
        <f>_xlfn.XLOOKUP(C409,table_Termination[Connector],table_Termination[Plate_Hole])</f>
        <v>#N/A</v>
      </c>
      <c r="AL409" t="e">
        <f>_xlfn.XLOOKUP(V409,lookup!$AD$68:$AD$72,lookup!$AC$68:$AC$72)</f>
        <v>#N/A</v>
      </c>
      <c r="AM409" s="44" t="str" cm="1">
        <f t="array" ref="AM409">IF(C409="","",IF(_xlfn.XLOOKUP(C409,table_Termination[Connector],table_Termination[Plate_Hole])=1.6,{"4x4","1G"},IF(_xlfn.XLOOKUP(C409,table_Termination[Connector],table_Termination[Plate_Hole])=2.1,"4x4","None")))</f>
        <v/>
      </c>
      <c r="AO409" s="44" t="str" cm="1">
        <f t="array" ref="AO409">IF(AM409="","None",_xlfn.XLOOKUP(_xlfn.ANCHORARRAY(AM409),lookup!$AC$68:$AC$72,lookup!$AD$68:$AD$72))</f>
        <v>None</v>
      </c>
      <c r="AQ409" s="44" t="s">
        <v>283</v>
      </c>
      <c r="AR409" t="str">
        <f>IF(C409="","",_xlfn.XLOOKUP(_xlfn.XLOOKUP(C409,table_Termination[Connector],table_Termination[SQD_Breaker]),Table_Breaker[breaker],Table_Breaker[Description]))</f>
        <v/>
      </c>
      <c r="AS409" t="str">
        <f>IF(C409="","",_xlfn.XLOOKUP(_xlfn.XLOOKUP(C409,table_Termination[Connector],table_Termination[HV_Siem_Breaker]),Table_Breaker[breaker],Table_Breaker[Description],""))</f>
        <v/>
      </c>
      <c r="AT409" s="44" t="s">
        <v>283</v>
      </c>
      <c r="AU409" t="e">
        <f t="shared" si="74"/>
        <v>#N/A</v>
      </c>
      <c r="AV409" t="e">
        <f t="shared" si="75"/>
        <v>#N/A</v>
      </c>
      <c r="AW409" s="44" t="str" cm="1">
        <f t="array" ref="AW409">IF(D409="","",_xlfn.TOROW(lookup!A590:A602))</f>
        <v/>
      </c>
    </row>
    <row r="410" spans="1:49" x14ac:dyDescent="0.25">
      <c r="A410" s="56">
        <v>401</v>
      </c>
      <c r="B410" s="57" t="str">
        <f t="shared" si="71"/>
        <v/>
      </c>
      <c r="C410" s="58"/>
      <c r="D410" s="58"/>
      <c r="E410" s="57"/>
      <c r="F410" s="57" t="str">
        <f t="shared" si="72"/>
        <v/>
      </c>
      <c r="G410" s="57"/>
      <c r="H410" s="59"/>
      <c r="I410" s="59" t="s">
        <v>183</v>
      </c>
      <c r="J410" s="59" t="s">
        <v>183</v>
      </c>
      <c r="K410" s="59"/>
      <c r="L410" s="60" t="str">
        <f t="shared" si="76"/>
        <v/>
      </c>
      <c r="M410" s="60" t="str">
        <f t="shared" si="77"/>
        <v/>
      </c>
      <c r="N410" s="59"/>
      <c r="O410" s="59"/>
      <c r="P410" s="61"/>
      <c r="Q410" s="61"/>
      <c r="R410" s="62" t="str">
        <f>IF(C410="","",_xlfn.XLOOKUP(C410,table_Termination[Connector],table_Termination[Conduit_Size]))</f>
        <v/>
      </c>
      <c r="S410" s="63" t="str">
        <f>IF(C410="","",_xlfn.XLOOKUP(C410,table_Termination[Connector],table_Termination[Wire AWG]))</f>
        <v/>
      </c>
      <c r="T410" s="64" t="str">
        <f t="shared" si="69"/>
        <v/>
      </c>
      <c r="U410" s="65" t="str">
        <f>IF(C410="","",LEFT(_xlfn.XLOOKUP(C410,table_Termination[Connector],table_Termination[Voltage]),3))</f>
        <v/>
      </c>
      <c r="V410" s="66" t="str">
        <f t="shared" si="78"/>
        <v/>
      </c>
      <c r="W410" s="64" t="str" cm="1">
        <f t="array" aca="1" ref="W410" ca="1">IF(C410="","",IF(D410="MCC","------",IF(K410="","Black",_xlfn.XLOOKUP(K410,Table_RotateWireColor[circuit],INDIRECT("Table_RotateWireColor["&amp;U410&amp;"]")))))</f>
        <v/>
      </c>
      <c r="X410" s="64" t="str" cm="1">
        <f t="array" aca="1" ref="X410" ca="1">IF(C410="","",IF(D410="MCC","-----",IF(AH410=1,"-",IF(K410="","Red",_xlfn.XLOOKUP(L410,Table_RotateWireColor[circuit],INDIRECT("Table_RotateWireColor["&amp;U410&amp;"]"))))))</f>
        <v/>
      </c>
      <c r="Y410" s="64" t="str" cm="1">
        <f t="array" aca="1" ref="Y410" ca="1">IF(C410="","",IF(D410="MCC","-----",IF(AH410&lt;=2,"-",IF(K410="","Blue",_xlfn.XLOOKUP(M410,Table_RotateWireColor[circuit],INDIRECT("Table_RotateWireColor["&amp;U410&amp;"]"))))))</f>
        <v/>
      </c>
      <c r="Z410" s="64" t="str" cm="1">
        <f t="array" aca="1" ref="Z410" ca="1">IF(C410="","",IF(D410="MCC","-----",IF(AI410&lt;&gt;1,"-",IF(K410="","White",_xlfn.XLOOKUP("N",Table_RotateWireColor[circuit],INDIRECT("Table_RotateWireColor["&amp;U410&amp;"]"))))))</f>
        <v/>
      </c>
      <c r="AA410" s="64" t="str">
        <f t="shared" si="73"/>
        <v/>
      </c>
      <c r="AB410" s="67" t="str">
        <f>IF(C410="","","PWxx-"&amp;_xlfn.XLOOKUP(C410,table_Termination[Connector],table_Termination[Abbreviation])&amp;"T-xxSALx("&amp;IF(D410="LFMC",0,IF(D410="MCC",1,3))&amp;IF(Q410="Bolt",1,0)&amp;IF(AL410="None",0,IF(AL410="1G",1,IF(AL410="4x4",2,3)))&amp;")")</f>
        <v/>
      </c>
      <c r="AC410" s="68" t="str">
        <f>IF(D410="MCC","MC Cable Wire Colors "&amp;_xlfn.XLOOKUP(C410,table_Termination[Connector],table_Termination[MCC_Wire_Colors]),"")</f>
        <v/>
      </c>
      <c r="AD410" s="69"/>
      <c r="AG410" t="e">
        <f>IF(AND(LEFT(C410,2)="L6",_xlfn.NUMBERVALUE(LEFT(U410,3))&gt;250),"1ph",_xlfn.XLOOKUP(C410,table_Termination[Connector],table_Termination[Phasing]))</f>
        <v>#N/A</v>
      </c>
      <c r="AH410" t="e">
        <f>_xlfn.XLOOKUP('Order Entry'!AG410,lookup!$O$3:$O$7,lookup!$P$3:$P$7)</f>
        <v>#N/A</v>
      </c>
      <c r="AI410" t="e">
        <f>_xlfn.XLOOKUP('Order Entry'!AG410,lookup!$O$3:$O$7,lookup!$Q$3:$Q$7)</f>
        <v>#N/A</v>
      </c>
      <c r="AJ410">
        <f t="shared" si="70"/>
        <v>0</v>
      </c>
      <c r="AK410" t="e">
        <f>_xlfn.XLOOKUP(C410,table_Termination[Connector],table_Termination[Plate_Hole])</f>
        <v>#N/A</v>
      </c>
      <c r="AL410" t="e">
        <f>_xlfn.XLOOKUP(V410,lookup!$AD$68:$AD$72,lookup!$AC$68:$AC$72)</f>
        <v>#N/A</v>
      </c>
      <c r="AM410" s="44" t="str" cm="1">
        <f t="array" ref="AM410">IF(C410="","",IF(_xlfn.XLOOKUP(C410,table_Termination[Connector],table_Termination[Plate_Hole])=1.6,{"4x4","1G"},IF(_xlfn.XLOOKUP(C410,table_Termination[Connector],table_Termination[Plate_Hole])=2.1,"4x4","None")))</f>
        <v/>
      </c>
      <c r="AO410" s="44" t="str" cm="1">
        <f t="array" ref="AO410">IF(AM410="","None",_xlfn.XLOOKUP(_xlfn.ANCHORARRAY(AM410),lookup!$AC$68:$AC$72,lookup!$AD$68:$AD$72))</f>
        <v>None</v>
      </c>
      <c r="AQ410" s="44" t="s">
        <v>283</v>
      </c>
      <c r="AR410" t="str">
        <f>IF(C410="","",_xlfn.XLOOKUP(_xlfn.XLOOKUP(C410,table_Termination[Connector],table_Termination[SQD_Breaker]),Table_Breaker[breaker],Table_Breaker[Description]))</f>
        <v/>
      </c>
      <c r="AS410" t="str">
        <f>IF(C410="","",_xlfn.XLOOKUP(_xlfn.XLOOKUP(C410,table_Termination[Connector],table_Termination[HV_Siem_Breaker]),Table_Breaker[breaker],Table_Breaker[Description],""))</f>
        <v/>
      </c>
      <c r="AT410" s="44" t="s">
        <v>283</v>
      </c>
      <c r="AU410" t="e">
        <f t="shared" si="74"/>
        <v>#N/A</v>
      </c>
      <c r="AV410" t="e">
        <f t="shared" si="75"/>
        <v>#N/A</v>
      </c>
      <c r="AW410" s="44" t="str" cm="1">
        <f t="array" ref="AW410">IF(D410="","",_xlfn.TOROW(lookup!A591:A603))</f>
        <v/>
      </c>
    </row>
    <row r="411" spans="1:49" x14ac:dyDescent="0.25">
      <c r="A411" s="56">
        <v>402</v>
      </c>
      <c r="B411" s="57" t="str">
        <f t="shared" si="71"/>
        <v/>
      </c>
      <c r="C411" s="58"/>
      <c r="D411" s="58"/>
      <c r="E411" s="57"/>
      <c r="F411" s="57" t="str">
        <f t="shared" si="72"/>
        <v/>
      </c>
      <c r="G411" s="57"/>
      <c r="H411" s="59"/>
      <c r="I411" s="59" t="s">
        <v>183</v>
      </c>
      <c r="J411" s="59" t="s">
        <v>183</v>
      </c>
      <c r="K411" s="59"/>
      <c r="L411" s="60" t="str">
        <f t="shared" si="76"/>
        <v/>
      </c>
      <c r="M411" s="60" t="str">
        <f t="shared" si="77"/>
        <v/>
      </c>
      <c r="N411" s="59"/>
      <c r="O411" s="59"/>
      <c r="P411" s="61"/>
      <c r="Q411" s="61"/>
      <c r="R411" s="62" t="str">
        <f>IF(C411="","",_xlfn.XLOOKUP(C411,table_Termination[Connector],table_Termination[Conduit_Size]))</f>
        <v/>
      </c>
      <c r="S411" s="63" t="str">
        <f>IF(C411="","",_xlfn.XLOOKUP(C411,table_Termination[Connector],table_Termination[Wire AWG]))</f>
        <v/>
      </c>
      <c r="T411" s="64" t="str">
        <f t="shared" si="69"/>
        <v/>
      </c>
      <c r="U411" s="65" t="str">
        <f>IF(C411="","",LEFT(_xlfn.XLOOKUP(C411,table_Termination[Connector],table_Termination[Voltage]),3))</f>
        <v/>
      </c>
      <c r="V411" s="66" t="str">
        <f t="shared" si="78"/>
        <v/>
      </c>
      <c r="W411" s="64" t="str" cm="1">
        <f t="array" aca="1" ref="W411" ca="1">IF(C411="","",IF(D411="MCC","------",IF(K411="","Black",_xlfn.XLOOKUP(K411,Table_RotateWireColor[circuit],INDIRECT("Table_RotateWireColor["&amp;U411&amp;"]")))))</f>
        <v/>
      </c>
      <c r="X411" s="64" t="str" cm="1">
        <f t="array" aca="1" ref="X411" ca="1">IF(C411="","",IF(D411="MCC","-----",IF(AH411=1,"-",IF(K411="","Red",_xlfn.XLOOKUP(L411,Table_RotateWireColor[circuit],INDIRECT("Table_RotateWireColor["&amp;U411&amp;"]"))))))</f>
        <v/>
      </c>
      <c r="Y411" s="64" t="str" cm="1">
        <f t="array" aca="1" ref="Y411" ca="1">IF(C411="","",IF(D411="MCC","-----",IF(AH411&lt;=2,"-",IF(K411="","Blue",_xlfn.XLOOKUP(M411,Table_RotateWireColor[circuit],INDIRECT("Table_RotateWireColor["&amp;U411&amp;"]"))))))</f>
        <v/>
      </c>
      <c r="Z411" s="64" t="str" cm="1">
        <f t="array" aca="1" ref="Z411" ca="1">IF(C411="","",IF(D411="MCC","-----",IF(AI411&lt;&gt;1,"-",IF(K411="","White",_xlfn.XLOOKUP("N",Table_RotateWireColor[circuit],INDIRECT("Table_RotateWireColor["&amp;U411&amp;"]"))))))</f>
        <v/>
      </c>
      <c r="AA411" s="64" t="str">
        <f t="shared" si="73"/>
        <v/>
      </c>
      <c r="AB411" s="67" t="str">
        <f>IF(C411="","","PWxx-"&amp;_xlfn.XLOOKUP(C411,table_Termination[Connector],table_Termination[Abbreviation])&amp;"T-xxSALx("&amp;IF(D411="LFMC",0,IF(D411="MCC",1,3))&amp;IF(Q411="Bolt",1,0)&amp;IF(AL411="None",0,IF(AL411="1G",1,IF(AL411="4x4",2,3)))&amp;")")</f>
        <v/>
      </c>
      <c r="AC411" s="68" t="str">
        <f>IF(D411="MCC","MC Cable Wire Colors "&amp;_xlfn.XLOOKUP(C411,table_Termination[Connector],table_Termination[MCC_Wire_Colors]),"")</f>
        <v/>
      </c>
      <c r="AD411" s="69"/>
      <c r="AG411" t="e">
        <f>IF(AND(LEFT(C411,2)="L6",_xlfn.NUMBERVALUE(LEFT(U411,3))&gt;250),"1ph",_xlfn.XLOOKUP(C411,table_Termination[Connector],table_Termination[Phasing]))</f>
        <v>#N/A</v>
      </c>
      <c r="AH411" t="e">
        <f>_xlfn.XLOOKUP('Order Entry'!AG411,lookup!$O$3:$O$7,lookup!$P$3:$P$7)</f>
        <v>#N/A</v>
      </c>
      <c r="AI411" t="e">
        <f>_xlfn.XLOOKUP('Order Entry'!AG411,lookup!$O$3:$O$7,lookup!$Q$3:$Q$7)</f>
        <v>#N/A</v>
      </c>
      <c r="AJ411">
        <f t="shared" si="70"/>
        <v>0</v>
      </c>
      <c r="AK411" t="e">
        <f>_xlfn.XLOOKUP(C411,table_Termination[Connector],table_Termination[Plate_Hole])</f>
        <v>#N/A</v>
      </c>
      <c r="AL411" t="e">
        <f>_xlfn.XLOOKUP(V411,lookup!$AD$68:$AD$72,lookup!$AC$68:$AC$72)</f>
        <v>#N/A</v>
      </c>
      <c r="AM411" s="44" t="str" cm="1">
        <f t="array" ref="AM411">IF(C411="","",IF(_xlfn.XLOOKUP(C411,table_Termination[Connector],table_Termination[Plate_Hole])=1.6,{"4x4","1G"},IF(_xlfn.XLOOKUP(C411,table_Termination[Connector],table_Termination[Plate_Hole])=2.1,"4x4","None")))</f>
        <v/>
      </c>
      <c r="AO411" s="44" t="str" cm="1">
        <f t="array" ref="AO411">IF(AM411="","None",_xlfn.XLOOKUP(_xlfn.ANCHORARRAY(AM411),lookup!$AC$68:$AC$72,lookup!$AD$68:$AD$72))</f>
        <v>None</v>
      </c>
      <c r="AQ411" s="44" t="s">
        <v>283</v>
      </c>
      <c r="AR411" t="str">
        <f>IF(C411="","",_xlfn.XLOOKUP(_xlfn.XLOOKUP(C411,table_Termination[Connector],table_Termination[SQD_Breaker]),Table_Breaker[breaker],Table_Breaker[Description]))</f>
        <v/>
      </c>
      <c r="AS411" t="str">
        <f>IF(C411="","",_xlfn.XLOOKUP(_xlfn.XLOOKUP(C411,table_Termination[Connector],table_Termination[HV_Siem_Breaker]),Table_Breaker[breaker],Table_Breaker[Description],""))</f>
        <v/>
      </c>
      <c r="AT411" s="44" t="s">
        <v>283</v>
      </c>
      <c r="AU411" t="e">
        <f t="shared" si="74"/>
        <v>#N/A</v>
      </c>
      <c r="AV411" t="e">
        <f t="shared" si="75"/>
        <v>#N/A</v>
      </c>
      <c r="AW411" s="44" t="str" cm="1">
        <f t="array" ref="AW411">IF(D411="","",_xlfn.TOROW(lookup!A592:A604))</f>
        <v/>
      </c>
    </row>
    <row r="412" spans="1:49" x14ac:dyDescent="0.25">
      <c r="A412" s="56">
        <v>403</v>
      </c>
      <c r="B412" s="57" t="str">
        <f t="shared" si="71"/>
        <v/>
      </c>
      <c r="C412" s="58"/>
      <c r="D412" s="58"/>
      <c r="E412" s="57"/>
      <c r="F412" s="57" t="str">
        <f t="shared" si="72"/>
        <v/>
      </c>
      <c r="G412" s="57"/>
      <c r="H412" s="59"/>
      <c r="I412" s="59" t="s">
        <v>183</v>
      </c>
      <c r="J412" s="59" t="s">
        <v>183</v>
      </c>
      <c r="K412" s="59"/>
      <c r="L412" s="60" t="str">
        <f t="shared" si="76"/>
        <v/>
      </c>
      <c r="M412" s="60" t="str">
        <f t="shared" si="77"/>
        <v/>
      </c>
      <c r="N412" s="59"/>
      <c r="O412" s="59"/>
      <c r="P412" s="61"/>
      <c r="Q412" s="61"/>
      <c r="R412" s="62" t="str">
        <f>IF(C412="","",_xlfn.XLOOKUP(C412,table_Termination[Connector],table_Termination[Conduit_Size]))</f>
        <v/>
      </c>
      <c r="S412" s="63" t="str">
        <f>IF(C412="","",_xlfn.XLOOKUP(C412,table_Termination[Connector],table_Termination[Wire AWG]))</f>
        <v/>
      </c>
      <c r="T412" s="64" t="str">
        <f t="shared" si="69"/>
        <v/>
      </c>
      <c r="U412" s="65" t="str">
        <f>IF(C412="","",LEFT(_xlfn.XLOOKUP(C412,table_Termination[Connector],table_Termination[Voltage]),3))</f>
        <v/>
      </c>
      <c r="V412" s="66" t="str">
        <f t="shared" si="78"/>
        <v/>
      </c>
      <c r="W412" s="64" t="str" cm="1">
        <f t="array" aca="1" ref="W412" ca="1">IF(C412="","",IF(D412="MCC","------",IF(K412="","Black",_xlfn.XLOOKUP(K412,Table_RotateWireColor[circuit],INDIRECT("Table_RotateWireColor["&amp;U412&amp;"]")))))</f>
        <v/>
      </c>
      <c r="X412" s="64" t="str" cm="1">
        <f t="array" aca="1" ref="X412" ca="1">IF(C412="","",IF(D412="MCC","-----",IF(AH412=1,"-",IF(K412="","Red",_xlfn.XLOOKUP(L412,Table_RotateWireColor[circuit],INDIRECT("Table_RotateWireColor["&amp;U412&amp;"]"))))))</f>
        <v/>
      </c>
      <c r="Y412" s="64" t="str" cm="1">
        <f t="array" aca="1" ref="Y412" ca="1">IF(C412="","",IF(D412="MCC","-----",IF(AH412&lt;=2,"-",IF(K412="","Blue",_xlfn.XLOOKUP(M412,Table_RotateWireColor[circuit],INDIRECT("Table_RotateWireColor["&amp;U412&amp;"]"))))))</f>
        <v/>
      </c>
      <c r="Z412" s="64" t="str" cm="1">
        <f t="array" aca="1" ref="Z412" ca="1">IF(C412="","",IF(D412="MCC","-----",IF(AI412&lt;&gt;1,"-",IF(K412="","White",_xlfn.XLOOKUP("N",Table_RotateWireColor[circuit],INDIRECT("Table_RotateWireColor["&amp;U412&amp;"]"))))))</f>
        <v/>
      </c>
      <c r="AA412" s="64" t="str">
        <f t="shared" si="73"/>
        <v/>
      </c>
      <c r="AB412" s="67" t="str">
        <f>IF(C412="","","PWxx-"&amp;_xlfn.XLOOKUP(C412,table_Termination[Connector],table_Termination[Abbreviation])&amp;"T-xxSALx("&amp;IF(D412="LFMC",0,IF(D412="MCC",1,3))&amp;IF(Q412="Bolt",1,0)&amp;IF(AL412="None",0,IF(AL412="1G",1,IF(AL412="4x4",2,3)))&amp;")")</f>
        <v/>
      </c>
      <c r="AC412" s="68" t="str">
        <f>IF(D412="MCC","MC Cable Wire Colors "&amp;_xlfn.XLOOKUP(C412,table_Termination[Connector],table_Termination[MCC_Wire_Colors]),"")</f>
        <v/>
      </c>
      <c r="AD412" s="69"/>
      <c r="AG412" t="e">
        <f>IF(AND(LEFT(C412,2)="L6",_xlfn.NUMBERVALUE(LEFT(U412,3))&gt;250),"1ph",_xlfn.XLOOKUP(C412,table_Termination[Connector],table_Termination[Phasing]))</f>
        <v>#N/A</v>
      </c>
      <c r="AH412" t="e">
        <f>_xlfn.XLOOKUP('Order Entry'!AG412,lookup!$O$3:$O$7,lookup!$P$3:$P$7)</f>
        <v>#N/A</v>
      </c>
      <c r="AI412" t="e">
        <f>_xlfn.XLOOKUP('Order Entry'!AG412,lookup!$O$3:$O$7,lookup!$Q$3:$Q$7)</f>
        <v>#N/A</v>
      </c>
      <c r="AJ412">
        <f t="shared" si="70"/>
        <v>0</v>
      </c>
      <c r="AK412" t="e">
        <f>_xlfn.XLOOKUP(C412,table_Termination[Connector],table_Termination[Plate_Hole])</f>
        <v>#N/A</v>
      </c>
      <c r="AL412" t="e">
        <f>_xlfn.XLOOKUP(V412,lookup!$AD$68:$AD$72,lookup!$AC$68:$AC$72)</f>
        <v>#N/A</v>
      </c>
      <c r="AM412" s="44" t="str" cm="1">
        <f t="array" ref="AM412">IF(C412="","",IF(_xlfn.XLOOKUP(C412,table_Termination[Connector],table_Termination[Plate_Hole])=1.6,{"4x4","1G"},IF(_xlfn.XLOOKUP(C412,table_Termination[Connector],table_Termination[Plate_Hole])=2.1,"4x4","None")))</f>
        <v/>
      </c>
      <c r="AO412" s="44" t="str" cm="1">
        <f t="array" ref="AO412">IF(AM412="","None",_xlfn.XLOOKUP(_xlfn.ANCHORARRAY(AM412),lookup!$AC$68:$AC$72,lookup!$AD$68:$AD$72))</f>
        <v>None</v>
      </c>
      <c r="AQ412" s="44" t="s">
        <v>283</v>
      </c>
      <c r="AR412" t="str">
        <f>IF(C412="","",_xlfn.XLOOKUP(_xlfn.XLOOKUP(C412,table_Termination[Connector],table_Termination[SQD_Breaker]),Table_Breaker[breaker],Table_Breaker[Description]))</f>
        <v/>
      </c>
      <c r="AS412" t="str">
        <f>IF(C412="","",_xlfn.XLOOKUP(_xlfn.XLOOKUP(C412,table_Termination[Connector],table_Termination[HV_Siem_Breaker]),Table_Breaker[breaker],Table_Breaker[Description],""))</f>
        <v/>
      </c>
      <c r="AT412" s="44" t="s">
        <v>283</v>
      </c>
      <c r="AU412" t="e">
        <f t="shared" si="74"/>
        <v>#N/A</v>
      </c>
      <c r="AV412" t="e">
        <f t="shared" si="75"/>
        <v>#N/A</v>
      </c>
      <c r="AW412" s="44" t="str" cm="1">
        <f t="array" ref="AW412">IF(D412="","",_xlfn.TOROW(lookup!A593:A605))</f>
        <v/>
      </c>
    </row>
    <row r="413" spans="1:49" x14ac:dyDescent="0.25">
      <c r="A413" s="56">
        <v>404</v>
      </c>
      <c r="B413" s="57" t="str">
        <f t="shared" si="71"/>
        <v/>
      </c>
      <c r="C413" s="58"/>
      <c r="D413" s="58"/>
      <c r="E413" s="57"/>
      <c r="F413" s="57" t="str">
        <f t="shared" si="72"/>
        <v/>
      </c>
      <c r="G413" s="57"/>
      <c r="H413" s="59"/>
      <c r="I413" s="59" t="s">
        <v>183</v>
      </c>
      <c r="J413" s="59" t="s">
        <v>183</v>
      </c>
      <c r="K413" s="59"/>
      <c r="L413" s="60" t="str">
        <f t="shared" si="76"/>
        <v/>
      </c>
      <c r="M413" s="60" t="str">
        <f t="shared" si="77"/>
        <v/>
      </c>
      <c r="N413" s="59"/>
      <c r="O413" s="59"/>
      <c r="P413" s="61"/>
      <c r="Q413" s="61"/>
      <c r="R413" s="62" t="str">
        <f>IF(C413="","",_xlfn.XLOOKUP(C413,table_Termination[Connector],table_Termination[Conduit_Size]))</f>
        <v/>
      </c>
      <c r="S413" s="63" t="str">
        <f>IF(C413="","",_xlfn.XLOOKUP(C413,table_Termination[Connector],table_Termination[Wire AWG]))</f>
        <v/>
      </c>
      <c r="T413" s="64" t="str">
        <f t="shared" si="69"/>
        <v/>
      </c>
      <c r="U413" s="65" t="str">
        <f>IF(C413="","",LEFT(_xlfn.XLOOKUP(C413,table_Termination[Connector],table_Termination[Voltage]),3))</f>
        <v/>
      </c>
      <c r="V413" s="66" t="str">
        <f t="shared" si="78"/>
        <v/>
      </c>
      <c r="W413" s="64" t="str" cm="1">
        <f t="array" aca="1" ref="W413" ca="1">IF(C413="","",IF(D413="MCC","------",IF(K413="","Black",_xlfn.XLOOKUP(K413,Table_RotateWireColor[circuit],INDIRECT("Table_RotateWireColor["&amp;U413&amp;"]")))))</f>
        <v/>
      </c>
      <c r="X413" s="64" t="str" cm="1">
        <f t="array" aca="1" ref="X413" ca="1">IF(C413="","",IF(D413="MCC","-----",IF(AH413=1,"-",IF(K413="","Red",_xlfn.XLOOKUP(L413,Table_RotateWireColor[circuit],INDIRECT("Table_RotateWireColor["&amp;U413&amp;"]"))))))</f>
        <v/>
      </c>
      <c r="Y413" s="64" t="str" cm="1">
        <f t="array" aca="1" ref="Y413" ca="1">IF(C413="","",IF(D413="MCC","-----",IF(AH413&lt;=2,"-",IF(K413="","Blue",_xlfn.XLOOKUP(M413,Table_RotateWireColor[circuit],INDIRECT("Table_RotateWireColor["&amp;U413&amp;"]"))))))</f>
        <v/>
      </c>
      <c r="Z413" s="64" t="str" cm="1">
        <f t="array" aca="1" ref="Z413" ca="1">IF(C413="","",IF(D413="MCC","-----",IF(AI413&lt;&gt;1,"-",IF(K413="","White",_xlfn.XLOOKUP("N",Table_RotateWireColor[circuit],INDIRECT("Table_RotateWireColor["&amp;U413&amp;"]"))))))</f>
        <v/>
      </c>
      <c r="AA413" s="64" t="str">
        <f t="shared" si="73"/>
        <v/>
      </c>
      <c r="AB413" s="67" t="str">
        <f>IF(C413="","","PWxx-"&amp;_xlfn.XLOOKUP(C413,table_Termination[Connector],table_Termination[Abbreviation])&amp;"T-xxSALx("&amp;IF(D413="LFMC",0,IF(D413="MCC",1,3))&amp;IF(Q413="Bolt",1,0)&amp;IF(AL413="None",0,IF(AL413="1G",1,IF(AL413="4x4",2,3)))&amp;")")</f>
        <v/>
      </c>
      <c r="AC413" s="68" t="str">
        <f>IF(D413="MCC","MC Cable Wire Colors "&amp;_xlfn.XLOOKUP(C413,table_Termination[Connector],table_Termination[MCC_Wire_Colors]),"")</f>
        <v/>
      </c>
      <c r="AD413" s="69"/>
      <c r="AG413" t="e">
        <f>IF(AND(LEFT(C413,2)="L6",_xlfn.NUMBERVALUE(LEFT(U413,3))&gt;250),"1ph",_xlfn.XLOOKUP(C413,table_Termination[Connector],table_Termination[Phasing]))</f>
        <v>#N/A</v>
      </c>
      <c r="AH413" t="e">
        <f>_xlfn.XLOOKUP('Order Entry'!AG413,lookup!$O$3:$O$7,lookup!$P$3:$P$7)</f>
        <v>#N/A</v>
      </c>
      <c r="AI413" t="e">
        <f>_xlfn.XLOOKUP('Order Entry'!AG413,lookup!$O$3:$O$7,lookup!$Q$3:$Q$7)</f>
        <v>#N/A</v>
      </c>
      <c r="AJ413">
        <f t="shared" si="70"/>
        <v>0</v>
      </c>
      <c r="AK413" t="e">
        <f>_xlfn.XLOOKUP(C413,table_Termination[Connector],table_Termination[Plate_Hole])</f>
        <v>#N/A</v>
      </c>
      <c r="AL413" t="e">
        <f>_xlfn.XLOOKUP(V413,lookup!$AD$68:$AD$72,lookup!$AC$68:$AC$72)</f>
        <v>#N/A</v>
      </c>
      <c r="AM413" s="44" t="str" cm="1">
        <f t="array" ref="AM413">IF(C413="","",IF(_xlfn.XLOOKUP(C413,table_Termination[Connector],table_Termination[Plate_Hole])=1.6,{"4x4","1G"},IF(_xlfn.XLOOKUP(C413,table_Termination[Connector],table_Termination[Plate_Hole])=2.1,"4x4","None")))</f>
        <v/>
      </c>
      <c r="AO413" s="44" t="str" cm="1">
        <f t="array" ref="AO413">IF(AM413="","None",_xlfn.XLOOKUP(_xlfn.ANCHORARRAY(AM413),lookup!$AC$68:$AC$72,lookup!$AD$68:$AD$72))</f>
        <v>None</v>
      </c>
      <c r="AQ413" s="44" t="s">
        <v>283</v>
      </c>
      <c r="AR413" t="str">
        <f>IF(C413="","",_xlfn.XLOOKUP(_xlfn.XLOOKUP(C413,table_Termination[Connector],table_Termination[SQD_Breaker]),Table_Breaker[breaker],Table_Breaker[Description]))</f>
        <v/>
      </c>
      <c r="AS413" t="str">
        <f>IF(C413="","",_xlfn.XLOOKUP(_xlfn.XLOOKUP(C413,table_Termination[Connector],table_Termination[HV_Siem_Breaker]),Table_Breaker[breaker],Table_Breaker[Description],""))</f>
        <v/>
      </c>
      <c r="AT413" s="44" t="s">
        <v>283</v>
      </c>
      <c r="AU413" t="e">
        <f t="shared" si="74"/>
        <v>#N/A</v>
      </c>
      <c r="AV413" t="e">
        <f t="shared" si="75"/>
        <v>#N/A</v>
      </c>
      <c r="AW413" s="44" t="str" cm="1">
        <f t="array" ref="AW413">IF(D413="","",_xlfn.TOROW(lookup!A594:A606))</f>
        <v/>
      </c>
    </row>
    <row r="414" spans="1:49" x14ac:dyDescent="0.25">
      <c r="A414" s="56">
        <v>405</v>
      </c>
      <c r="B414" s="57" t="str">
        <f t="shared" si="71"/>
        <v/>
      </c>
      <c r="C414" s="58"/>
      <c r="D414" s="58"/>
      <c r="E414" s="57"/>
      <c r="F414" s="57" t="str">
        <f t="shared" si="72"/>
        <v/>
      </c>
      <c r="G414" s="57"/>
      <c r="H414" s="59"/>
      <c r="I414" s="59" t="s">
        <v>183</v>
      </c>
      <c r="J414" s="59" t="s">
        <v>183</v>
      </c>
      <c r="K414" s="59"/>
      <c r="L414" s="60" t="str">
        <f t="shared" si="76"/>
        <v/>
      </c>
      <c r="M414" s="60" t="str">
        <f t="shared" si="77"/>
        <v/>
      </c>
      <c r="N414" s="59"/>
      <c r="O414" s="59"/>
      <c r="P414" s="61"/>
      <c r="Q414" s="61"/>
      <c r="R414" s="62" t="str">
        <f>IF(C414="","",_xlfn.XLOOKUP(C414,table_Termination[Connector],table_Termination[Conduit_Size]))</f>
        <v/>
      </c>
      <c r="S414" s="63" t="str">
        <f>IF(C414="","",_xlfn.XLOOKUP(C414,table_Termination[Connector],table_Termination[Wire AWG]))</f>
        <v/>
      </c>
      <c r="T414" s="64" t="str">
        <f t="shared" si="69"/>
        <v/>
      </c>
      <c r="U414" s="65" t="str">
        <f>IF(C414="","",LEFT(_xlfn.XLOOKUP(C414,table_Termination[Connector],table_Termination[Voltage]),3))</f>
        <v/>
      </c>
      <c r="V414" s="66" t="str">
        <f t="shared" si="78"/>
        <v/>
      </c>
      <c r="W414" s="64" t="str" cm="1">
        <f t="array" aca="1" ref="W414" ca="1">IF(C414="","",IF(D414="MCC","------",IF(K414="","Black",_xlfn.XLOOKUP(K414,Table_RotateWireColor[circuit],INDIRECT("Table_RotateWireColor["&amp;U414&amp;"]")))))</f>
        <v/>
      </c>
      <c r="X414" s="64" t="str" cm="1">
        <f t="array" aca="1" ref="X414" ca="1">IF(C414="","",IF(D414="MCC","-----",IF(AH414=1,"-",IF(K414="","Red",_xlfn.XLOOKUP(L414,Table_RotateWireColor[circuit],INDIRECT("Table_RotateWireColor["&amp;U414&amp;"]"))))))</f>
        <v/>
      </c>
      <c r="Y414" s="64" t="str" cm="1">
        <f t="array" aca="1" ref="Y414" ca="1">IF(C414="","",IF(D414="MCC","-----",IF(AH414&lt;=2,"-",IF(K414="","Blue",_xlfn.XLOOKUP(M414,Table_RotateWireColor[circuit],INDIRECT("Table_RotateWireColor["&amp;U414&amp;"]"))))))</f>
        <v/>
      </c>
      <c r="Z414" s="64" t="str" cm="1">
        <f t="array" aca="1" ref="Z414" ca="1">IF(C414="","",IF(D414="MCC","-----",IF(AI414&lt;&gt;1,"-",IF(K414="","White",_xlfn.XLOOKUP("N",Table_RotateWireColor[circuit],INDIRECT("Table_RotateWireColor["&amp;U414&amp;"]"))))))</f>
        <v/>
      </c>
      <c r="AA414" s="64" t="str">
        <f t="shared" si="73"/>
        <v/>
      </c>
      <c r="AB414" s="67" t="str">
        <f>IF(C414="","","PWxx-"&amp;_xlfn.XLOOKUP(C414,table_Termination[Connector],table_Termination[Abbreviation])&amp;"T-xxSALx("&amp;IF(D414="LFMC",0,IF(D414="MCC",1,3))&amp;IF(Q414="Bolt",1,0)&amp;IF(AL414="None",0,IF(AL414="1G",1,IF(AL414="4x4",2,3)))&amp;")")</f>
        <v/>
      </c>
      <c r="AC414" s="68" t="str">
        <f>IF(D414="MCC","MC Cable Wire Colors "&amp;_xlfn.XLOOKUP(C414,table_Termination[Connector],table_Termination[MCC_Wire_Colors]),"")</f>
        <v/>
      </c>
      <c r="AD414" s="69"/>
      <c r="AG414" t="e">
        <f>IF(AND(LEFT(C414,2)="L6",_xlfn.NUMBERVALUE(LEFT(U414,3))&gt;250),"1ph",_xlfn.XLOOKUP(C414,table_Termination[Connector],table_Termination[Phasing]))</f>
        <v>#N/A</v>
      </c>
      <c r="AH414" t="e">
        <f>_xlfn.XLOOKUP('Order Entry'!AG414,lookup!$O$3:$O$7,lookup!$P$3:$P$7)</f>
        <v>#N/A</v>
      </c>
      <c r="AI414" t="e">
        <f>_xlfn.XLOOKUP('Order Entry'!AG414,lookup!$O$3:$O$7,lookup!$Q$3:$Q$7)</f>
        <v>#N/A</v>
      </c>
      <c r="AJ414">
        <f t="shared" si="70"/>
        <v>0</v>
      </c>
      <c r="AK414" t="e">
        <f>_xlfn.XLOOKUP(C414,table_Termination[Connector],table_Termination[Plate_Hole])</f>
        <v>#N/A</v>
      </c>
      <c r="AL414" t="e">
        <f>_xlfn.XLOOKUP(V414,lookup!$AD$68:$AD$72,lookup!$AC$68:$AC$72)</f>
        <v>#N/A</v>
      </c>
      <c r="AM414" s="44" t="str" cm="1">
        <f t="array" ref="AM414">IF(C414="","",IF(_xlfn.XLOOKUP(C414,table_Termination[Connector],table_Termination[Plate_Hole])=1.6,{"4x4","1G"},IF(_xlfn.XLOOKUP(C414,table_Termination[Connector],table_Termination[Plate_Hole])=2.1,"4x4","None")))</f>
        <v/>
      </c>
      <c r="AO414" s="44" t="str" cm="1">
        <f t="array" ref="AO414">IF(AM414="","None",_xlfn.XLOOKUP(_xlfn.ANCHORARRAY(AM414),lookup!$AC$68:$AC$72,lookup!$AD$68:$AD$72))</f>
        <v>None</v>
      </c>
      <c r="AQ414" s="44" t="s">
        <v>283</v>
      </c>
      <c r="AR414" t="str">
        <f>IF(C414="","",_xlfn.XLOOKUP(_xlfn.XLOOKUP(C414,table_Termination[Connector],table_Termination[SQD_Breaker]),Table_Breaker[breaker],Table_Breaker[Description]))</f>
        <v/>
      </c>
      <c r="AS414" t="str">
        <f>IF(C414="","",_xlfn.XLOOKUP(_xlfn.XLOOKUP(C414,table_Termination[Connector],table_Termination[HV_Siem_Breaker]),Table_Breaker[breaker],Table_Breaker[Description],""))</f>
        <v/>
      </c>
      <c r="AT414" s="44" t="s">
        <v>283</v>
      </c>
      <c r="AU414" t="e">
        <f t="shared" si="74"/>
        <v>#N/A</v>
      </c>
      <c r="AV414" t="e">
        <f t="shared" si="75"/>
        <v>#N/A</v>
      </c>
      <c r="AW414" s="44" t="str" cm="1">
        <f t="array" ref="AW414">IF(D414="","",_xlfn.TOROW(lookup!A595:A607))</f>
        <v/>
      </c>
    </row>
    <row r="415" spans="1:49" x14ac:dyDescent="0.25">
      <c r="A415" s="56">
        <v>406</v>
      </c>
      <c r="B415" s="57" t="str">
        <f t="shared" si="71"/>
        <v/>
      </c>
      <c r="C415" s="58"/>
      <c r="D415" s="58"/>
      <c r="E415" s="57"/>
      <c r="F415" s="57" t="str">
        <f t="shared" si="72"/>
        <v/>
      </c>
      <c r="G415" s="57"/>
      <c r="H415" s="59"/>
      <c r="I415" s="59" t="s">
        <v>183</v>
      </c>
      <c r="J415" s="59" t="s">
        <v>183</v>
      </c>
      <c r="K415" s="59"/>
      <c r="L415" s="60" t="str">
        <f t="shared" si="76"/>
        <v/>
      </c>
      <c r="M415" s="60" t="str">
        <f t="shared" si="77"/>
        <v/>
      </c>
      <c r="N415" s="59"/>
      <c r="O415" s="59"/>
      <c r="P415" s="61"/>
      <c r="Q415" s="61"/>
      <c r="R415" s="62" t="str">
        <f>IF(C415="","",_xlfn.XLOOKUP(C415,table_Termination[Connector],table_Termination[Conduit_Size]))</f>
        <v/>
      </c>
      <c r="S415" s="63" t="str">
        <f>IF(C415="","",_xlfn.XLOOKUP(C415,table_Termination[Connector],table_Termination[Wire AWG]))</f>
        <v/>
      </c>
      <c r="T415" s="64" t="str">
        <f t="shared" si="69"/>
        <v/>
      </c>
      <c r="U415" s="65" t="str">
        <f>IF(C415="","",LEFT(_xlfn.XLOOKUP(C415,table_Termination[Connector],table_Termination[Voltage]),3))</f>
        <v/>
      </c>
      <c r="V415" s="66" t="str">
        <f t="shared" si="78"/>
        <v/>
      </c>
      <c r="W415" s="64" t="str" cm="1">
        <f t="array" aca="1" ref="W415" ca="1">IF(C415="","",IF(D415="MCC","------",IF(K415="","Black",_xlfn.XLOOKUP(K415,Table_RotateWireColor[circuit],INDIRECT("Table_RotateWireColor["&amp;U415&amp;"]")))))</f>
        <v/>
      </c>
      <c r="X415" s="64" t="str" cm="1">
        <f t="array" aca="1" ref="X415" ca="1">IF(C415="","",IF(D415="MCC","-----",IF(AH415=1,"-",IF(K415="","Red",_xlfn.XLOOKUP(L415,Table_RotateWireColor[circuit],INDIRECT("Table_RotateWireColor["&amp;U415&amp;"]"))))))</f>
        <v/>
      </c>
      <c r="Y415" s="64" t="str" cm="1">
        <f t="array" aca="1" ref="Y415" ca="1">IF(C415="","",IF(D415="MCC","-----",IF(AH415&lt;=2,"-",IF(K415="","Blue",_xlfn.XLOOKUP(M415,Table_RotateWireColor[circuit],INDIRECT("Table_RotateWireColor["&amp;U415&amp;"]"))))))</f>
        <v/>
      </c>
      <c r="Z415" s="64" t="str" cm="1">
        <f t="array" aca="1" ref="Z415" ca="1">IF(C415="","",IF(D415="MCC","-----",IF(AI415&lt;&gt;1,"-",IF(K415="","White",_xlfn.XLOOKUP("N",Table_RotateWireColor[circuit],INDIRECT("Table_RotateWireColor["&amp;U415&amp;"]"))))))</f>
        <v/>
      </c>
      <c r="AA415" s="64" t="str">
        <f t="shared" si="73"/>
        <v/>
      </c>
      <c r="AB415" s="67" t="str">
        <f>IF(C415="","","PWxx-"&amp;_xlfn.XLOOKUP(C415,table_Termination[Connector],table_Termination[Abbreviation])&amp;"T-xxSALx("&amp;IF(D415="LFMC",0,IF(D415="MCC",1,3))&amp;IF(Q415="Bolt",1,0)&amp;IF(AL415="None",0,IF(AL415="1G",1,IF(AL415="4x4",2,3)))&amp;")")</f>
        <v/>
      </c>
      <c r="AC415" s="68" t="str">
        <f>IF(D415="MCC","MC Cable Wire Colors "&amp;_xlfn.XLOOKUP(C415,table_Termination[Connector],table_Termination[MCC_Wire_Colors]),"")</f>
        <v/>
      </c>
      <c r="AD415" s="69"/>
      <c r="AG415" t="e">
        <f>IF(AND(LEFT(C415,2)="L6",_xlfn.NUMBERVALUE(LEFT(U415,3))&gt;250),"1ph",_xlfn.XLOOKUP(C415,table_Termination[Connector],table_Termination[Phasing]))</f>
        <v>#N/A</v>
      </c>
      <c r="AH415" t="e">
        <f>_xlfn.XLOOKUP('Order Entry'!AG415,lookup!$O$3:$O$7,lookup!$P$3:$P$7)</f>
        <v>#N/A</v>
      </c>
      <c r="AI415" t="e">
        <f>_xlfn.XLOOKUP('Order Entry'!AG415,lookup!$O$3:$O$7,lookup!$Q$3:$Q$7)</f>
        <v>#N/A</v>
      </c>
      <c r="AJ415">
        <f t="shared" si="70"/>
        <v>0</v>
      </c>
      <c r="AK415" t="e">
        <f>_xlfn.XLOOKUP(C415,table_Termination[Connector],table_Termination[Plate_Hole])</f>
        <v>#N/A</v>
      </c>
      <c r="AL415" t="e">
        <f>_xlfn.XLOOKUP(V415,lookup!$AD$68:$AD$72,lookup!$AC$68:$AC$72)</f>
        <v>#N/A</v>
      </c>
      <c r="AM415" s="44" t="str" cm="1">
        <f t="array" ref="AM415">IF(C415="","",IF(_xlfn.XLOOKUP(C415,table_Termination[Connector],table_Termination[Plate_Hole])=1.6,{"4x4","1G"},IF(_xlfn.XLOOKUP(C415,table_Termination[Connector],table_Termination[Plate_Hole])=2.1,"4x4","None")))</f>
        <v/>
      </c>
      <c r="AO415" s="44" t="str" cm="1">
        <f t="array" ref="AO415">IF(AM415="","None",_xlfn.XLOOKUP(_xlfn.ANCHORARRAY(AM415),lookup!$AC$68:$AC$72,lookup!$AD$68:$AD$72))</f>
        <v>None</v>
      </c>
      <c r="AQ415" s="44" t="s">
        <v>283</v>
      </c>
      <c r="AR415" t="str">
        <f>IF(C415="","",_xlfn.XLOOKUP(_xlfn.XLOOKUP(C415,table_Termination[Connector],table_Termination[SQD_Breaker]),Table_Breaker[breaker],Table_Breaker[Description]))</f>
        <v/>
      </c>
      <c r="AS415" t="str">
        <f>IF(C415="","",_xlfn.XLOOKUP(_xlfn.XLOOKUP(C415,table_Termination[Connector],table_Termination[HV_Siem_Breaker]),Table_Breaker[breaker],Table_Breaker[Description],""))</f>
        <v/>
      </c>
      <c r="AT415" s="44" t="s">
        <v>283</v>
      </c>
      <c r="AU415" t="e">
        <f t="shared" si="74"/>
        <v>#N/A</v>
      </c>
      <c r="AV415" t="e">
        <f t="shared" si="75"/>
        <v>#N/A</v>
      </c>
      <c r="AW415" s="44" t="str" cm="1">
        <f t="array" ref="AW415">IF(D415="","",_xlfn.TOROW(lookup!A596:A608))</f>
        <v/>
      </c>
    </row>
    <row r="416" spans="1:49" x14ac:dyDescent="0.25">
      <c r="A416" s="56">
        <v>407</v>
      </c>
      <c r="B416" s="57" t="str">
        <f t="shared" si="71"/>
        <v/>
      </c>
      <c r="C416" s="58"/>
      <c r="D416" s="58"/>
      <c r="E416" s="57"/>
      <c r="F416" s="57" t="str">
        <f t="shared" si="72"/>
        <v/>
      </c>
      <c r="G416" s="57"/>
      <c r="H416" s="59"/>
      <c r="I416" s="59" t="s">
        <v>183</v>
      </c>
      <c r="J416" s="59" t="s">
        <v>183</v>
      </c>
      <c r="K416" s="59"/>
      <c r="L416" s="60" t="str">
        <f t="shared" si="76"/>
        <v/>
      </c>
      <c r="M416" s="60" t="str">
        <f t="shared" si="77"/>
        <v/>
      </c>
      <c r="N416" s="59"/>
      <c r="O416" s="59"/>
      <c r="P416" s="61"/>
      <c r="Q416" s="61"/>
      <c r="R416" s="62" t="str">
        <f>IF(C416="","",_xlfn.XLOOKUP(C416,table_Termination[Connector],table_Termination[Conduit_Size]))</f>
        <v/>
      </c>
      <c r="S416" s="63" t="str">
        <f>IF(C416="","",_xlfn.XLOOKUP(C416,table_Termination[Connector],table_Termination[Wire AWG]))</f>
        <v/>
      </c>
      <c r="T416" s="64" t="str">
        <f t="shared" si="69"/>
        <v/>
      </c>
      <c r="U416" s="65" t="str">
        <f>IF(C416="","",LEFT(_xlfn.XLOOKUP(C416,table_Termination[Connector],table_Termination[Voltage]),3))</f>
        <v/>
      </c>
      <c r="V416" s="66" t="str">
        <f t="shared" si="78"/>
        <v/>
      </c>
      <c r="W416" s="64" t="str" cm="1">
        <f t="array" aca="1" ref="W416" ca="1">IF(C416="","",IF(D416="MCC","------",IF(K416="","Black",_xlfn.XLOOKUP(K416,Table_RotateWireColor[circuit],INDIRECT("Table_RotateWireColor["&amp;U416&amp;"]")))))</f>
        <v/>
      </c>
      <c r="X416" s="64" t="str" cm="1">
        <f t="array" aca="1" ref="X416" ca="1">IF(C416="","",IF(D416="MCC","-----",IF(AH416=1,"-",IF(K416="","Red",_xlfn.XLOOKUP(L416,Table_RotateWireColor[circuit],INDIRECT("Table_RotateWireColor["&amp;U416&amp;"]"))))))</f>
        <v/>
      </c>
      <c r="Y416" s="64" t="str" cm="1">
        <f t="array" aca="1" ref="Y416" ca="1">IF(C416="","",IF(D416="MCC","-----",IF(AH416&lt;=2,"-",IF(K416="","Blue",_xlfn.XLOOKUP(M416,Table_RotateWireColor[circuit],INDIRECT("Table_RotateWireColor["&amp;U416&amp;"]"))))))</f>
        <v/>
      </c>
      <c r="Z416" s="64" t="str" cm="1">
        <f t="array" aca="1" ref="Z416" ca="1">IF(C416="","",IF(D416="MCC","-----",IF(AI416&lt;&gt;1,"-",IF(K416="","White",_xlfn.XLOOKUP("N",Table_RotateWireColor[circuit],INDIRECT("Table_RotateWireColor["&amp;U416&amp;"]"))))))</f>
        <v/>
      </c>
      <c r="AA416" s="64" t="str">
        <f t="shared" si="73"/>
        <v/>
      </c>
      <c r="AB416" s="67" t="str">
        <f>IF(C416="","","PWxx-"&amp;_xlfn.XLOOKUP(C416,table_Termination[Connector],table_Termination[Abbreviation])&amp;"T-xxSALx("&amp;IF(D416="LFMC",0,IF(D416="MCC",1,3))&amp;IF(Q416="Bolt",1,0)&amp;IF(AL416="None",0,IF(AL416="1G",1,IF(AL416="4x4",2,3)))&amp;")")</f>
        <v/>
      </c>
      <c r="AC416" s="68" t="str">
        <f>IF(D416="MCC","MC Cable Wire Colors "&amp;_xlfn.XLOOKUP(C416,table_Termination[Connector],table_Termination[MCC_Wire_Colors]),"")</f>
        <v/>
      </c>
      <c r="AD416" s="69"/>
      <c r="AG416" t="e">
        <f>IF(AND(LEFT(C416,2)="L6",_xlfn.NUMBERVALUE(LEFT(U416,3))&gt;250),"1ph",_xlfn.XLOOKUP(C416,table_Termination[Connector],table_Termination[Phasing]))</f>
        <v>#N/A</v>
      </c>
      <c r="AH416" t="e">
        <f>_xlfn.XLOOKUP('Order Entry'!AG416,lookup!$O$3:$O$7,lookup!$P$3:$P$7)</f>
        <v>#N/A</v>
      </c>
      <c r="AI416" t="e">
        <f>_xlfn.XLOOKUP('Order Entry'!AG416,lookup!$O$3:$O$7,lookup!$Q$3:$Q$7)</f>
        <v>#N/A</v>
      </c>
      <c r="AJ416">
        <f t="shared" si="70"/>
        <v>0</v>
      </c>
      <c r="AK416" t="e">
        <f>_xlfn.XLOOKUP(C416,table_Termination[Connector],table_Termination[Plate_Hole])</f>
        <v>#N/A</v>
      </c>
      <c r="AL416" t="e">
        <f>_xlfn.XLOOKUP(V416,lookup!$AD$68:$AD$72,lookup!$AC$68:$AC$72)</f>
        <v>#N/A</v>
      </c>
      <c r="AM416" s="44" t="str" cm="1">
        <f t="array" ref="AM416">IF(C416="","",IF(_xlfn.XLOOKUP(C416,table_Termination[Connector],table_Termination[Plate_Hole])=1.6,{"4x4","1G"},IF(_xlfn.XLOOKUP(C416,table_Termination[Connector],table_Termination[Plate_Hole])=2.1,"4x4","None")))</f>
        <v/>
      </c>
      <c r="AO416" s="44" t="str" cm="1">
        <f t="array" ref="AO416">IF(AM416="","None",_xlfn.XLOOKUP(_xlfn.ANCHORARRAY(AM416),lookup!$AC$68:$AC$72,lookup!$AD$68:$AD$72))</f>
        <v>None</v>
      </c>
      <c r="AQ416" s="44" t="s">
        <v>283</v>
      </c>
      <c r="AR416" t="str">
        <f>IF(C416="","",_xlfn.XLOOKUP(_xlfn.XLOOKUP(C416,table_Termination[Connector],table_Termination[SQD_Breaker]),Table_Breaker[breaker],Table_Breaker[Description]))</f>
        <v/>
      </c>
      <c r="AS416" t="str">
        <f>IF(C416="","",_xlfn.XLOOKUP(_xlfn.XLOOKUP(C416,table_Termination[Connector],table_Termination[HV_Siem_Breaker]),Table_Breaker[breaker],Table_Breaker[Description],""))</f>
        <v/>
      </c>
      <c r="AT416" s="44" t="s">
        <v>283</v>
      </c>
      <c r="AU416" t="e">
        <f t="shared" si="74"/>
        <v>#N/A</v>
      </c>
      <c r="AV416" t="e">
        <f t="shared" si="75"/>
        <v>#N/A</v>
      </c>
      <c r="AW416" s="44" t="str" cm="1">
        <f t="array" ref="AW416">IF(D416="","",_xlfn.TOROW(lookup!A597:A609))</f>
        <v/>
      </c>
    </row>
    <row r="417" spans="1:49" x14ac:dyDescent="0.25">
      <c r="A417" s="56">
        <v>408</v>
      </c>
      <c r="B417" s="57" t="str">
        <f t="shared" si="71"/>
        <v/>
      </c>
      <c r="C417" s="58"/>
      <c r="D417" s="58"/>
      <c r="E417" s="57"/>
      <c r="F417" s="57" t="str">
        <f t="shared" si="72"/>
        <v/>
      </c>
      <c r="G417" s="57"/>
      <c r="H417" s="59"/>
      <c r="I417" s="59" t="s">
        <v>183</v>
      </c>
      <c r="J417" s="59" t="s">
        <v>183</v>
      </c>
      <c r="K417" s="59"/>
      <c r="L417" s="60" t="str">
        <f t="shared" si="76"/>
        <v/>
      </c>
      <c r="M417" s="60" t="str">
        <f t="shared" si="77"/>
        <v/>
      </c>
      <c r="N417" s="59"/>
      <c r="O417" s="59"/>
      <c r="P417" s="61"/>
      <c r="Q417" s="61"/>
      <c r="R417" s="62" t="str">
        <f>IF(C417="","",_xlfn.XLOOKUP(C417,table_Termination[Connector],table_Termination[Conduit_Size]))</f>
        <v/>
      </c>
      <c r="S417" s="63" t="str">
        <f>IF(C417="","",_xlfn.XLOOKUP(C417,table_Termination[Connector],table_Termination[Wire AWG]))</f>
        <v/>
      </c>
      <c r="T417" s="64" t="str">
        <f t="shared" si="69"/>
        <v/>
      </c>
      <c r="U417" s="65" t="str">
        <f>IF(C417="","",LEFT(_xlfn.XLOOKUP(C417,table_Termination[Connector],table_Termination[Voltage]),3))</f>
        <v/>
      </c>
      <c r="V417" s="66" t="str">
        <f t="shared" si="78"/>
        <v/>
      </c>
      <c r="W417" s="64" t="str" cm="1">
        <f t="array" aca="1" ref="W417" ca="1">IF(C417="","",IF(D417="MCC","------",IF(K417="","Black",_xlfn.XLOOKUP(K417,Table_RotateWireColor[circuit],INDIRECT("Table_RotateWireColor["&amp;U417&amp;"]")))))</f>
        <v/>
      </c>
      <c r="X417" s="64" t="str" cm="1">
        <f t="array" aca="1" ref="X417" ca="1">IF(C417="","",IF(D417="MCC","-----",IF(AH417=1,"-",IF(K417="","Red",_xlfn.XLOOKUP(L417,Table_RotateWireColor[circuit],INDIRECT("Table_RotateWireColor["&amp;U417&amp;"]"))))))</f>
        <v/>
      </c>
      <c r="Y417" s="64" t="str" cm="1">
        <f t="array" aca="1" ref="Y417" ca="1">IF(C417="","",IF(D417="MCC","-----",IF(AH417&lt;=2,"-",IF(K417="","Blue",_xlfn.XLOOKUP(M417,Table_RotateWireColor[circuit],INDIRECT("Table_RotateWireColor["&amp;U417&amp;"]"))))))</f>
        <v/>
      </c>
      <c r="Z417" s="64" t="str" cm="1">
        <f t="array" aca="1" ref="Z417" ca="1">IF(C417="","",IF(D417="MCC","-----",IF(AI417&lt;&gt;1,"-",IF(K417="","White",_xlfn.XLOOKUP("N",Table_RotateWireColor[circuit],INDIRECT("Table_RotateWireColor["&amp;U417&amp;"]"))))))</f>
        <v/>
      </c>
      <c r="AA417" s="64" t="str">
        <f t="shared" si="73"/>
        <v/>
      </c>
      <c r="AB417" s="67" t="str">
        <f>IF(C417="","","PWxx-"&amp;_xlfn.XLOOKUP(C417,table_Termination[Connector],table_Termination[Abbreviation])&amp;"T-xxSALx("&amp;IF(D417="LFMC",0,IF(D417="MCC",1,3))&amp;IF(Q417="Bolt",1,0)&amp;IF(AL417="None",0,IF(AL417="1G",1,IF(AL417="4x4",2,3)))&amp;")")</f>
        <v/>
      </c>
      <c r="AC417" s="68" t="str">
        <f>IF(D417="MCC","MC Cable Wire Colors "&amp;_xlfn.XLOOKUP(C417,table_Termination[Connector],table_Termination[MCC_Wire_Colors]),"")</f>
        <v/>
      </c>
      <c r="AD417" s="69"/>
      <c r="AG417" t="e">
        <f>IF(AND(LEFT(C417,2)="L6",_xlfn.NUMBERVALUE(LEFT(U417,3))&gt;250),"1ph",_xlfn.XLOOKUP(C417,table_Termination[Connector],table_Termination[Phasing]))</f>
        <v>#N/A</v>
      </c>
      <c r="AH417" t="e">
        <f>_xlfn.XLOOKUP('Order Entry'!AG417,lookup!$O$3:$O$7,lookup!$P$3:$P$7)</f>
        <v>#N/A</v>
      </c>
      <c r="AI417" t="e">
        <f>_xlfn.XLOOKUP('Order Entry'!AG417,lookup!$O$3:$O$7,lookup!$Q$3:$Q$7)</f>
        <v>#N/A</v>
      </c>
      <c r="AJ417">
        <f t="shared" si="70"/>
        <v>0</v>
      </c>
      <c r="AK417" t="e">
        <f>_xlfn.XLOOKUP(C417,table_Termination[Connector],table_Termination[Plate_Hole])</f>
        <v>#N/A</v>
      </c>
      <c r="AL417" t="e">
        <f>_xlfn.XLOOKUP(V417,lookup!$AD$68:$AD$72,lookup!$AC$68:$AC$72)</f>
        <v>#N/A</v>
      </c>
      <c r="AM417" s="44" t="str" cm="1">
        <f t="array" ref="AM417">IF(C417="","",IF(_xlfn.XLOOKUP(C417,table_Termination[Connector],table_Termination[Plate_Hole])=1.6,{"4x4","1G"},IF(_xlfn.XLOOKUP(C417,table_Termination[Connector],table_Termination[Plate_Hole])=2.1,"4x4","None")))</f>
        <v/>
      </c>
      <c r="AO417" s="44" t="str" cm="1">
        <f t="array" ref="AO417">IF(AM417="","None",_xlfn.XLOOKUP(_xlfn.ANCHORARRAY(AM417),lookup!$AC$68:$AC$72,lookup!$AD$68:$AD$72))</f>
        <v>None</v>
      </c>
      <c r="AQ417" s="44" t="s">
        <v>283</v>
      </c>
      <c r="AR417" t="str">
        <f>IF(C417="","",_xlfn.XLOOKUP(_xlfn.XLOOKUP(C417,table_Termination[Connector],table_Termination[SQD_Breaker]),Table_Breaker[breaker],Table_Breaker[Description]))</f>
        <v/>
      </c>
      <c r="AS417" t="str">
        <f>IF(C417="","",_xlfn.XLOOKUP(_xlfn.XLOOKUP(C417,table_Termination[Connector],table_Termination[HV_Siem_Breaker]),Table_Breaker[breaker],Table_Breaker[Description],""))</f>
        <v/>
      </c>
      <c r="AT417" s="44" t="s">
        <v>283</v>
      </c>
      <c r="AU417" t="e">
        <f t="shared" si="74"/>
        <v>#N/A</v>
      </c>
      <c r="AV417" t="e">
        <f t="shared" si="75"/>
        <v>#N/A</v>
      </c>
      <c r="AW417" s="44" t="str" cm="1">
        <f t="array" ref="AW417">IF(D417="","",_xlfn.TOROW(lookup!A598:A610))</f>
        <v/>
      </c>
    </row>
    <row r="418" spans="1:49" x14ac:dyDescent="0.25">
      <c r="A418" s="56">
        <v>409</v>
      </c>
      <c r="B418" s="57" t="str">
        <f t="shared" si="71"/>
        <v/>
      </c>
      <c r="C418" s="58"/>
      <c r="D418" s="58"/>
      <c r="E418" s="57"/>
      <c r="F418" s="57" t="str">
        <f t="shared" si="72"/>
        <v/>
      </c>
      <c r="G418" s="57"/>
      <c r="H418" s="59"/>
      <c r="I418" s="59" t="s">
        <v>183</v>
      </c>
      <c r="J418" s="59" t="s">
        <v>183</v>
      </c>
      <c r="K418" s="59"/>
      <c r="L418" s="60" t="str">
        <f t="shared" si="76"/>
        <v/>
      </c>
      <c r="M418" s="60" t="str">
        <f t="shared" si="77"/>
        <v/>
      </c>
      <c r="N418" s="59"/>
      <c r="O418" s="59"/>
      <c r="P418" s="61"/>
      <c r="Q418" s="61"/>
      <c r="R418" s="62" t="str">
        <f>IF(C418="","",_xlfn.XLOOKUP(C418,table_Termination[Connector],table_Termination[Conduit_Size]))</f>
        <v/>
      </c>
      <c r="S418" s="63" t="str">
        <f>IF(C418="","",_xlfn.XLOOKUP(C418,table_Termination[Connector],table_Termination[Wire AWG]))</f>
        <v/>
      </c>
      <c r="T418" s="64" t="str">
        <f t="shared" si="69"/>
        <v/>
      </c>
      <c r="U418" s="65" t="str">
        <f>IF(C418="","",LEFT(_xlfn.XLOOKUP(C418,table_Termination[Connector],table_Termination[Voltage]),3))</f>
        <v/>
      </c>
      <c r="V418" s="66" t="str">
        <f t="shared" si="78"/>
        <v/>
      </c>
      <c r="W418" s="64" t="str" cm="1">
        <f t="array" aca="1" ref="W418" ca="1">IF(C418="","",IF(D418="MCC","------",IF(K418="","Black",_xlfn.XLOOKUP(K418,Table_RotateWireColor[circuit],INDIRECT("Table_RotateWireColor["&amp;U418&amp;"]")))))</f>
        <v/>
      </c>
      <c r="X418" s="64" t="str" cm="1">
        <f t="array" aca="1" ref="X418" ca="1">IF(C418="","",IF(D418="MCC","-----",IF(AH418=1,"-",IF(K418="","Red",_xlfn.XLOOKUP(L418,Table_RotateWireColor[circuit],INDIRECT("Table_RotateWireColor["&amp;U418&amp;"]"))))))</f>
        <v/>
      </c>
      <c r="Y418" s="64" t="str" cm="1">
        <f t="array" aca="1" ref="Y418" ca="1">IF(C418="","",IF(D418="MCC","-----",IF(AH418&lt;=2,"-",IF(K418="","Blue",_xlfn.XLOOKUP(M418,Table_RotateWireColor[circuit],INDIRECT("Table_RotateWireColor["&amp;U418&amp;"]"))))))</f>
        <v/>
      </c>
      <c r="Z418" s="64" t="str" cm="1">
        <f t="array" aca="1" ref="Z418" ca="1">IF(C418="","",IF(D418="MCC","-----",IF(AI418&lt;&gt;1,"-",IF(K418="","White",_xlfn.XLOOKUP("N",Table_RotateWireColor[circuit],INDIRECT("Table_RotateWireColor["&amp;U418&amp;"]"))))))</f>
        <v/>
      </c>
      <c r="AA418" s="64" t="str">
        <f t="shared" si="73"/>
        <v/>
      </c>
      <c r="AB418" s="67" t="str">
        <f>IF(C418="","","PWxx-"&amp;_xlfn.XLOOKUP(C418,table_Termination[Connector],table_Termination[Abbreviation])&amp;"T-xxSALx("&amp;IF(D418="LFMC",0,IF(D418="MCC",1,3))&amp;IF(Q418="Bolt",1,0)&amp;IF(AL418="None",0,IF(AL418="1G",1,IF(AL418="4x4",2,3)))&amp;")")</f>
        <v/>
      </c>
      <c r="AC418" s="68" t="str">
        <f>IF(D418="MCC","MC Cable Wire Colors "&amp;_xlfn.XLOOKUP(C418,table_Termination[Connector],table_Termination[MCC_Wire_Colors]),"")</f>
        <v/>
      </c>
      <c r="AD418" s="69"/>
      <c r="AG418" t="e">
        <f>IF(AND(LEFT(C418,2)="L6",_xlfn.NUMBERVALUE(LEFT(U418,3))&gt;250),"1ph",_xlfn.XLOOKUP(C418,table_Termination[Connector],table_Termination[Phasing]))</f>
        <v>#N/A</v>
      </c>
      <c r="AH418" t="e">
        <f>_xlfn.XLOOKUP('Order Entry'!AG418,lookup!$O$3:$O$7,lookup!$P$3:$P$7)</f>
        <v>#N/A</v>
      </c>
      <c r="AI418" t="e">
        <f>_xlfn.XLOOKUP('Order Entry'!AG418,lookup!$O$3:$O$7,lookup!$Q$3:$Q$7)</f>
        <v>#N/A</v>
      </c>
      <c r="AJ418">
        <f t="shared" si="70"/>
        <v>0</v>
      </c>
      <c r="AK418" t="e">
        <f>_xlfn.XLOOKUP(C418,table_Termination[Connector],table_Termination[Plate_Hole])</f>
        <v>#N/A</v>
      </c>
      <c r="AL418" t="e">
        <f>_xlfn.XLOOKUP(V418,lookup!$AD$68:$AD$72,lookup!$AC$68:$AC$72)</f>
        <v>#N/A</v>
      </c>
      <c r="AM418" s="44" t="str" cm="1">
        <f t="array" ref="AM418">IF(C418="","",IF(_xlfn.XLOOKUP(C418,table_Termination[Connector],table_Termination[Plate_Hole])=1.6,{"4x4","1G"},IF(_xlfn.XLOOKUP(C418,table_Termination[Connector],table_Termination[Plate_Hole])=2.1,"4x4","None")))</f>
        <v/>
      </c>
      <c r="AO418" s="44" t="str" cm="1">
        <f t="array" ref="AO418">IF(AM418="","None",_xlfn.XLOOKUP(_xlfn.ANCHORARRAY(AM418),lookup!$AC$68:$AC$72,lookup!$AD$68:$AD$72))</f>
        <v>None</v>
      </c>
      <c r="AQ418" s="44" t="s">
        <v>283</v>
      </c>
      <c r="AR418" t="str">
        <f>IF(C418="","",_xlfn.XLOOKUP(_xlfn.XLOOKUP(C418,table_Termination[Connector],table_Termination[SQD_Breaker]),Table_Breaker[breaker],Table_Breaker[Description]))</f>
        <v/>
      </c>
      <c r="AS418" t="str">
        <f>IF(C418="","",_xlfn.XLOOKUP(_xlfn.XLOOKUP(C418,table_Termination[Connector],table_Termination[HV_Siem_Breaker]),Table_Breaker[breaker],Table_Breaker[Description],""))</f>
        <v/>
      </c>
      <c r="AT418" s="44" t="s">
        <v>283</v>
      </c>
      <c r="AU418" t="e">
        <f t="shared" si="74"/>
        <v>#N/A</v>
      </c>
      <c r="AV418" t="e">
        <f t="shared" si="75"/>
        <v>#N/A</v>
      </c>
      <c r="AW418" s="44" t="str" cm="1">
        <f t="array" ref="AW418">IF(D418="","",_xlfn.TOROW(lookup!A599:A611))</f>
        <v/>
      </c>
    </row>
    <row r="419" spans="1:49" x14ac:dyDescent="0.25">
      <c r="A419" s="56">
        <v>410</v>
      </c>
      <c r="B419" s="57" t="str">
        <f t="shared" si="71"/>
        <v/>
      </c>
      <c r="C419" s="58"/>
      <c r="D419" s="58"/>
      <c r="E419" s="57"/>
      <c r="F419" s="57" t="str">
        <f t="shared" si="72"/>
        <v/>
      </c>
      <c r="G419" s="57"/>
      <c r="H419" s="59"/>
      <c r="I419" s="59" t="s">
        <v>183</v>
      </c>
      <c r="J419" s="59" t="s">
        <v>183</v>
      </c>
      <c r="K419" s="59"/>
      <c r="L419" s="60" t="str">
        <f t="shared" si="76"/>
        <v/>
      </c>
      <c r="M419" s="60" t="str">
        <f t="shared" si="77"/>
        <v/>
      </c>
      <c r="N419" s="59"/>
      <c r="O419" s="59"/>
      <c r="P419" s="61"/>
      <c r="Q419" s="61"/>
      <c r="R419" s="62" t="str">
        <f>IF(C419="","",_xlfn.XLOOKUP(C419,table_Termination[Connector],table_Termination[Conduit_Size]))</f>
        <v/>
      </c>
      <c r="S419" s="63" t="str">
        <f>IF(C419="","",_xlfn.XLOOKUP(C419,table_Termination[Connector],table_Termination[Wire AWG]))</f>
        <v/>
      </c>
      <c r="T419" s="64" t="str">
        <f t="shared" si="69"/>
        <v/>
      </c>
      <c r="U419" s="65" t="str">
        <f>IF(C419="","",LEFT(_xlfn.XLOOKUP(C419,table_Termination[Connector],table_Termination[Voltage]),3))</f>
        <v/>
      </c>
      <c r="V419" s="66" t="str">
        <f t="shared" si="78"/>
        <v/>
      </c>
      <c r="W419" s="64" t="str" cm="1">
        <f t="array" aca="1" ref="W419" ca="1">IF(C419="","",IF(D419="MCC","------",IF(K419="","Black",_xlfn.XLOOKUP(K419,Table_RotateWireColor[circuit],INDIRECT("Table_RotateWireColor["&amp;U419&amp;"]")))))</f>
        <v/>
      </c>
      <c r="X419" s="64" t="str" cm="1">
        <f t="array" aca="1" ref="X419" ca="1">IF(C419="","",IF(D419="MCC","-----",IF(AH419=1,"-",IF(K419="","Red",_xlfn.XLOOKUP(L419,Table_RotateWireColor[circuit],INDIRECT("Table_RotateWireColor["&amp;U419&amp;"]"))))))</f>
        <v/>
      </c>
      <c r="Y419" s="64" t="str" cm="1">
        <f t="array" aca="1" ref="Y419" ca="1">IF(C419="","",IF(D419="MCC","-----",IF(AH419&lt;=2,"-",IF(K419="","Blue",_xlfn.XLOOKUP(M419,Table_RotateWireColor[circuit],INDIRECT("Table_RotateWireColor["&amp;U419&amp;"]"))))))</f>
        <v/>
      </c>
      <c r="Z419" s="64" t="str" cm="1">
        <f t="array" aca="1" ref="Z419" ca="1">IF(C419="","",IF(D419="MCC","-----",IF(AI419&lt;&gt;1,"-",IF(K419="","White",_xlfn.XLOOKUP("N",Table_RotateWireColor[circuit],INDIRECT("Table_RotateWireColor["&amp;U419&amp;"]"))))))</f>
        <v/>
      </c>
      <c r="AA419" s="64" t="str">
        <f t="shared" si="73"/>
        <v/>
      </c>
      <c r="AB419" s="67" t="str">
        <f>IF(C419="","","PWxx-"&amp;_xlfn.XLOOKUP(C419,table_Termination[Connector],table_Termination[Abbreviation])&amp;"T-xxSALx("&amp;IF(D419="LFMC",0,IF(D419="MCC",1,3))&amp;IF(Q419="Bolt",1,0)&amp;IF(AL419="None",0,IF(AL419="1G",1,IF(AL419="4x4",2,3)))&amp;")")</f>
        <v/>
      </c>
      <c r="AC419" s="68" t="str">
        <f>IF(D419="MCC","MC Cable Wire Colors "&amp;_xlfn.XLOOKUP(C419,table_Termination[Connector],table_Termination[MCC_Wire_Colors]),"")</f>
        <v/>
      </c>
      <c r="AD419" s="69"/>
      <c r="AG419" t="e">
        <f>IF(AND(LEFT(C419,2)="L6",_xlfn.NUMBERVALUE(LEFT(U419,3))&gt;250),"1ph",_xlfn.XLOOKUP(C419,table_Termination[Connector],table_Termination[Phasing]))</f>
        <v>#N/A</v>
      </c>
      <c r="AH419" t="e">
        <f>_xlfn.XLOOKUP('Order Entry'!AG419,lookup!$O$3:$O$7,lookup!$P$3:$P$7)</f>
        <v>#N/A</v>
      </c>
      <c r="AI419" t="e">
        <f>_xlfn.XLOOKUP('Order Entry'!AG419,lookup!$O$3:$O$7,lookup!$Q$3:$Q$7)</f>
        <v>#N/A</v>
      </c>
      <c r="AJ419">
        <f t="shared" si="70"/>
        <v>0</v>
      </c>
      <c r="AK419" t="e">
        <f>_xlfn.XLOOKUP(C419,table_Termination[Connector],table_Termination[Plate_Hole])</f>
        <v>#N/A</v>
      </c>
      <c r="AL419" t="e">
        <f>_xlfn.XLOOKUP(V419,lookup!$AD$68:$AD$72,lookup!$AC$68:$AC$72)</f>
        <v>#N/A</v>
      </c>
      <c r="AM419" s="44" t="str" cm="1">
        <f t="array" ref="AM419">IF(C419="","",IF(_xlfn.XLOOKUP(C419,table_Termination[Connector],table_Termination[Plate_Hole])=1.6,{"4x4","1G"},IF(_xlfn.XLOOKUP(C419,table_Termination[Connector],table_Termination[Plate_Hole])=2.1,"4x4","None")))</f>
        <v/>
      </c>
      <c r="AO419" s="44" t="str" cm="1">
        <f t="array" ref="AO419">IF(AM419="","None",_xlfn.XLOOKUP(_xlfn.ANCHORARRAY(AM419),lookup!$AC$68:$AC$72,lookup!$AD$68:$AD$72))</f>
        <v>None</v>
      </c>
      <c r="AQ419" s="44" t="s">
        <v>283</v>
      </c>
      <c r="AR419" t="str">
        <f>IF(C419="","",_xlfn.XLOOKUP(_xlfn.XLOOKUP(C419,table_Termination[Connector],table_Termination[SQD_Breaker]),Table_Breaker[breaker],Table_Breaker[Description]))</f>
        <v/>
      </c>
      <c r="AS419" t="str">
        <f>IF(C419="","",_xlfn.XLOOKUP(_xlfn.XLOOKUP(C419,table_Termination[Connector],table_Termination[HV_Siem_Breaker]),Table_Breaker[breaker],Table_Breaker[Description],""))</f>
        <v/>
      </c>
      <c r="AT419" s="44" t="s">
        <v>283</v>
      </c>
      <c r="AU419" t="e">
        <f t="shared" si="74"/>
        <v>#N/A</v>
      </c>
      <c r="AV419" t="e">
        <f t="shared" si="75"/>
        <v>#N/A</v>
      </c>
      <c r="AW419" s="44" t="str" cm="1">
        <f t="array" ref="AW419">IF(D419="","",_xlfn.TOROW(lookup!A600:A612))</f>
        <v/>
      </c>
    </row>
    <row r="420" spans="1:49" x14ac:dyDescent="0.25">
      <c r="A420" s="56">
        <v>411</v>
      </c>
      <c r="B420" s="57" t="str">
        <f t="shared" si="71"/>
        <v/>
      </c>
      <c r="C420" s="58"/>
      <c r="D420" s="58"/>
      <c r="E420" s="57"/>
      <c r="F420" s="57" t="str">
        <f t="shared" si="72"/>
        <v/>
      </c>
      <c r="G420" s="57"/>
      <c r="H420" s="59"/>
      <c r="I420" s="59" t="s">
        <v>183</v>
      </c>
      <c r="J420" s="59" t="s">
        <v>183</v>
      </c>
      <c r="K420" s="59"/>
      <c r="L420" s="60" t="str">
        <f t="shared" si="76"/>
        <v/>
      </c>
      <c r="M420" s="60" t="str">
        <f t="shared" si="77"/>
        <v/>
      </c>
      <c r="N420" s="59"/>
      <c r="O420" s="59"/>
      <c r="P420" s="61"/>
      <c r="Q420" s="61"/>
      <c r="R420" s="62" t="str">
        <f>IF(C420="","",_xlfn.XLOOKUP(C420,table_Termination[Connector],table_Termination[Conduit_Size]))</f>
        <v/>
      </c>
      <c r="S420" s="63" t="str">
        <f>IF(C420="","",_xlfn.XLOOKUP(C420,table_Termination[Connector],table_Termination[Wire AWG]))</f>
        <v/>
      </c>
      <c r="T420" s="64" t="str">
        <f t="shared" si="69"/>
        <v/>
      </c>
      <c r="U420" s="65" t="str">
        <f>IF(C420="","",LEFT(_xlfn.XLOOKUP(C420,table_Termination[Connector],table_Termination[Voltage]),3))</f>
        <v/>
      </c>
      <c r="V420" s="66" t="str">
        <f t="shared" si="78"/>
        <v/>
      </c>
      <c r="W420" s="64" t="str" cm="1">
        <f t="array" aca="1" ref="W420" ca="1">IF(C420="","",IF(D420="MCC","------",IF(K420="","Black",_xlfn.XLOOKUP(K420,Table_RotateWireColor[circuit],INDIRECT("Table_RotateWireColor["&amp;U420&amp;"]")))))</f>
        <v/>
      </c>
      <c r="X420" s="64" t="str" cm="1">
        <f t="array" aca="1" ref="X420" ca="1">IF(C420="","",IF(D420="MCC","-----",IF(AH420=1,"-",IF(K420="","Red",_xlfn.XLOOKUP(L420,Table_RotateWireColor[circuit],INDIRECT("Table_RotateWireColor["&amp;U420&amp;"]"))))))</f>
        <v/>
      </c>
      <c r="Y420" s="64" t="str" cm="1">
        <f t="array" aca="1" ref="Y420" ca="1">IF(C420="","",IF(D420="MCC","-----",IF(AH420&lt;=2,"-",IF(K420="","Blue",_xlfn.XLOOKUP(M420,Table_RotateWireColor[circuit],INDIRECT("Table_RotateWireColor["&amp;U420&amp;"]"))))))</f>
        <v/>
      </c>
      <c r="Z420" s="64" t="str" cm="1">
        <f t="array" aca="1" ref="Z420" ca="1">IF(C420="","",IF(D420="MCC","-----",IF(AI420&lt;&gt;1,"-",IF(K420="","White",_xlfn.XLOOKUP("N",Table_RotateWireColor[circuit],INDIRECT("Table_RotateWireColor["&amp;U420&amp;"]"))))))</f>
        <v/>
      </c>
      <c r="AA420" s="64" t="str">
        <f t="shared" si="73"/>
        <v/>
      </c>
      <c r="AB420" s="67" t="str">
        <f>IF(C420="","","PWxx-"&amp;_xlfn.XLOOKUP(C420,table_Termination[Connector],table_Termination[Abbreviation])&amp;"T-xxSALx("&amp;IF(D420="LFMC",0,IF(D420="MCC",1,3))&amp;IF(Q420="Bolt",1,0)&amp;IF(AL420="None",0,IF(AL420="1G",1,IF(AL420="4x4",2,3)))&amp;")")</f>
        <v/>
      </c>
      <c r="AC420" s="68" t="str">
        <f>IF(D420="MCC","MC Cable Wire Colors "&amp;_xlfn.XLOOKUP(C420,table_Termination[Connector],table_Termination[MCC_Wire_Colors]),"")</f>
        <v/>
      </c>
      <c r="AD420" s="69"/>
      <c r="AG420" t="e">
        <f>IF(AND(LEFT(C420,2)="L6",_xlfn.NUMBERVALUE(LEFT(U420,3))&gt;250),"1ph",_xlfn.XLOOKUP(C420,table_Termination[Connector],table_Termination[Phasing]))</f>
        <v>#N/A</v>
      </c>
      <c r="AH420" t="e">
        <f>_xlfn.XLOOKUP('Order Entry'!AG420,lookup!$O$3:$O$7,lookup!$P$3:$P$7)</f>
        <v>#N/A</v>
      </c>
      <c r="AI420" t="e">
        <f>_xlfn.XLOOKUP('Order Entry'!AG420,lookup!$O$3:$O$7,lookup!$Q$3:$Q$7)</f>
        <v>#N/A</v>
      </c>
      <c r="AJ420">
        <f t="shared" si="70"/>
        <v>0</v>
      </c>
      <c r="AK420" t="e">
        <f>_xlfn.XLOOKUP(C420,table_Termination[Connector],table_Termination[Plate_Hole])</f>
        <v>#N/A</v>
      </c>
      <c r="AL420" t="e">
        <f>_xlfn.XLOOKUP(V420,lookup!$AD$68:$AD$72,lookup!$AC$68:$AC$72)</f>
        <v>#N/A</v>
      </c>
      <c r="AM420" s="44" t="str" cm="1">
        <f t="array" ref="AM420">IF(C420="","",IF(_xlfn.XLOOKUP(C420,table_Termination[Connector],table_Termination[Plate_Hole])=1.6,{"4x4","1G"},IF(_xlfn.XLOOKUP(C420,table_Termination[Connector],table_Termination[Plate_Hole])=2.1,"4x4","None")))</f>
        <v/>
      </c>
      <c r="AO420" s="44" t="str" cm="1">
        <f t="array" ref="AO420">IF(AM420="","None",_xlfn.XLOOKUP(_xlfn.ANCHORARRAY(AM420),lookup!$AC$68:$AC$72,lookup!$AD$68:$AD$72))</f>
        <v>None</v>
      </c>
      <c r="AQ420" s="44" t="s">
        <v>283</v>
      </c>
      <c r="AR420" t="str">
        <f>IF(C420="","",_xlfn.XLOOKUP(_xlfn.XLOOKUP(C420,table_Termination[Connector],table_Termination[SQD_Breaker]),Table_Breaker[breaker],Table_Breaker[Description]))</f>
        <v/>
      </c>
      <c r="AS420" t="str">
        <f>IF(C420="","",_xlfn.XLOOKUP(_xlfn.XLOOKUP(C420,table_Termination[Connector],table_Termination[HV_Siem_Breaker]),Table_Breaker[breaker],Table_Breaker[Description],""))</f>
        <v/>
      </c>
      <c r="AT420" s="44" t="s">
        <v>283</v>
      </c>
      <c r="AU420" t="e">
        <f t="shared" si="74"/>
        <v>#N/A</v>
      </c>
      <c r="AV420" t="e">
        <f t="shared" si="75"/>
        <v>#N/A</v>
      </c>
      <c r="AW420" s="44" t="str" cm="1">
        <f t="array" ref="AW420">IF(D420="","",_xlfn.TOROW(lookup!A601:A613))</f>
        <v/>
      </c>
    </row>
    <row r="421" spans="1:49" x14ac:dyDescent="0.25">
      <c r="A421" s="56">
        <v>412</v>
      </c>
      <c r="B421" s="57" t="str">
        <f t="shared" si="71"/>
        <v/>
      </c>
      <c r="C421" s="58"/>
      <c r="D421" s="58"/>
      <c r="E421" s="57"/>
      <c r="F421" s="57" t="str">
        <f t="shared" si="72"/>
        <v/>
      </c>
      <c r="G421" s="57"/>
      <c r="H421" s="59"/>
      <c r="I421" s="59" t="s">
        <v>183</v>
      </c>
      <c r="J421" s="59" t="s">
        <v>183</v>
      </c>
      <c r="K421" s="59"/>
      <c r="L421" s="60" t="str">
        <f t="shared" si="76"/>
        <v/>
      </c>
      <c r="M421" s="60" t="str">
        <f t="shared" si="77"/>
        <v/>
      </c>
      <c r="N421" s="59"/>
      <c r="O421" s="59"/>
      <c r="P421" s="61"/>
      <c r="Q421" s="61"/>
      <c r="R421" s="62" t="str">
        <f>IF(C421="","",_xlfn.XLOOKUP(C421,table_Termination[Connector],table_Termination[Conduit_Size]))</f>
        <v/>
      </c>
      <c r="S421" s="63" t="str">
        <f>IF(C421="","",_xlfn.XLOOKUP(C421,table_Termination[Connector],table_Termination[Wire AWG]))</f>
        <v/>
      </c>
      <c r="T421" s="64" t="str">
        <f t="shared" si="69"/>
        <v/>
      </c>
      <c r="U421" s="65" t="str">
        <f>IF(C421="","",LEFT(_xlfn.XLOOKUP(C421,table_Termination[Connector],table_Termination[Voltage]),3))</f>
        <v/>
      </c>
      <c r="V421" s="66" t="str">
        <f t="shared" si="78"/>
        <v/>
      </c>
      <c r="W421" s="64" t="str" cm="1">
        <f t="array" aca="1" ref="W421" ca="1">IF(C421="","",IF(D421="MCC","------",IF(K421="","Black",_xlfn.XLOOKUP(K421,Table_RotateWireColor[circuit],INDIRECT("Table_RotateWireColor["&amp;U421&amp;"]")))))</f>
        <v/>
      </c>
      <c r="X421" s="64" t="str" cm="1">
        <f t="array" aca="1" ref="X421" ca="1">IF(C421="","",IF(D421="MCC","-----",IF(AH421=1,"-",IF(K421="","Red",_xlfn.XLOOKUP(L421,Table_RotateWireColor[circuit],INDIRECT("Table_RotateWireColor["&amp;U421&amp;"]"))))))</f>
        <v/>
      </c>
      <c r="Y421" s="64" t="str" cm="1">
        <f t="array" aca="1" ref="Y421" ca="1">IF(C421="","",IF(D421="MCC","-----",IF(AH421&lt;=2,"-",IF(K421="","Blue",_xlfn.XLOOKUP(M421,Table_RotateWireColor[circuit],INDIRECT("Table_RotateWireColor["&amp;U421&amp;"]"))))))</f>
        <v/>
      </c>
      <c r="Z421" s="64" t="str" cm="1">
        <f t="array" aca="1" ref="Z421" ca="1">IF(C421="","",IF(D421="MCC","-----",IF(AI421&lt;&gt;1,"-",IF(K421="","White",_xlfn.XLOOKUP("N",Table_RotateWireColor[circuit],INDIRECT("Table_RotateWireColor["&amp;U421&amp;"]"))))))</f>
        <v/>
      </c>
      <c r="AA421" s="64" t="str">
        <f t="shared" si="73"/>
        <v/>
      </c>
      <c r="AB421" s="67" t="str">
        <f>IF(C421="","","PWxx-"&amp;_xlfn.XLOOKUP(C421,table_Termination[Connector],table_Termination[Abbreviation])&amp;"T-xxSALx("&amp;IF(D421="LFMC",0,IF(D421="MCC",1,3))&amp;IF(Q421="Bolt",1,0)&amp;IF(AL421="None",0,IF(AL421="1G",1,IF(AL421="4x4",2,3)))&amp;")")</f>
        <v/>
      </c>
      <c r="AC421" s="68" t="str">
        <f>IF(D421="MCC","MC Cable Wire Colors "&amp;_xlfn.XLOOKUP(C421,table_Termination[Connector],table_Termination[MCC_Wire_Colors]),"")</f>
        <v/>
      </c>
      <c r="AD421" s="69"/>
      <c r="AG421" t="e">
        <f>IF(AND(LEFT(C421,2)="L6",_xlfn.NUMBERVALUE(LEFT(U421,3))&gt;250),"1ph",_xlfn.XLOOKUP(C421,table_Termination[Connector],table_Termination[Phasing]))</f>
        <v>#N/A</v>
      </c>
      <c r="AH421" t="e">
        <f>_xlfn.XLOOKUP('Order Entry'!AG421,lookup!$O$3:$O$7,lookup!$P$3:$P$7)</f>
        <v>#N/A</v>
      </c>
      <c r="AI421" t="e">
        <f>_xlfn.XLOOKUP('Order Entry'!AG421,lookup!$O$3:$O$7,lookup!$Q$3:$Q$7)</f>
        <v>#N/A</v>
      </c>
      <c r="AJ421">
        <f t="shared" si="70"/>
        <v>0</v>
      </c>
      <c r="AK421" t="e">
        <f>_xlfn.XLOOKUP(C421,table_Termination[Connector],table_Termination[Plate_Hole])</f>
        <v>#N/A</v>
      </c>
      <c r="AL421" t="e">
        <f>_xlfn.XLOOKUP(V421,lookup!$AD$68:$AD$72,lookup!$AC$68:$AC$72)</f>
        <v>#N/A</v>
      </c>
      <c r="AM421" s="44" t="str" cm="1">
        <f t="array" ref="AM421">IF(C421="","",IF(_xlfn.XLOOKUP(C421,table_Termination[Connector],table_Termination[Plate_Hole])=1.6,{"4x4","1G"},IF(_xlfn.XLOOKUP(C421,table_Termination[Connector],table_Termination[Plate_Hole])=2.1,"4x4","None")))</f>
        <v/>
      </c>
      <c r="AO421" s="44" t="str" cm="1">
        <f t="array" ref="AO421">IF(AM421="","None",_xlfn.XLOOKUP(_xlfn.ANCHORARRAY(AM421),lookup!$AC$68:$AC$72,lookup!$AD$68:$AD$72))</f>
        <v>None</v>
      </c>
      <c r="AQ421" s="44" t="s">
        <v>283</v>
      </c>
      <c r="AR421" t="str">
        <f>IF(C421="","",_xlfn.XLOOKUP(_xlfn.XLOOKUP(C421,table_Termination[Connector],table_Termination[SQD_Breaker]),Table_Breaker[breaker],Table_Breaker[Description]))</f>
        <v/>
      </c>
      <c r="AS421" t="str">
        <f>IF(C421="","",_xlfn.XLOOKUP(_xlfn.XLOOKUP(C421,table_Termination[Connector],table_Termination[HV_Siem_Breaker]),Table_Breaker[breaker],Table_Breaker[Description],""))</f>
        <v/>
      </c>
      <c r="AT421" s="44" t="s">
        <v>283</v>
      </c>
      <c r="AU421" t="e">
        <f t="shared" si="74"/>
        <v>#N/A</v>
      </c>
      <c r="AV421" t="e">
        <f t="shared" si="75"/>
        <v>#N/A</v>
      </c>
      <c r="AW421" s="44" t="str" cm="1">
        <f t="array" ref="AW421">IF(D421="","",_xlfn.TOROW(lookup!A602:A614))</f>
        <v/>
      </c>
    </row>
    <row r="422" spans="1:49" x14ac:dyDescent="0.25">
      <c r="A422" s="56">
        <v>413</v>
      </c>
      <c r="B422" s="57" t="str">
        <f t="shared" si="71"/>
        <v/>
      </c>
      <c r="C422" s="58"/>
      <c r="D422" s="58"/>
      <c r="E422" s="57"/>
      <c r="F422" s="57" t="str">
        <f t="shared" si="72"/>
        <v/>
      </c>
      <c r="G422" s="57"/>
      <c r="H422" s="59"/>
      <c r="I422" s="59" t="s">
        <v>183</v>
      </c>
      <c r="J422" s="59" t="s">
        <v>183</v>
      </c>
      <c r="K422" s="59"/>
      <c r="L422" s="60" t="str">
        <f t="shared" si="76"/>
        <v/>
      </c>
      <c r="M422" s="60" t="str">
        <f t="shared" si="77"/>
        <v/>
      </c>
      <c r="N422" s="59"/>
      <c r="O422" s="59"/>
      <c r="P422" s="61"/>
      <c r="Q422" s="61"/>
      <c r="R422" s="62" t="str">
        <f>IF(C422="","",_xlfn.XLOOKUP(C422,table_Termination[Connector],table_Termination[Conduit_Size]))</f>
        <v/>
      </c>
      <c r="S422" s="63" t="str">
        <f>IF(C422="","",_xlfn.XLOOKUP(C422,table_Termination[Connector],table_Termination[Wire AWG]))</f>
        <v/>
      </c>
      <c r="T422" s="64" t="str">
        <f t="shared" si="69"/>
        <v/>
      </c>
      <c r="U422" s="65" t="str">
        <f>IF(C422="","",LEFT(_xlfn.XLOOKUP(C422,table_Termination[Connector],table_Termination[Voltage]),3))</f>
        <v/>
      </c>
      <c r="V422" s="66" t="str">
        <f t="shared" si="78"/>
        <v/>
      </c>
      <c r="W422" s="64" t="str" cm="1">
        <f t="array" aca="1" ref="W422" ca="1">IF(C422="","",IF(D422="MCC","------",IF(K422="","Black",_xlfn.XLOOKUP(K422,Table_RotateWireColor[circuit],INDIRECT("Table_RotateWireColor["&amp;U422&amp;"]")))))</f>
        <v/>
      </c>
      <c r="X422" s="64" t="str" cm="1">
        <f t="array" aca="1" ref="X422" ca="1">IF(C422="","",IF(D422="MCC","-----",IF(AH422=1,"-",IF(K422="","Red",_xlfn.XLOOKUP(L422,Table_RotateWireColor[circuit],INDIRECT("Table_RotateWireColor["&amp;U422&amp;"]"))))))</f>
        <v/>
      </c>
      <c r="Y422" s="64" t="str" cm="1">
        <f t="array" aca="1" ref="Y422" ca="1">IF(C422="","",IF(D422="MCC","-----",IF(AH422&lt;=2,"-",IF(K422="","Blue",_xlfn.XLOOKUP(M422,Table_RotateWireColor[circuit],INDIRECT("Table_RotateWireColor["&amp;U422&amp;"]"))))))</f>
        <v/>
      </c>
      <c r="Z422" s="64" t="str" cm="1">
        <f t="array" aca="1" ref="Z422" ca="1">IF(C422="","",IF(D422="MCC","-----",IF(AI422&lt;&gt;1,"-",IF(K422="","White",_xlfn.XLOOKUP("N",Table_RotateWireColor[circuit],INDIRECT("Table_RotateWireColor["&amp;U422&amp;"]"))))))</f>
        <v/>
      </c>
      <c r="AA422" s="64" t="str">
        <f t="shared" si="73"/>
        <v/>
      </c>
      <c r="AB422" s="67" t="str">
        <f>IF(C422="","","PWxx-"&amp;_xlfn.XLOOKUP(C422,table_Termination[Connector],table_Termination[Abbreviation])&amp;"T-xxSALx("&amp;IF(D422="LFMC",0,IF(D422="MCC",1,3))&amp;IF(Q422="Bolt",1,0)&amp;IF(AL422="None",0,IF(AL422="1G",1,IF(AL422="4x4",2,3)))&amp;")")</f>
        <v/>
      </c>
      <c r="AC422" s="68" t="str">
        <f>IF(D422="MCC","MC Cable Wire Colors "&amp;_xlfn.XLOOKUP(C422,table_Termination[Connector],table_Termination[MCC_Wire_Colors]),"")</f>
        <v/>
      </c>
      <c r="AD422" s="69"/>
      <c r="AG422" t="e">
        <f>IF(AND(LEFT(C422,2)="L6",_xlfn.NUMBERVALUE(LEFT(U422,3))&gt;250),"1ph",_xlfn.XLOOKUP(C422,table_Termination[Connector],table_Termination[Phasing]))</f>
        <v>#N/A</v>
      </c>
      <c r="AH422" t="e">
        <f>_xlfn.XLOOKUP('Order Entry'!AG422,lookup!$O$3:$O$7,lookup!$P$3:$P$7)</f>
        <v>#N/A</v>
      </c>
      <c r="AI422" t="e">
        <f>_xlfn.XLOOKUP('Order Entry'!AG422,lookup!$O$3:$O$7,lookup!$Q$3:$Q$7)</f>
        <v>#N/A</v>
      </c>
      <c r="AJ422">
        <f t="shared" si="70"/>
        <v>0</v>
      </c>
      <c r="AK422" t="e">
        <f>_xlfn.XLOOKUP(C422,table_Termination[Connector],table_Termination[Plate_Hole])</f>
        <v>#N/A</v>
      </c>
      <c r="AL422" t="e">
        <f>_xlfn.XLOOKUP(V422,lookup!$AD$68:$AD$72,lookup!$AC$68:$AC$72)</f>
        <v>#N/A</v>
      </c>
      <c r="AM422" s="44" t="str" cm="1">
        <f t="array" ref="AM422">IF(C422="","",IF(_xlfn.XLOOKUP(C422,table_Termination[Connector],table_Termination[Plate_Hole])=1.6,{"4x4","1G"},IF(_xlfn.XLOOKUP(C422,table_Termination[Connector],table_Termination[Plate_Hole])=2.1,"4x4","None")))</f>
        <v/>
      </c>
      <c r="AO422" s="44" t="str" cm="1">
        <f t="array" ref="AO422">IF(AM422="","None",_xlfn.XLOOKUP(_xlfn.ANCHORARRAY(AM422),lookup!$AC$68:$AC$72,lookup!$AD$68:$AD$72))</f>
        <v>None</v>
      </c>
      <c r="AQ422" s="44" t="s">
        <v>283</v>
      </c>
      <c r="AR422" t="str">
        <f>IF(C422="","",_xlfn.XLOOKUP(_xlfn.XLOOKUP(C422,table_Termination[Connector],table_Termination[SQD_Breaker]),Table_Breaker[breaker],Table_Breaker[Description]))</f>
        <v/>
      </c>
      <c r="AS422" t="str">
        <f>IF(C422="","",_xlfn.XLOOKUP(_xlfn.XLOOKUP(C422,table_Termination[Connector],table_Termination[HV_Siem_Breaker]),Table_Breaker[breaker],Table_Breaker[Description],""))</f>
        <v/>
      </c>
      <c r="AT422" s="44" t="s">
        <v>283</v>
      </c>
      <c r="AU422" t="e">
        <f t="shared" si="74"/>
        <v>#N/A</v>
      </c>
      <c r="AV422" t="e">
        <f t="shared" si="75"/>
        <v>#N/A</v>
      </c>
      <c r="AW422" s="44" t="str" cm="1">
        <f t="array" ref="AW422">IF(D422="","",_xlfn.TOROW(lookup!A603:A615))</f>
        <v/>
      </c>
    </row>
    <row r="423" spans="1:49" x14ac:dyDescent="0.25">
      <c r="A423" s="56">
        <v>414</v>
      </c>
      <c r="B423" s="57" t="str">
        <f t="shared" si="71"/>
        <v/>
      </c>
      <c r="C423" s="58"/>
      <c r="D423" s="58"/>
      <c r="E423" s="57"/>
      <c r="F423" s="57" t="str">
        <f t="shared" si="72"/>
        <v/>
      </c>
      <c r="G423" s="57"/>
      <c r="H423" s="59"/>
      <c r="I423" s="59" t="s">
        <v>183</v>
      </c>
      <c r="J423" s="59" t="s">
        <v>183</v>
      </c>
      <c r="K423" s="59"/>
      <c r="L423" s="60" t="str">
        <f t="shared" si="76"/>
        <v/>
      </c>
      <c r="M423" s="60" t="str">
        <f t="shared" si="77"/>
        <v/>
      </c>
      <c r="N423" s="59"/>
      <c r="O423" s="59"/>
      <c r="P423" s="61"/>
      <c r="Q423" s="61"/>
      <c r="R423" s="62" t="str">
        <f>IF(C423="","",_xlfn.XLOOKUP(C423,table_Termination[Connector],table_Termination[Conduit_Size]))</f>
        <v/>
      </c>
      <c r="S423" s="63" t="str">
        <f>IF(C423="","",_xlfn.XLOOKUP(C423,table_Termination[Connector],table_Termination[Wire AWG]))</f>
        <v/>
      </c>
      <c r="T423" s="64" t="str">
        <f t="shared" si="69"/>
        <v/>
      </c>
      <c r="U423" s="65" t="str">
        <f>IF(C423="","",LEFT(_xlfn.XLOOKUP(C423,table_Termination[Connector],table_Termination[Voltage]),3))</f>
        <v/>
      </c>
      <c r="V423" s="66" t="str">
        <f t="shared" si="78"/>
        <v/>
      </c>
      <c r="W423" s="64" t="str" cm="1">
        <f t="array" aca="1" ref="W423" ca="1">IF(C423="","",IF(D423="MCC","------",IF(K423="","Black",_xlfn.XLOOKUP(K423,Table_RotateWireColor[circuit],INDIRECT("Table_RotateWireColor["&amp;U423&amp;"]")))))</f>
        <v/>
      </c>
      <c r="X423" s="64" t="str" cm="1">
        <f t="array" aca="1" ref="X423" ca="1">IF(C423="","",IF(D423="MCC","-----",IF(AH423=1,"-",IF(K423="","Red",_xlfn.XLOOKUP(L423,Table_RotateWireColor[circuit],INDIRECT("Table_RotateWireColor["&amp;U423&amp;"]"))))))</f>
        <v/>
      </c>
      <c r="Y423" s="64" t="str" cm="1">
        <f t="array" aca="1" ref="Y423" ca="1">IF(C423="","",IF(D423="MCC","-----",IF(AH423&lt;=2,"-",IF(K423="","Blue",_xlfn.XLOOKUP(M423,Table_RotateWireColor[circuit],INDIRECT("Table_RotateWireColor["&amp;U423&amp;"]"))))))</f>
        <v/>
      </c>
      <c r="Z423" s="64" t="str" cm="1">
        <f t="array" aca="1" ref="Z423" ca="1">IF(C423="","",IF(D423="MCC","-----",IF(AI423&lt;&gt;1,"-",IF(K423="","White",_xlfn.XLOOKUP("N",Table_RotateWireColor[circuit],INDIRECT("Table_RotateWireColor["&amp;U423&amp;"]"))))))</f>
        <v/>
      </c>
      <c r="AA423" s="64" t="str">
        <f t="shared" si="73"/>
        <v/>
      </c>
      <c r="AB423" s="67" t="str">
        <f>IF(C423="","","PWxx-"&amp;_xlfn.XLOOKUP(C423,table_Termination[Connector],table_Termination[Abbreviation])&amp;"T-xxSALx("&amp;IF(D423="LFMC",0,IF(D423="MCC",1,3))&amp;IF(Q423="Bolt",1,0)&amp;IF(AL423="None",0,IF(AL423="1G",1,IF(AL423="4x4",2,3)))&amp;")")</f>
        <v/>
      </c>
      <c r="AC423" s="68" t="str">
        <f>IF(D423="MCC","MC Cable Wire Colors "&amp;_xlfn.XLOOKUP(C423,table_Termination[Connector],table_Termination[MCC_Wire_Colors]),"")</f>
        <v/>
      </c>
      <c r="AD423" s="69"/>
      <c r="AG423" t="e">
        <f>IF(AND(LEFT(C423,2)="L6",_xlfn.NUMBERVALUE(LEFT(U423,3))&gt;250),"1ph",_xlfn.XLOOKUP(C423,table_Termination[Connector],table_Termination[Phasing]))</f>
        <v>#N/A</v>
      </c>
      <c r="AH423" t="e">
        <f>_xlfn.XLOOKUP('Order Entry'!AG423,lookup!$O$3:$O$7,lookup!$P$3:$P$7)</f>
        <v>#N/A</v>
      </c>
      <c r="AI423" t="e">
        <f>_xlfn.XLOOKUP('Order Entry'!AG423,lookup!$O$3:$O$7,lookup!$Q$3:$Q$7)</f>
        <v>#N/A</v>
      </c>
      <c r="AJ423">
        <f t="shared" si="70"/>
        <v>0</v>
      </c>
      <c r="AK423" t="e">
        <f>_xlfn.XLOOKUP(C423,table_Termination[Connector],table_Termination[Plate_Hole])</f>
        <v>#N/A</v>
      </c>
      <c r="AL423" t="e">
        <f>_xlfn.XLOOKUP(V423,lookup!$AD$68:$AD$72,lookup!$AC$68:$AC$72)</f>
        <v>#N/A</v>
      </c>
      <c r="AM423" s="44" t="str" cm="1">
        <f t="array" ref="AM423">IF(C423="","",IF(_xlfn.XLOOKUP(C423,table_Termination[Connector],table_Termination[Plate_Hole])=1.6,{"4x4","1G"},IF(_xlfn.XLOOKUP(C423,table_Termination[Connector],table_Termination[Plate_Hole])=2.1,"4x4","None")))</f>
        <v/>
      </c>
      <c r="AO423" s="44" t="str" cm="1">
        <f t="array" ref="AO423">IF(AM423="","None",_xlfn.XLOOKUP(_xlfn.ANCHORARRAY(AM423),lookup!$AC$68:$AC$72,lookup!$AD$68:$AD$72))</f>
        <v>None</v>
      </c>
      <c r="AQ423" s="44" t="s">
        <v>283</v>
      </c>
      <c r="AR423" t="str">
        <f>IF(C423="","",_xlfn.XLOOKUP(_xlfn.XLOOKUP(C423,table_Termination[Connector],table_Termination[SQD_Breaker]),Table_Breaker[breaker],Table_Breaker[Description]))</f>
        <v/>
      </c>
      <c r="AS423" t="str">
        <f>IF(C423="","",_xlfn.XLOOKUP(_xlfn.XLOOKUP(C423,table_Termination[Connector],table_Termination[HV_Siem_Breaker]),Table_Breaker[breaker],Table_Breaker[Description],""))</f>
        <v/>
      </c>
      <c r="AT423" s="44" t="s">
        <v>283</v>
      </c>
      <c r="AU423" t="e">
        <f t="shared" si="74"/>
        <v>#N/A</v>
      </c>
      <c r="AV423" t="e">
        <f t="shared" si="75"/>
        <v>#N/A</v>
      </c>
      <c r="AW423" s="44" t="str" cm="1">
        <f t="array" ref="AW423">IF(D423="","",_xlfn.TOROW(lookup!A604:A616))</f>
        <v/>
      </c>
    </row>
    <row r="424" spans="1:49" x14ac:dyDescent="0.25">
      <c r="A424" s="56">
        <v>415</v>
      </c>
      <c r="B424" s="57" t="str">
        <f t="shared" si="71"/>
        <v/>
      </c>
      <c r="C424" s="58"/>
      <c r="D424" s="58"/>
      <c r="E424" s="57"/>
      <c r="F424" s="57" t="str">
        <f t="shared" si="72"/>
        <v/>
      </c>
      <c r="G424" s="57"/>
      <c r="H424" s="59"/>
      <c r="I424" s="59" t="s">
        <v>183</v>
      </c>
      <c r="J424" s="59" t="s">
        <v>183</v>
      </c>
      <c r="K424" s="59"/>
      <c r="L424" s="60" t="str">
        <f t="shared" si="76"/>
        <v/>
      </c>
      <c r="M424" s="60" t="str">
        <f t="shared" si="77"/>
        <v/>
      </c>
      <c r="N424" s="59"/>
      <c r="O424" s="59"/>
      <c r="P424" s="61"/>
      <c r="Q424" s="61"/>
      <c r="R424" s="62" t="str">
        <f>IF(C424="","",_xlfn.XLOOKUP(C424,table_Termination[Connector],table_Termination[Conduit_Size]))</f>
        <v/>
      </c>
      <c r="S424" s="63" t="str">
        <f>IF(C424="","",_xlfn.XLOOKUP(C424,table_Termination[Connector],table_Termination[Wire AWG]))</f>
        <v/>
      </c>
      <c r="T424" s="64" t="str">
        <f t="shared" si="69"/>
        <v/>
      </c>
      <c r="U424" s="65" t="str">
        <f>IF(C424="","",LEFT(_xlfn.XLOOKUP(C424,table_Termination[Connector],table_Termination[Voltage]),3))</f>
        <v/>
      </c>
      <c r="V424" s="66" t="str">
        <f t="shared" si="78"/>
        <v/>
      </c>
      <c r="W424" s="64" t="str" cm="1">
        <f t="array" aca="1" ref="W424" ca="1">IF(C424="","",IF(D424="MCC","------",IF(K424="","Black",_xlfn.XLOOKUP(K424,Table_RotateWireColor[circuit],INDIRECT("Table_RotateWireColor["&amp;U424&amp;"]")))))</f>
        <v/>
      </c>
      <c r="X424" s="64" t="str" cm="1">
        <f t="array" aca="1" ref="X424" ca="1">IF(C424="","",IF(D424="MCC","-----",IF(AH424=1,"-",IF(K424="","Red",_xlfn.XLOOKUP(L424,Table_RotateWireColor[circuit],INDIRECT("Table_RotateWireColor["&amp;U424&amp;"]"))))))</f>
        <v/>
      </c>
      <c r="Y424" s="64" t="str" cm="1">
        <f t="array" aca="1" ref="Y424" ca="1">IF(C424="","",IF(D424="MCC","-----",IF(AH424&lt;=2,"-",IF(K424="","Blue",_xlfn.XLOOKUP(M424,Table_RotateWireColor[circuit],INDIRECT("Table_RotateWireColor["&amp;U424&amp;"]"))))))</f>
        <v/>
      </c>
      <c r="Z424" s="64" t="str" cm="1">
        <f t="array" aca="1" ref="Z424" ca="1">IF(C424="","",IF(D424="MCC","-----",IF(AI424&lt;&gt;1,"-",IF(K424="","White",_xlfn.XLOOKUP("N",Table_RotateWireColor[circuit],INDIRECT("Table_RotateWireColor["&amp;U424&amp;"]"))))))</f>
        <v/>
      </c>
      <c r="AA424" s="64" t="str">
        <f t="shared" si="73"/>
        <v/>
      </c>
      <c r="AB424" s="67" t="str">
        <f>IF(C424="","","PWxx-"&amp;_xlfn.XLOOKUP(C424,table_Termination[Connector],table_Termination[Abbreviation])&amp;"T-xxSALx("&amp;IF(D424="LFMC",0,IF(D424="MCC",1,3))&amp;IF(Q424="Bolt",1,0)&amp;IF(AL424="None",0,IF(AL424="1G",1,IF(AL424="4x4",2,3)))&amp;")")</f>
        <v/>
      </c>
      <c r="AC424" s="68" t="str">
        <f>IF(D424="MCC","MC Cable Wire Colors "&amp;_xlfn.XLOOKUP(C424,table_Termination[Connector],table_Termination[MCC_Wire_Colors]),"")</f>
        <v/>
      </c>
      <c r="AD424" s="69"/>
      <c r="AG424" t="e">
        <f>IF(AND(LEFT(C424,2)="L6",_xlfn.NUMBERVALUE(LEFT(U424,3))&gt;250),"1ph",_xlfn.XLOOKUP(C424,table_Termination[Connector],table_Termination[Phasing]))</f>
        <v>#N/A</v>
      </c>
      <c r="AH424" t="e">
        <f>_xlfn.XLOOKUP('Order Entry'!AG424,lookup!$O$3:$O$7,lookup!$P$3:$P$7)</f>
        <v>#N/A</v>
      </c>
      <c r="AI424" t="e">
        <f>_xlfn.XLOOKUP('Order Entry'!AG424,lookup!$O$3:$O$7,lookup!$Q$3:$Q$7)</f>
        <v>#N/A</v>
      </c>
      <c r="AJ424">
        <f t="shared" si="70"/>
        <v>0</v>
      </c>
      <c r="AK424" t="e">
        <f>_xlfn.XLOOKUP(C424,table_Termination[Connector],table_Termination[Plate_Hole])</f>
        <v>#N/A</v>
      </c>
      <c r="AL424" t="e">
        <f>_xlfn.XLOOKUP(V424,lookup!$AD$68:$AD$72,lookup!$AC$68:$AC$72)</f>
        <v>#N/A</v>
      </c>
      <c r="AM424" s="44" t="str" cm="1">
        <f t="array" ref="AM424">IF(C424="","",IF(_xlfn.XLOOKUP(C424,table_Termination[Connector],table_Termination[Plate_Hole])=1.6,{"4x4","1G"},IF(_xlfn.XLOOKUP(C424,table_Termination[Connector],table_Termination[Plate_Hole])=2.1,"4x4","None")))</f>
        <v/>
      </c>
      <c r="AO424" s="44" t="str" cm="1">
        <f t="array" ref="AO424">IF(AM424="","None",_xlfn.XLOOKUP(_xlfn.ANCHORARRAY(AM424),lookup!$AC$68:$AC$72,lookup!$AD$68:$AD$72))</f>
        <v>None</v>
      </c>
      <c r="AQ424" s="44" t="s">
        <v>283</v>
      </c>
      <c r="AR424" t="str">
        <f>IF(C424="","",_xlfn.XLOOKUP(_xlfn.XLOOKUP(C424,table_Termination[Connector],table_Termination[SQD_Breaker]),Table_Breaker[breaker],Table_Breaker[Description]))</f>
        <v/>
      </c>
      <c r="AS424" t="str">
        <f>IF(C424="","",_xlfn.XLOOKUP(_xlfn.XLOOKUP(C424,table_Termination[Connector],table_Termination[HV_Siem_Breaker]),Table_Breaker[breaker],Table_Breaker[Description],""))</f>
        <v/>
      </c>
      <c r="AT424" s="44" t="s">
        <v>283</v>
      </c>
      <c r="AU424" t="e">
        <f t="shared" si="74"/>
        <v>#N/A</v>
      </c>
      <c r="AV424" t="e">
        <f t="shared" si="75"/>
        <v>#N/A</v>
      </c>
      <c r="AW424" s="44" t="str" cm="1">
        <f t="array" ref="AW424">IF(D424="","",_xlfn.TOROW(lookup!A605:A617))</f>
        <v/>
      </c>
    </row>
    <row r="425" spans="1:49" x14ac:dyDescent="0.25">
      <c r="A425" s="56">
        <v>416</v>
      </c>
      <c r="B425" s="57" t="str">
        <f t="shared" si="71"/>
        <v/>
      </c>
      <c r="C425" s="58"/>
      <c r="D425" s="58"/>
      <c r="E425" s="57"/>
      <c r="F425" s="57" t="str">
        <f t="shared" si="72"/>
        <v/>
      </c>
      <c r="G425" s="57"/>
      <c r="H425" s="59"/>
      <c r="I425" s="59" t="s">
        <v>183</v>
      </c>
      <c r="J425" s="59" t="s">
        <v>183</v>
      </c>
      <c r="K425" s="59"/>
      <c r="L425" s="60" t="str">
        <f t="shared" si="76"/>
        <v/>
      </c>
      <c r="M425" s="60" t="str">
        <f t="shared" si="77"/>
        <v/>
      </c>
      <c r="N425" s="59"/>
      <c r="O425" s="59"/>
      <c r="P425" s="61"/>
      <c r="Q425" s="61"/>
      <c r="R425" s="62" t="str">
        <f>IF(C425="","",_xlfn.XLOOKUP(C425,table_Termination[Connector],table_Termination[Conduit_Size]))</f>
        <v/>
      </c>
      <c r="S425" s="63" t="str">
        <f>IF(C425="","",_xlfn.XLOOKUP(C425,table_Termination[Connector],table_Termination[Wire AWG]))</f>
        <v/>
      </c>
      <c r="T425" s="64" t="str">
        <f t="shared" si="69"/>
        <v/>
      </c>
      <c r="U425" s="65" t="str">
        <f>IF(C425="","",LEFT(_xlfn.XLOOKUP(C425,table_Termination[Connector],table_Termination[Voltage]),3))</f>
        <v/>
      </c>
      <c r="V425" s="66" t="str">
        <f t="shared" si="78"/>
        <v/>
      </c>
      <c r="W425" s="64" t="str" cm="1">
        <f t="array" aca="1" ref="W425" ca="1">IF(C425="","",IF(D425="MCC","------",IF(K425="","Black",_xlfn.XLOOKUP(K425,Table_RotateWireColor[circuit],INDIRECT("Table_RotateWireColor["&amp;U425&amp;"]")))))</f>
        <v/>
      </c>
      <c r="X425" s="64" t="str" cm="1">
        <f t="array" aca="1" ref="X425" ca="1">IF(C425="","",IF(D425="MCC","-----",IF(AH425=1,"-",IF(K425="","Red",_xlfn.XLOOKUP(L425,Table_RotateWireColor[circuit],INDIRECT("Table_RotateWireColor["&amp;U425&amp;"]"))))))</f>
        <v/>
      </c>
      <c r="Y425" s="64" t="str" cm="1">
        <f t="array" aca="1" ref="Y425" ca="1">IF(C425="","",IF(D425="MCC","-----",IF(AH425&lt;=2,"-",IF(K425="","Blue",_xlfn.XLOOKUP(M425,Table_RotateWireColor[circuit],INDIRECT("Table_RotateWireColor["&amp;U425&amp;"]"))))))</f>
        <v/>
      </c>
      <c r="Z425" s="64" t="str" cm="1">
        <f t="array" aca="1" ref="Z425" ca="1">IF(C425="","",IF(D425="MCC","-----",IF(AI425&lt;&gt;1,"-",IF(K425="","White",_xlfn.XLOOKUP("N",Table_RotateWireColor[circuit],INDIRECT("Table_RotateWireColor["&amp;U425&amp;"]"))))))</f>
        <v/>
      </c>
      <c r="AA425" s="64" t="str">
        <f t="shared" si="73"/>
        <v/>
      </c>
      <c r="AB425" s="67" t="str">
        <f>IF(C425="","","PWxx-"&amp;_xlfn.XLOOKUP(C425,table_Termination[Connector],table_Termination[Abbreviation])&amp;"T-xxSALx("&amp;IF(D425="LFMC",0,IF(D425="MCC",1,3))&amp;IF(Q425="Bolt",1,0)&amp;IF(AL425="None",0,IF(AL425="1G",1,IF(AL425="4x4",2,3)))&amp;")")</f>
        <v/>
      </c>
      <c r="AC425" s="68" t="str">
        <f>IF(D425="MCC","MC Cable Wire Colors "&amp;_xlfn.XLOOKUP(C425,table_Termination[Connector],table_Termination[MCC_Wire_Colors]),"")</f>
        <v/>
      </c>
      <c r="AD425" s="69"/>
      <c r="AG425" t="e">
        <f>IF(AND(LEFT(C425,2)="L6",_xlfn.NUMBERVALUE(LEFT(U425,3))&gt;250),"1ph",_xlfn.XLOOKUP(C425,table_Termination[Connector],table_Termination[Phasing]))</f>
        <v>#N/A</v>
      </c>
      <c r="AH425" t="e">
        <f>_xlfn.XLOOKUP('Order Entry'!AG425,lookup!$O$3:$O$7,lookup!$P$3:$P$7)</f>
        <v>#N/A</v>
      </c>
      <c r="AI425" t="e">
        <f>_xlfn.XLOOKUP('Order Entry'!AG425,lookup!$O$3:$O$7,lookup!$Q$3:$Q$7)</f>
        <v>#N/A</v>
      </c>
      <c r="AJ425">
        <f t="shared" si="70"/>
        <v>0</v>
      </c>
      <c r="AK425" t="e">
        <f>_xlfn.XLOOKUP(C425,table_Termination[Connector],table_Termination[Plate_Hole])</f>
        <v>#N/A</v>
      </c>
      <c r="AL425" t="e">
        <f>_xlfn.XLOOKUP(V425,lookup!$AD$68:$AD$72,lookup!$AC$68:$AC$72)</f>
        <v>#N/A</v>
      </c>
      <c r="AM425" s="44" t="str" cm="1">
        <f t="array" ref="AM425">IF(C425="","",IF(_xlfn.XLOOKUP(C425,table_Termination[Connector],table_Termination[Plate_Hole])=1.6,{"4x4","1G"},IF(_xlfn.XLOOKUP(C425,table_Termination[Connector],table_Termination[Plate_Hole])=2.1,"4x4","None")))</f>
        <v/>
      </c>
      <c r="AO425" s="44" t="str" cm="1">
        <f t="array" ref="AO425">IF(AM425="","None",_xlfn.XLOOKUP(_xlfn.ANCHORARRAY(AM425),lookup!$AC$68:$AC$72,lookup!$AD$68:$AD$72))</f>
        <v>None</v>
      </c>
      <c r="AQ425" s="44" t="s">
        <v>283</v>
      </c>
      <c r="AR425" t="str">
        <f>IF(C425="","",_xlfn.XLOOKUP(_xlfn.XLOOKUP(C425,table_Termination[Connector],table_Termination[SQD_Breaker]),Table_Breaker[breaker],Table_Breaker[Description]))</f>
        <v/>
      </c>
      <c r="AS425" t="str">
        <f>IF(C425="","",_xlfn.XLOOKUP(_xlfn.XLOOKUP(C425,table_Termination[Connector],table_Termination[HV_Siem_Breaker]),Table_Breaker[breaker],Table_Breaker[Description],""))</f>
        <v/>
      </c>
      <c r="AT425" s="44" t="s">
        <v>283</v>
      </c>
      <c r="AU425" t="e">
        <f t="shared" si="74"/>
        <v>#N/A</v>
      </c>
      <c r="AV425" t="e">
        <f t="shared" si="75"/>
        <v>#N/A</v>
      </c>
      <c r="AW425" s="44" t="str" cm="1">
        <f t="array" ref="AW425">IF(D425="","",_xlfn.TOROW(lookup!A606:A618))</f>
        <v/>
      </c>
    </row>
    <row r="426" spans="1:49" x14ac:dyDescent="0.25">
      <c r="A426" s="56">
        <v>417</v>
      </c>
      <c r="B426" s="57" t="str">
        <f t="shared" si="71"/>
        <v/>
      </c>
      <c r="C426" s="58"/>
      <c r="D426" s="58"/>
      <c r="E426" s="57"/>
      <c r="F426" s="57" t="str">
        <f t="shared" si="72"/>
        <v/>
      </c>
      <c r="G426" s="57"/>
      <c r="H426" s="59"/>
      <c r="I426" s="59" t="s">
        <v>183</v>
      </c>
      <c r="J426" s="59" t="s">
        <v>183</v>
      </c>
      <c r="K426" s="59"/>
      <c r="L426" s="60" t="str">
        <f t="shared" si="76"/>
        <v/>
      </c>
      <c r="M426" s="60" t="str">
        <f t="shared" si="77"/>
        <v/>
      </c>
      <c r="N426" s="59"/>
      <c r="O426" s="59"/>
      <c r="P426" s="61"/>
      <c r="Q426" s="61"/>
      <c r="R426" s="62" t="str">
        <f>IF(C426="","",_xlfn.XLOOKUP(C426,table_Termination[Connector],table_Termination[Conduit_Size]))</f>
        <v/>
      </c>
      <c r="S426" s="63" t="str">
        <f>IF(C426="","",_xlfn.XLOOKUP(C426,table_Termination[Connector],table_Termination[Wire AWG]))</f>
        <v/>
      </c>
      <c r="T426" s="64" t="str">
        <f t="shared" si="69"/>
        <v/>
      </c>
      <c r="U426" s="65" t="str">
        <f>IF(C426="","",LEFT(_xlfn.XLOOKUP(C426,table_Termination[Connector],table_Termination[Voltage]),3))</f>
        <v/>
      </c>
      <c r="V426" s="66" t="str">
        <f t="shared" si="78"/>
        <v/>
      </c>
      <c r="W426" s="64" t="str" cm="1">
        <f t="array" aca="1" ref="W426" ca="1">IF(C426="","",IF(D426="MCC","------",IF(K426="","Black",_xlfn.XLOOKUP(K426,Table_RotateWireColor[circuit],INDIRECT("Table_RotateWireColor["&amp;U426&amp;"]")))))</f>
        <v/>
      </c>
      <c r="X426" s="64" t="str" cm="1">
        <f t="array" aca="1" ref="X426" ca="1">IF(C426="","",IF(D426="MCC","-----",IF(AH426=1,"-",IF(K426="","Red",_xlfn.XLOOKUP(L426,Table_RotateWireColor[circuit],INDIRECT("Table_RotateWireColor["&amp;U426&amp;"]"))))))</f>
        <v/>
      </c>
      <c r="Y426" s="64" t="str" cm="1">
        <f t="array" aca="1" ref="Y426" ca="1">IF(C426="","",IF(D426="MCC","-----",IF(AH426&lt;=2,"-",IF(K426="","Blue",_xlfn.XLOOKUP(M426,Table_RotateWireColor[circuit],INDIRECT("Table_RotateWireColor["&amp;U426&amp;"]"))))))</f>
        <v/>
      </c>
      <c r="Z426" s="64" t="str" cm="1">
        <f t="array" aca="1" ref="Z426" ca="1">IF(C426="","",IF(D426="MCC","-----",IF(AI426&lt;&gt;1,"-",IF(K426="","White",_xlfn.XLOOKUP("N",Table_RotateWireColor[circuit],INDIRECT("Table_RotateWireColor["&amp;U426&amp;"]"))))))</f>
        <v/>
      </c>
      <c r="AA426" s="64" t="str">
        <f t="shared" si="73"/>
        <v/>
      </c>
      <c r="AB426" s="67" t="str">
        <f>IF(C426="","","PWxx-"&amp;_xlfn.XLOOKUP(C426,table_Termination[Connector],table_Termination[Abbreviation])&amp;"T-xxSALx("&amp;IF(D426="LFMC",0,IF(D426="MCC",1,3))&amp;IF(Q426="Bolt",1,0)&amp;IF(AL426="None",0,IF(AL426="1G",1,IF(AL426="4x4",2,3)))&amp;")")</f>
        <v/>
      </c>
      <c r="AC426" s="68" t="str">
        <f>IF(D426="MCC","MC Cable Wire Colors "&amp;_xlfn.XLOOKUP(C426,table_Termination[Connector],table_Termination[MCC_Wire_Colors]),"")</f>
        <v/>
      </c>
      <c r="AD426" s="69"/>
      <c r="AG426" t="e">
        <f>IF(AND(LEFT(C426,2)="L6",_xlfn.NUMBERVALUE(LEFT(U426,3))&gt;250),"1ph",_xlfn.XLOOKUP(C426,table_Termination[Connector],table_Termination[Phasing]))</f>
        <v>#N/A</v>
      </c>
      <c r="AH426" t="e">
        <f>_xlfn.XLOOKUP('Order Entry'!AG426,lookup!$O$3:$O$7,lookup!$P$3:$P$7)</f>
        <v>#N/A</v>
      </c>
      <c r="AI426" t="e">
        <f>_xlfn.XLOOKUP('Order Entry'!AG426,lookup!$O$3:$O$7,lookup!$Q$3:$Q$7)</f>
        <v>#N/A</v>
      </c>
      <c r="AJ426">
        <f t="shared" si="70"/>
        <v>0</v>
      </c>
      <c r="AK426" t="e">
        <f>_xlfn.XLOOKUP(C426,table_Termination[Connector],table_Termination[Plate_Hole])</f>
        <v>#N/A</v>
      </c>
      <c r="AL426" t="e">
        <f>_xlfn.XLOOKUP(V426,lookup!$AD$68:$AD$72,lookup!$AC$68:$AC$72)</f>
        <v>#N/A</v>
      </c>
      <c r="AM426" s="44" t="str" cm="1">
        <f t="array" ref="AM426">IF(C426="","",IF(_xlfn.XLOOKUP(C426,table_Termination[Connector],table_Termination[Plate_Hole])=1.6,{"4x4","1G"},IF(_xlfn.XLOOKUP(C426,table_Termination[Connector],table_Termination[Plate_Hole])=2.1,"4x4","None")))</f>
        <v/>
      </c>
      <c r="AO426" s="44" t="str" cm="1">
        <f t="array" ref="AO426">IF(AM426="","None",_xlfn.XLOOKUP(_xlfn.ANCHORARRAY(AM426),lookup!$AC$68:$AC$72,lookup!$AD$68:$AD$72))</f>
        <v>None</v>
      </c>
      <c r="AQ426" s="44" t="s">
        <v>283</v>
      </c>
      <c r="AR426" t="str">
        <f>IF(C426="","",_xlfn.XLOOKUP(_xlfn.XLOOKUP(C426,table_Termination[Connector],table_Termination[SQD_Breaker]),Table_Breaker[breaker],Table_Breaker[Description]))</f>
        <v/>
      </c>
      <c r="AS426" t="str">
        <f>IF(C426="","",_xlfn.XLOOKUP(_xlfn.XLOOKUP(C426,table_Termination[Connector],table_Termination[HV_Siem_Breaker]),Table_Breaker[breaker],Table_Breaker[Description],""))</f>
        <v/>
      </c>
      <c r="AT426" s="44" t="s">
        <v>283</v>
      </c>
      <c r="AU426" t="e">
        <f t="shared" si="74"/>
        <v>#N/A</v>
      </c>
      <c r="AV426" t="e">
        <f t="shared" si="75"/>
        <v>#N/A</v>
      </c>
      <c r="AW426" s="44" t="str" cm="1">
        <f t="array" ref="AW426">IF(D426="","",_xlfn.TOROW(lookup!A607:A619))</f>
        <v/>
      </c>
    </row>
    <row r="427" spans="1:49" x14ac:dyDescent="0.25">
      <c r="A427" s="56">
        <v>418</v>
      </c>
      <c r="B427" s="57" t="str">
        <f t="shared" si="71"/>
        <v/>
      </c>
      <c r="C427" s="58"/>
      <c r="D427" s="58"/>
      <c r="E427" s="57"/>
      <c r="F427" s="57" t="str">
        <f t="shared" si="72"/>
        <v/>
      </c>
      <c r="G427" s="57"/>
      <c r="H427" s="59"/>
      <c r="I427" s="59" t="s">
        <v>183</v>
      </c>
      <c r="J427" s="59" t="s">
        <v>183</v>
      </c>
      <c r="K427" s="59"/>
      <c r="L427" s="60" t="str">
        <f t="shared" si="76"/>
        <v/>
      </c>
      <c r="M427" s="60" t="str">
        <f t="shared" si="77"/>
        <v/>
      </c>
      <c r="N427" s="59"/>
      <c r="O427" s="59"/>
      <c r="P427" s="61"/>
      <c r="Q427" s="61"/>
      <c r="R427" s="62" t="str">
        <f>IF(C427="","",_xlfn.XLOOKUP(C427,table_Termination[Connector],table_Termination[Conduit_Size]))</f>
        <v/>
      </c>
      <c r="S427" s="63" t="str">
        <f>IF(C427="","",_xlfn.XLOOKUP(C427,table_Termination[Connector],table_Termination[Wire AWG]))</f>
        <v/>
      </c>
      <c r="T427" s="64" t="str">
        <f t="shared" si="69"/>
        <v/>
      </c>
      <c r="U427" s="65" t="str">
        <f>IF(C427="","",LEFT(_xlfn.XLOOKUP(C427,table_Termination[Connector],table_Termination[Voltage]),3))</f>
        <v/>
      </c>
      <c r="V427" s="66" t="str">
        <f t="shared" si="78"/>
        <v/>
      </c>
      <c r="W427" s="64" t="str" cm="1">
        <f t="array" aca="1" ref="W427" ca="1">IF(C427="","",IF(D427="MCC","------",IF(K427="","Black",_xlfn.XLOOKUP(K427,Table_RotateWireColor[circuit],INDIRECT("Table_RotateWireColor["&amp;U427&amp;"]")))))</f>
        <v/>
      </c>
      <c r="X427" s="64" t="str" cm="1">
        <f t="array" aca="1" ref="X427" ca="1">IF(C427="","",IF(D427="MCC","-----",IF(AH427=1,"-",IF(K427="","Red",_xlfn.XLOOKUP(L427,Table_RotateWireColor[circuit],INDIRECT("Table_RotateWireColor["&amp;U427&amp;"]"))))))</f>
        <v/>
      </c>
      <c r="Y427" s="64" t="str" cm="1">
        <f t="array" aca="1" ref="Y427" ca="1">IF(C427="","",IF(D427="MCC","-----",IF(AH427&lt;=2,"-",IF(K427="","Blue",_xlfn.XLOOKUP(M427,Table_RotateWireColor[circuit],INDIRECT("Table_RotateWireColor["&amp;U427&amp;"]"))))))</f>
        <v/>
      </c>
      <c r="Z427" s="64" t="str" cm="1">
        <f t="array" aca="1" ref="Z427" ca="1">IF(C427="","",IF(D427="MCC","-----",IF(AI427&lt;&gt;1,"-",IF(K427="","White",_xlfn.XLOOKUP("N",Table_RotateWireColor[circuit],INDIRECT("Table_RotateWireColor["&amp;U427&amp;"]"))))))</f>
        <v/>
      </c>
      <c r="AA427" s="64" t="str">
        <f t="shared" si="73"/>
        <v/>
      </c>
      <c r="AB427" s="67" t="str">
        <f>IF(C427="","","PWxx-"&amp;_xlfn.XLOOKUP(C427,table_Termination[Connector],table_Termination[Abbreviation])&amp;"T-xxSALx("&amp;IF(D427="LFMC",0,IF(D427="MCC",1,3))&amp;IF(Q427="Bolt",1,0)&amp;IF(AL427="None",0,IF(AL427="1G",1,IF(AL427="4x4",2,3)))&amp;")")</f>
        <v/>
      </c>
      <c r="AC427" s="68" t="str">
        <f>IF(D427="MCC","MC Cable Wire Colors "&amp;_xlfn.XLOOKUP(C427,table_Termination[Connector],table_Termination[MCC_Wire_Colors]),"")</f>
        <v/>
      </c>
      <c r="AD427" s="69"/>
      <c r="AG427" t="e">
        <f>IF(AND(LEFT(C427,2)="L6",_xlfn.NUMBERVALUE(LEFT(U427,3))&gt;250),"1ph",_xlfn.XLOOKUP(C427,table_Termination[Connector],table_Termination[Phasing]))</f>
        <v>#N/A</v>
      </c>
      <c r="AH427" t="e">
        <f>_xlfn.XLOOKUP('Order Entry'!AG427,lookup!$O$3:$O$7,lookup!$P$3:$P$7)</f>
        <v>#N/A</v>
      </c>
      <c r="AI427" t="e">
        <f>_xlfn.XLOOKUP('Order Entry'!AG427,lookup!$O$3:$O$7,lookup!$Q$3:$Q$7)</f>
        <v>#N/A</v>
      </c>
      <c r="AJ427">
        <f t="shared" si="70"/>
        <v>0</v>
      </c>
      <c r="AK427" t="e">
        <f>_xlfn.XLOOKUP(C427,table_Termination[Connector],table_Termination[Plate_Hole])</f>
        <v>#N/A</v>
      </c>
      <c r="AL427" t="e">
        <f>_xlfn.XLOOKUP(V427,lookup!$AD$68:$AD$72,lookup!$AC$68:$AC$72)</f>
        <v>#N/A</v>
      </c>
      <c r="AM427" s="44" t="str" cm="1">
        <f t="array" ref="AM427">IF(C427="","",IF(_xlfn.XLOOKUP(C427,table_Termination[Connector],table_Termination[Plate_Hole])=1.6,{"4x4","1G"},IF(_xlfn.XLOOKUP(C427,table_Termination[Connector],table_Termination[Plate_Hole])=2.1,"4x4","None")))</f>
        <v/>
      </c>
      <c r="AO427" s="44" t="str" cm="1">
        <f t="array" ref="AO427">IF(AM427="","None",_xlfn.XLOOKUP(_xlfn.ANCHORARRAY(AM427),lookup!$AC$68:$AC$72,lookup!$AD$68:$AD$72))</f>
        <v>None</v>
      </c>
      <c r="AQ427" s="44" t="s">
        <v>283</v>
      </c>
      <c r="AR427" t="str">
        <f>IF(C427="","",_xlfn.XLOOKUP(_xlfn.XLOOKUP(C427,table_Termination[Connector],table_Termination[SQD_Breaker]),Table_Breaker[breaker],Table_Breaker[Description]))</f>
        <v/>
      </c>
      <c r="AS427" t="str">
        <f>IF(C427="","",_xlfn.XLOOKUP(_xlfn.XLOOKUP(C427,table_Termination[Connector],table_Termination[HV_Siem_Breaker]),Table_Breaker[breaker],Table_Breaker[Description],""))</f>
        <v/>
      </c>
      <c r="AT427" s="44" t="s">
        <v>283</v>
      </c>
      <c r="AU427" t="e">
        <f t="shared" si="74"/>
        <v>#N/A</v>
      </c>
      <c r="AV427" t="e">
        <f t="shared" si="75"/>
        <v>#N/A</v>
      </c>
      <c r="AW427" s="44" t="str" cm="1">
        <f t="array" ref="AW427">IF(D427="","",_xlfn.TOROW(lookup!A608:A620))</f>
        <v/>
      </c>
    </row>
    <row r="428" spans="1:49" x14ac:dyDescent="0.25">
      <c r="A428" s="56">
        <v>419</v>
      </c>
      <c r="B428" s="57" t="str">
        <f t="shared" si="71"/>
        <v/>
      </c>
      <c r="C428" s="58"/>
      <c r="D428" s="58"/>
      <c r="E428" s="57"/>
      <c r="F428" s="57" t="str">
        <f t="shared" si="72"/>
        <v/>
      </c>
      <c r="G428" s="57"/>
      <c r="H428" s="59"/>
      <c r="I428" s="59" t="s">
        <v>183</v>
      </c>
      <c r="J428" s="59" t="s">
        <v>183</v>
      </c>
      <c r="K428" s="59"/>
      <c r="L428" s="60" t="str">
        <f t="shared" si="76"/>
        <v/>
      </c>
      <c r="M428" s="60" t="str">
        <f t="shared" si="77"/>
        <v/>
      </c>
      <c r="N428" s="59"/>
      <c r="O428" s="59"/>
      <c r="P428" s="61"/>
      <c r="Q428" s="61"/>
      <c r="R428" s="62" t="str">
        <f>IF(C428="","",_xlfn.XLOOKUP(C428,table_Termination[Connector],table_Termination[Conduit_Size]))</f>
        <v/>
      </c>
      <c r="S428" s="63" t="str">
        <f>IF(C428="","",_xlfn.XLOOKUP(C428,table_Termination[Connector],table_Termination[Wire AWG]))</f>
        <v/>
      </c>
      <c r="T428" s="64" t="str">
        <f t="shared" si="69"/>
        <v/>
      </c>
      <c r="U428" s="65" t="str">
        <f>IF(C428="","",LEFT(_xlfn.XLOOKUP(C428,table_Termination[Connector],table_Termination[Voltage]),3))</f>
        <v/>
      </c>
      <c r="V428" s="66" t="str">
        <f t="shared" si="78"/>
        <v/>
      </c>
      <c r="W428" s="64" t="str" cm="1">
        <f t="array" aca="1" ref="W428" ca="1">IF(C428="","",IF(D428="MCC","------",IF(K428="","Black",_xlfn.XLOOKUP(K428,Table_RotateWireColor[circuit],INDIRECT("Table_RotateWireColor["&amp;U428&amp;"]")))))</f>
        <v/>
      </c>
      <c r="X428" s="64" t="str" cm="1">
        <f t="array" aca="1" ref="X428" ca="1">IF(C428="","",IF(D428="MCC","-----",IF(AH428=1,"-",IF(K428="","Red",_xlfn.XLOOKUP(L428,Table_RotateWireColor[circuit],INDIRECT("Table_RotateWireColor["&amp;U428&amp;"]"))))))</f>
        <v/>
      </c>
      <c r="Y428" s="64" t="str" cm="1">
        <f t="array" aca="1" ref="Y428" ca="1">IF(C428="","",IF(D428="MCC","-----",IF(AH428&lt;=2,"-",IF(K428="","Blue",_xlfn.XLOOKUP(M428,Table_RotateWireColor[circuit],INDIRECT("Table_RotateWireColor["&amp;U428&amp;"]"))))))</f>
        <v/>
      </c>
      <c r="Z428" s="64" t="str" cm="1">
        <f t="array" aca="1" ref="Z428" ca="1">IF(C428="","",IF(D428="MCC","-----",IF(AI428&lt;&gt;1,"-",IF(K428="","White",_xlfn.XLOOKUP("N",Table_RotateWireColor[circuit],INDIRECT("Table_RotateWireColor["&amp;U428&amp;"]"))))))</f>
        <v/>
      </c>
      <c r="AA428" s="64" t="str">
        <f t="shared" si="73"/>
        <v/>
      </c>
      <c r="AB428" s="67" t="str">
        <f>IF(C428="","","PWxx-"&amp;_xlfn.XLOOKUP(C428,table_Termination[Connector],table_Termination[Abbreviation])&amp;"T-xxSALx("&amp;IF(D428="LFMC",0,IF(D428="MCC",1,3))&amp;IF(Q428="Bolt",1,0)&amp;IF(AL428="None",0,IF(AL428="1G",1,IF(AL428="4x4",2,3)))&amp;")")</f>
        <v/>
      </c>
      <c r="AC428" s="68" t="str">
        <f>IF(D428="MCC","MC Cable Wire Colors "&amp;_xlfn.XLOOKUP(C428,table_Termination[Connector],table_Termination[MCC_Wire_Colors]),"")</f>
        <v/>
      </c>
      <c r="AD428" s="69"/>
      <c r="AG428" t="e">
        <f>IF(AND(LEFT(C428,2)="L6",_xlfn.NUMBERVALUE(LEFT(U428,3))&gt;250),"1ph",_xlfn.XLOOKUP(C428,table_Termination[Connector],table_Termination[Phasing]))</f>
        <v>#N/A</v>
      </c>
      <c r="AH428" t="e">
        <f>_xlfn.XLOOKUP('Order Entry'!AG428,lookup!$O$3:$O$7,lookup!$P$3:$P$7)</f>
        <v>#N/A</v>
      </c>
      <c r="AI428" t="e">
        <f>_xlfn.XLOOKUP('Order Entry'!AG428,lookup!$O$3:$O$7,lookup!$Q$3:$Q$7)</f>
        <v>#N/A</v>
      </c>
      <c r="AJ428">
        <f t="shared" si="70"/>
        <v>0</v>
      </c>
      <c r="AK428" t="e">
        <f>_xlfn.XLOOKUP(C428,table_Termination[Connector],table_Termination[Plate_Hole])</f>
        <v>#N/A</v>
      </c>
      <c r="AL428" t="e">
        <f>_xlfn.XLOOKUP(V428,lookup!$AD$68:$AD$72,lookup!$AC$68:$AC$72)</f>
        <v>#N/A</v>
      </c>
      <c r="AM428" s="44" t="str" cm="1">
        <f t="array" ref="AM428">IF(C428="","",IF(_xlfn.XLOOKUP(C428,table_Termination[Connector],table_Termination[Plate_Hole])=1.6,{"4x4","1G"},IF(_xlfn.XLOOKUP(C428,table_Termination[Connector],table_Termination[Plate_Hole])=2.1,"4x4","None")))</f>
        <v/>
      </c>
      <c r="AO428" s="44" t="str" cm="1">
        <f t="array" ref="AO428">IF(AM428="","None",_xlfn.XLOOKUP(_xlfn.ANCHORARRAY(AM428),lookup!$AC$68:$AC$72,lookup!$AD$68:$AD$72))</f>
        <v>None</v>
      </c>
      <c r="AQ428" s="44" t="s">
        <v>283</v>
      </c>
      <c r="AR428" t="str">
        <f>IF(C428="","",_xlfn.XLOOKUP(_xlfn.XLOOKUP(C428,table_Termination[Connector],table_Termination[SQD_Breaker]),Table_Breaker[breaker],Table_Breaker[Description]))</f>
        <v/>
      </c>
      <c r="AS428" t="str">
        <f>IF(C428="","",_xlfn.XLOOKUP(_xlfn.XLOOKUP(C428,table_Termination[Connector],table_Termination[HV_Siem_Breaker]),Table_Breaker[breaker],Table_Breaker[Description],""))</f>
        <v/>
      </c>
      <c r="AT428" s="44" t="s">
        <v>283</v>
      </c>
      <c r="AU428" t="e">
        <f t="shared" si="74"/>
        <v>#N/A</v>
      </c>
      <c r="AV428" t="e">
        <f t="shared" si="75"/>
        <v>#N/A</v>
      </c>
      <c r="AW428" s="44" t="str" cm="1">
        <f t="array" ref="AW428">IF(D428="","",_xlfn.TOROW(lookup!A609:A621))</f>
        <v/>
      </c>
    </row>
    <row r="429" spans="1:49" x14ac:dyDescent="0.25">
      <c r="A429" s="56">
        <v>420</v>
      </c>
      <c r="B429" s="57" t="str">
        <f t="shared" si="71"/>
        <v/>
      </c>
      <c r="C429" s="58"/>
      <c r="D429" s="58"/>
      <c r="E429" s="57"/>
      <c r="F429" s="57" t="str">
        <f t="shared" si="72"/>
        <v/>
      </c>
      <c r="G429" s="57"/>
      <c r="H429" s="59"/>
      <c r="I429" s="59" t="s">
        <v>183</v>
      </c>
      <c r="J429" s="59" t="s">
        <v>183</v>
      </c>
      <c r="K429" s="59"/>
      <c r="L429" s="60" t="str">
        <f t="shared" si="76"/>
        <v/>
      </c>
      <c r="M429" s="60" t="str">
        <f t="shared" si="77"/>
        <v/>
      </c>
      <c r="N429" s="59"/>
      <c r="O429" s="59"/>
      <c r="P429" s="61"/>
      <c r="Q429" s="61"/>
      <c r="R429" s="62" t="str">
        <f>IF(C429="","",_xlfn.XLOOKUP(C429,table_Termination[Connector],table_Termination[Conduit_Size]))</f>
        <v/>
      </c>
      <c r="S429" s="63" t="str">
        <f>IF(C429="","",_xlfn.XLOOKUP(C429,table_Termination[Connector],table_Termination[Wire AWG]))</f>
        <v/>
      </c>
      <c r="T429" s="64" t="str">
        <f t="shared" si="69"/>
        <v/>
      </c>
      <c r="U429" s="65" t="str">
        <f>IF(C429="","",LEFT(_xlfn.XLOOKUP(C429,table_Termination[Connector],table_Termination[Voltage]),3))</f>
        <v/>
      </c>
      <c r="V429" s="66" t="str">
        <f t="shared" si="78"/>
        <v/>
      </c>
      <c r="W429" s="64" t="str" cm="1">
        <f t="array" aca="1" ref="W429" ca="1">IF(C429="","",IF(D429="MCC","------",IF(K429="","Black",_xlfn.XLOOKUP(K429,Table_RotateWireColor[circuit],INDIRECT("Table_RotateWireColor["&amp;U429&amp;"]")))))</f>
        <v/>
      </c>
      <c r="X429" s="64" t="str" cm="1">
        <f t="array" aca="1" ref="X429" ca="1">IF(C429="","",IF(D429="MCC","-----",IF(AH429=1,"-",IF(K429="","Red",_xlfn.XLOOKUP(L429,Table_RotateWireColor[circuit],INDIRECT("Table_RotateWireColor["&amp;U429&amp;"]"))))))</f>
        <v/>
      </c>
      <c r="Y429" s="64" t="str" cm="1">
        <f t="array" aca="1" ref="Y429" ca="1">IF(C429="","",IF(D429="MCC","-----",IF(AH429&lt;=2,"-",IF(K429="","Blue",_xlfn.XLOOKUP(M429,Table_RotateWireColor[circuit],INDIRECT("Table_RotateWireColor["&amp;U429&amp;"]"))))))</f>
        <v/>
      </c>
      <c r="Z429" s="64" t="str" cm="1">
        <f t="array" aca="1" ref="Z429" ca="1">IF(C429="","",IF(D429="MCC","-----",IF(AI429&lt;&gt;1,"-",IF(K429="","White",_xlfn.XLOOKUP("N",Table_RotateWireColor[circuit],INDIRECT("Table_RotateWireColor["&amp;U429&amp;"]"))))))</f>
        <v/>
      </c>
      <c r="AA429" s="64" t="str">
        <f t="shared" si="73"/>
        <v/>
      </c>
      <c r="AB429" s="67" t="str">
        <f>IF(C429="","","PWxx-"&amp;_xlfn.XLOOKUP(C429,table_Termination[Connector],table_Termination[Abbreviation])&amp;"T-xxSALx("&amp;IF(D429="LFMC",0,IF(D429="MCC",1,3))&amp;IF(Q429="Bolt",1,0)&amp;IF(AL429="None",0,IF(AL429="1G",1,IF(AL429="4x4",2,3)))&amp;")")</f>
        <v/>
      </c>
      <c r="AC429" s="68" t="str">
        <f>IF(D429="MCC","MC Cable Wire Colors "&amp;_xlfn.XLOOKUP(C429,table_Termination[Connector],table_Termination[MCC_Wire_Colors]),"")</f>
        <v/>
      </c>
      <c r="AD429" s="69"/>
      <c r="AG429" t="e">
        <f>IF(AND(LEFT(C429,2)="L6",_xlfn.NUMBERVALUE(LEFT(U429,3))&gt;250),"1ph",_xlfn.XLOOKUP(C429,table_Termination[Connector],table_Termination[Phasing]))</f>
        <v>#N/A</v>
      </c>
      <c r="AH429" t="e">
        <f>_xlfn.XLOOKUP('Order Entry'!AG429,lookup!$O$3:$O$7,lookup!$P$3:$P$7)</f>
        <v>#N/A</v>
      </c>
      <c r="AI429" t="e">
        <f>_xlfn.XLOOKUP('Order Entry'!AG429,lookup!$O$3:$O$7,lookup!$Q$3:$Q$7)</f>
        <v>#N/A</v>
      </c>
      <c r="AJ429">
        <f t="shared" si="70"/>
        <v>0</v>
      </c>
      <c r="AK429" t="e">
        <f>_xlfn.XLOOKUP(C429,table_Termination[Connector],table_Termination[Plate_Hole])</f>
        <v>#N/A</v>
      </c>
      <c r="AL429" t="e">
        <f>_xlfn.XLOOKUP(V429,lookup!$AD$68:$AD$72,lookup!$AC$68:$AC$72)</f>
        <v>#N/A</v>
      </c>
      <c r="AM429" s="44" t="str" cm="1">
        <f t="array" ref="AM429">IF(C429="","",IF(_xlfn.XLOOKUP(C429,table_Termination[Connector],table_Termination[Plate_Hole])=1.6,{"4x4","1G"},IF(_xlfn.XLOOKUP(C429,table_Termination[Connector],table_Termination[Plate_Hole])=2.1,"4x4","None")))</f>
        <v/>
      </c>
      <c r="AO429" s="44" t="str" cm="1">
        <f t="array" ref="AO429">IF(AM429="","None",_xlfn.XLOOKUP(_xlfn.ANCHORARRAY(AM429),lookup!$AC$68:$AC$72,lookup!$AD$68:$AD$72))</f>
        <v>None</v>
      </c>
      <c r="AQ429" s="44" t="s">
        <v>283</v>
      </c>
      <c r="AR429" t="str">
        <f>IF(C429="","",_xlfn.XLOOKUP(_xlfn.XLOOKUP(C429,table_Termination[Connector],table_Termination[SQD_Breaker]),Table_Breaker[breaker],Table_Breaker[Description]))</f>
        <v/>
      </c>
      <c r="AS429" t="str">
        <f>IF(C429="","",_xlfn.XLOOKUP(_xlfn.XLOOKUP(C429,table_Termination[Connector],table_Termination[HV_Siem_Breaker]),Table_Breaker[breaker],Table_Breaker[Description],""))</f>
        <v/>
      </c>
      <c r="AT429" s="44" t="s">
        <v>283</v>
      </c>
      <c r="AU429" t="e">
        <f t="shared" si="74"/>
        <v>#N/A</v>
      </c>
      <c r="AV429" t="e">
        <f t="shared" si="75"/>
        <v>#N/A</v>
      </c>
      <c r="AW429" s="44" t="str" cm="1">
        <f t="array" ref="AW429">IF(D429="","",_xlfn.TOROW(lookup!A610:A622))</f>
        <v/>
      </c>
    </row>
    <row r="430" spans="1:49" x14ac:dyDescent="0.25">
      <c r="A430" s="56">
        <v>421</v>
      </c>
      <c r="B430" s="57" t="str">
        <f t="shared" si="71"/>
        <v/>
      </c>
      <c r="C430" s="58"/>
      <c r="D430" s="58"/>
      <c r="E430" s="57"/>
      <c r="F430" s="57" t="str">
        <f t="shared" si="72"/>
        <v/>
      </c>
      <c r="G430" s="57"/>
      <c r="H430" s="59"/>
      <c r="I430" s="59" t="s">
        <v>183</v>
      </c>
      <c r="J430" s="59" t="s">
        <v>183</v>
      </c>
      <c r="K430" s="59"/>
      <c r="L430" s="60" t="str">
        <f t="shared" si="76"/>
        <v/>
      </c>
      <c r="M430" s="60" t="str">
        <f t="shared" si="77"/>
        <v/>
      </c>
      <c r="N430" s="59"/>
      <c r="O430" s="59"/>
      <c r="P430" s="61"/>
      <c r="Q430" s="61"/>
      <c r="R430" s="62" t="str">
        <f>IF(C430="","",_xlfn.XLOOKUP(C430,table_Termination[Connector],table_Termination[Conduit_Size]))</f>
        <v/>
      </c>
      <c r="S430" s="63" t="str">
        <f>IF(C430="","",_xlfn.XLOOKUP(C430,table_Termination[Connector],table_Termination[Wire AWG]))</f>
        <v/>
      </c>
      <c r="T430" s="64" t="str">
        <f t="shared" si="69"/>
        <v/>
      </c>
      <c r="U430" s="65" t="str">
        <f>IF(C430="","",LEFT(_xlfn.XLOOKUP(C430,table_Termination[Connector],table_Termination[Voltage]),3))</f>
        <v/>
      </c>
      <c r="V430" s="66" t="str">
        <f t="shared" si="78"/>
        <v/>
      </c>
      <c r="W430" s="64" t="str" cm="1">
        <f t="array" aca="1" ref="W430" ca="1">IF(C430="","",IF(D430="MCC","------",IF(K430="","Black",_xlfn.XLOOKUP(K430,Table_RotateWireColor[circuit],INDIRECT("Table_RotateWireColor["&amp;U430&amp;"]")))))</f>
        <v/>
      </c>
      <c r="X430" s="64" t="str" cm="1">
        <f t="array" aca="1" ref="X430" ca="1">IF(C430="","",IF(D430="MCC","-----",IF(AH430=1,"-",IF(K430="","Red",_xlfn.XLOOKUP(L430,Table_RotateWireColor[circuit],INDIRECT("Table_RotateWireColor["&amp;U430&amp;"]"))))))</f>
        <v/>
      </c>
      <c r="Y430" s="64" t="str" cm="1">
        <f t="array" aca="1" ref="Y430" ca="1">IF(C430="","",IF(D430="MCC","-----",IF(AH430&lt;=2,"-",IF(K430="","Blue",_xlfn.XLOOKUP(M430,Table_RotateWireColor[circuit],INDIRECT("Table_RotateWireColor["&amp;U430&amp;"]"))))))</f>
        <v/>
      </c>
      <c r="Z430" s="64" t="str" cm="1">
        <f t="array" aca="1" ref="Z430" ca="1">IF(C430="","",IF(D430="MCC","-----",IF(AI430&lt;&gt;1,"-",IF(K430="","White",_xlfn.XLOOKUP("N",Table_RotateWireColor[circuit],INDIRECT("Table_RotateWireColor["&amp;U430&amp;"]"))))))</f>
        <v/>
      </c>
      <c r="AA430" s="64" t="str">
        <f t="shared" si="73"/>
        <v/>
      </c>
      <c r="AB430" s="67" t="str">
        <f>IF(C430="","","PWxx-"&amp;_xlfn.XLOOKUP(C430,table_Termination[Connector],table_Termination[Abbreviation])&amp;"T-xxSALx("&amp;IF(D430="LFMC",0,IF(D430="MCC",1,3))&amp;IF(Q430="Bolt",1,0)&amp;IF(AL430="None",0,IF(AL430="1G",1,IF(AL430="4x4",2,3)))&amp;")")</f>
        <v/>
      </c>
      <c r="AC430" s="68" t="str">
        <f>IF(D430="MCC","MC Cable Wire Colors "&amp;_xlfn.XLOOKUP(C430,table_Termination[Connector],table_Termination[MCC_Wire_Colors]),"")</f>
        <v/>
      </c>
      <c r="AD430" s="69"/>
      <c r="AG430" t="e">
        <f>IF(AND(LEFT(C430,2)="L6",_xlfn.NUMBERVALUE(LEFT(U430,3))&gt;250),"1ph",_xlfn.XLOOKUP(C430,table_Termination[Connector],table_Termination[Phasing]))</f>
        <v>#N/A</v>
      </c>
      <c r="AH430" t="e">
        <f>_xlfn.XLOOKUP('Order Entry'!AG430,lookup!$O$3:$O$7,lookup!$P$3:$P$7)</f>
        <v>#N/A</v>
      </c>
      <c r="AI430" t="e">
        <f>_xlfn.XLOOKUP('Order Entry'!AG430,lookup!$O$3:$O$7,lookup!$Q$3:$Q$7)</f>
        <v>#N/A</v>
      </c>
      <c r="AJ430">
        <f t="shared" si="70"/>
        <v>0</v>
      </c>
      <c r="AK430" t="e">
        <f>_xlfn.XLOOKUP(C430,table_Termination[Connector],table_Termination[Plate_Hole])</f>
        <v>#N/A</v>
      </c>
      <c r="AL430" t="e">
        <f>_xlfn.XLOOKUP(V430,lookup!$AD$68:$AD$72,lookup!$AC$68:$AC$72)</f>
        <v>#N/A</v>
      </c>
      <c r="AM430" s="44" t="str" cm="1">
        <f t="array" ref="AM430">IF(C430="","",IF(_xlfn.XLOOKUP(C430,table_Termination[Connector],table_Termination[Plate_Hole])=1.6,{"4x4","1G"},IF(_xlfn.XLOOKUP(C430,table_Termination[Connector],table_Termination[Plate_Hole])=2.1,"4x4","None")))</f>
        <v/>
      </c>
      <c r="AO430" s="44" t="str" cm="1">
        <f t="array" ref="AO430">IF(AM430="","None",_xlfn.XLOOKUP(_xlfn.ANCHORARRAY(AM430),lookup!$AC$68:$AC$72,lookup!$AD$68:$AD$72))</f>
        <v>None</v>
      </c>
      <c r="AQ430" s="44" t="s">
        <v>283</v>
      </c>
      <c r="AR430" t="str">
        <f>IF(C430="","",_xlfn.XLOOKUP(_xlfn.XLOOKUP(C430,table_Termination[Connector],table_Termination[SQD_Breaker]),Table_Breaker[breaker],Table_Breaker[Description]))</f>
        <v/>
      </c>
      <c r="AS430" t="str">
        <f>IF(C430="","",_xlfn.XLOOKUP(_xlfn.XLOOKUP(C430,table_Termination[Connector],table_Termination[HV_Siem_Breaker]),Table_Breaker[breaker],Table_Breaker[Description],""))</f>
        <v/>
      </c>
      <c r="AT430" s="44" t="s">
        <v>283</v>
      </c>
      <c r="AU430" t="e">
        <f t="shared" si="74"/>
        <v>#N/A</v>
      </c>
      <c r="AV430" t="e">
        <f t="shared" si="75"/>
        <v>#N/A</v>
      </c>
      <c r="AW430" s="44" t="str" cm="1">
        <f t="array" ref="AW430">IF(D430="","",_xlfn.TOROW(lookup!A611:A623))</f>
        <v/>
      </c>
    </row>
    <row r="431" spans="1:49" x14ac:dyDescent="0.25">
      <c r="A431" s="56">
        <v>422</v>
      </c>
      <c r="B431" s="57" t="str">
        <f t="shared" si="71"/>
        <v/>
      </c>
      <c r="C431" s="58"/>
      <c r="D431" s="58"/>
      <c r="E431" s="57"/>
      <c r="F431" s="57" t="str">
        <f t="shared" si="72"/>
        <v/>
      </c>
      <c r="G431" s="57"/>
      <c r="H431" s="59"/>
      <c r="I431" s="59" t="s">
        <v>183</v>
      </c>
      <c r="J431" s="59" t="s">
        <v>183</v>
      </c>
      <c r="K431" s="59"/>
      <c r="L431" s="60" t="str">
        <f t="shared" si="76"/>
        <v/>
      </c>
      <c r="M431" s="60" t="str">
        <f t="shared" si="77"/>
        <v/>
      </c>
      <c r="N431" s="59"/>
      <c r="O431" s="59"/>
      <c r="P431" s="61"/>
      <c r="Q431" s="61"/>
      <c r="R431" s="62" t="str">
        <f>IF(C431="","",_xlfn.XLOOKUP(C431,table_Termination[Connector],table_Termination[Conduit_Size]))</f>
        <v/>
      </c>
      <c r="S431" s="63" t="str">
        <f>IF(C431="","",_xlfn.XLOOKUP(C431,table_Termination[Connector],table_Termination[Wire AWG]))</f>
        <v/>
      </c>
      <c r="T431" s="64" t="str">
        <f t="shared" si="69"/>
        <v/>
      </c>
      <c r="U431" s="65" t="str">
        <f>IF(C431="","",LEFT(_xlfn.XLOOKUP(C431,table_Termination[Connector],table_Termination[Voltage]),3))</f>
        <v/>
      </c>
      <c r="V431" s="66" t="str">
        <f t="shared" si="78"/>
        <v/>
      </c>
      <c r="W431" s="64" t="str" cm="1">
        <f t="array" aca="1" ref="W431" ca="1">IF(C431="","",IF(D431="MCC","------",IF(K431="","Black",_xlfn.XLOOKUP(K431,Table_RotateWireColor[circuit],INDIRECT("Table_RotateWireColor["&amp;U431&amp;"]")))))</f>
        <v/>
      </c>
      <c r="X431" s="64" t="str" cm="1">
        <f t="array" aca="1" ref="X431" ca="1">IF(C431="","",IF(D431="MCC","-----",IF(AH431=1,"-",IF(K431="","Red",_xlfn.XLOOKUP(L431,Table_RotateWireColor[circuit],INDIRECT("Table_RotateWireColor["&amp;U431&amp;"]"))))))</f>
        <v/>
      </c>
      <c r="Y431" s="64" t="str" cm="1">
        <f t="array" aca="1" ref="Y431" ca="1">IF(C431="","",IF(D431="MCC","-----",IF(AH431&lt;=2,"-",IF(K431="","Blue",_xlfn.XLOOKUP(M431,Table_RotateWireColor[circuit],INDIRECT("Table_RotateWireColor["&amp;U431&amp;"]"))))))</f>
        <v/>
      </c>
      <c r="Z431" s="64" t="str" cm="1">
        <f t="array" aca="1" ref="Z431" ca="1">IF(C431="","",IF(D431="MCC","-----",IF(AI431&lt;&gt;1,"-",IF(K431="","White",_xlfn.XLOOKUP("N",Table_RotateWireColor[circuit],INDIRECT("Table_RotateWireColor["&amp;U431&amp;"]"))))))</f>
        <v/>
      </c>
      <c r="AA431" s="64" t="str">
        <f t="shared" si="73"/>
        <v/>
      </c>
      <c r="AB431" s="67" t="str">
        <f>IF(C431="","","PWxx-"&amp;_xlfn.XLOOKUP(C431,table_Termination[Connector],table_Termination[Abbreviation])&amp;"T-xxSALx("&amp;IF(D431="LFMC",0,IF(D431="MCC",1,3))&amp;IF(Q431="Bolt",1,0)&amp;IF(AL431="None",0,IF(AL431="1G",1,IF(AL431="4x4",2,3)))&amp;")")</f>
        <v/>
      </c>
      <c r="AC431" s="68" t="str">
        <f>IF(D431="MCC","MC Cable Wire Colors "&amp;_xlfn.XLOOKUP(C431,table_Termination[Connector],table_Termination[MCC_Wire_Colors]),"")</f>
        <v/>
      </c>
      <c r="AD431" s="69"/>
      <c r="AG431" t="e">
        <f>IF(AND(LEFT(C431,2)="L6",_xlfn.NUMBERVALUE(LEFT(U431,3))&gt;250),"1ph",_xlfn.XLOOKUP(C431,table_Termination[Connector],table_Termination[Phasing]))</f>
        <v>#N/A</v>
      </c>
      <c r="AH431" t="e">
        <f>_xlfn.XLOOKUP('Order Entry'!AG431,lookup!$O$3:$O$7,lookup!$P$3:$P$7)</f>
        <v>#N/A</v>
      </c>
      <c r="AI431" t="e">
        <f>_xlfn.XLOOKUP('Order Entry'!AG431,lookup!$O$3:$O$7,lookup!$Q$3:$Q$7)</f>
        <v>#N/A</v>
      </c>
      <c r="AJ431">
        <f t="shared" si="70"/>
        <v>0</v>
      </c>
      <c r="AK431" t="e">
        <f>_xlfn.XLOOKUP(C431,table_Termination[Connector],table_Termination[Plate_Hole])</f>
        <v>#N/A</v>
      </c>
      <c r="AL431" t="e">
        <f>_xlfn.XLOOKUP(V431,lookup!$AD$68:$AD$72,lookup!$AC$68:$AC$72)</f>
        <v>#N/A</v>
      </c>
      <c r="AM431" s="44" t="str" cm="1">
        <f t="array" ref="AM431">IF(C431="","",IF(_xlfn.XLOOKUP(C431,table_Termination[Connector],table_Termination[Plate_Hole])=1.6,{"4x4","1G"},IF(_xlfn.XLOOKUP(C431,table_Termination[Connector],table_Termination[Plate_Hole])=2.1,"4x4","None")))</f>
        <v/>
      </c>
      <c r="AO431" s="44" t="str" cm="1">
        <f t="array" ref="AO431">IF(AM431="","None",_xlfn.XLOOKUP(_xlfn.ANCHORARRAY(AM431),lookup!$AC$68:$AC$72,lookup!$AD$68:$AD$72))</f>
        <v>None</v>
      </c>
      <c r="AQ431" s="44" t="s">
        <v>283</v>
      </c>
      <c r="AR431" t="str">
        <f>IF(C431="","",_xlfn.XLOOKUP(_xlfn.XLOOKUP(C431,table_Termination[Connector],table_Termination[SQD_Breaker]),Table_Breaker[breaker],Table_Breaker[Description]))</f>
        <v/>
      </c>
      <c r="AS431" t="str">
        <f>IF(C431="","",_xlfn.XLOOKUP(_xlfn.XLOOKUP(C431,table_Termination[Connector],table_Termination[HV_Siem_Breaker]),Table_Breaker[breaker],Table_Breaker[Description],""))</f>
        <v/>
      </c>
      <c r="AT431" s="44" t="s">
        <v>283</v>
      </c>
      <c r="AU431" t="e">
        <f t="shared" si="74"/>
        <v>#N/A</v>
      </c>
      <c r="AV431" t="e">
        <f t="shared" si="75"/>
        <v>#N/A</v>
      </c>
      <c r="AW431" s="44" t="str" cm="1">
        <f t="array" ref="AW431">IF(D431="","",_xlfn.TOROW(lookup!A612:A624))</f>
        <v/>
      </c>
    </row>
    <row r="432" spans="1:49" x14ac:dyDescent="0.25">
      <c r="A432" s="56">
        <v>423</v>
      </c>
      <c r="B432" s="57" t="str">
        <f t="shared" si="71"/>
        <v/>
      </c>
      <c r="C432" s="58"/>
      <c r="D432" s="58"/>
      <c r="E432" s="57"/>
      <c r="F432" s="57" t="str">
        <f t="shared" si="72"/>
        <v/>
      </c>
      <c r="G432" s="57"/>
      <c r="H432" s="59"/>
      <c r="I432" s="59" t="s">
        <v>183</v>
      </c>
      <c r="J432" s="59" t="s">
        <v>183</v>
      </c>
      <c r="K432" s="59"/>
      <c r="L432" s="60" t="str">
        <f t="shared" si="76"/>
        <v/>
      </c>
      <c r="M432" s="60" t="str">
        <f t="shared" si="77"/>
        <v/>
      </c>
      <c r="N432" s="59"/>
      <c r="O432" s="59"/>
      <c r="P432" s="61"/>
      <c r="Q432" s="61"/>
      <c r="R432" s="62" t="str">
        <f>IF(C432="","",_xlfn.XLOOKUP(C432,table_Termination[Connector],table_Termination[Conduit_Size]))</f>
        <v/>
      </c>
      <c r="S432" s="63" t="str">
        <f>IF(C432="","",_xlfn.XLOOKUP(C432,table_Termination[Connector],table_Termination[Wire AWG]))</f>
        <v/>
      </c>
      <c r="T432" s="64" t="str">
        <f t="shared" si="69"/>
        <v/>
      </c>
      <c r="U432" s="65" t="str">
        <f>IF(C432="","",LEFT(_xlfn.XLOOKUP(C432,table_Termination[Connector],table_Termination[Voltage]),3))</f>
        <v/>
      </c>
      <c r="V432" s="66" t="str">
        <f t="shared" si="78"/>
        <v/>
      </c>
      <c r="W432" s="64" t="str" cm="1">
        <f t="array" aca="1" ref="W432" ca="1">IF(C432="","",IF(D432="MCC","------",IF(K432="","Black",_xlfn.XLOOKUP(K432,Table_RotateWireColor[circuit],INDIRECT("Table_RotateWireColor["&amp;U432&amp;"]")))))</f>
        <v/>
      </c>
      <c r="X432" s="64" t="str" cm="1">
        <f t="array" aca="1" ref="X432" ca="1">IF(C432="","",IF(D432="MCC","-----",IF(AH432=1,"-",IF(K432="","Red",_xlfn.XLOOKUP(L432,Table_RotateWireColor[circuit],INDIRECT("Table_RotateWireColor["&amp;U432&amp;"]"))))))</f>
        <v/>
      </c>
      <c r="Y432" s="64" t="str" cm="1">
        <f t="array" aca="1" ref="Y432" ca="1">IF(C432="","",IF(D432="MCC","-----",IF(AH432&lt;=2,"-",IF(K432="","Blue",_xlfn.XLOOKUP(M432,Table_RotateWireColor[circuit],INDIRECT("Table_RotateWireColor["&amp;U432&amp;"]"))))))</f>
        <v/>
      </c>
      <c r="Z432" s="64" t="str" cm="1">
        <f t="array" aca="1" ref="Z432" ca="1">IF(C432="","",IF(D432="MCC","-----",IF(AI432&lt;&gt;1,"-",IF(K432="","White",_xlfn.XLOOKUP("N",Table_RotateWireColor[circuit],INDIRECT("Table_RotateWireColor["&amp;U432&amp;"]"))))))</f>
        <v/>
      </c>
      <c r="AA432" s="64" t="str">
        <f t="shared" si="73"/>
        <v/>
      </c>
      <c r="AB432" s="67" t="str">
        <f>IF(C432="","","PWxx-"&amp;_xlfn.XLOOKUP(C432,table_Termination[Connector],table_Termination[Abbreviation])&amp;"T-xxSALx("&amp;IF(D432="LFMC",0,IF(D432="MCC",1,3))&amp;IF(Q432="Bolt",1,0)&amp;IF(AL432="None",0,IF(AL432="1G",1,IF(AL432="4x4",2,3)))&amp;")")</f>
        <v/>
      </c>
      <c r="AC432" s="68" t="str">
        <f>IF(D432="MCC","MC Cable Wire Colors "&amp;_xlfn.XLOOKUP(C432,table_Termination[Connector],table_Termination[MCC_Wire_Colors]),"")</f>
        <v/>
      </c>
      <c r="AD432" s="69"/>
      <c r="AG432" t="e">
        <f>IF(AND(LEFT(C432,2)="L6",_xlfn.NUMBERVALUE(LEFT(U432,3))&gt;250),"1ph",_xlfn.XLOOKUP(C432,table_Termination[Connector],table_Termination[Phasing]))</f>
        <v>#N/A</v>
      </c>
      <c r="AH432" t="e">
        <f>_xlfn.XLOOKUP('Order Entry'!AG432,lookup!$O$3:$O$7,lookup!$P$3:$P$7)</f>
        <v>#N/A</v>
      </c>
      <c r="AI432" t="e">
        <f>_xlfn.XLOOKUP('Order Entry'!AG432,lookup!$O$3:$O$7,lookup!$Q$3:$Q$7)</f>
        <v>#N/A</v>
      </c>
      <c r="AJ432">
        <f t="shared" si="70"/>
        <v>0</v>
      </c>
      <c r="AK432" t="e">
        <f>_xlfn.XLOOKUP(C432,table_Termination[Connector],table_Termination[Plate_Hole])</f>
        <v>#N/A</v>
      </c>
      <c r="AL432" t="e">
        <f>_xlfn.XLOOKUP(V432,lookup!$AD$68:$AD$72,lookup!$AC$68:$AC$72)</f>
        <v>#N/A</v>
      </c>
      <c r="AM432" s="44" t="str" cm="1">
        <f t="array" ref="AM432">IF(C432="","",IF(_xlfn.XLOOKUP(C432,table_Termination[Connector],table_Termination[Plate_Hole])=1.6,{"4x4","1G"},IF(_xlfn.XLOOKUP(C432,table_Termination[Connector],table_Termination[Plate_Hole])=2.1,"4x4","None")))</f>
        <v/>
      </c>
      <c r="AO432" s="44" t="str" cm="1">
        <f t="array" ref="AO432">IF(AM432="","None",_xlfn.XLOOKUP(_xlfn.ANCHORARRAY(AM432),lookup!$AC$68:$AC$72,lookup!$AD$68:$AD$72))</f>
        <v>None</v>
      </c>
      <c r="AQ432" s="44" t="s">
        <v>283</v>
      </c>
      <c r="AR432" t="str">
        <f>IF(C432="","",_xlfn.XLOOKUP(_xlfn.XLOOKUP(C432,table_Termination[Connector],table_Termination[SQD_Breaker]),Table_Breaker[breaker],Table_Breaker[Description]))</f>
        <v/>
      </c>
      <c r="AS432" t="str">
        <f>IF(C432="","",_xlfn.XLOOKUP(_xlfn.XLOOKUP(C432,table_Termination[Connector],table_Termination[HV_Siem_Breaker]),Table_Breaker[breaker],Table_Breaker[Description],""))</f>
        <v/>
      </c>
      <c r="AT432" s="44" t="s">
        <v>283</v>
      </c>
      <c r="AU432" t="e">
        <f t="shared" si="74"/>
        <v>#N/A</v>
      </c>
      <c r="AV432" t="e">
        <f t="shared" si="75"/>
        <v>#N/A</v>
      </c>
      <c r="AW432" s="44" t="str" cm="1">
        <f t="array" ref="AW432">IF(D432="","",_xlfn.TOROW(lookup!A613:A625))</f>
        <v/>
      </c>
    </row>
    <row r="433" spans="1:49" x14ac:dyDescent="0.25">
      <c r="A433" s="56">
        <v>424</v>
      </c>
      <c r="B433" s="57" t="str">
        <f t="shared" si="71"/>
        <v/>
      </c>
      <c r="C433" s="58"/>
      <c r="D433" s="58"/>
      <c r="E433" s="57"/>
      <c r="F433" s="57" t="str">
        <f t="shared" si="72"/>
        <v/>
      </c>
      <c r="G433" s="57"/>
      <c r="H433" s="59"/>
      <c r="I433" s="59" t="s">
        <v>183</v>
      </c>
      <c r="J433" s="59" t="s">
        <v>183</v>
      </c>
      <c r="K433" s="59"/>
      <c r="L433" s="60" t="str">
        <f t="shared" si="76"/>
        <v/>
      </c>
      <c r="M433" s="60" t="str">
        <f t="shared" si="77"/>
        <v/>
      </c>
      <c r="N433" s="59"/>
      <c r="O433" s="59"/>
      <c r="P433" s="61"/>
      <c r="Q433" s="61"/>
      <c r="R433" s="62" t="str">
        <f>IF(C433="","",_xlfn.XLOOKUP(C433,table_Termination[Connector],table_Termination[Conduit_Size]))</f>
        <v/>
      </c>
      <c r="S433" s="63" t="str">
        <f>IF(C433="","",_xlfn.XLOOKUP(C433,table_Termination[Connector],table_Termination[Wire AWG]))</f>
        <v/>
      </c>
      <c r="T433" s="64" t="str">
        <f t="shared" si="69"/>
        <v/>
      </c>
      <c r="U433" s="65" t="str">
        <f>IF(C433="","",LEFT(_xlfn.XLOOKUP(C433,table_Termination[Connector],table_Termination[Voltage]),3))</f>
        <v/>
      </c>
      <c r="V433" s="66" t="str">
        <f t="shared" si="78"/>
        <v/>
      </c>
      <c r="W433" s="64" t="str" cm="1">
        <f t="array" aca="1" ref="W433" ca="1">IF(C433="","",IF(D433="MCC","------",IF(K433="","Black",_xlfn.XLOOKUP(K433,Table_RotateWireColor[circuit],INDIRECT("Table_RotateWireColor["&amp;U433&amp;"]")))))</f>
        <v/>
      </c>
      <c r="X433" s="64" t="str" cm="1">
        <f t="array" aca="1" ref="X433" ca="1">IF(C433="","",IF(D433="MCC","-----",IF(AH433=1,"-",IF(K433="","Red",_xlfn.XLOOKUP(L433,Table_RotateWireColor[circuit],INDIRECT("Table_RotateWireColor["&amp;U433&amp;"]"))))))</f>
        <v/>
      </c>
      <c r="Y433" s="64" t="str" cm="1">
        <f t="array" aca="1" ref="Y433" ca="1">IF(C433="","",IF(D433="MCC","-----",IF(AH433&lt;=2,"-",IF(K433="","Blue",_xlfn.XLOOKUP(M433,Table_RotateWireColor[circuit],INDIRECT("Table_RotateWireColor["&amp;U433&amp;"]"))))))</f>
        <v/>
      </c>
      <c r="Z433" s="64" t="str" cm="1">
        <f t="array" aca="1" ref="Z433" ca="1">IF(C433="","",IF(D433="MCC","-----",IF(AI433&lt;&gt;1,"-",IF(K433="","White",_xlfn.XLOOKUP("N",Table_RotateWireColor[circuit],INDIRECT("Table_RotateWireColor["&amp;U433&amp;"]"))))))</f>
        <v/>
      </c>
      <c r="AA433" s="64" t="str">
        <f t="shared" si="73"/>
        <v/>
      </c>
      <c r="AB433" s="67" t="str">
        <f>IF(C433="","","PWxx-"&amp;_xlfn.XLOOKUP(C433,table_Termination[Connector],table_Termination[Abbreviation])&amp;"T-xxSALx("&amp;IF(D433="LFMC",0,IF(D433="MCC",1,3))&amp;IF(Q433="Bolt",1,0)&amp;IF(AL433="None",0,IF(AL433="1G",1,IF(AL433="4x4",2,3)))&amp;")")</f>
        <v/>
      </c>
      <c r="AC433" s="68" t="str">
        <f>IF(D433="MCC","MC Cable Wire Colors "&amp;_xlfn.XLOOKUP(C433,table_Termination[Connector],table_Termination[MCC_Wire_Colors]),"")</f>
        <v/>
      </c>
      <c r="AD433" s="69"/>
      <c r="AG433" t="e">
        <f>IF(AND(LEFT(C433,2)="L6",_xlfn.NUMBERVALUE(LEFT(U433,3))&gt;250),"1ph",_xlfn.XLOOKUP(C433,table_Termination[Connector],table_Termination[Phasing]))</f>
        <v>#N/A</v>
      </c>
      <c r="AH433" t="e">
        <f>_xlfn.XLOOKUP('Order Entry'!AG433,lookup!$O$3:$O$7,lookup!$P$3:$P$7)</f>
        <v>#N/A</v>
      </c>
      <c r="AI433" t="e">
        <f>_xlfn.XLOOKUP('Order Entry'!AG433,lookup!$O$3:$O$7,lookup!$Q$3:$Q$7)</f>
        <v>#N/A</v>
      </c>
      <c r="AJ433">
        <f t="shared" si="70"/>
        <v>0</v>
      </c>
      <c r="AK433" t="e">
        <f>_xlfn.XLOOKUP(C433,table_Termination[Connector],table_Termination[Plate_Hole])</f>
        <v>#N/A</v>
      </c>
      <c r="AL433" t="e">
        <f>_xlfn.XLOOKUP(V433,lookup!$AD$68:$AD$72,lookup!$AC$68:$AC$72)</f>
        <v>#N/A</v>
      </c>
      <c r="AM433" s="44" t="str" cm="1">
        <f t="array" ref="AM433">IF(C433="","",IF(_xlfn.XLOOKUP(C433,table_Termination[Connector],table_Termination[Plate_Hole])=1.6,{"4x4","1G"},IF(_xlfn.XLOOKUP(C433,table_Termination[Connector],table_Termination[Plate_Hole])=2.1,"4x4","None")))</f>
        <v/>
      </c>
      <c r="AO433" s="44" t="str" cm="1">
        <f t="array" ref="AO433">IF(AM433="","None",_xlfn.XLOOKUP(_xlfn.ANCHORARRAY(AM433),lookup!$AC$68:$AC$72,lookup!$AD$68:$AD$72))</f>
        <v>None</v>
      </c>
      <c r="AQ433" s="44" t="s">
        <v>283</v>
      </c>
      <c r="AR433" t="str">
        <f>IF(C433="","",_xlfn.XLOOKUP(_xlfn.XLOOKUP(C433,table_Termination[Connector],table_Termination[SQD_Breaker]),Table_Breaker[breaker],Table_Breaker[Description]))</f>
        <v/>
      </c>
      <c r="AS433" t="str">
        <f>IF(C433="","",_xlfn.XLOOKUP(_xlfn.XLOOKUP(C433,table_Termination[Connector],table_Termination[HV_Siem_Breaker]),Table_Breaker[breaker],Table_Breaker[Description],""))</f>
        <v/>
      </c>
      <c r="AT433" s="44" t="s">
        <v>283</v>
      </c>
      <c r="AU433" t="e">
        <f t="shared" si="74"/>
        <v>#N/A</v>
      </c>
      <c r="AV433" t="e">
        <f t="shared" si="75"/>
        <v>#N/A</v>
      </c>
      <c r="AW433" s="44" t="str" cm="1">
        <f t="array" ref="AW433">IF(D433="","",_xlfn.TOROW(lookup!A614:A626))</f>
        <v/>
      </c>
    </row>
    <row r="434" spans="1:49" x14ac:dyDescent="0.25">
      <c r="A434" s="56">
        <v>425</v>
      </c>
      <c r="B434" s="57" t="str">
        <f t="shared" si="71"/>
        <v/>
      </c>
      <c r="C434" s="58"/>
      <c r="D434" s="58"/>
      <c r="E434" s="57"/>
      <c r="F434" s="57" t="str">
        <f t="shared" si="72"/>
        <v/>
      </c>
      <c r="G434" s="57"/>
      <c r="H434" s="59"/>
      <c r="I434" s="59" t="s">
        <v>183</v>
      </c>
      <c r="J434" s="59" t="s">
        <v>183</v>
      </c>
      <c r="K434" s="59"/>
      <c r="L434" s="60" t="str">
        <f t="shared" si="76"/>
        <v/>
      </c>
      <c r="M434" s="60" t="str">
        <f t="shared" si="77"/>
        <v/>
      </c>
      <c r="N434" s="59"/>
      <c r="O434" s="59"/>
      <c r="P434" s="61"/>
      <c r="Q434" s="61"/>
      <c r="R434" s="62" t="str">
        <f>IF(C434="","",_xlfn.XLOOKUP(C434,table_Termination[Connector],table_Termination[Conduit_Size]))</f>
        <v/>
      </c>
      <c r="S434" s="63" t="str">
        <f>IF(C434="","",_xlfn.XLOOKUP(C434,table_Termination[Connector],table_Termination[Wire AWG]))</f>
        <v/>
      </c>
      <c r="T434" s="64" t="str">
        <f t="shared" si="69"/>
        <v/>
      </c>
      <c r="U434" s="65" t="str">
        <f>IF(C434="","",LEFT(_xlfn.XLOOKUP(C434,table_Termination[Connector],table_Termination[Voltage]),3))</f>
        <v/>
      </c>
      <c r="V434" s="66" t="str">
        <f t="shared" si="78"/>
        <v/>
      </c>
      <c r="W434" s="64" t="str" cm="1">
        <f t="array" aca="1" ref="W434" ca="1">IF(C434="","",IF(D434="MCC","------",IF(K434="","Black",_xlfn.XLOOKUP(K434,Table_RotateWireColor[circuit],INDIRECT("Table_RotateWireColor["&amp;U434&amp;"]")))))</f>
        <v/>
      </c>
      <c r="X434" s="64" t="str" cm="1">
        <f t="array" aca="1" ref="X434" ca="1">IF(C434="","",IF(D434="MCC","-----",IF(AH434=1,"-",IF(K434="","Red",_xlfn.XLOOKUP(L434,Table_RotateWireColor[circuit],INDIRECT("Table_RotateWireColor["&amp;U434&amp;"]"))))))</f>
        <v/>
      </c>
      <c r="Y434" s="64" t="str" cm="1">
        <f t="array" aca="1" ref="Y434" ca="1">IF(C434="","",IF(D434="MCC","-----",IF(AH434&lt;=2,"-",IF(K434="","Blue",_xlfn.XLOOKUP(M434,Table_RotateWireColor[circuit],INDIRECT("Table_RotateWireColor["&amp;U434&amp;"]"))))))</f>
        <v/>
      </c>
      <c r="Z434" s="64" t="str" cm="1">
        <f t="array" aca="1" ref="Z434" ca="1">IF(C434="","",IF(D434="MCC","-----",IF(AI434&lt;&gt;1,"-",IF(K434="","White",_xlfn.XLOOKUP("N",Table_RotateWireColor[circuit],INDIRECT("Table_RotateWireColor["&amp;U434&amp;"]"))))))</f>
        <v/>
      </c>
      <c r="AA434" s="64" t="str">
        <f t="shared" si="73"/>
        <v/>
      </c>
      <c r="AB434" s="67" t="str">
        <f>IF(C434="","","PWxx-"&amp;_xlfn.XLOOKUP(C434,table_Termination[Connector],table_Termination[Abbreviation])&amp;"T-xxSALx("&amp;IF(D434="LFMC",0,IF(D434="MCC",1,3))&amp;IF(Q434="Bolt",1,0)&amp;IF(AL434="None",0,IF(AL434="1G",1,IF(AL434="4x4",2,3)))&amp;")")</f>
        <v/>
      </c>
      <c r="AC434" s="68" t="str">
        <f>IF(D434="MCC","MC Cable Wire Colors "&amp;_xlfn.XLOOKUP(C434,table_Termination[Connector],table_Termination[MCC_Wire_Colors]),"")</f>
        <v/>
      </c>
      <c r="AD434" s="69"/>
      <c r="AG434" t="e">
        <f>IF(AND(LEFT(C434,2)="L6",_xlfn.NUMBERVALUE(LEFT(U434,3))&gt;250),"1ph",_xlfn.XLOOKUP(C434,table_Termination[Connector],table_Termination[Phasing]))</f>
        <v>#N/A</v>
      </c>
      <c r="AH434" t="e">
        <f>_xlfn.XLOOKUP('Order Entry'!AG434,lookup!$O$3:$O$7,lookup!$P$3:$P$7)</f>
        <v>#N/A</v>
      </c>
      <c r="AI434" t="e">
        <f>_xlfn.XLOOKUP('Order Entry'!AG434,lookup!$O$3:$O$7,lookup!$Q$3:$Q$7)</f>
        <v>#N/A</v>
      </c>
      <c r="AJ434">
        <f t="shared" si="70"/>
        <v>0</v>
      </c>
      <c r="AK434" t="e">
        <f>_xlfn.XLOOKUP(C434,table_Termination[Connector],table_Termination[Plate_Hole])</f>
        <v>#N/A</v>
      </c>
      <c r="AL434" t="e">
        <f>_xlfn.XLOOKUP(V434,lookup!$AD$68:$AD$72,lookup!$AC$68:$AC$72)</f>
        <v>#N/A</v>
      </c>
      <c r="AM434" s="44" t="str" cm="1">
        <f t="array" ref="AM434">IF(C434="","",IF(_xlfn.XLOOKUP(C434,table_Termination[Connector],table_Termination[Plate_Hole])=1.6,{"4x4","1G"},IF(_xlfn.XLOOKUP(C434,table_Termination[Connector],table_Termination[Plate_Hole])=2.1,"4x4","None")))</f>
        <v/>
      </c>
      <c r="AO434" s="44" t="str" cm="1">
        <f t="array" ref="AO434">IF(AM434="","None",_xlfn.XLOOKUP(_xlfn.ANCHORARRAY(AM434),lookup!$AC$68:$AC$72,lookup!$AD$68:$AD$72))</f>
        <v>None</v>
      </c>
      <c r="AQ434" s="44" t="s">
        <v>283</v>
      </c>
      <c r="AR434" t="str">
        <f>IF(C434="","",_xlfn.XLOOKUP(_xlfn.XLOOKUP(C434,table_Termination[Connector],table_Termination[SQD_Breaker]),Table_Breaker[breaker],Table_Breaker[Description]))</f>
        <v/>
      </c>
      <c r="AS434" t="str">
        <f>IF(C434="","",_xlfn.XLOOKUP(_xlfn.XLOOKUP(C434,table_Termination[Connector],table_Termination[HV_Siem_Breaker]),Table_Breaker[breaker],Table_Breaker[Description],""))</f>
        <v/>
      </c>
      <c r="AT434" s="44" t="s">
        <v>283</v>
      </c>
      <c r="AU434" t="e">
        <f t="shared" si="74"/>
        <v>#N/A</v>
      </c>
      <c r="AV434" t="e">
        <f t="shared" si="75"/>
        <v>#N/A</v>
      </c>
      <c r="AW434" s="44" t="str" cm="1">
        <f t="array" ref="AW434">IF(D434="","",_xlfn.TOROW(lookup!A615:A627))</f>
        <v/>
      </c>
    </row>
    <row r="435" spans="1:49" x14ac:dyDescent="0.25">
      <c r="A435" s="56">
        <v>426</v>
      </c>
      <c r="B435" s="57" t="str">
        <f t="shared" si="71"/>
        <v/>
      </c>
      <c r="C435" s="58"/>
      <c r="D435" s="58"/>
      <c r="E435" s="57"/>
      <c r="F435" s="57" t="str">
        <f t="shared" si="72"/>
        <v/>
      </c>
      <c r="G435" s="57"/>
      <c r="H435" s="59"/>
      <c r="I435" s="59" t="s">
        <v>183</v>
      </c>
      <c r="J435" s="59" t="s">
        <v>183</v>
      </c>
      <c r="K435" s="59"/>
      <c r="L435" s="60" t="str">
        <f t="shared" si="76"/>
        <v/>
      </c>
      <c r="M435" s="60" t="str">
        <f t="shared" si="77"/>
        <v/>
      </c>
      <c r="N435" s="59"/>
      <c r="O435" s="59"/>
      <c r="P435" s="61"/>
      <c r="Q435" s="61"/>
      <c r="R435" s="62" t="str">
        <f>IF(C435="","",_xlfn.XLOOKUP(C435,table_Termination[Connector],table_Termination[Conduit_Size]))</f>
        <v/>
      </c>
      <c r="S435" s="63" t="str">
        <f>IF(C435="","",_xlfn.XLOOKUP(C435,table_Termination[Connector],table_Termination[Wire AWG]))</f>
        <v/>
      </c>
      <c r="T435" s="64" t="str">
        <f t="shared" si="69"/>
        <v/>
      </c>
      <c r="U435" s="65" t="str">
        <f>IF(C435="","",LEFT(_xlfn.XLOOKUP(C435,table_Termination[Connector],table_Termination[Voltage]),3))</f>
        <v/>
      </c>
      <c r="V435" s="66" t="str">
        <f t="shared" si="78"/>
        <v/>
      </c>
      <c r="W435" s="64" t="str" cm="1">
        <f t="array" aca="1" ref="W435" ca="1">IF(C435="","",IF(D435="MCC","------",IF(K435="","Black",_xlfn.XLOOKUP(K435,Table_RotateWireColor[circuit],INDIRECT("Table_RotateWireColor["&amp;U435&amp;"]")))))</f>
        <v/>
      </c>
      <c r="X435" s="64" t="str" cm="1">
        <f t="array" aca="1" ref="X435" ca="1">IF(C435="","",IF(D435="MCC","-----",IF(AH435=1,"-",IF(K435="","Red",_xlfn.XLOOKUP(L435,Table_RotateWireColor[circuit],INDIRECT("Table_RotateWireColor["&amp;U435&amp;"]"))))))</f>
        <v/>
      </c>
      <c r="Y435" s="64" t="str" cm="1">
        <f t="array" aca="1" ref="Y435" ca="1">IF(C435="","",IF(D435="MCC","-----",IF(AH435&lt;=2,"-",IF(K435="","Blue",_xlfn.XLOOKUP(M435,Table_RotateWireColor[circuit],INDIRECT("Table_RotateWireColor["&amp;U435&amp;"]"))))))</f>
        <v/>
      </c>
      <c r="Z435" s="64" t="str" cm="1">
        <f t="array" aca="1" ref="Z435" ca="1">IF(C435="","",IF(D435="MCC","-----",IF(AI435&lt;&gt;1,"-",IF(K435="","White",_xlfn.XLOOKUP("N",Table_RotateWireColor[circuit],INDIRECT("Table_RotateWireColor["&amp;U435&amp;"]"))))))</f>
        <v/>
      </c>
      <c r="AA435" s="64" t="str">
        <f t="shared" si="73"/>
        <v/>
      </c>
      <c r="AB435" s="67" t="str">
        <f>IF(C435="","","PWxx-"&amp;_xlfn.XLOOKUP(C435,table_Termination[Connector],table_Termination[Abbreviation])&amp;"T-xxSALx("&amp;IF(D435="LFMC",0,IF(D435="MCC",1,3))&amp;IF(Q435="Bolt",1,0)&amp;IF(AL435="None",0,IF(AL435="1G",1,IF(AL435="4x4",2,3)))&amp;")")</f>
        <v/>
      </c>
      <c r="AC435" s="68" t="str">
        <f>IF(D435="MCC","MC Cable Wire Colors "&amp;_xlfn.XLOOKUP(C435,table_Termination[Connector],table_Termination[MCC_Wire_Colors]),"")</f>
        <v/>
      </c>
      <c r="AD435" s="69"/>
      <c r="AG435" t="e">
        <f>IF(AND(LEFT(C435,2)="L6",_xlfn.NUMBERVALUE(LEFT(U435,3))&gt;250),"1ph",_xlfn.XLOOKUP(C435,table_Termination[Connector],table_Termination[Phasing]))</f>
        <v>#N/A</v>
      </c>
      <c r="AH435" t="e">
        <f>_xlfn.XLOOKUP('Order Entry'!AG435,lookup!$O$3:$O$7,lookup!$P$3:$P$7)</f>
        <v>#N/A</v>
      </c>
      <c r="AI435" t="e">
        <f>_xlfn.XLOOKUP('Order Entry'!AG435,lookup!$O$3:$O$7,lookup!$Q$3:$Q$7)</f>
        <v>#N/A</v>
      </c>
      <c r="AJ435">
        <f t="shared" si="70"/>
        <v>0</v>
      </c>
      <c r="AK435" t="e">
        <f>_xlfn.XLOOKUP(C435,table_Termination[Connector],table_Termination[Plate_Hole])</f>
        <v>#N/A</v>
      </c>
      <c r="AL435" t="e">
        <f>_xlfn.XLOOKUP(V435,lookup!$AD$68:$AD$72,lookup!$AC$68:$AC$72)</f>
        <v>#N/A</v>
      </c>
      <c r="AM435" s="44" t="str" cm="1">
        <f t="array" ref="AM435">IF(C435="","",IF(_xlfn.XLOOKUP(C435,table_Termination[Connector],table_Termination[Plate_Hole])=1.6,{"4x4","1G"},IF(_xlfn.XLOOKUP(C435,table_Termination[Connector],table_Termination[Plate_Hole])=2.1,"4x4","None")))</f>
        <v/>
      </c>
      <c r="AO435" s="44" t="str" cm="1">
        <f t="array" ref="AO435">IF(AM435="","None",_xlfn.XLOOKUP(_xlfn.ANCHORARRAY(AM435),lookup!$AC$68:$AC$72,lookup!$AD$68:$AD$72))</f>
        <v>None</v>
      </c>
      <c r="AQ435" s="44" t="s">
        <v>283</v>
      </c>
      <c r="AR435" t="str">
        <f>IF(C435="","",_xlfn.XLOOKUP(_xlfn.XLOOKUP(C435,table_Termination[Connector],table_Termination[SQD_Breaker]),Table_Breaker[breaker],Table_Breaker[Description]))</f>
        <v/>
      </c>
      <c r="AS435" t="str">
        <f>IF(C435="","",_xlfn.XLOOKUP(_xlfn.XLOOKUP(C435,table_Termination[Connector],table_Termination[HV_Siem_Breaker]),Table_Breaker[breaker],Table_Breaker[Description],""))</f>
        <v/>
      </c>
      <c r="AT435" s="44" t="s">
        <v>283</v>
      </c>
      <c r="AU435" t="e">
        <f t="shared" si="74"/>
        <v>#N/A</v>
      </c>
      <c r="AV435" t="e">
        <f t="shared" si="75"/>
        <v>#N/A</v>
      </c>
      <c r="AW435" s="44" t="str" cm="1">
        <f t="array" ref="AW435">IF(D435="","",_xlfn.TOROW(lookup!A616:A628))</f>
        <v/>
      </c>
    </row>
    <row r="436" spans="1:49" x14ac:dyDescent="0.25">
      <c r="A436" s="56">
        <v>427</v>
      </c>
      <c r="B436" s="57" t="str">
        <f t="shared" si="71"/>
        <v/>
      </c>
      <c r="C436" s="58"/>
      <c r="D436" s="58"/>
      <c r="E436" s="57"/>
      <c r="F436" s="57" t="str">
        <f t="shared" si="72"/>
        <v/>
      </c>
      <c r="G436" s="57"/>
      <c r="H436" s="59"/>
      <c r="I436" s="59" t="s">
        <v>183</v>
      </c>
      <c r="J436" s="59" t="s">
        <v>183</v>
      </c>
      <c r="K436" s="59"/>
      <c r="L436" s="60" t="str">
        <f t="shared" si="76"/>
        <v/>
      </c>
      <c r="M436" s="60" t="str">
        <f t="shared" si="77"/>
        <v/>
      </c>
      <c r="N436" s="59"/>
      <c r="O436" s="59"/>
      <c r="P436" s="61"/>
      <c r="Q436" s="61"/>
      <c r="R436" s="62" t="str">
        <f>IF(C436="","",_xlfn.XLOOKUP(C436,table_Termination[Connector],table_Termination[Conduit_Size]))</f>
        <v/>
      </c>
      <c r="S436" s="63" t="str">
        <f>IF(C436="","",_xlfn.XLOOKUP(C436,table_Termination[Connector],table_Termination[Wire AWG]))</f>
        <v/>
      </c>
      <c r="T436" s="64" t="str">
        <f t="shared" si="69"/>
        <v/>
      </c>
      <c r="U436" s="65" t="str">
        <f>IF(C436="","",LEFT(_xlfn.XLOOKUP(C436,table_Termination[Connector],table_Termination[Voltage]),3))</f>
        <v/>
      </c>
      <c r="V436" s="66" t="str">
        <f t="shared" si="78"/>
        <v/>
      </c>
      <c r="W436" s="64" t="str" cm="1">
        <f t="array" aca="1" ref="W436" ca="1">IF(C436="","",IF(D436="MCC","------",IF(K436="","Black",_xlfn.XLOOKUP(K436,Table_RotateWireColor[circuit],INDIRECT("Table_RotateWireColor["&amp;U436&amp;"]")))))</f>
        <v/>
      </c>
      <c r="X436" s="64" t="str" cm="1">
        <f t="array" aca="1" ref="X436" ca="1">IF(C436="","",IF(D436="MCC","-----",IF(AH436=1,"-",IF(K436="","Red",_xlfn.XLOOKUP(L436,Table_RotateWireColor[circuit],INDIRECT("Table_RotateWireColor["&amp;U436&amp;"]"))))))</f>
        <v/>
      </c>
      <c r="Y436" s="64" t="str" cm="1">
        <f t="array" aca="1" ref="Y436" ca="1">IF(C436="","",IF(D436="MCC","-----",IF(AH436&lt;=2,"-",IF(K436="","Blue",_xlfn.XLOOKUP(M436,Table_RotateWireColor[circuit],INDIRECT("Table_RotateWireColor["&amp;U436&amp;"]"))))))</f>
        <v/>
      </c>
      <c r="Z436" s="64" t="str" cm="1">
        <f t="array" aca="1" ref="Z436" ca="1">IF(C436="","",IF(D436="MCC","-----",IF(AI436&lt;&gt;1,"-",IF(K436="","White",_xlfn.XLOOKUP("N",Table_RotateWireColor[circuit],INDIRECT("Table_RotateWireColor["&amp;U436&amp;"]"))))))</f>
        <v/>
      </c>
      <c r="AA436" s="64" t="str">
        <f t="shared" si="73"/>
        <v/>
      </c>
      <c r="AB436" s="67" t="str">
        <f>IF(C436="","","PWxx-"&amp;_xlfn.XLOOKUP(C436,table_Termination[Connector],table_Termination[Abbreviation])&amp;"T-xxSALx("&amp;IF(D436="LFMC",0,IF(D436="MCC",1,3))&amp;IF(Q436="Bolt",1,0)&amp;IF(AL436="None",0,IF(AL436="1G",1,IF(AL436="4x4",2,3)))&amp;")")</f>
        <v/>
      </c>
      <c r="AC436" s="68" t="str">
        <f>IF(D436="MCC","MC Cable Wire Colors "&amp;_xlfn.XLOOKUP(C436,table_Termination[Connector],table_Termination[MCC_Wire_Colors]),"")</f>
        <v/>
      </c>
      <c r="AD436" s="69"/>
      <c r="AG436" t="e">
        <f>IF(AND(LEFT(C436,2)="L6",_xlfn.NUMBERVALUE(LEFT(U436,3))&gt;250),"1ph",_xlfn.XLOOKUP(C436,table_Termination[Connector],table_Termination[Phasing]))</f>
        <v>#N/A</v>
      </c>
      <c r="AH436" t="e">
        <f>_xlfn.XLOOKUP('Order Entry'!AG436,lookup!$O$3:$O$7,lookup!$P$3:$P$7)</f>
        <v>#N/A</v>
      </c>
      <c r="AI436" t="e">
        <f>_xlfn.XLOOKUP('Order Entry'!AG436,lookup!$O$3:$O$7,lookup!$Q$3:$Q$7)</f>
        <v>#N/A</v>
      </c>
      <c r="AJ436">
        <f t="shared" si="70"/>
        <v>0</v>
      </c>
      <c r="AK436" t="e">
        <f>_xlfn.XLOOKUP(C436,table_Termination[Connector],table_Termination[Plate_Hole])</f>
        <v>#N/A</v>
      </c>
      <c r="AL436" t="e">
        <f>_xlfn.XLOOKUP(V436,lookup!$AD$68:$AD$72,lookup!$AC$68:$AC$72)</f>
        <v>#N/A</v>
      </c>
      <c r="AM436" s="44" t="str" cm="1">
        <f t="array" ref="AM436">IF(C436="","",IF(_xlfn.XLOOKUP(C436,table_Termination[Connector],table_Termination[Plate_Hole])=1.6,{"4x4","1G"},IF(_xlfn.XLOOKUP(C436,table_Termination[Connector],table_Termination[Plate_Hole])=2.1,"4x4","None")))</f>
        <v/>
      </c>
      <c r="AO436" s="44" t="str" cm="1">
        <f t="array" ref="AO436">IF(AM436="","None",_xlfn.XLOOKUP(_xlfn.ANCHORARRAY(AM436),lookup!$AC$68:$AC$72,lookup!$AD$68:$AD$72))</f>
        <v>None</v>
      </c>
      <c r="AQ436" s="44" t="s">
        <v>283</v>
      </c>
      <c r="AR436" t="str">
        <f>IF(C436="","",_xlfn.XLOOKUP(_xlfn.XLOOKUP(C436,table_Termination[Connector],table_Termination[SQD_Breaker]),Table_Breaker[breaker],Table_Breaker[Description]))</f>
        <v/>
      </c>
      <c r="AS436" t="str">
        <f>IF(C436="","",_xlfn.XLOOKUP(_xlfn.XLOOKUP(C436,table_Termination[Connector],table_Termination[HV_Siem_Breaker]),Table_Breaker[breaker],Table_Breaker[Description],""))</f>
        <v/>
      </c>
      <c r="AT436" s="44" t="s">
        <v>283</v>
      </c>
      <c r="AU436" t="e">
        <f t="shared" si="74"/>
        <v>#N/A</v>
      </c>
      <c r="AV436" t="e">
        <f t="shared" si="75"/>
        <v>#N/A</v>
      </c>
      <c r="AW436" s="44" t="str" cm="1">
        <f t="array" ref="AW436">IF(D436="","",_xlfn.TOROW(lookup!A617:A629))</f>
        <v/>
      </c>
    </row>
    <row r="437" spans="1:49" x14ac:dyDescent="0.25">
      <c r="A437" s="56">
        <v>428</v>
      </c>
      <c r="B437" s="57" t="str">
        <f t="shared" si="71"/>
        <v/>
      </c>
      <c r="C437" s="58"/>
      <c r="D437" s="58"/>
      <c r="E437" s="57"/>
      <c r="F437" s="57" t="str">
        <f t="shared" si="72"/>
        <v/>
      </c>
      <c r="G437" s="57"/>
      <c r="H437" s="59"/>
      <c r="I437" s="59" t="s">
        <v>183</v>
      </c>
      <c r="J437" s="59" t="s">
        <v>183</v>
      </c>
      <c r="K437" s="59"/>
      <c r="L437" s="60" t="str">
        <f t="shared" si="76"/>
        <v/>
      </c>
      <c r="M437" s="60" t="str">
        <f t="shared" si="77"/>
        <v/>
      </c>
      <c r="N437" s="59"/>
      <c r="O437" s="59"/>
      <c r="P437" s="61"/>
      <c r="Q437" s="61"/>
      <c r="R437" s="62" t="str">
        <f>IF(C437="","",_xlfn.XLOOKUP(C437,table_Termination[Connector],table_Termination[Conduit_Size]))</f>
        <v/>
      </c>
      <c r="S437" s="63" t="str">
        <f>IF(C437="","",_xlfn.XLOOKUP(C437,table_Termination[Connector],table_Termination[Wire AWG]))</f>
        <v/>
      </c>
      <c r="T437" s="64" t="str">
        <f t="shared" si="69"/>
        <v/>
      </c>
      <c r="U437" s="65" t="str">
        <f>IF(C437="","",LEFT(_xlfn.XLOOKUP(C437,table_Termination[Connector],table_Termination[Voltage]),3))</f>
        <v/>
      </c>
      <c r="V437" s="66" t="str">
        <f t="shared" si="78"/>
        <v/>
      </c>
      <c r="W437" s="64" t="str" cm="1">
        <f t="array" aca="1" ref="W437" ca="1">IF(C437="","",IF(D437="MCC","------",IF(K437="","Black",_xlfn.XLOOKUP(K437,Table_RotateWireColor[circuit],INDIRECT("Table_RotateWireColor["&amp;U437&amp;"]")))))</f>
        <v/>
      </c>
      <c r="X437" s="64" t="str" cm="1">
        <f t="array" aca="1" ref="X437" ca="1">IF(C437="","",IF(D437="MCC","-----",IF(AH437=1,"-",IF(K437="","Red",_xlfn.XLOOKUP(L437,Table_RotateWireColor[circuit],INDIRECT("Table_RotateWireColor["&amp;U437&amp;"]"))))))</f>
        <v/>
      </c>
      <c r="Y437" s="64" t="str" cm="1">
        <f t="array" aca="1" ref="Y437" ca="1">IF(C437="","",IF(D437="MCC","-----",IF(AH437&lt;=2,"-",IF(K437="","Blue",_xlfn.XLOOKUP(M437,Table_RotateWireColor[circuit],INDIRECT("Table_RotateWireColor["&amp;U437&amp;"]"))))))</f>
        <v/>
      </c>
      <c r="Z437" s="64" t="str" cm="1">
        <f t="array" aca="1" ref="Z437" ca="1">IF(C437="","",IF(D437="MCC","-----",IF(AI437&lt;&gt;1,"-",IF(K437="","White",_xlfn.XLOOKUP("N",Table_RotateWireColor[circuit],INDIRECT("Table_RotateWireColor["&amp;U437&amp;"]"))))))</f>
        <v/>
      </c>
      <c r="AA437" s="64" t="str">
        <f t="shared" si="73"/>
        <v/>
      </c>
      <c r="AB437" s="67" t="str">
        <f>IF(C437="","","PWxx-"&amp;_xlfn.XLOOKUP(C437,table_Termination[Connector],table_Termination[Abbreviation])&amp;"T-xxSALx("&amp;IF(D437="LFMC",0,IF(D437="MCC",1,3))&amp;IF(Q437="Bolt",1,0)&amp;IF(AL437="None",0,IF(AL437="1G",1,IF(AL437="4x4",2,3)))&amp;")")</f>
        <v/>
      </c>
      <c r="AC437" s="68" t="str">
        <f>IF(D437="MCC","MC Cable Wire Colors "&amp;_xlfn.XLOOKUP(C437,table_Termination[Connector],table_Termination[MCC_Wire_Colors]),"")</f>
        <v/>
      </c>
      <c r="AD437" s="69"/>
      <c r="AG437" t="e">
        <f>IF(AND(LEFT(C437,2)="L6",_xlfn.NUMBERVALUE(LEFT(U437,3))&gt;250),"1ph",_xlfn.XLOOKUP(C437,table_Termination[Connector],table_Termination[Phasing]))</f>
        <v>#N/A</v>
      </c>
      <c r="AH437" t="e">
        <f>_xlfn.XLOOKUP('Order Entry'!AG437,lookup!$O$3:$O$7,lookup!$P$3:$P$7)</f>
        <v>#N/A</v>
      </c>
      <c r="AI437" t="e">
        <f>_xlfn.XLOOKUP('Order Entry'!AG437,lookup!$O$3:$O$7,lookup!$Q$3:$Q$7)</f>
        <v>#N/A</v>
      </c>
      <c r="AJ437">
        <f t="shared" si="70"/>
        <v>0</v>
      </c>
      <c r="AK437" t="e">
        <f>_xlfn.XLOOKUP(C437,table_Termination[Connector],table_Termination[Plate_Hole])</f>
        <v>#N/A</v>
      </c>
      <c r="AL437" t="e">
        <f>_xlfn.XLOOKUP(V437,lookup!$AD$68:$AD$72,lookup!$AC$68:$AC$72)</f>
        <v>#N/A</v>
      </c>
      <c r="AM437" s="44" t="str" cm="1">
        <f t="array" ref="AM437">IF(C437="","",IF(_xlfn.XLOOKUP(C437,table_Termination[Connector],table_Termination[Plate_Hole])=1.6,{"4x4","1G"},IF(_xlfn.XLOOKUP(C437,table_Termination[Connector],table_Termination[Plate_Hole])=2.1,"4x4","None")))</f>
        <v/>
      </c>
      <c r="AO437" s="44" t="str" cm="1">
        <f t="array" ref="AO437">IF(AM437="","None",_xlfn.XLOOKUP(_xlfn.ANCHORARRAY(AM437),lookup!$AC$68:$AC$72,lookup!$AD$68:$AD$72))</f>
        <v>None</v>
      </c>
      <c r="AQ437" s="44" t="s">
        <v>283</v>
      </c>
      <c r="AR437" t="str">
        <f>IF(C437="","",_xlfn.XLOOKUP(_xlfn.XLOOKUP(C437,table_Termination[Connector],table_Termination[SQD_Breaker]),Table_Breaker[breaker],Table_Breaker[Description]))</f>
        <v/>
      </c>
      <c r="AS437" t="str">
        <f>IF(C437="","",_xlfn.XLOOKUP(_xlfn.XLOOKUP(C437,table_Termination[Connector],table_Termination[HV_Siem_Breaker]),Table_Breaker[breaker],Table_Breaker[Description],""))</f>
        <v/>
      </c>
      <c r="AT437" s="44" t="s">
        <v>283</v>
      </c>
      <c r="AU437" t="e">
        <f t="shared" si="74"/>
        <v>#N/A</v>
      </c>
      <c r="AV437" t="e">
        <f t="shared" si="75"/>
        <v>#N/A</v>
      </c>
      <c r="AW437" s="44" t="str" cm="1">
        <f t="array" ref="AW437">IF(D437="","",_xlfn.TOROW(lookup!A618:A630))</f>
        <v/>
      </c>
    </row>
    <row r="438" spans="1:49" x14ac:dyDescent="0.25">
      <c r="A438" s="56">
        <v>429</v>
      </c>
      <c r="B438" s="57" t="str">
        <f t="shared" si="71"/>
        <v/>
      </c>
      <c r="C438" s="58"/>
      <c r="D438" s="58"/>
      <c r="E438" s="57"/>
      <c r="F438" s="57" t="str">
        <f t="shared" si="72"/>
        <v/>
      </c>
      <c r="G438" s="57"/>
      <c r="H438" s="59"/>
      <c r="I438" s="59" t="s">
        <v>183</v>
      </c>
      <c r="J438" s="59" t="s">
        <v>183</v>
      </c>
      <c r="K438" s="59"/>
      <c r="L438" s="60" t="str">
        <f t="shared" si="76"/>
        <v/>
      </c>
      <c r="M438" s="60" t="str">
        <f t="shared" si="77"/>
        <v/>
      </c>
      <c r="N438" s="59"/>
      <c r="O438" s="59"/>
      <c r="P438" s="61"/>
      <c r="Q438" s="61"/>
      <c r="R438" s="62" t="str">
        <f>IF(C438="","",_xlfn.XLOOKUP(C438,table_Termination[Connector],table_Termination[Conduit_Size]))</f>
        <v/>
      </c>
      <c r="S438" s="63" t="str">
        <f>IF(C438="","",_xlfn.XLOOKUP(C438,table_Termination[Connector],table_Termination[Wire AWG]))</f>
        <v/>
      </c>
      <c r="T438" s="64" t="str">
        <f t="shared" si="69"/>
        <v/>
      </c>
      <c r="U438" s="65" t="str">
        <f>IF(C438="","",LEFT(_xlfn.XLOOKUP(C438,table_Termination[Connector],table_Termination[Voltage]),3))</f>
        <v/>
      </c>
      <c r="V438" s="66" t="str">
        <f t="shared" si="78"/>
        <v/>
      </c>
      <c r="W438" s="64" t="str" cm="1">
        <f t="array" aca="1" ref="W438" ca="1">IF(C438="","",IF(D438="MCC","------",IF(K438="","Black",_xlfn.XLOOKUP(K438,Table_RotateWireColor[circuit],INDIRECT("Table_RotateWireColor["&amp;U438&amp;"]")))))</f>
        <v/>
      </c>
      <c r="X438" s="64" t="str" cm="1">
        <f t="array" aca="1" ref="X438" ca="1">IF(C438="","",IF(D438="MCC","-----",IF(AH438=1,"-",IF(K438="","Red",_xlfn.XLOOKUP(L438,Table_RotateWireColor[circuit],INDIRECT("Table_RotateWireColor["&amp;U438&amp;"]"))))))</f>
        <v/>
      </c>
      <c r="Y438" s="64" t="str" cm="1">
        <f t="array" aca="1" ref="Y438" ca="1">IF(C438="","",IF(D438="MCC","-----",IF(AH438&lt;=2,"-",IF(K438="","Blue",_xlfn.XLOOKUP(M438,Table_RotateWireColor[circuit],INDIRECT("Table_RotateWireColor["&amp;U438&amp;"]"))))))</f>
        <v/>
      </c>
      <c r="Z438" s="64" t="str" cm="1">
        <f t="array" aca="1" ref="Z438" ca="1">IF(C438="","",IF(D438="MCC","-----",IF(AI438&lt;&gt;1,"-",IF(K438="","White",_xlfn.XLOOKUP("N",Table_RotateWireColor[circuit],INDIRECT("Table_RotateWireColor["&amp;U438&amp;"]"))))))</f>
        <v/>
      </c>
      <c r="AA438" s="64" t="str">
        <f t="shared" si="73"/>
        <v/>
      </c>
      <c r="AB438" s="67" t="str">
        <f>IF(C438="","","PWxx-"&amp;_xlfn.XLOOKUP(C438,table_Termination[Connector],table_Termination[Abbreviation])&amp;"T-xxSALx("&amp;IF(D438="LFMC",0,IF(D438="MCC",1,3))&amp;IF(Q438="Bolt",1,0)&amp;IF(AL438="None",0,IF(AL438="1G",1,IF(AL438="4x4",2,3)))&amp;")")</f>
        <v/>
      </c>
      <c r="AC438" s="68" t="str">
        <f>IF(D438="MCC","MC Cable Wire Colors "&amp;_xlfn.XLOOKUP(C438,table_Termination[Connector],table_Termination[MCC_Wire_Colors]),"")</f>
        <v/>
      </c>
      <c r="AD438" s="69"/>
      <c r="AG438" t="e">
        <f>IF(AND(LEFT(C438,2)="L6",_xlfn.NUMBERVALUE(LEFT(U438,3))&gt;250),"1ph",_xlfn.XLOOKUP(C438,table_Termination[Connector],table_Termination[Phasing]))</f>
        <v>#N/A</v>
      </c>
      <c r="AH438" t="e">
        <f>_xlfn.XLOOKUP('Order Entry'!AG438,lookup!$O$3:$O$7,lookup!$P$3:$P$7)</f>
        <v>#N/A</v>
      </c>
      <c r="AI438" t="e">
        <f>_xlfn.XLOOKUP('Order Entry'!AG438,lookup!$O$3:$O$7,lookup!$Q$3:$Q$7)</f>
        <v>#N/A</v>
      </c>
      <c r="AJ438">
        <f t="shared" si="70"/>
        <v>0</v>
      </c>
      <c r="AK438" t="e">
        <f>_xlfn.XLOOKUP(C438,table_Termination[Connector],table_Termination[Plate_Hole])</f>
        <v>#N/A</v>
      </c>
      <c r="AL438" t="e">
        <f>_xlfn.XLOOKUP(V438,lookup!$AD$68:$AD$72,lookup!$AC$68:$AC$72)</f>
        <v>#N/A</v>
      </c>
      <c r="AM438" s="44" t="str" cm="1">
        <f t="array" ref="AM438">IF(C438="","",IF(_xlfn.XLOOKUP(C438,table_Termination[Connector],table_Termination[Plate_Hole])=1.6,{"4x4","1G"},IF(_xlfn.XLOOKUP(C438,table_Termination[Connector],table_Termination[Plate_Hole])=2.1,"4x4","None")))</f>
        <v/>
      </c>
      <c r="AO438" s="44" t="str" cm="1">
        <f t="array" ref="AO438">IF(AM438="","None",_xlfn.XLOOKUP(_xlfn.ANCHORARRAY(AM438),lookup!$AC$68:$AC$72,lookup!$AD$68:$AD$72))</f>
        <v>None</v>
      </c>
      <c r="AQ438" s="44" t="s">
        <v>283</v>
      </c>
      <c r="AR438" t="str">
        <f>IF(C438="","",_xlfn.XLOOKUP(_xlfn.XLOOKUP(C438,table_Termination[Connector],table_Termination[SQD_Breaker]),Table_Breaker[breaker],Table_Breaker[Description]))</f>
        <v/>
      </c>
      <c r="AS438" t="str">
        <f>IF(C438="","",_xlfn.XLOOKUP(_xlfn.XLOOKUP(C438,table_Termination[Connector],table_Termination[HV_Siem_Breaker]),Table_Breaker[breaker],Table_Breaker[Description],""))</f>
        <v/>
      </c>
      <c r="AT438" s="44" t="s">
        <v>283</v>
      </c>
      <c r="AU438" t="e">
        <f t="shared" si="74"/>
        <v>#N/A</v>
      </c>
      <c r="AV438" t="e">
        <f t="shared" si="75"/>
        <v>#N/A</v>
      </c>
      <c r="AW438" s="44" t="str" cm="1">
        <f t="array" ref="AW438">IF(D438="","",_xlfn.TOROW(lookup!A619:A631))</f>
        <v/>
      </c>
    </row>
    <row r="439" spans="1:49" x14ac:dyDescent="0.25">
      <c r="A439" s="56">
        <v>430</v>
      </c>
      <c r="B439" s="57" t="str">
        <f t="shared" si="71"/>
        <v/>
      </c>
      <c r="C439" s="58"/>
      <c r="D439" s="58"/>
      <c r="E439" s="57"/>
      <c r="F439" s="57" t="str">
        <f t="shared" si="72"/>
        <v/>
      </c>
      <c r="G439" s="57"/>
      <c r="H439" s="59"/>
      <c r="I439" s="59" t="s">
        <v>183</v>
      </c>
      <c r="J439" s="59" t="s">
        <v>183</v>
      </c>
      <c r="K439" s="59"/>
      <c r="L439" s="60" t="str">
        <f t="shared" si="76"/>
        <v/>
      </c>
      <c r="M439" s="60" t="str">
        <f t="shared" si="77"/>
        <v/>
      </c>
      <c r="N439" s="59"/>
      <c r="O439" s="59"/>
      <c r="P439" s="61"/>
      <c r="Q439" s="61"/>
      <c r="R439" s="62" t="str">
        <f>IF(C439="","",_xlfn.XLOOKUP(C439,table_Termination[Connector],table_Termination[Conduit_Size]))</f>
        <v/>
      </c>
      <c r="S439" s="63" t="str">
        <f>IF(C439="","",_xlfn.XLOOKUP(C439,table_Termination[Connector],table_Termination[Wire AWG]))</f>
        <v/>
      </c>
      <c r="T439" s="64" t="str">
        <f t="shared" si="69"/>
        <v/>
      </c>
      <c r="U439" s="65" t="str">
        <f>IF(C439="","",LEFT(_xlfn.XLOOKUP(C439,table_Termination[Connector],table_Termination[Voltage]),3))</f>
        <v/>
      </c>
      <c r="V439" s="66" t="str">
        <f t="shared" si="78"/>
        <v/>
      </c>
      <c r="W439" s="64" t="str" cm="1">
        <f t="array" aca="1" ref="W439" ca="1">IF(C439="","",IF(D439="MCC","------",IF(K439="","Black",_xlfn.XLOOKUP(K439,Table_RotateWireColor[circuit],INDIRECT("Table_RotateWireColor["&amp;U439&amp;"]")))))</f>
        <v/>
      </c>
      <c r="X439" s="64" t="str" cm="1">
        <f t="array" aca="1" ref="X439" ca="1">IF(C439="","",IF(D439="MCC","-----",IF(AH439=1,"-",IF(K439="","Red",_xlfn.XLOOKUP(L439,Table_RotateWireColor[circuit],INDIRECT("Table_RotateWireColor["&amp;U439&amp;"]"))))))</f>
        <v/>
      </c>
      <c r="Y439" s="64" t="str" cm="1">
        <f t="array" aca="1" ref="Y439" ca="1">IF(C439="","",IF(D439="MCC","-----",IF(AH439&lt;=2,"-",IF(K439="","Blue",_xlfn.XLOOKUP(M439,Table_RotateWireColor[circuit],INDIRECT("Table_RotateWireColor["&amp;U439&amp;"]"))))))</f>
        <v/>
      </c>
      <c r="Z439" s="64" t="str" cm="1">
        <f t="array" aca="1" ref="Z439" ca="1">IF(C439="","",IF(D439="MCC","-----",IF(AI439&lt;&gt;1,"-",IF(K439="","White",_xlfn.XLOOKUP("N",Table_RotateWireColor[circuit],INDIRECT("Table_RotateWireColor["&amp;U439&amp;"]"))))))</f>
        <v/>
      </c>
      <c r="AA439" s="64" t="str">
        <f t="shared" si="73"/>
        <v/>
      </c>
      <c r="AB439" s="67" t="str">
        <f>IF(C439="","","PWxx-"&amp;_xlfn.XLOOKUP(C439,table_Termination[Connector],table_Termination[Abbreviation])&amp;"T-xxSALx("&amp;IF(D439="LFMC",0,IF(D439="MCC",1,3))&amp;IF(Q439="Bolt",1,0)&amp;IF(AL439="None",0,IF(AL439="1G",1,IF(AL439="4x4",2,3)))&amp;")")</f>
        <v/>
      </c>
      <c r="AC439" s="68" t="str">
        <f>IF(D439="MCC","MC Cable Wire Colors "&amp;_xlfn.XLOOKUP(C439,table_Termination[Connector],table_Termination[MCC_Wire_Colors]),"")</f>
        <v/>
      </c>
      <c r="AD439" s="69"/>
      <c r="AG439" t="e">
        <f>IF(AND(LEFT(C439,2)="L6",_xlfn.NUMBERVALUE(LEFT(U439,3))&gt;250),"1ph",_xlfn.XLOOKUP(C439,table_Termination[Connector],table_Termination[Phasing]))</f>
        <v>#N/A</v>
      </c>
      <c r="AH439" t="e">
        <f>_xlfn.XLOOKUP('Order Entry'!AG439,lookup!$O$3:$O$7,lookup!$P$3:$P$7)</f>
        <v>#N/A</v>
      </c>
      <c r="AI439" t="e">
        <f>_xlfn.XLOOKUP('Order Entry'!AG439,lookup!$O$3:$O$7,lookup!$Q$3:$Q$7)</f>
        <v>#N/A</v>
      </c>
      <c r="AJ439">
        <f t="shared" si="70"/>
        <v>0</v>
      </c>
      <c r="AK439" t="e">
        <f>_xlfn.XLOOKUP(C439,table_Termination[Connector],table_Termination[Plate_Hole])</f>
        <v>#N/A</v>
      </c>
      <c r="AL439" t="e">
        <f>_xlfn.XLOOKUP(V439,lookup!$AD$68:$AD$72,lookup!$AC$68:$AC$72)</f>
        <v>#N/A</v>
      </c>
      <c r="AM439" s="44" t="str" cm="1">
        <f t="array" ref="AM439">IF(C439="","",IF(_xlfn.XLOOKUP(C439,table_Termination[Connector],table_Termination[Plate_Hole])=1.6,{"4x4","1G"},IF(_xlfn.XLOOKUP(C439,table_Termination[Connector],table_Termination[Plate_Hole])=2.1,"4x4","None")))</f>
        <v/>
      </c>
      <c r="AO439" s="44" t="str" cm="1">
        <f t="array" ref="AO439">IF(AM439="","None",_xlfn.XLOOKUP(_xlfn.ANCHORARRAY(AM439),lookup!$AC$68:$AC$72,lookup!$AD$68:$AD$72))</f>
        <v>None</v>
      </c>
      <c r="AQ439" s="44" t="s">
        <v>283</v>
      </c>
      <c r="AR439" t="str">
        <f>IF(C439="","",_xlfn.XLOOKUP(_xlfn.XLOOKUP(C439,table_Termination[Connector],table_Termination[SQD_Breaker]),Table_Breaker[breaker],Table_Breaker[Description]))</f>
        <v/>
      </c>
      <c r="AS439" t="str">
        <f>IF(C439="","",_xlfn.XLOOKUP(_xlfn.XLOOKUP(C439,table_Termination[Connector],table_Termination[HV_Siem_Breaker]),Table_Breaker[breaker],Table_Breaker[Description],""))</f>
        <v/>
      </c>
      <c r="AT439" s="44" t="s">
        <v>283</v>
      </c>
      <c r="AU439" t="e">
        <f t="shared" si="74"/>
        <v>#N/A</v>
      </c>
      <c r="AV439" t="e">
        <f t="shared" si="75"/>
        <v>#N/A</v>
      </c>
      <c r="AW439" s="44" t="str" cm="1">
        <f t="array" ref="AW439">IF(D439="","",_xlfn.TOROW(lookup!A620:A632))</f>
        <v/>
      </c>
    </row>
    <row r="440" spans="1:49" x14ac:dyDescent="0.25">
      <c r="A440" s="56">
        <v>431</v>
      </c>
      <c r="B440" s="57" t="str">
        <f t="shared" si="71"/>
        <v/>
      </c>
      <c r="C440" s="58"/>
      <c r="D440" s="58"/>
      <c r="E440" s="57"/>
      <c r="F440" s="57" t="str">
        <f t="shared" si="72"/>
        <v/>
      </c>
      <c r="G440" s="57"/>
      <c r="H440" s="59"/>
      <c r="I440" s="59" t="s">
        <v>183</v>
      </c>
      <c r="J440" s="59" t="s">
        <v>183</v>
      </c>
      <c r="K440" s="59"/>
      <c r="L440" s="60" t="str">
        <f t="shared" si="76"/>
        <v/>
      </c>
      <c r="M440" s="60" t="str">
        <f t="shared" si="77"/>
        <v/>
      </c>
      <c r="N440" s="59"/>
      <c r="O440" s="59"/>
      <c r="P440" s="61"/>
      <c r="Q440" s="61"/>
      <c r="R440" s="62" t="str">
        <f>IF(C440="","",_xlfn.XLOOKUP(C440,table_Termination[Connector],table_Termination[Conduit_Size]))</f>
        <v/>
      </c>
      <c r="S440" s="63" t="str">
        <f>IF(C440="","",_xlfn.XLOOKUP(C440,table_Termination[Connector],table_Termination[Wire AWG]))</f>
        <v/>
      </c>
      <c r="T440" s="64" t="str">
        <f t="shared" si="69"/>
        <v/>
      </c>
      <c r="U440" s="65" t="str">
        <f>IF(C440="","",LEFT(_xlfn.XLOOKUP(C440,table_Termination[Connector],table_Termination[Voltage]),3))</f>
        <v/>
      </c>
      <c r="V440" s="66" t="str">
        <f t="shared" si="78"/>
        <v/>
      </c>
      <c r="W440" s="64" t="str" cm="1">
        <f t="array" aca="1" ref="W440" ca="1">IF(C440="","",IF(D440="MCC","------",IF(K440="","Black",_xlfn.XLOOKUP(K440,Table_RotateWireColor[circuit],INDIRECT("Table_RotateWireColor["&amp;U440&amp;"]")))))</f>
        <v/>
      </c>
      <c r="X440" s="64" t="str" cm="1">
        <f t="array" aca="1" ref="X440" ca="1">IF(C440="","",IF(D440="MCC","-----",IF(AH440=1,"-",IF(K440="","Red",_xlfn.XLOOKUP(L440,Table_RotateWireColor[circuit],INDIRECT("Table_RotateWireColor["&amp;U440&amp;"]"))))))</f>
        <v/>
      </c>
      <c r="Y440" s="64" t="str" cm="1">
        <f t="array" aca="1" ref="Y440" ca="1">IF(C440="","",IF(D440="MCC","-----",IF(AH440&lt;=2,"-",IF(K440="","Blue",_xlfn.XLOOKUP(M440,Table_RotateWireColor[circuit],INDIRECT("Table_RotateWireColor["&amp;U440&amp;"]"))))))</f>
        <v/>
      </c>
      <c r="Z440" s="64" t="str" cm="1">
        <f t="array" aca="1" ref="Z440" ca="1">IF(C440="","",IF(D440="MCC","-----",IF(AI440&lt;&gt;1,"-",IF(K440="","White",_xlfn.XLOOKUP("N",Table_RotateWireColor[circuit],INDIRECT("Table_RotateWireColor["&amp;U440&amp;"]"))))))</f>
        <v/>
      </c>
      <c r="AA440" s="64" t="str">
        <f t="shared" si="73"/>
        <v/>
      </c>
      <c r="AB440" s="67" t="str">
        <f>IF(C440="","","PWxx-"&amp;_xlfn.XLOOKUP(C440,table_Termination[Connector],table_Termination[Abbreviation])&amp;"T-xxSALx("&amp;IF(D440="LFMC",0,IF(D440="MCC",1,3))&amp;IF(Q440="Bolt",1,0)&amp;IF(AL440="None",0,IF(AL440="1G",1,IF(AL440="4x4",2,3)))&amp;")")</f>
        <v/>
      </c>
      <c r="AC440" s="68" t="str">
        <f>IF(D440="MCC","MC Cable Wire Colors "&amp;_xlfn.XLOOKUP(C440,table_Termination[Connector],table_Termination[MCC_Wire_Colors]),"")</f>
        <v/>
      </c>
      <c r="AD440" s="69"/>
      <c r="AG440" t="e">
        <f>IF(AND(LEFT(C440,2)="L6",_xlfn.NUMBERVALUE(LEFT(U440,3))&gt;250),"1ph",_xlfn.XLOOKUP(C440,table_Termination[Connector],table_Termination[Phasing]))</f>
        <v>#N/A</v>
      </c>
      <c r="AH440" t="e">
        <f>_xlfn.XLOOKUP('Order Entry'!AG440,lookup!$O$3:$O$7,lookup!$P$3:$P$7)</f>
        <v>#N/A</v>
      </c>
      <c r="AI440" t="e">
        <f>_xlfn.XLOOKUP('Order Entry'!AG440,lookup!$O$3:$O$7,lookup!$Q$3:$Q$7)</f>
        <v>#N/A</v>
      </c>
      <c r="AJ440">
        <f t="shared" si="70"/>
        <v>0</v>
      </c>
      <c r="AK440" t="e">
        <f>_xlfn.XLOOKUP(C440,table_Termination[Connector],table_Termination[Plate_Hole])</f>
        <v>#N/A</v>
      </c>
      <c r="AL440" t="e">
        <f>_xlfn.XLOOKUP(V440,lookup!$AD$68:$AD$72,lookup!$AC$68:$AC$72)</f>
        <v>#N/A</v>
      </c>
      <c r="AM440" s="44" t="str" cm="1">
        <f t="array" ref="AM440">IF(C440="","",IF(_xlfn.XLOOKUP(C440,table_Termination[Connector],table_Termination[Plate_Hole])=1.6,{"4x4","1G"},IF(_xlfn.XLOOKUP(C440,table_Termination[Connector],table_Termination[Plate_Hole])=2.1,"4x4","None")))</f>
        <v/>
      </c>
      <c r="AO440" s="44" t="str" cm="1">
        <f t="array" ref="AO440">IF(AM440="","None",_xlfn.XLOOKUP(_xlfn.ANCHORARRAY(AM440),lookup!$AC$68:$AC$72,lookup!$AD$68:$AD$72))</f>
        <v>None</v>
      </c>
      <c r="AQ440" s="44" t="s">
        <v>283</v>
      </c>
      <c r="AR440" t="str">
        <f>IF(C440="","",_xlfn.XLOOKUP(_xlfn.XLOOKUP(C440,table_Termination[Connector],table_Termination[SQD_Breaker]),Table_Breaker[breaker],Table_Breaker[Description]))</f>
        <v/>
      </c>
      <c r="AS440" t="str">
        <f>IF(C440="","",_xlfn.XLOOKUP(_xlfn.XLOOKUP(C440,table_Termination[Connector],table_Termination[HV_Siem_Breaker]),Table_Breaker[breaker],Table_Breaker[Description],""))</f>
        <v/>
      </c>
      <c r="AT440" s="44" t="s">
        <v>283</v>
      </c>
      <c r="AU440" t="e">
        <f t="shared" si="74"/>
        <v>#N/A</v>
      </c>
      <c r="AV440" t="e">
        <f t="shared" si="75"/>
        <v>#N/A</v>
      </c>
      <c r="AW440" s="44" t="str" cm="1">
        <f t="array" ref="AW440">IF(D440="","",_xlfn.TOROW(lookup!A621:A633))</f>
        <v/>
      </c>
    </row>
    <row r="441" spans="1:49" x14ac:dyDescent="0.25">
      <c r="A441" s="56">
        <v>432</v>
      </c>
      <c r="B441" s="57" t="str">
        <f t="shared" si="71"/>
        <v/>
      </c>
      <c r="C441" s="58"/>
      <c r="D441" s="58"/>
      <c r="E441" s="57"/>
      <c r="F441" s="57" t="str">
        <f t="shared" si="72"/>
        <v/>
      </c>
      <c r="G441" s="57"/>
      <c r="H441" s="59"/>
      <c r="I441" s="59" t="s">
        <v>183</v>
      </c>
      <c r="J441" s="59" t="s">
        <v>183</v>
      </c>
      <c r="K441" s="59"/>
      <c r="L441" s="60" t="str">
        <f t="shared" si="76"/>
        <v/>
      </c>
      <c r="M441" s="60" t="str">
        <f t="shared" si="77"/>
        <v/>
      </c>
      <c r="N441" s="59"/>
      <c r="O441" s="59"/>
      <c r="P441" s="61"/>
      <c r="Q441" s="61"/>
      <c r="R441" s="62" t="str">
        <f>IF(C441="","",_xlfn.XLOOKUP(C441,table_Termination[Connector],table_Termination[Conduit_Size]))</f>
        <v/>
      </c>
      <c r="S441" s="63" t="str">
        <f>IF(C441="","",_xlfn.XLOOKUP(C441,table_Termination[Connector],table_Termination[Wire AWG]))</f>
        <v/>
      </c>
      <c r="T441" s="64" t="str">
        <f t="shared" si="69"/>
        <v/>
      </c>
      <c r="U441" s="65" t="str">
        <f>IF(C441="","",LEFT(_xlfn.XLOOKUP(C441,table_Termination[Connector],table_Termination[Voltage]),3))</f>
        <v/>
      </c>
      <c r="V441" s="66" t="str">
        <f t="shared" si="78"/>
        <v/>
      </c>
      <c r="W441" s="64" t="str" cm="1">
        <f t="array" aca="1" ref="W441" ca="1">IF(C441="","",IF(D441="MCC","------",IF(K441="","Black",_xlfn.XLOOKUP(K441,Table_RotateWireColor[circuit],INDIRECT("Table_RotateWireColor["&amp;U441&amp;"]")))))</f>
        <v/>
      </c>
      <c r="X441" s="64" t="str" cm="1">
        <f t="array" aca="1" ref="X441" ca="1">IF(C441="","",IF(D441="MCC","-----",IF(AH441=1,"-",IF(K441="","Red",_xlfn.XLOOKUP(L441,Table_RotateWireColor[circuit],INDIRECT("Table_RotateWireColor["&amp;U441&amp;"]"))))))</f>
        <v/>
      </c>
      <c r="Y441" s="64" t="str" cm="1">
        <f t="array" aca="1" ref="Y441" ca="1">IF(C441="","",IF(D441="MCC","-----",IF(AH441&lt;=2,"-",IF(K441="","Blue",_xlfn.XLOOKUP(M441,Table_RotateWireColor[circuit],INDIRECT("Table_RotateWireColor["&amp;U441&amp;"]"))))))</f>
        <v/>
      </c>
      <c r="Z441" s="64" t="str" cm="1">
        <f t="array" aca="1" ref="Z441" ca="1">IF(C441="","",IF(D441="MCC","-----",IF(AI441&lt;&gt;1,"-",IF(K441="","White",_xlfn.XLOOKUP("N",Table_RotateWireColor[circuit],INDIRECT("Table_RotateWireColor["&amp;U441&amp;"]"))))))</f>
        <v/>
      </c>
      <c r="AA441" s="64" t="str">
        <f t="shared" si="73"/>
        <v/>
      </c>
      <c r="AB441" s="67" t="str">
        <f>IF(C441="","","PWxx-"&amp;_xlfn.XLOOKUP(C441,table_Termination[Connector],table_Termination[Abbreviation])&amp;"T-xxSALx("&amp;IF(D441="LFMC",0,IF(D441="MCC",1,3))&amp;IF(Q441="Bolt",1,0)&amp;IF(AL441="None",0,IF(AL441="1G",1,IF(AL441="4x4",2,3)))&amp;")")</f>
        <v/>
      </c>
      <c r="AC441" s="68" t="str">
        <f>IF(D441="MCC","MC Cable Wire Colors "&amp;_xlfn.XLOOKUP(C441,table_Termination[Connector],table_Termination[MCC_Wire_Colors]),"")</f>
        <v/>
      </c>
      <c r="AD441" s="69"/>
      <c r="AG441" t="e">
        <f>IF(AND(LEFT(C441,2)="L6",_xlfn.NUMBERVALUE(LEFT(U441,3))&gt;250),"1ph",_xlfn.XLOOKUP(C441,table_Termination[Connector],table_Termination[Phasing]))</f>
        <v>#N/A</v>
      </c>
      <c r="AH441" t="e">
        <f>_xlfn.XLOOKUP('Order Entry'!AG441,lookup!$O$3:$O$7,lookup!$P$3:$P$7)</f>
        <v>#N/A</v>
      </c>
      <c r="AI441" t="e">
        <f>_xlfn.XLOOKUP('Order Entry'!AG441,lookup!$O$3:$O$7,lookup!$Q$3:$Q$7)</f>
        <v>#N/A</v>
      </c>
      <c r="AJ441">
        <f t="shared" si="70"/>
        <v>0</v>
      </c>
      <c r="AK441" t="e">
        <f>_xlfn.XLOOKUP(C441,table_Termination[Connector],table_Termination[Plate_Hole])</f>
        <v>#N/A</v>
      </c>
      <c r="AL441" t="e">
        <f>_xlfn.XLOOKUP(V441,lookup!$AD$68:$AD$72,lookup!$AC$68:$AC$72)</f>
        <v>#N/A</v>
      </c>
      <c r="AM441" s="44" t="str" cm="1">
        <f t="array" ref="AM441">IF(C441="","",IF(_xlfn.XLOOKUP(C441,table_Termination[Connector],table_Termination[Plate_Hole])=1.6,{"4x4","1G"},IF(_xlfn.XLOOKUP(C441,table_Termination[Connector],table_Termination[Plate_Hole])=2.1,"4x4","None")))</f>
        <v/>
      </c>
      <c r="AO441" s="44" t="str" cm="1">
        <f t="array" ref="AO441">IF(AM441="","None",_xlfn.XLOOKUP(_xlfn.ANCHORARRAY(AM441),lookup!$AC$68:$AC$72,lookup!$AD$68:$AD$72))</f>
        <v>None</v>
      </c>
      <c r="AQ441" s="44" t="s">
        <v>283</v>
      </c>
      <c r="AR441" t="str">
        <f>IF(C441="","",_xlfn.XLOOKUP(_xlfn.XLOOKUP(C441,table_Termination[Connector],table_Termination[SQD_Breaker]),Table_Breaker[breaker],Table_Breaker[Description]))</f>
        <v/>
      </c>
      <c r="AS441" t="str">
        <f>IF(C441="","",_xlfn.XLOOKUP(_xlfn.XLOOKUP(C441,table_Termination[Connector],table_Termination[HV_Siem_Breaker]),Table_Breaker[breaker],Table_Breaker[Description],""))</f>
        <v/>
      </c>
      <c r="AT441" s="44" t="s">
        <v>283</v>
      </c>
      <c r="AU441" t="e">
        <f t="shared" si="74"/>
        <v>#N/A</v>
      </c>
      <c r="AV441" t="e">
        <f t="shared" si="75"/>
        <v>#N/A</v>
      </c>
      <c r="AW441" s="44" t="str" cm="1">
        <f t="array" ref="AW441">IF(D441="","",_xlfn.TOROW(lookup!A622:A634))</f>
        <v/>
      </c>
    </row>
    <row r="442" spans="1:49" x14ac:dyDescent="0.25">
      <c r="A442" s="56">
        <v>433</v>
      </c>
      <c r="B442" s="57" t="str">
        <f t="shared" si="71"/>
        <v/>
      </c>
      <c r="C442" s="58"/>
      <c r="D442" s="58"/>
      <c r="E442" s="57"/>
      <c r="F442" s="57" t="str">
        <f t="shared" si="72"/>
        <v/>
      </c>
      <c r="G442" s="57"/>
      <c r="H442" s="59"/>
      <c r="I442" s="59" t="s">
        <v>183</v>
      </c>
      <c r="J442" s="59" t="s">
        <v>183</v>
      </c>
      <c r="K442" s="59"/>
      <c r="L442" s="60" t="str">
        <f t="shared" si="76"/>
        <v/>
      </c>
      <c r="M442" s="60" t="str">
        <f t="shared" si="77"/>
        <v/>
      </c>
      <c r="N442" s="59"/>
      <c r="O442" s="59"/>
      <c r="P442" s="61"/>
      <c r="Q442" s="61"/>
      <c r="R442" s="62" t="str">
        <f>IF(C442="","",_xlfn.XLOOKUP(C442,table_Termination[Connector],table_Termination[Conduit_Size]))</f>
        <v/>
      </c>
      <c r="S442" s="63" t="str">
        <f>IF(C442="","",_xlfn.XLOOKUP(C442,table_Termination[Connector],table_Termination[Wire AWG]))</f>
        <v/>
      </c>
      <c r="T442" s="64" t="str">
        <f t="shared" si="69"/>
        <v/>
      </c>
      <c r="U442" s="65" t="str">
        <f>IF(C442="","",LEFT(_xlfn.XLOOKUP(C442,table_Termination[Connector],table_Termination[Voltage]),3))</f>
        <v/>
      </c>
      <c r="V442" s="66" t="str">
        <f t="shared" si="78"/>
        <v/>
      </c>
      <c r="W442" s="64" t="str" cm="1">
        <f t="array" aca="1" ref="W442" ca="1">IF(C442="","",IF(D442="MCC","------",IF(K442="","Black",_xlfn.XLOOKUP(K442,Table_RotateWireColor[circuit],INDIRECT("Table_RotateWireColor["&amp;U442&amp;"]")))))</f>
        <v/>
      </c>
      <c r="X442" s="64" t="str" cm="1">
        <f t="array" aca="1" ref="X442" ca="1">IF(C442="","",IF(D442="MCC","-----",IF(AH442=1,"-",IF(K442="","Red",_xlfn.XLOOKUP(L442,Table_RotateWireColor[circuit],INDIRECT("Table_RotateWireColor["&amp;U442&amp;"]"))))))</f>
        <v/>
      </c>
      <c r="Y442" s="64" t="str" cm="1">
        <f t="array" aca="1" ref="Y442" ca="1">IF(C442="","",IF(D442="MCC","-----",IF(AH442&lt;=2,"-",IF(K442="","Blue",_xlfn.XLOOKUP(M442,Table_RotateWireColor[circuit],INDIRECT("Table_RotateWireColor["&amp;U442&amp;"]"))))))</f>
        <v/>
      </c>
      <c r="Z442" s="64" t="str" cm="1">
        <f t="array" aca="1" ref="Z442" ca="1">IF(C442="","",IF(D442="MCC","-----",IF(AI442&lt;&gt;1,"-",IF(K442="","White",_xlfn.XLOOKUP("N",Table_RotateWireColor[circuit],INDIRECT("Table_RotateWireColor["&amp;U442&amp;"]"))))))</f>
        <v/>
      </c>
      <c r="AA442" s="64" t="str">
        <f t="shared" si="73"/>
        <v/>
      </c>
      <c r="AB442" s="67" t="str">
        <f>IF(C442="","","PWxx-"&amp;_xlfn.XLOOKUP(C442,table_Termination[Connector],table_Termination[Abbreviation])&amp;"T-xxSALx("&amp;IF(D442="LFMC",0,IF(D442="MCC",1,3))&amp;IF(Q442="Bolt",1,0)&amp;IF(AL442="None",0,IF(AL442="1G",1,IF(AL442="4x4",2,3)))&amp;")")</f>
        <v/>
      </c>
      <c r="AC442" s="68" t="str">
        <f>IF(D442="MCC","MC Cable Wire Colors "&amp;_xlfn.XLOOKUP(C442,table_Termination[Connector],table_Termination[MCC_Wire_Colors]),"")</f>
        <v/>
      </c>
      <c r="AD442" s="69"/>
      <c r="AG442" t="e">
        <f>IF(AND(LEFT(C442,2)="L6",_xlfn.NUMBERVALUE(LEFT(U442,3))&gt;250),"1ph",_xlfn.XLOOKUP(C442,table_Termination[Connector],table_Termination[Phasing]))</f>
        <v>#N/A</v>
      </c>
      <c r="AH442" t="e">
        <f>_xlfn.XLOOKUP('Order Entry'!AG442,lookup!$O$3:$O$7,lookup!$P$3:$P$7)</f>
        <v>#N/A</v>
      </c>
      <c r="AI442" t="e">
        <f>_xlfn.XLOOKUP('Order Entry'!AG442,lookup!$O$3:$O$7,lookup!$Q$3:$Q$7)</f>
        <v>#N/A</v>
      </c>
      <c r="AJ442">
        <f t="shared" si="70"/>
        <v>0</v>
      </c>
      <c r="AK442" t="e">
        <f>_xlfn.XLOOKUP(C442,table_Termination[Connector],table_Termination[Plate_Hole])</f>
        <v>#N/A</v>
      </c>
      <c r="AL442" t="e">
        <f>_xlfn.XLOOKUP(V442,lookup!$AD$68:$AD$72,lookup!$AC$68:$AC$72)</f>
        <v>#N/A</v>
      </c>
      <c r="AM442" s="44" t="str" cm="1">
        <f t="array" ref="AM442">IF(C442="","",IF(_xlfn.XLOOKUP(C442,table_Termination[Connector],table_Termination[Plate_Hole])=1.6,{"4x4","1G"},IF(_xlfn.XLOOKUP(C442,table_Termination[Connector],table_Termination[Plate_Hole])=2.1,"4x4","None")))</f>
        <v/>
      </c>
      <c r="AO442" s="44" t="str" cm="1">
        <f t="array" ref="AO442">IF(AM442="","None",_xlfn.XLOOKUP(_xlfn.ANCHORARRAY(AM442),lookup!$AC$68:$AC$72,lookup!$AD$68:$AD$72))</f>
        <v>None</v>
      </c>
      <c r="AQ442" s="44" t="s">
        <v>283</v>
      </c>
      <c r="AR442" t="str">
        <f>IF(C442="","",_xlfn.XLOOKUP(_xlfn.XLOOKUP(C442,table_Termination[Connector],table_Termination[SQD_Breaker]),Table_Breaker[breaker],Table_Breaker[Description]))</f>
        <v/>
      </c>
      <c r="AS442" t="str">
        <f>IF(C442="","",_xlfn.XLOOKUP(_xlfn.XLOOKUP(C442,table_Termination[Connector],table_Termination[HV_Siem_Breaker]),Table_Breaker[breaker],Table_Breaker[Description],""))</f>
        <v/>
      </c>
      <c r="AT442" s="44" t="s">
        <v>283</v>
      </c>
      <c r="AU442" t="e">
        <f t="shared" si="74"/>
        <v>#N/A</v>
      </c>
      <c r="AV442" t="e">
        <f t="shared" si="75"/>
        <v>#N/A</v>
      </c>
      <c r="AW442" s="44" t="str" cm="1">
        <f t="array" ref="AW442">IF(D442="","",_xlfn.TOROW(lookup!A623:A635))</f>
        <v/>
      </c>
    </row>
    <row r="443" spans="1:49" x14ac:dyDescent="0.25">
      <c r="A443" s="56">
        <v>434</v>
      </c>
      <c r="B443" s="57" t="str">
        <f t="shared" si="71"/>
        <v/>
      </c>
      <c r="C443" s="58"/>
      <c r="D443" s="58"/>
      <c r="E443" s="57"/>
      <c r="F443" s="57" t="str">
        <f t="shared" si="72"/>
        <v/>
      </c>
      <c r="G443" s="57"/>
      <c r="H443" s="59"/>
      <c r="I443" s="59" t="s">
        <v>183</v>
      </c>
      <c r="J443" s="59" t="s">
        <v>183</v>
      </c>
      <c r="K443" s="59"/>
      <c r="L443" s="60" t="str">
        <f t="shared" si="76"/>
        <v/>
      </c>
      <c r="M443" s="60" t="str">
        <f t="shared" si="77"/>
        <v/>
      </c>
      <c r="N443" s="59"/>
      <c r="O443" s="59"/>
      <c r="P443" s="61"/>
      <c r="Q443" s="61"/>
      <c r="R443" s="62" t="str">
        <f>IF(C443="","",_xlfn.XLOOKUP(C443,table_Termination[Connector],table_Termination[Conduit_Size]))</f>
        <v/>
      </c>
      <c r="S443" s="63" t="str">
        <f>IF(C443="","",_xlfn.XLOOKUP(C443,table_Termination[Connector],table_Termination[Wire AWG]))</f>
        <v/>
      </c>
      <c r="T443" s="64" t="str">
        <f t="shared" si="69"/>
        <v/>
      </c>
      <c r="U443" s="65" t="str">
        <f>IF(C443="","",LEFT(_xlfn.XLOOKUP(C443,table_Termination[Connector],table_Termination[Voltage]),3))</f>
        <v/>
      </c>
      <c r="V443" s="66" t="str">
        <f t="shared" si="78"/>
        <v/>
      </c>
      <c r="W443" s="64" t="str" cm="1">
        <f t="array" aca="1" ref="W443" ca="1">IF(C443="","",IF(D443="MCC","------",IF(K443="","Black",_xlfn.XLOOKUP(K443,Table_RotateWireColor[circuit],INDIRECT("Table_RotateWireColor["&amp;U443&amp;"]")))))</f>
        <v/>
      </c>
      <c r="X443" s="64" t="str" cm="1">
        <f t="array" aca="1" ref="X443" ca="1">IF(C443="","",IF(D443="MCC","-----",IF(AH443=1,"-",IF(K443="","Red",_xlfn.XLOOKUP(L443,Table_RotateWireColor[circuit],INDIRECT("Table_RotateWireColor["&amp;U443&amp;"]"))))))</f>
        <v/>
      </c>
      <c r="Y443" s="64" t="str" cm="1">
        <f t="array" aca="1" ref="Y443" ca="1">IF(C443="","",IF(D443="MCC","-----",IF(AH443&lt;=2,"-",IF(K443="","Blue",_xlfn.XLOOKUP(M443,Table_RotateWireColor[circuit],INDIRECT("Table_RotateWireColor["&amp;U443&amp;"]"))))))</f>
        <v/>
      </c>
      <c r="Z443" s="64" t="str" cm="1">
        <f t="array" aca="1" ref="Z443" ca="1">IF(C443="","",IF(D443="MCC","-----",IF(AI443&lt;&gt;1,"-",IF(K443="","White",_xlfn.XLOOKUP("N",Table_RotateWireColor[circuit],INDIRECT("Table_RotateWireColor["&amp;U443&amp;"]"))))))</f>
        <v/>
      </c>
      <c r="AA443" s="64" t="str">
        <f t="shared" si="73"/>
        <v/>
      </c>
      <c r="AB443" s="67" t="str">
        <f>IF(C443="","","PWxx-"&amp;_xlfn.XLOOKUP(C443,table_Termination[Connector],table_Termination[Abbreviation])&amp;"T-xxSALx("&amp;IF(D443="LFMC",0,IF(D443="MCC",1,3))&amp;IF(Q443="Bolt",1,0)&amp;IF(AL443="None",0,IF(AL443="1G",1,IF(AL443="4x4",2,3)))&amp;")")</f>
        <v/>
      </c>
      <c r="AC443" s="68" t="str">
        <f>IF(D443="MCC","MC Cable Wire Colors "&amp;_xlfn.XLOOKUP(C443,table_Termination[Connector],table_Termination[MCC_Wire_Colors]),"")</f>
        <v/>
      </c>
      <c r="AD443" s="69"/>
      <c r="AG443" t="e">
        <f>IF(AND(LEFT(C443,2)="L6",_xlfn.NUMBERVALUE(LEFT(U443,3))&gt;250),"1ph",_xlfn.XLOOKUP(C443,table_Termination[Connector],table_Termination[Phasing]))</f>
        <v>#N/A</v>
      </c>
      <c r="AH443" t="e">
        <f>_xlfn.XLOOKUP('Order Entry'!AG443,lookup!$O$3:$O$7,lookup!$P$3:$P$7)</f>
        <v>#N/A</v>
      </c>
      <c r="AI443" t="e">
        <f>_xlfn.XLOOKUP('Order Entry'!AG443,lookup!$O$3:$O$7,lookup!$Q$3:$Q$7)</f>
        <v>#N/A</v>
      </c>
      <c r="AJ443">
        <f t="shared" si="70"/>
        <v>0</v>
      </c>
      <c r="AK443" t="e">
        <f>_xlfn.XLOOKUP(C443,table_Termination[Connector],table_Termination[Plate_Hole])</f>
        <v>#N/A</v>
      </c>
      <c r="AL443" t="e">
        <f>_xlfn.XLOOKUP(V443,lookup!$AD$68:$AD$72,lookup!$AC$68:$AC$72)</f>
        <v>#N/A</v>
      </c>
      <c r="AM443" s="44" t="str" cm="1">
        <f t="array" ref="AM443">IF(C443="","",IF(_xlfn.XLOOKUP(C443,table_Termination[Connector],table_Termination[Plate_Hole])=1.6,{"4x4","1G"},IF(_xlfn.XLOOKUP(C443,table_Termination[Connector],table_Termination[Plate_Hole])=2.1,"4x4","None")))</f>
        <v/>
      </c>
      <c r="AO443" s="44" t="str" cm="1">
        <f t="array" ref="AO443">IF(AM443="","None",_xlfn.XLOOKUP(_xlfn.ANCHORARRAY(AM443),lookup!$AC$68:$AC$72,lookup!$AD$68:$AD$72))</f>
        <v>None</v>
      </c>
      <c r="AQ443" s="44" t="s">
        <v>283</v>
      </c>
      <c r="AR443" t="str">
        <f>IF(C443="","",_xlfn.XLOOKUP(_xlfn.XLOOKUP(C443,table_Termination[Connector],table_Termination[SQD_Breaker]),Table_Breaker[breaker],Table_Breaker[Description]))</f>
        <v/>
      </c>
      <c r="AS443" t="str">
        <f>IF(C443="","",_xlfn.XLOOKUP(_xlfn.XLOOKUP(C443,table_Termination[Connector],table_Termination[HV_Siem_Breaker]),Table_Breaker[breaker],Table_Breaker[Description],""))</f>
        <v/>
      </c>
      <c r="AT443" s="44" t="s">
        <v>283</v>
      </c>
      <c r="AU443" t="e">
        <f t="shared" si="74"/>
        <v>#N/A</v>
      </c>
      <c r="AV443" t="e">
        <f t="shared" si="75"/>
        <v>#N/A</v>
      </c>
      <c r="AW443" s="44" t="str" cm="1">
        <f t="array" ref="AW443">IF(D443="","",_xlfn.TOROW(lookup!A624:A636))</f>
        <v/>
      </c>
    </row>
    <row r="444" spans="1:49" x14ac:dyDescent="0.25">
      <c r="A444" s="56">
        <v>435</v>
      </c>
      <c r="B444" s="57" t="str">
        <f t="shared" si="71"/>
        <v/>
      </c>
      <c r="C444" s="58"/>
      <c r="D444" s="58"/>
      <c r="E444" s="57"/>
      <c r="F444" s="57" t="str">
        <f t="shared" si="72"/>
        <v/>
      </c>
      <c r="G444" s="57"/>
      <c r="H444" s="59"/>
      <c r="I444" s="59" t="s">
        <v>183</v>
      </c>
      <c r="J444" s="59" t="s">
        <v>183</v>
      </c>
      <c r="K444" s="59"/>
      <c r="L444" s="60" t="str">
        <f t="shared" si="76"/>
        <v/>
      </c>
      <c r="M444" s="60" t="str">
        <f t="shared" si="77"/>
        <v/>
      </c>
      <c r="N444" s="59"/>
      <c r="O444" s="59"/>
      <c r="P444" s="61"/>
      <c r="Q444" s="61"/>
      <c r="R444" s="62" t="str">
        <f>IF(C444="","",_xlfn.XLOOKUP(C444,table_Termination[Connector],table_Termination[Conduit_Size]))</f>
        <v/>
      </c>
      <c r="S444" s="63" t="str">
        <f>IF(C444="","",_xlfn.XLOOKUP(C444,table_Termination[Connector],table_Termination[Wire AWG]))</f>
        <v/>
      </c>
      <c r="T444" s="64" t="str">
        <f t="shared" si="69"/>
        <v/>
      </c>
      <c r="U444" s="65" t="str">
        <f>IF(C444="","",LEFT(_xlfn.XLOOKUP(C444,table_Termination[Connector],table_Termination[Voltage]),3))</f>
        <v/>
      </c>
      <c r="V444" s="66" t="str">
        <f t="shared" si="78"/>
        <v/>
      </c>
      <c r="W444" s="64" t="str" cm="1">
        <f t="array" aca="1" ref="W444" ca="1">IF(C444="","",IF(D444="MCC","------",IF(K444="","Black",_xlfn.XLOOKUP(K444,Table_RotateWireColor[circuit],INDIRECT("Table_RotateWireColor["&amp;U444&amp;"]")))))</f>
        <v/>
      </c>
      <c r="X444" s="64" t="str" cm="1">
        <f t="array" aca="1" ref="X444" ca="1">IF(C444="","",IF(D444="MCC","-----",IF(AH444=1,"-",IF(K444="","Red",_xlfn.XLOOKUP(L444,Table_RotateWireColor[circuit],INDIRECT("Table_RotateWireColor["&amp;U444&amp;"]"))))))</f>
        <v/>
      </c>
      <c r="Y444" s="64" t="str" cm="1">
        <f t="array" aca="1" ref="Y444" ca="1">IF(C444="","",IF(D444="MCC","-----",IF(AH444&lt;=2,"-",IF(K444="","Blue",_xlfn.XLOOKUP(M444,Table_RotateWireColor[circuit],INDIRECT("Table_RotateWireColor["&amp;U444&amp;"]"))))))</f>
        <v/>
      </c>
      <c r="Z444" s="64" t="str" cm="1">
        <f t="array" aca="1" ref="Z444" ca="1">IF(C444="","",IF(D444="MCC","-----",IF(AI444&lt;&gt;1,"-",IF(K444="","White",_xlfn.XLOOKUP("N",Table_RotateWireColor[circuit],INDIRECT("Table_RotateWireColor["&amp;U444&amp;"]"))))))</f>
        <v/>
      </c>
      <c r="AA444" s="64" t="str">
        <f t="shared" si="73"/>
        <v/>
      </c>
      <c r="AB444" s="67" t="str">
        <f>IF(C444="","","PWxx-"&amp;_xlfn.XLOOKUP(C444,table_Termination[Connector],table_Termination[Abbreviation])&amp;"T-xxSALx("&amp;IF(D444="LFMC",0,IF(D444="MCC",1,3))&amp;IF(Q444="Bolt",1,0)&amp;IF(AL444="None",0,IF(AL444="1G",1,IF(AL444="4x4",2,3)))&amp;")")</f>
        <v/>
      </c>
      <c r="AC444" s="68" t="str">
        <f>IF(D444="MCC","MC Cable Wire Colors "&amp;_xlfn.XLOOKUP(C444,table_Termination[Connector],table_Termination[MCC_Wire_Colors]),"")</f>
        <v/>
      </c>
      <c r="AD444" s="69"/>
      <c r="AG444" t="e">
        <f>IF(AND(LEFT(C444,2)="L6",_xlfn.NUMBERVALUE(LEFT(U444,3))&gt;250),"1ph",_xlfn.XLOOKUP(C444,table_Termination[Connector],table_Termination[Phasing]))</f>
        <v>#N/A</v>
      </c>
      <c r="AH444" t="e">
        <f>_xlfn.XLOOKUP('Order Entry'!AG444,lookup!$O$3:$O$7,lookup!$P$3:$P$7)</f>
        <v>#N/A</v>
      </c>
      <c r="AI444" t="e">
        <f>_xlfn.XLOOKUP('Order Entry'!AG444,lookup!$O$3:$O$7,lookup!$Q$3:$Q$7)</f>
        <v>#N/A</v>
      </c>
      <c r="AJ444">
        <f t="shared" si="70"/>
        <v>0</v>
      </c>
      <c r="AK444" t="e">
        <f>_xlfn.XLOOKUP(C444,table_Termination[Connector],table_Termination[Plate_Hole])</f>
        <v>#N/A</v>
      </c>
      <c r="AL444" t="e">
        <f>_xlfn.XLOOKUP(V444,lookup!$AD$68:$AD$72,lookup!$AC$68:$AC$72)</f>
        <v>#N/A</v>
      </c>
      <c r="AM444" s="44" t="str" cm="1">
        <f t="array" ref="AM444">IF(C444="","",IF(_xlfn.XLOOKUP(C444,table_Termination[Connector],table_Termination[Plate_Hole])=1.6,{"4x4","1G"},IF(_xlfn.XLOOKUP(C444,table_Termination[Connector],table_Termination[Plate_Hole])=2.1,"4x4","None")))</f>
        <v/>
      </c>
      <c r="AO444" s="44" t="str" cm="1">
        <f t="array" ref="AO444">IF(AM444="","None",_xlfn.XLOOKUP(_xlfn.ANCHORARRAY(AM444),lookup!$AC$68:$AC$72,lookup!$AD$68:$AD$72))</f>
        <v>None</v>
      </c>
      <c r="AQ444" s="44" t="s">
        <v>283</v>
      </c>
      <c r="AR444" t="str">
        <f>IF(C444="","",_xlfn.XLOOKUP(_xlfn.XLOOKUP(C444,table_Termination[Connector],table_Termination[SQD_Breaker]),Table_Breaker[breaker],Table_Breaker[Description]))</f>
        <v/>
      </c>
      <c r="AS444" t="str">
        <f>IF(C444="","",_xlfn.XLOOKUP(_xlfn.XLOOKUP(C444,table_Termination[Connector],table_Termination[HV_Siem_Breaker]),Table_Breaker[breaker],Table_Breaker[Description],""))</f>
        <v/>
      </c>
      <c r="AT444" s="44" t="s">
        <v>283</v>
      </c>
      <c r="AU444" t="e">
        <f t="shared" si="74"/>
        <v>#N/A</v>
      </c>
      <c r="AV444" t="e">
        <f t="shared" si="75"/>
        <v>#N/A</v>
      </c>
      <c r="AW444" s="44" t="str" cm="1">
        <f t="array" ref="AW444">IF(D444="","",_xlfn.TOROW(lookup!A625:A637))</f>
        <v/>
      </c>
    </row>
    <row r="445" spans="1:49" x14ac:dyDescent="0.25">
      <c r="A445" s="56">
        <v>436</v>
      </c>
      <c r="B445" s="57" t="str">
        <f t="shared" si="71"/>
        <v/>
      </c>
      <c r="C445" s="58"/>
      <c r="D445" s="58"/>
      <c r="E445" s="57"/>
      <c r="F445" s="57" t="str">
        <f t="shared" si="72"/>
        <v/>
      </c>
      <c r="G445" s="57"/>
      <c r="H445" s="59"/>
      <c r="I445" s="59" t="s">
        <v>183</v>
      </c>
      <c r="J445" s="59" t="s">
        <v>183</v>
      </c>
      <c r="K445" s="59"/>
      <c r="L445" s="60" t="str">
        <f t="shared" si="76"/>
        <v/>
      </c>
      <c r="M445" s="60" t="str">
        <f t="shared" si="77"/>
        <v/>
      </c>
      <c r="N445" s="59"/>
      <c r="O445" s="59"/>
      <c r="P445" s="61"/>
      <c r="Q445" s="61"/>
      <c r="R445" s="62" t="str">
        <f>IF(C445="","",_xlfn.XLOOKUP(C445,table_Termination[Connector],table_Termination[Conduit_Size]))</f>
        <v/>
      </c>
      <c r="S445" s="63" t="str">
        <f>IF(C445="","",_xlfn.XLOOKUP(C445,table_Termination[Connector],table_Termination[Wire AWG]))</f>
        <v/>
      </c>
      <c r="T445" s="64" t="str">
        <f t="shared" si="69"/>
        <v/>
      </c>
      <c r="U445" s="65" t="str">
        <f>IF(C445="","",LEFT(_xlfn.XLOOKUP(C445,table_Termination[Connector],table_Termination[Voltage]),3))</f>
        <v/>
      </c>
      <c r="V445" s="66" t="str">
        <f t="shared" si="78"/>
        <v/>
      </c>
      <c r="W445" s="64" t="str" cm="1">
        <f t="array" aca="1" ref="W445" ca="1">IF(C445="","",IF(D445="MCC","------",IF(K445="","Black",_xlfn.XLOOKUP(K445,Table_RotateWireColor[circuit],INDIRECT("Table_RotateWireColor["&amp;U445&amp;"]")))))</f>
        <v/>
      </c>
      <c r="X445" s="64" t="str" cm="1">
        <f t="array" aca="1" ref="X445" ca="1">IF(C445="","",IF(D445="MCC","-----",IF(AH445=1,"-",IF(K445="","Red",_xlfn.XLOOKUP(L445,Table_RotateWireColor[circuit],INDIRECT("Table_RotateWireColor["&amp;U445&amp;"]"))))))</f>
        <v/>
      </c>
      <c r="Y445" s="64" t="str" cm="1">
        <f t="array" aca="1" ref="Y445" ca="1">IF(C445="","",IF(D445="MCC","-----",IF(AH445&lt;=2,"-",IF(K445="","Blue",_xlfn.XLOOKUP(M445,Table_RotateWireColor[circuit],INDIRECT("Table_RotateWireColor["&amp;U445&amp;"]"))))))</f>
        <v/>
      </c>
      <c r="Z445" s="64" t="str" cm="1">
        <f t="array" aca="1" ref="Z445" ca="1">IF(C445="","",IF(D445="MCC","-----",IF(AI445&lt;&gt;1,"-",IF(K445="","White",_xlfn.XLOOKUP("N",Table_RotateWireColor[circuit],INDIRECT("Table_RotateWireColor["&amp;U445&amp;"]"))))))</f>
        <v/>
      </c>
      <c r="AA445" s="64" t="str">
        <f t="shared" si="73"/>
        <v/>
      </c>
      <c r="AB445" s="67" t="str">
        <f>IF(C445="","","PWxx-"&amp;_xlfn.XLOOKUP(C445,table_Termination[Connector],table_Termination[Abbreviation])&amp;"T-xxSALx("&amp;IF(D445="LFMC",0,IF(D445="MCC",1,3))&amp;IF(Q445="Bolt",1,0)&amp;IF(AL445="None",0,IF(AL445="1G",1,IF(AL445="4x4",2,3)))&amp;")")</f>
        <v/>
      </c>
      <c r="AC445" s="68" t="str">
        <f>IF(D445="MCC","MC Cable Wire Colors "&amp;_xlfn.XLOOKUP(C445,table_Termination[Connector],table_Termination[MCC_Wire_Colors]),"")</f>
        <v/>
      </c>
      <c r="AD445" s="69"/>
      <c r="AG445" t="e">
        <f>IF(AND(LEFT(C445,2)="L6",_xlfn.NUMBERVALUE(LEFT(U445,3))&gt;250),"1ph",_xlfn.XLOOKUP(C445,table_Termination[Connector],table_Termination[Phasing]))</f>
        <v>#N/A</v>
      </c>
      <c r="AH445" t="e">
        <f>_xlfn.XLOOKUP('Order Entry'!AG445,lookup!$O$3:$O$7,lookup!$P$3:$P$7)</f>
        <v>#N/A</v>
      </c>
      <c r="AI445" t="e">
        <f>_xlfn.XLOOKUP('Order Entry'!AG445,lookup!$O$3:$O$7,lookup!$Q$3:$Q$7)</f>
        <v>#N/A</v>
      </c>
      <c r="AJ445">
        <f t="shared" si="70"/>
        <v>0</v>
      </c>
      <c r="AK445" t="e">
        <f>_xlfn.XLOOKUP(C445,table_Termination[Connector],table_Termination[Plate_Hole])</f>
        <v>#N/A</v>
      </c>
      <c r="AL445" t="e">
        <f>_xlfn.XLOOKUP(V445,lookup!$AD$68:$AD$72,lookup!$AC$68:$AC$72)</f>
        <v>#N/A</v>
      </c>
      <c r="AM445" s="44" t="str" cm="1">
        <f t="array" ref="AM445">IF(C445="","",IF(_xlfn.XLOOKUP(C445,table_Termination[Connector],table_Termination[Plate_Hole])=1.6,{"4x4","1G"},IF(_xlfn.XLOOKUP(C445,table_Termination[Connector],table_Termination[Plate_Hole])=2.1,"4x4","None")))</f>
        <v/>
      </c>
      <c r="AO445" s="44" t="str" cm="1">
        <f t="array" ref="AO445">IF(AM445="","None",_xlfn.XLOOKUP(_xlfn.ANCHORARRAY(AM445),lookup!$AC$68:$AC$72,lookup!$AD$68:$AD$72))</f>
        <v>None</v>
      </c>
      <c r="AQ445" s="44" t="s">
        <v>283</v>
      </c>
      <c r="AR445" t="str">
        <f>IF(C445="","",_xlfn.XLOOKUP(_xlfn.XLOOKUP(C445,table_Termination[Connector],table_Termination[SQD_Breaker]),Table_Breaker[breaker],Table_Breaker[Description]))</f>
        <v/>
      </c>
      <c r="AS445" t="str">
        <f>IF(C445="","",_xlfn.XLOOKUP(_xlfn.XLOOKUP(C445,table_Termination[Connector],table_Termination[HV_Siem_Breaker]),Table_Breaker[breaker],Table_Breaker[Description],""))</f>
        <v/>
      </c>
      <c r="AT445" s="44" t="s">
        <v>283</v>
      </c>
      <c r="AU445" t="e">
        <f t="shared" si="74"/>
        <v>#N/A</v>
      </c>
      <c r="AV445" t="e">
        <f t="shared" si="75"/>
        <v>#N/A</v>
      </c>
      <c r="AW445" s="44" t="str" cm="1">
        <f t="array" ref="AW445">IF(D445="","",_xlfn.TOROW(lookup!A626:A638))</f>
        <v/>
      </c>
    </row>
    <row r="446" spans="1:49" x14ac:dyDescent="0.25">
      <c r="A446" s="56">
        <v>437</v>
      </c>
      <c r="B446" s="57" t="str">
        <f t="shared" si="71"/>
        <v/>
      </c>
      <c r="C446" s="58"/>
      <c r="D446" s="58"/>
      <c r="E446" s="57"/>
      <c r="F446" s="57" t="str">
        <f t="shared" si="72"/>
        <v/>
      </c>
      <c r="G446" s="57"/>
      <c r="H446" s="59"/>
      <c r="I446" s="59" t="s">
        <v>183</v>
      </c>
      <c r="J446" s="59" t="s">
        <v>183</v>
      </c>
      <c r="K446" s="59"/>
      <c r="L446" s="60" t="str">
        <f t="shared" si="76"/>
        <v/>
      </c>
      <c r="M446" s="60" t="str">
        <f t="shared" si="77"/>
        <v/>
      </c>
      <c r="N446" s="59"/>
      <c r="O446" s="59"/>
      <c r="P446" s="61"/>
      <c r="Q446" s="61"/>
      <c r="R446" s="62" t="str">
        <f>IF(C446="","",_xlfn.XLOOKUP(C446,table_Termination[Connector],table_Termination[Conduit_Size]))</f>
        <v/>
      </c>
      <c r="S446" s="63" t="str">
        <f>IF(C446="","",_xlfn.XLOOKUP(C446,table_Termination[Connector],table_Termination[Wire AWG]))</f>
        <v/>
      </c>
      <c r="T446" s="64" t="str">
        <f t="shared" si="69"/>
        <v/>
      </c>
      <c r="U446" s="65" t="str">
        <f>IF(C446="","",LEFT(_xlfn.XLOOKUP(C446,table_Termination[Connector],table_Termination[Voltage]),3))</f>
        <v/>
      </c>
      <c r="V446" s="66" t="str">
        <f t="shared" si="78"/>
        <v/>
      </c>
      <c r="W446" s="64" t="str" cm="1">
        <f t="array" aca="1" ref="W446" ca="1">IF(C446="","",IF(D446="MCC","------",IF(K446="","Black",_xlfn.XLOOKUP(K446,Table_RotateWireColor[circuit],INDIRECT("Table_RotateWireColor["&amp;U446&amp;"]")))))</f>
        <v/>
      </c>
      <c r="X446" s="64" t="str" cm="1">
        <f t="array" aca="1" ref="X446" ca="1">IF(C446="","",IF(D446="MCC","-----",IF(AH446=1,"-",IF(K446="","Red",_xlfn.XLOOKUP(L446,Table_RotateWireColor[circuit],INDIRECT("Table_RotateWireColor["&amp;U446&amp;"]"))))))</f>
        <v/>
      </c>
      <c r="Y446" s="64" t="str" cm="1">
        <f t="array" aca="1" ref="Y446" ca="1">IF(C446="","",IF(D446="MCC","-----",IF(AH446&lt;=2,"-",IF(K446="","Blue",_xlfn.XLOOKUP(M446,Table_RotateWireColor[circuit],INDIRECT("Table_RotateWireColor["&amp;U446&amp;"]"))))))</f>
        <v/>
      </c>
      <c r="Z446" s="64" t="str" cm="1">
        <f t="array" aca="1" ref="Z446" ca="1">IF(C446="","",IF(D446="MCC","-----",IF(AI446&lt;&gt;1,"-",IF(K446="","White",_xlfn.XLOOKUP("N",Table_RotateWireColor[circuit],INDIRECT("Table_RotateWireColor["&amp;U446&amp;"]"))))))</f>
        <v/>
      </c>
      <c r="AA446" s="64" t="str">
        <f t="shared" si="73"/>
        <v/>
      </c>
      <c r="AB446" s="67" t="str">
        <f>IF(C446="","","PWxx-"&amp;_xlfn.XLOOKUP(C446,table_Termination[Connector],table_Termination[Abbreviation])&amp;"T-xxSALx("&amp;IF(D446="LFMC",0,IF(D446="MCC",1,3))&amp;IF(Q446="Bolt",1,0)&amp;IF(AL446="None",0,IF(AL446="1G",1,IF(AL446="4x4",2,3)))&amp;")")</f>
        <v/>
      </c>
      <c r="AC446" s="68" t="str">
        <f>IF(D446="MCC","MC Cable Wire Colors "&amp;_xlfn.XLOOKUP(C446,table_Termination[Connector],table_Termination[MCC_Wire_Colors]),"")</f>
        <v/>
      </c>
      <c r="AD446" s="69"/>
      <c r="AG446" t="e">
        <f>IF(AND(LEFT(C446,2)="L6",_xlfn.NUMBERVALUE(LEFT(U446,3))&gt;250),"1ph",_xlfn.XLOOKUP(C446,table_Termination[Connector],table_Termination[Phasing]))</f>
        <v>#N/A</v>
      </c>
      <c r="AH446" t="e">
        <f>_xlfn.XLOOKUP('Order Entry'!AG446,lookup!$O$3:$O$7,lookup!$P$3:$P$7)</f>
        <v>#N/A</v>
      </c>
      <c r="AI446" t="e">
        <f>_xlfn.XLOOKUP('Order Entry'!AG446,lookup!$O$3:$O$7,lookup!$Q$3:$Q$7)</f>
        <v>#N/A</v>
      </c>
      <c r="AJ446">
        <f t="shared" si="70"/>
        <v>0</v>
      </c>
      <c r="AK446" t="e">
        <f>_xlfn.XLOOKUP(C446,table_Termination[Connector],table_Termination[Plate_Hole])</f>
        <v>#N/A</v>
      </c>
      <c r="AL446" t="e">
        <f>_xlfn.XLOOKUP(V446,lookup!$AD$68:$AD$72,lookup!$AC$68:$AC$72)</f>
        <v>#N/A</v>
      </c>
      <c r="AM446" s="44" t="str" cm="1">
        <f t="array" ref="AM446">IF(C446="","",IF(_xlfn.XLOOKUP(C446,table_Termination[Connector],table_Termination[Plate_Hole])=1.6,{"4x4","1G"},IF(_xlfn.XLOOKUP(C446,table_Termination[Connector],table_Termination[Plate_Hole])=2.1,"4x4","None")))</f>
        <v/>
      </c>
      <c r="AO446" s="44" t="str" cm="1">
        <f t="array" ref="AO446">IF(AM446="","None",_xlfn.XLOOKUP(_xlfn.ANCHORARRAY(AM446),lookup!$AC$68:$AC$72,lookup!$AD$68:$AD$72))</f>
        <v>None</v>
      </c>
      <c r="AQ446" s="44" t="s">
        <v>283</v>
      </c>
      <c r="AR446" t="str">
        <f>IF(C446="","",_xlfn.XLOOKUP(_xlfn.XLOOKUP(C446,table_Termination[Connector],table_Termination[SQD_Breaker]),Table_Breaker[breaker],Table_Breaker[Description]))</f>
        <v/>
      </c>
      <c r="AS446" t="str">
        <f>IF(C446="","",_xlfn.XLOOKUP(_xlfn.XLOOKUP(C446,table_Termination[Connector],table_Termination[HV_Siem_Breaker]),Table_Breaker[breaker],Table_Breaker[Description],""))</f>
        <v/>
      </c>
      <c r="AT446" s="44" t="s">
        <v>283</v>
      </c>
      <c r="AU446" t="e">
        <f t="shared" si="74"/>
        <v>#N/A</v>
      </c>
      <c r="AV446" t="e">
        <f t="shared" si="75"/>
        <v>#N/A</v>
      </c>
      <c r="AW446" s="44" t="str" cm="1">
        <f t="array" ref="AW446">IF(D446="","",_xlfn.TOROW(lookup!A627:A639))</f>
        <v/>
      </c>
    </row>
    <row r="447" spans="1:49" x14ac:dyDescent="0.25">
      <c r="A447" s="56">
        <v>438</v>
      </c>
      <c r="B447" s="57" t="str">
        <f t="shared" si="71"/>
        <v/>
      </c>
      <c r="C447" s="58"/>
      <c r="D447" s="58"/>
      <c r="E447" s="57"/>
      <c r="F447" s="57" t="str">
        <f t="shared" si="72"/>
        <v/>
      </c>
      <c r="G447" s="57"/>
      <c r="H447" s="59"/>
      <c r="I447" s="59" t="s">
        <v>183</v>
      </c>
      <c r="J447" s="59" t="s">
        <v>183</v>
      </c>
      <c r="K447" s="59"/>
      <c r="L447" s="60" t="str">
        <f t="shared" si="76"/>
        <v/>
      </c>
      <c r="M447" s="60" t="str">
        <f t="shared" si="77"/>
        <v/>
      </c>
      <c r="N447" s="59"/>
      <c r="O447" s="59"/>
      <c r="P447" s="61"/>
      <c r="Q447" s="61"/>
      <c r="R447" s="62" t="str">
        <f>IF(C447="","",_xlfn.XLOOKUP(C447,table_Termination[Connector],table_Termination[Conduit_Size]))</f>
        <v/>
      </c>
      <c r="S447" s="63" t="str">
        <f>IF(C447="","",_xlfn.XLOOKUP(C447,table_Termination[Connector],table_Termination[Wire AWG]))</f>
        <v/>
      </c>
      <c r="T447" s="64" t="str">
        <f t="shared" si="69"/>
        <v/>
      </c>
      <c r="U447" s="65" t="str">
        <f>IF(C447="","",LEFT(_xlfn.XLOOKUP(C447,table_Termination[Connector],table_Termination[Voltage]),3))</f>
        <v/>
      </c>
      <c r="V447" s="66" t="str">
        <f t="shared" si="78"/>
        <v/>
      </c>
      <c r="W447" s="64" t="str" cm="1">
        <f t="array" aca="1" ref="W447" ca="1">IF(C447="","",IF(D447="MCC","------",IF(K447="","Black",_xlfn.XLOOKUP(K447,Table_RotateWireColor[circuit],INDIRECT("Table_RotateWireColor["&amp;U447&amp;"]")))))</f>
        <v/>
      </c>
      <c r="X447" s="64" t="str" cm="1">
        <f t="array" aca="1" ref="X447" ca="1">IF(C447="","",IF(D447="MCC","-----",IF(AH447=1,"-",IF(K447="","Red",_xlfn.XLOOKUP(L447,Table_RotateWireColor[circuit],INDIRECT("Table_RotateWireColor["&amp;U447&amp;"]"))))))</f>
        <v/>
      </c>
      <c r="Y447" s="64" t="str" cm="1">
        <f t="array" aca="1" ref="Y447" ca="1">IF(C447="","",IF(D447="MCC","-----",IF(AH447&lt;=2,"-",IF(K447="","Blue",_xlfn.XLOOKUP(M447,Table_RotateWireColor[circuit],INDIRECT("Table_RotateWireColor["&amp;U447&amp;"]"))))))</f>
        <v/>
      </c>
      <c r="Z447" s="64" t="str" cm="1">
        <f t="array" aca="1" ref="Z447" ca="1">IF(C447="","",IF(D447="MCC","-----",IF(AI447&lt;&gt;1,"-",IF(K447="","White",_xlfn.XLOOKUP("N",Table_RotateWireColor[circuit],INDIRECT("Table_RotateWireColor["&amp;U447&amp;"]"))))))</f>
        <v/>
      </c>
      <c r="AA447" s="64" t="str">
        <f t="shared" si="73"/>
        <v/>
      </c>
      <c r="AB447" s="67" t="str">
        <f>IF(C447="","","PWxx-"&amp;_xlfn.XLOOKUP(C447,table_Termination[Connector],table_Termination[Abbreviation])&amp;"T-xxSALx("&amp;IF(D447="LFMC",0,IF(D447="MCC",1,3))&amp;IF(Q447="Bolt",1,0)&amp;IF(AL447="None",0,IF(AL447="1G",1,IF(AL447="4x4",2,3)))&amp;")")</f>
        <v/>
      </c>
      <c r="AC447" s="68" t="str">
        <f>IF(D447="MCC","MC Cable Wire Colors "&amp;_xlfn.XLOOKUP(C447,table_Termination[Connector],table_Termination[MCC_Wire_Colors]),"")</f>
        <v/>
      </c>
      <c r="AD447" s="69"/>
      <c r="AG447" t="e">
        <f>IF(AND(LEFT(C447,2)="L6",_xlfn.NUMBERVALUE(LEFT(U447,3))&gt;250),"1ph",_xlfn.XLOOKUP(C447,table_Termination[Connector],table_Termination[Phasing]))</f>
        <v>#N/A</v>
      </c>
      <c r="AH447" t="e">
        <f>_xlfn.XLOOKUP('Order Entry'!AG447,lookup!$O$3:$O$7,lookup!$P$3:$P$7)</f>
        <v>#N/A</v>
      </c>
      <c r="AI447" t="e">
        <f>_xlfn.XLOOKUP('Order Entry'!AG447,lookup!$O$3:$O$7,lookup!$Q$3:$Q$7)</f>
        <v>#N/A</v>
      </c>
      <c r="AJ447">
        <f t="shared" si="70"/>
        <v>0</v>
      </c>
      <c r="AK447" t="e">
        <f>_xlfn.XLOOKUP(C447,table_Termination[Connector],table_Termination[Plate_Hole])</f>
        <v>#N/A</v>
      </c>
      <c r="AL447" t="e">
        <f>_xlfn.XLOOKUP(V447,lookup!$AD$68:$AD$72,lookup!$AC$68:$AC$72)</f>
        <v>#N/A</v>
      </c>
      <c r="AM447" s="44" t="str" cm="1">
        <f t="array" ref="AM447">IF(C447="","",IF(_xlfn.XLOOKUP(C447,table_Termination[Connector],table_Termination[Plate_Hole])=1.6,{"4x4","1G"},IF(_xlfn.XLOOKUP(C447,table_Termination[Connector],table_Termination[Plate_Hole])=2.1,"4x4","None")))</f>
        <v/>
      </c>
      <c r="AO447" s="44" t="str" cm="1">
        <f t="array" ref="AO447">IF(AM447="","None",_xlfn.XLOOKUP(_xlfn.ANCHORARRAY(AM447),lookup!$AC$68:$AC$72,lookup!$AD$68:$AD$72))</f>
        <v>None</v>
      </c>
      <c r="AQ447" s="44" t="s">
        <v>283</v>
      </c>
      <c r="AR447" t="str">
        <f>IF(C447="","",_xlfn.XLOOKUP(_xlfn.XLOOKUP(C447,table_Termination[Connector],table_Termination[SQD_Breaker]),Table_Breaker[breaker],Table_Breaker[Description]))</f>
        <v/>
      </c>
      <c r="AS447" t="str">
        <f>IF(C447="","",_xlfn.XLOOKUP(_xlfn.XLOOKUP(C447,table_Termination[Connector],table_Termination[HV_Siem_Breaker]),Table_Breaker[breaker],Table_Breaker[Description],""))</f>
        <v/>
      </c>
      <c r="AT447" s="44" t="s">
        <v>283</v>
      </c>
      <c r="AU447" t="e">
        <f t="shared" si="74"/>
        <v>#N/A</v>
      </c>
      <c r="AV447" t="e">
        <f t="shared" si="75"/>
        <v>#N/A</v>
      </c>
      <c r="AW447" s="44" t="str" cm="1">
        <f t="array" ref="AW447">IF(D447="","",_xlfn.TOROW(lookup!A628:A640))</f>
        <v/>
      </c>
    </row>
    <row r="448" spans="1:49" x14ac:dyDescent="0.25">
      <c r="A448" s="56">
        <v>439</v>
      </c>
      <c r="B448" s="57" t="str">
        <f t="shared" si="71"/>
        <v/>
      </c>
      <c r="C448" s="58"/>
      <c r="D448" s="58"/>
      <c r="E448" s="57"/>
      <c r="F448" s="57" t="str">
        <f t="shared" si="72"/>
        <v/>
      </c>
      <c r="G448" s="57"/>
      <c r="H448" s="59"/>
      <c r="I448" s="59" t="s">
        <v>183</v>
      </c>
      <c r="J448" s="59" t="s">
        <v>183</v>
      </c>
      <c r="K448" s="59"/>
      <c r="L448" s="60" t="str">
        <f t="shared" si="76"/>
        <v/>
      </c>
      <c r="M448" s="60" t="str">
        <f t="shared" si="77"/>
        <v/>
      </c>
      <c r="N448" s="59"/>
      <c r="O448" s="59"/>
      <c r="P448" s="61"/>
      <c r="Q448" s="61"/>
      <c r="R448" s="62" t="str">
        <f>IF(C448="","",_xlfn.XLOOKUP(C448,table_Termination[Connector],table_Termination[Conduit_Size]))</f>
        <v/>
      </c>
      <c r="S448" s="63" t="str">
        <f>IF(C448="","",_xlfn.XLOOKUP(C448,table_Termination[Connector],table_Termination[Wire AWG]))</f>
        <v/>
      </c>
      <c r="T448" s="64" t="str">
        <f t="shared" si="69"/>
        <v/>
      </c>
      <c r="U448" s="65" t="str">
        <f>IF(C448="","",LEFT(_xlfn.XLOOKUP(C448,table_Termination[Connector],table_Termination[Voltage]),3))</f>
        <v/>
      </c>
      <c r="V448" s="66" t="str">
        <f t="shared" si="78"/>
        <v/>
      </c>
      <c r="W448" s="64" t="str" cm="1">
        <f t="array" aca="1" ref="W448" ca="1">IF(C448="","",IF(D448="MCC","------",IF(K448="","Black",_xlfn.XLOOKUP(K448,Table_RotateWireColor[circuit],INDIRECT("Table_RotateWireColor["&amp;U448&amp;"]")))))</f>
        <v/>
      </c>
      <c r="X448" s="64" t="str" cm="1">
        <f t="array" aca="1" ref="X448" ca="1">IF(C448="","",IF(D448="MCC","-----",IF(AH448=1,"-",IF(K448="","Red",_xlfn.XLOOKUP(L448,Table_RotateWireColor[circuit],INDIRECT("Table_RotateWireColor["&amp;U448&amp;"]"))))))</f>
        <v/>
      </c>
      <c r="Y448" s="64" t="str" cm="1">
        <f t="array" aca="1" ref="Y448" ca="1">IF(C448="","",IF(D448="MCC","-----",IF(AH448&lt;=2,"-",IF(K448="","Blue",_xlfn.XLOOKUP(M448,Table_RotateWireColor[circuit],INDIRECT("Table_RotateWireColor["&amp;U448&amp;"]"))))))</f>
        <v/>
      </c>
      <c r="Z448" s="64" t="str" cm="1">
        <f t="array" aca="1" ref="Z448" ca="1">IF(C448="","",IF(D448="MCC","-----",IF(AI448&lt;&gt;1,"-",IF(K448="","White",_xlfn.XLOOKUP("N",Table_RotateWireColor[circuit],INDIRECT("Table_RotateWireColor["&amp;U448&amp;"]"))))))</f>
        <v/>
      </c>
      <c r="AA448" s="64" t="str">
        <f t="shared" si="73"/>
        <v/>
      </c>
      <c r="AB448" s="67" t="str">
        <f>IF(C448="","","PWxx-"&amp;_xlfn.XLOOKUP(C448,table_Termination[Connector],table_Termination[Abbreviation])&amp;"T-xxSALx("&amp;IF(D448="LFMC",0,IF(D448="MCC",1,3))&amp;IF(Q448="Bolt",1,0)&amp;IF(AL448="None",0,IF(AL448="1G",1,IF(AL448="4x4",2,3)))&amp;")")</f>
        <v/>
      </c>
      <c r="AC448" s="68" t="str">
        <f>IF(D448="MCC","MC Cable Wire Colors "&amp;_xlfn.XLOOKUP(C448,table_Termination[Connector],table_Termination[MCC_Wire_Colors]),"")</f>
        <v/>
      </c>
      <c r="AD448" s="69"/>
      <c r="AG448" t="e">
        <f>IF(AND(LEFT(C448,2)="L6",_xlfn.NUMBERVALUE(LEFT(U448,3))&gt;250),"1ph",_xlfn.XLOOKUP(C448,table_Termination[Connector],table_Termination[Phasing]))</f>
        <v>#N/A</v>
      </c>
      <c r="AH448" t="e">
        <f>_xlfn.XLOOKUP('Order Entry'!AG448,lookup!$O$3:$O$7,lookup!$P$3:$P$7)</f>
        <v>#N/A</v>
      </c>
      <c r="AI448" t="e">
        <f>_xlfn.XLOOKUP('Order Entry'!AG448,lookup!$O$3:$O$7,lookup!$Q$3:$Q$7)</f>
        <v>#N/A</v>
      </c>
      <c r="AJ448">
        <f t="shared" si="70"/>
        <v>0</v>
      </c>
      <c r="AK448" t="e">
        <f>_xlfn.XLOOKUP(C448,table_Termination[Connector],table_Termination[Plate_Hole])</f>
        <v>#N/A</v>
      </c>
      <c r="AL448" t="e">
        <f>_xlfn.XLOOKUP(V448,lookup!$AD$68:$AD$72,lookup!$AC$68:$AC$72)</f>
        <v>#N/A</v>
      </c>
      <c r="AM448" s="44" t="str" cm="1">
        <f t="array" ref="AM448">IF(C448="","",IF(_xlfn.XLOOKUP(C448,table_Termination[Connector],table_Termination[Plate_Hole])=1.6,{"4x4","1G"},IF(_xlfn.XLOOKUP(C448,table_Termination[Connector],table_Termination[Plate_Hole])=2.1,"4x4","None")))</f>
        <v/>
      </c>
      <c r="AO448" s="44" t="str" cm="1">
        <f t="array" ref="AO448">IF(AM448="","None",_xlfn.XLOOKUP(_xlfn.ANCHORARRAY(AM448),lookup!$AC$68:$AC$72,lookup!$AD$68:$AD$72))</f>
        <v>None</v>
      </c>
      <c r="AQ448" s="44" t="s">
        <v>283</v>
      </c>
      <c r="AR448" t="str">
        <f>IF(C448="","",_xlfn.XLOOKUP(_xlfn.XLOOKUP(C448,table_Termination[Connector],table_Termination[SQD_Breaker]),Table_Breaker[breaker],Table_Breaker[Description]))</f>
        <v/>
      </c>
      <c r="AS448" t="str">
        <f>IF(C448="","",_xlfn.XLOOKUP(_xlfn.XLOOKUP(C448,table_Termination[Connector],table_Termination[HV_Siem_Breaker]),Table_Breaker[breaker],Table_Breaker[Description],""))</f>
        <v/>
      </c>
      <c r="AT448" s="44" t="s">
        <v>283</v>
      </c>
      <c r="AU448" t="e">
        <f t="shared" si="74"/>
        <v>#N/A</v>
      </c>
      <c r="AV448" t="e">
        <f t="shared" si="75"/>
        <v>#N/A</v>
      </c>
      <c r="AW448" s="44" t="str" cm="1">
        <f t="array" ref="AW448">IF(D448="","",_xlfn.TOROW(lookup!A629:A641))</f>
        <v/>
      </c>
    </row>
    <row r="449" spans="1:49" x14ac:dyDescent="0.25">
      <c r="A449" s="56">
        <v>440</v>
      </c>
      <c r="B449" s="57" t="str">
        <f t="shared" si="71"/>
        <v/>
      </c>
      <c r="C449" s="58"/>
      <c r="D449" s="58"/>
      <c r="E449" s="57"/>
      <c r="F449" s="57" t="str">
        <f t="shared" si="72"/>
        <v/>
      </c>
      <c r="G449" s="57"/>
      <c r="H449" s="59"/>
      <c r="I449" s="59" t="s">
        <v>183</v>
      </c>
      <c r="J449" s="59" t="s">
        <v>183</v>
      </c>
      <c r="K449" s="59"/>
      <c r="L449" s="60" t="str">
        <f t="shared" si="76"/>
        <v/>
      </c>
      <c r="M449" s="60" t="str">
        <f t="shared" si="77"/>
        <v/>
      </c>
      <c r="N449" s="59"/>
      <c r="O449" s="59"/>
      <c r="P449" s="61"/>
      <c r="Q449" s="61"/>
      <c r="R449" s="62" t="str">
        <f>IF(C449="","",_xlfn.XLOOKUP(C449,table_Termination[Connector],table_Termination[Conduit_Size]))</f>
        <v/>
      </c>
      <c r="S449" s="63" t="str">
        <f>IF(C449="","",_xlfn.XLOOKUP(C449,table_Termination[Connector],table_Termination[Wire AWG]))</f>
        <v/>
      </c>
      <c r="T449" s="64" t="str">
        <f t="shared" si="69"/>
        <v/>
      </c>
      <c r="U449" s="65" t="str">
        <f>IF(C449="","",LEFT(_xlfn.XLOOKUP(C449,table_Termination[Connector],table_Termination[Voltage]),3))</f>
        <v/>
      </c>
      <c r="V449" s="66" t="str">
        <f t="shared" si="78"/>
        <v/>
      </c>
      <c r="W449" s="64" t="str" cm="1">
        <f t="array" aca="1" ref="W449" ca="1">IF(C449="","",IF(D449="MCC","------",IF(K449="","Black",_xlfn.XLOOKUP(K449,Table_RotateWireColor[circuit],INDIRECT("Table_RotateWireColor["&amp;U449&amp;"]")))))</f>
        <v/>
      </c>
      <c r="X449" s="64" t="str" cm="1">
        <f t="array" aca="1" ref="X449" ca="1">IF(C449="","",IF(D449="MCC","-----",IF(AH449=1,"-",IF(K449="","Red",_xlfn.XLOOKUP(L449,Table_RotateWireColor[circuit],INDIRECT("Table_RotateWireColor["&amp;U449&amp;"]"))))))</f>
        <v/>
      </c>
      <c r="Y449" s="64" t="str" cm="1">
        <f t="array" aca="1" ref="Y449" ca="1">IF(C449="","",IF(D449="MCC","-----",IF(AH449&lt;=2,"-",IF(K449="","Blue",_xlfn.XLOOKUP(M449,Table_RotateWireColor[circuit],INDIRECT("Table_RotateWireColor["&amp;U449&amp;"]"))))))</f>
        <v/>
      </c>
      <c r="Z449" s="64" t="str" cm="1">
        <f t="array" aca="1" ref="Z449" ca="1">IF(C449="","",IF(D449="MCC","-----",IF(AI449&lt;&gt;1,"-",IF(K449="","White",_xlfn.XLOOKUP("N",Table_RotateWireColor[circuit],INDIRECT("Table_RotateWireColor["&amp;U449&amp;"]"))))))</f>
        <v/>
      </c>
      <c r="AA449" s="64" t="str">
        <f t="shared" si="73"/>
        <v/>
      </c>
      <c r="AB449" s="67" t="str">
        <f>IF(C449="","","PWxx-"&amp;_xlfn.XLOOKUP(C449,table_Termination[Connector],table_Termination[Abbreviation])&amp;"T-xxSALx("&amp;IF(D449="LFMC",0,IF(D449="MCC",1,3))&amp;IF(Q449="Bolt",1,0)&amp;IF(AL449="None",0,IF(AL449="1G",1,IF(AL449="4x4",2,3)))&amp;")")</f>
        <v/>
      </c>
      <c r="AC449" s="68" t="str">
        <f>IF(D449="MCC","MC Cable Wire Colors "&amp;_xlfn.XLOOKUP(C449,table_Termination[Connector],table_Termination[MCC_Wire_Colors]),"")</f>
        <v/>
      </c>
      <c r="AD449" s="69"/>
      <c r="AG449" t="e">
        <f>IF(AND(LEFT(C449,2)="L6",_xlfn.NUMBERVALUE(LEFT(U449,3))&gt;250),"1ph",_xlfn.XLOOKUP(C449,table_Termination[Connector],table_Termination[Phasing]))</f>
        <v>#N/A</v>
      </c>
      <c r="AH449" t="e">
        <f>_xlfn.XLOOKUP('Order Entry'!AG449,lookup!$O$3:$O$7,lookup!$P$3:$P$7)</f>
        <v>#N/A</v>
      </c>
      <c r="AI449" t="e">
        <f>_xlfn.XLOOKUP('Order Entry'!AG449,lookup!$O$3:$O$7,lookup!$Q$3:$Q$7)</f>
        <v>#N/A</v>
      </c>
      <c r="AJ449">
        <f t="shared" si="70"/>
        <v>0</v>
      </c>
      <c r="AK449" t="e">
        <f>_xlfn.XLOOKUP(C449,table_Termination[Connector],table_Termination[Plate_Hole])</f>
        <v>#N/A</v>
      </c>
      <c r="AL449" t="e">
        <f>_xlfn.XLOOKUP(V449,lookup!$AD$68:$AD$72,lookup!$AC$68:$AC$72)</f>
        <v>#N/A</v>
      </c>
      <c r="AM449" s="44" t="str" cm="1">
        <f t="array" ref="AM449">IF(C449="","",IF(_xlfn.XLOOKUP(C449,table_Termination[Connector],table_Termination[Plate_Hole])=1.6,{"4x4","1G"},IF(_xlfn.XLOOKUP(C449,table_Termination[Connector],table_Termination[Plate_Hole])=2.1,"4x4","None")))</f>
        <v/>
      </c>
      <c r="AO449" s="44" t="str" cm="1">
        <f t="array" ref="AO449">IF(AM449="","None",_xlfn.XLOOKUP(_xlfn.ANCHORARRAY(AM449),lookup!$AC$68:$AC$72,lookup!$AD$68:$AD$72))</f>
        <v>None</v>
      </c>
      <c r="AQ449" s="44" t="s">
        <v>283</v>
      </c>
      <c r="AR449" t="str">
        <f>IF(C449="","",_xlfn.XLOOKUP(_xlfn.XLOOKUP(C449,table_Termination[Connector],table_Termination[SQD_Breaker]),Table_Breaker[breaker],Table_Breaker[Description]))</f>
        <v/>
      </c>
      <c r="AS449" t="str">
        <f>IF(C449="","",_xlfn.XLOOKUP(_xlfn.XLOOKUP(C449,table_Termination[Connector],table_Termination[HV_Siem_Breaker]),Table_Breaker[breaker],Table_Breaker[Description],""))</f>
        <v/>
      </c>
      <c r="AT449" s="44" t="s">
        <v>283</v>
      </c>
      <c r="AU449" t="e">
        <f t="shared" si="74"/>
        <v>#N/A</v>
      </c>
      <c r="AV449" t="e">
        <f t="shared" si="75"/>
        <v>#N/A</v>
      </c>
      <c r="AW449" s="44" t="str" cm="1">
        <f t="array" ref="AW449">IF(D449="","",_xlfn.TOROW(lookup!A630:A642))</f>
        <v/>
      </c>
    </row>
    <row r="450" spans="1:49" x14ac:dyDescent="0.25">
      <c r="A450" s="56">
        <v>441</v>
      </c>
      <c r="B450" s="57" t="str">
        <f t="shared" si="71"/>
        <v/>
      </c>
      <c r="C450" s="58"/>
      <c r="D450" s="58"/>
      <c r="E450" s="57"/>
      <c r="F450" s="57" t="str">
        <f t="shared" si="72"/>
        <v/>
      </c>
      <c r="G450" s="57"/>
      <c r="H450" s="59"/>
      <c r="I450" s="59" t="s">
        <v>183</v>
      </c>
      <c r="J450" s="59" t="s">
        <v>183</v>
      </c>
      <c r="K450" s="59"/>
      <c r="L450" s="60" t="str">
        <f t="shared" si="76"/>
        <v/>
      </c>
      <c r="M450" s="60" t="str">
        <f t="shared" si="77"/>
        <v/>
      </c>
      <c r="N450" s="59"/>
      <c r="O450" s="59"/>
      <c r="P450" s="61"/>
      <c r="Q450" s="61"/>
      <c r="R450" s="62" t="str">
        <f>IF(C450="","",_xlfn.XLOOKUP(C450,table_Termination[Connector],table_Termination[Conduit_Size]))</f>
        <v/>
      </c>
      <c r="S450" s="63" t="str">
        <f>IF(C450="","",_xlfn.XLOOKUP(C450,table_Termination[Connector],table_Termination[Wire AWG]))</f>
        <v/>
      </c>
      <c r="T450" s="64" t="str">
        <f t="shared" si="69"/>
        <v/>
      </c>
      <c r="U450" s="65" t="str">
        <f>IF(C450="","",LEFT(_xlfn.XLOOKUP(C450,table_Termination[Connector],table_Termination[Voltage]),3))</f>
        <v/>
      </c>
      <c r="V450" s="66" t="str">
        <f t="shared" si="78"/>
        <v/>
      </c>
      <c r="W450" s="64" t="str" cm="1">
        <f t="array" aca="1" ref="W450" ca="1">IF(C450="","",IF(D450="MCC","------",IF(K450="","Black",_xlfn.XLOOKUP(K450,Table_RotateWireColor[circuit],INDIRECT("Table_RotateWireColor["&amp;U450&amp;"]")))))</f>
        <v/>
      </c>
      <c r="X450" s="64" t="str" cm="1">
        <f t="array" aca="1" ref="X450" ca="1">IF(C450="","",IF(D450="MCC","-----",IF(AH450=1,"-",IF(K450="","Red",_xlfn.XLOOKUP(L450,Table_RotateWireColor[circuit],INDIRECT("Table_RotateWireColor["&amp;U450&amp;"]"))))))</f>
        <v/>
      </c>
      <c r="Y450" s="64" t="str" cm="1">
        <f t="array" aca="1" ref="Y450" ca="1">IF(C450="","",IF(D450="MCC","-----",IF(AH450&lt;=2,"-",IF(K450="","Blue",_xlfn.XLOOKUP(M450,Table_RotateWireColor[circuit],INDIRECT("Table_RotateWireColor["&amp;U450&amp;"]"))))))</f>
        <v/>
      </c>
      <c r="Z450" s="64" t="str" cm="1">
        <f t="array" aca="1" ref="Z450" ca="1">IF(C450="","",IF(D450="MCC","-----",IF(AI450&lt;&gt;1,"-",IF(K450="","White",_xlfn.XLOOKUP("N",Table_RotateWireColor[circuit],INDIRECT("Table_RotateWireColor["&amp;U450&amp;"]"))))))</f>
        <v/>
      </c>
      <c r="AA450" s="64" t="str">
        <f t="shared" si="73"/>
        <v/>
      </c>
      <c r="AB450" s="67" t="str">
        <f>IF(C450="","","PWxx-"&amp;_xlfn.XLOOKUP(C450,table_Termination[Connector],table_Termination[Abbreviation])&amp;"T-xxSALx("&amp;IF(D450="LFMC",0,IF(D450="MCC",1,3))&amp;IF(Q450="Bolt",1,0)&amp;IF(AL450="None",0,IF(AL450="1G",1,IF(AL450="4x4",2,3)))&amp;")")</f>
        <v/>
      </c>
      <c r="AC450" s="68" t="str">
        <f>IF(D450="MCC","MC Cable Wire Colors "&amp;_xlfn.XLOOKUP(C450,table_Termination[Connector],table_Termination[MCC_Wire_Colors]),"")</f>
        <v/>
      </c>
      <c r="AD450" s="69"/>
      <c r="AG450" t="e">
        <f>IF(AND(LEFT(C450,2)="L6",_xlfn.NUMBERVALUE(LEFT(U450,3))&gt;250),"1ph",_xlfn.XLOOKUP(C450,table_Termination[Connector],table_Termination[Phasing]))</f>
        <v>#N/A</v>
      </c>
      <c r="AH450" t="e">
        <f>_xlfn.XLOOKUP('Order Entry'!AG450,lookup!$O$3:$O$7,lookup!$P$3:$P$7)</f>
        <v>#N/A</v>
      </c>
      <c r="AI450" t="e">
        <f>_xlfn.XLOOKUP('Order Entry'!AG450,lookup!$O$3:$O$7,lookup!$Q$3:$Q$7)</f>
        <v>#N/A</v>
      </c>
      <c r="AJ450">
        <f t="shared" si="70"/>
        <v>0</v>
      </c>
      <c r="AK450" t="e">
        <f>_xlfn.XLOOKUP(C450,table_Termination[Connector],table_Termination[Plate_Hole])</f>
        <v>#N/A</v>
      </c>
      <c r="AL450" t="e">
        <f>_xlfn.XLOOKUP(V450,lookup!$AD$68:$AD$72,lookup!$AC$68:$AC$72)</f>
        <v>#N/A</v>
      </c>
      <c r="AM450" s="44" t="str" cm="1">
        <f t="array" ref="AM450">IF(C450="","",IF(_xlfn.XLOOKUP(C450,table_Termination[Connector],table_Termination[Plate_Hole])=1.6,{"4x4","1G"},IF(_xlfn.XLOOKUP(C450,table_Termination[Connector],table_Termination[Plate_Hole])=2.1,"4x4","None")))</f>
        <v/>
      </c>
      <c r="AO450" s="44" t="str" cm="1">
        <f t="array" ref="AO450">IF(AM450="","None",_xlfn.XLOOKUP(_xlfn.ANCHORARRAY(AM450),lookup!$AC$68:$AC$72,lookup!$AD$68:$AD$72))</f>
        <v>None</v>
      </c>
      <c r="AQ450" s="44" t="s">
        <v>283</v>
      </c>
      <c r="AR450" t="str">
        <f>IF(C450="","",_xlfn.XLOOKUP(_xlfn.XLOOKUP(C450,table_Termination[Connector],table_Termination[SQD_Breaker]),Table_Breaker[breaker],Table_Breaker[Description]))</f>
        <v/>
      </c>
      <c r="AS450" t="str">
        <f>IF(C450="","",_xlfn.XLOOKUP(_xlfn.XLOOKUP(C450,table_Termination[Connector],table_Termination[HV_Siem_Breaker]),Table_Breaker[breaker],Table_Breaker[Description],""))</f>
        <v/>
      </c>
      <c r="AT450" s="44" t="s">
        <v>283</v>
      </c>
      <c r="AU450" t="e">
        <f t="shared" si="74"/>
        <v>#N/A</v>
      </c>
      <c r="AV450" t="e">
        <f t="shared" si="75"/>
        <v>#N/A</v>
      </c>
      <c r="AW450" s="44" t="str" cm="1">
        <f t="array" ref="AW450">IF(D450="","",_xlfn.TOROW(lookup!A631:A643))</f>
        <v/>
      </c>
    </row>
    <row r="451" spans="1:49" x14ac:dyDescent="0.25">
      <c r="A451" s="56">
        <v>442</v>
      </c>
      <c r="B451" s="57" t="str">
        <f t="shared" si="71"/>
        <v/>
      </c>
      <c r="C451" s="58"/>
      <c r="D451" s="58"/>
      <c r="E451" s="57"/>
      <c r="F451" s="57" t="str">
        <f t="shared" si="72"/>
        <v/>
      </c>
      <c r="G451" s="57"/>
      <c r="H451" s="59"/>
      <c r="I451" s="59" t="s">
        <v>183</v>
      </c>
      <c r="J451" s="59" t="s">
        <v>183</v>
      </c>
      <c r="K451" s="59"/>
      <c r="L451" s="60" t="str">
        <f t="shared" si="76"/>
        <v/>
      </c>
      <c r="M451" s="60" t="str">
        <f t="shared" si="77"/>
        <v/>
      </c>
      <c r="N451" s="59"/>
      <c r="O451" s="59"/>
      <c r="P451" s="61"/>
      <c r="Q451" s="61"/>
      <c r="R451" s="62" t="str">
        <f>IF(C451="","",_xlfn.XLOOKUP(C451,table_Termination[Connector],table_Termination[Conduit_Size]))</f>
        <v/>
      </c>
      <c r="S451" s="63" t="str">
        <f>IF(C451="","",_xlfn.XLOOKUP(C451,table_Termination[Connector],table_Termination[Wire AWG]))</f>
        <v/>
      </c>
      <c r="T451" s="64" t="str">
        <f t="shared" si="69"/>
        <v/>
      </c>
      <c r="U451" s="65" t="str">
        <f>IF(C451="","",LEFT(_xlfn.XLOOKUP(C451,table_Termination[Connector],table_Termination[Voltage]),3))</f>
        <v/>
      </c>
      <c r="V451" s="66" t="str">
        <f t="shared" si="78"/>
        <v/>
      </c>
      <c r="W451" s="64" t="str" cm="1">
        <f t="array" aca="1" ref="W451" ca="1">IF(C451="","",IF(D451="MCC","------",IF(K451="","Black",_xlfn.XLOOKUP(K451,Table_RotateWireColor[circuit],INDIRECT("Table_RotateWireColor["&amp;U451&amp;"]")))))</f>
        <v/>
      </c>
      <c r="X451" s="64" t="str" cm="1">
        <f t="array" aca="1" ref="X451" ca="1">IF(C451="","",IF(D451="MCC","-----",IF(AH451=1,"-",IF(K451="","Red",_xlfn.XLOOKUP(L451,Table_RotateWireColor[circuit],INDIRECT("Table_RotateWireColor["&amp;U451&amp;"]"))))))</f>
        <v/>
      </c>
      <c r="Y451" s="64" t="str" cm="1">
        <f t="array" aca="1" ref="Y451" ca="1">IF(C451="","",IF(D451="MCC","-----",IF(AH451&lt;=2,"-",IF(K451="","Blue",_xlfn.XLOOKUP(M451,Table_RotateWireColor[circuit],INDIRECT("Table_RotateWireColor["&amp;U451&amp;"]"))))))</f>
        <v/>
      </c>
      <c r="Z451" s="64" t="str" cm="1">
        <f t="array" aca="1" ref="Z451" ca="1">IF(C451="","",IF(D451="MCC","-----",IF(AI451&lt;&gt;1,"-",IF(K451="","White",_xlfn.XLOOKUP("N",Table_RotateWireColor[circuit],INDIRECT("Table_RotateWireColor["&amp;U451&amp;"]"))))))</f>
        <v/>
      </c>
      <c r="AA451" s="64" t="str">
        <f t="shared" si="73"/>
        <v/>
      </c>
      <c r="AB451" s="67" t="str">
        <f>IF(C451="","","PWxx-"&amp;_xlfn.XLOOKUP(C451,table_Termination[Connector],table_Termination[Abbreviation])&amp;"T-xxSALx("&amp;IF(D451="LFMC",0,IF(D451="MCC",1,3))&amp;IF(Q451="Bolt",1,0)&amp;IF(AL451="None",0,IF(AL451="1G",1,IF(AL451="4x4",2,3)))&amp;")")</f>
        <v/>
      </c>
      <c r="AC451" s="68" t="str">
        <f>IF(D451="MCC","MC Cable Wire Colors "&amp;_xlfn.XLOOKUP(C451,table_Termination[Connector],table_Termination[MCC_Wire_Colors]),"")</f>
        <v/>
      </c>
      <c r="AD451" s="69"/>
      <c r="AG451" t="e">
        <f>IF(AND(LEFT(C451,2)="L6",_xlfn.NUMBERVALUE(LEFT(U451,3))&gt;250),"1ph",_xlfn.XLOOKUP(C451,table_Termination[Connector],table_Termination[Phasing]))</f>
        <v>#N/A</v>
      </c>
      <c r="AH451" t="e">
        <f>_xlfn.XLOOKUP('Order Entry'!AG451,lookup!$O$3:$O$7,lookup!$P$3:$P$7)</f>
        <v>#N/A</v>
      </c>
      <c r="AI451" t="e">
        <f>_xlfn.XLOOKUP('Order Entry'!AG451,lookup!$O$3:$O$7,lookup!$Q$3:$Q$7)</f>
        <v>#N/A</v>
      </c>
      <c r="AJ451">
        <f t="shared" si="70"/>
        <v>0</v>
      </c>
      <c r="AK451" t="e">
        <f>_xlfn.XLOOKUP(C451,table_Termination[Connector],table_Termination[Plate_Hole])</f>
        <v>#N/A</v>
      </c>
      <c r="AL451" t="e">
        <f>_xlfn.XLOOKUP(V451,lookup!$AD$68:$AD$72,lookup!$AC$68:$AC$72)</f>
        <v>#N/A</v>
      </c>
      <c r="AM451" s="44" t="str" cm="1">
        <f t="array" ref="AM451">IF(C451="","",IF(_xlfn.XLOOKUP(C451,table_Termination[Connector],table_Termination[Plate_Hole])=1.6,{"4x4","1G"},IF(_xlfn.XLOOKUP(C451,table_Termination[Connector],table_Termination[Plate_Hole])=2.1,"4x4","None")))</f>
        <v/>
      </c>
      <c r="AO451" s="44" t="str" cm="1">
        <f t="array" ref="AO451">IF(AM451="","None",_xlfn.XLOOKUP(_xlfn.ANCHORARRAY(AM451),lookup!$AC$68:$AC$72,lookup!$AD$68:$AD$72))</f>
        <v>None</v>
      </c>
      <c r="AQ451" s="44" t="s">
        <v>283</v>
      </c>
      <c r="AR451" t="str">
        <f>IF(C451="","",_xlfn.XLOOKUP(_xlfn.XLOOKUP(C451,table_Termination[Connector],table_Termination[SQD_Breaker]),Table_Breaker[breaker],Table_Breaker[Description]))</f>
        <v/>
      </c>
      <c r="AS451" t="str">
        <f>IF(C451="","",_xlfn.XLOOKUP(_xlfn.XLOOKUP(C451,table_Termination[Connector],table_Termination[HV_Siem_Breaker]),Table_Breaker[breaker],Table_Breaker[Description],""))</f>
        <v/>
      </c>
      <c r="AT451" s="44" t="s">
        <v>283</v>
      </c>
      <c r="AU451" t="e">
        <f t="shared" si="74"/>
        <v>#N/A</v>
      </c>
      <c r="AV451" t="e">
        <f t="shared" si="75"/>
        <v>#N/A</v>
      </c>
      <c r="AW451" s="44" t="str" cm="1">
        <f t="array" ref="AW451">IF(D451="","",_xlfn.TOROW(lookup!A632:A644))</f>
        <v/>
      </c>
    </row>
    <row r="452" spans="1:49" x14ac:dyDescent="0.25">
      <c r="A452" s="56">
        <v>443</v>
      </c>
      <c r="B452" s="57" t="str">
        <f t="shared" si="71"/>
        <v/>
      </c>
      <c r="C452" s="58"/>
      <c r="D452" s="58"/>
      <c r="E452" s="57"/>
      <c r="F452" s="57" t="str">
        <f t="shared" si="72"/>
        <v/>
      </c>
      <c r="G452" s="57"/>
      <c r="H452" s="59"/>
      <c r="I452" s="59" t="s">
        <v>183</v>
      </c>
      <c r="J452" s="59" t="s">
        <v>183</v>
      </c>
      <c r="K452" s="59"/>
      <c r="L452" s="60" t="str">
        <f t="shared" si="76"/>
        <v/>
      </c>
      <c r="M452" s="60" t="str">
        <f t="shared" si="77"/>
        <v/>
      </c>
      <c r="N452" s="59"/>
      <c r="O452" s="59"/>
      <c r="P452" s="61"/>
      <c r="Q452" s="61"/>
      <c r="R452" s="62" t="str">
        <f>IF(C452="","",_xlfn.XLOOKUP(C452,table_Termination[Connector],table_Termination[Conduit_Size]))</f>
        <v/>
      </c>
      <c r="S452" s="63" t="str">
        <f>IF(C452="","",_xlfn.XLOOKUP(C452,table_Termination[Connector],table_Termination[Wire AWG]))</f>
        <v/>
      </c>
      <c r="T452" s="64" t="str">
        <f t="shared" si="69"/>
        <v/>
      </c>
      <c r="U452" s="65" t="str">
        <f>IF(C452="","",LEFT(_xlfn.XLOOKUP(C452,table_Termination[Connector],table_Termination[Voltage]),3))</f>
        <v/>
      </c>
      <c r="V452" s="66" t="str">
        <f t="shared" si="78"/>
        <v/>
      </c>
      <c r="W452" s="64" t="str" cm="1">
        <f t="array" aca="1" ref="W452" ca="1">IF(C452="","",IF(D452="MCC","------",IF(K452="","Black",_xlfn.XLOOKUP(K452,Table_RotateWireColor[circuit],INDIRECT("Table_RotateWireColor["&amp;U452&amp;"]")))))</f>
        <v/>
      </c>
      <c r="X452" s="64" t="str" cm="1">
        <f t="array" aca="1" ref="X452" ca="1">IF(C452="","",IF(D452="MCC","-----",IF(AH452=1,"-",IF(K452="","Red",_xlfn.XLOOKUP(L452,Table_RotateWireColor[circuit],INDIRECT("Table_RotateWireColor["&amp;U452&amp;"]"))))))</f>
        <v/>
      </c>
      <c r="Y452" s="64" t="str" cm="1">
        <f t="array" aca="1" ref="Y452" ca="1">IF(C452="","",IF(D452="MCC","-----",IF(AH452&lt;=2,"-",IF(K452="","Blue",_xlfn.XLOOKUP(M452,Table_RotateWireColor[circuit],INDIRECT("Table_RotateWireColor["&amp;U452&amp;"]"))))))</f>
        <v/>
      </c>
      <c r="Z452" s="64" t="str" cm="1">
        <f t="array" aca="1" ref="Z452" ca="1">IF(C452="","",IF(D452="MCC","-----",IF(AI452&lt;&gt;1,"-",IF(K452="","White",_xlfn.XLOOKUP("N",Table_RotateWireColor[circuit],INDIRECT("Table_RotateWireColor["&amp;U452&amp;"]"))))))</f>
        <v/>
      </c>
      <c r="AA452" s="64" t="str">
        <f t="shared" si="73"/>
        <v/>
      </c>
      <c r="AB452" s="67" t="str">
        <f>IF(C452="","","PWxx-"&amp;_xlfn.XLOOKUP(C452,table_Termination[Connector],table_Termination[Abbreviation])&amp;"T-xxSALx("&amp;IF(D452="LFMC",0,IF(D452="MCC",1,3))&amp;IF(Q452="Bolt",1,0)&amp;IF(AL452="None",0,IF(AL452="1G",1,IF(AL452="4x4",2,3)))&amp;")")</f>
        <v/>
      </c>
      <c r="AC452" s="68" t="str">
        <f>IF(D452="MCC","MC Cable Wire Colors "&amp;_xlfn.XLOOKUP(C452,table_Termination[Connector],table_Termination[MCC_Wire_Colors]),"")</f>
        <v/>
      </c>
      <c r="AD452" s="69"/>
      <c r="AG452" t="e">
        <f>IF(AND(LEFT(C452,2)="L6",_xlfn.NUMBERVALUE(LEFT(U452,3))&gt;250),"1ph",_xlfn.XLOOKUP(C452,table_Termination[Connector],table_Termination[Phasing]))</f>
        <v>#N/A</v>
      </c>
      <c r="AH452" t="e">
        <f>_xlfn.XLOOKUP('Order Entry'!AG452,lookup!$O$3:$O$7,lookup!$P$3:$P$7)</f>
        <v>#N/A</v>
      </c>
      <c r="AI452" t="e">
        <f>_xlfn.XLOOKUP('Order Entry'!AG452,lookup!$O$3:$O$7,lookup!$Q$3:$Q$7)</f>
        <v>#N/A</v>
      </c>
      <c r="AJ452">
        <f t="shared" si="70"/>
        <v>0</v>
      </c>
      <c r="AK452" t="e">
        <f>_xlfn.XLOOKUP(C452,table_Termination[Connector],table_Termination[Plate_Hole])</f>
        <v>#N/A</v>
      </c>
      <c r="AL452" t="e">
        <f>_xlfn.XLOOKUP(V452,lookup!$AD$68:$AD$72,lookup!$AC$68:$AC$72)</f>
        <v>#N/A</v>
      </c>
      <c r="AM452" s="44" t="str" cm="1">
        <f t="array" ref="AM452">IF(C452="","",IF(_xlfn.XLOOKUP(C452,table_Termination[Connector],table_Termination[Plate_Hole])=1.6,{"4x4","1G"},IF(_xlfn.XLOOKUP(C452,table_Termination[Connector],table_Termination[Plate_Hole])=2.1,"4x4","None")))</f>
        <v/>
      </c>
      <c r="AO452" s="44" t="str" cm="1">
        <f t="array" ref="AO452">IF(AM452="","None",_xlfn.XLOOKUP(_xlfn.ANCHORARRAY(AM452),lookup!$AC$68:$AC$72,lookup!$AD$68:$AD$72))</f>
        <v>None</v>
      </c>
      <c r="AQ452" s="44" t="s">
        <v>283</v>
      </c>
      <c r="AR452" t="str">
        <f>IF(C452="","",_xlfn.XLOOKUP(_xlfn.XLOOKUP(C452,table_Termination[Connector],table_Termination[SQD_Breaker]),Table_Breaker[breaker],Table_Breaker[Description]))</f>
        <v/>
      </c>
      <c r="AS452" t="str">
        <f>IF(C452="","",_xlfn.XLOOKUP(_xlfn.XLOOKUP(C452,table_Termination[Connector],table_Termination[HV_Siem_Breaker]),Table_Breaker[breaker],Table_Breaker[Description],""))</f>
        <v/>
      </c>
      <c r="AT452" s="44" t="s">
        <v>283</v>
      </c>
      <c r="AU452" t="e">
        <f t="shared" si="74"/>
        <v>#N/A</v>
      </c>
      <c r="AV452" t="e">
        <f t="shared" si="75"/>
        <v>#N/A</v>
      </c>
      <c r="AW452" s="44" t="str" cm="1">
        <f t="array" ref="AW452">IF(D452="","",_xlfn.TOROW(lookup!A633:A645))</f>
        <v/>
      </c>
    </row>
    <row r="453" spans="1:49" x14ac:dyDescent="0.25">
      <c r="A453" s="56">
        <v>444</v>
      </c>
      <c r="B453" s="57" t="str">
        <f t="shared" si="71"/>
        <v/>
      </c>
      <c r="C453" s="58"/>
      <c r="D453" s="58"/>
      <c r="E453" s="57"/>
      <c r="F453" s="57" t="str">
        <f t="shared" si="72"/>
        <v/>
      </c>
      <c r="G453" s="57"/>
      <c r="H453" s="59"/>
      <c r="I453" s="59" t="s">
        <v>183</v>
      </c>
      <c r="J453" s="59" t="s">
        <v>183</v>
      </c>
      <c r="K453" s="59"/>
      <c r="L453" s="60" t="str">
        <f t="shared" si="76"/>
        <v/>
      </c>
      <c r="M453" s="60" t="str">
        <f t="shared" si="77"/>
        <v/>
      </c>
      <c r="N453" s="59"/>
      <c r="O453" s="59"/>
      <c r="P453" s="61"/>
      <c r="Q453" s="61"/>
      <c r="R453" s="62" t="str">
        <f>IF(C453="","",_xlfn.XLOOKUP(C453,table_Termination[Connector],table_Termination[Conduit_Size]))</f>
        <v/>
      </c>
      <c r="S453" s="63" t="str">
        <f>IF(C453="","",_xlfn.XLOOKUP(C453,table_Termination[Connector],table_Termination[Wire AWG]))</f>
        <v/>
      </c>
      <c r="T453" s="64" t="str">
        <f t="shared" si="69"/>
        <v/>
      </c>
      <c r="U453" s="65" t="str">
        <f>IF(C453="","",LEFT(_xlfn.XLOOKUP(C453,table_Termination[Connector],table_Termination[Voltage]),3))</f>
        <v/>
      </c>
      <c r="V453" s="66" t="str">
        <f t="shared" si="78"/>
        <v/>
      </c>
      <c r="W453" s="64" t="str" cm="1">
        <f t="array" aca="1" ref="W453" ca="1">IF(C453="","",IF(D453="MCC","------",IF(K453="","Black",_xlfn.XLOOKUP(K453,Table_RotateWireColor[circuit],INDIRECT("Table_RotateWireColor["&amp;U453&amp;"]")))))</f>
        <v/>
      </c>
      <c r="X453" s="64" t="str" cm="1">
        <f t="array" aca="1" ref="X453" ca="1">IF(C453="","",IF(D453="MCC","-----",IF(AH453=1,"-",IF(K453="","Red",_xlfn.XLOOKUP(L453,Table_RotateWireColor[circuit],INDIRECT("Table_RotateWireColor["&amp;U453&amp;"]"))))))</f>
        <v/>
      </c>
      <c r="Y453" s="64" t="str" cm="1">
        <f t="array" aca="1" ref="Y453" ca="1">IF(C453="","",IF(D453="MCC","-----",IF(AH453&lt;=2,"-",IF(K453="","Blue",_xlfn.XLOOKUP(M453,Table_RotateWireColor[circuit],INDIRECT("Table_RotateWireColor["&amp;U453&amp;"]"))))))</f>
        <v/>
      </c>
      <c r="Z453" s="64" t="str" cm="1">
        <f t="array" aca="1" ref="Z453" ca="1">IF(C453="","",IF(D453="MCC","-----",IF(AI453&lt;&gt;1,"-",IF(K453="","White",_xlfn.XLOOKUP("N",Table_RotateWireColor[circuit],INDIRECT("Table_RotateWireColor["&amp;U453&amp;"]"))))))</f>
        <v/>
      </c>
      <c r="AA453" s="64" t="str">
        <f t="shared" si="73"/>
        <v/>
      </c>
      <c r="AB453" s="67" t="str">
        <f>IF(C453="","","PWxx-"&amp;_xlfn.XLOOKUP(C453,table_Termination[Connector],table_Termination[Abbreviation])&amp;"T-xxSALx("&amp;IF(D453="LFMC",0,IF(D453="MCC",1,3))&amp;IF(Q453="Bolt",1,0)&amp;IF(AL453="None",0,IF(AL453="1G",1,IF(AL453="4x4",2,3)))&amp;")")</f>
        <v/>
      </c>
      <c r="AC453" s="68" t="str">
        <f>IF(D453="MCC","MC Cable Wire Colors "&amp;_xlfn.XLOOKUP(C453,table_Termination[Connector],table_Termination[MCC_Wire_Colors]),"")</f>
        <v/>
      </c>
      <c r="AD453" s="69"/>
      <c r="AG453" t="e">
        <f>IF(AND(LEFT(C453,2)="L6",_xlfn.NUMBERVALUE(LEFT(U453,3))&gt;250),"1ph",_xlfn.XLOOKUP(C453,table_Termination[Connector],table_Termination[Phasing]))</f>
        <v>#N/A</v>
      </c>
      <c r="AH453" t="e">
        <f>_xlfn.XLOOKUP('Order Entry'!AG453,lookup!$O$3:$O$7,lookup!$P$3:$P$7)</f>
        <v>#N/A</v>
      </c>
      <c r="AI453" t="e">
        <f>_xlfn.XLOOKUP('Order Entry'!AG453,lookup!$O$3:$O$7,lookup!$Q$3:$Q$7)</f>
        <v>#N/A</v>
      </c>
      <c r="AJ453">
        <f t="shared" si="70"/>
        <v>0</v>
      </c>
      <c r="AK453" t="e">
        <f>_xlfn.XLOOKUP(C453,table_Termination[Connector],table_Termination[Plate_Hole])</f>
        <v>#N/A</v>
      </c>
      <c r="AL453" t="e">
        <f>_xlfn.XLOOKUP(V453,lookup!$AD$68:$AD$72,lookup!$AC$68:$AC$72)</f>
        <v>#N/A</v>
      </c>
      <c r="AM453" s="44" t="str" cm="1">
        <f t="array" ref="AM453">IF(C453="","",IF(_xlfn.XLOOKUP(C453,table_Termination[Connector],table_Termination[Plate_Hole])=1.6,{"4x4","1G"},IF(_xlfn.XLOOKUP(C453,table_Termination[Connector],table_Termination[Plate_Hole])=2.1,"4x4","None")))</f>
        <v/>
      </c>
      <c r="AO453" s="44" t="str" cm="1">
        <f t="array" ref="AO453">IF(AM453="","None",_xlfn.XLOOKUP(_xlfn.ANCHORARRAY(AM453),lookup!$AC$68:$AC$72,lookup!$AD$68:$AD$72))</f>
        <v>None</v>
      </c>
      <c r="AQ453" s="44" t="s">
        <v>283</v>
      </c>
      <c r="AR453" t="str">
        <f>IF(C453="","",_xlfn.XLOOKUP(_xlfn.XLOOKUP(C453,table_Termination[Connector],table_Termination[SQD_Breaker]),Table_Breaker[breaker],Table_Breaker[Description]))</f>
        <v/>
      </c>
      <c r="AS453" t="str">
        <f>IF(C453="","",_xlfn.XLOOKUP(_xlfn.XLOOKUP(C453,table_Termination[Connector],table_Termination[HV_Siem_Breaker]),Table_Breaker[breaker],Table_Breaker[Description],""))</f>
        <v/>
      </c>
      <c r="AT453" s="44" t="s">
        <v>283</v>
      </c>
      <c r="AU453" t="e">
        <f t="shared" si="74"/>
        <v>#N/A</v>
      </c>
      <c r="AV453" t="e">
        <f t="shared" si="75"/>
        <v>#N/A</v>
      </c>
      <c r="AW453" s="44" t="str" cm="1">
        <f t="array" ref="AW453">IF(D453="","",_xlfn.TOROW(lookup!A634:A646))</f>
        <v/>
      </c>
    </row>
    <row r="454" spans="1:49" x14ac:dyDescent="0.25">
      <c r="A454" s="56">
        <v>445</v>
      </c>
      <c r="B454" s="57" t="str">
        <f t="shared" si="71"/>
        <v/>
      </c>
      <c r="C454" s="58"/>
      <c r="D454" s="58"/>
      <c r="E454" s="57"/>
      <c r="F454" s="57" t="str">
        <f t="shared" si="72"/>
        <v/>
      </c>
      <c r="G454" s="57"/>
      <c r="H454" s="59"/>
      <c r="I454" s="59" t="s">
        <v>183</v>
      </c>
      <c r="J454" s="59" t="s">
        <v>183</v>
      </c>
      <c r="K454" s="59"/>
      <c r="L454" s="60" t="str">
        <f t="shared" si="76"/>
        <v/>
      </c>
      <c r="M454" s="60" t="str">
        <f t="shared" si="77"/>
        <v/>
      </c>
      <c r="N454" s="59"/>
      <c r="O454" s="59"/>
      <c r="P454" s="61"/>
      <c r="Q454" s="61"/>
      <c r="R454" s="62" t="str">
        <f>IF(C454="","",_xlfn.XLOOKUP(C454,table_Termination[Connector],table_Termination[Conduit_Size]))</f>
        <v/>
      </c>
      <c r="S454" s="63" t="str">
        <f>IF(C454="","",_xlfn.XLOOKUP(C454,table_Termination[Connector],table_Termination[Wire AWG]))</f>
        <v/>
      </c>
      <c r="T454" s="64" t="str">
        <f t="shared" si="69"/>
        <v/>
      </c>
      <c r="U454" s="65" t="str">
        <f>IF(C454="","",LEFT(_xlfn.XLOOKUP(C454,table_Termination[Connector],table_Termination[Voltage]),3))</f>
        <v/>
      </c>
      <c r="V454" s="66" t="str">
        <f t="shared" si="78"/>
        <v/>
      </c>
      <c r="W454" s="64" t="str" cm="1">
        <f t="array" aca="1" ref="W454" ca="1">IF(C454="","",IF(D454="MCC","------",IF(K454="","Black",_xlfn.XLOOKUP(K454,Table_RotateWireColor[circuit],INDIRECT("Table_RotateWireColor["&amp;U454&amp;"]")))))</f>
        <v/>
      </c>
      <c r="X454" s="64" t="str" cm="1">
        <f t="array" aca="1" ref="X454" ca="1">IF(C454="","",IF(D454="MCC","-----",IF(AH454=1,"-",IF(K454="","Red",_xlfn.XLOOKUP(L454,Table_RotateWireColor[circuit],INDIRECT("Table_RotateWireColor["&amp;U454&amp;"]"))))))</f>
        <v/>
      </c>
      <c r="Y454" s="64" t="str" cm="1">
        <f t="array" aca="1" ref="Y454" ca="1">IF(C454="","",IF(D454="MCC","-----",IF(AH454&lt;=2,"-",IF(K454="","Blue",_xlfn.XLOOKUP(M454,Table_RotateWireColor[circuit],INDIRECT("Table_RotateWireColor["&amp;U454&amp;"]"))))))</f>
        <v/>
      </c>
      <c r="Z454" s="64" t="str" cm="1">
        <f t="array" aca="1" ref="Z454" ca="1">IF(C454="","",IF(D454="MCC","-----",IF(AI454&lt;&gt;1,"-",IF(K454="","White",_xlfn.XLOOKUP("N",Table_RotateWireColor[circuit],INDIRECT("Table_RotateWireColor["&amp;U454&amp;"]"))))))</f>
        <v/>
      </c>
      <c r="AA454" s="64" t="str">
        <f t="shared" si="73"/>
        <v/>
      </c>
      <c r="AB454" s="67" t="str">
        <f>IF(C454="","","PWxx-"&amp;_xlfn.XLOOKUP(C454,table_Termination[Connector],table_Termination[Abbreviation])&amp;"T-xxSALx("&amp;IF(D454="LFMC",0,IF(D454="MCC",1,3))&amp;IF(Q454="Bolt",1,0)&amp;IF(AL454="None",0,IF(AL454="1G",1,IF(AL454="4x4",2,3)))&amp;")")</f>
        <v/>
      </c>
      <c r="AC454" s="68" t="str">
        <f>IF(D454="MCC","MC Cable Wire Colors "&amp;_xlfn.XLOOKUP(C454,table_Termination[Connector],table_Termination[MCC_Wire_Colors]),"")</f>
        <v/>
      </c>
      <c r="AD454" s="69"/>
      <c r="AG454" t="e">
        <f>IF(AND(LEFT(C454,2)="L6",_xlfn.NUMBERVALUE(LEFT(U454,3))&gt;250),"1ph",_xlfn.XLOOKUP(C454,table_Termination[Connector],table_Termination[Phasing]))</f>
        <v>#N/A</v>
      </c>
      <c r="AH454" t="e">
        <f>_xlfn.XLOOKUP('Order Entry'!AG454,lookup!$O$3:$O$7,lookup!$P$3:$P$7)</f>
        <v>#N/A</v>
      </c>
      <c r="AI454" t="e">
        <f>_xlfn.XLOOKUP('Order Entry'!AG454,lookup!$O$3:$O$7,lookup!$Q$3:$Q$7)</f>
        <v>#N/A</v>
      </c>
      <c r="AJ454">
        <f t="shared" si="70"/>
        <v>0</v>
      </c>
      <c r="AK454" t="e">
        <f>_xlfn.XLOOKUP(C454,table_Termination[Connector],table_Termination[Plate_Hole])</f>
        <v>#N/A</v>
      </c>
      <c r="AL454" t="e">
        <f>_xlfn.XLOOKUP(V454,lookup!$AD$68:$AD$72,lookup!$AC$68:$AC$72)</f>
        <v>#N/A</v>
      </c>
      <c r="AM454" s="44" t="str" cm="1">
        <f t="array" ref="AM454">IF(C454="","",IF(_xlfn.XLOOKUP(C454,table_Termination[Connector],table_Termination[Plate_Hole])=1.6,{"4x4","1G"},IF(_xlfn.XLOOKUP(C454,table_Termination[Connector],table_Termination[Plate_Hole])=2.1,"4x4","None")))</f>
        <v/>
      </c>
      <c r="AO454" s="44" t="str" cm="1">
        <f t="array" ref="AO454">IF(AM454="","None",_xlfn.XLOOKUP(_xlfn.ANCHORARRAY(AM454),lookup!$AC$68:$AC$72,lookup!$AD$68:$AD$72))</f>
        <v>None</v>
      </c>
      <c r="AQ454" s="44" t="s">
        <v>283</v>
      </c>
      <c r="AR454" t="str">
        <f>IF(C454="","",_xlfn.XLOOKUP(_xlfn.XLOOKUP(C454,table_Termination[Connector],table_Termination[SQD_Breaker]),Table_Breaker[breaker],Table_Breaker[Description]))</f>
        <v/>
      </c>
      <c r="AS454" t="str">
        <f>IF(C454="","",_xlfn.XLOOKUP(_xlfn.XLOOKUP(C454,table_Termination[Connector],table_Termination[HV_Siem_Breaker]),Table_Breaker[breaker],Table_Breaker[Description],""))</f>
        <v/>
      </c>
      <c r="AT454" s="44" t="s">
        <v>283</v>
      </c>
      <c r="AU454" t="e">
        <f t="shared" si="74"/>
        <v>#N/A</v>
      </c>
      <c r="AV454" t="e">
        <f t="shared" si="75"/>
        <v>#N/A</v>
      </c>
      <c r="AW454" s="44" t="str" cm="1">
        <f t="array" ref="AW454">IF(D454="","",_xlfn.TOROW(lookup!A635:A647))</f>
        <v/>
      </c>
    </row>
    <row r="455" spans="1:49" x14ac:dyDescent="0.25">
      <c r="A455" s="56">
        <v>446</v>
      </c>
      <c r="B455" s="57" t="str">
        <f t="shared" si="71"/>
        <v/>
      </c>
      <c r="C455" s="58"/>
      <c r="D455" s="58"/>
      <c r="E455" s="57"/>
      <c r="F455" s="57" t="str">
        <f t="shared" si="72"/>
        <v/>
      </c>
      <c r="G455" s="57"/>
      <c r="H455" s="59"/>
      <c r="I455" s="59" t="s">
        <v>183</v>
      </c>
      <c r="J455" s="59" t="s">
        <v>183</v>
      </c>
      <c r="K455" s="59"/>
      <c r="L455" s="60" t="str">
        <f t="shared" si="76"/>
        <v/>
      </c>
      <c r="M455" s="60" t="str">
        <f t="shared" si="77"/>
        <v/>
      </c>
      <c r="N455" s="59"/>
      <c r="O455" s="59"/>
      <c r="P455" s="61"/>
      <c r="Q455" s="61"/>
      <c r="R455" s="62" t="str">
        <f>IF(C455="","",_xlfn.XLOOKUP(C455,table_Termination[Connector],table_Termination[Conduit_Size]))</f>
        <v/>
      </c>
      <c r="S455" s="63" t="str">
        <f>IF(C455="","",_xlfn.XLOOKUP(C455,table_Termination[Connector],table_Termination[Wire AWG]))</f>
        <v/>
      </c>
      <c r="T455" s="64" t="str">
        <f t="shared" si="69"/>
        <v/>
      </c>
      <c r="U455" s="65" t="str">
        <f>IF(C455="","",LEFT(_xlfn.XLOOKUP(C455,table_Termination[Connector],table_Termination[Voltage]),3))</f>
        <v/>
      </c>
      <c r="V455" s="66" t="str">
        <f t="shared" si="78"/>
        <v/>
      </c>
      <c r="W455" s="64" t="str" cm="1">
        <f t="array" aca="1" ref="W455" ca="1">IF(C455="","",IF(D455="MCC","------",IF(K455="","Black",_xlfn.XLOOKUP(K455,Table_RotateWireColor[circuit],INDIRECT("Table_RotateWireColor["&amp;U455&amp;"]")))))</f>
        <v/>
      </c>
      <c r="X455" s="64" t="str" cm="1">
        <f t="array" aca="1" ref="X455" ca="1">IF(C455="","",IF(D455="MCC","-----",IF(AH455=1,"-",IF(K455="","Red",_xlfn.XLOOKUP(L455,Table_RotateWireColor[circuit],INDIRECT("Table_RotateWireColor["&amp;U455&amp;"]"))))))</f>
        <v/>
      </c>
      <c r="Y455" s="64" t="str" cm="1">
        <f t="array" aca="1" ref="Y455" ca="1">IF(C455="","",IF(D455="MCC","-----",IF(AH455&lt;=2,"-",IF(K455="","Blue",_xlfn.XLOOKUP(M455,Table_RotateWireColor[circuit],INDIRECT("Table_RotateWireColor["&amp;U455&amp;"]"))))))</f>
        <v/>
      </c>
      <c r="Z455" s="64" t="str" cm="1">
        <f t="array" aca="1" ref="Z455" ca="1">IF(C455="","",IF(D455="MCC","-----",IF(AI455&lt;&gt;1,"-",IF(K455="","White",_xlfn.XLOOKUP("N",Table_RotateWireColor[circuit],INDIRECT("Table_RotateWireColor["&amp;U455&amp;"]"))))))</f>
        <v/>
      </c>
      <c r="AA455" s="64" t="str">
        <f t="shared" si="73"/>
        <v/>
      </c>
      <c r="AB455" s="67" t="str">
        <f>IF(C455="","","PWxx-"&amp;_xlfn.XLOOKUP(C455,table_Termination[Connector],table_Termination[Abbreviation])&amp;"T-xxSALx("&amp;IF(D455="LFMC",0,IF(D455="MCC",1,3))&amp;IF(Q455="Bolt",1,0)&amp;IF(AL455="None",0,IF(AL455="1G",1,IF(AL455="4x4",2,3)))&amp;")")</f>
        <v/>
      </c>
      <c r="AC455" s="68" t="str">
        <f>IF(D455="MCC","MC Cable Wire Colors "&amp;_xlfn.XLOOKUP(C455,table_Termination[Connector],table_Termination[MCC_Wire_Colors]),"")</f>
        <v/>
      </c>
      <c r="AD455" s="69"/>
      <c r="AG455" t="e">
        <f>IF(AND(LEFT(C455,2)="L6",_xlfn.NUMBERVALUE(LEFT(U455,3))&gt;250),"1ph",_xlfn.XLOOKUP(C455,table_Termination[Connector],table_Termination[Phasing]))</f>
        <v>#N/A</v>
      </c>
      <c r="AH455" t="e">
        <f>_xlfn.XLOOKUP('Order Entry'!AG455,lookup!$O$3:$O$7,lookup!$P$3:$P$7)</f>
        <v>#N/A</v>
      </c>
      <c r="AI455" t="e">
        <f>_xlfn.XLOOKUP('Order Entry'!AG455,lookup!$O$3:$O$7,lookup!$Q$3:$Q$7)</f>
        <v>#N/A</v>
      </c>
      <c r="AJ455">
        <f t="shared" si="70"/>
        <v>0</v>
      </c>
      <c r="AK455" t="e">
        <f>_xlfn.XLOOKUP(C455,table_Termination[Connector],table_Termination[Plate_Hole])</f>
        <v>#N/A</v>
      </c>
      <c r="AL455" t="e">
        <f>_xlfn.XLOOKUP(V455,lookup!$AD$68:$AD$72,lookup!$AC$68:$AC$72)</f>
        <v>#N/A</v>
      </c>
      <c r="AM455" s="44" t="str" cm="1">
        <f t="array" ref="AM455">IF(C455="","",IF(_xlfn.XLOOKUP(C455,table_Termination[Connector],table_Termination[Plate_Hole])=1.6,{"4x4","1G"},IF(_xlfn.XLOOKUP(C455,table_Termination[Connector],table_Termination[Plate_Hole])=2.1,"4x4","None")))</f>
        <v/>
      </c>
      <c r="AO455" s="44" t="str" cm="1">
        <f t="array" ref="AO455">IF(AM455="","None",_xlfn.XLOOKUP(_xlfn.ANCHORARRAY(AM455),lookup!$AC$68:$AC$72,lookup!$AD$68:$AD$72))</f>
        <v>None</v>
      </c>
      <c r="AQ455" s="44" t="s">
        <v>283</v>
      </c>
      <c r="AR455" t="str">
        <f>IF(C455="","",_xlfn.XLOOKUP(_xlfn.XLOOKUP(C455,table_Termination[Connector],table_Termination[SQD_Breaker]),Table_Breaker[breaker],Table_Breaker[Description]))</f>
        <v/>
      </c>
      <c r="AS455" t="str">
        <f>IF(C455="","",_xlfn.XLOOKUP(_xlfn.XLOOKUP(C455,table_Termination[Connector],table_Termination[HV_Siem_Breaker]),Table_Breaker[breaker],Table_Breaker[Description],""))</f>
        <v/>
      </c>
      <c r="AT455" s="44" t="s">
        <v>283</v>
      </c>
      <c r="AU455" t="e">
        <f t="shared" si="74"/>
        <v>#N/A</v>
      </c>
      <c r="AV455" t="e">
        <f t="shared" si="75"/>
        <v>#N/A</v>
      </c>
      <c r="AW455" s="44" t="str" cm="1">
        <f t="array" ref="AW455">IF(D455="","",_xlfn.TOROW(lookup!A636:A648))</f>
        <v/>
      </c>
    </row>
    <row r="456" spans="1:49" x14ac:dyDescent="0.25">
      <c r="A456" s="56">
        <v>447</v>
      </c>
      <c r="B456" s="57" t="str">
        <f t="shared" si="71"/>
        <v/>
      </c>
      <c r="C456" s="58"/>
      <c r="D456" s="58"/>
      <c r="E456" s="57"/>
      <c r="F456" s="57" t="str">
        <f t="shared" si="72"/>
        <v/>
      </c>
      <c r="G456" s="57"/>
      <c r="H456" s="59"/>
      <c r="I456" s="59" t="s">
        <v>183</v>
      </c>
      <c r="J456" s="59" t="s">
        <v>183</v>
      </c>
      <c r="K456" s="59"/>
      <c r="L456" s="60" t="str">
        <f t="shared" si="76"/>
        <v/>
      </c>
      <c r="M456" s="60" t="str">
        <f t="shared" si="77"/>
        <v/>
      </c>
      <c r="N456" s="59"/>
      <c r="O456" s="59"/>
      <c r="P456" s="61"/>
      <c r="Q456" s="61"/>
      <c r="R456" s="62" t="str">
        <f>IF(C456="","",_xlfn.XLOOKUP(C456,table_Termination[Connector],table_Termination[Conduit_Size]))</f>
        <v/>
      </c>
      <c r="S456" s="63" t="str">
        <f>IF(C456="","",_xlfn.XLOOKUP(C456,table_Termination[Connector],table_Termination[Wire AWG]))</f>
        <v/>
      </c>
      <c r="T456" s="64" t="str">
        <f t="shared" si="69"/>
        <v/>
      </c>
      <c r="U456" s="65" t="str">
        <f>IF(C456="","",LEFT(_xlfn.XLOOKUP(C456,table_Termination[Connector],table_Termination[Voltage]),3))</f>
        <v/>
      </c>
      <c r="V456" s="66" t="str">
        <f t="shared" si="78"/>
        <v/>
      </c>
      <c r="W456" s="64" t="str" cm="1">
        <f t="array" aca="1" ref="W456" ca="1">IF(C456="","",IF(D456="MCC","------",IF(K456="","Black",_xlfn.XLOOKUP(K456,Table_RotateWireColor[circuit],INDIRECT("Table_RotateWireColor["&amp;U456&amp;"]")))))</f>
        <v/>
      </c>
      <c r="X456" s="64" t="str" cm="1">
        <f t="array" aca="1" ref="X456" ca="1">IF(C456="","",IF(D456="MCC","-----",IF(AH456=1,"-",IF(K456="","Red",_xlfn.XLOOKUP(L456,Table_RotateWireColor[circuit],INDIRECT("Table_RotateWireColor["&amp;U456&amp;"]"))))))</f>
        <v/>
      </c>
      <c r="Y456" s="64" t="str" cm="1">
        <f t="array" aca="1" ref="Y456" ca="1">IF(C456="","",IF(D456="MCC","-----",IF(AH456&lt;=2,"-",IF(K456="","Blue",_xlfn.XLOOKUP(M456,Table_RotateWireColor[circuit],INDIRECT("Table_RotateWireColor["&amp;U456&amp;"]"))))))</f>
        <v/>
      </c>
      <c r="Z456" s="64" t="str" cm="1">
        <f t="array" aca="1" ref="Z456" ca="1">IF(C456="","",IF(D456="MCC","-----",IF(AI456&lt;&gt;1,"-",IF(K456="","White",_xlfn.XLOOKUP("N",Table_RotateWireColor[circuit],INDIRECT("Table_RotateWireColor["&amp;U456&amp;"]"))))))</f>
        <v/>
      </c>
      <c r="AA456" s="64" t="str">
        <f t="shared" si="73"/>
        <v/>
      </c>
      <c r="AB456" s="67" t="str">
        <f>IF(C456="","","PWxx-"&amp;_xlfn.XLOOKUP(C456,table_Termination[Connector],table_Termination[Abbreviation])&amp;"T-xxSALx("&amp;IF(D456="LFMC",0,IF(D456="MCC",1,3))&amp;IF(Q456="Bolt",1,0)&amp;IF(AL456="None",0,IF(AL456="1G",1,IF(AL456="4x4",2,3)))&amp;")")</f>
        <v/>
      </c>
      <c r="AC456" s="68" t="str">
        <f>IF(D456="MCC","MC Cable Wire Colors "&amp;_xlfn.XLOOKUP(C456,table_Termination[Connector],table_Termination[MCC_Wire_Colors]),"")</f>
        <v/>
      </c>
      <c r="AD456" s="69"/>
      <c r="AG456" t="e">
        <f>IF(AND(LEFT(C456,2)="L6",_xlfn.NUMBERVALUE(LEFT(U456,3))&gt;250),"1ph",_xlfn.XLOOKUP(C456,table_Termination[Connector],table_Termination[Phasing]))</f>
        <v>#N/A</v>
      </c>
      <c r="AH456" t="e">
        <f>_xlfn.XLOOKUP('Order Entry'!AG456,lookup!$O$3:$O$7,lookup!$P$3:$P$7)</f>
        <v>#N/A</v>
      </c>
      <c r="AI456" t="e">
        <f>_xlfn.XLOOKUP('Order Entry'!AG456,lookup!$O$3:$O$7,lookup!$Q$3:$Q$7)</f>
        <v>#N/A</v>
      </c>
      <c r="AJ456">
        <f t="shared" si="70"/>
        <v>0</v>
      </c>
      <c r="AK456" t="e">
        <f>_xlfn.XLOOKUP(C456,table_Termination[Connector],table_Termination[Plate_Hole])</f>
        <v>#N/A</v>
      </c>
      <c r="AL456" t="e">
        <f>_xlfn.XLOOKUP(V456,lookup!$AD$68:$AD$72,lookup!$AC$68:$AC$72)</f>
        <v>#N/A</v>
      </c>
      <c r="AM456" s="44" t="str" cm="1">
        <f t="array" ref="AM456">IF(C456="","",IF(_xlfn.XLOOKUP(C456,table_Termination[Connector],table_Termination[Plate_Hole])=1.6,{"4x4","1G"},IF(_xlfn.XLOOKUP(C456,table_Termination[Connector],table_Termination[Plate_Hole])=2.1,"4x4","None")))</f>
        <v/>
      </c>
      <c r="AO456" s="44" t="str" cm="1">
        <f t="array" ref="AO456">IF(AM456="","None",_xlfn.XLOOKUP(_xlfn.ANCHORARRAY(AM456),lookup!$AC$68:$AC$72,lookup!$AD$68:$AD$72))</f>
        <v>None</v>
      </c>
      <c r="AQ456" s="44" t="s">
        <v>283</v>
      </c>
      <c r="AR456" t="str">
        <f>IF(C456="","",_xlfn.XLOOKUP(_xlfn.XLOOKUP(C456,table_Termination[Connector],table_Termination[SQD_Breaker]),Table_Breaker[breaker],Table_Breaker[Description]))</f>
        <v/>
      </c>
      <c r="AS456" t="str">
        <f>IF(C456="","",_xlfn.XLOOKUP(_xlfn.XLOOKUP(C456,table_Termination[Connector],table_Termination[HV_Siem_Breaker]),Table_Breaker[breaker],Table_Breaker[Description],""))</f>
        <v/>
      </c>
      <c r="AT456" s="44" t="s">
        <v>283</v>
      </c>
      <c r="AU456" t="e">
        <f t="shared" si="74"/>
        <v>#N/A</v>
      </c>
      <c r="AV456" t="e">
        <f t="shared" si="75"/>
        <v>#N/A</v>
      </c>
      <c r="AW456" s="44" t="str" cm="1">
        <f t="array" ref="AW456">IF(D456="","",_xlfn.TOROW(lookup!A637:A649))</f>
        <v/>
      </c>
    </row>
    <row r="457" spans="1:49" x14ac:dyDescent="0.25">
      <c r="A457" s="56">
        <v>448</v>
      </c>
      <c r="B457" s="57" t="str">
        <f t="shared" si="71"/>
        <v/>
      </c>
      <c r="C457" s="58"/>
      <c r="D457" s="58"/>
      <c r="E457" s="57"/>
      <c r="F457" s="57" t="str">
        <f t="shared" si="72"/>
        <v/>
      </c>
      <c r="G457" s="57"/>
      <c r="H457" s="59"/>
      <c r="I457" s="59" t="s">
        <v>183</v>
      </c>
      <c r="J457" s="59" t="s">
        <v>183</v>
      </c>
      <c r="K457" s="59"/>
      <c r="L457" s="60" t="str">
        <f t="shared" si="76"/>
        <v/>
      </c>
      <c r="M457" s="60" t="str">
        <f t="shared" si="77"/>
        <v/>
      </c>
      <c r="N457" s="59"/>
      <c r="O457" s="59"/>
      <c r="P457" s="61"/>
      <c r="Q457" s="61"/>
      <c r="R457" s="62" t="str">
        <f>IF(C457="","",_xlfn.XLOOKUP(C457,table_Termination[Connector],table_Termination[Conduit_Size]))</f>
        <v/>
      </c>
      <c r="S457" s="63" t="str">
        <f>IF(C457="","",_xlfn.XLOOKUP(C457,table_Termination[Connector],table_Termination[Wire AWG]))</f>
        <v/>
      </c>
      <c r="T457" s="64" t="str">
        <f t="shared" si="69"/>
        <v/>
      </c>
      <c r="U457" s="65" t="str">
        <f>IF(C457="","",LEFT(_xlfn.XLOOKUP(C457,table_Termination[Connector],table_Termination[Voltage]),3))</f>
        <v/>
      </c>
      <c r="V457" s="66" t="str">
        <f t="shared" si="78"/>
        <v/>
      </c>
      <c r="W457" s="64" t="str" cm="1">
        <f t="array" aca="1" ref="W457" ca="1">IF(C457="","",IF(D457="MCC","------",IF(K457="","Black",_xlfn.XLOOKUP(K457,Table_RotateWireColor[circuit],INDIRECT("Table_RotateWireColor["&amp;U457&amp;"]")))))</f>
        <v/>
      </c>
      <c r="X457" s="64" t="str" cm="1">
        <f t="array" aca="1" ref="X457" ca="1">IF(C457="","",IF(D457="MCC","-----",IF(AH457=1,"-",IF(K457="","Red",_xlfn.XLOOKUP(L457,Table_RotateWireColor[circuit],INDIRECT("Table_RotateWireColor["&amp;U457&amp;"]"))))))</f>
        <v/>
      </c>
      <c r="Y457" s="64" t="str" cm="1">
        <f t="array" aca="1" ref="Y457" ca="1">IF(C457="","",IF(D457="MCC","-----",IF(AH457&lt;=2,"-",IF(K457="","Blue",_xlfn.XLOOKUP(M457,Table_RotateWireColor[circuit],INDIRECT("Table_RotateWireColor["&amp;U457&amp;"]"))))))</f>
        <v/>
      </c>
      <c r="Z457" s="64" t="str" cm="1">
        <f t="array" aca="1" ref="Z457" ca="1">IF(C457="","",IF(D457="MCC","-----",IF(AI457&lt;&gt;1,"-",IF(K457="","White",_xlfn.XLOOKUP("N",Table_RotateWireColor[circuit],INDIRECT("Table_RotateWireColor["&amp;U457&amp;"]"))))))</f>
        <v/>
      </c>
      <c r="AA457" s="64" t="str">
        <f t="shared" si="73"/>
        <v/>
      </c>
      <c r="AB457" s="67" t="str">
        <f>IF(C457="","","PWxx-"&amp;_xlfn.XLOOKUP(C457,table_Termination[Connector],table_Termination[Abbreviation])&amp;"T-xxSALx("&amp;IF(D457="LFMC",0,IF(D457="MCC",1,3))&amp;IF(Q457="Bolt",1,0)&amp;IF(AL457="None",0,IF(AL457="1G",1,IF(AL457="4x4",2,3)))&amp;")")</f>
        <v/>
      </c>
      <c r="AC457" s="68" t="str">
        <f>IF(D457="MCC","MC Cable Wire Colors "&amp;_xlfn.XLOOKUP(C457,table_Termination[Connector],table_Termination[MCC_Wire_Colors]),"")</f>
        <v/>
      </c>
      <c r="AD457" s="69"/>
      <c r="AG457" t="e">
        <f>IF(AND(LEFT(C457,2)="L6",_xlfn.NUMBERVALUE(LEFT(U457,3))&gt;250),"1ph",_xlfn.XLOOKUP(C457,table_Termination[Connector],table_Termination[Phasing]))</f>
        <v>#N/A</v>
      </c>
      <c r="AH457" t="e">
        <f>_xlfn.XLOOKUP('Order Entry'!AG457,lookup!$O$3:$O$7,lookup!$P$3:$P$7)</f>
        <v>#N/A</v>
      </c>
      <c r="AI457" t="e">
        <f>_xlfn.XLOOKUP('Order Entry'!AG457,lookup!$O$3:$O$7,lookup!$Q$3:$Q$7)</f>
        <v>#N/A</v>
      </c>
      <c r="AJ457">
        <f t="shared" si="70"/>
        <v>0</v>
      </c>
      <c r="AK457" t="e">
        <f>_xlfn.XLOOKUP(C457,table_Termination[Connector],table_Termination[Plate_Hole])</f>
        <v>#N/A</v>
      </c>
      <c r="AL457" t="e">
        <f>_xlfn.XLOOKUP(V457,lookup!$AD$68:$AD$72,lookup!$AC$68:$AC$72)</f>
        <v>#N/A</v>
      </c>
      <c r="AM457" s="44" t="str" cm="1">
        <f t="array" ref="AM457">IF(C457="","",IF(_xlfn.XLOOKUP(C457,table_Termination[Connector],table_Termination[Plate_Hole])=1.6,{"4x4","1G"},IF(_xlfn.XLOOKUP(C457,table_Termination[Connector],table_Termination[Plate_Hole])=2.1,"4x4","None")))</f>
        <v/>
      </c>
      <c r="AO457" s="44" t="str" cm="1">
        <f t="array" ref="AO457">IF(AM457="","None",_xlfn.XLOOKUP(_xlfn.ANCHORARRAY(AM457),lookup!$AC$68:$AC$72,lookup!$AD$68:$AD$72))</f>
        <v>None</v>
      </c>
      <c r="AQ457" s="44" t="s">
        <v>283</v>
      </c>
      <c r="AR457" t="str">
        <f>IF(C457="","",_xlfn.XLOOKUP(_xlfn.XLOOKUP(C457,table_Termination[Connector],table_Termination[SQD_Breaker]),Table_Breaker[breaker],Table_Breaker[Description]))</f>
        <v/>
      </c>
      <c r="AS457" t="str">
        <f>IF(C457="","",_xlfn.XLOOKUP(_xlfn.XLOOKUP(C457,table_Termination[Connector],table_Termination[HV_Siem_Breaker]),Table_Breaker[breaker],Table_Breaker[Description],""))</f>
        <v/>
      </c>
      <c r="AT457" s="44" t="s">
        <v>283</v>
      </c>
      <c r="AU457" t="e">
        <f t="shared" si="74"/>
        <v>#N/A</v>
      </c>
      <c r="AV457" t="e">
        <f t="shared" si="75"/>
        <v>#N/A</v>
      </c>
      <c r="AW457" s="44" t="str" cm="1">
        <f t="array" ref="AW457">IF(D457="","",_xlfn.TOROW(lookup!A638:A650))</f>
        <v/>
      </c>
    </row>
    <row r="458" spans="1:49" x14ac:dyDescent="0.25">
      <c r="A458" s="56">
        <v>449</v>
      </c>
      <c r="B458" s="57" t="str">
        <f t="shared" si="71"/>
        <v/>
      </c>
      <c r="C458" s="58"/>
      <c r="D458" s="58"/>
      <c r="E458" s="57"/>
      <c r="F458" s="57" t="str">
        <f t="shared" si="72"/>
        <v/>
      </c>
      <c r="G458" s="57"/>
      <c r="H458" s="59"/>
      <c r="I458" s="59" t="s">
        <v>183</v>
      </c>
      <c r="J458" s="59" t="s">
        <v>183</v>
      </c>
      <c r="K458" s="59"/>
      <c r="L458" s="60" t="str">
        <f t="shared" si="76"/>
        <v/>
      </c>
      <c r="M458" s="60" t="str">
        <f t="shared" si="77"/>
        <v/>
      </c>
      <c r="N458" s="59"/>
      <c r="O458" s="59"/>
      <c r="P458" s="61"/>
      <c r="Q458" s="61"/>
      <c r="R458" s="62" t="str">
        <f>IF(C458="","",_xlfn.XLOOKUP(C458,table_Termination[Connector],table_Termination[Conduit_Size]))</f>
        <v/>
      </c>
      <c r="S458" s="63" t="str">
        <f>IF(C458="","",_xlfn.XLOOKUP(C458,table_Termination[Connector],table_Termination[Wire AWG]))</f>
        <v/>
      </c>
      <c r="T458" s="64" t="str">
        <f t="shared" ref="T458:T521" si="79">IF(C458="","",IF(S458&lt;6,8,10))</f>
        <v/>
      </c>
      <c r="U458" s="65" t="str">
        <f>IF(C458="","",LEFT(_xlfn.XLOOKUP(C458,table_Termination[Connector],table_Termination[Voltage]),3))</f>
        <v/>
      </c>
      <c r="V458" s="66" t="str">
        <f t="shared" si="78"/>
        <v/>
      </c>
      <c r="W458" s="64" t="str" cm="1">
        <f t="array" aca="1" ref="W458" ca="1">IF(C458="","",IF(D458="MCC","------",IF(K458="","Black",_xlfn.XLOOKUP(K458,Table_RotateWireColor[circuit],INDIRECT("Table_RotateWireColor["&amp;U458&amp;"]")))))</f>
        <v/>
      </c>
      <c r="X458" s="64" t="str" cm="1">
        <f t="array" aca="1" ref="X458" ca="1">IF(C458="","",IF(D458="MCC","-----",IF(AH458=1,"-",IF(K458="","Red",_xlfn.XLOOKUP(L458,Table_RotateWireColor[circuit],INDIRECT("Table_RotateWireColor["&amp;U458&amp;"]"))))))</f>
        <v/>
      </c>
      <c r="Y458" s="64" t="str" cm="1">
        <f t="array" aca="1" ref="Y458" ca="1">IF(C458="","",IF(D458="MCC","-----",IF(AH458&lt;=2,"-",IF(K458="","Blue",_xlfn.XLOOKUP(M458,Table_RotateWireColor[circuit],INDIRECT("Table_RotateWireColor["&amp;U458&amp;"]"))))))</f>
        <v/>
      </c>
      <c r="Z458" s="64" t="str" cm="1">
        <f t="array" aca="1" ref="Z458" ca="1">IF(C458="","",IF(D458="MCC","-----",IF(AI458&lt;&gt;1,"-",IF(K458="","White",_xlfn.XLOOKUP("N",Table_RotateWireColor[circuit],INDIRECT("Table_RotateWireColor["&amp;U458&amp;"]"))))))</f>
        <v/>
      </c>
      <c r="AA458" s="64" t="str">
        <f t="shared" si="73"/>
        <v/>
      </c>
      <c r="AB458" s="67" t="str">
        <f>IF(C458="","","PWxx-"&amp;_xlfn.XLOOKUP(C458,table_Termination[Connector],table_Termination[Abbreviation])&amp;"T-xxSALx("&amp;IF(D458="LFMC",0,IF(D458="MCC",1,3))&amp;IF(Q458="Bolt",1,0)&amp;IF(AL458="None",0,IF(AL458="1G",1,IF(AL458="4x4",2,3)))&amp;")")</f>
        <v/>
      </c>
      <c r="AC458" s="68" t="str">
        <f>IF(D458="MCC","MC Cable Wire Colors "&amp;_xlfn.XLOOKUP(C458,table_Termination[Connector],table_Termination[MCC_Wire_Colors]),"")</f>
        <v/>
      </c>
      <c r="AD458" s="69"/>
      <c r="AG458" t="e">
        <f>IF(AND(LEFT(C458,2)="L6",_xlfn.NUMBERVALUE(LEFT(U458,3))&gt;250),"1ph",_xlfn.XLOOKUP(C458,table_Termination[Connector],table_Termination[Phasing]))</f>
        <v>#N/A</v>
      </c>
      <c r="AH458" t="e">
        <f>_xlfn.XLOOKUP('Order Entry'!AG458,lookup!$O$3:$O$7,lookup!$P$3:$P$7)</f>
        <v>#N/A</v>
      </c>
      <c r="AI458" t="e">
        <f>_xlfn.XLOOKUP('Order Entry'!AG458,lookup!$O$3:$O$7,lookup!$Q$3:$Q$7)</f>
        <v>#N/A</v>
      </c>
      <c r="AJ458">
        <f t="shared" ref="AJ458:AJ521" si="80">IF(_xlfn.NUMBERVALUE(LEFT(K458,3))=120,208,_xlfn.NUMBERVALUE(LEFT(K458,3)))</f>
        <v>0</v>
      </c>
      <c r="AK458" t="e">
        <f>_xlfn.XLOOKUP(C458,table_Termination[Connector],table_Termination[Plate_Hole])</f>
        <v>#N/A</v>
      </c>
      <c r="AL458" t="e">
        <f>_xlfn.XLOOKUP(V458,lookup!$AD$68:$AD$72,lookup!$AC$68:$AC$72)</f>
        <v>#N/A</v>
      </c>
      <c r="AM458" s="44" t="str" cm="1">
        <f t="array" ref="AM458">IF(C458="","",IF(_xlfn.XLOOKUP(C458,table_Termination[Connector],table_Termination[Plate_Hole])=1.6,{"4x4","1G"},IF(_xlfn.XLOOKUP(C458,table_Termination[Connector],table_Termination[Plate_Hole])=2.1,"4x4","None")))</f>
        <v/>
      </c>
      <c r="AO458" s="44" t="str" cm="1">
        <f t="array" ref="AO458">IF(AM458="","None",_xlfn.XLOOKUP(_xlfn.ANCHORARRAY(AM458),lookup!$AC$68:$AC$72,lookup!$AD$68:$AD$72))</f>
        <v>None</v>
      </c>
      <c r="AQ458" s="44" t="s">
        <v>283</v>
      </c>
      <c r="AR458" t="str">
        <f>IF(C458="","",_xlfn.XLOOKUP(_xlfn.XLOOKUP(C458,table_Termination[Connector],table_Termination[SQD_Breaker]),Table_Breaker[breaker],Table_Breaker[Description]))</f>
        <v/>
      </c>
      <c r="AS458" t="str">
        <f>IF(C458="","",_xlfn.XLOOKUP(_xlfn.XLOOKUP(C458,table_Termination[Connector],table_Termination[HV_Siem_Breaker]),Table_Breaker[breaker],Table_Breaker[Description],""))</f>
        <v/>
      </c>
      <c r="AT458" s="44" t="s">
        <v>283</v>
      </c>
      <c r="AU458" t="e">
        <f t="shared" si="74"/>
        <v>#N/A</v>
      </c>
      <c r="AV458" t="e">
        <f t="shared" si="75"/>
        <v>#N/A</v>
      </c>
      <c r="AW458" s="44" t="str" cm="1">
        <f t="array" ref="AW458">IF(D458="","",_xlfn.TOROW(lookup!A639:A651))</f>
        <v/>
      </c>
    </row>
    <row r="459" spans="1:49" x14ac:dyDescent="0.25">
      <c r="A459" s="56">
        <v>450</v>
      </c>
      <c r="B459" s="57" t="str">
        <f t="shared" ref="B459:B522" si="81">IF(C459="","",1)</f>
        <v/>
      </c>
      <c r="C459" s="58"/>
      <c r="D459" s="58"/>
      <c r="E459" s="57"/>
      <c r="F459" s="57" t="str">
        <f t="shared" ref="F459:F522" si="82">IF(E459="","",6)</f>
        <v/>
      </c>
      <c r="G459" s="57"/>
      <c r="H459" s="59"/>
      <c r="I459" s="59" t="s">
        <v>183</v>
      </c>
      <c r="J459" s="59" t="s">
        <v>183</v>
      </c>
      <c r="K459" s="59"/>
      <c r="L459" s="60" t="str">
        <f t="shared" si="76"/>
        <v/>
      </c>
      <c r="M459" s="60" t="str">
        <f t="shared" si="77"/>
        <v/>
      </c>
      <c r="N459" s="59"/>
      <c r="O459" s="59"/>
      <c r="P459" s="61"/>
      <c r="Q459" s="61"/>
      <c r="R459" s="62" t="str">
        <f>IF(C459="","",_xlfn.XLOOKUP(C459,table_Termination[Connector],table_Termination[Conduit_Size]))</f>
        <v/>
      </c>
      <c r="S459" s="63" t="str">
        <f>IF(C459="","",_xlfn.XLOOKUP(C459,table_Termination[Connector],table_Termination[Wire AWG]))</f>
        <v/>
      </c>
      <c r="T459" s="64" t="str">
        <f t="shared" si="79"/>
        <v/>
      </c>
      <c r="U459" s="65" t="str">
        <f>IF(C459="","",LEFT(_xlfn.XLOOKUP(C459,table_Termination[Connector],table_Termination[Voltage]),3))</f>
        <v/>
      </c>
      <c r="V459" s="66" t="str">
        <f t="shared" si="78"/>
        <v/>
      </c>
      <c r="W459" s="64" t="str" cm="1">
        <f t="array" aca="1" ref="W459" ca="1">IF(C459="","",IF(D459="MCC","------",IF(K459="","Black",_xlfn.XLOOKUP(K459,Table_RotateWireColor[circuit],INDIRECT("Table_RotateWireColor["&amp;U459&amp;"]")))))</f>
        <v/>
      </c>
      <c r="X459" s="64" t="str" cm="1">
        <f t="array" aca="1" ref="X459" ca="1">IF(C459="","",IF(D459="MCC","-----",IF(AH459=1,"-",IF(K459="","Red",_xlfn.XLOOKUP(L459,Table_RotateWireColor[circuit],INDIRECT("Table_RotateWireColor["&amp;U459&amp;"]"))))))</f>
        <v/>
      </c>
      <c r="Y459" s="64" t="str" cm="1">
        <f t="array" aca="1" ref="Y459" ca="1">IF(C459="","",IF(D459="MCC","-----",IF(AH459&lt;=2,"-",IF(K459="","Blue",_xlfn.XLOOKUP(M459,Table_RotateWireColor[circuit],INDIRECT("Table_RotateWireColor["&amp;U459&amp;"]"))))))</f>
        <v/>
      </c>
      <c r="Z459" s="64" t="str" cm="1">
        <f t="array" aca="1" ref="Z459" ca="1">IF(C459="","",IF(D459="MCC","-----",IF(AI459&lt;&gt;1,"-",IF(K459="","White",_xlfn.XLOOKUP("N",Table_RotateWireColor[circuit],INDIRECT("Table_RotateWireColor["&amp;U459&amp;"]"))))))</f>
        <v/>
      </c>
      <c r="AA459" s="64" t="str">
        <f t="shared" ref="AA459:AA522" si="83">IF(C459="","",IF(D459="MCC","--&gt;","Green"))</f>
        <v/>
      </c>
      <c r="AB459" s="67" t="str">
        <f>IF(C459="","","PWxx-"&amp;_xlfn.XLOOKUP(C459,table_Termination[Connector],table_Termination[Abbreviation])&amp;"T-xxSALx("&amp;IF(D459="LFMC",0,IF(D459="MCC",1,3))&amp;IF(Q459="Bolt",1,0)&amp;IF(AL459="None",0,IF(AL459="1G",1,IF(AL459="4x4",2,3)))&amp;")")</f>
        <v/>
      </c>
      <c r="AC459" s="68" t="str">
        <f>IF(D459="MCC","MC Cable Wire Colors "&amp;_xlfn.XLOOKUP(C459,table_Termination[Connector],table_Termination[MCC_Wire_Colors]),"")</f>
        <v/>
      </c>
      <c r="AD459" s="69"/>
      <c r="AG459" t="e">
        <f>IF(AND(LEFT(C459,2)="L6",_xlfn.NUMBERVALUE(LEFT(U459,3))&gt;250),"1ph",_xlfn.XLOOKUP(C459,table_Termination[Connector],table_Termination[Phasing]))</f>
        <v>#N/A</v>
      </c>
      <c r="AH459" t="e">
        <f>_xlfn.XLOOKUP('Order Entry'!AG459,lookup!$O$3:$O$7,lookup!$P$3:$P$7)</f>
        <v>#N/A</v>
      </c>
      <c r="AI459" t="e">
        <f>_xlfn.XLOOKUP('Order Entry'!AG459,lookup!$O$3:$O$7,lookup!$Q$3:$Q$7)</f>
        <v>#N/A</v>
      </c>
      <c r="AJ459">
        <f t="shared" si="80"/>
        <v>0</v>
      </c>
      <c r="AK459" t="e">
        <f>_xlfn.XLOOKUP(C459,table_Termination[Connector],table_Termination[Plate_Hole])</f>
        <v>#N/A</v>
      </c>
      <c r="AL459" t="e">
        <f>_xlfn.XLOOKUP(V459,lookup!$AD$68:$AD$72,lookup!$AC$68:$AC$72)</f>
        <v>#N/A</v>
      </c>
      <c r="AM459" s="44" t="str" cm="1">
        <f t="array" ref="AM459">IF(C459="","",IF(_xlfn.XLOOKUP(C459,table_Termination[Connector],table_Termination[Plate_Hole])=1.6,{"4x4","1G"},IF(_xlfn.XLOOKUP(C459,table_Termination[Connector],table_Termination[Plate_Hole])=2.1,"4x4","None")))</f>
        <v/>
      </c>
      <c r="AO459" s="44" t="str" cm="1">
        <f t="array" ref="AO459">IF(AM459="","None",_xlfn.XLOOKUP(_xlfn.ANCHORARRAY(AM459),lookup!$AC$68:$AC$72,lookup!$AD$68:$AD$72))</f>
        <v>None</v>
      </c>
      <c r="AQ459" s="44" t="s">
        <v>283</v>
      </c>
      <c r="AR459" t="str">
        <f>IF(C459="","",_xlfn.XLOOKUP(_xlfn.XLOOKUP(C459,table_Termination[Connector],table_Termination[SQD_Breaker]),Table_Breaker[breaker],Table_Breaker[Description]))</f>
        <v/>
      </c>
      <c r="AS459" t="str">
        <f>IF(C459="","",_xlfn.XLOOKUP(_xlfn.XLOOKUP(C459,table_Termination[Connector],table_Termination[HV_Siem_Breaker]),Table_Breaker[breaker],Table_Breaker[Description],""))</f>
        <v/>
      </c>
      <c r="AT459" s="44" t="s">
        <v>283</v>
      </c>
      <c r="AU459" t="e">
        <f t="shared" si="74"/>
        <v>#N/A</v>
      </c>
      <c r="AV459" t="e">
        <f t="shared" si="75"/>
        <v>#N/A</v>
      </c>
      <c r="AW459" s="44" t="str" cm="1">
        <f t="array" ref="AW459">IF(D459="","",_xlfn.TOROW(lookup!A640:A652))</f>
        <v/>
      </c>
    </row>
    <row r="460" spans="1:49" x14ac:dyDescent="0.25">
      <c r="A460" s="56">
        <v>451</v>
      </c>
      <c r="B460" s="57" t="str">
        <f t="shared" si="81"/>
        <v/>
      </c>
      <c r="C460" s="58"/>
      <c r="D460" s="58"/>
      <c r="E460" s="57"/>
      <c r="F460" s="57" t="str">
        <f t="shared" si="82"/>
        <v/>
      </c>
      <c r="G460" s="57"/>
      <c r="H460" s="59"/>
      <c r="I460" s="59" t="s">
        <v>183</v>
      </c>
      <c r="J460" s="59" t="s">
        <v>183</v>
      </c>
      <c r="K460" s="59"/>
      <c r="L460" s="60" t="str">
        <f t="shared" si="76"/>
        <v/>
      </c>
      <c r="M460" s="60" t="str">
        <f t="shared" si="77"/>
        <v/>
      </c>
      <c r="N460" s="59"/>
      <c r="O460" s="59"/>
      <c r="P460" s="61"/>
      <c r="Q460" s="61"/>
      <c r="R460" s="62" t="str">
        <f>IF(C460="","",_xlfn.XLOOKUP(C460,table_Termination[Connector],table_Termination[Conduit_Size]))</f>
        <v/>
      </c>
      <c r="S460" s="63" t="str">
        <f>IF(C460="","",_xlfn.XLOOKUP(C460,table_Termination[Connector],table_Termination[Wire AWG]))</f>
        <v/>
      </c>
      <c r="T460" s="64" t="str">
        <f t="shared" si="79"/>
        <v/>
      </c>
      <c r="U460" s="65" t="str">
        <f>IF(C460="","",LEFT(_xlfn.XLOOKUP(C460,table_Termination[Connector],table_Termination[Voltage]),3))</f>
        <v/>
      </c>
      <c r="V460" s="66" t="str">
        <f t="shared" si="78"/>
        <v/>
      </c>
      <c r="W460" s="64" t="str" cm="1">
        <f t="array" aca="1" ref="W460" ca="1">IF(C460="","",IF(D460="MCC","------",IF(K460="","Black",_xlfn.XLOOKUP(K460,Table_RotateWireColor[circuit],INDIRECT("Table_RotateWireColor["&amp;U460&amp;"]")))))</f>
        <v/>
      </c>
      <c r="X460" s="64" t="str" cm="1">
        <f t="array" aca="1" ref="X460" ca="1">IF(C460="","",IF(D460="MCC","-----",IF(AH460=1,"-",IF(K460="","Red",_xlfn.XLOOKUP(L460,Table_RotateWireColor[circuit],INDIRECT("Table_RotateWireColor["&amp;U460&amp;"]"))))))</f>
        <v/>
      </c>
      <c r="Y460" s="64" t="str" cm="1">
        <f t="array" aca="1" ref="Y460" ca="1">IF(C460="","",IF(D460="MCC","-----",IF(AH460&lt;=2,"-",IF(K460="","Blue",_xlfn.XLOOKUP(M460,Table_RotateWireColor[circuit],INDIRECT("Table_RotateWireColor["&amp;U460&amp;"]"))))))</f>
        <v/>
      </c>
      <c r="Z460" s="64" t="str" cm="1">
        <f t="array" aca="1" ref="Z460" ca="1">IF(C460="","",IF(D460="MCC","-----",IF(AI460&lt;&gt;1,"-",IF(K460="","White",_xlfn.XLOOKUP("N",Table_RotateWireColor[circuit],INDIRECT("Table_RotateWireColor["&amp;U460&amp;"]"))))))</f>
        <v/>
      </c>
      <c r="AA460" s="64" t="str">
        <f t="shared" si="83"/>
        <v/>
      </c>
      <c r="AB460" s="67" t="str">
        <f>IF(C460="","","PWxx-"&amp;_xlfn.XLOOKUP(C460,table_Termination[Connector],table_Termination[Abbreviation])&amp;"T-xxSALx("&amp;IF(D460="LFMC",0,IF(D460="MCC",1,3))&amp;IF(Q460="Bolt",1,0)&amp;IF(AL460="None",0,IF(AL460="1G",1,IF(AL460="4x4",2,3)))&amp;")")</f>
        <v/>
      </c>
      <c r="AC460" s="68" t="str">
        <f>IF(D460="MCC","MC Cable Wire Colors "&amp;_xlfn.XLOOKUP(C460,table_Termination[Connector],table_Termination[MCC_Wire_Colors]),"")</f>
        <v/>
      </c>
      <c r="AD460" s="69"/>
      <c r="AG460" t="e">
        <f>IF(AND(LEFT(C460,2)="L6",_xlfn.NUMBERVALUE(LEFT(U460,3))&gt;250),"1ph",_xlfn.XLOOKUP(C460,table_Termination[Connector],table_Termination[Phasing]))</f>
        <v>#N/A</v>
      </c>
      <c r="AH460" t="e">
        <f>_xlfn.XLOOKUP('Order Entry'!AG460,lookup!$O$3:$O$7,lookup!$P$3:$P$7)</f>
        <v>#N/A</v>
      </c>
      <c r="AI460" t="e">
        <f>_xlfn.XLOOKUP('Order Entry'!AG460,lookup!$O$3:$O$7,lookup!$Q$3:$Q$7)</f>
        <v>#N/A</v>
      </c>
      <c r="AJ460">
        <f t="shared" si="80"/>
        <v>0</v>
      </c>
      <c r="AK460" t="e">
        <f>_xlfn.XLOOKUP(C460,table_Termination[Connector],table_Termination[Plate_Hole])</f>
        <v>#N/A</v>
      </c>
      <c r="AL460" t="e">
        <f>_xlfn.XLOOKUP(V460,lookup!$AD$68:$AD$72,lookup!$AC$68:$AC$72)</f>
        <v>#N/A</v>
      </c>
      <c r="AM460" s="44" t="str" cm="1">
        <f t="array" ref="AM460">IF(C460="","",IF(_xlfn.XLOOKUP(C460,table_Termination[Connector],table_Termination[Plate_Hole])=1.6,{"4x4","1G"},IF(_xlfn.XLOOKUP(C460,table_Termination[Connector],table_Termination[Plate_Hole])=2.1,"4x4","None")))</f>
        <v/>
      </c>
      <c r="AO460" s="44" t="str" cm="1">
        <f t="array" ref="AO460">IF(AM460="","None",_xlfn.XLOOKUP(_xlfn.ANCHORARRAY(AM460),lookup!$AC$68:$AC$72,lookup!$AD$68:$AD$72))</f>
        <v>None</v>
      </c>
      <c r="AQ460" s="44" t="s">
        <v>283</v>
      </c>
      <c r="AR460" t="str">
        <f>IF(C460="","",_xlfn.XLOOKUP(_xlfn.XLOOKUP(C460,table_Termination[Connector],table_Termination[SQD_Breaker]),Table_Breaker[breaker],Table_Breaker[Description]))</f>
        <v/>
      </c>
      <c r="AS460" t="str">
        <f>IF(C460="","",_xlfn.XLOOKUP(_xlfn.XLOOKUP(C460,table_Termination[Connector],table_Termination[HV_Siem_Breaker]),Table_Breaker[breaker],Table_Breaker[Description],""))</f>
        <v/>
      </c>
      <c r="AT460" s="44" t="s">
        <v>283</v>
      </c>
      <c r="AU460" t="e">
        <f t="shared" ref="AU460:AU523" si="84">IF(OR(AL460="",AL460="None"),"","1 Bolt")</f>
        <v>#N/A</v>
      </c>
      <c r="AV460" t="e">
        <f t="shared" ref="AV460:AV523" si="85">IF(OR(AL460="",AL460="None",AL460="60AH",AL460="2030AH",AL460="4x4"),"","2 Bolt Bracket")</f>
        <v>#N/A</v>
      </c>
      <c r="AW460" s="44" t="str" cm="1">
        <f t="array" ref="AW460">IF(D460="","",_xlfn.TOROW(lookup!A641:A653))</f>
        <v/>
      </c>
    </row>
    <row r="461" spans="1:49" x14ac:dyDescent="0.25">
      <c r="A461" s="56">
        <v>452</v>
      </c>
      <c r="B461" s="57" t="str">
        <f t="shared" si="81"/>
        <v/>
      </c>
      <c r="C461" s="58"/>
      <c r="D461" s="58"/>
      <c r="E461" s="57"/>
      <c r="F461" s="57" t="str">
        <f t="shared" si="82"/>
        <v/>
      </c>
      <c r="G461" s="57"/>
      <c r="H461" s="59"/>
      <c r="I461" s="59" t="s">
        <v>183</v>
      </c>
      <c r="J461" s="59" t="s">
        <v>183</v>
      </c>
      <c r="K461" s="59"/>
      <c r="L461" s="60" t="str">
        <f t="shared" si="76"/>
        <v/>
      </c>
      <c r="M461" s="60" t="str">
        <f t="shared" si="77"/>
        <v/>
      </c>
      <c r="N461" s="59"/>
      <c r="O461" s="59"/>
      <c r="P461" s="61"/>
      <c r="Q461" s="61"/>
      <c r="R461" s="62" t="str">
        <f>IF(C461="","",_xlfn.XLOOKUP(C461,table_Termination[Connector],table_Termination[Conduit_Size]))</f>
        <v/>
      </c>
      <c r="S461" s="63" t="str">
        <f>IF(C461="","",_xlfn.XLOOKUP(C461,table_Termination[Connector],table_Termination[Wire AWG]))</f>
        <v/>
      </c>
      <c r="T461" s="64" t="str">
        <f t="shared" si="79"/>
        <v/>
      </c>
      <c r="U461" s="65" t="str">
        <f>IF(C461="","",LEFT(_xlfn.XLOOKUP(C461,table_Termination[Connector],table_Termination[Voltage]),3))</f>
        <v/>
      </c>
      <c r="V461" s="66" t="str">
        <f t="shared" si="78"/>
        <v/>
      </c>
      <c r="W461" s="64" t="str" cm="1">
        <f t="array" aca="1" ref="W461" ca="1">IF(C461="","",IF(D461="MCC","------",IF(K461="","Black",_xlfn.XLOOKUP(K461,Table_RotateWireColor[circuit],INDIRECT("Table_RotateWireColor["&amp;U461&amp;"]")))))</f>
        <v/>
      </c>
      <c r="X461" s="64" t="str" cm="1">
        <f t="array" aca="1" ref="X461" ca="1">IF(C461="","",IF(D461="MCC","-----",IF(AH461=1,"-",IF(K461="","Red",_xlfn.XLOOKUP(L461,Table_RotateWireColor[circuit],INDIRECT("Table_RotateWireColor["&amp;U461&amp;"]"))))))</f>
        <v/>
      </c>
      <c r="Y461" s="64" t="str" cm="1">
        <f t="array" aca="1" ref="Y461" ca="1">IF(C461="","",IF(D461="MCC","-----",IF(AH461&lt;=2,"-",IF(K461="","Blue",_xlfn.XLOOKUP(M461,Table_RotateWireColor[circuit],INDIRECT("Table_RotateWireColor["&amp;U461&amp;"]"))))))</f>
        <v/>
      </c>
      <c r="Z461" s="64" t="str" cm="1">
        <f t="array" aca="1" ref="Z461" ca="1">IF(C461="","",IF(D461="MCC","-----",IF(AI461&lt;&gt;1,"-",IF(K461="","White",_xlfn.XLOOKUP("N",Table_RotateWireColor[circuit],INDIRECT("Table_RotateWireColor["&amp;U461&amp;"]"))))))</f>
        <v/>
      </c>
      <c r="AA461" s="64" t="str">
        <f t="shared" si="83"/>
        <v/>
      </c>
      <c r="AB461" s="67" t="str">
        <f>IF(C461="","","PWxx-"&amp;_xlfn.XLOOKUP(C461,table_Termination[Connector],table_Termination[Abbreviation])&amp;"T-xxSALx("&amp;IF(D461="LFMC",0,IF(D461="MCC",1,3))&amp;IF(Q461="Bolt",1,0)&amp;IF(AL461="None",0,IF(AL461="1G",1,IF(AL461="4x4",2,3)))&amp;")")</f>
        <v/>
      </c>
      <c r="AC461" s="68" t="str">
        <f>IF(D461="MCC","MC Cable Wire Colors "&amp;_xlfn.XLOOKUP(C461,table_Termination[Connector],table_Termination[MCC_Wire_Colors]),"")</f>
        <v/>
      </c>
      <c r="AD461" s="69"/>
      <c r="AG461" t="e">
        <f>IF(AND(LEFT(C461,2)="L6",_xlfn.NUMBERVALUE(LEFT(U461,3))&gt;250),"1ph",_xlfn.XLOOKUP(C461,table_Termination[Connector],table_Termination[Phasing]))</f>
        <v>#N/A</v>
      </c>
      <c r="AH461" t="e">
        <f>_xlfn.XLOOKUP('Order Entry'!AG461,lookup!$O$3:$O$7,lookup!$P$3:$P$7)</f>
        <v>#N/A</v>
      </c>
      <c r="AI461" t="e">
        <f>_xlfn.XLOOKUP('Order Entry'!AG461,lookup!$O$3:$O$7,lookup!$Q$3:$Q$7)</f>
        <v>#N/A</v>
      </c>
      <c r="AJ461">
        <f t="shared" si="80"/>
        <v>0</v>
      </c>
      <c r="AK461" t="e">
        <f>_xlfn.XLOOKUP(C461,table_Termination[Connector],table_Termination[Plate_Hole])</f>
        <v>#N/A</v>
      </c>
      <c r="AL461" t="e">
        <f>_xlfn.XLOOKUP(V461,lookup!$AD$68:$AD$72,lookup!$AC$68:$AC$72)</f>
        <v>#N/A</v>
      </c>
      <c r="AM461" s="44" t="str" cm="1">
        <f t="array" ref="AM461">IF(C461="","",IF(_xlfn.XLOOKUP(C461,table_Termination[Connector],table_Termination[Plate_Hole])=1.6,{"4x4","1G"},IF(_xlfn.XLOOKUP(C461,table_Termination[Connector],table_Termination[Plate_Hole])=2.1,"4x4","None")))</f>
        <v/>
      </c>
      <c r="AO461" s="44" t="str" cm="1">
        <f t="array" ref="AO461">IF(AM461="","None",_xlfn.XLOOKUP(_xlfn.ANCHORARRAY(AM461),lookup!$AC$68:$AC$72,lookup!$AD$68:$AD$72))</f>
        <v>None</v>
      </c>
      <c r="AQ461" s="44" t="s">
        <v>283</v>
      </c>
      <c r="AR461" t="str">
        <f>IF(C461="","",_xlfn.XLOOKUP(_xlfn.XLOOKUP(C461,table_Termination[Connector],table_Termination[SQD_Breaker]),Table_Breaker[breaker],Table_Breaker[Description]))</f>
        <v/>
      </c>
      <c r="AS461" t="str">
        <f>IF(C461="","",_xlfn.XLOOKUP(_xlfn.XLOOKUP(C461,table_Termination[Connector],table_Termination[HV_Siem_Breaker]),Table_Breaker[breaker],Table_Breaker[Description],""))</f>
        <v/>
      </c>
      <c r="AT461" s="44" t="s">
        <v>283</v>
      </c>
      <c r="AU461" t="e">
        <f t="shared" si="84"/>
        <v>#N/A</v>
      </c>
      <c r="AV461" t="e">
        <f t="shared" si="85"/>
        <v>#N/A</v>
      </c>
      <c r="AW461" s="44" t="str" cm="1">
        <f t="array" ref="AW461">IF(D461="","",_xlfn.TOROW(lookup!A642:A654))</f>
        <v/>
      </c>
    </row>
    <row r="462" spans="1:49" x14ac:dyDescent="0.25">
      <c r="A462" s="56">
        <v>453</v>
      </c>
      <c r="B462" s="57" t="str">
        <f t="shared" si="81"/>
        <v/>
      </c>
      <c r="C462" s="58"/>
      <c r="D462" s="58"/>
      <c r="E462" s="57"/>
      <c r="F462" s="57" t="str">
        <f t="shared" si="82"/>
        <v/>
      </c>
      <c r="G462" s="57"/>
      <c r="H462" s="59"/>
      <c r="I462" s="59" t="s">
        <v>183</v>
      </c>
      <c r="J462" s="59" t="s">
        <v>183</v>
      </c>
      <c r="K462" s="59"/>
      <c r="L462" s="60" t="str">
        <f t="shared" si="76"/>
        <v/>
      </c>
      <c r="M462" s="60" t="str">
        <f t="shared" si="77"/>
        <v/>
      </c>
      <c r="N462" s="59"/>
      <c r="O462" s="59"/>
      <c r="P462" s="61"/>
      <c r="Q462" s="61"/>
      <c r="R462" s="62" t="str">
        <f>IF(C462="","",_xlfn.XLOOKUP(C462,table_Termination[Connector],table_Termination[Conduit_Size]))</f>
        <v/>
      </c>
      <c r="S462" s="63" t="str">
        <f>IF(C462="","",_xlfn.XLOOKUP(C462,table_Termination[Connector],table_Termination[Wire AWG]))</f>
        <v/>
      </c>
      <c r="T462" s="64" t="str">
        <f t="shared" si="79"/>
        <v/>
      </c>
      <c r="U462" s="65" t="str">
        <f>IF(C462="","",LEFT(_xlfn.XLOOKUP(C462,table_Termination[Connector],table_Termination[Voltage]),3))</f>
        <v/>
      </c>
      <c r="V462" s="66" t="str">
        <f t="shared" si="78"/>
        <v/>
      </c>
      <c r="W462" s="64" t="str" cm="1">
        <f t="array" aca="1" ref="W462" ca="1">IF(C462="","",IF(D462="MCC","------",IF(K462="","Black",_xlfn.XLOOKUP(K462,Table_RotateWireColor[circuit],INDIRECT("Table_RotateWireColor["&amp;U462&amp;"]")))))</f>
        <v/>
      </c>
      <c r="X462" s="64" t="str" cm="1">
        <f t="array" aca="1" ref="X462" ca="1">IF(C462="","",IF(D462="MCC","-----",IF(AH462=1,"-",IF(K462="","Red",_xlfn.XLOOKUP(L462,Table_RotateWireColor[circuit],INDIRECT("Table_RotateWireColor["&amp;U462&amp;"]"))))))</f>
        <v/>
      </c>
      <c r="Y462" s="64" t="str" cm="1">
        <f t="array" aca="1" ref="Y462" ca="1">IF(C462="","",IF(D462="MCC","-----",IF(AH462&lt;=2,"-",IF(K462="","Blue",_xlfn.XLOOKUP(M462,Table_RotateWireColor[circuit],INDIRECT("Table_RotateWireColor["&amp;U462&amp;"]"))))))</f>
        <v/>
      </c>
      <c r="Z462" s="64" t="str" cm="1">
        <f t="array" aca="1" ref="Z462" ca="1">IF(C462="","",IF(D462="MCC","-----",IF(AI462&lt;&gt;1,"-",IF(K462="","White",_xlfn.XLOOKUP("N",Table_RotateWireColor[circuit],INDIRECT("Table_RotateWireColor["&amp;U462&amp;"]"))))))</f>
        <v/>
      </c>
      <c r="AA462" s="64" t="str">
        <f t="shared" si="83"/>
        <v/>
      </c>
      <c r="AB462" s="67" t="str">
        <f>IF(C462="","","PWxx-"&amp;_xlfn.XLOOKUP(C462,table_Termination[Connector],table_Termination[Abbreviation])&amp;"T-xxSALx("&amp;IF(D462="LFMC",0,IF(D462="MCC",1,3))&amp;IF(Q462="Bolt",1,0)&amp;IF(AL462="None",0,IF(AL462="1G",1,IF(AL462="4x4",2,3)))&amp;")")</f>
        <v/>
      </c>
      <c r="AC462" s="68" t="str">
        <f>IF(D462="MCC","MC Cable Wire Colors "&amp;_xlfn.XLOOKUP(C462,table_Termination[Connector],table_Termination[MCC_Wire_Colors]),"")</f>
        <v/>
      </c>
      <c r="AD462" s="69"/>
      <c r="AG462" t="e">
        <f>IF(AND(LEFT(C462,2)="L6",_xlfn.NUMBERVALUE(LEFT(U462,3))&gt;250),"1ph",_xlfn.XLOOKUP(C462,table_Termination[Connector],table_Termination[Phasing]))</f>
        <v>#N/A</v>
      </c>
      <c r="AH462" t="e">
        <f>_xlfn.XLOOKUP('Order Entry'!AG462,lookup!$O$3:$O$7,lookup!$P$3:$P$7)</f>
        <v>#N/A</v>
      </c>
      <c r="AI462" t="e">
        <f>_xlfn.XLOOKUP('Order Entry'!AG462,lookup!$O$3:$O$7,lookup!$Q$3:$Q$7)</f>
        <v>#N/A</v>
      </c>
      <c r="AJ462">
        <f t="shared" si="80"/>
        <v>0</v>
      </c>
      <c r="AK462" t="e">
        <f>_xlfn.XLOOKUP(C462,table_Termination[Connector],table_Termination[Plate_Hole])</f>
        <v>#N/A</v>
      </c>
      <c r="AL462" t="e">
        <f>_xlfn.XLOOKUP(V462,lookup!$AD$68:$AD$72,lookup!$AC$68:$AC$72)</f>
        <v>#N/A</v>
      </c>
      <c r="AM462" s="44" t="str" cm="1">
        <f t="array" ref="AM462">IF(C462="","",IF(_xlfn.XLOOKUP(C462,table_Termination[Connector],table_Termination[Plate_Hole])=1.6,{"4x4","1G"},IF(_xlfn.XLOOKUP(C462,table_Termination[Connector],table_Termination[Plate_Hole])=2.1,"4x4","None")))</f>
        <v/>
      </c>
      <c r="AO462" s="44" t="str" cm="1">
        <f t="array" ref="AO462">IF(AM462="","None",_xlfn.XLOOKUP(_xlfn.ANCHORARRAY(AM462),lookup!$AC$68:$AC$72,lookup!$AD$68:$AD$72))</f>
        <v>None</v>
      </c>
      <c r="AQ462" s="44" t="s">
        <v>283</v>
      </c>
      <c r="AR462" t="str">
        <f>IF(C462="","",_xlfn.XLOOKUP(_xlfn.XLOOKUP(C462,table_Termination[Connector],table_Termination[SQD_Breaker]),Table_Breaker[breaker],Table_Breaker[Description]))</f>
        <v/>
      </c>
      <c r="AS462" t="str">
        <f>IF(C462="","",_xlfn.XLOOKUP(_xlfn.XLOOKUP(C462,table_Termination[Connector],table_Termination[HV_Siem_Breaker]),Table_Breaker[breaker],Table_Breaker[Description],""))</f>
        <v/>
      </c>
      <c r="AT462" s="44" t="s">
        <v>283</v>
      </c>
      <c r="AU462" t="e">
        <f t="shared" si="84"/>
        <v>#N/A</v>
      </c>
      <c r="AV462" t="e">
        <f t="shared" si="85"/>
        <v>#N/A</v>
      </c>
      <c r="AW462" s="44" t="str" cm="1">
        <f t="array" ref="AW462">IF(D462="","",_xlfn.TOROW(lookup!A643:A655))</f>
        <v/>
      </c>
    </row>
    <row r="463" spans="1:49" x14ac:dyDescent="0.25">
      <c r="A463" s="56">
        <v>454</v>
      </c>
      <c r="B463" s="57" t="str">
        <f t="shared" si="81"/>
        <v/>
      </c>
      <c r="C463" s="58"/>
      <c r="D463" s="58"/>
      <c r="E463" s="57"/>
      <c r="F463" s="57" t="str">
        <f t="shared" si="82"/>
        <v/>
      </c>
      <c r="G463" s="57"/>
      <c r="H463" s="59"/>
      <c r="I463" s="59" t="s">
        <v>183</v>
      </c>
      <c r="J463" s="59" t="s">
        <v>183</v>
      </c>
      <c r="K463" s="59"/>
      <c r="L463" s="60" t="str">
        <f t="shared" si="76"/>
        <v/>
      </c>
      <c r="M463" s="60" t="str">
        <f t="shared" si="77"/>
        <v/>
      </c>
      <c r="N463" s="59"/>
      <c r="O463" s="59"/>
      <c r="P463" s="61"/>
      <c r="Q463" s="61"/>
      <c r="R463" s="62" t="str">
        <f>IF(C463="","",_xlfn.XLOOKUP(C463,table_Termination[Connector],table_Termination[Conduit_Size]))</f>
        <v/>
      </c>
      <c r="S463" s="63" t="str">
        <f>IF(C463="","",_xlfn.XLOOKUP(C463,table_Termination[Connector],table_Termination[Wire AWG]))</f>
        <v/>
      </c>
      <c r="T463" s="64" t="str">
        <f t="shared" si="79"/>
        <v/>
      </c>
      <c r="U463" s="65" t="str">
        <f>IF(C463="","",LEFT(_xlfn.XLOOKUP(C463,table_Termination[Connector],table_Termination[Voltage]),3))</f>
        <v/>
      </c>
      <c r="V463" s="66" t="str">
        <f t="shared" si="78"/>
        <v/>
      </c>
      <c r="W463" s="64" t="str" cm="1">
        <f t="array" aca="1" ref="W463" ca="1">IF(C463="","",IF(D463="MCC","------",IF(K463="","Black",_xlfn.XLOOKUP(K463,Table_RotateWireColor[circuit],INDIRECT("Table_RotateWireColor["&amp;U463&amp;"]")))))</f>
        <v/>
      </c>
      <c r="X463" s="64" t="str" cm="1">
        <f t="array" aca="1" ref="X463" ca="1">IF(C463="","",IF(D463="MCC","-----",IF(AH463=1,"-",IF(K463="","Red",_xlfn.XLOOKUP(L463,Table_RotateWireColor[circuit],INDIRECT("Table_RotateWireColor["&amp;U463&amp;"]"))))))</f>
        <v/>
      </c>
      <c r="Y463" s="64" t="str" cm="1">
        <f t="array" aca="1" ref="Y463" ca="1">IF(C463="","",IF(D463="MCC","-----",IF(AH463&lt;=2,"-",IF(K463="","Blue",_xlfn.XLOOKUP(M463,Table_RotateWireColor[circuit],INDIRECT("Table_RotateWireColor["&amp;U463&amp;"]"))))))</f>
        <v/>
      </c>
      <c r="Z463" s="64" t="str" cm="1">
        <f t="array" aca="1" ref="Z463" ca="1">IF(C463="","",IF(D463="MCC","-----",IF(AI463&lt;&gt;1,"-",IF(K463="","White",_xlfn.XLOOKUP("N",Table_RotateWireColor[circuit],INDIRECT("Table_RotateWireColor["&amp;U463&amp;"]"))))))</f>
        <v/>
      </c>
      <c r="AA463" s="64" t="str">
        <f t="shared" si="83"/>
        <v/>
      </c>
      <c r="AB463" s="67" t="str">
        <f>IF(C463="","","PWxx-"&amp;_xlfn.XLOOKUP(C463,table_Termination[Connector],table_Termination[Abbreviation])&amp;"T-xxSALx("&amp;IF(D463="LFMC",0,IF(D463="MCC",1,3))&amp;IF(Q463="Bolt",1,0)&amp;IF(AL463="None",0,IF(AL463="1G",1,IF(AL463="4x4",2,3)))&amp;")")</f>
        <v/>
      </c>
      <c r="AC463" s="68" t="str">
        <f>IF(D463="MCC","MC Cable Wire Colors "&amp;_xlfn.XLOOKUP(C463,table_Termination[Connector],table_Termination[MCC_Wire_Colors]),"")</f>
        <v/>
      </c>
      <c r="AD463" s="69"/>
      <c r="AG463" t="e">
        <f>IF(AND(LEFT(C463,2)="L6",_xlfn.NUMBERVALUE(LEFT(U463,3))&gt;250),"1ph",_xlfn.XLOOKUP(C463,table_Termination[Connector],table_Termination[Phasing]))</f>
        <v>#N/A</v>
      </c>
      <c r="AH463" t="e">
        <f>_xlfn.XLOOKUP('Order Entry'!AG463,lookup!$O$3:$O$7,lookup!$P$3:$P$7)</f>
        <v>#N/A</v>
      </c>
      <c r="AI463" t="e">
        <f>_xlfn.XLOOKUP('Order Entry'!AG463,lookup!$O$3:$O$7,lookup!$Q$3:$Q$7)</f>
        <v>#N/A</v>
      </c>
      <c r="AJ463">
        <f t="shared" si="80"/>
        <v>0</v>
      </c>
      <c r="AK463" t="e">
        <f>_xlfn.XLOOKUP(C463,table_Termination[Connector],table_Termination[Plate_Hole])</f>
        <v>#N/A</v>
      </c>
      <c r="AL463" t="e">
        <f>_xlfn.XLOOKUP(V463,lookup!$AD$68:$AD$72,lookup!$AC$68:$AC$72)</f>
        <v>#N/A</v>
      </c>
      <c r="AM463" s="44" t="str" cm="1">
        <f t="array" ref="AM463">IF(C463="","",IF(_xlfn.XLOOKUP(C463,table_Termination[Connector],table_Termination[Plate_Hole])=1.6,{"4x4","1G"},IF(_xlfn.XLOOKUP(C463,table_Termination[Connector],table_Termination[Plate_Hole])=2.1,"4x4","None")))</f>
        <v/>
      </c>
      <c r="AO463" s="44" t="str" cm="1">
        <f t="array" ref="AO463">IF(AM463="","None",_xlfn.XLOOKUP(_xlfn.ANCHORARRAY(AM463),lookup!$AC$68:$AC$72,lookup!$AD$68:$AD$72))</f>
        <v>None</v>
      </c>
      <c r="AQ463" s="44" t="s">
        <v>283</v>
      </c>
      <c r="AR463" t="str">
        <f>IF(C463="","",_xlfn.XLOOKUP(_xlfn.XLOOKUP(C463,table_Termination[Connector],table_Termination[SQD_Breaker]),Table_Breaker[breaker],Table_Breaker[Description]))</f>
        <v/>
      </c>
      <c r="AS463" t="str">
        <f>IF(C463="","",_xlfn.XLOOKUP(_xlfn.XLOOKUP(C463,table_Termination[Connector],table_Termination[HV_Siem_Breaker]),Table_Breaker[breaker],Table_Breaker[Description],""))</f>
        <v/>
      </c>
      <c r="AT463" s="44" t="s">
        <v>283</v>
      </c>
      <c r="AU463" t="e">
        <f t="shared" si="84"/>
        <v>#N/A</v>
      </c>
      <c r="AV463" t="e">
        <f t="shared" si="85"/>
        <v>#N/A</v>
      </c>
      <c r="AW463" s="44" t="str" cm="1">
        <f t="array" ref="AW463">IF(D463="","",_xlfn.TOROW(lookup!A644:A656))</f>
        <v/>
      </c>
    </row>
    <row r="464" spans="1:49" x14ac:dyDescent="0.25">
      <c r="A464" s="56">
        <v>455</v>
      </c>
      <c r="B464" s="57" t="str">
        <f t="shared" si="81"/>
        <v/>
      </c>
      <c r="C464" s="58"/>
      <c r="D464" s="58"/>
      <c r="E464" s="57"/>
      <c r="F464" s="57" t="str">
        <f t="shared" si="82"/>
        <v/>
      </c>
      <c r="G464" s="57"/>
      <c r="H464" s="59"/>
      <c r="I464" s="59" t="s">
        <v>183</v>
      </c>
      <c r="J464" s="59" t="s">
        <v>183</v>
      </c>
      <c r="K464" s="59"/>
      <c r="L464" s="60" t="str">
        <f t="shared" si="76"/>
        <v/>
      </c>
      <c r="M464" s="60" t="str">
        <f t="shared" si="77"/>
        <v/>
      </c>
      <c r="N464" s="59"/>
      <c r="O464" s="59"/>
      <c r="P464" s="61"/>
      <c r="Q464" s="61"/>
      <c r="R464" s="62" t="str">
        <f>IF(C464="","",_xlfn.XLOOKUP(C464,table_Termination[Connector],table_Termination[Conduit_Size]))</f>
        <v/>
      </c>
      <c r="S464" s="63" t="str">
        <f>IF(C464="","",_xlfn.XLOOKUP(C464,table_Termination[Connector],table_Termination[Wire AWG]))</f>
        <v/>
      </c>
      <c r="T464" s="64" t="str">
        <f t="shared" si="79"/>
        <v/>
      </c>
      <c r="U464" s="65" t="str">
        <f>IF(C464="","",LEFT(_xlfn.XLOOKUP(C464,table_Termination[Connector],table_Termination[Voltage]),3))</f>
        <v/>
      </c>
      <c r="V464" s="66" t="str">
        <f t="shared" si="78"/>
        <v/>
      </c>
      <c r="W464" s="64" t="str" cm="1">
        <f t="array" aca="1" ref="W464" ca="1">IF(C464="","",IF(D464="MCC","------",IF(K464="","Black",_xlfn.XLOOKUP(K464,Table_RotateWireColor[circuit],INDIRECT("Table_RotateWireColor["&amp;U464&amp;"]")))))</f>
        <v/>
      </c>
      <c r="X464" s="64" t="str" cm="1">
        <f t="array" aca="1" ref="X464" ca="1">IF(C464="","",IF(D464="MCC","-----",IF(AH464=1,"-",IF(K464="","Red",_xlfn.XLOOKUP(L464,Table_RotateWireColor[circuit],INDIRECT("Table_RotateWireColor["&amp;U464&amp;"]"))))))</f>
        <v/>
      </c>
      <c r="Y464" s="64" t="str" cm="1">
        <f t="array" aca="1" ref="Y464" ca="1">IF(C464="","",IF(D464="MCC","-----",IF(AH464&lt;=2,"-",IF(K464="","Blue",_xlfn.XLOOKUP(M464,Table_RotateWireColor[circuit],INDIRECT("Table_RotateWireColor["&amp;U464&amp;"]"))))))</f>
        <v/>
      </c>
      <c r="Z464" s="64" t="str" cm="1">
        <f t="array" aca="1" ref="Z464" ca="1">IF(C464="","",IF(D464="MCC","-----",IF(AI464&lt;&gt;1,"-",IF(K464="","White",_xlfn.XLOOKUP("N",Table_RotateWireColor[circuit],INDIRECT("Table_RotateWireColor["&amp;U464&amp;"]"))))))</f>
        <v/>
      </c>
      <c r="AA464" s="64" t="str">
        <f t="shared" si="83"/>
        <v/>
      </c>
      <c r="AB464" s="67" t="str">
        <f>IF(C464="","","PWxx-"&amp;_xlfn.XLOOKUP(C464,table_Termination[Connector],table_Termination[Abbreviation])&amp;"T-xxSALx("&amp;IF(D464="LFMC",0,IF(D464="MCC",1,3))&amp;IF(Q464="Bolt",1,0)&amp;IF(AL464="None",0,IF(AL464="1G",1,IF(AL464="4x4",2,3)))&amp;")")</f>
        <v/>
      </c>
      <c r="AC464" s="68" t="str">
        <f>IF(D464="MCC","MC Cable Wire Colors "&amp;_xlfn.XLOOKUP(C464,table_Termination[Connector],table_Termination[MCC_Wire_Colors]),"")</f>
        <v/>
      </c>
      <c r="AD464" s="69"/>
      <c r="AG464" t="e">
        <f>IF(AND(LEFT(C464,2)="L6",_xlfn.NUMBERVALUE(LEFT(U464,3))&gt;250),"1ph",_xlfn.XLOOKUP(C464,table_Termination[Connector],table_Termination[Phasing]))</f>
        <v>#N/A</v>
      </c>
      <c r="AH464" t="e">
        <f>_xlfn.XLOOKUP('Order Entry'!AG464,lookup!$O$3:$O$7,lookup!$P$3:$P$7)</f>
        <v>#N/A</v>
      </c>
      <c r="AI464" t="e">
        <f>_xlfn.XLOOKUP('Order Entry'!AG464,lookup!$O$3:$O$7,lookup!$Q$3:$Q$7)</f>
        <v>#N/A</v>
      </c>
      <c r="AJ464">
        <f t="shared" si="80"/>
        <v>0</v>
      </c>
      <c r="AK464" t="e">
        <f>_xlfn.XLOOKUP(C464,table_Termination[Connector],table_Termination[Plate_Hole])</f>
        <v>#N/A</v>
      </c>
      <c r="AL464" t="e">
        <f>_xlfn.XLOOKUP(V464,lookup!$AD$68:$AD$72,lookup!$AC$68:$AC$72)</f>
        <v>#N/A</v>
      </c>
      <c r="AM464" s="44" t="str" cm="1">
        <f t="array" ref="AM464">IF(C464="","",IF(_xlfn.XLOOKUP(C464,table_Termination[Connector],table_Termination[Plate_Hole])=1.6,{"4x4","1G"},IF(_xlfn.XLOOKUP(C464,table_Termination[Connector],table_Termination[Plate_Hole])=2.1,"4x4","None")))</f>
        <v/>
      </c>
      <c r="AO464" s="44" t="str" cm="1">
        <f t="array" ref="AO464">IF(AM464="","None",_xlfn.XLOOKUP(_xlfn.ANCHORARRAY(AM464),lookup!$AC$68:$AC$72,lookup!$AD$68:$AD$72))</f>
        <v>None</v>
      </c>
      <c r="AQ464" s="44" t="s">
        <v>283</v>
      </c>
      <c r="AR464" t="str">
        <f>IF(C464="","",_xlfn.XLOOKUP(_xlfn.XLOOKUP(C464,table_Termination[Connector],table_Termination[SQD_Breaker]),Table_Breaker[breaker],Table_Breaker[Description]))</f>
        <v/>
      </c>
      <c r="AS464" t="str">
        <f>IF(C464="","",_xlfn.XLOOKUP(_xlfn.XLOOKUP(C464,table_Termination[Connector],table_Termination[HV_Siem_Breaker]),Table_Breaker[breaker],Table_Breaker[Description],""))</f>
        <v/>
      </c>
      <c r="AT464" s="44" t="s">
        <v>283</v>
      </c>
      <c r="AU464" t="e">
        <f t="shared" si="84"/>
        <v>#N/A</v>
      </c>
      <c r="AV464" t="e">
        <f t="shared" si="85"/>
        <v>#N/A</v>
      </c>
      <c r="AW464" s="44" t="str" cm="1">
        <f t="array" ref="AW464">IF(D464="","",_xlfn.TOROW(lookup!A645:A657))</f>
        <v/>
      </c>
    </row>
    <row r="465" spans="1:49" x14ac:dyDescent="0.25">
      <c r="A465" s="56">
        <v>456</v>
      </c>
      <c r="B465" s="57" t="str">
        <f t="shared" si="81"/>
        <v/>
      </c>
      <c r="C465" s="58"/>
      <c r="D465" s="58"/>
      <c r="E465" s="57"/>
      <c r="F465" s="57" t="str">
        <f t="shared" si="82"/>
        <v/>
      </c>
      <c r="G465" s="57"/>
      <c r="H465" s="59"/>
      <c r="I465" s="59" t="s">
        <v>183</v>
      </c>
      <c r="J465" s="59" t="s">
        <v>183</v>
      </c>
      <c r="K465" s="59"/>
      <c r="L465" s="60" t="str">
        <f t="shared" si="76"/>
        <v/>
      </c>
      <c r="M465" s="60" t="str">
        <f t="shared" si="77"/>
        <v/>
      </c>
      <c r="N465" s="59"/>
      <c r="O465" s="59"/>
      <c r="P465" s="61"/>
      <c r="Q465" s="61"/>
      <c r="R465" s="62" t="str">
        <f>IF(C465="","",_xlfn.XLOOKUP(C465,table_Termination[Connector],table_Termination[Conduit_Size]))</f>
        <v/>
      </c>
      <c r="S465" s="63" t="str">
        <f>IF(C465="","",_xlfn.XLOOKUP(C465,table_Termination[Connector],table_Termination[Wire AWG]))</f>
        <v/>
      </c>
      <c r="T465" s="64" t="str">
        <f t="shared" si="79"/>
        <v/>
      </c>
      <c r="U465" s="65" t="str">
        <f>IF(C465="","",LEFT(_xlfn.XLOOKUP(C465,table_Termination[Connector],table_Termination[Voltage]),3))</f>
        <v/>
      </c>
      <c r="V465" s="66" t="str">
        <f t="shared" si="78"/>
        <v/>
      </c>
      <c r="W465" s="64" t="str" cm="1">
        <f t="array" aca="1" ref="W465" ca="1">IF(C465="","",IF(D465="MCC","------",IF(K465="","Black",_xlfn.XLOOKUP(K465,Table_RotateWireColor[circuit],INDIRECT("Table_RotateWireColor["&amp;U465&amp;"]")))))</f>
        <v/>
      </c>
      <c r="X465" s="64" t="str" cm="1">
        <f t="array" aca="1" ref="X465" ca="1">IF(C465="","",IF(D465="MCC","-----",IF(AH465=1,"-",IF(K465="","Red",_xlfn.XLOOKUP(L465,Table_RotateWireColor[circuit],INDIRECT("Table_RotateWireColor["&amp;U465&amp;"]"))))))</f>
        <v/>
      </c>
      <c r="Y465" s="64" t="str" cm="1">
        <f t="array" aca="1" ref="Y465" ca="1">IF(C465="","",IF(D465="MCC","-----",IF(AH465&lt;=2,"-",IF(K465="","Blue",_xlfn.XLOOKUP(M465,Table_RotateWireColor[circuit],INDIRECT("Table_RotateWireColor["&amp;U465&amp;"]"))))))</f>
        <v/>
      </c>
      <c r="Z465" s="64" t="str" cm="1">
        <f t="array" aca="1" ref="Z465" ca="1">IF(C465="","",IF(D465="MCC","-----",IF(AI465&lt;&gt;1,"-",IF(K465="","White",_xlfn.XLOOKUP("N",Table_RotateWireColor[circuit],INDIRECT("Table_RotateWireColor["&amp;U465&amp;"]"))))))</f>
        <v/>
      </c>
      <c r="AA465" s="64" t="str">
        <f t="shared" si="83"/>
        <v/>
      </c>
      <c r="AB465" s="67" t="str">
        <f>IF(C465="","","PWxx-"&amp;_xlfn.XLOOKUP(C465,table_Termination[Connector],table_Termination[Abbreviation])&amp;"T-xxSALx("&amp;IF(D465="LFMC",0,IF(D465="MCC",1,3))&amp;IF(Q465="Bolt",1,0)&amp;IF(AL465="None",0,IF(AL465="1G",1,IF(AL465="4x4",2,3)))&amp;")")</f>
        <v/>
      </c>
      <c r="AC465" s="68" t="str">
        <f>IF(D465="MCC","MC Cable Wire Colors "&amp;_xlfn.XLOOKUP(C465,table_Termination[Connector],table_Termination[MCC_Wire_Colors]),"")</f>
        <v/>
      </c>
      <c r="AD465" s="69"/>
      <c r="AG465" t="e">
        <f>IF(AND(LEFT(C465,2)="L6",_xlfn.NUMBERVALUE(LEFT(U465,3))&gt;250),"1ph",_xlfn.XLOOKUP(C465,table_Termination[Connector],table_Termination[Phasing]))</f>
        <v>#N/A</v>
      </c>
      <c r="AH465" t="e">
        <f>_xlfn.XLOOKUP('Order Entry'!AG465,lookup!$O$3:$O$7,lookup!$P$3:$P$7)</f>
        <v>#N/A</v>
      </c>
      <c r="AI465" t="e">
        <f>_xlfn.XLOOKUP('Order Entry'!AG465,lookup!$O$3:$O$7,lookup!$Q$3:$Q$7)</f>
        <v>#N/A</v>
      </c>
      <c r="AJ465">
        <f t="shared" si="80"/>
        <v>0</v>
      </c>
      <c r="AK465" t="e">
        <f>_xlfn.XLOOKUP(C465,table_Termination[Connector],table_Termination[Plate_Hole])</f>
        <v>#N/A</v>
      </c>
      <c r="AL465" t="e">
        <f>_xlfn.XLOOKUP(V465,lookup!$AD$68:$AD$72,lookup!$AC$68:$AC$72)</f>
        <v>#N/A</v>
      </c>
      <c r="AM465" s="44" t="str" cm="1">
        <f t="array" ref="AM465">IF(C465="","",IF(_xlfn.XLOOKUP(C465,table_Termination[Connector],table_Termination[Plate_Hole])=1.6,{"4x4","1G"},IF(_xlfn.XLOOKUP(C465,table_Termination[Connector],table_Termination[Plate_Hole])=2.1,"4x4","None")))</f>
        <v/>
      </c>
      <c r="AO465" s="44" t="str" cm="1">
        <f t="array" ref="AO465">IF(AM465="","None",_xlfn.XLOOKUP(_xlfn.ANCHORARRAY(AM465),lookup!$AC$68:$AC$72,lookup!$AD$68:$AD$72))</f>
        <v>None</v>
      </c>
      <c r="AQ465" s="44" t="s">
        <v>283</v>
      </c>
      <c r="AR465" t="str">
        <f>IF(C465="","",_xlfn.XLOOKUP(_xlfn.XLOOKUP(C465,table_Termination[Connector],table_Termination[SQD_Breaker]),Table_Breaker[breaker],Table_Breaker[Description]))</f>
        <v/>
      </c>
      <c r="AS465" t="str">
        <f>IF(C465="","",_xlfn.XLOOKUP(_xlfn.XLOOKUP(C465,table_Termination[Connector],table_Termination[HV_Siem_Breaker]),Table_Breaker[breaker],Table_Breaker[Description],""))</f>
        <v/>
      </c>
      <c r="AT465" s="44" t="s">
        <v>283</v>
      </c>
      <c r="AU465" t="e">
        <f t="shared" si="84"/>
        <v>#N/A</v>
      </c>
      <c r="AV465" t="e">
        <f t="shared" si="85"/>
        <v>#N/A</v>
      </c>
      <c r="AW465" s="44" t="str" cm="1">
        <f t="array" ref="AW465">IF(D465="","",_xlfn.TOROW(lookup!A646:A658))</f>
        <v/>
      </c>
    </row>
    <row r="466" spans="1:49" x14ac:dyDescent="0.25">
      <c r="A466" s="56">
        <v>457</v>
      </c>
      <c r="B466" s="57" t="str">
        <f t="shared" si="81"/>
        <v/>
      </c>
      <c r="C466" s="58"/>
      <c r="D466" s="58"/>
      <c r="E466" s="57"/>
      <c r="F466" s="57" t="str">
        <f t="shared" si="82"/>
        <v/>
      </c>
      <c r="G466" s="57"/>
      <c r="H466" s="59"/>
      <c r="I466" s="59" t="s">
        <v>183</v>
      </c>
      <c r="J466" s="59" t="s">
        <v>183</v>
      </c>
      <c r="K466" s="59"/>
      <c r="L466" s="60" t="str">
        <f t="shared" si="76"/>
        <v/>
      </c>
      <c r="M466" s="60" t="str">
        <f t="shared" si="77"/>
        <v/>
      </c>
      <c r="N466" s="59"/>
      <c r="O466" s="59"/>
      <c r="P466" s="61"/>
      <c r="Q466" s="61"/>
      <c r="R466" s="62" t="str">
        <f>IF(C466="","",_xlfn.XLOOKUP(C466,table_Termination[Connector],table_Termination[Conduit_Size]))</f>
        <v/>
      </c>
      <c r="S466" s="63" t="str">
        <f>IF(C466="","",_xlfn.XLOOKUP(C466,table_Termination[Connector],table_Termination[Wire AWG]))</f>
        <v/>
      </c>
      <c r="T466" s="64" t="str">
        <f t="shared" si="79"/>
        <v/>
      </c>
      <c r="U466" s="65" t="str">
        <f>IF(C466="","",LEFT(_xlfn.XLOOKUP(C466,table_Termination[Connector],table_Termination[Voltage]),3))</f>
        <v/>
      </c>
      <c r="V466" s="66" t="str">
        <f t="shared" si="78"/>
        <v/>
      </c>
      <c r="W466" s="64" t="str" cm="1">
        <f t="array" aca="1" ref="W466" ca="1">IF(C466="","",IF(D466="MCC","------",IF(K466="","Black",_xlfn.XLOOKUP(K466,Table_RotateWireColor[circuit],INDIRECT("Table_RotateWireColor["&amp;U466&amp;"]")))))</f>
        <v/>
      </c>
      <c r="X466" s="64" t="str" cm="1">
        <f t="array" aca="1" ref="X466" ca="1">IF(C466="","",IF(D466="MCC","-----",IF(AH466=1,"-",IF(K466="","Red",_xlfn.XLOOKUP(L466,Table_RotateWireColor[circuit],INDIRECT("Table_RotateWireColor["&amp;U466&amp;"]"))))))</f>
        <v/>
      </c>
      <c r="Y466" s="64" t="str" cm="1">
        <f t="array" aca="1" ref="Y466" ca="1">IF(C466="","",IF(D466="MCC","-----",IF(AH466&lt;=2,"-",IF(K466="","Blue",_xlfn.XLOOKUP(M466,Table_RotateWireColor[circuit],INDIRECT("Table_RotateWireColor["&amp;U466&amp;"]"))))))</f>
        <v/>
      </c>
      <c r="Z466" s="64" t="str" cm="1">
        <f t="array" aca="1" ref="Z466" ca="1">IF(C466="","",IF(D466="MCC","-----",IF(AI466&lt;&gt;1,"-",IF(K466="","White",_xlfn.XLOOKUP("N",Table_RotateWireColor[circuit],INDIRECT("Table_RotateWireColor["&amp;U466&amp;"]"))))))</f>
        <v/>
      </c>
      <c r="AA466" s="64" t="str">
        <f t="shared" si="83"/>
        <v/>
      </c>
      <c r="AB466" s="67" t="str">
        <f>IF(C466="","","PWxx-"&amp;_xlfn.XLOOKUP(C466,table_Termination[Connector],table_Termination[Abbreviation])&amp;"T-xxSALx("&amp;IF(D466="LFMC",0,IF(D466="MCC",1,3))&amp;IF(Q466="Bolt",1,0)&amp;IF(AL466="None",0,IF(AL466="1G",1,IF(AL466="4x4",2,3)))&amp;")")</f>
        <v/>
      </c>
      <c r="AC466" s="68" t="str">
        <f>IF(D466="MCC","MC Cable Wire Colors "&amp;_xlfn.XLOOKUP(C466,table_Termination[Connector],table_Termination[MCC_Wire_Colors]),"")</f>
        <v/>
      </c>
      <c r="AD466" s="69"/>
      <c r="AG466" t="e">
        <f>IF(AND(LEFT(C466,2)="L6",_xlfn.NUMBERVALUE(LEFT(U466,3))&gt;250),"1ph",_xlfn.XLOOKUP(C466,table_Termination[Connector],table_Termination[Phasing]))</f>
        <v>#N/A</v>
      </c>
      <c r="AH466" t="e">
        <f>_xlfn.XLOOKUP('Order Entry'!AG466,lookup!$O$3:$O$7,lookup!$P$3:$P$7)</f>
        <v>#N/A</v>
      </c>
      <c r="AI466" t="e">
        <f>_xlfn.XLOOKUP('Order Entry'!AG466,lookup!$O$3:$O$7,lookup!$Q$3:$Q$7)</f>
        <v>#N/A</v>
      </c>
      <c r="AJ466">
        <f t="shared" si="80"/>
        <v>0</v>
      </c>
      <c r="AK466" t="e">
        <f>_xlfn.XLOOKUP(C466,table_Termination[Connector],table_Termination[Plate_Hole])</f>
        <v>#N/A</v>
      </c>
      <c r="AL466" t="e">
        <f>_xlfn.XLOOKUP(V466,lookup!$AD$68:$AD$72,lookup!$AC$68:$AC$72)</f>
        <v>#N/A</v>
      </c>
      <c r="AM466" s="44" t="str" cm="1">
        <f t="array" ref="AM466">IF(C466="","",IF(_xlfn.XLOOKUP(C466,table_Termination[Connector],table_Termination[Plate_Hole])=1.6,{"4x4","1G"},IF(_xlfn.XLOOKUP(C466,table_Termination[Connector],table_Termination[Plate_Hole])=2.1,"4x4","None")))</f>
        <v/>
      </c>
      <c r="AO466" s="44" t="str" cm="1">
        <f t="array" ref="AO466">IF(AM466="","None",_xlfn.XLOOKUP(_xlfn.ANCHORARRAY(AM466),lookup!$AC$68:$AC$72,lookup!$AD$68:$AD$72))</f>
        <v>None</v>
      </c>
      <c r="AQ466" s="44" t="s">
        <v>283</v>
      </c>
      <c r="AR466" t="str">
        <f>IF(C466="","",_xlfn.XLOOKUP(_xlfn.XLOOKUP(C466,table_Termination[Connector],table_Termination[SQD_Breaker]),Table_Breaker[breaker],Table_Breaker[Description]))</f>
        <v/>
      </c>
      <c r="AS466" t="str">
        <f>IF(C466="","",_xlfn.XLOOKUP(_xlfn.XLOOKUP(C466,table_Termination[Connector],table_Termination[HV_Siem_Breaker]),Table_Breaker[breaker],Table_Breaker[Description],""))</f>
        <v/>
      </c>
      <c r="AT466" s="44" t="s">
        <v>283</v>
      </c>
      <c r="AU466" t="e">
        <f t="shared" si="84"/>
        <v>#N/A</v>
      </c>
      <c r="AV466" t="e">
        <f t="shared" si="85"/>
        <v>#N/A</v>
      </c>
      <c r="AW466" s="44" t="str" cm="1">
        <f t="array" ref="AW466">IF(D466="","",_xlfn.TOROW(lookup!A647:A659))</f>
        <v/>
      </c>
    </row>
    <row r="467" spans="1:49" x14ac:dyDescent="0.25">
      <c r="A467" s="56">
        <v>458</v>
      </c>
      <c r="B467" s="57" t="str">
        <f t="shared" si="81"/>
        <v/>
      </c>
      <c r="C467" s="58"/>
      <c r="D467" s="58"/>
      <c r="E467" s="57"/>
      <c r="F467" s="57" t="str">
        <f t="shared" si="82"/>
        <v/>
      </c>
      <c r="G467" s="57"/>
      <c r="H467" s="59"/>
      <c r="I467" s="59" t="s">
        <v>183</v>
      </c>
      <c r="J467" s="59" t="s">
        <v>183</v>
      </c>
      <c r="K467" s="59"/>
      <c r="L467" s="60" t="str">
        <f t="shared" si="76"/>
        <v/>
      </c>
      <c r="M467" s="60" t="str">
        <f t="shared" si="77"/>
        <v/>
      </c>
      <c r="N467" s="59"/>
      <c r="O467" s="59"/>
      <c r="P467" s="61"/>
      <c r="Q467" s="61"/>
      <c r="R467" s="62" t="str">
        <f>IF(C467="","",_xlfn.XLOOKUP(C467,table_Termination[Connector],table_Termination[Conduit_Size]))</f>
        <v/>
      </c>
      <c r="S467" s="63" t="str">
        <f>IF(C467="","",_xlfn.XLOOKUP(C467,table_Termination[Connector],table_Termination[Wire AWG]))</f>
        <v/>
      </c>
      <c r="T467" s="64" t="str">
        <f t="shared" si="79"/>
        <v/>
      </c>
      <c r="U467" s="65" t="str">
        <f>IF(C467="","",LEFT(_xlfn.XLOOKUP(C467,table_Termination[Connector],table_Termination[Voltage]),3))</f>
        <v/>
      </c>
      <c r="V467" s="66" t="str">
        <f t="shared" si="78"/>
        <v/>
      </c>
      <c r="W467" s="64" t="str" cm="1">
        <f t="array" aca="1" ref="W467" ca="1">IF(C467="","",IF(D467="MCC","------",IF(K467="","Black",_xlfn.XLOOKUP(K467,Table_RotateWireColor[circuit],INDIRECT("Table_RotateWireColor["&amp;U467&amp;"]")))))</f>
        <v/>
      </c>
      <c r="X467" s="64" t="str" cm="1">
        <f t="array" aca="1" ref="X467" ca="1">IF(C467="","",IF(D467="MCC","-----",IF(AH467=1,"-",IF(K467="","Red",_xlfn.XLOOKUP(L467,Table_RotateWireColor[circuit],INDIRECT("Table_RotateWireColor["&amp;U467&amp;"]"))))))</f>
        <v/>
      </c>
      <c r="Y467" s="64" t="str" cm="1">
        <f t="array" aca="1" ref="Y467" ca="1">IF(C467="","",IF(D467="MCC","-----",IF(AH467&lt;=2,"-",IF(K467="","Blue",_xlfn.XLOOKUP(M467,Table_RotateWireColor[circuit],INDIRECT("Table_RotateWireColor["&amp;U467&amp;"]"))))))</f>
        <v/>
      </c>
      <c r="Z467" s="64" t="str" cm="1">
        <f t="array" aca="1" ref="Z467" ca="1">IF(C467="","",IF(D467="MCC","-----",IF(AI467&lt;&gt;1,"-",IF(K467="","White",_xlfn.XLOOKUP("N",Table_RotateWireColor[circuit],INDIRECT("Table_RotateWireColor["&amp;U467&amp;"]"))))))</f>
        <v/>
      </c>
      <c r="AA467" s="64" t="str">
        <f t="shared" si="83"/>
        <v/>
      </c>
      <c r="AB467" s="67" t="str">
        <f>IF(C467="","","PWxx-"&amp;_xlfn.XLOOKUP(C467,table_Termination[Connector],table_Termination[Abbreviation])&amp;"T-xxSALx("&amp;IF(D467="LFMC",0,IF(D467="MCC",1,3))&amp;IF(Q467="Bolt",1,0)&amp;IF(AL467="None",0,IF(AL467="1G",1,IF(AL467="4x4",2,3)))&amp;")")</f>
        <v/>
      </c>
      <c r="AC467" s="68" t="str">
        <f>IF(D467="MCC","MC Cable Wire Colors "&amp;_xlfn.XLOOKUP(C467,table_Termination[Connector],table_Termination[MCC_Wire_Colors]),"")</f>
        <v/>
      </c>
      <c r="AD467" s="69"/>
      <c r="AG467" t="e">
        <f>IF(AND(LEFT(C467,2)="L6",_xlfn.NUMBERVALUE(LEFT(U467,3))&gt;250),"1ph",_xlfn.XLOOKUP(C467,table_Termination[Connector],table_Termination[Phasing]))</f>
        <v>#N/A</v>
      </c>
      <c r="AH467" t="e">
        <f>_xlfn.XLOOKUP('Order Entry'!AG467,lookup!$O$3:$O$7,lookup!$P$3:$P$7)</f>
        <v>#N/A</v>
      </c>
      <c r="AI467" t="e">
        <f>_xlfn.XLOOKUP('Order Entry'!AG467,lookup!$O$3:$O$7,lookup!$Q$3:$Q$7)</f>
        <v>#N/A</v>
      </c>
      <c r="AJ467">
        <f t="shared" si="80"/>
        <v>0</v>
      </c>
      <c r="AK467" t="e">
        <f>_xlfn.XLOOKUP(C467,table_Termination[Connector],table_Termination[Plate_Hole])</f>
        <v>#N/A</v>
      </c>
      <c r="AL467" t="e">
        <f>_xlfn.XLOOKUP(V467,lookup!$AD$68:$AD$72,lookup!$AC$68:$AC$72)</f>
        <v>#N/A</v>
      </c>
      <c r="AM467" s="44" t="str" cm="1">
        <f t="array" ref="AM467">IF(C467="","",IF(_xlfn.XLOOKUP(C467,table_Termination[Connector],table_Termination[Plate_Hole])=1.6,{"4x4","1G"},IF(_xlfn.XLOOKUP(C467,table_Termination[Connector],table_Termination[Plate_Hole])=2.1,"4x4","None")))</f>
        <v/>
      </c>
      <c r="AO467" s="44" t="str" cm="1">
        <f t="array" ref="AO467">IF(AM467="","None",_xlfn.XLOOKUP(_xlfn.ANCHORARRAY(AM467),lookup!$AC$68:$AC$72,lookup!$AD$68:$AD$72))</f>
        <v>None</v>
      </c>
      <c r="AQ467" s="44" t="s">
        <v>283</v>
      </c>
      <c r="AR467" t="str">
        <f>IF(C467="","",_xlfn.XLOOKUP(_xlfn.XLOOKUP(C467,table_Termination[Connector],table_Termination[SQD_Breaker]),Table_Breaker[breaker],Table_Breaker[Description]))</f>
        <v/>
      </c>
      <c r="AS467" t="str">
        <f>IF(C467="","",_xlfn.XLOOKUP(_xlfn.XLOOKUP(C467,table_Termination[Connector],table_Termination[HV_Siem_Breaker]),Table_Breaker[breaker],Table_Breaker[Description],""))</f>
        <v/>
      </c>
      <c r="AT467" s="44" t="s">
        <v>283</v>
      </c>
      <c r="AU467" t="e">
        <f t="shared" si="84"/>
        <v>#N/A</v>
      </c>
      <c r="AV467" t="e">
        <f t="shared" si="85"/>
        <v>#N/A</v>
      </c>
      <c r="AW467" s="44" t="str" cm="1">
        <f t="array" ref="AW467">IF(D467="","",_xlfn.TOROW(lookup!A648:A660))</f>
        <v/>
      </c>
    </row>
    <row r="468" spans="1:49" x14ac:dyDescent="0.25">
      <c r="A468" s="56">
        <v>459</v>
      </c>
      <c r="B468" s="57" t="str">
        <f t="shared" si="81"/>
        <v/>
      </c>
      <c r="C468" s="58"/>
      <c r="D468" s="58"/>
      <c r="E468" s="57"/>
      <c r="F468" s="57" t="str">
        <f t="shared" si="82"/>
        <v/>
      </c>
      <c r="G468" s="57"/>
      <c r="H468" s="59"/>
      <c r="I468" s="59" t="s">
        <v>183</v>
      </c>
      <c r="J468" s="59" t="s">
        <v>183</v>
      </c>
      <c r="K468" s="59"/>
      <c r="L468" s="60" t="str">
        <f t="shared" si="76"/>
        <v/>
      </c>
      <c r="M468" s="60" t="str">
        <f t="shared" si="77"/>
        <v/>
      </c>
      <c r="N468" s="59"/>
      <c r="O468" s="59"/>
      <c r="P468" s="61"/>
      <c r="Q468" s="61"/>
      <c r="R468" s="62" t="str">
        <f>IF(C468="","",_xlfn.XLOOKUP(C468,table_Termination[Connector],table_Termination[Conduit_Size]))</f>
        <v/>
      </c>
      <c r="S468" s="63" t="str">
        <f>IF(C468="","",_xlfn.XLOOKUP(C468,table_Termination[Connector],table_Termination[Wire AWG]))</f>
        <v/>
      </c>
      <c r="T468" s="64" t="str">
        <f t="shared" si="79"/>
        <v/>
      </c>
      <c r="U468" s="65" t="str">
        <f>IF(C468="","",LEFT(_xlfn.XLOOKUP(C468,table_Termination[Connector],table_Termination[Voltage]),3))</f>
        <v/>
      </c>
      <c r="V468" s="66" t="str">
        <f t="shared" si="78"/>
        <v/>
      </c>
      <c r="W468" s="64" t="str" cm="1">
        <f t="array" aca="1" ref="W468" ca="1">IF(C468="","",IF(D468="MCC","------",IF(K468="","Black",_xlfn.XLOOKUP(K468,Table_RotateWireColor[circuit],INDIRECT("Table_RotateWireColor["&amp;U468&amp;"]")))))</f>
        <v/>
      </c>
      <c r="X468" s="64" t="str" cm="1">
        <f t="array" aca="1" ref="X468" ca="1">IF(C468="","",IF(D468="MCC","-----",IF(AH468=1,"-",IF(K468="","Red",_xlfn.XLOOKUP(L468,Table_RotateWireColor[circuit],INDIRECT("Table_RotateWireColor["&amp;U468&amp;"]"))))))</f>
        <v/>
      </c>
      <c r="Y468" s="64" t="str" cm="1">
        <f t="array" aca="1" ref="Y468" ca="1">IF(C468="","",IF(D468="MCC","-----",IF(AH468&lt;=2,"-",IF(K468="","Blue",_xlfn.XLOOKUP(M468,Table_RotateWireColor[circuit],INDIRECT("Table_RotateWireColor["&amp;U468&amp;"]"))))))</f>
        <v/>
      </c>
      <c r="Z468" s="64" t="str" cm="1">
        <f t="array" aca="1" ref="Z468" ca="1">IF(C468="","",IF(D468="MCC","-----",IF(AI468&lt;&gt;1,"-",IF(K468="","White",_xlfn.XLOOKUP("N",Table_RotateWireColor[circuit],INDIRECT("Table_RotateWireColor["&amp;U468&amp;"]"))))))</f>
        <v/>
      </c>
      <c r="AA468" s="64" t="str">
        <f t="shared" si="83"/>
        <v/>
      </c>
      <c r="AB468" s="67" t="str">
        <f>IF(C468="","","PWxx-"&amp;_xlfn.XLOOKUP(C468,table_Termination[Connector],table_Termination[Abbreviation])&amp;"T-xxSALx("&amp;IF(D468="LFMC",0,IF(D468="MCC",1,3))&amp;IF(Q468="Bolt",1,0)&amp;IF(AL468="None",0,IF(AL468="1G",1,IF(AL468="4x4",2,3)))&amp;")")</f>
        <v/>
      </c>
      <c r="AC468" s="68" t="str">
        <f>IF(D468="MCC","MC Cable Wire Colors "&amp;_xlfn.XLOOKUP(C468,table_Termination[Connector],table_Termination[MCC_Wire_Colors]),"")</f>
        <v/>
      </c>
      <c r="AD468" s="69"/>
      <c r="AG468" t="e">
        <f>IF(AND(LEFT(C468,2)="L6",_xlfn.NUMBERVALUE(LEFT(U468,3))&gt;250),"1ph",_xlfn.XLOOKUP(C468,table_Termination[Connector],table_Termination[Phasing]))</f>
        <v>#N/A</v>
      </c>
      <c r="AH468" t="e">
        <f>_xlfn.XLOOKUP('Order Entry'!AG468,lookup!$O$3:$O$7,lookup!$P$3:$P$7)</f>
        <v>#N/A</v>
      </c>
      <c r="AI468" t="e">
        <f>_xlfn.XLOOKUP('Order Entry'!AG468,lookup!$O$3:$O$7,lookup!$Q$3:$Q$7)</f>
        <v>#N/A</v>
      </c>
      <c r="AJ468">
        <f t="shared" si="80"/>
        <v>0</v>
      </c>
      <c r="AK468" t="e">
        <f>_xlfn.XLOOKUP(C468,table_Termination[Connector],table_Termination[Plate_Hole])</f>
        <v>#N/A</v>
      </c>
      <c r="AL468" t="e">
        <f>_xlfn.XLOOKUP(V468,lookup!$AD$68:$AD$72,lookup!$AC$68:$AC$72)</f>
        <v>#N/A</v>
      </c>
      <c r="AM468" s="44" t="str" cm="1">
        <f t="array" ref="AM468">IF(C468="","",IF(_xlfn.XLOOKUP(C468,table_Termination[Connector],table_Termination[Plate_Hole])=1.6,{"4x4","1G"},IF(_xlfn.XLOOKUP(C468,table_Termination[Connector],table_Termination[Plate_Hole])=2.1,"4x4","None")))</f>
        <v/>
      </c>
      <c r="AO468" s="44" t="str" cm="1">
        <f t="array" ref="AO468">IF(AM468="","None",_xlfn.XLOOKUP(_xlfn.ANCHORARRAY(AM468),lookup!$AC$68:$AC$72,lookup!$AD$68:$AD$72))</f>
        <v>None</v>
      </c>
      <c r="AQ468" s="44" t="s">
        <v>283</v>
      </c>
      <c r="AR468" t="str">
        <f>IF(C468="","",_xlfn.XLOOKUP(_xlfn.XLOOKUP(C468,table_Termination[Connector],table_Termination[SQD_Breaker]),Table_Breaker[breaker],Table_Breaker[Description]))</f>
        <v/>
      </c>
      <c r="AS468" t="str">
        <f>IF(C468="","",_xlfn.XLOOKUP(_xlfn.XLOOKUP(C468,table_Termination[Connector],table_Termination[HV_Siem_Breaker]),Table_Breaker[breaker],Table_Breaker[Description],""))</f>
        <v/>
      </c>
      <c r="AT468" s="44" t="s">
        <v>283</v>
      </c>
      <c r="AU468" t="e">
        <f t="shared" si="84"/>
        <v>#N/A</v>
      </c>
      <c r="AV468" t="e">
        <f t="shared" si="85"/>
        <v>#N/A</v>
      </c>
      <c r="AW468" s="44" t="str" cm="1">
        <f t="array" ref="AW468">IF(D468="","",_xlfn.TOROW(lookup!A649:A661))</f>
        <v/>
      </c>
    </row>
    <row r="469" spans="1:49" x14ac:dyDescent="0.25">
      <c r="A469" s="56">
        <v>460</v>
      </c>
      <c r="B469" s="57" t="str">
        <f t="shared" si="81"/>
        <v/>
      </c>
      <c r="C469" s="58"/>
      <c r="D469" s="58"/>
      <c r="E469" s="57"/>
      <c r="F469" s="57" t="str">
        <f t="shared" si="82"/>
        <v/>
      </c>
      <c r="G469" s="57"/>
      <c r="H469" s="59"/>
      <c r="I469" s="59" t="s">
        <v>183</v>
      </c>
      <c r="J469" s="59" t="s">
        <v>183</v>
      </c>
      <c r="K469" s="59"/>
      <c r="L469" s="60" t="str">
        <f t="shared" si="76"/>
        <v/>
      </c>
      <c r="M469" s="60" t="str">
        <f t="shared" si="77"/>
        <v/>
      </c>
      <c r="N469" s="59"/>
      <c r="O469" s="59"/>
      <c r="P469" s="61"/>
      <c r="Q469" s="61"/>
      <c r="R469" s="62" t="str">
        <f>IF(C469="","",_xlfn.XLOOKUP(C469,table_Termination[Connector],table_Termination[Conduit_Size]))</f>
        <v/>
      </c>
      <c r="S469" s="63" t="str">
        <f>IF(C469="","",_xlfn.XLOOKUP(C469,table_Termination[Connector],table_Termination[Wire AWG]))</f>
        <v/>
      </c>
      <c r="T469" s="64" t="str">
        <f t="shared" si="79"/>
        <v/>
      </c>
      <c r="U469" s="65" t="str">
        <f>IF(C469="","",LEFT(_xlfn.XLOOKUP(C469,table_Termination[Connector],table_Termination[Voltage]),3))</f>
        <v/>
      </c>
      <c r="V469" s="66" t="str">
        <f t="shared" si="78"/>
        <v/>
      </c>
      <c r="W469" s="64" t="str" cm="1">
        <f t="array" aca="1" ref="W469" ca="1">IF(C469="","",IF(D469="MCC","------",IF(K469="","Black",_xlfn.XLOOKUP(K469,Table_RotateWireColor[circuit],INDIRECT("Table_RotateWireColor["&amp;U469&amp;"]")))))</f>
        <v/>
      </c>
      <c r="X469" s="64" t="str" cm="1">
        <f t="array" aca="1" ref="X469" ca="1">IF(C469="","",IF(D469="MCC","-----",IF(AH469=1,"-",IF(K469="","Red",_xlfn.XLOOKUP(L469,Table_RotateWireColor[circuit],INDIRECT("Table_RotateWireColor["&amp;U469&amp;"]"))))))</f>
        <v/>
      </c>
      <c r="Y469" s="64" t="str" cm="1">
        <f t="array" aca="1" ref="Y469" ca="1">IF(C469="","",IF(D469="MCC","-----",IF(AH469&lt;=2,"-",IF(K469="","Blue",_xlfn.XLOOKUP(M469,Table_RotateWireColor[circuit],INDIRECT("Table_RotateWireColor["&amp;U469&amp;"]"))))))</f>
        <v/>
      </c>
      <c r="Z469" s="64" t="str" cm="1">
        <f t="array" aca="1" ref="Z469" ca="1">IF(C469="","",IF(D469="MCC","-----",IF(AI469&lt;&gt;1,"-",IF(K469="","White",_xlfn.XLOOKUP("N",Table_RotateWireColor[circuit],INDIRECT("Table_RotateWireColor["&amp;U469&amp;"]"))))))</f>
        <v/>
      </c>
      <c r="AA469" s="64" t="str">
        <f t="shared" si="83"/>
        <v/>
      </c>
      <c r="AB469" s="67" t="str">
        <f>IF(C469="","","PWxx-"&amp;_xlfn.XLOOKUP(C469,table_Termination[Connector],table_Termination[Abbreviation])&amp;"T-xxSALx("&amp;IF(D469="LFMC",0,IF(D469="MCC",1,3))&amp;IF(Q469="Bolt",1,0)&amp;IF(AL469="None",0,IF(AL469="1G",1,IF(AL469="4x4",2,3)))&amp;")")</f>
        <v/>
      </c>
      <c r="AC469" s="68" t="str">
        <f>IF(D469="MCC","MC Cable Wire Colors "&amp;_xlfn.XLOOKUP(C469,table_Termination[Connector],table_Termination[MCC_Wire_Colors]),"")</f>
        <v/>
      </c>
      <c r="AD469" s="69"/>
      <c r="AG469" t="e">
        <f>IF(AND(LEFT(C469,2)="L6",_xlfn.NUMBERVALUE(LEFT(U469,3))&gt;250),"1ph",_xlfn.XLOOKUP(C469,table_Termination[Connector],table_Termination[Phasing]))</f>
        <v>#N/A</v>
      </c>
      <c r="AH469" t="e">
        <f>_xlfn.XLOOKUP('Order Entry'!AG469,lookup!$O$3:$O$7,lookup!$P$3:$P$7)</f>
        <v>#N/A</v>
      </c>
      <c r="AI469" t="e">
        <f>_xlfn.XLOOKUP('Order Entry'!AG469,lookup!$O$3:$O$7,lookup!$Q$3:$Q$7)</f>
        <v>#N/A</v>
      </c>
      <c r="AJ469">
        <f t="shared" si="80"/>
        <v>0</v>
      </c>
      <c r="AK469" t="e">
        <f>_xlfn.XLOOKUP(C469,table_Termination[Connector],table_Termination[Plate_Hole])</f>
        <v>#N/A</v>
      </c>
      <c r="AL469" t="e">
        <f>_xlfn.XLOOKUP(V469,lookup!$AD$68:$AD$72,lookup!$AC$68:$AC$72)</f>
        <v>#N/A</v>
      </c>
      <c r="AM469" s="44" t="str" cm="1">
        <f t="array" ref="AM469">IF(C469="","",IF(_xlfn.XLOOKUP(C469,table_Termination[Connector],table_Termination[Plate_Hole])=1.6,{"4x4","1G"},IF(_xlfn.XLOOKUP(C469,table_Termination[Connector],table_Termination[Plate_Hole])=2.1,"4x4","None")))</f>
        <v/>
      </c>
      <c r="AO469" s="44" t="str" cm="1">
        <f t="array" ref="AO469">IF(AM469="","None",_xlfn.XLOOKUP(_xlfn.ANCHORARRAY(AM469),lookup!$AC$68:$AC$72,lookup!$AD$68:$AD$72))</f>
        <v>None</v>
      </c>
      <c r="AQ469" s="44" t="s">
        <v>283</v>
      </c>
      <c r="AR469" t="str">
        <f>IF(C469="","",_xlfn.XLOOKUP(_xlfn.XLOOKUP(C469,table_Termination[Connector],table_Termination[SQD_Breaker]),Table_Breaker[breaker],Table_Breaker[Description]))</f>
        <v/>
      </c>
      <c r="AS469" t="str">
        <f>IF(C469="","",_xlfn.XLOOKUP(_xlfn.XLOOKUP(C469,table_Termination[Connector],table_Termination[HV_Siem_Breaker]),Table_Breaker[breaker],Table_Breaker[Description],""))</f>
        <v/>
      </c>
      <c r="AT469" s="44" t="s">
        <v>283</v>
      </c>
      <c r="AU469" t="e">
        <f t="shared" si="84"/>
        <v>#N/A</v>
      </c>
      <c r="AV469" t="e">
        <f t="shared" si="85"/>
        <v>#N/A</v>
      </c>
      <c r="AW469" s="44" t="str" cm="1">
        <f t="array" ref="AW469">IF(D469="","",_xlfn.TOROW(lookup!A650:A662))</f>
        <v/>
      </c>
    </row>
    <row r="470" spans="1:49" x14ac:dyDescent="0.25">
      <c r="A470" s="56">
        <v>461</v>
      </c>
      <c r="B470" s="57" t="str">
        <f t="shared" si="81"/>
        <v/>
      </c>
      <c r="C470" s="58"/>
      <c r="D470" s="58"/>
      <c r="E470" s="57"/>
      <c r="F470" s="57" t="str">
        <f t="shared" si="82"/>
        <v/>
      </c>
      <c r="G470" s="57"/>
      <c r="H470" s="59"/>
      <c r="I470" s="59" t="s">
        <v>183</v>
      </c>
      <c r="J470" s="59" t="s">
        <v>183</v>
      </c>
      <c r="K470" s="59"/>
      <c r="L470" s="60" t="str">
        <f t="shared" si="76"/>
        <v/>
      </c>
      <c r="M470" s="60" t="str">
        <f t="shared" si="77"/>
        <v/>
      </c>
      <c r="N470" s="59"/>
      <c r="O470" s="59"/>
      <c r="P470" s="61"/>
      <c r="Q470" s="61"/>
      <c r="R470" s="62" t="str">
        <f>IF(C470="","",_xlfn.XLOOKUP(C470,table_Termination[Connector],table_Termination[Conduit_Size]))</f>
        <v/>
      </c>
      <c r="S470" s="63" t="str">
        <f>IF(C470="","",_xlfn.XLOOKUP(C470,table_Termination[Connector],table_Termination[Wire AWG]))</f>
        <v/>
      </c>
      <c r="T470" s="64" t="str">
        <f t="shared" si="79"/>
        <v/>
      </c>
      <c r="U470" s="65" t="str">
        <f>IF(C470="","",LEFT(_xlfn.XLOOKUP(C470,table_Termination[Connector],table_Termination[Voltage]),3))</f>
        <v/>
      </c>
      <c r="V470" s="66" t="str">
        <f t="shared" si="78"/>
        <v/>
      </c>
      <c r="W470" s="64" t="str" cm="1">
        <f t="array" aca="1" ref="W470" ca="1">IF(C470="","",IF(D470="MCC","------",IF(K470="","Black",_xlfn.XLOOKUP(K470,Table_RotateWireColor[circuit],INDIRECT("Table_RotateWireColor["&amp;U470&amp;"]")))))</f>
        <v/>
      </c>
      <c r="X470" s="64" t="str" cm="1">
        <f t="array" aca="1" ref="X470" ca="1">IF(C470="","",IF(D470="MCC","-----",IF(AH470=1,"-",IF(K470="","Red",_xlfn.XLOOKUP(L470,Table_RotateWireColor[circuit],INDIRECT("Table_RotateWireColor["&amp;U470&amp;"]"))))))</f>
        <v/>
      </c>
      <c r="Y470" s="64" t="str" cm="1">
        <f t="array" aca="1" ref="Y470" ca="1">IF(C470="","",IF(D470="MCC","-----",IF(AH470&lt;=2,"-",IF(K470="","Blue",_xlfn.XLOOKUP(M470,Table_RotateWireColor[circuit],INDIRECT("Table_RotateWireColor["&amp;U470&amp;"]"))))))</f>
        <v/>
      </c>
      <c r="Z470" s="64" t="str" cm="1">
        <f t="array" aca="1" ref="Z470" ca="1">IF(C470="","",IF(D470="MCC","-----",IF(AI470&lt;&gt;1,"-",IF(K470="","White",_xlfn.XLOOKUP("N",Table_RotateWireColor[circuit],INDIRECT("Table_RotateWireColor["&amp;U470&amp;"]"))))))</f>
        <v/>
      </c>
      <c r="AA470" s="64" t="str">
        <f t="shared" si="83"/>
        <v/>
      </c>
      <c r="AB470" s="67" t="str">
        <f>IF(C470="","","PWxx-"&amp;_xlfn.XLOOKUP(C470,table_Termination[Connector],table_Termination[Abbreviation])&amp;"T-xxSALx("&amp;IF(D470="LFMC",0,IF(D470="MCC",1,3))&amp;IF(Q470="Bolt",1,0)&amp;IF(AL470="None",0,IF(AL470="1G",1,IF(AL470="4x4",2,3)))&amp;")")</f>
        <v/>
      </c>
      <c r="AC470" s="68" t="str">
        <f>IF(D470="MCC","MC Cable Wire Colors "&amp;_xlfn.XLOOKUP(C470,table_Termination[Connector],table_Termination[MCC_Wire_Colors]),"")</f>
        <v/>
      </c>
      <c r="AD470" s="69"/>
      <c r="AG470" t="e">
        <f>IF(AND(LEFT(C470,2)="L6",_xlfn.NUMBERVALUE(LEFT(U470,3))&gt;250),"1ph",_xlfn.XLOOKUP(C470,table_Termination[Connector],table_Termination[Phasing]))</f>
        <v>#N/A</v>
      </c>
      <c r="AH470" t="e">
        <f>_xlfn.XLOOKUP('Order Entry'!AG470,lookup!$O$3:$O$7,lookup!$P$3:$P$7)</f>
        <v>#N/A</v>
      </c>
      <c r="AI470" t="e">
        <f>_xlfn.XLOOKUP('Order Entry'!AG470,lookup!$O$3:$O$7,lookup!$Q$3:$Q$7)</f>
        <v>#N/A</v>
      </c>
      <c r="AJ470">
        <f t="shared" si="80"/>
        <v>0</v>
      </c>
      <c r="AK470" t="e">
        <f>_xlfn.XLOOKUP(C470,table_Termination[Connector],table_Termination[Plate_Hole])</f>
        <v>#N/A</v>
      </c>
      <c r="AL470" t="e">
        <f>_xlfn.XLOOKUP(V470,lookup!$AD$68:$AD$72,lookup!$AC$68:$AC$72)</f>
        <v>#N/A</v>
      </c>
      <c r="AM470" s="44" t="str" cm="1">
        <f t="array" ref="AM470">IF(C470="","",IF(_xlfn.XLOOKUP(C470,table_Termination[Connector],table_Termination[Plate_Hole])=1.6,{"4x4","1G"},IF(_xlfn.XLOOKUP(C470,table_Termination[Connector],table_Termination[Plate_Hole])=2.1,"4x4","None")))</f>
        <v/>
      </c>
      <c r="AO470" s="44" t="str" cm="1">
        <f t="array" ref="AO470">IF(AM470="","None",_xlfn.XLOOKUP(_xlfn.ANCHORARRAY(AM470),lookup!$AC$68:$AC$72,lookup!$AD$68:$AD$72))</f>
        <v>None</v>
      </c>
      <c r="AQ470" s="44" t="s">
        <v>283</v>
      </c>
      <c r="AR470" t="str">
        <f>IF(C470="","",_xlfn.XLOOKUP(_xlfn.XLOOKUP(C470,table_Termination[Connector],table_Termination[SQD_Breaker]),Table_Breaker[breaker],Table_Breaker[Description]))</f>
        <v/>
      </c>
      <c r="AS470" t="str">
        <f>IF(C470="","",_xlfn.XLOOKUP(_xlfn.XLOOKUP(C470,table_Termination[Connector],table_Termination[HV_Siem_Breaker]),Table_Breaker[breaker],Table_Breaker[Description],""))</f>
        <v/>
      </c>
      <c r="AT470" s="44" t="s">
        <v>283</v>
      </c>
      <c r="AU470" t="e">
        <f t="shared" si="84"/>
        <v>#N/A</v>
      </c>
      <c r="AV470" t="e">
        <f t="shared" si="85"/>
        <v>#N/A</v>
      </c>
      <c r="AW470" s="44" t="str" cm="1">
        <f t="array" ref="AW470">IF(D470="","",_xlfn.TOROW(lookup!A651:A663))</f>
        <v/>
      </c>
    </row>
    <row r="471" spans="1:49" x14ac:dyDescent="0.25">
      <c r="A471" s="56">
        <v>462</v>
      </c>
      <c r="B471" s="57" t="str">
        <f t="shared" si="81"/>
        <v/>
      </c>
      <c r="C471" s="58"/>
      <c r="D471" s="58"/>
      <c r="E471" s="57"/>
      <c r="F471" s="57" t="str">
        <f t="shared" si="82"/>
        <v/>
      </c>
      <c r="G471" s="57"/>
      <c r="H471" s="59"/>
      <c r="I471" s="59" t="s">
        <v>183</v>
      </c>
      <c r="J471" s="59" t="s">
        <v>183</v>
      </c>
      <c r="K471" s="59"/>
      <c r="L471" s="60" t="str">
        <f t="shared" si="76"/>
        <v/>
      </c>
      <c r="M471" s="60" t="str">
        <f t="shared" si="77"/>
        <v/>
      </c>
      <c r="N471" s="59"/>
      <c r="O471" s="59"/>
      <c r="P471" s="61"/>
      <c r="Q471" s="61"/>
      <c r="R471" s="62" t="str">
        <f>IF(C471="","",_xlfn.XLOOKUP(C471,table_Termination[Connector],table_Termination[Conduit_Size]))</f>
        <v/>
      </c>
      <c r="S471" s="63" t="str">
        <f>IF(C471="","",_xlfn.XLOOKUP(C471,table_Termination[Connector],table_Termination[Wire AWG]))</f>
        <v/>
      </c>
      <c r="T471" s="64" t="str">
        <f t="shared" si="79"/>
        <v/>
      </c>
      <c r="U471" s="65" t="str">
        <f>IF(C471="","",LEFT(_xlfn.XLOOKUP(C471,table_Termination[Connector],table_Termination[Voltage]),3))</f>
        <v/>
      </c>
      <c r="V471" s="66" t="str">
        <f t="shared" si="78"/>
        <v/>
      </c>
      <c r="W471" s="64" t="str" cm="1">
        <f t="array" aca="1" ref="W471" ca="1">IF(C471="","",IF(D471="MCC","------",IF(K471="","Black",_xlfn.XLOOKUP(K471,Table_RotateWireColor[circuit],INDIRECT("Table_RotateWireColor["&amp;U471&amp;"]")))))</f>
        <v/>
      </c>
      <c r="X471" s="64" t="str" cm="1">
        <f t="array" aca="1" ref="X471" ca="1">IF(C471="","",IF(D471="MCC","-----",IF(AH471=1,"-",IF(K471="","Red",_xlfn.XLOOKUP(L471,Table_RotateWireColor[circuit],INDIRECT("Table_RotateWireColor["&amp;U471&amp;"]"))))))</f>
        <v/>
      </c>
      <c r="Y471" s="64" t="str" cm="1">
        <f t="array" aca="1" ref="Y471" ca="1">IF(C471="","",IF(D471="MCC","-----",IF(AH471&lt;=2,"-",IF(K471="","Blue",_xlfn.XLOOKUP(M471,Table_RotateWireColor[circuit],INDIRECT("Table_RotateWireColor["&amp;U471&amp;"]"))))))</f>
        <v/>
      </c>
      <c r="Z471" s="64" t="str" cm="1">
        <f t="array" aca="1" ref="Z471" ca="1">IF(C471="","",IF(D471="MCC","-----",IF(AI471&lt;&gt;1,"-",IF(K471="","White",_xlfn.XLOOKUP("N",Table_RotateWireColor[circuit],INDIRECT("Table_RotateWireColor["&amp;U471&amp;"]"))))))</f>
        <v/>
      </c>
      <c r="AA471" s="64" t="str">
        <f t="shared" si="83"/>
        <v/>
      </c>
      <c r="AB471" s="67" t="str">
        <f>IF(C471="","","PWxx-"&amp;_xlfn.XLOOKUP(C471,table_Termination[Connector],table_Termination[Abbreviation])&amp;"T-xxSALx("&amp;IF(D471="LFMC",0,IF(D471="MCC",1,3))&amp;IF(Q471="Bolt",1,0)&amp;IF(AL471="None",0,IF(AL471="1G",1,IF(AL471="4x4",2,3)))&amp;")")</f>
        <v/>
      </c>
      <c r="AC471" s="68" t="str">
        <f>IF(D471="MCC","MC Cable Wire Colors "&amp;_xlfn.XLOOKUP(C471,table_Termination[Connector],table_Termination[MCC_Wire_Colors]),"")</f>
        <v/>
      </c>
      <c r="AD471" s="69"/>
      <c r="AG471" t="e">
        <f>IF(AND(LEFT(C471,2)="L6",_xlfn.NUMBERVALUE(LEFT(U471,3))&gt;250),"1ph",_xlfn.XLOOKUP(C471,table_Termination[Connector],table_Termination[Phasing]))</f>
        <v>#N/A</v>
      </c>
      <c r="AH471" t="e">
        <f>_xlfn.XLOOKUP('Order Entry'!AG471,lookup!$O$3:$O$7,lookup!$P$3:$P$7)</f>
        <v>#N/A</v>
      </c>
      <c r="AI471" t="e">
        <f>_xlfn.XLOOKUP('Order Entry'!AG471,lookup!$O$3:$O$7,lookup!$Q$3:$Q$7)</f>
        <v>#N/A</v>
      </c>
      <c r="AJ471">
        <f t="shared" si="80"/>
        <v>0</v>
      </c>
      <c r="AK471" t="e">
        <f>_xlfn.XLOOKUP(C471,table_Termination[Connector],table_Termination[Plate_Hole])</f>
        <v>#N/A</v>
      </c>
      <c r="AL471" t="e">
        <f>_xlfn.XLOOKUP(V471,lookup!$AD$68:$AD$72,lookup!$AC$68:$AC$72)</f>
        <v>#N/A</v>
      </c>
      <c r="AM471" s="44" t="str" cm="1">
        <f t="array" ref="AM471">IF(C471="","",IF(_xlfn.XLOOKUP(C471,table_Termination[Connector],table_Termination[Plate_Hole])=1.6,{"4x4","1G"},IF(_xlfn.XLOOKUP(C471,table_Termination[Connector],table_Termination[Plate_Hole])=2.1,"4x4","None")))</f>
        <v/>
      </c>
      <c r="AO471" s="44" t="str" cm="1">
        <f t="array" ref="AO471">IF(AM471="","None",_xlfn.XLOOKUP(_xlfn.ANCHORARRAY(AM471),lookup!$AC$68:$AC$72,lookup!$AD$68:$AD$72))</f>
        <v>None</v>
      </c>
      <c r="AQ471" s="44" t="s">
        <v>283</v>
      </c>
      <c r="AR471" t="str">
        <f>IF(C471="","",_xlfn.XLOOKUP(_xlfn.XLOOKUP(C471,table_Termination[Connector],table_Termination[SQD_Breaker]),Table_Breaker[breaker],Table_Breaker[Description]))</f>
        <v/>
      </c>
      <c r="AS471" t="str">
        <f>IF(C471="","",_xlfn.XLOOKUP(_xlfn.XLOOKUP(C471,table_Termination[Connector],table_Termination[HV_Siem_Breaker]),Table_Breaker[breaker],Table_Breaker[Description],""))</f>
        <v/>
      </c>
      <c r="AT471" s="44" t="s">
        <v>283</v>
      </c>
      <c r="AU471" t="e">
        <f t="shared" si="84"/>
        <v>#N/A</v>
      </c>
      <c r="AV471" t="e">
        <f t="shared" si="85"/>
        <v>#N/A</v>
      </c>
      <c r="AW471" s="44" t="str" cm="1">
        <f t="array" ref="AW471">IF(D471="","",_xlfn.TOROW(lookup!A652:A664))</f>
        <v/>
      </c>
    </row>
    <row r="472" spans="1:49" x14ac:dyDescent="0.25">
      <c r="A472" s="56">
        <v>463</v>
      </c>
      <c r="B472" s="57" t="str">
        <f t="shared" si="81"/>
        <v/>
      </c>
      <c r="C472" s="58"/>
      <c r="D472" s="58"/>
      <c r="E472" s="57"/>
      <c r="F472" s="57" t="str">
        <f t="shared" si="82"/>
        <v/>
      </c>
      <c r="G472" s="57"/>
      <c r="H472" s="59"/>
      <c r="I472" s="59" t="s">
        <v>183</v>
      </c>
      <c r="J472" s="59" t="s">
        <v>183</v>
      </c>
      <c r="K472" s="59"/>
      <c r="L472" s="60" t="str">
        <f t="shared" si="76"/>
        <v/>
      </c>
      <c r="M472" s="60" t="str">
        <f t="shared" si="77"/>
        <v/>
      </c>
      <c r="N472" s="59"/>
      <c r="O472" s="59"/>
      <c r="P472" s="61"/>
      <c r="Q472" s="61"/>
      <c r="R472" s="62" t="str">
        <f>IF(C472="","",_xlfn.XLOOKUP(C472,table_Termination[Connector],table_Termination[Conduit_Size]))</f>
        <v/>
      </c>
      <c r="S472" s="63" t="str">
        <f>IF(C472="","",_xlfn.XLOOKUP(C472,table_Termination[Connector],table_Termination[Wire AWG]))</f>
        <v/>
      </c>
      <c r="T472" s="64" t="str">
        <f t="shared" si="79"/>
        <v/>
      </c>
      <c r="U472" s="65" t="str">
        <f>IF(C472="","",LEFT(_xlfn.XLOOKUP(C472,table_Termination[Connector],table_Termination[Voltage]),3))</f>
        <v/>
      </c>
      <c r="V472" s="66" t="str">
        <f t="shared" si="78"/>
        <v/>
      </c>
      <c r="W472" s="64" t="str" cm="1">
        <f t="array" aca="1" ref="W472" ca="1">IF(C472="","",IF(D472="MCC","------",IF(K472="","Black",_xlfn.XLOOKUP(K472,Table_RotateWireColor[circuit],INDIRECT("Table_RotateWireColor["&amp;U472&amp;"]")))))</f>
        <v/>
      </c>
      <c r="X472" s="64" t="str" cm="1">
        <f t="array" aca="1" ref="X472" ca="1">IF(C472="","",IF(D472="MCC","-----",IF(AH472=1,"-",IF(K472="","Red",_xlfn.XLOOKUP(L472,Table_RotateWireColor[circuit],INDIRECT("Table_RotateWireColor["&amp;U472&amp;"]"))))))</f>
        <v/>
      </c>
      <c r="Y472" s="64" t="str" cm="1">
        <f t="array" aca="1" ref="Y472" ca="1">IF(C472="","",IF(D472="MCC","-----",IF(AH472&lt;=2,"-",IF(K472="","Blue",_xlfn.XLOOKUP(M472,Table_RotateWireColor[circuit],INDIRECT("Table_RotateWireColor["&amp;U472&amp;"]"))))))</f>
        <v/>
      </c>
      <c r="Z472" s="64" t="str" cm="1">
        <f t="array" aca="1" ref="Z472" ca="1">IF(C472="","",IF(D472="MCC","-----",IF(AI472&lt;&gt;1,"-",IF(K472="","White",_xlfn.XLOOKUP("N",Table_RotateWireColor[circuit],INDIRECT("Table_RotateWireColor["&amp;U472&amp;"]"))))))</f>
        <v/>
      </c>
      <c r="AA472" s="64" t="str">
        <f t="shared" si="83"/>
        <v/>
      </c>
      <c r="AB472" s="67" t="str">
        <f>IF(C472="","","PWxx-"&amp;_xlfn.XLOOKUP(C472,table_Termination[Connector],table_Termination[Abbreviation])&amp;"T-xxSALx("&amp;IF(D472="LFMC",0,IF(D472="MCC",1,3))&amp;IF(Q472="Bolt",1,0)&amp;IF(AL472="None",0,IF(AL472="1G",1,IF(AL472="4x4",2,3)))&amp;")")</f>
        <v/>
      </c>
      <c r="AC472" s="68" t="str">
        <f>IF(D472="MCC","MC Cable Wire Colors "&amp;_xlfn.XLOOKUP(C472,table_Termination[Connector],table_Termination[MCC_Wire_Colors]),"")</f>
        <v/>
      </c>
      <c r="AD472" s="69"/>
      <c r="AG472" t="e">
        <f>IF(AND(LEFT(C472,2)="L6",_xlfn.NUMBERVALUE(LEFT(U472,3))&gt;250),"1ph",_xlfn.XLOOKUP(C472,table_Termination[Connector],table_Termination[Phasing]))</f>
        <v>#N/A</v>
      </c>
      <c r="AH472" t="e">
        <f>_xlfn.XLOOKUP('Order Entry'!AG472,lookup!$O$3:$O$7,lookup!$P$3:$P$7)</f>
        <v>#N/A</v>
      </c>
      <c r="AI472" t="e">
        <f>_xlfn.XLOOKUP('Order Entry'!AG472,lookup!$O$3:$O$7,lookup!$Q$3:$Q$7)</f>
        <v>#N/A</v>
      </c>
      <c r="AJ472">
        <f t="shared" si="80"/>
        <v>0</v>
      </c>
      <c r="AK472" t="e">
        <f>_xlfn.XLOOKUP(C472,table_Termination[Connector],table_Termination[Plate_Hole])</f>
        <v>#N/A</v>
      </c>
      <c r="AL472" t="e">
        <f>_xlfn.XLOOKUP(V472,lookup!$AD$68:$AD$72,lookup!$AC$68:$AC$72)</f>
        <v>#N/A</v>
      </c>
      <c r="AM472" s="44" t="str" cm="1">
        <f t="array" ref="AM472">IF(C472="","",IF(_xlfn.XLOOKUP(C472,table_Termination[Connector],table_Termination[Plate_Hole])=1.6,{"4x4","1G"},IF(_xlfn.XLOOKUP(C472,table_Termination[Connector],table_Termination[Plate_Hole])=2.1,"4x4","None")))</f>
        <v/>
      </c>
      <c r="AO472" s="44" t="str" cm="1">
        <f t="array" ref="AO472">IF(AM472="","None",_xlfn.XLOOKUP(_xlfn.ANCHORARRAY(AM472),lookup!$AC$68:$AC$72,lookup!$AD$68:$AD$72))</f>
        <v>None</v>
      </c>
      <c r="AQ472" s="44" t="s">
        <v>283</v>
      </c>
      <c r="AR472" t="str">
        <f>IF(C472="","",_xlfn.XLOOKUP(_xlfn.XLOOKUP(C472,table_Termination[Connector],table_Termination[SQD_Breaker]),Table_Breaker[breaker],Table_Breaker[Description]))</f>
        <v/>
      </c>
      <c r="AS472" t="str">
        <f>IF(C472="","",_xlfn.XLOOKUP(_xlfn.XLOOKUP(C472,table_Termination[Connector],table_Termination[HV_Siem_Breaker]),Table_Breaker[breaker],Table_Breaker[Description],""))</f>
        <v/>
      </c>
      <c r="AT472" s="44" t="s">
        <v>283</v>
      </c>
      <c r="AU472" t="e">
        <f t="shared" si="84"/>
        <v>#N/A</v>
      </c>
      <c r="AV472" t="e">
        <f t="shared" si="85"/>
        <v>#N/A</v>
      </c>
      <c r="AW472" s="44" t="str" cm="1">
        <f t="array" ref="AW472">IF(D472="","",_xlfn.TOROW(lookup!A653:A665))</f>
        <v/>
      </c>
    </row>
    <row r="473" spans="1:49" x14ac:dyDescent="0.25">
      <c r="A473" s="56">
        <v>464</v>
      </c>
      <c r="B473" s="57" t="str">
        <f t="shared" si="81"/>
        <v/>
      </c>
      <c r="C473" s="58"/>
      <c r="D473" s="58"/>
      <c r="E473" s="57"/>
      <c r="F473" s="57" t="str">
        <f t="shared" si="82"/>
        <v/>
      </c>
      <c r="G473" s="57"/>
      <c r="H473" s="59"/>
      <c r="I473" s="59" t="s">
        <v>183</v>
      </c>
      <c r="J473" s="59" t="s">
        <v>183</v>
      </c>
      <c r="K473" s="59"/>
      <c r="L473" s="60" t="str">
        <f t="shared" ref="L473:L536" si="86">IF(K473="","",IF(AG473="1ph","-",K473+2))</f>
        <v/>
      </c>
      <c r="M473" s="60" t="str">
        <f t="shared" ref="M473:M536" si="87">IF(K473="","",IF(OR(L473="-",AG473="1LL"),"-",L473+2))</f>
        <v/>
      </c>
      <c r="N473" s="59"/>
      <c r="O473" s="59"/>
      <c r="P473" s="61"/>
      <c r="Q473" s="61"/>
      <c r="R473" s="62" t="str">
        <f>IF(C473="","",_xlfn.XLOOKUP(C473,table_Termination[Connector],table_Termination[Conduit_Size]))</f>
        <v/>
      </c>
      <c r="S473" s="63" t="str">
        <f>IF(C473="","",_xlfn.XLOOKUP(C473,table_Termination[Connector],table_Termination[Wire AWG]))</f>
        <v/>
      </c>
      <c r="T473" s="64" t="str">
        <f t="shared" si="79"/>
        <v/>
      </c>
      <c r="U473" s="65" t="str">
        <f>IF(C473="","",LEFT(_xlfn.XLOOKUP(C473,table_Termination[Connector],table_Termination[Voltage]),3))</f>
        <v/>
      </c>
      <c r="V473" s="66" t="str">
        <f t="shared" ref="V473:V536" si="88">IF(C473="","",AO473)</f>
        <v/>
      </c>
      <c r="W473" s="64" t="str" cm="1">
        <f t="array" aca="1" ref="W473" ca="1">IF(C473="","",IF(D473="MCC","------",IF(K473="","Black",_xlfn.XLOOKUP(K473,Table_RotateWireColor[circuit],INDIRECT("Table_RotateWireColor["&amp;U473&amp;"]")))))</f>
        <v/>
      </c>
      <c r="X473" s="64" t="str" cm="1">
        <f t="array" aca="1" ref="X473" ca="1">IF(C473="","",IF(D473="MCC","-----",IF(AH473=1,"-",IF(K473="","Red",_xlfn.XLOOKUP(L473,Table_RotateWireColor[circuit],INDIRECT("Table_RotateWireColor["&amp;U473&amp;"]"))))))</f>
        <v/>
      </c>
      <c r="Y473" s="64" t="str" cm="1">
        <f t="array" aca="1" ref="Y473" ca="1">IF(C473="","",IF(D473="MCC","-----",IF(AH473&lt;=2,"-",IF(K473="","Blue",_xlfn.XLOOKUP(M473,Table_RotateWireColor[circuit],INDIRECT("Table_RotateWireColor["&amp;U473&amp;"]"))))))</f>
        <v/>
      </c>
      <c r="Z473" s="64" t="str" cm="1">
        <f t="array" aca="1" ref="Z473" ca="1">IF(C473="","",IF(D473="MCC","-----",IF(AI473&lt;&gt;1,"-",IF(K473="","White",_xlfn.XLOOKUP("N",Table_RotateWireColor[circuit],INDIRECT("Table_RotateWireColor["&amp;U473&amp;"]"))))))</f>
        <v/>
      </c>
      <c r="AA473" s="64" t="str">
        <f t="shared" si="83"/>
        <v/>
      </c>
      <c r="AB473" s="67" t="str">
        <f>IF(C473="","","PWxx-"&amp;_xlfn.XLOOKUP(C473,table_Termination[Connector],table_Termination[Abbreviation])&amp;"T-xxSALx("&amp;IF(D473="LFMC",0,IF(D473="MCC",1,3))&amp;IF(Q473="Bolt",1,0)&amp;IF(AL473="None",0,IF(AL473="1G",1,IF(AL473="4x4",2,3)))&amp;")")</f>
        <v/>
      </c>
      <c r="AC473" s="68" t="str">
        <f>IF(D473="MCC","MC Cable Wire Colors "&amp;_xlfn.XLOOKUP(C473,table_Termination[Connector],table_Termination[MCC_Wire_Colors]),"")</f>
        <v/>
      </c>
      <c r="AD473" s="69"/>
      <c r="AG473" t="e">
        <f>IF(AND(LEFT(C473,2)="L6",_xlfn.NUMBERVALUE(LEFT(U473,3))&gt;250),"1ph",_xlfn.XLOOKUP(C473,table_Termination[Connector],table_Termination[Phasing]))</f>
        <v>#N/A</v>
      </c>
      <c r="AH473" t="e">
        <f>_xlfn.XLOOKUP('Order Entry'!AG473,lookup!$O$3:$O$7,lookup!$P$3:$P$7)</f>
        <v>#N/A</v>
      </c>
      <c r="AI473" t="e">
        <f>_xlfn.XLOOKUP('Order Entry'!AG473,lookup!$O$3:$O$7,lookup!$Q$3:$Q$7)</f>
        <v>#N/A</v>
      </c>
      <c r="AJ473">
        <f t="shared" si="80"/>
        <v>0</v>
      </c>
      <c r="AK473" t="e">
        <f>_xlfn.XLOOKUP(C473,table_Termination[Connector],table_Termination[Plate_Hole])</f>
        <v>#N/A</v>
      </c>
      <c r="AL473" t="e">
        <f>_xlfn.XLOOKUP(V473,lookup!$AD$68:$AD$72,lookup!$AC$68:$AC$72)</f>
        <v>#N/A</v>
      </c>
      <c r="AM473" s="44" t="str" cm="1">
        <f t="array" ref="AM473">IF(C473="","",IF(_xlfn.XLOOKUP(C473,table_Termination[Connector],table_Termination[Plate_Hole])=1.6,{"4x4","1G"},IF(_xlfn.XLOOKUP(C473,table_Termination[Connector],table_Termination[Plate_Hole])=2.1,"4x4","None")))</f>
        <v/>
      </c>
      <c r="AO473" s="44" t="str" cm="1">
        <f t="array" ref="AO473">IF(AM473="","None",_xlfn.XLOOKUP(_xlfn.ANCHORARRAY(AM473),lookup!$AC$68:$AC$72,lookup!$AD$68:$AD$72))</f>
        <v>None</v>
      </c>
      <c r="AQ473" s="44" t="s">
        <v>283</v>
      </c>
      <c r="AR473" t="str">
        <f>IF(C473="","",_xlfn.XLOOKUP(_xlfn.XLOOKUP(C473,table_Termination[Connector],table_Termination[SQD_Breaker]),Table_Breaker[breaker],Table_Breaker[Description]))</f>
        <v/>
      </c>
      <c r="AS473" t="str">
        <f>IF(C473="","",_xlfn.XLOOKUP(_xlfn.XLOOKUP(C473,table_Termination[Connector],table_Termination[HV_Siem_Breaker]),Table_Breaker[breaker],Table_Breaker[Description],""))</f>
        <v/>
      </c>
      <c r="AT473" s="44" t="s">
        <v>283</v>
      </c>
      <c r="AU473" t="e">
        <f t="shared" si="84"/>
        <v>#N/A</v>
      </c>
      <c r="AV473" t="e">
        <f t="shared" si="85"/>
        <v>#N/A</v>
      </c>
      <c r="AW473" s="44" t="str" cm="1">
        <f t="array" ref="AW473">IF(D473="","",_xlfn.TOROW(lookup!A654:A666))</f>
        <v/>
      </c>
    </row>
    <row r="474" spans="1:49" x14ac:dyDescent="0.25">
      <c r="A474" s="56">
        <v>465</v>
      </c>
      <c r="B474" s="57" t="str">
        <f t="shared" si="81"/>
        <v/>
      </c>
      <c r="C474" s="58"/>
      <c r="D474" s="58"/>
      <c r="E474" s="57"/>
      <c r="F474" s="57" t="str">
        <f t="shared" si="82"/>
        <v/>
      </c>
      <c r="G474" s="57"/>
      <c r="H474" s="59"/>
      <c r="I474" s="59" t="s">
        <v>183</v>
      </c>
      <c r="J474" s="59" t="s">
        <v>183</v>
      </c>
      <c r="K474" s="59"/>
      <c r="L474" s="60" t="str">
        <f t="shared" si="86"/>
        <v/>
      </c>
      <c r="M474" s="60" t="str">
        <f t="shared" si="87"/>
        <v/>
      </c>
      <c r="N474" s="59"/>
      <c r="O474" s="59"/>
      <c r="P474" s="61"/>
      <c r="Q474" s="61"/>
      <c r="R474" s="62" t="str">
        <f>IF(C474="","",_xlfn.XLOOKUP(C474,table_Termination[Connector],table_Termination[Conduit_Size]))</f>
        <v/>
      </c>
      <c r="S474" s="63" t="str">
        <f>IF(C474="","",_xlfn.XLOOKUP(C474,table_Termination[Connector],table_Termination[Wire AWG]))</f>
        <v/>
      </c>
      <c r="T474" s="64" t="str">
        <f t="shared" si="79"/>
        <v/>
      </c>
      <c r="U474" s="65" t="str">
        <f>IF(C474="","",LEFT(_xlfn.XLOOKUP(C474,table_Termination[Connector],table_Termination[Voltage]),3))</f>
        <v/>
      </c>
      <c r="V474" s="66" t="str">
        <f t="shared" si="88"/>
        <v/>
      </c>
      <c r="W474" s="64" t="str" cm="1">
        <f t="array" aca="1" ref="W474" ca="1">IF(C474="","",IF(D474="MCC","------",IF(K474="","Black",_xlfn.XLOOKUP(K474,Table_RotateWireColor[circuit],INDIRECT("Table_RotateWireColor["&amp;U474&amp;"]")))))</f>
        <v/>
      </c>
      <c r="X474" s="64" t="str" cm="1">
        <f t="array" aca="1" ref="X474" ca="1">IF(C474="","",IF(D474="MCC","-----",IF(AH474=1,"-",IF(K474="","Red",_xlfn.XLOOKUP(L474,Table_RotateWireColor[circuit],INDIRECT("Table_RotateWireColor["&amp;U474&amp;"]"))))))</f>
        <v/>
      </c>
      <c r="Y474" s="64" t="str" cm="1">
        <f t="array" aca="1" ref="Y474" ca="1">IF(C474="","",IF(D474="MCC","-----",IF(AH474&lt;=2,"-",IF(K474="","Blue",_xlfn.XLOOKUP(M474,Table_RotateWireColor[circuit],INDIRECT("Table_RotateWireColor["&amp;U474&amp;"]"))))))</f>
        <v/>
      </c>
      <c r="Z474" s="64" t="str" cm="1">
        <f t="array" aca="1" ref="Z474" ca="1">IF(C474="","",IF(D474="MCC","-----",IF(AI474&lt;&gt;1,"-",IF(K474="","White",_xlfn.XLOOKUP("N",Table_RotateWireColor[circuit],INDIRECT("Table_RotateWireColor["&amp;U474&amp;"]"))))))</f>
        <v/>
      </c>
      <c r="AA474" s="64" t="str">
        <f t="shared" si="83"/>
        <v/>
      </c>
      <c r="AB474" s="67" t="str">
        <f>IF(C474="","","PWxx-"&amp;_xlfn.XLOOKUP(C474,table_Termination[Connector],table_Termination[Abbreviation])&amp;"T-xxSALx("&amp;IF(D474="LFMC",0,IF(D474="MCC",1,3))&amp;IF(Q474="Bolt",1,0)&amp;IF(AL474="None",0,IF(AL474="1G",1,IF(AL474="4x4",2,3)))&amp;")")</f>
        <v/>
      </c>
      <c r="AC474" s="68" t="str">
        <f>IF(D474="MCC","MC Cable Wire Colors "&amp;_xlfn.XLOOKUP(C474,table_Termination[Connector],table_Termination[MCC_Wire_Colors]),"")</f>
        <v/>
      </c>
      <c r="AD474" s="69"/>
      <c r="AG474" t="e">
        <f>IF(AND(LEFT(C474,2)="L6",_xlfn.NUMBERVALUE(LEFT(U474,3))&gt;250),"1ph",_xlfn.XLOOKUP(C474,table_Termination[Connector],table_Termination[Phasing]))</f>
        <v>#N/A</v>
      </c>
      <c r="AH474" t="e">
        <f>_xlfn.XLOOKUP('Order Entry'!AG474,lookup!$O$3:$O$7,lookup!$P$3:$P$7)</f>
        <v>#N/A</v>
      </c>
      <c r="AI474" t="e">
        <f>_xlfn.XLOOKUP('Order Entry'!AG474,lookup!$O$3:$O$7,lookup!$Q$3:$Q$7)</f>
        <v>#N/A</v>
      </c>
      <c r="AJ474">
        <f t="shared" si="80"/>
        <v>0</v>
      </c>
      <c r="AK474" t="e">
        <f>_xlfn.XLOOKUP(C474,table_Termination[Connector],table_Termination[Plate_Hole])</f>
        <v>#N/A</v>
      </c>
      <c r="AL474" t="e">
        <f>_xlfn.XLOOKUP(V474,lookup!$AD$68:$AD$72,lookup!$AC$68:$AC$72)</f>
        <v>#N/A</v>
      </c>
      <c r="AM474" s="44" t="str" cm="1">
        <f t="array" ref="AM474">IF(C474="","",IF(_xlfn.XLOOKUP(C474,table_Termination[Connector],table_Termination[Plate_Hole])=1.6,{"4x4","1G"},IF(_xlfn.XLOOKUP(C474,table_Termination[Connector],table_Termination[Plate_Hole])=2.1,"4x4","None")))</f>
        <v/>
      </c>
      <c r="AO474" s="44" t="str" cm="1">
        <f t="array" ref="AO474">IF(AM474="","None",_xlfn.XLOOKUP(_xlfn.ANCHORARRAY(AM474),lookup!$AC$68:$AC$72,lookup!$AD$68:$AD$72))</f>
        <v>None</v>
      </c>
      <c r="AQ474" s="44" t="s">
        <v>283</v>
      </c>
      <c r="AR474" t="str">
        <f>IF(C474="","",_xlfn.XLOOKUP(_xlfn.XLOOKUP(C474,table_Termination[Connector],table_Termination[SQD_Breaker]),Table_Breaker[breaker],Table_Breaker[Description]))</f>
        <v/>
      </c>
      <c r="AS474" t="str">
        <f>IF(C474="","",_xlfn.XLOOKUP(_xlfn.XLOOKUP(C474,table_Termination[Connector],table_Termination[HV_Siem_Breaker]),Table_Breaker[breaker],Table_Breaker[Description],""))</f>
        <v/>
      </c>
      <c r="AT474" s="44" t="s">
        <v>283</v>
      </c>
      <c r="AU474" t="e">
        <f t="shared" si="84"/>
        <v>#N/A</v>
      </c>
      <c r="AV474" t="e">
        <f t="shared" si="85"/>
        <v>#N/A</v>
      </c>
      <c r="AW474" s="44" t="str" cm="1">
        <f t="array" ref="AW474">IF(D474="","",_xlfn.TOROW(lookup!A655:A667))</f>
        <v/>
      </c>
    </row>
    <row r="475" spans="1:49" x14ac:dyDescent="0.25">
      <c r="A475" s="56">
        <v>466</v>
      </c>
      <c r="B475" s="57" t="str">
        <f t="shared" si="81"/>
        <v/>
      </c>
      <c r="C475" s="58"/>
      <c r="D475" s="58"/>
      <c r="E475" s="57"/>
      <c r="F475" s="57" t="str">
        <f t="shared" si="82"/>
        <v/>
      </c>
      <c r="G475" s="57"/>
      <c r="H475" s="59"/>
      <c r="I475" s="59" t="s">
        <v>183</v>
      </c>
      <c r="J475" s="59" t="s">
        <v>183</v>
      </c>
      <c r="K475" s="59"/>
      <c r="L475" s="60" t="str">
        <f t="shared" si="86"/>
        <v/>
      </c>
      <c r="M475" s="60" t="str">
        <f t="shared" si="87"/>
        <v/>
      </c>
      <c r="N475" s="59"/>
      <c r="O475" s="59"/>
      <c r="P475" s="61"/>
      <c r="Q475" s="61"/>
      <c r="R475" s="62" t="str">
        <f>IF(C475="","",_xlfn.XLOOKUP(C475,table_Termination[Connector],table_Termination[Conduit_Size]))</f>
        <v/>
      </c>
      <c r="S475" s="63" t="str">
        <f>IF(C475="","",_xlfn.XLOOKUP(C475,table_Termination[Connector],table_Termination[Wire AWG]))</f>
        <v/>
      </c>
      <c r="T475" s="64" t="str">
        <f t="shared" si="79"/>
        <v/>
      </c>
      <c r="U475" s="65" t="str">
        <f>IF(C475="","",LEFT(_xlfn.XLOOKUP(C475,table_Termination[Connector],table_Termination[Voltage]),3))</f>
        <v/>
      </c>
      <c r="V475" s="66" t="str">
        <f t="shared" si="88"/>
        <v/>
      </c>
      <c r="W475" s="64" t="str" cm="1">
        <f t="array" aca="1" ref="W475" ca="1">IF(C475="","",IF(D475="MCC","------",IF(K475="","Black",_xlfn.XLOOKUP(K475,Table_RotateWireColor[circuit],INDIRECT("Table_RotateWireColor["&amp;U475&amp;"]")))))</f>
        <v/>
      </c>
      <c r="X475" s="64" t="str" cm="1">
        <f t="array" aca="1" ref="X475" ca="1">IF(C475="","",IF(D475="MCC","-----",IF(AH475=1,"-",IF(K475="","Red",_xlfn.XLOOKUP(L475,Table_RotateWireColor[circuit],INDIRECT("Table_RotateWireColor["&amp;U475&amp;"]"))))))</f>
        <v/>
      </c>
      <c r="Y475" s="64" t="str" cm="1">
        <f t="array" aca="1" ref="Y475" ca="1">IF(C475="","",IF(D475="MCC","-----",IF(AH475&lt;=2,"-",IF(K475="","Blue",_xlfn.XLOOKUP(M475,Table_RotateWireColor[circuit],INDIRECT("Table_RotateWireColor["&amp;U475&amp;"]"))))))</f>
        <v/>
      </c>
      <c r="Z475" s="64" t="str" cm="1">
        <f t="array" aca="1" ref="Z475" ca="1">IF(C475="","",IF(D475="MCC","-----",IF(AI475&lt;&gt;1,"-",IF(K475="","White",_xlfn.XLOOKUP("N",Table_RotateWireColor[circuit],INDIRECT("Table_RotateWireColor["&amp;U475&amp;"]"))))))</f>
        <v/>
      </c>
      <c r="AA475" s="64" t="str">
        <f t="shared" si="83"/>
        <v/>
      </c>
      <c r="AB475" s="67" t="str">
        <f>IF(C475="","","PWxx-"&amp;_xlfn.XLOOKUP(C475,table_Termination[Connector],table_Termination[Abbreviation])&amp;"T-xxSALx("&amp;IF(D475="LFMC",0,IF(D475="MCC",1,3))&amp;IF(Q475="Bolt",1,0)&amp;IF(AL475="None",0,IF(AL475="1G",1,IF(AL475="4x4",2,3)))&amp;")")</f>
        <v/>
      </c>
      <c r="AC475" s="68" t="str">
        <f>IF(D475="MCC","MC Cable Wire Colors "&amp;_xlfn.XLOOKUP(C475,table_Termination[Connector],table_Termination[MCC_Wire_Colors]),"")</f>
        <v/>
      </c>
      <c r="AD475" s="69"/>
      <c r="AG475" t="e">
        <f>IF(AND(LEFT(C475,2)="L6",_xlfn.NUMBERVALUE(LEFT(U475,3))&gt;250),"1ph",_xlfn.XLOOKUP(C475,table_Termination[Connector],table_Termination[Phasing]))</f>
        <v>#N/A</v>
      </c>
      <c r="AH475" t="e">
        <f>_xlfn.XLOOKUP('Order Entry'!AG475,lookup!$O$3:$O$7,lookup!$P$3:$P$7)</f>
        <v>#N/A</v>
      </c>
      <c r="AI475" t="e">
        <f>_xlfn.XLOOKUP('Order Entry'!AG475,lookup!$O$3:$O$7,lookup!$Q$3:$Q$7)</f>
        <v>#N/A</v>
      </c>
      <c r="AJ475">
        <f t="shared" si="80"/>
        <v>0</v>
      </c>
      <c r="AK475" t="e">
        <f>_xlfn.XLOOKUP(C475,table_Termination[Connector],table_Termination[Plate_Hole])</f>
        <v>#N/A</v>
      </c>
      <c r="AL475" t="e">
        <f>_xlfn.XLOOKUP(V475,lookup!$AD$68:$AD$72,lookup!$AC$68:$AC$72)</f>
        <v>#N/A</v>
      </c>
      <c r="AM475" s="44" t="str" cm="1">
        <f t="array" ref="AM475">IF(C475="","",IF(_xlfn.XLOOKUP(C475,table_Termination[Connector],table_Termination[Plate_Hole])=1.6,{"4x4","1G"},IF(_xlfn.XLOOKUP(C475,table_Termination[Connector],table_Termination[Plate_Hole])=2.1,"4x4","None")))</f>
        <v/>
      </c>
      <c r="AO475" s="44" t="str" cm="1">
        <f t="array" ref="AO475">IF(AM475="","None",_xlfn.XLOOKUP(_xlfn.ANCHORARRAY(AM475),lookup!$AC$68:$AC$72,lookup!$AD$68:$AD$72))</f>
        <v>None</v>
      </c>
      <c r="AQ475" s="44" t="s">
        <v>283</v>
      </c>
      <c r="AR475" t="str">
        <f>IF(C475="","",_xlfn.XLOOKUP(_xlfn.XLOOKUP(C475,table_Termination[Connector],table_Termination[SQD_Breaker]),Table_Breaker[breaker],Table_Breaker[Description]))</f>
        <v/>
      </c>
      <c r="AS475" t="str">
        <f>IF(C475="","",_xlfn.XLOOKUP(_xlfn.XLOOKUP(C475,table_Termination[Connector],table_Termination[HV_Siem_Breaker]),Table_Breaker[breaker],Table_Breaker[Description],""))</f>
        <v/>
      </c>
      <c r="AT475" s="44" t="s">
        <v>283</v>
      </c>
      <c r="AU475" t="e">
        <f t="shared" si="84"/>
        <v>#N/A</v>
      </c>
      <c r="AV475" t="e">
        <f t="shared" si="85"/>
        <v>#N/A</v>
      </c>
      <c r="AW475" s="44" t="str" cm="1">
        <f t="array" ref="AW475">IF(D475="","",_xlfn.TOROW(lookup!A656:A668))</f>
        <v/>
      </c>
    </row>
    <row r="476" spans="1:49" x14ac:dyDescent="0.25">
      <c r="A476" s="56">
        <v>467</v>
      </c>
      <c r="B476" s="57" t="str">
        <f t="shared" si="81"/>
        <v/>
      </c>
      <c r="C476" s="58"/>
      <c r="D476" s="58"/>
      <c r="E476" s="57"/>
      <c r="F476" s="57" t="str">
        <f t="shared" si="82"/>
        <v/>
      </c>
      <c r="G476" s="57"/>
      <c r="H476" s="59"/>
      <c r="I476" s="59" t="s">
        <v>183</v>
      </c>
      <c r="J476" s="59" t="s">
        <v>183</v>
      </c>
      <c r="K476" s="59"/>
      <c r="L476" s="60" t="str">
        <f t="shared" si="86"/>
        <v/>
      </c>
      <c r="M476" s="60" t="str">
        <f t="shared" si="87"/>
        <v/>
      </c>
      <c r="N476" s="59"/>
      <c r="O476" s="59"/>
      <c r="P476" s="61"/>
      <c r="Q476" s="61"/>
      <c r="R476" s="62" t="str">
        <f>IF(C476="","",_xlfn.XLOOKUP(C476,table_Termination[Connector],table_Termination[Conduit_Size]))</f>
        <v/>
      </c>
      <c r="S476" s="63" t="str">
        <f>IF(C476="","",_xlfn.XLOOKUP(C476,table_Termination[Connector],table_Termination[Wire AWG]))</f>
        <v/>
      </c>
      <c r="T476" s="64" t="str">
        <f t="shared" si="79"/>
        <v/>
      </c>
      <c r="U476" s="65" t="str">
        <f>IF(C476="","",LEFT(_xlfn.XLOOKUP(C476,table_Termination[Connector],table_Termination[Voltage]),3))</f>
        <v/>
      </c>
      <c r="V476" s="66" t="str">
        <f t="shared" si="88"/>
        <v/>
      </c>
      <c r="W476" s="64" t="str" cm="1">
        <f t="array" aca="1" ref="W476" ca="1">IF(C476="","",IF(D476="MCC","------",IF(K476="","Black",_xlfn.XLOOKUP(K476,Table_RotateWireColor[circuit],INDIRECT("Table_RotateWireColor["&amp;U476&amp;"]")))))</f>
        <v/>
      </c>
      <c r="X476" s="64" t="str" cm="1">
        <f t="array" aca="1" ref="X476" ca="1">IF(C476="","",IF(D476="MCC","-----",IF(AH476=1,"-",IF(K476="","Red",_xlfn.XLOOKUP(L476,Table_RotateWireColor[circuit],INDIRECT("Table_RotateWireColor["&amp;U476&amp;"]"))))))</f>
        <v/>
      </c>
      <c r="Y476" s="64" t="str" cm="1">
        <f t="array" aca="1" ref="Y476" ca="1">IF(C476="","",IF(D476="MCC","-----",IF(AH476&lt;=2,"-",IF(K476="","Blue",_xlfn.XLOOKUP(M476,Table_RotateWireColor[circuit],INDIRECT("Table_RotateWireColor["&amp;U476&amp;"]"))))))</f>
        <v/>
      </c>
      <c r="Z476" s="64" t="str" cm="1">
        <f t="array" aca="1" ref="Z476" ca="1">IF(C476="","",IF(D476="MCC","-----",IF(AI476&lt;&gt;1,"-",IF(K476="","White",_xlfn.XLOOKUP("N",Table_RotateWireColor[circuit],INDIRECT("Table_RotateWireColor["&amp;U476&amp;"]"))))))</f>
        <v/>
      </c>
      <c r="AA476" s="64" t="str">
        <f t="shared" si="83"/>
        <v/>
      </c>
      <c r="AB476" s="67" t="str">
        <f>IF(C476="","","PWxx-"&amp;_xlfn.XLOOKUP(C476,table_Termination[Connector],table_Termination[Abbreviation])&amp;"T-xxSALx("&amp;IF(D476="LFMC",0,IF(D476="MCC",1,3))&amp;IF(Q476="Bolt",1,0)&amp;IF(AL476="None",0,IF(AL476="1G",1,IF(AL476="4x4",2,3)))&amp;")")</f>
        <v/>
      </c>
      <c r="AC476" s="68" t="str">
        <f>IF(D476="MCC","MC Cable Wire Colors "&amp;_xlfn.XLOOKUP(C476,table_Termination[Connector],table_Termination[MCC_Wire_Colors]),"")</f>
        <v/>
      </c>
      <c r="AD476" s="69"/>
      <c r="AG476" t="e">
        <f>IF(AND(LEFT(C476,2)="L6",_xlfn.NUMBERVALUE(LEFT(U476,3))&gt;250),"1ph",_xlfn.XLOOKUP(C476,table_Termination[Connector],table_Termination[Phasing]))</f>
        <v>#N/A</v>
      </c>
      <c r="AH476" t="e">
        <f>_xlfn.XLOOKUP('Order Entry'!AG476,lookup!$O$3:$O$7,lookup!$P$3:$P$7)</f>
        <v>#N/A</v>
      </c>
      <c r="AI476" t="e">
        <f>_xlfn.XLOOKUP('Order Entry'!AG476,lookup!$O$3:$O$7,lookup!$Q$3:$Q$7)</f>
        <v>#N/A</v>
      </c>
      <c r="AJ476">
        <f t="shared" si="80"/>
        <v>0</v>
      </c>
      <c r="AK476" t="e">
        <f>_xlfn.XLOOKUP(C476,table_Termination[Connector],table_Termination[Plate_Hole])</f>
        <v>#N/A</v>
      </c>
      <c r="AL476" t="e">
        <f>_xlfn.XLOOKUP(V476,lookup!$AD$68:$AD$72,lookup!$AC$68:$AC$72)</f>
        <v>#N/A</v>
      </c>
      <c r="AM476" s="44" t="str" cm="1">
        <f t="array" ref="AM476">IF(C476="","",IF(_xlfn.XLOOKUP(C476,table_Termination[Connector],table_Termination[Plate_Hole])=1.6,{"4x4","1G"},IF(_xlfn.XLOOKUP(C476,table_Termination[Connector],table_Termination[Plate_Hole])=2.1,"4x4","None")))</f>
        <v/>
      </c>
      <c r="AO476" s="44" t="str" cm="1">
        <f t="array" ref="AO476">IF(AM476="","None",_xlfn.XLOOKUP(_xlfn.ANCHORARRAY(AM476),lookup!$AC$68:$AC$72,lookup!$AD$68:$AD$72))</f>
        <v>None</v>
      </c>
      <c r="AQ476" s="44" t="s">
        <v>283</v>
      </c>
      <c r="AR476" t="str">
        <f>IF(C476="","",_xlfn.XLOOKUP(_xlfn.XLOOKUP(C476,table_Termination[Connector],table_Termination[SQD_Breaker]),Table_Breaker[breaker],Table_Breaker[Description]))</f>
        <v/>
      </c>
      <c r="AS476" t="str">
        <f>IF(C476="","",_xlfn.XLOOKUP(_xlfn.XLOOKUP(C476,table_Termination[Connector],table_Termination[HV_Siem_Breaker]),Table_Breaker[breaker],Table_Breaker[Description],""))</f>
        <v/>
      </c>
      <c r="AT476" s="44" t="s">
        <v>283</v>
      </c>
      <c r="AU476" t="e">
        <f t="shared" si="84"/>
        <v>#N/A</v>
      </c>
      <c r="AV476" t="e">
        <f t="shared" si="85"/>
        <v>#N/A</v>
      </c>
      <c r="AW476" s="44" t="str" cm="1">
        <f t="array" ref="AW476">IF(D476="","",_xlfn.TOROW(lookup!A657:A669))</f>
        <v/>
      </c>
    </row>
    <row r="477" spans="1:49" x14ac:dyDescent="0.25">
      <c r="A477" s="56">
        <v>468</v>
      </c>
      <c r="B477" s="57" t="str">
        <f t="shared" si="81"/>
        <v/>
      </c>
      <c r="C477" s="58"/>
      <c r="D477" s="58"/>
      <c r="E477" s="57"/>
      <c r="F477" s="57" t="str">
        <f t="shared" si="82"/>
        <v/>
      </c>
      <c r="G477" s="57"/>
      <c r="H477" s="59"/>
      <c r="I477" s="59" t="s">
        <v>183</v>
      </c>
      <c r="J477" s="59" t="s">
        <v>183</v>
      </c>
      <c r="K477" s="59"/>
      <c r="L477" s="60" t="str">
        <f t="shared" si="86"/>
        <v/>
      </c>
      <c r="M477" s="60" t="str">
        <f t="shared" si="87"/>
        <v/>
      </c>
      <c r="N477" s="59"/>
      <c r="O477" s="59"/>
      <c r="P477" s="61"/>
      <c r="Q477" s="61"/>
      <c r="R477" s="62" t="str">
        <f>IF(C477="","",_xlfn.XLOOKUP(C477,table_Termination[Connector],table_Termination[Conduit_Size]))</f>
        <v/>
      </c>
      <c r="S477" s="63" t="str">
        <f>IF(C477="","",_xlfn.XLOOKUP(C477,table_Termination[Connector],table_Termination[Wire AWG]))</f>
        <v/>
      </c>
      <c r="T477" s="64" t="str">
        <f t="shared" si="79"/>
        <v/>
      </c>
      <c r="U477" s="65" t="str">
        <f>IF(C477="","",LEFT(_xlfn.XLOOKUP(C477,table_Termination[Connector],table_Termination[Voltage]),3))</f>
        <v/>
      </c>
      <c r="V477" s="66" t="str">
        <f t="shared" si="88"/>
        <v/>
      </c>
      <c r="W477" s="64" t="str" cm="1">
        <f t="array" aca="1" ref="W477" ca="1">IF(C477="","",IF(D477="MCC","------",IF(K477="","Black",_xlfn.XLOOKUP(K477,Table_RotateWireColor[circuit],INDIRECT("Table_RotateWireColor["&amp;U477&amp;"]")))))</f>
        <v/>
      </c>
      <c r="X477" s="64" t="str" cm="1">
        <f t="array" aca="1" ref="X477" ca="1">IF(C477="","",IF(D477="MCC","-----",IF(AH477=1,"-",IF(K477="","Red",_xlfn.XLOOKUP(L477,Table_RotateWireColor[circuit],INDIRECT("Table_RotateWireColor["&amp;U477&amp;"]"))))))</f>
        <v/>
      </c>
      <c r="Y477" s="64" t="str" cm="1">
        <f t="array" aca="1" ref="Y477" ca="1">IF(C477="","",IF(D477="MCC","-----",IF(AH477&lt;=2,"-",IF(K477="","Blue",_xlfn.XLOOKUP(M477,Table_RotateWireColor[circuit],INDIRECT("Table_RotateWireColor["&amp;U477&amp;"]"))))))</f>
        <v/>
      </c>
      <c r="Z477" s="64" t="str" cm="1">
        <f t="array" aca="1" ref="Z477" ca="1">IF(C477="","",IF(D477="MCC","-----",IF(AI477&lt;&gt;1,"-",IF(K477="","White",_xlfn.XLOOKUP("N",Table_RotateWireColor[circuit],INDIRECT("Table_RotateWireColor["&amp;U477&amp;"]"))))))</f>
        <v/>
      </c>
      <c r="AA477" s="64" t="str">
        <f t="shared" si="83"/>
        <v/>
      </c>
      <c r="AB477" s="67" t="str">
        <f>IF(C477="","","PWxx-"&amp;_xlfn.XLOOKUP(C477,table_Termination[Connector],table_Termination[Abbreviation])&amp;"T-xxSALx("&amp;IF(D477="LFMC",0,IF(D477="MCC",1,3))&amp;IF(Q477="Bolt",1,0)&amp;IF(AL477="None",0,IF(AL477="1G",1,IF(AL477="4x4",2,3)))&amp;")")</f>
        <v/>
      </c>
      <c r="AC477" s="68" t="str">
        <f>IF(D477="MCC","MC Cable Wire Colors "&amp;_xlfn.XLOOKUP(C477,table_Termination[Connector],table_Termination[MCC_Wire_Colors]),"")</f>
        <v/>
      </c>
      <c r="AD477" s="69"/>
      <c r="AG477" t="e">
        <f>IF(AND(LEFT(C477,2)="L6",_xlfn.NUMBERVALUE(LEFT(U477,3))&gt;250),"1ph",_xlfn.XLOOKUP(C477,table_Termination[Connector],table_Termination[Phasing]))</f>
        <v>#N/A</v>
      </c>
      <c r="AH477" t="e">
        <f>_xlfn.XLOOKUP('Order Entry'!AG477,lookup!$O$3:$O$7,lookup!$P$3:$P$7)</f>
        <v>#N/A</v>
      </c>
      <c r="AI477" t="e">
        <f>_xlfn.XLOOKUP('Order Entry'!AG477,lookup!$O$3:$O$7,lookup!$Q$3:$Q$7)</f>
        <v>#N/A</v>
      </c>
      <c r="AJ477">
        <f t="shared" si="80"/>
        <v>0</v>
      </c>
      <c r="AK477" t="e">
        <f>_xlfn.XLOOKUP(C477,table_Termination[Connector],table_Termination[Plate_Hole])</f>
        <v>#N/A</v>
      </c>
      <c r="AL477" t="e">
        <f>_xlfn.XLOOKUP(V477,lookup!$AD$68:$AD$72,lookup!$AC$68:$AC$72)</f>
        <v>#N/A</v>
      </c>
      <c r="AM477" s="44" t="str" cm="1">
        <f t="array" ref="AM477">IF(C477="","",IF(_xlfn.XLOOKUP(C477,table_Termination[Connector],table_Termination[Plate_Hole])=1.6,{"4x4","1G"},IF(_xlfn.XLOOKUP(C477,table_Termination[Connector],table_Termination[Plate_Hole])=2.1,"4x4","None")))</f>
        <v/>
      </c>
      <c r="AO477" s="44" t="str" cm="1">
        <f t="array" ref="AO477">IF(AM477="","None",_xlfn.XLOOKUP(_xlfn.ANCHORARRAY(AM477),lookup!$AC$68:$AC$72,lookup!$AD$68:$AD$72))</f>
        <v>None</v>
      </c>
      <c r="AQ477" s="44" t="s">
        <v>283</v>
      </c>
      <c r="AR477" t="str">
        <f>IF(C477="","",_xlfn.XLOOKUP(_xlfn.XLOOKUP(C477,table_Termination[Connector],table_Termination[SQD_Breaker]),Table_Breaker[breaker],Table_Breaker[Description]))</f>
        <v/>
      </c>
      <c r="AS477" t="str">
        <f>IF(C477="","",_xlfn.XLOOKUP(_xlfn.XLOOKUP(C477,table_Termination[Connector],table_Termination[HV_Siem_Breaker]),Table_Breaker[breaker],Table_Breaker[Description],""))</f>
        <v/>
      </c>
      <c r="AT477" s="44" t="s">
        <v>283</v>
      </c>
      <c r="AU477" t="e">
        <f t="shared" si="84"/>
        <v>#N/A</v>
      </c>
      <c r="AV477" t="e">
        <f t="shared" si="85"/>
        <v>#N/A</v>
      </c>
      <c r="AW477" s="44" t="str" cm="1">
        <f t="array" ref="AW477">IF(D477="","",_xlfn.TOROW(lookup!A658:A670))</f>
        <v/>
      </c>
    </row>
    <row r="478" spans="1:49" x14ac:dyDescent="0.25">
      <c r="A478" s="56">
        <v>469</v>
      </c>
      <c r="B478" s="57" t="str">
        <f t="shared" si="81"/>
        <v/>
      </c>
      <c r="C478" s="58"/>
      <c r="D478" s="58"/>
      <c r="E478" s="57"/>
      <c r="F478" s="57" t="str">
        <f t="shared" si="82"/>
        <v/>
      </c>
      <c r="G478" s="57"/>
      <c r="H478" s="59"/>
      <c r="I478" s="59" t="s">
        <v>183</v>
      </c>
      <c r="J478" s="59" t="s">
        <v>183</v>
      </c>
      <c r="K478" s="59"/>
      <c r="L478" s="60" t="str">
        <f t="shared" si="86"/>
        <v/>
      </c>
      <c r="M478" s="60" t="str">
        <f t="shared" si="87"/>
        <v/>
      </c>
      <c r="N478" s="59"/>
      <c r="O478" s="59"/>
      <c r="P478" s="61"/>
      <c r="Q478" s="61"/>
      <c r="R478" s="62" t="str">
        <f>IF(C478="","",_xlfn.XLOOKUP(C478,table_Termination[Connector],table_Termination[Conduit_Size]))</f>
        <v/>
      </c>
      <c r="S478" s="63" t="str">
        <f>IF(C478="","",_xlfn.XLOOKUP(C478,table_Termination[Connector],table_Termination[Wire AWG]))</f>
        <v/>
      </c>
      <c r="T478" s="64" t="str">
        <f t="shared" si="79"/>
        <v/>
      </c>
      <c r="U478" s="65" t="str">
        <f>IF(C478="","",LEFT(_xlfn.XLOOKUP(C478,table_Termination[Connector],table_Termination[Voltage]),3))</f>
        <v/>
      </c>
      <c r="V478" s="66" t="str">
        <f t="shared" si="88"/>
        <v/>
      </c>
      <c r="W478" s="64" t="str" cm="1">
        <f t="array" aca="1" ref="W478" ca="1">IF(C478="","",IF(D478="MCC","------",IF(K478="","Black",_xlfn.XLOOKUP(K478,Table_RotateWireColor[circuit],INDIRECT("Table_RotateWireColor["&amp;U478&amp;"]")))))</f>
        <v/>
      </c>
      <c r="X478" s="64" t="str" cm="1">
        <f t="array" aca="1" ref="X478" ca="1">IF(C478="","",IF(D478="MCC","-----",IF(AH478=1,"-",IF(K478="","Red",_xlfn.XLOOKUP(L478,Table_RotateWireColor[circuit],INDIRECT("Table_RotateWireColor["&amp;U478&amp;"]"))))))</f>
        <v/>
      </c>
      <c r="Y478" s="64" t="str" cm="1">
        <f t="array" aca="1" ref="Y478" ca="1">IF(C478="","",IF(D478="MCC","-----",IF(AH478&lt;=2,"-",IF(K478="","Blue",_xlfn.XLOOKUP(M478,Table_RotateWireColor[circuit],INDIRECT("Table_RotateWireColor["&amp;U478&amp;"]"))))))</f>
        <v/>
      </c>
      <c r="Z478" s="64" t="str" cm="1">
        <f t="array" aca="1" ref="Z478" ca="1">IF(C478="","",IF(D478="MCC","-----",IF(AI478&lt;&gt;1,"-",IF(K478="","White",_xlfn.XLOOKUP("N",Table_RotateWireColor[circuit],INDIRECT("Table_RotateWireColor["&amp;U478&amp;"]"))))))</f>
        <v/>
      </c>
      <c r="AA478" s="64" t="str">
        <f t="shared" si="83"/>
        <v/>
      </c>
      <c r="AB478" s="67" t="str">
        <f>IF(C478="","","PWxx-"&amp;_xlfn.XLOOKUP(C478,table_Termination[Connector],table_Termination[Abbreviation])&amp;"T-xxSALx("&amp;IF(D478="LFMC",0,IF(D478="MCC",1,3))&amp;IF(Q478="Bolt",1,0)&amp;IF(AL478="None",0,IF(AL478="1G",1,IF(AL478="4x4",2,3)))&amp;")")</f>
        <v/>
      </c>
      <c r="AC478" s="68" t="str">
        <f>IF(D478="MCC","MC Cable Wire Colors "&amp;_xlfn.XLOOKUP(C478,table_Termination[Connector],table_Termination[MCC_Wire_Colors]),"")</f>
        <v/>
      </c>
      <c r="AD478" s="69"/>
      <c r="AG478" t="e">
        <f>IF(AND(LEFT(C478,2)="L6",_xlfn.NUMBERVALUE(LEFT(U478,3))&gt;250),"1ph",_xlfn.XLOOKUP(C478,table_Termination[Connector],table_Termination[Phasing]))</f>
        <v>#N/A</v>
      </c>
      <c r="AH478" t="e">
        <f>_xlfn.XLOOKUP('Order Entry'!AG478,lookup!$O$3:$O$7,lookup!$P$3:$P$7)</f>
        <v>#N/A</v>
      </c>
      <c r="AI478" t="e">
        <f>_xlfn.XLOOKUP('Order Entry'!AG478,lookup!$O$3:$O$7,lookup!$Q$3:$Q$7)</f>
        <v>#N/A</v>
      </c>
      <c r="AJ478">
        <f t="shared" si="80"/>
        <v>0</v>
      </c>
      <c r="AK478" t="e">
        <f>_xlfn.XLOOKUP(C478,table_Termination[Connector],table_Termination[Plate_Hole])</f>
        <v>#N/A</v>
      </c>
      <c r="AL478" t="e">
        <f>_xlfn.XLOOKUP(V478,lookup!$AD$68:$AD$72,lookup!$AC$68:$AC$72)</f>
        <v>#N/A</v>
      </c>
      <c r="AM478" s="44" t="str" cm="1">
        <f t="array" ref="AM478">IF(C478="","",IF(_xlfn.XLOOKUP(C478,table_Termination[Connector],table_Termination[Plate_Hole])=1.6,{"4x4","1G"},IF(_xlfn.XLOOKUP(C478,table_Termination[Connector],table_Termination[Plate_Hole])=2.1,"4x4","None")))</f>
        <v/>
      </c>
      <c r="AO478" s="44" t="str" cm="1">
        <f t="array" ref="AO478">IF(AM478="","None",_xlfn.XLOOKUP(_xlfn.ANCHORARRAY(AM478),lookup!$AC$68:$AC$72,lookup!$AD$68:$AD$72))</f>
        <v>None</v>
      </c>
      <c r="AQ478" s="44" t="s">
        <v>283</v>
      </c>
      <c r="AR478" t="str">
        <f>IF(C478="","",_xlfn.XLOOKUP(_xlfn.XLOOKUP(C478,table_Termination[Connector],table_Termination[SQD_Breaker]),Table_Breaker[breaker],Table_Breaker[Description]))</f>
        <v/>
      </c>
      <c r="AS478" t="str">
        <f>IF(C478="","",_xlfn.XLOOKUP(_xlfn.XLOOKUP(C478,table_Termination[Connector],table_Termination[HV_Siem_Breaker]),Table_Breaker[breaker],Table_Breaker[Description],""))</f>
        <v/>
      </c>
      <c r="AT478" s="44" t="s">
        <v>283</v>
      </c>
      <c r="AU478" t="e">
        <f t="shared" si="84"/>
        <v>#N/A</v>
      </c>
      <c r="AV478" t="e">
        <f t="shared" si="85"/>
        <v>#N/A</v>
      </c>
      <c r="AW478" s="44" t="str" cm="1">
        <f t="array" ref="AW478">IF(D478="","",_xlfn.TOROW(lookup!A659:A671))</f>
        <v/>
      </c>
    </row>
    <row r="479" spans="1:49" x14ac:dyDescent="0.25">
      <c r="A479" s="56">
        <v>470</v>
      </c>
      <c r="B479" s="57" t="str">
        <f t="shared" si="81"/>
        <v/>
      </c>
      <c r="C479" s="58"/>
      <c r="D479" s="58"/>
      <c r="E479" s="57"/>
      <c r="F479" s="57" t="str">
        <f t="shared" si="82"/>
        <v/>
      </c>
      <c r="G479" s="57"/>
      <c r="H479" s="59"/>
      <c r="I479" s="59" t="s">
        <v>183</v>
      </c>
      <c r="J479" s="59" t="s">
        <v>183</v>
      </c>
      <c r="K479" s="59"/>
      <c r="L479" s="60" t="str">
        <f t="shared" si="86"/>
        <v/>
      </c>
      <c r="M479" s="60" t="str">
        <f t="shared" si="87"/>
        <v/>
      </c>
      <c r="N479" s="59"/>
      <c r="O479" s="59"/>
      <c r="P479" s="61"/>
      <c r="Q479" s="61"/>
      <c r="R479" s="62" t="str">
        <f>IF(C479="","",_xlfn.XLOOKUP(C479,table_Termination[Connector],table_Termination[Conduit_Size]))</f>
        <v/>
      </c>
      <c r="S479" s="63" t="str">
        <f>IF(C479="","",_xlfn.XLOOKUP(C479,table_Termination[Connector],table_Termination[Wire AWG]))</f>
        <v/>
      </c>
      <c r="T479" s="64" t="str">
        <f t="shared" si="79"/>
        <v/>
      </c>
      <c r="U479" s="65" t="str">
        <f>IF(C479="","",LEFT(_xlfn.XLOOKUP(C479,table_Termination[Connector],table_Termination[Voltage]),3))</f>
        <v/>
      </c>
      <c r="V479" s="66" t="str">
        <f t="shared" si="88"/>
        <v/>
      </c>
      <c r="W479" s="64" t="str" cm="1">
        <f t="array" aca="1" ref="W479" ca="1">IF(C479="","",IF(D479="MCC","------",IF(K479="","Black",_xlfn.XLOOKUP(K479,Table_RotateWireColor[circuit],INDIRECT("Table_RotateWireColor["&amp;U479&amp;"]")))))</f>
        <v/>
      </c>
      <c r="X479" s="64" t="str" cm="1">
        <f t="array" aca="1" ref="X479" ca="1">IF(C479="","",IF(D479="MCC","-----",IF(AH479=1,"-",IF(K479="","Red",_xlfn.XLOOKUP(L479,Table_RotateWireColor[circuit],INDIRECT("Table_RotateWireColor["&amp;U479&amp;"]"))))))</f>
        <v/>
      </c>
      <c r="Y479" s="64" t="str" cm="1">
        <f t="array" aca="1" ref="Y479" ca="1">IF(C479="","",IF(D479="MCC","-----",IF(AH479&lt;=2,"-",IF(K479="","Blue",_xlfn.XLOOKUP(M479,Table_RotateWireColor[circuit],INDIRECT("Table_RotateWireColor["&amp;U479&amp;"]"))))))</f>
        <v/>
      </c>
      <c r="Z479" s="64" t="str" cm="1">
        <f t="array" aca="1" ref="Z479" ca="1">IF(C479="","",IF(D479="MCC","-----",IF(AI479&lt;&gt;1,"-",IF(K479="","White",_xlfn.XLOOKUP("N",Table_RotateWireColor[circuit],INDIRECT("Table_RotateWireColor["&amp;U479&amp;"]"))))))</f>
        <v/>
      </c>
      <c r="AA479" s="64" t="str">
        <f t="shared" si="83"/>
        <v/>
      </c>
      <c r="AB479" s="67" t="str">
        <f>IF(C479="","","PWxx-"&amp;_xlfn.XLOOKUP(C479,table_Termination[Connector],table_Termination[Abbreviation])&amp;"T-xxSALx("&amp;IF(D479="LFMC",0,IF(D479="MCC",1,3))&amp;IF(Q479="Bolt",1,0)&amp;IF(AL479="None",0,IF(AL479="1G",1,IF(AL479="4x4",2,3)))&amp;")")</f>
        <v/>
      </c>
      <c r="AC479" s="68" t="str">
        <f>IF(D479="MCC","MC Cable Wire Colors "&amp;_xlfn.XLOOKUP(C479,table_Termination[Connector],table_Termination[MCC_Wire_Colors]),"")</f>
        <v/>
      </c>
      <c r="AD479" s="69"/>
      <c r="AG479" t="e">
        <f>IF(AND(LEFT(C479,2)="L6",_xlfn.NUMBERVALUE(LEFT(U479,3))&gt;250),"1ph",_xlfn.XLOOKUP(C479,table_Termination[Connector],table_Termination[Phasing]))</f>
        <v>#N/A</v>
      </c>
      <c r="AH479" t="e">
        <f>_xlfn.XLOOKUP('Order Entry'!AG479,lookup!$O$3:$O$7,lookup!$P$3:$P$7)</f>
        <v>#N/A</v>
      </c>
      <c r="AI479" t="e">
        <f>_xlfn.XLOOKUP('Order Entry'!AG479,lookup!$O$3:$O$7,lookup!$Q$3:$Q$7)</f>
        <v>#N/A</v>
      </c>
      <c r="AJ479">
        <f t="shared" si="80"/>
        <v>0</v>
      </c>
      <c r="AK479" t="e">
        <f>_xlfn.XLOOKUP(C479,table_Termination[Connector],table_Termination[Plate_Hole])</f>
        <v>#N/A</v>
      </c>
      <c r="AL479" t="e">
        <f>_xlfn.XLOOKUP(V479,lookup!$AD$68:$AD$72,lookup!$AC$68:$AC$72)</f>
        <v>#N/A</v>
      </c>
      <c r="AM479" s="44" t="str" cm="1">
        <f t="array" ref="AM479">IF(C479="","",IF(_xlfn.XLOOKUP(C479,table_Termination[Connector],table_Termination[Plate_Hole])=1.6,{"4x4","1G"},IF(_xlfn.XLOOKUP(C479,table_Termination[Connector],table_Termination[Plate_Hole])=2.1,"4x4","None")))</f>
        <v/>
      </c>
      <c r="AO479" s="44" t="str" cm="1">
        <f t="array" ref="AO479">IF(AM479="","None",_xlfn.XLOOKUP(_xlfn.ANCHORARRAY(AM479),lookup!$AC$68:$AC$72,lookup!$AD$68:$AD$72))</f>
        <v>None</v>
      </c>
      <c r="AQ479" s="44" t="s">
        <v>283</v>
      </c>
      <c r="AR479" t="str">
        <f>IF(C479="","",_xlfn.XLOOKUP(_xlfn.XLOOKUP(C479,table_Termination[Connector],table_Termination[SQD_Breaker]),Table_Breaker[breaker],Table_Breaker[Description]))</f>
        <v/>
      </c>
      <c r="AS479" t="str">
        <f>IF(C479="","",_xlfn.XLOOKUP(_xlfn.XLOOKUP(C479,table_Termination[Connector],table_Termination[HV_Siem_Breaker]),Table_Breaker[breaker],Table_Breaker[Description],""))</f>
        <v/>
      </c>
      <c r="AT479" s="44" t="s">
        <v>283</v>
      </c>
      <c r="AU479" t="e">
        <f t="shared" si="84"/>
        <v>#N/A</v>
      </c>
      <c r="AV479" t="e">
        <f t="shared" si="85"/>
        <v>#N/A</v>
      </c>
      <c r="AW479" s="44" t="str" cm="1">
        <f t="array" ref="AW479">IF(D479="","",_xlfn.TOROW(lookup!A660:A672))</f>
        <v/>
      </c>
    </row>
    <row r="480" spans="1:49" x14ac:dyDescent="0.25">
      <c r="A480" s="56">
        <v>471</v>
      </c>
      <c r="B480" s="57" t="str">
        <f t="shared" si="81"/>
        <v/>
      </c>
      <c r="C480" s="58"/>
      <c r="D480" s="58"/>
      <c r="E480" s="57"/>
      <c r="F480" s="57" t="str">
        <f t="shared" si="82"/>
        <v/>
      </c>
      <c r="G480" s="57"/>
      <c r="H480" s="59"/>
      <c r="I480" s="59" t="s">
        <v>183</v>
      </c>
      <c r="J480" s="59" t="s">
        <v>183</v>
      </c>
      <c r="K480" s="59"/>
      <c r="L480" s="60" t="str">
        <f t="shared" si="86"/>
        <v/>
      </c>
      <c r="M480" s="60" t="str">
        <f t="shared" si="87"/>
        <v/>
      </c>
      <c r="N480" s="59"/>
      <c r="O480" s="59"/>
      <c r="P480" s="61"/>
      <c r="Q480" s="61"/>
      <c r="R480" s="62" t="str">
        <f>IF(C480="","",_xlfn.XLOOKUP(C480,table_Termination[Connector],table_Termination[Conduit_Size]))</f>
        <v/>
      </c>
      <c r="S480" s="63" t="str">
        <f>IF(C480="","",_xlfn.XLOOKUP(C480,table_Termination[Connector],table_Termination[Wire AWG]))</f>
        <v/>
      </c>
      <c r="T480" s="64" t="str">
        <f t="shared" si="79"/>
        <v/>
      </c>
      <c r="U480" s="65" t="str">
        <f>IF(C480="","",LEFT(_xlfn.XLOOKUP(C480,table_Termination[Connector],table_Termination[Voltage]),3))</f>
        <v/>
      </c>
      <c r="V480" s="66" t="str">
        <f t="shared" si="88"/>
        <v/>
      </c>
      <c r="W480" s="64" t="str" cm="1">
        <f t="array" aca="1" ref="W480" ca="1">IF(C480="","",IF(D480="MCC","------",IF(K480="","Black",_xlfn.XLOOKUP(K480,Table_RotateWireColor[circuit],INDIRECT("Table_RotateWireColor["&amp;U480&amp;"]")))))</f>
        <v/>
      </c>
      <c r="X480" s="64" t="str" cm="1">
        <f t="array" aca="1" ref="X480" ca="1">IF(C480="","",IF(D480="MCC","-----",IF(AH480=1,"-",IF(K480="","Red",_xlfn.XLOOKUP(L480,Table_RotateWireColor[circuit],INDIRECT("Table_RotateWireColor["&amp;U480&amp;"]"))))))</f>
        <v/>
      </c>
      <c r="Y480" s="64" t="str" cm="1">
        <f t="array" aca="1" ref="Y480" ca="1">IF(C480="","",IF(D480="MCC","-----",IF(AH480&lt;=2,"-",IF(K480="","Blue",_xlfn.XLOOKUP(M480,Table_RotateWireColor[circuit],INDIRECT("Table_RotateWireColor["&amp;U480&amp;"]"))))))</f>
        <v/>
      </c>
      <c r="Z480" s="64" t="str" cm="1">
        <f t="array" aca="1" ref="Z480" ca="1">IF(C480="","",IF(D480="MCC","-----",IF(AI480&lt;&gt;1,"-",IF(K480="","White",_xlfn.XLOOKUP("N",Table_RotateWireColor[circuit],INDIRECT("Table_RotateWireColor["&amp;U480&amp;"]"))))))</f>
        <v/>
      </c>
      <c r="AA480" s="64" t="str">
        <f t="shared" si="83"/>
        <v/>
      </c>
      <c r="AB480" s="67" t="str">
        <f>IF(C480="","","PWxx-"&amp;_xlfn.XLOOKUP(C480,table_Termination[Connector],table_Termination[Abbreviation])&amp;"T-xxSALx("&amp;IF(D480="LFMC",0,IF(D480="MCC",1,3))&amp;IF(Q480="Bolt",1,0)&amp;IF(AL480="None",0,IF(AL480="1G",1,IF(AL480="4x4",2,3)))&amp;")")</f>
        <v/>
      </c>
      <c r="AC480" s="68" t="str">
        <f>IF(D480="MCC","MC Cable Wire Colors "&amp;_xlfn.XLOOKUP(C480,table_Termination[Connector],table_Termination[MCC_Wire_Colors]),"")</f>
        <v/>
      </c>
      <c r="AD480" s="69"/>
      <c r="AG480" t="e">
        <f>IF(AND(LEFT(C480,2)="L6",_xlfn.NUMBERVALUE(LEFT(U480,3))&gt;250),"1ph",_xlfn.XLOOKUP(C480,table_Termination[Connector],table_Termination[Phasing]))</f>
        <v>#N/A</v>
      </c>
      <c r="AH480" t="e">
        <f>_xlfn.XLOOKUP('Order Entry'!AG480,lookup!$O$3:$O$7,lookup!$P$3:$P$7)</f>
        <v>#N/A</v>
      </c>
      <c r="AI480" t="e">
        <f>_xlfn.XLOOKUP('Order Entry'!AG480,lookup!$O$3:$O$7,lookup!$Q$3:$Q$7)</f>
        <v>#N/A</v>
      </c>
      <c r="AJ480">
        <f t="shared" si="80"/>
        <v>0</v>
      </c>
      <c r="AK480" t="e">
        <f>_xlfn.XLOOKUP(C480,table_Termination[Connector],table_Termination[Plate_Hole])</f>
        <v>#N/A</v>
      </c>
      <c r="AL480" t="e">
        <f>_xlfn.XLOOKUP(V480,lookup!$AD$68:$AD$72,lookup!$AC$68:$AC$72)</f>
        <v>#N/A</v>
      </c>
      <c r="AM480" s="44" t="str" cm="1">
        <f t="array" ref="AM480">IF(C480="","",IF(_xlfn.XLOOKUP(C480,table_Termination[Connector],table_Termination[Plate_Hole])=1.6,{"4x4","1G"},IF(_xlfn.XLOOKUP(C480,table_Termination[Connector],table_Termination[Plate_Hole])=2.1,"4x4","None")))</f>
        <v/>
      </c>
      <c r="AO480" s="44" t="str" cm="1">
        <f t="array" ref="AO480">IF(AM480="","None",_xlfn.XLOOKUP(_xlfn.ANCHORARRAY(AM480),lookup!$AC$68:$AC$72,lookup!$AD$68:$AD$72))</f>
        <v>None</v>
      </c>
      <c r="AQ480" s="44" t="s">
        <v>283</v>
      </c>
      <c r="AR480" t="str">
        <f>IF(C480="","",_xlfn.XLOOKUP(_xlfn.XLOOKUP(C480,table_Termination[Connector],table_Termination[SQD_Breaker]),Table_Breaker[breaker],Table_Breaker[Description]))</f>
        <v/>
      </c>
      <c r="AS480" t="str">
        <f>IF(C480="","",_xlfn.XLOOKUP(_xlfn.XLOOKUP(C480,table_Termination[Connector],table_Termination[HV_Siem_Breaker]),Table_Breaker[breaker],Table_Breaker[Description],""))</f>
        <v/>
      </c>
      <c r="AT480" s="44" t="s">
        <v>283</v>
      </c>
      <c r="AU480" t="e">
        <f t="shared" si="84"/>
        <v>#N/A</v>
      </c>
      <c r="AV480" t="e">
        <f t="shared" si="85"/>
        <v>#N/A</v>
      </c>
      <c r="AW480" s="44" t="str" cm="1">
        <f t="array" ref="AW480">IF(D480="","",_xlfn.TOROW(lookup!A661:A673))</f>
        <v/>
      </c>
    </row>
    <row r="481" spans="1:49" x14ac:dyDescent="0.25">
      <c r="A481" s="56">
        <v>472</v>
      </c>
      <c r="B481" s="57" t="str">
        <f t="shared" si="81"/>
        <v/>
      </c>
      <c r="C481" s="58"/>
      <c r="D481" s="58"/>
      <c r="E481" s="57"/>
      <c r="F481" s="57" t="str">
        <f t="shared" si="82"/>
        <v/>
      </c>
      <c r="G481" s="57"/>
      <c r="H481" s="59"/>
      <c r="I481" s="59" t="s">
        <v>183</v>
      </c>
      <c r="J481" s="59" t="s">
        <v>183</v>
      </c>
      <c r="K481" s="59"/>
      <c r="L481" s="60" t="str">
        <f t="shared" si="86"/>
        <v/>
      </c>
      <c r="M481" s="60" t="str">
        <f t="shared" si="87"/>
        <v/>
      </c>
      <c r="N481" s="59"/>
      <c r="O481" s="59"/>
      <c r="P481" s="61"/>
      <c r="Q481" s="61"/>
      <c r="R481" s="62" t="str">
        <f>IF(C481="","",_xlfn.XLOOKUP(C481,table_Termination[Connector],table_Termination[Conduit_Size]))</f>
        <v/>
      </c>
      <c r="S481" s="63" t="str">
        <f>IF(C481="","",_xlfn.XLOOKUP(C481,table_Termination[Connector],table_Termination[Wire AWG]))</f>
        <v/>
      </c>
      <c r="T481" s="64" t="str">
        <f t="shared" si="79"/>
        <v/>
      </c>
      <c r="U481" s="65" t="str">
        <f>IF(C481="","",LEFT(_xlfn.XLOOKUP(C481,table_Termination[Connector],table_Termination[Voltage]),3))</f>
        <v/>
      </c>
      <c r="V481" s="66" t="str">
        <f t="shared" si="88"/>
        <v/>
      </c>
      <c r="W481" s="64" t="str" cm="1">
        <f t="array" aca="1" ref="W481" ca="1">IF(C481="","",IF(D481="MCC","------",IF(K481="","Black",_xlfn.XLOOKUP(K481,Table_RotateWireColor[circuit],INDIRECT("Table_RotateWireColor["&amp;U481&amp;"]")))))</f>
        <v/>
      </c>
      <c r="X481" s="64" t="str" cm="1">
        <f t="array" aca="1" ref="X481" ca="1">IF(C481="","",IF(D481="MCC","-----",IF(AH481=1,"-",IF(K481="","Red",_xlfn.XLOOKUP(L481,Table_RotateWireColor[circuit],INDIRECT("Table_RotateWireColor["&amp;U481&amp;"]"))))))</f>
        <v/>
      </c>
      <c r="Y481" s="64" t="str" cm="1">
        <f t="array" aca="1" ref="Y481" ca="1">IF(C481="","",IF(D481="MCC","-----",IF(AH481&lt;=2,"-",IF(K481="","Blue",_xlfn.XLOOKUP(M481,Table_RotateWireColor[circuit],INDIRECT("Table_RotateWireColor["&amp;U481&amp;"]"))))))</f>
        <v/>
      </c>
      <c r="Z481" s="64" t="str" cm="1">
        <f t="array" aca="1" ref="Z481" ca="1">IF(C481="","",IF(D481="MCC","-----",IF(AI481&lt;&gt;1,"-",IF(K481="","White",_xlfn.XLOOKUP("N",Table_RotateWireColor[circuit],INDIRECT("Table_RotateWireColor["&amp;U481&amp;"]"))))))</f>
        <v/>
      </c>
      <c r="AA481" s="64" t="str">
        <f t="shared" si="83"/>
        <v/>
      </c>
      <c r="AB481" s="67" t="str">
        <f>IF(C481="","","PWxx-"&amp;_xlfn.XLOOKUP(C481,table_Termination[Connector],table_Termination[Abbreviation])&amp;"T-xxSALx("&amp;IF(D481="LFMC",0,IF(D481="MCC",1,3))&amp;IF(Q481="Bolt",1,0)&amp;IF(AL481="None",0,IF(AL481="1G",1,IF(AL481="4x4",2,3)))&amp;")")</f>
        <v/>
      </c>
      <c r="AC481" s="68" t="str">
        <f>IF(D481="MCC","MC Cable Wire Colors "&amp;_xlfn.XLOOKUP(C481,table_Termination[Connector],table_Termination[MCC_Wire_Colors]),"")</f>
        <v/>
      </c>
      <c r="AD481" s="69"/>
      <c r="AG481" t="e">
        <f>IF(AND(LEFT(C481,2)="L6",_xlfn.NUMBERVALUE(LEFT(U481,3))&gt;250),"1ph",_xlfn.XLOOKUP(C481,table_Termination[Connector],table_Termination[Phasing]))</f>
        <v>#N/A</v>
      </c>
      <c r="AH481" t="e">
        <f>_xlfn.XLOOKUP('Order Entry'!AG481,lookup!$O$3:$O$7,lookup!$P$3:$P$7)</f>
        <v>#N/A</v>
      </c>
      <c r="AI481" t="e">
        <f>_xlfn.XLOOKUP('Order Entry'!AG481,lookup!$O$3:$O$7,lookup!$Q$3:$Q$7)</f>
        <v>#N/A</v>
      </c>
      <c r="AJ481">
        <f t="shared" si="80"/>
        <v>0</v>
      </c>
      <c r="AK481" t="e">
        <f>_xlfn.XLOOKUP(C481,table_Termination[Connector],table_Termination[Plate_Hole])</f>
        <v>#N/A</v>
      </c>
      <c r="AL481" t="e">
        <f>_xlfn.XLOOKUP(V481,lookup!$AD$68:$AD$72,lookup!$AC$68:$AC$72)</f>
        <v>#N/A</v>
      </c>
      <c r="AM481" s="44" t="str" cm="1">
        <f t="array" ref="AM481">IF(C481="","",IF(_xlfn.XLOOKUP(C481,table_Termination[Connector],table_Termination[Plate_Hole])=1.6,{"4x4","1G"},IF(_xlfn.XLOOKUP(C481,table_Termination[Connector],table_Termination[Plate_Hole])=2.1,"4x4","None")))</f>
        <v/>
      </c>
      <c r="AO481" s="44" t="str" cm="1">
        <f t="array" ref="AO481">IF(AM481="","None",_xlfn.XLOOKUP(_xlfn.ANCHORARRAY(AM481),lookup!$AC$68:$AC$72,lookup!$AD$68:$AD$72))</f>
        <v>None</v>
      </c>
      <c r="AQ481" s="44" t="s">
        <v>283</v>
      </c>
      <c r="AR481" t="str">
        <f>IF(C481="","",_xlfn.XLOOKUP(_xlfn.XLOOKUP(C481,table_Termination[Connector],table_Termination[SQD_Breaker]),Table_Breaker[breaker],Table_Breaker[Description]))</f>
        <v/>
      </c>
      <c r="AS481" t="str">
        <f>IF(C481="","",_xlfn.XLOOKUP(_xlfn.XLOOKUP(C481,table_Termination[Connector],table_Termination[HV_Siem_Breaker]),Table_Breaker[breaker],Table_Breaker[Description],""))</f>
        <v/>
      </c>
      <c r="AT481" s="44" t="s">
        <v>283</v>
      </c>
      <c r="AU481" t="e">
        <f t="shared" si="84"/>
        <v>#N/A</v>
      </c>
      <c r="AV481" t="e">
        <f t="shared" si="85"/>
        <v>#N/A</v>
      </c>
      <c r="AW481" s="44" t="str" cm="1">
        <f t="array" ref="AW481">IF(D481="","",_xlfn.TOROW(lookup!A662:A674))</f>
        <v/>
      </c>
    </row>
    <row r="482" spans="1:49" x14ac:dyDescent="0.25">
      <c r="A482" s="56">
        <v>473</v>
      </c>
      <c r="B482" s="57" t="str">
        <f t="shared" si="81"/>
        <v/>
      </c>
      <c r="C482" s="58"/>
      <c r="D482" s="58"/>
      <c r="E482" s="57"/>
      <c r="F482" s="57" t="str">
        <f t="shared" si="82"/>
        <v/>
      </c>
      <c r="G482" s="57"/>
      <c r="H482" s="59"/>
      <c r="I482" s="59" t="s">
        <v>183</v>
      </c>
      <c r="J482" s="59" t="s">
        <v>183</v>
      </c>
      <c r="K482" s="59"/>
      <c r="L482" s="60" t="str">
        <f t="shared" si="86"/>
        <v/>
      </c>
      <c r="M482" s="60" t="str">
        <f t="shared" si="87"/>
        <v/>
      </c>
      <c r="N482" s="59"/>
      <c r="O482" s="59"/>
      <c r="P482" s="61"/>
      <c r="Q482" s="61"/>
      <c r="R482" s="62" t="str">
        <f>IF(C482="","",_xlfn.XLOOKUP(C482,table_Termination[Connector],table_Termination[Conduit_Size]))</f>
        <v/>
      </c>
      <c r="S482" s="63" t="str">
        <f>IF(C482="","",_xlfn.XLOOKUP(C482,table_Termination[Connector],table_Termination[Wire AWG]))</f>
        <v/>
      </c>
      <c r="T482" s="64" t="str">
        <f t="shared" si="79"/>
        <v/>
      </c>
      <c r="U482" s="65" t="str">
        <f>IF(C482="","",LEFT(_xlfn.XLOOKUP(C482,table_Termination[Connector],table_Termination[Voltage]),3))</f>
        <v/>
      </c>
      <c r="V482" s="66" t="str">
        <f t="shared" si="88"/>
        <v/>
      </c>
      <c r="W482" s="64" t="str" cm="1">
        <f t="array" aca="1" ref="W482" ca="1">IF(C482="","",IF(D482="MCC","------",IF(K482="","Black",_xlfn.XLOOKUP(K482,Table_RotateWireColor[circuit],INDIRECT("Table_RotateWireColor["&amp;U482&amp;"]")))))</f>
        <v/>
      </c>
      <c r="X482" s="64" t="str" cm="1">
        <f t="array" aca="1" ref="X482" ca="1">IF(C482="","",IF(D482="MCC","-----",IF(AH482=1,"-",IF(K482="","Red",_xlfn.XLOOKUP(L482,Table_RotateWireColor[circuit],INDIRECT("Table_RotateWireColor["&amp;U482&amp;"]"))))))</f>
        <v/>
      </c>
      <c r="Y482" s="64" t="str" cm="1">
        <f t="array" aca="1" ref="Y482" ca="1">IF(C482="","",IF(D482="MCC","-----",IF(AH482&lt;=2,"-",IF(K482="","Blue",_xlfn.XLOOKUP(M482,Table_RotateWireColor[circuit],INDIRECT("Table_RotateWireColor["&amp;U482&amp;"]"))))))</f>
        <v/>
      </c>
      <c r="Z482" s="64" t="str" cm="1">
        <f t="array" aca="1" ref="Z482" ca="1">IF(C482="","",IF(D482="MCC","-----",IF(AI482&lt;&gt;1,"-",IF(K482="","White",_xlfn.XLOOKUP("N",Table_RotateWireColor[circuit],INDIRECT("Table_RotateWireColor["&amp;U482&amp;"]"))))))</f>
        <v/>
      </c>
      <c r="AA482" s="64" t="str">
        <f t="shared" si="83"/>
        <v/>
      </c>
      <c r="AB482" s="67" t="str">
        <f>IF(C482="","","PWxx-"&amp;_xlfn.XLOOKUP(C482,table_Termination[Connector],table_Termination[Abbreviation])&amp;"T-xxSALx("&amp;IF(D482="LFMC",0,IF(D482="MCC",1,3))&amp;IF(Q482="Bolt",1,0)&amp;IF(AL482="None",0,IF(AL482="1G",1,IF(AL482="4x4",2,3)))&amp;")")</f>
        <v/>
      </c>
      <c r="AC482" s="68" t="str">
        <f>IF(D482="MCC","MC Cable Wire Colors "&amp;_xlfn.XLOOKUP(C482,table_Termination[Connector],table_Termination[MCC_Wire_Colors]),"")</f>
        <v/>
      </c>
      <c r="AD482" s="69"/>
      <c r="AG482" t="e">
        <f>IF(AND(LEFT(C482,2)="L6",_xlfn.NUMBERVALUE(LEFT(U482,3))&gt;250),"1ph",_xlfn.XLOOKUP(C482,table_Termination[Connector],table_Termination[Phasing]))</f>
        <v>#N/A</v>
      </c>
      <c r="AH482" t="e">
        <f>_xlfn.XLOOKUP('Order Entry'!AG482,lookup!$O$3:$O$7,lookup!$P$3:$P$7)</f>
        <v>#N/A</v>
      </c>
      <c r="AI482" t="e">
        <f>_xlfn.XLOOKUP('Order Entry'!AG482,lookup!$O$3:$O$7,lookup!$Q$3:$Q$7)</f>
        <v>#N/A</v>
      </c>
      <c r="AJ482">
        <f t="shared" si="80"/>
        <v>0</v>
      </c>
      <c r="AK482" t="e">
        <f>_xlfn.XLOOKUP(C482,table_Termination[Connector],table_Termination[Plate_Hole])</f>
        <v>#N/A</v>
      </c>
      <c r="AL482" t="e">
        <f>_xlfn.XLOOKUP(V482,lookup!$AD$68:$AD$72,lookup!$AC$68:$AC$72)</f>
        <v>#N/A</v>
      </c>
      <c r="AM482" s="44" t="str" cm="1">
        <f t="array" ref="AM482">IF(C482="","",IF(_xlfn.XLOOKUP(C482,table_Termination[Connector],table_Termination[Plate_Hole])=1.6,{"4x4","1G"},IF(_xlfn.XLOOKUP(C482,table_Termination[Connector],table_Termination[Plate_Hole])=2.1,"4x4","None")))</f>
        <v/>
      </c>
      <c r="AO482" s="44" t="str" cm="1">
        <f t="array" ref="AO482">IF(AM482="","None",_xlfn.XLOOKUP(_xlfn.ANCHORARRAY(AM482),lookup!$AC$68:$AC$72,lookup!$AD$68:$AD$72))</f>
        <v>None</v>
      </c>
      <c r="AQ482" s="44" t="s">
        <v>283</v>
      </c>
      <c r="AR482" t="str">
        <f>IF(C482="","",_xlfn.XLOOKUP(_xlfn.XLOOKUP(C482,table_Termination[Connector],table_Termination[SQD_Breaker]),Table_Breaker[breaker],Table_Breaker[Description]))</f>
        <v/>
      </c>
      <c r="AS482" t="str">
        <f>IF(C482="","",_xlfn.XLOOKUP(_xlfn.XLOOKUP(C482,table_Termination[Connector],table_Termination[HV_Siem_Breaker]),Table_Breaker[breaker],Table_Breaker[Description],""))</f>
        <v/>
      </c>
      <c r="AT482" s="44" t="s">
        <v>283</v>
      </c>
      <c r="AU482" t="e">
        <f t="shared" si="84"/>
        <v>#N/A</v>
      </c>
      <c r="AV482" t="e">
        <f t="shared" si="85"/>
        <v>#N/A</v>
      </c>
      <c r="AW482" s="44" t="str" cm="1">
        <f t="array" ref="AW482">IF(D482="","",_xlfn.TOROW(lookup!A663:A675))</f>
        <v/>
      </c>
    </row>
    <row r="483" spans="1:49" x14ac:dyDescent="0.25">
      <c r="A483" s="56">
        <v>474</v>
      </c>
      <c r="B483" s="57" t="str">
        <f t="shared" si="81"/>
        <v/>
      </c>
      <c r="C483" s="58"/>
      <c r="D483" s="58"/>
      <c r="E483" s="57"/>
      <c r="F483" s="57" t="str">
        <f t="shared" si="82"/>
        <v/>
      </c>
      <c r="G483" s="57"/>
      <c r="H483" s="59"/>
      <c r="I483" s="59" t="s">
        <v>183</v>
      </c>
      <c r="J483" s="59" t="s">
        <v>183</v>
      </c>
      <c r="K483" s="59"/>
      <c r="L483" s="60" t="str">
        <f t="shared" si="86"/>
        <v/>
      </c>
      <c r="M483" s="60" t="str">
        <f t="shared" si="87"/>
        <v/>
      </c>
      <c r="N483" s="59"/>
      <c r="O483" s="59"/>
      <c r="P483" s="61"/>
      <c r="Q483" s="61"/>
      <c r="R483" s="62" t="str">
        <f>IF(C483="","",_xlfn.XLOOKUP(C483,table_Termination[Connector],table_Termination[Conduit_Size]))</f>
        <v/>
      </c>
      <c r="S483" s="63" t="str">
        <f>IF(C483="","",_xlfn.XLOOKUP(C483,table_Termination[Connector],table_Termination[Wire AWG]))</f>
        <v/>
      </c>
      <c r="T483" s="64" t="str">
        <f t="shared" si="79"/>
        <v/>
      </c>
      <c r="U483" s="65" t="str">
        <f>IF(C483="","",LEFT(_xlfn.XLOOKUP(C483,table_Termination[Connector],table_Termination[Voltage]),3))</f>
        <v/>
      </c>
      <c r="V483" s="66" t="str">
        <f t="shared" si="88"/>
        <v/>
      </c>
      <c r="W483" s="64" t="str" cm="1">
        <f t="array" aca="1" ref="W483" ca="1">IF(C483="","",IF(D483="MCC","------",IF(K483="","Black",_xlfn.XLOOKUP(K483,Table_RotateWireColor[circuit],INDIRECT("Table_RotateWireColor["&amp;U483&amp;"]")))))</f>
        <v/>
      </c>
      <c r="X483" s="64" t="str" cm="1">
        <f t="array" aca="1" ref="X483" ca="1">IF(C483="","",IF(D483="MCC","-----",IF(AH483=1,"-",IF(K483="","Red",_xlfn.XLOOKUP(L483,Table_RotateWireColor[circuit],INDIRECT("Table_RotateWireColor["&amp;U483&amp;"]"))))))</f>
        <v/>
      </c>
      <c r="Y483" s="64" t="str" cm="1">
        <f t="array" aca="1" ref="Y483" ca="1">IF(C483="","",IF(D483="MCC","-----",IF(AH483&lt;=2,"-",IF(K483="","Blue",_xlfn.XLOOKUP(M483,Table_RotateWireColor[circuit],INDIRECT("Table_RotateWireColor["&amp;U483&amp;"]"))))))</f>
        <v/>
      </c>
      <c r="Z483" s="64" t="str" cm="1">
        <f t="array" aca="1" ref="Z483" ca="1">IF(C483="","",IF(D483="MCC","-----",IF(AI483&lt;&gt;1,"-",IF(K483="","White",_xlfn.XLOOKUP("N",Table_RotateWireColor[circuit],INDIRECT("Table_RotateWireColor["&amp;U483&amp;"]"))))))</f>
        <v/>
      </c>
      <c r="AA483" s="64" t="str">
        <f t="shared" si="83"/>
        <v/>
      </c>
      <c r="AB483" s="67" t="str">
        <f>IF(C483="","","PWxx-"&amp;_xlfn.XLOOKUP(C483,table_Termination[Connector],table_Termination[Abbreviation])&amp;"T-xxSALx("&amp;IF(D483="LFMC",0,IF(D483="MCC",1,3))&amp;IF(Q483="Bolt",1,0)&amp;IF(AL483="None",0,IF(AL483="1G",1,IF(AL483="4x4",2,3)))&amp;")")</f>
        <v/>
      </c>
      <c r="AC483" s="68" t="str">
        <f>IF(D483="MCC","MC Cable Wire Colors "&amp;_xlfn.XLOOKUP(C483,table_Termination[Connector],table_Termination[MCC_Wire_Colors]),"")</f>
        <v/>
      </c>
      <c r="AD483" s="69"/>
      <c r="AG483" t="e">
        <f>IF(AND(LEFT(C483,2)="L6",_xlfn.NUMBERVALUE(LEFT(U483,3))&gt;250),"1ph",_xlfn.XLOOKUP(C483,table_Termination[Connector],table_Termination[Phasing]))</f>
        <v>#N/A</v>
      </c>
      <c r="AH483" t="e">
        <f>_xlfn.XLOOKUP('Order Entry'!AG483,lookup!$O$3:$O$7,lookup!$P$3:$P$7)</f>
        <v>#N/A</v>
      </c>
      <c r="AI483" t="e">
        <f>_xlfn.XLOOKUP('Order Entry'!AG483,lookup!$O$3:$O$7,lookup!$Q$3:$Q$7)</f>
        <v>#N/A</v>
      </c>
      <c r="AJ483">
        <f t="shared" si="80"/>
        <v>0</v>
      </c>
      <c r="AK483" t="e">
        <f>_xlfn.XLOOKUP(C483,table_Termination[Connector],table_Termination[Plate_Hole])</f>
        <v>#N/A</v>
      </c>
      <c r="AL483" t="e">
        <f>_xlfn.XLOOKUP(V483,lookup!$AD$68:$AD$72,lookup!$AC$68:$AC$72)</f>
        <v>#N/A</v>
      </c>
      <c r="AM483" s="44" t="str" cm="1">
        <f t="array" ref="AM483">IF(C483="","",IF(_xlfn.XLOOKUP(C483,table_Termination[Connector],table_Termination[Plate_Hole])=1.6,{"4x4","1G"},IF(_xlfn.XLOOKUP(C483,table_Termination[Connector],table_Termination[Plate_Hole])=2.1,"4x4","None")))</f>
        <v/>
      </c>
      <c r="AO483" s="44" t="str" cm="1">
        <f t="array" ref="AO483">IF(AM483="","None",_xlfn.XLOOKUP(_xlfn.ANCHORARRAY(AM483),lookup!$AC$68:$AC$72,lookup!$AD$68:$AD$72))</f>
        <v>None</v>
      </c>
      <c r="AQ483" s="44" t="s">
        <v>283</v>
      </c>
      <c r="AR483" t="str">
        <f>IF(C483="","",_xlfn.XLOOKUP(_xlfn.XLOOKUP(C483,table_Termination[Connector],table_Termination[SQD_Breaker]),Table_Breaker[breaker],Table_Breaker[Description]))</f>
        <v/>
      </c>
      <c r="AS483" t="str">
        <f>IF(C483="","",_xlfn.XLOOKUP(_xlfn.XLOOKUP(C483,table_Termination[Connector],table_Termination[HV_Siem_Breaker]),Table_Breaker[breaker],Table_Breaker[Description],""))</f>
        <v/>
      </c>
      <c r="AT483" s="44" t="s">
        <v>283</v>
      </c>
      <c r="AU483" t="e">
        <f t="shared" si="84"/>
        <v>#N/A</v>
      </c>
      <c r="AV483" t="e">
        <f t="shared" si="85"/>
        <v>#N/A</v>
      </c>
      <c r="AW483" s="44" t="str" cm="1">
        <f t="array" ref="AW483">IF(D483="","",_xlfn.TOROW(lookup!A664:A676))</f>
        <v/>
      </c>
    </row>
    <row r="484" spans="1:49" x14ac:dyDescent="0.25">
      <c r="A484" s="56">
        <v>475</v>
      </c>
      <c r="B484" s="57" t="str">
        <f t="shared" si="81"/>
        <v/>
      </c>
      <c r="C484" s="58"/>
      <c r="D484" s="58"/>
      <c r="E484" s="57"/>
      <c r="F484" s="57" t="str">
        <f t="shared" si="82"/>
        <v/>
      </c>
      <c r="G484" s="57"/>
      <c r="H484" s="59"/>
      <c r="I484" s="59" t="s">
        <v>183</v>
      </c>
      <c r="J484" s="59" t="s">
        <v>183</v>
      </c>
      <c r="K484" s="59"/>
      <c r="L484" s="60" t="str">
        <f t="shared" si="86"/>
        <v/>
      </c>
      <c r="M484" s="60" t="str">
        <f t="shared" si="87"/>
        <v/>
      </c>
      <c r="N484" s="59"/>
      <c r="O484" s="59"/>
      <c r="P484" s="61"/>
      <c r="Q484" s="61"/>
      <c r="R484" s="62" t="str">
        <f>IF(C484="","",_xlfn.XLOOKUP(C484,table_Termination[Connector],table_Termination[Conduit_Size]))</f>
        <v/>
      </c>
      <c r="S484" s="63" t="str">
        <f>IF(C484="","",_xlfn.XLOOKUP(C484,table_Termination[Connector],table_Termination[Wire AWG]))</f>
        <v/>
      </c>
      <c r="T484" s="64" t="str">
        <f t="shared" si="79"/>
        <v/>
      </c>
      <c r="U484" s="65" t="str">
        <f>IF(C484="","",LEFT(_xlfn.XLOOKUP(C484,table_Termination[Connector],table_Termination[Voltage]),3))</f>
        <v/>
      </c>
      <c r="V484" s="66" t="str">
        <f t="shared" si="88"/>
        <v/>
      </c>
      <c r="W484" s="64" t="str" cm="1">
        <f t="array" aca="1" ref="W484" ca="1">IF(C484="","",IF(D484="MCC","------",IF(K484="","Black",_xlfn.XLOOKUP(K484,Table_RotateWireColor[circuit],INDIRECT("Table_RotateWireColor["&amp;U484&amp;"]")))))</f>
        <v/>
      </c>
      <c r="X484" s="64" t="str" cm="1">
        <f t="array" aca="1" ref="X484" ca="1">IF(C484="","",IF(D484="MCC","-----",IF(AH484=1,"-",IF(K484="","Red",_xlfn.XLOOKUP(L484,Table_RotateWireColor[circuit],INDIRECT("Table_RotateWireColor["&amp;U484&amp;"]"))))))</f>
        <v/>
      </c>
      <c r="Y484" s="64" t="str" cm="1">
        <f t="array" aca="1" ref="Y484" ca="1">IF(C484="","",IF(D484="MCC","-----",IF(AH484&lt;=2,"-",IF(K484="","Blue",_xlfn.XLOOKUP(M484,Table_RotateWireColor[circuit],INDIRECT("Table_RotateWireColor["&amp;U484&amp;"]"))))))</f>
        <v/>
      </c>
      <c r="Z484" s="64" t="str" cm="1">
        <f t="array" aca="1" ref="Z484" ca="1">IF(C484="","",IF(D484="MCC","-----",IF(AI484&lt;&gt;1,"-",IF(K484="","White",_xlfn.XLOOKUP("N",Table_RotateWireColor[circuit],INDIRECT("Table_RotateWireColor["&amp;U484&amp;"]"))))))</f>
        <v/>
      </c>
      <c r="AA484" s="64" t="str">
        <f t="shared" si="83"/>
        <v/>
      </c>
      <c r="AB484" s="67" t="str">
        <f>IF(C484="","","PWxx-"&amp;_xlfn.XLOOKUP(C484,table_Termination[Connector],table_Termination[Abbreviation])&amp;"T-xxSALx("&amp;IF(D484="LFMC",0,IF(D484="MCC",1,3))&amp;IF(Q484="Bolt",1,0)&amp;IF(AL484="None",0,IF(AL484="1G",1,IF(AL484="4x4",2,3)))&amp;")")</f>
        <v/>
      </c>
      <c r="AC484" s="68" t="str">
        <f>IF(D484="MCC","MC Cable Wire Colors "&amp;_xlfn.XLOOKUP(C484,table_Termination[Connector],table_Termination[MCC_Wire_Colors]),"")</f>
        <v/>
      </c>
      <c r="AD484" s="69"/>
      <c r="AG484" t="e">
        <f>IF(AND(LEFT(C484,2)="L6",_xlfn.NUMBERVALUE(LEFT(U484,3))&gt;250),"1ph",_xlfn.XLOOKUP(C484,table_Termination[Connector],table_Termination[Phasing]))</f>
        <v>#N/A</v>
      </c>
      <c r="AH484" t="e">
        <f>_xlfn.XLOOKUP('Order Entry'!AG484,lookup!$O$3:$O$7,lookup!$P$3:$P$7)</f>
        <v>#N/A</v>
      </c>
      <c r="AI484" t="e">
        <f>_xlfn.XLOOKUP('Order Entry'!AG484,lookup!$O$3:$O$7,lookup!$Q$3:$Q$7)</f>
        <v>#N/A</v>
      </c>
      <c r="AJ484">
        <f t="shared" si="80"/>
        <v>0</v>
      </c>
      <c r="AK484" t="e">
        <f>_xlfn.XLOOKUP(C484,table_Termination[Connector],table_Termination[Plate_Hole])</f>
        <v>#N/A</v>
      </c>
      <c r="AL484" t="e">
        <f>_xlfn.XLOOKUP(V484,lookup!$AD$68:$AD$72,lookup!$AC$68:$AC$72)</f>
        <v>#N/A</v>
      </c>
      <c r="AM484" s="44" t="str" cm="1">
        <f t="array" ref="AM484">IF(C484="","",IF(_xlfn.XLOOKUP(C484,table_Termination[Connector],table_Termination[Plate_Hole])=1.6,{"4x4","1G"},IF(_xlfn.XLOOKUP(C484,table_Termination[Connector],table_Termination[Plate_Hole])=2.1,"4x4","None")))</f>
        <v/>
      </c>
      <c r="AO484" s="44" t="str" cm="1">
        <f t="array" ref="AO484">IF(AM484="","None",_xlfn.XLOOKUP(_xlfn.ANCHORARRAY(AM484),lookup!$AC$68:$AC$72,lookup!$AD$68:$AD$72))</f>
        <v>None</v>
      </c>
      <c r="AQ484" s="44" t="s">
        <v>283</v>
      </c>
      <c r="AR484" t="str">
        <f>IF(C484="","",_xlfn.XLOOKUP(_xlfn.XLOOKUP(C484,table_Termination[Connector],table_Termination[SQD_Breaker]),Table_Breaker[breaker],Table_Breaker[Description]))</f>
        <v/>
      </c>
      <c r="AS484" t="str">
        <f>IF(C484="","",_xlfn.XLOOKUP(_xlfn.XLOOKUP(C484,table_Termination[Connector],table_Termination[HV_Siem_Breaker]),Table_Breaker[breaker],Table_Breaker[Description],""))</f>
        <v/>
      </c>
      <c r="AT484" s="44" t="s">
        <v>283</v>
      </c>
      <c r="AU484" t="e">
        <f t="shared" si="84"/>
        <v>#N/A</v>
      </c>
      <c r="AV484" t="e">
        <f t="shared" si="85"/>
        <v>#N/A</v>
      </c>
      <c r="AW484" s="44" t="str" cm="1">
        <f t="array" ref="AW484">IF(D484="","",_xlfn.TOROW(lookup!A665:A677))</f>
        <v/>
      </c>
    </row>
    <row r="485" spans="1:49" x14ac:dyDescent="0.25">
      <c r="A485" s="56">
        <v>476</v>
      </c>
      <c r="B485" s="57" t="str">
        <f t="shared" si="81"/>
        <v/>
      </c>
      <c r="C485" s="58"/>
      <c r="D485" s="58"/>
      <c r="E485" s="57"/>
      <c r="F485" s="57" t="str">
        <f t="shared" si="82"/>
        <v/>
      </c>
      <c r="G485" s="57"/>
      <c r="H485" s="59"/>
      <c r="I485" s="59" t="s">
        <v>183</v>
      </c>
      <c r="J485" s="59" t="s">
        <v>183</v>
      </c>
      <c r="K485" s="59"/>
      <c r="L485" s="60" t="str">
        <f t="shared" si="86"/>
        <v/>
      </c>
      <c r="M485" s="60" t="str">
        <f t="shared" si="87"/>
        <v/>
      </c>
      <c r="N485" s="59"/>
      <c r="O485" s="59"/>
      <c r="P485" s="61"/>
      <c r="Q485" s="61"/>
      <c r="R485" s="62" t="str">
        <f>IF(C485="","",_xlfn.XLOOKUP(C485,table_Termination[Connector],table_Termination[Conduit_Size]))</f>
        <v/>
      </c>
      <c r="S485" s="63" t="str">
        <f>IF(C485="","",_xlfn.XLOOKUP(C485,table_Termination[Connector],table_Termination[Wire AWG]))</f>
        <v/>
      </c>
      <c r="T485" s="64" t="str">
        <f t="shared" si="79"/>
        <v/>
      </c>
      <c r="U485" s="65" t="str">
        <f>IF(C485="","",LEFT(_xlfn.XLOOKUP(C485,table_Termination[Connector],table_Termination[Voltage]),3))</f>
        <v/>
      </c>
      <c r="V485" s="66" t="str">
        <f t="shared" si="88"/>
        <v/>
      </c>
      <c r="W485" s="64" t="str" cm="1">
        <f t="array" aca="1" ref="W485" ca="1">IF(C485="","",IF(D485="MCC","------",IF(K485="","Black",_xlfn.XLOOKUP(K485,Table_RotateWireColor[circuit],INDIRECT("Table_RotateWireColor["&amp;U485&amp;"]")))))</f>
        <v/>
      </c>
      <c r="X485" s="64" t="str" cm="1">
        <f t="array" aca="1" ref="X485" ca="1">IF(C485="","",IF(D485="MCC","-----",IF(AH485=1,"-",IF(K485="","Red",_xlfn.XLOOKUP(L485,Table_RotateWireColor[circuit],INDIRECT("Table_RotateWireColor["&amp;U485&amp;"]"))))))</f>
        <v/>
      </c>
      <c r="Y485" s="64" t="str" cm="1">
        <f t="array" aca="1" ref="Y485" ca="1">IF(C485="","",IF(D485="MCC","-----",IF(AH485&lt;=2,"-",IF(K485="","Blue",_xlfn.XLOOKUP(M485,Table_RotateWireColor[circuit],INDIRECT("Table_RotateWireColor["&amp;U485&amp;"]"))))))</f>
        <v/>
      </c>
      <c r="Z485" s="64" t="str" cm="1">
        <f t="array" aca="1" ref="Z485" ca="1">IF(C485="","",IF(D485="MCC","-----",IF(AI485&lt;&gt;1,"-",IF(K485="","White",_xlfn.XLOOKUP("N",Table_RotateWireColor[circuit],INDIRECT("Table_RotateWireColor["&amp;U485&amp;"]"))))))</f>
        <v/>
      </c>
      <c r="AA485" s="64" t="str">
        <f t="shared" si="83"/>
        <v/>
      </c>
      <c r="AB485" s="67" t="str">
        <f>IF(C485="","","PWxx-"&amp;_xlfn.XLOOKUP(C485,table_Termination[Connector],table_Termination[Abbreviation])&amp;"T-xxSALx("&amp;IF(D485="LFMC",0,IF(D485="MCC",1,3))&amp;IF(Q485="Bolt",1,0)&amp;IF(AL485="None",0,IF(AL485="1G",1,IF(AL485="4x4",2,3)))&amp;")")</f>
        <v/>
      </c>
      <c r="AC485" s="68" t="str">
        <f>IF(D485="MCC","MC Cable Wire Colors "&amp;_xlfn.XLOOKUP(C485,table_Termination[Connector],table_Termination[MCC_Wire_Colors]),"")</f>
        <v/>
      </c>
      <c r="AD485" s="69"/>
      <c r="AG485" t="e">
        <f>IF(AND(LEFT(C485,2)="L6",_xlfn.NUMBERVALUE(LEFT(U485,3))&gt;250),"1ph",_xlfn.XLOOKUP(C485,table_Termination[Connector],table_Termination[Phasing]))</f>
        <v>#N/A</v>
      </c>
      <c r="AH485" t="e">
        <f>_xlfn.XLOOKUP('Order Entry'!AG485,lookup!$O$3:$O$7,lookup!$P$3:$P$7)</f>
        <v>#N/A</v>
      </c>
      <c r="AI485" t="e">
        <f>_xlfn.XLOOKUP('Order Entry'!AG485,lookup!$O$3:$O$7,lookup!$Q$3:$Q$7)</f>
        <v>#N/A</v>
      </c>
      <c r="AJ485">
        <f t="shared" si="80"/>
        <v>0</v>
      </c>
      <c r="AK485" t="e">
        <f>_xlfn.XLOOKUP(C485,table_Termination[Connector],table_Termination[Plate_Hole])</f>
        <v>#N/A</v>
      </c>
      <c r="AL485" t="e">
        <f>_xlfn.XLOOKUP(V485,lookup!$AD$68:$AD$72,lookup!$AC$68:$AC$72)</f>
        <v>#N/A</v>
      </c>
      <c r="AM485" s="44" t="str" cm="1">
        <f t="array" ref="AM485">IF(C485="","",IF(_xlfn.XLOOKUP(C485,table_Termination[Connector],table_Termination[Plate_Hole])=1.6,{"4x4","1G"},IF(_xlfn.XLOOKUP(C485,table_Termination[Connector],table_Termination[Plate_Hole])=2.1,"4x4","None")))</f>
        <v/>
      </c>
      <c r="AO485" s="44" t="str" cm="1">
        <f t="array" ref="AO485">IF(AM485="","None",_xlfn.XLOOKUP(_xlfn.ANCHORARRAY(AM485),lookup!$AC$68:$AC$72,lookup!$AD$68:$AD$72))</f>
        <v>None</v>
      </c>
      <c r="AQ485" s="44" t="s">
        <v>283</v>
      </c>
      <c r="AR485" t="str">
        <f>IF(C485="","",_xlfn.XLOOKUP(_xlfn.XLOOKUP(C485,table_Termination[Connector],table_Termination[SQD_Breaker]),Table_Breaker[breaker],Table_Breaker[Description]))</f>
        <v/>
      </c>
      <c r="AS485" t="str">
        <f>IF(C485="","",_xlfn.XLOOKUP(_xlfn.XLOOKUP(C485,table_Termination[Connector],table_Termination[HV_Siem_Breaker]),Table_Breaker[breaker],Table_Breaker[Description],""))</f>
        <v/>
      </c>
      <c r="AT485" s="44" t="s">
        <v>283</v>
      </c>
      <c r="AU485" t="e">
        <f t="shared" si="84"/>
        <v>#N/A</v>
      </c>
      <c r="AV485" t="e">
        <f t="shared" si="85"/>
        <v>#N/A</v>
      </c>
      <c r="AW485" s="44" t="str" cm="1">
        <f t="array" ref="AW485">IF(D485="","",_xlfn.TOROW(lookup!A666:A678))</f>
        <v/>
      </c>
    </row>
    <row r="486" spans="1:49" x14ac:dyDescent="0.25">
      <c r="A486" s="56">
        <v>477</v>
      </c>
      <c r="B486" s="57" t="str">
        <f t="shared" si="81"/>
        <v/>
      </c>
      <c r="C486" s="58"/>
      <c r="D486" s="58"/>
      <c r="E486" s="57"/>
      <c r="F486" s="57" t="str">
        <f t="shared" si="82"/>
        <v/>
      </c>
      <c r="G486" s="57"/>
      <c r="H486" s="59"/>
      <c r="I486" s="59" t="s">
        <v>183</v>
      </c>
      <c r="J486" s="59" t="s">
        <v>183</v>
      </c>
      <c r="K486" s="59"/>
      <c r="L486" s="60" t="str">
        <f t="shared" si="86"/>
        <v/>
      </c>
      <c r="M486" s="60" t="str">
        <f t="shared" si="87"/>
        <v/>
      </c>
      <c r="N486" s="59"/>
      <c r="O486" s="59"/>
      <c r="P486" s="61"/>
      <c r="Q486" s="61"/>
      <c r="R486" s="62" t="str">
        <f>IF(C486="","",_xlfn.XLOOKUP(C486,table_Termination[Connector],table_Termination[Conduit_Size]))</f>
        <v/>
      </c>
      <c r="S486" s="63" t="str">
        <f>IF(C486="","",_xlfn.XLOOKUP(C486,table_Termination[Connector],table_Termination[Wire AWG]))</f>
        <v/>
      </c>
      <c r="T486" s="64" t="str">
        <f t="shared" si="79"/>
        <v/>
      </c>
      <c r="U486" s="65" t="str">
        <f>IF(C486="","",LEFT(_xlfn.XLOOKUP(C486,table_Termination[Connector],table_Termination[Voltage]),3))</f>
        <v/>
      </c>
      <c r="V486" s="66" t="str">
        <f t="shared" si="88"/>
        <v/>
      </c>
      <c r="W486" s="64" t="str" cm="1">
        <f t="array" aca="1" ref="W486" ca="1">IF(C486="","",IF(D486="MCC","------",IF(K486="","Black",_xlfn.XLOOKUP(K486,Table_RotateWireColor[circuit],INDIRECT("Table_RotateWireColor["&amp;U486&amp;"]")))))</f>
        <v/>
      </c>
      <c r="X486" s="64" t="str" cm="1">
        <f t="array" aca="1" ref="X486" ca="1">IF(C486="","",IF(D486="MCC","-----",IF(AH486=1,"-",IF(K486="","Red",_xlfn.XLOOKUP(L486,Table_RotateWireColor[circuit],INDIRECT("Table_RotateWireColor["&amp;U486&amp;"]"))))))</f>
        <v/>
      </c>
      <c r="Y486" s="64" t="str" cm="1">
        <f t="array" aca="1" ref="Y486" ca="1">IF(C486="","",IF(D486="MCC","-----",IF(AH486&lt;=2,"-",IF(K486="","Blue",_xlfn.XLOOKUP(M486,Table_RotateWireColor[circuit],INDIRECT("Table_RotateWireColor["&amp;U486&amp;"]"))))))</f>
        <v/>
      </c>
      <c r="Z486" s="64" t="str" cm="1">
        <f t="array" aca="1" ref="Z486" ca="1">IF(C486="","",IF(D486="MCC","-----",IF(AI486&lt;&gt;1,"-",IF(K486="","White",_xlfn.XLOOKUP("N",Table_RotateWireColor[circuit],INDIRECT("Table_RotateWireColor["&amp;U486&amp;"]"))))))</f>
        <v/>
      </c>
      <c r="AA486" s="64" t="str">
        <f t="shared" si="83"/>
        <v/>
      </c>
      <c r="AB486" s="67" t="str">
        <f>IF(C486="","","PWxx-"&amp;_xlfn.XLOOKUP(C486,table_Termination[Connector],table_Termination[Abbreviation])&amp;"T-xxSALx("&amp;IF(D486="LFMC",0,IF(D486="MCC",1,3))&amp;IF(Q486="Bolt",1,0)&amp;IF(AL486="None",0,IF(AL486="1G",1,IF(AL486="4x4",2,3)))&amp;")")</f>
        <v/>
      </c>
      <c r="AC486" s="68" t="str">
        <f>IF(D486="MCC","MC Cable Wire Colors "&amp;_xlfn.XLOOKUP(C486,table_Termination[Connector],table_Termination[MCC_Wire_Colors]),"")</f>
        <v/>
      </c>
      <c r="AD486" s="69"/>
      <c r="AG486" t="e">
        <f>IF(AND(LEFT(C486,2)="L6",_xlfn.NUMBERVALUE(LEFT(U486,3))&gt;250),"1ph",_xlfn.XLOOKUP(C486,table_Termination[Connector],table_Termination[Phasing]))</f>
        <v>#N/A</v>
      </c>
      <c r="AH486" t="e">
        <f>_xlfn.XLOOKUP('Order Entry'!AG486,lookup!$O$3:$O$7,lookup!$P$3:$P$7)</f>
        <v>#N/A</v>
      </c>
      <c r="AI486" t="e">
        <f>_xlfn.XLOOKUP('Order Entry'!AG486,lookup!$O$3:$O$7,lookup!$Q$3:$Q$7)</f>
        <v>#N/A</v>
      </c>
      <c r="AJ486">
        <f t="shared" si="80"/>
        <v>0</v>
      </c>
      <c r="AK486" t="e">
        <f>_xlfn.XLOOKUP(C486,table_Termination[Connector],table_Termination[Plate_Hole])</f>
        <v>#N/A</v>
      </c>
      <c r="AL486" t="e">
        <f>_xlfn.XLOOKUP(V486,lookup!$AD$68:$AD$72,lookup!$AC$68:$AC$72)</f>
        <v>#N/A</v>
      </c>
      <c r="AM486" s="44" t="str" cm="1">
        <f t="array" ref="AM486">IF(C486="","",IF(_xlfn.XLOOKUP(C486,table_Termination[Connector],table_Termination[Plate_Hole])=1.6,{"4x4","1G"},IF(_xlfn.XLOOKUP(C486,table_Termination[Connector],table_Termination[Plate_Hole])=2.1,"4x4","None")))</f>
        <v/>
      </c>
      <c r="AO486" s="44" t="str" cm="1">
        <f t="array" ref="AO486">IF(AM486="","None",_xlfn.XLOOKUP(_xlfn.ANCHORARRAY(AM486),lookup!$AC$68:$AC$72,lookup!$AD$68:$AD$72))</f>
        <v>None</v>
      </c>
      <c r="AQ486" s="44" t="s">
        <v>283</v>
      </c>
      <c r="AR486" t="str">
        <f>IF(C486="","",_xlfn.XLOOKUP(_xlfn.XLOOKUP(C486,table_Termination[Connector],table_Termination[SQD_Breaker]),Table_Breaker[breaker],Table_Breaker[Description]))</f>
        <v/>
      </c>
      <c r="AS486" t="str">
        <f>IF(C486="","",_xlfn.XLOOKUP(_xlfn.XLOOKUP(C486,table_Termination[Connector],table_Termination[HV_Siem_Breaker]),Table_Breaker[breaker],Table_Breaker[Description],""))</f>
        <v/>
      </c>
      <c r="AT486" s="44" t="s">
        <v>283</v>
      </c>
      <c r="AU486" t="e">
        <f t="shared" si="84"/>
        <v>#N/A</v>
      </c>
      <c r="AV486" t="e">
        <f t="shared" si="85"/>
        <v>#N/A</v>
      </c>
      <c r="AW486" s="44" t="str" cm="1">
        <f t="array" ref="AW486">IF(D486="","",_xlfn.TOROW(lookup!A667:A679))</f>
        <v/>
      </c>
    </row>
    <row r="487" spans="1:49" x14ac:dyDescent="0.25">
      <c r="A487" s="56">
        <v>478</v>
      </c>
      <c r="B487" s="57" t="str">
        <f t="shared" si="81"/>
        <v/>
      </c>
      <c r="C487" s="58"/>
      <c r="D487" s="58"/>
      <c r="E487" s="57"/>
      <c r="F487" s="57" t="str">
        <f t="shared" si="82"/>
        <v/>
      </c>
      <c r="G487" s="57"/>
      <c r="H487" s="59"/>
      <c r="I487" s="59" t="s">
        <v>183</v>
      </c>
      <c r="J487" s="59" t="s">
        <v>183</v>
      </c>
      <c r="K487" s="59"/>
      <c r="L487" s="60" t="str">
        <f t="shared" si="86"/>
        <v/>
      </c>
      <c r="M487" s="60" t="str">
        <f t="shared" si="87"/>
        <v/>
      </c>
      <c r="N487" s="59"/>
      <c r="O487" s="59"/>
      <c r="P487" s="61"/>
      <c r="Q487" s="61"/>
      <c r="R487" s="62" t="str">
        <f>IF(C487="","",_xlfn.XLOOKUP(C487,table_Termination[Connector],table_Termination[Conduit_Size]))</f>
        <v/>
      </c>
      <c r="S487" s="63" t="str">
        <f>IF(C487="","",_xlfn.XLOOKUP(C487,table_Termination[Connector],table_Termination[Wire AWG]))</f>
        <v/>
      </c>
      <c r="T487" s="64" t="str">
        <f t="shared" si="79"/>
        <v/>
      </c>
      <c r="U487" s="65" t="str">
        <f>IF(C487="","",LEFT(_xlfn.XLOOKUP(C487,table_Termination[Connector],table_Termination[Voltage]),3))</f>
        <v/>
      </c>
      <c r="V487" s="66" t="str">
        <f t="shared" si="88"/>
        <v/>
      </c>
      <c r="W487" s="64" t="str" cm="1">
        <f t="array" aca="1" ref="W487" ca="1">IF(C487="","",IF(D487="MCC","------",IF(K487="","Black",_xlfn.XLOOKUP(K487,Table_RotateWireColor[circuit],INDIRECT("Table_RotateWireColor["&amp;U487&amp;"]")))))</f>
        <v/>
      </c>
      <c r="X487" s="64" t="str" cm="1">
        <f t="array" aca="1" ref="X487" ca="1">IF(C487="","",IF(D487="MCC","-----",IF(AH487=1,"-",IF(K487="","Red",_xlfn.XLOOKUP(L487,Table_RotateWireColor[circuit],INDIRECT("Table_RotateWireColor["&amp;U487&amp;"]"))))))</f>
        <v/>
      </c>
      <c r="Y487" s="64" t="str" cm="1">
        <f t="array" aca="1" ref="Y487" ca="1">IF(C487="","",IF(D487="MCC","-----",IF(AH487&lt;=2,"-",IF(K487="","Blue",_xlfn.XLOOKUP(M487,Table_RotateWireColor[circuit],INDIRECT("Table_RotateWireColor["&amp;U487&amp;"]"))))))</f>
        <v/>
      </c>
      <c r="Z487" s="64" t="str" cm="1">
        <f t="array" aca="1" ref="Z487" ca="1">IF(C487="","",IF(D487="MCC","-----",IF(AI487&lt;&gt;1,"-",IF(K487="","White",_xlfn.XLOOKUP("N",Table_RotateWireColor[circuit],INDIRECT("Table_RotateWireColor["&amp;U487&amp;"]"))))))</f>
        <v/>
      </c>
      <c r="AA487" s="64" t="str">
        <f t="shared" si="83"/>
        <v/>
      </c>
      <c r="AB487" s="67" t="str">
        <f>IF(C487="","","PWxx-"&amp;_xlfn.XLOOKUP(C487,table_Termination[Connector],table_Termination[Abbreviation])&amp;"T-xxSALx("&amp;IF(D487="LFMC",0,IF(D487="MCC",1,3))&amp;IF(Q487="Bolt",1,0)&amp;IF(AL487="None",0,IF(AL487="1G",1,IF(AL487="4x4",2,3)))&amp;")")</f>
        <v/>
      </c>
      <c r="AC487" s="68" t="str">
        <f>IF(D487="MCC","MC Cable Wire Colors "&amp;_xlfn.XLOOKUP(C487,table_Termination[Connector],table_Termination[MCC_Wire_Colors]),"")</f>
        <v/>
      </c>
      <c r="AD487" s="69"/>
      <c r="AG487" t="e">
        <f>IF(AND(LEFT(C487,2)="L6",_xlfn.NUMBERVALUE(LEFT(U487,3))&gt;250),"1ph",_xlfn.XLOOKUP(C487,table_Termination[Connector],table_Termination[Phasing]))</f>
        <v>#N/A</v>
      </c>
      <c r="AH487" t="e">
        <f>_xlfn.XLOOKUP('Order Entry'!AG487,lookup!$O$3:$O$7,lookup!$P$3:$P$7)</f>
        <v>#N/A</v>
      </c>
      <c r="AI487" t="e">
        <f>_xlfn.XLOOKUP('Order Entry'!AG487,lookup!$O$3:$O$7,lookup!$Q$3:$Q$7)</f>
        <v>#N/A</v>
      </c>
      <c r="AJ487">
        <f t="shared" si="80"/>
        <v>0</v>
      </c>
      <c r="AK487" t="e">
        <f>_xlfn.XLOOKUP(C487,table_Termination[Connector],table_Termination[Plate_Hole])</f>
        <v>#N/A</v>
      </c>
      <c r="AL487" t="e">
        <f>_xlfn.XLOOKUP(V487,lookup!$AD$68:$AD$72,lookup!$AC$68:$AC$72)</f>
        <v>#N/A</v>
      </c>
      <c r="AM487" s="44" t="str" cm="1">
        <f t="array" ref="AM487">IF(C487="","",IF(_xlfn.XLOOKUP(C487,table_Termination[Connector],table_Termination[Plate_Hole])=1.6,{"4x4","1G"},IF(_xlfn.XLOOKUP(C487,table_Termination[Connector],table_Termination[Plate_Hole])=2.1,"4x4","None")))</f>
        <v/>
      </c>
      <c r="AO487" s="44" t="str" cm="1">
        <f t="array" ref="AO487">IF(AM487="","None",_xlfn.XLOOKUP(_xlfn.ANCHORARRAY(AM487),lookup!$AC$68:$AC$72,lookup!$AD$68:$AD$72))</f>
        <v>None</v>
      </c>
      <c r="AQ487" s="44" t="s">
        <v>283</v>
      </c>
      <c r="AR487" t="str">
        <f>IF(C487="","",_xlfn.XLOOKUP(_xlfn.XLOOKUP(C487,table_Termination[Connector],table_Termination[SQD_Breaker]),Table_Breaker[breaker],Table_Breaker[Description]))</f>
        <v/>
      </c>
      <c r="AS487" t="str">
        <f>IF(C487="","",_xlfn.XLOOKUP(_xlfn.XLOOKUP(C487,table_Termination[Connector],table_Termination[HV_Siem_Breaker]),Table_Breaker[breaker],Table_Breaker[Description],""))</f>
        <v/>
      </c>
      <c r="AT487" s="44" t="s">
        <v>283</v>
      </c>
      <c r="AU487" t="e">
        <f t="shared" si="84"/>
        <v>#N/A</v>
      </c>
      <c r="AV487" t="e">
        <f t="shared" si="85"/>
        <v>#N/A</v>
      </c>
      <c r="AW487" s="44" t="str" cm="1">
        <f t="array" ref="AW487">IF(D487="","",_xlfn.TOROW(lookup!A668:A680))</f>
        <v/>
      </c>
    </row>
    <row r="488" spans="1:49" x14ac:dyDescent="0.25">
      <c r="A488" s="56">
        <v>479</v>
      </c>
      <c r="B488" s="57" t="str">
        <f t="shared" si="81"/>
        <v/>
      </c>
      <c r="C488" s="58"/>
      <c r="D488" s="58"/>
      <c r="E488" s="57"/>
      <c r="F488" s="57" t="str">
        <f t="shared" si="82"/>
        <v/>
      </c>
      <c r="G488" s="57"/>
      <c r="H488" s="59"/>
      <c r="I488" s="59" t="s">
        <v>183</v>
      </c>
      <c r="J488" s="59" t="s">
        <v>183</v>
      </c>
      <c r="K488" s="59"/>
      <c r="L488" s="60" t="str">
        <f t="shared" si="86"/>
        <v/>
      </c>
      <c r="M488" s="60" t="str">
        <f t="shared" si="87"/>
        <v/>
      </c>
      <c r="N488" s="59"/>
      <c r="O488" s="59"/>
      <c r="P488" s="61"/>
      <c r="Q488" s="61"/>
      <c r="R488" s="62" t="str">
        <f>IF(C488="","",_xlfn.XLOOKUP(C488,table_Termination[Connector],table_Termination[Conduit_Size]))</f>
        <v/>
      </c>
      <c r="S488" s="63" t="str">
        <f>IF(C488="","",_xlfn.XLOOKUP(C488,table_Termination[Connector],table_Termination[Wire AWG]))</f>
        <v/>
      </c>
      <c r="T488" s="64" t="str">
        <f t="shared" si="79"/>
        <v/>
      </c>
      <c r="U488" s="65" t="str">
        <f>IF(C488="","",LEFT(_xlfn.XLOOKUP(C488,table_Termination[Connector],table_Termination[Voltage]),3))</f>
        <v/>
      </c>
      <c r="V488" s="66" t="str">
        <f t="shared" si="88"/>
        <v/>
      </c>
      <c r="W488" s="64" t="str" cm="1">
        <f t="array" aca="1" ref="W488" ca="1">IF(C488="","",IF(D488="MCC","------",IF(K488="","Black",_xlfn.XLOOKUP(K488,Table_RotateWireColor[circuit],INDIRECT("Table_RotateWireColor["&amp;U488&amp;"]")))))</f>
        <v/>
      </c>
      <c r="X488" s="64" t="str" cm="1">
        <f t="array" aca="1" ref="X488" ca="1">IF(C488="","",IF(D488="MCC","-----",IF(AH488=1,"-",IF(K488="","Red",_xlfn.XLOOKUP(L488,Table_RotateWireColor[circuit],INDIRECT("Table_RotateWireColor["&amp;U488&amp;"]"))))))</f>
        <v/>
      </c>
      <c r="Y488" s="64" t="str" cm="1">
        <f t="array" aca="1" ref="Y488" ca="1">IF(C488="","",IF(D488="MCC","-----",IF(AH488&lt;=2,"-",IF(K488="","Blue",_xlfn.XLOOKUP(M488,Table_RotateWireColor[circuit],INDIRECT("Table_RotateWireColor["&amp;U488&amp;"]"))))))</f>
        <v/>
      </c>
      <c r="Z488" s="64" t="str" cm="1">
        <f t="array" aca="1" ref="Z488" ca="1">IF(C488="","",IF(D488="MCC","-----",IF(AI488&lt;&gt;1,"-",IF(K488="","White",_xlfn.XLOOKUP("N",Table_RotateWireColor[circuit],INDIRECT("Table_RotateWireColor["&amp;U488&amp;"]"))))))</f>
        <v/>
      </c>
      <c r="AA488" s="64" t="str">
        <f t="shared" si="83"/>
        <v/>
      </c>
      <c r="AB488" s="67" t="str">
        <f>IF(C488="","","PWxx-"&amp;_xlfn.XLOOKUP(C488,table_Termination[Connector],table_Termination[Abbreviation])&amp;"T-xxSALx("&amp;IF(D488="LFMC",0,IF(D488="MCC",1,3))&amp;IF(Q488="Bolt",1,0)&amp;IF(AL488="None",0,IF(AL488="1G",1,IF(AL488="4x4",2,3)))&amp;")")</f>
        <v/>
      </c>
      <c r="AC488" s="68" t="str">
        <f>IF(D488="MCC","MC Cable Wire Colors "&amp;_xlfn.XLOOKUP(C488,table_Termination[Connector],table_Termination[MCC_Wire_Colors]),"")</f>
        <v/>
      </c>
      <c r="AD488" s="69"/>
      <c r="AG488" t="e">
        <f>IF(AND(LEFT(C488,2)="L6",_xlfn.NUMBERVALUE(LEFT(U488,3))&gt;250),"1ph",_xlfn.XLOOKUP(C488,table_Termination[Connector],table_Termination[Phasing]))</f>
        <v>#N/A</v>
      </c>
      <c r="AH488" t="e">
        <f>_xlfn.XLOOKUP('Order Entry'!AG488,lookup!$O$3:$O$7,lookup!$P$3:$P$7)</f>
        <v>#N/A</v>
      </c>
      <c r="AI488" t="e">
        <f>_xlfn.XLOOKUP('Order Entry'!AG488,lookup!$O$3:$O$7,lookup!$Q$3:$Q$7)</f>
        <v>#N/A</v>
      </c>
      <c r="AJ488">
        <f t="shared" si="80"/>
        <v>0</v>
      </c>
      <c r="AK488" t="e">
        <f>_xlfn.XLOOKUP(C488,table_Termination[Connector],table_Termination[Plate_Hole])</f>
        <v>#N/A</v>
      </c>
      <c r="AL488" t="e">
        <f>_xlfn.XLOOKUP(V488,lookup!$AD$68:$AD$72,lookup!$AC$68:$AC$72)</f>
        <v>#N/A</v>
      </c>
      <c r="AM488" s="44" t="str" cm="1">
        <f t="array" ref="AM488">IF(C488="","",IF(_xlfn.XLOOKUP(C488,table_Termination[Connector],table_Termination[Plate_Hole])=1.6,{"4x4","1G"},IF(_xlfn.XLOOKUP(C488,table_Termination[Connector],table_Termination[Plate_Hole])=2.1,"4x4","None")))</f>
        <v/>
      </c>
      <c r="AO488" s="44" t="str" cm="1">
        <f t="array" ref="AO488">IF(AM488="","None",_xlfn.XLOOKUP(_xlfn.ANCHORARRAY(AM488),lookup!$AC$68:$AC$72,lookup!$AD$68:$AD$72))</f>
        <v>None</v>
      </c>
      <c r="AQ488" s="44" t="s">
        <v>283</v>
      </c>
      <c r="AR488" t="str">
        <f>IF(C488="","",_xlfn.XLOOKUP(_xlfn.XLOOKUP(C488,table_Termination[Connector],table_Termination[SQD_Breaker]),Table_Breaker[breaker],Table_Breaker[Description]))</f>
        <v/>
      </c>
      <c r="AS488" t="str">
        <f>IF(C488="","",_xlfn.XLOOKUP(_xlfn.XLOOKUP(C488,table_Termination[Connector],table_Termination[HV_Siem_Breaker]),Table_Breaker[breaker],Table_Breaker[Description],""))</f>
        <v/>
      </c>
      <c r="AT488" s="44" t="s">
        <v>283</v>
      </c>
      <c r="AU488" t="e">
        <f t="shared" si="84"/>
        <v>#N/A</v>
      </c>
      <c r="AV488" t="e">
        <f t="shared" si="85"/>
        <v>#N/A</v>
      </c>
      <c r="AW488" s="44" t="str" cm="1">
        <f t="array" ref="AW488">IF(D488="","",_xlfn.TOROW(lookup!A669:A681))</f>
        <v/>
      </c>
    </row>
    <row r="489" spans="1:49" x14ac:dyDescent="0.25">
      <c r="A489" s="56">
        <v>480</v>
      </c>
      <c r="B489" s="57" t="str">
        <f t="shared" si="81"/>
        <v/>
      </c>
      <c r="C489" s="58"/>
      <c r="D489" s="58"/>
      <c r="E489" s="57"/>
      <c r="F489" s="57" t="str">
        <f t="shared" si="82"/>
        <v/>
      </c>
      <c r="G489" s="57"/>
      <c r="H489" s="59"/>
      <c r="I489" s="59" t="s">
        <v>183</v>
      </c>
      <c r="J489" s="59" t="s">
        <v>183</v>
      </c>
      <c r="K489" s="59"/>
      <c r="L489" s="60" t="str">
        <f t="shared" si="86"/>
        <v/>
      </c>
      <c r="M489" s="60" t="str">
        <f t="shared" si="87"/>
        <v/>
      </c>
      <c r="N489" s="59"/>
      <c r="O489" s="59"/>
      <c r="P489" s="61"/>
      <c r="Q489" s="61"/>
      <c r="R489" s="62" t="str">
        <f>IF(C489="","",_xlfn.XLOOKUP(C489,table_Termination[Connector],table_Termination[Conduit_Size]))</f>
        <v/>
      </c>
      <c r="S489" s="63" t="str">
        <f>IF(C489="","",_xlfn.XLOOKUP(C489,table_Termination[Connector],table_Termination[Wire AWG]))</f>
        <v/>
      </c>
      <c r="T489" s="64" t="str">
        <f t="shared" si="79"/>
        <v/>
      </c>
      <c r="U489" s="65" t="str">
        <f>IF(C489="","",LEFT(_xlfn.XLOOKUP(C489,table_Termination[Connector],table_Termination[Voltage]),3))</f>
        <v/>
      </c>
      <c r="V489" s="66" t="str">
        <f t="shared" si="88"/>
        <v/>
      </c>
      <c r="W489" s="64" t="str" cm="1">
        <f t="array" aca="1" ref="W489" ca="1">IF(C489="","",IF(D489="MCC","------",IF(K489="","Black",_xlfn.XLOOKUP(K489,Table_RotateWireColor[circuit],INDIRECT("Table_RotateWireColor["&amp;U489&amp;"]")))))</f>
        <v/>
      </c>
      <c r="X489" s="64" t="str" cm="1">
        <f t="array" aca="1" ref="X489" ca="1">IF(C489="","",IF(D489="MCC","-----",IF(AH489=1,"-",IF(K489="","Red",_xlfn.XLOOKUP(L489,Table_RotateWireColor[circuit],INDIRECT("Table_RotateWireColor["&amp;U489&amp;"]"))))))</f>
        <v/>
      </c>
      <c r="Y489" s="64" t="str" cm="1">
        <f t="array" aca="1" ref="Y489" ca="1">IF(C489="","",IF(D489="MCC","-----",IF(AH489&lt;=2,"-",IF(K489="","Blue",_xlfn.XLOOKUP(M489,Table_RotateWireColor[circuit],INDIRECT("Table_RotateWireColor["&amp;U489&amp;"]"))))))</f>
        <v/>
      </c>
      <c r="Z489" s="64" t="str" cm="1">
        <f t="array" aca="1" ref="Z489" ca="1">IF(C489="","",IF(D489="MCC","-----",IF(AI489&lt;&gt;1,"-",IF(K489="","White",_xlfn.XLOOKUP("N",Table_RotateWireColor[circuit],INDIRECT("Table_RotateWireColor["&amp;U489&amp;"]"))))))</f>
        <v/>
      </c>
      <c r="AA489" s="64" t="str">
        <f t="shared" si="83"/>
        <v/>
      </c>
      <c r="AB489" s="67" t="str">
        <f>IF(C489="","","PWxx-"&amp;_xlfn.XLOOKUP(C489,table_Termination[Connector],table_Termination[Abbreviation])&amp;"T-xxSALx("&amp;IF(D489="LFMC",0,IF(D489="MCC",1,3))&amp;IF(Q489="Bolt",1,0)&amp;IF(AL489="None",0,IF(AL489="1G",1,IF(AL489="4x4",2,3)))&amp;")")</f>
        <v/>
      </c>
      <c r="AC489" s="68" t="str">
        <f>IF(D489="MCC","MC Cable Wire Colors "&amp;_xlfn.XLOOKUP(C489,table_Termination[Connector],table_Termination[MCC_Wire_Colors]),"")</f>
        <v/>
      </c>
      <c r="AD489" s="69"/>
      <c r="AG489" t="e">
        <f>IF(AND(LEFT(C489,2)="L6",_xlfn.NUMBERVALUE(LEFT(U489,3))&gt;250),"1ph",_xlfn.XLOOKUP(C489,table_Termination[Connector],table_Termination[Phasing]))</f>
        <v>#N/A</v>
      </c>
      <c r="AH489" t="e">
        <f>_xlfn.XLOOKUP('Order Entry'!AG489,lookup!$O$3:$O$7,lookup!$P$3:$P$7)</f>
        <v>#N/A</v>
      </c>
      <c r="AI489" t="e">
        <f>_xlfn.XLOOKUP('Order Entry'!AG489,lookup!$O$3:$O$7,lookup!$Q$3:$Q$7)</f>
        <v>#N/A</v>
      </c>
      <c r="AJ489">
        <f t="shared" si="80"/>
        <v>0</v>
      </c>
      <c r="AK489" t="e">
        <f>_xlfn.XLOOKUP(C489,table_Termination[Connector],table_Termination[Plate_Hole])</f>
        <v>#N/A</v>
      </c>
      <c r="AL489" t="e">
        <f>_xlfn.XLOOKUP(V489,lookup!$AD$68:$AD$72,lookup!$AC$68:$AC$72)</f>
        <v>#N/A</v>
      </c>
      <c r="AM489" s="44" t="str" cm="1">
        <f t="array" ref="AM489">IF(C489="","",IF(_xlfn.XLOOKUP(C489,table_Termination[Connector],table_Termination[Plate_Hole])=1.6,{"4x4","1G"},IF(_xlfn.XLOOKUP(C489,table_Termination[Connector],table_Termination[Plate_Hole])=2.1,"4x4","None")))</f>
        <v/>
      </c>
      <c r="AO489" s="44" t="str" cm="1">
        <f t="array" ref="AO489">IF(AM489="","None",_xlfn.XLOOKUP(_xlfn.ANCHORARRAY(AM489),lookup!$AC$68:$AC$72,lookup!$AD$68:$AD$72))</f>
        <v>None</v>
      </c>
      <c r="AQ489" s="44" t="s">
        <v>283</v>
      </c>
      <c r="AR489" t="str">
        <f>IF(C489="","",_xlfn.XLOOKUP(_xlfn.XLOOKUP(C489,table_Termination[Connector],table_Termination[SQD_Breaker]),Table_Breaker[breaker],Table_Breaker[Description]))</f>
        <v/>
      </c>
      <c r="AS489" t="str">
        <f>IF(C489="","",_xlfn.XLOOKUP(_xlfn.XLOOKUP(C489,table_Termination[Connector],table_Termination[HV_Siem_Breaker]),Table_Breaker[breaker],Table_Breaker[Description],""))</f>
        <v/>
      </c>
      <c r="AT489" s="44" t="s">
        <v>283</v>
      </c>
      <c r="AU489" t="e">
        <f t="shared" si="84"/>
        <v>#N/A</v>
      </c>
      <c r="AV489" t="e">
        <f t="shared" si="85"/>
        <v>#N/A</v>
      </c>
      <c r="AW489" s="44" t="str" cm="1">
        <f t="array" ref="AW489">IF(D489="","",_xlfn.TOROW(lookup!A670:A682))</f>
        <v/>
      </c>
    </row>
    <row r="490" spans="1:49" x14ac:dyDescent="0.25">
      <c r="A490" s="56">
        <v>481</v>
      </c>
      <c r="B490" s="57" t="str">
        <f t="shared" si="81"/>
        <v/>
      </c>
      <c r="C490" s="58"/>
      <c r="D490" s="58"/>
      <c r="E490" s="57"/>
      <c r="F490" s="57" t="str">
        <f t="shared" si="82"/>
        <v/>
      </c>
      <c r="G490" s="57"/>
      <c r="H490" s="59"/>
      <c r="I490" s="59" t="s">
        <v>183</v>
      </c>
      <c r="J490" s="59" t="s">
        <v>183</v>
      </c>
      <c r="K490" s="59"/>
      <c r="L490" s="60" t="str">
        <f t="shared" si="86"/>
        <v/>
      </c>
      <c r="M490" s="60" t="str">
        <f t="shared" si="87"/>
        <v/>
      </c>
      <c r="N490" s="59"/>
      <c r="O490" s="59"/>
      <c r="P490" s="61"/>
      <c r="Q490" s="61"/>
      <c r="R490" s="62" t="str">
        <f>IF(C490="","",_xlfn.XLOOKUP(C490,table_Termination[Connector],table_Termination[Conduit_Size]))</f>
        <v/>
      </c>
      <c r="S490" s="63" t="str">
        <f>IF(C490="","",_xlfn.XLOOKUP(C490,table_Termination[Connector],table_Termination[Wire AWG]))</f>
        <v/>
      </c>
      <c r="T490" s="64" t="str">
        <f t="shared" si="79"/>
        <v/>
      </c>
      <c r="U490" s="65" t="str">
        <f>IF(C490="","",LEFT(_xlfn.XLOOKUP(C490,table_Termination[Connector],table_Termination[Voltage]),3))</f>
        <v/>
      </c>
      <c r="V490" s="66" t="str">
        <f t="shared" si="88"/>
        <v/>
      </c>
      <c r="W490" s="64" t="str" cm="1">
        <f t="array" aca="1" ref="W490" ca="1">IF(C490="","",IF(D490="MCC","------",IF(K490="","Black",_xlfn.XLOOKUP(K490,Table_RotateWireColor[circuit],INDIRECT("Table_RotateWireColor["&amp;U490&amp;"]")))))</f>
        <v/>
      </c>
      <c r="X490" s="64" t="str" cm="1">
        <f t="array" aca="1" ref="X490" ca="1">IF(C490="","",IF(D490="MCC","-----",IF(AH490=1,"-",IF(K490="","Red",_xlfn.XLOOKUP(L490,Table_RotateWireColor[circuit],INDIRECT("Table_RotateWireColor["&amp;U490&amp;"]"))))))</f>
        <v/>
      </c>
      <c r="Y490" s="64" t="str" cm="1">
        <f t="array" aca="1" ref="Y490" ca="1">IF(C490="","",IF(D490="MCC","-----",IF(AH490&lt;=2,"-",IF(K490="","Blue",_xlfn.XLOOKUP(M490,Table_RotateWireColor[circuit],INDIRECT("Table_RotateWireColor["&amp;U490&amp;"]"))))))</f>
        <v/>
      </c>
      <c r="Z490" s="64" t="str" cm="1">
        <f t="array" aca="1" ref="Z490" ca="1">IF(C490="","",IF(D490="MCC","-----",IF(AI490&lt;&gt;1,"-",IF(K490="","White",_xlfn.XLOOKUP("N",Table_RotateWireColor[circuit],INDIRECT("Table_RotateWireColor["&amp;U490&amp;"]"))))))</f>
        <v/>
      </c>
      <c r="AA490" s="64" t="str">
        <f t="shared" si="83"/>
        <v/>
      </c>
      <c r="AB490" s="67" t="str">
        <f>IF(C490="","","PWxx-"&amp;_xlfn.XLOOKUP(C490,table_Termination[Connector],table_Termination[Abbreviation])&amp;"T-xxSALx("&amp;IF(D490="LFMC",0,IF(D490="MCC",1,3))&amp;IF(Q490="Bolt",1,0)&amp;IF(AL490="None",0,IF(AL490="1G",1,IF(AL490="4x4",2,3)))&amp;")")</f>
        <v/>
      </c>
      <c r="AC490" s="68" t="str">
        <f>IF(D490="MCC","MC Cable Wire Colors "&amp;_xlfn.XLOOKUP(C490,table_Termination[Connector],table_Termination[MCC_Wire_Colors]),"")</f>
        <v/>
      </c>
      <c r="AD490" s="69"/>
      <c r="AG490" t="e">
        <f>IF(AND(LEFT(C490,2)="L6",_xlfn.NUMBERVALUE(LEFT(U490,3))&gt;250),"1ph",_xlfn.XLOOKUP(C490,table_Termination[Connector],table_Termination[Phasing]))</f>
        <v>#N/A</v>
      </c>
      <c r="AH490" t="e">
        <f>_xlfn.XLOOKUP('Order Entry'!AG490,lookup!$O$3:$O$7,lookup!$P$3:$P$7)</f>
        <v>#N/A</v>
      </c>
      <c r="AI490" t="e">
        <f>_xlfn.XLOOKUP('Order Entry'!AG490,lookup!$O$3:$O$7,lookup!$Q$3:$Q$7)</f>
        <v>#N/A</v>
      </c>
      <c r="AJ490">
        <f t="shared" si="80"/>
        <v>0</v>
      </c>
      <c r="AK490" t="e">
        <f>_xlfn.XLOOKUP(C490,table_Termination[Connector],table_Termination[Plate_Hole])</f>
        <v>#N/A</v>
      </c>
      <c r="AL490" t="e">
        <f>_xlfn.XLOOKUP(V490,lookup!$AD$68:$AD$72,lookup!$AC$68:$AC$72)</f>
        <v>#N/A</v>
      </c>
      <c r="AM490" s="44" t="str" cm="1">
        <f t="array" ref="AM490">IF(C490="","",IF(_xlfn.XLOOKUP(C490,table_Termination[Connector],table_Termination[Plate_Hole])=1.6,{"4x4","1G"},IF(_xlfn.XLOOKUP(C490,table_Termination[Connector],table_Termination[Plate_Hole])=2.1,"4x4","None")))</f>
        <v/>
      </c>
      <c r="AO490" s="44" t="str" cm="1">
        <f t="array" ref="AO490">IF(AM490="","None",_xlfn.XLOOKUP(_xlfn.ANCHORARRAY(AM490),lookup!$AC$68:$AC$72,lookup!$AD$68:$AD$72))</f>
        <v>None</v>
      </c>
      <c r="AQ490" s="44" t="s">
        <v>283</v>
      </c>
      <c r="AR490" t="str">
        <f>IF(C490="","",_xlfn.XLOOKUP(_xlfn.XLOOKUP(C490,table_Termination[Connector],table_Termination[SQD_Breaker]),Table_Breaker[breaker],Table_Breaker[Description]))</f>
        <v/>
      </c>
      <c r="AS490" t="str">
        <f>IF(C490="","",_xlfn.XLOOKUP(_xlfn.XLOOKUP(C490,table_Termination[Connector],table_Termination[HV_Siem_Breaker]),Table_Breaker[breaker],Table_Breaker[Description],""))</f>
        <v/>
      </c>
      <c r="AT490" s="44" t="s">
        <v>283</v>
      </c>
      <c r="AU490" t="e">
        <f t="shared" si="84"/>
        <v>#N/A</v>
      </c>
      <c r="AV490" t="e">
        <f t="shared" si="85"/>
        <v>#N/A</v>
      </c>
      <c r="AW490" s="44" t="str" cm="1">
        <f t="array" ref="AW490">IF(D490="","",_xlfn.TOROW(lookup!A671:A683))</f>
        <v/>
      </c>
    </row>
    <row r="491" spans="1:49" x14ac:dyDescent="0.25">
      <c r="A491" s="56">
        <v>482</v>
      </c>
      <c r="B491" s="57" t="str">
        <f t="shared" si="81"/>
        <v/>
      </c>
      <c r="C491" s="58"/>
      <c r="D491" s="58"/>
      <c r="E491" s="57"/>
      <c r="F491" s="57" t="str">
        <f t="shared" si="82"/>
        <v/>
      </c>
      <c r="G491" s="57"/>
      <c r="H491" s="59"/>
      <c r="I491" s="59" t="s">
        <v>183</v>
      </c>
      <c r="J491" s="59" t="s">
        <v>183</v>
      </c>
      <c r="K491" s="59"/>
      <c r="L491" s="60" t="str">
        <f t="shared" si="86"/>
        <v/>
      </c>
      <c r="M491" s="60" t="str">
        <f t="shared" si="87"/>
        <v/>
      </c>
      <c r="N491" s="59"/>
      <c r="O491" s="59"/>
      <c r="P491" s="61"/>
      <c r="Q491" s="61"/>
      <c r="R491" s="62" t="str">
        <f>IF(C491="","",_xlfn.XLOOKUP(C491,table_Termination[Connector],table_Termination[Conduit_Size]))</f>
        <v/>
      </c>
      <c r="S491" s="63" t="str">
        <f>IF(C491="","",_xlfn.XLOOKUP(C491,table_Termination[Connector],table_Termination[Wire AWG]))</f>
        <v/>
      </c>
      <c r="T491" s="64" t="str">
        <f t="shared" si="79"/>
        <v/>
      </c>
      <c r="U491" s="65" t="str">
        <f>IF(C491="","",LEFT(_xlfn.XLOOKUP(C491,table_Termination[Connector],table_Termination[Voltage]),3))</f>
        <v/>
      </c>
      <c r="V491" s="66" t="str">
        <f t="shared" si="88"/>
        <v/>
      </c>
      <c r="W491" s="64" t="str" cm="1">
        <f t="array" aca="1" ref="W491" ca="1">IF(C491="","",IF(D491="MCC","------",IF(K491="","Black",_xlfn.XLOOKUP(K491,Table_RotateWireColor[circuit],INDIRECT("Table_RotateWireColor["&amp;U491&amp;"]")))))</f>
        <v/>
      </c>
      <c r="X491" s="64" t="str" cm="1">
        <f t="array" aca="1" ref="X491" ca="1">IF(C491="","",IF(D491="MCC","-----",IF(AH491=1,"-",IF(K491="","Red",_xlfn.XLOOKUP(L491,Table_RotateWireColor[circuit],INDIRECT("Table_RotateWireColor["&amp;U491&amp;"]"))))))</f>
        <v/>
      </c>
      <c r="Y491" s="64" t="str" cm="1">
        <f t="array" aca="1" ref="Y491" ca="1">IF(C491="","",IF(D491="MCC","-----",IF(AH491&lt;=2,"-",IF(K491="","Blue",_xlfn.XLOOKUP(M491,Table_RotateWireColor[circuit],INDIRECT("Table_RotateWireColor["&amp;U491&amp;"]"))))))</f>
        <v/>
      </c>
      <c r="Z491" s="64" t="str" cm="1">
        <f t="array" aca="1" ref="Z491" ca="1">IF(C491="","",IF(D491="MCC","-----",IF(AI491&lt;&gt;1,"-",IF(K491="","White",_xlfn.XLOOKUP("N",Table_RotateWireColor[circuit],INDIRECT("Table_RotateWireColor["&amp;U491&amp;"]"))))))</f>
        <v/>
      </c>
      <c r="AA491" s="64" t="str">
        <f t="shared" si="83"/>
        <v/>
      </c>
      <c r="AB491" s="67" t="str">
        <f>IF(C491="","","PWxx-"&amp;_xlfn.XLOOKUP(C491,table_Termination[Connector],table_Termination[Abbreviation])&amp;"T-xxSALx("&amp;IF(D491="LFMC",0,IF(D491="MCC",1,3))&amp;IF(Q491="Bolt",1,0)&amp;IF(AL491="None",0,IF(AL491="1G",1,IF(AL491="4x4",2,3)))&amp;")")</f>
        <v/>
      </c>
      <c r="AC491" s="68" t="str">
        <f>IF(D491="MCC","MC Cable Wire Colors "&amp;_xlfn.XLOOKUP(C491,table_Termination[Connector],table_Termination[MCC_Wire_Colors]),"")</f>
        <v/>
      </c>
      <c r="AD491" s="69"/>
      <c r="AG491" t="e">
        <f>IF(AND(LEFT(C491,2)="L6",_xlfn.NUMBERVALUE(LEFT(U491,3))&gt;250),"1ph",_xlfn.XLOOKUP(C491,table_Termination[Connector],table_Termination[Phasing]))</f>
        <v>#N/A</v>
      </c>
      <c r="AH491" t="e">
        <f>_xlfn.XLOOKUP('Order Entry'!AG491,lookup!$O$3:$O$7,lookup!$P$3:$P$7)</f>
        <v>#N/A</v>
      </c>
      <c r="AI491" t="e">
        <f>_xlfn.XLOOKUP('Order Entry'!AG491,lookup!$O$3:$O$7,lookup!$Q$3:$Q$7)</f>
        <v>#N/A</v>
      </c>
      <c r="AJ491">
        <f t="shared" si="80"/>
        <v>0</v>
      </c>
      <c r="AK491" t="e">
        <f>_xlfn.XLOOKUP(C491,table_Termination[Connector],table_Termination[Plate_Hole])</f>
        <v>#N/A</v>
      </c>
      <c r="AL491" t="e">
        <f>_xlfn.XLOOKUP(V491,lookup!$AD$68:$AD$72,lookup!$AC$68:$AC$72)</f>
        <v>#N/A</v>
      </c>
      <c r="AM491" s="44" t="str" cm="1">
        <f t="array" ref="AM491">IF(C491="","",IF(_xlfn.XLOOKUP(C491,table_Termination[Connector],table_Termination[Plate_Hole])=1.6,{"4x4","1G"},IF(_xlfn.XLOOKUP(C491,table_Termination[Connector],table_Termination[Plate_Hole])=2.1,"4x4","None")))</f>
        <v/>
      </c>
      <c r="AO491" s="44" t="str" cm="1">
        <f t="array" ref="AO491">IF(AM491="","None",_xlfn.XLOOKUP(_xlfn.ANCHORARRAY(AM491),lookup!$AC$68:$AC$72,lookup!$AD$68:$AD$72))</f>
        <v>None</v>
      </c>
      <c r="AQ491" s="44" t="s">
        <v>283</v>
      </c>
      <c r="AR491" t="str">
        <f>IF(C491="","",_xlfn.XLOOKUP(_xlfn.XLOOKUP(C491,table_Termination[Connector],table_Termination[SQD_Breaker]),Table_Breaker[breaker],Table_Breaker[Description]))</f>
        <v/>
      </c>
      <c r="AS491" t="str">
        <f>IF(C491="","",_xlfn.XLOOKUP(_xlfn.XLOOKUP(C491,table_Termination[Connector],table_Termination[HV_Siem_Breaker]),Table_Breaker[breaker],Table_Breaker[Description],""))</f>
        <v/>
      </c>
      <c r="AT491" s="44" t="s">
        <v>283</v>
      </c>
      <c r="AU491" t="e">
        <f t="shared" si="84"/>
        <v>#N/A</v>
      </c>
      <c r="AV491" t="e">
        <f t="shared" si="85"/>
        <v>#N/A</v>
      </c>
      <c r="AW491" s="44" t="str" cm="1">
        <f t="array" ref="AW491">IF(D491="","",_xlfn.TOROW(lookup!A672:A684))</f>
        <v/>
      </c>
    </row>
    <row r="492" spans="1:49" x14ac:dyDescent="0.25">
      <c r="A492" s="56">
        <v>483</v>
      </c>
      <c r="B492" s="57" t="str">
        <f t="shared" si="81"/>
        <v/>
      </c>
      <c r="C492" s="58"/>
      <c r="D492" s="58"/>
      <c r="E492" s="57"/>
      <c r="F492" s="57" t="str">
        <f t="shared" si="82"/>
        <v/>
      </c>
      <c r="G492" s="57"/>
      <c r="H492" s="59"/>
      <c r="I492" s="59" t="s">
        <v>183</v>
      </c>
      <c r="J492" s="59" t="s">
        <v>183</v>
      </c>
      <c r="K492" s="59"/>
      <c r="L492" s="60" t="str">
        <f t="shared" si="86"/>
        <v/>
      </c>
      <c r="M492" s="60" t="str">
        <f t="shared" si="87"/>
        <v/>
      </c>
      <c r="N492" s="59"/>
      <c r="O492" s="59"/>
      <c r="P492" s="61"/>
      <c r="Q492" s="61"/>
      <c r="R492" s="62" t="str">
        <f>IF(C492="","",_xlfn.XLOOKUP(C492,table_Termination[Connector],table_Termination[Conduit_Size]))</f>
        <v/>
      </c>
      <c r="S492" s="63" t="str">
        <f>IF(C492="","",_xlfn.XLOOKUP(C492,table_Termination[Connector],table_Termination[Wire AWG]))</f>
        <v/>
      </c>
      <c r="T492" s="64" t="str">
        <f t="shared" si="79"/>
        <v/>
      </c>
      <c r="U492" s="65" t="str">
        <f>IF(C492="","",LEFT(_xlfn.XLOOKUP(C492,table_Termination[Connector],table_Termination[Voltage]),3))</f>
        <v/>
      </c>
      <c r="V492" s="66" t="str">
        <f t="shared" si="88"/>
        <v/>
      </c>
      <c r="W492" s="64" t="str" cm="1">
        <f t="array" aca="1" ref="W492" ca="1">IF(C492="","",IF(D492="MCC","------",IF(K492="","Black",_xlfn.XLOOKUP(K492,Table_RotateWireColor[circuit],INDIRECT("Table_RotateWireColor["&amp;U492&amp;"]")))))</f>
        <v/>
      </c>
      <c r="X492" s="64" t="str" cm="1">
        <f t="array" aca="1" ref="X492" ca="1">IF(C492="","",IF(D492="MCC","-----",IF(AH492=1,"-",IF(K492="","Red",_xlfn.XLOOKUP(L492,Table_RotateWireColor[circuit],INDIRECT("Table_RotateWireColor["&amp;U492&amp;"]"))))))</f>
        <v/>
      </c>
      <c r="Y492" s="64" t="str" cm="1">
        <f t="array" aca="1" ref="Y492" ca="1">IF(C492="","",IF(D492="MCC","-----",IF(AH492&lt;=2,"-",IF(K492="","Blue",_xlfn.XLOOKUP(M492,Table_RotateWireColor[circuit],INDIRECT("Table_RotateWireColor["&amp;U492&amp;"]"))))))</f>
        <v/>
      </c>
      <c r="Z492" s="64" t="str" cm="1">
        <f t="array" aca="1" ref="Z492" ca="1">IF(C492="","",IF(D492="MCC","-----",IF(AI492&lt;&gt;1,"-",IF(K492="","White",_xlfn.XLOOKUP("N",Table_RotateWireColor[circuit],INDIRECT("Table_RotateWireColor["&amp;U492&amp;"]"))))))</f>
        <v/>
      </c>
      <c r="AA492" s="64" t="str">
        <f t="shared" si="83"/>
        <v/>
      </c>
      <c r="AB492" s="67" t="str">
        <f>IF(C492="","","PWxx-"&amp;_xlfn.XLOOKUP(C492,table_Termination[Connector],table_Termination[Abbreviation])&amp;"T-xxSALx("&amp;IF(D492="LFMC",0,IF(D492="MCC",1,3))&amp;IF(Q492="Bolt",1,0)&amp;IF(AL492="None",0,IF(AL492="1G",1,IF(AL492="4x4",2,3)))&amp;")")</f>
        <v/>
      </c>
      <c r="AC492" s="68" t="str">
        <f>IF(D492="MCC","MC Cable Wire Colors "&amp;_xlfn.XLOOKUP(C492,table_Termination[Connector],table_Termination[MCC_Wire_Colors]),"")</f>
        <v/>
      </c>
      <c r="AD492" s="69"/>
      <c r="AG492" t="e">
        <f>IF(AND(LEFT(C492,2)="L6",_xlfn.NUMBERVALUE(LEFT(U492,3))&gt;250),"1ph",_xlfn.XLOOKUP(C492,table_Termination[Connector],table_Termination[Phasing]))</f>
        <v>#N/A</v>
      </c>
      <c r="AH492" t="e">
        <f>_xlfn.XLOOKUP('Order Entry'!AG492,lookup!$O$3:$O$7,lookup!$P$3:$P$7)</f>
        <v>#N/A</v>
      </c>
      <c r="AI492" t="e">
        <f>_xlfn.XLOOKUP('Order Entry'!AG492,lookup!$O$3:$O$7,lookup!$Q$3:$Q$7)</f>
        <v>#N/A</v>
      </c>
      <c r="AJ492">
        <f t="shared" si="80"/>
        <v>0</v>
      </c>
      <c r="AK492" t="e">
        <f>_xlfn.XLOOKUP(C492,table_Termination[Connector],table_Termination[Plate_Hole])</f>
        <v>#N/A</v>
      </c>
      <c r="AL492" t="e">
        <f>_xlfn.XLOOKUP(V492,lookup!$AD$68:$AD$72,lookup!$AC$68:$AC$72)</f>
        <v>#N/A</v>
      </c>
      <c r="AM492" s="44" t="str" cm="1">
        <f t="array" ref="AM492">IF(C492="","",IF(_xlfn.XLOOKUP(C492,table_Termination[Connector],table_Termination[Plate_Hole])=1.6,{"4x4","1G"},IF(_xlfn.XLOOKUP(C492,table_Termination[Connector],table_Termination[Plate_Hole])=2.1,"4x4","None")))</f>
        <v/>
      </c>
      <c r="AO492" s="44" t="str" cm="1">
        <f t="array" ref="AO492">IF(AM492="","None",_xlfn.XLOOKUP(_xlfn.ANCHORARRAY(AM492),lookup!$AC$68:$AC$72,lookup!$AD$68:$AD$72))</f>
        <v>None</v>
      </c>
      <c r="AQ492" s="44" t="s">
        <v>283</v>
      </c>
      <c r="AR492" t="str">
        <f>IF(C492="","",_xlfn.XLOOKUP(_xlfn.XLOOKUP(C492,table_Termination[Connector],table_Termination[SQD_Breaker]),Table_Breaker[breaker],Table_Breaker[Description]))</f>
        <v/>
      </c>
      <c r="AS492" t="str">
        <f>IF(C492="","",_xlfn.XLOOKUP(_xlfn.XLOOKUP(C492,table_Termination[Connector],table_Termination[HV_Siem_Breaker]),Table_Breaker[breaker],Table_Breaker[Description],""))</f>
        <v/>
      </c>
      <c r="AT492" s="44" t="s">
        <v>283</v>
      </c>
      <c r="AU492" t="e">
        <f t="shared" si="84"/>
        <v>#N/A</v>
      </c>
      <c r="AV492" t="e">
        <f t="shared" si="85"/>
        <v>#N/A</v>
      </c>
      <c r="AW492" s="44" t="str" cm="1">
        <f t="array" ref="AW492">IF(D492="","",_xlfn.TOROW(lookup!A673:A685))</f>
        <v/>
      </c>
    </row>
    <row r="493" spans="1:49" x14ac:dyDescent="0.25">
      <c r="A493" s="56">
        <v>484</v>
      </c>
      <c r="B493" s="57" t="str">
        <f t="shared" si="81"/>
        <v/>
      </c>
      <c r="C493" s="58"/>
      <c r="D493" s="58"/>
      <c r="E493" s="57"/>
      <c r="F493" s="57" t="str">
        <f t="shared" si="82"/>
        <v/>
      </c>
      <c r="G493" s="57"/>
      <c r="H493" s="59"/>
      <c r="I493" s="59" t="s">
        <v>183</v>
      </c>
      <c r="J493" s="59" t="s">
        <v>183</v>
      </c>
      <c r="K493" s="59"/>
      <c r="L493" s="60" t="str">
        <f t="shared" si="86"/>
        <v/>
      </c>
      <c r="M493" s="60" t="str">
        <f t="shared" si="87"/>
        <v/>
      </c>
      <c r="N493" s="59"/>
      <c r="O493" s="59"/>
      <c r="P493" s="61"/>
      <c r="Q493" s="61"/>
      <c r="R493" s="62" t="str">
        <f>IF(C493="","",_xlfn.XLOOKUP(C493,table_Termination[Connector],table_Termination[Conduit_Size]))</f>
        <v/>
      </c>
      <c r="S493" s="63" t="str">
        <f>IF(C493="","",_xlfn.XLOOKUP(C493,table_Termination[Connector],table_Termination[Wire AWG]))</f>
        <v/>
      </c>
      <c r="T493" s="64" t="str">
        <f t="shared" si="79"/>
        <v/>
      </c>
      <c r="U493" s="65" t="str">
        <f>IF(C493="","",LEFT(_xlfn.XLOOKUP(C493,table_Termination[Connector],table_Termination[Voltage]),3))</f>
        <v/>
      </c>
      <c r="V493" s="66" t="str">
        <f t="shared" si="88"/>
        <v/>
      </c>
      <c r="W493" s="64" t="str" cm="1">
        <f t="array" aca="1" ref="W493" ca="1">IF(C493="","",IF(D493="MCC","------",IF(K493="","Black",_xlfn.XLOOKUP(K493,Table_RotateWireColor[circuit],INDIRECT("Table_RotateWireColor["&amp;U493&amp;"]")))))</f>
        <v/>
      </c>
      <c r="X493" s="64" t="str" cm="1">
        <f t="array" aca="1" ref="X493" ca="1">IF(C493="","",IF(D493="MCC","-----",IF(AH493=1,"-",IF(K493="","Red",_xlfn.XLOOKUP(L493,Table_RotateWireColor[circuit],INDIRECT("Table_RotateWireColor["&amp;U493&amp;"]"))))))</f>
        <v/>
      </c>
      <c r="Y493" s="64" t="str" cm="1">
        <f t="array" aca="1" ref="Y493" ca="1">IF(C493="","",IF(D493="MCC","-----",IF(AH493&lt;=2,"-",IF(K493="","Blue",_xlfn.XLOOKUP(M493,Table_RotateWireColor[circuit],INDIRECT("Table_RotateWireColor["&amp;U493&amp;"]"))))))</f>
        <v/>
      </c>
      <c r="Z493" s="64" t="str" cm="1">
        <f t="array" aca="1" ref="Z493" ca="1">IF(C493="","",IF(D493="MCC","-----",IF(AI493&lt;&gt;1,"-",IF(K493="","White",_xlfn.XLOOKUP("N",Table_RotateWireColor[circuit],INDIRECT("Table_RotateWireColor["&amp;U493&amp;"]"))))))</f>
        <v/>
      </c>
      <c r="AA493" s="64" t="str">
        <f t="shared" si="83"/>
        <v/>
      </c>
      <c r="AB493" s="67" t="str">
        <f>IF(C493="","","PWxx-"&amp;_xlfn.XLOOKUP(C493,table_Termination[Connector],table_Termination[Abbreviation])&amp;"T-xxSALx("&amp;IF(D493="LFMC",0,IF(D493="MCC",1,3))&amp;IF(Q493="Bolt",1,0)&amp;IF(AL493="None",0,IF(AL493="1G",1,IF(AL493="4x4",2,3)))&amp;")")</f>
        <v/>
      </c>
      <c r="AC493" s="68" t="str">
        <f>IF(D493="MCC","MC Cable Wire Colors "&amp;_xlfn.XLOOKUP(C493,table_Termination[Connector],table_Termination[MCC_Wire_Colors]),"")</f>
        <v/>
      </c>
      <c r="AD493" s="69"/>
      <c r="AG493" t="e">
        <f>IF(AND(LEFT(C493,2)="L6",_xlfn.NUMBERVALUE(LEFT(U493,3))&gt;250),"1ph",_xlfn.XLOOKUP(C493,table_Termination[Connector],table_Termination[Phasing]))</f>
        <v>#N/A</v>
      </c>
      <c r="AH493" t="e">
        <f>_xlfn.XLOOKUP('Order Entry'!AG493,lookup!$O$3:$O$7,lookup!$P$3:$P$7)</f>
        <v>#N/A</v>
      </c>
      <c r="AI493" t="e">
        <f>_xlfn.XLOOKUP('Order Entry'!AG493,lookup!$O$3:$O$7,lookup!$Q$3:$Q$7)</f>
        <v>#N/A</v>
      </c>
      <c r="AJ493">
        <f t="shared" si="80"/>
        <v>0</v>
      </c>
      <c r="AK493" t="e">
        <f>_xlfn.XLOOKUP(C493,table_Termination[Connector],table_Termination[Plate_Hole])</f>
        <v>#N/A</v>
      </c>
      <c r="AL493" t="e">
        <f>_xlfn.XLOOKUP(V493,lookup!$AD$68:$AD$72,lookup!$AC$68:$AC$72)</f>
        <v>#N/A</v>
      </c>
      <c r="AM493" s="44" t="str" cm="1">
        <f t="array" ref="AM493">IF(C493="","",IF(_xlfn.XLOOKUP(C493,table_Termination[Connector],table_Termination[Plate_Hole])=1.6,{"4x4","1G"},IF(_xlfn.XLOOKUP(C493,table_Termination[Connector],table_Termination[Plate_Hole])=2.1,"4x4","None")))</f>
        <v/>
      </c>
      <c r="AO493" s="44" t="str" cm="1">
        <f t="array" ref="AO493">IF(AM493="","None",_xlfn.XLOOKUP(_xlfn.ANCHORARRAY(AM493),lookup!$AC$68:$AC$72,lookup!$AD$68:$AD$72))</f>
        <v>None</v>
      </c>
      <c r="AQ493" s="44" t="s">
        <v>283</v>
      </c>
      <c r="AR493" t="str">
        <f>IF(C493="","",_xlfn.XLOOKUP(_xlfn.XLOOKUP(C493,table_Termination[Connector],table_Termination[SQD_Breaker]),Table_Breaker[breaker],Table_Breaker[Description]))</f>
        <v/>
      </c>
      <c r="AS493" t="str">
        <f>IF(C493="","",_xlfn.XLOOKUP(_xlfn.XLOOKUP(C493,table_Termination[Connector],table_Termination[HV_Siem_Breaker]),Table_Breaker[breaker],Table_Breaker[Description],""))</f>
        <v/>
      </c>
      <c r="AT493" s="44" t="s">
        <v>283</v>
      </c>
      <c r="AU493" t="e">
        <f t="shared" si="84"/>
        <v>#N/A</v>
      </c>
      <c r="AV493" t="e">
        <f t="shared" si="85"/>
        <v>#N/A</v>
      </c>
      <c r="AW493" s="44" t="str" cm="1">
        <f t="array" ref="AW493">IF(D493="","",_xlfn.TOROW(lookup!A674:A686))</f>
        <v/>
      </c>
    </row>
    <row r="494" spans="1:49" x14ac:dyDescent="0.25">
      <c r="A494" s="56">
        <v>485</v>
      </c>
      <c r="B494" s="57" t="str">
        <f t="shared" si="81"/>
        <v/>
      </c>
      <c r="C494" s="58"/>
      <c r="D494" s="58"/>
      <c r="E494" s="57"/>
      <c r="F494" s="57" t="str">
        <f t="shared" si="82"/>
        <v/>
      </c>
      <c r="G494" s="57"/>
      <c r="H494" s="59"/>
      <c r="I494" s="59" t="s">
        <v>183</v>
      </c>
      <c r="J494" s="59" t="s">
        <v>183</v>
      </c>
      <c r="K494" s="59"/>
      <c r="L494" s="60" t="str">
        <f t="shared" si="86"/>
        <v/>
      </c>
      <c r="M494" s="60" t="str">
        <f t="shared" si="87"/>
        <v/>
      </c>
      <c r="N494" s="59"/>
      <c r="O494" s="59"/>
      <c r="P494" s="61"/>
      <c r="Q494" s="61"/>
      <c r="R494" s="62" t="str">
        <f>IF(C494="","",_xlfn.XLOOKUP(C494,table_Termination[Connector],table_Termination[Conduit_Size]))</f>
        <v/>
      </c>
      <c r="S494" s="63" t="str">
        <f>IF(C494="","",_xlfn.XLOOKUP(C494,table_Termination[Connector],table_Termination[Wire AWG]))</f>
        <v/>
      </c>
      <c r="T494" s="64" t="str">
        <f t="shared" si="79"/>
        <v/>
      </c>
      <c r="U494" s="65" t="str">
        <f>IF(C494="","",LEFT(_xlfn.XLOOKUP(C494,table_Termination[Connector],table_Termination[Voltage]),3))</f>
        <v/>
      </c>
      <c r="V494" s="66" t="str">
        <f t="shared" si="88"/>
        <v/>
      </c>
      <c r="W494" s="64" t="str" cm="1">
        <f t="array" aca="1" ref="W494" ca="1">IF(C494="","",IF(D494="MCC","------",IF(K494="","Black",_xlfn.XLOOKUP(K494,Table_RotateWireColor[circuit],INDIRECT("Table_RotateWireColor["&amp;U494&amp;"]")))))</f>
        <v/>
      </c>
      <c r="X494" s="64" t="str" cm="1">
        <f t="array" aca="1" ref="X494" ca="1">IF(C494="","",IF(D494="MCC","-----",IF(AH494=1,"-",IF(K494="","Red",_xlfn.XLOOKUP(L494,Table_RotateWireColor[circuit],INDIRECT("Table_RotateWireColor["&amp;U494&amp;"]"))))))</f>
        <v/>
      </c>
      <c r="Y494" s="64" t="str" cm="1">
        <f t="array" aca="1" ref="Y494" ca="1">IF(C494="","",IF(D494="MCC","-----",IF(AH494&lt;=2,"-",IF(K494="","Blue",_xlfn.XLOOKUP(M494,Table_RotateWireColor[circuit],INDIRECT("Table_RotateWireColor["&amp;U494&amp;"]"))))))</f>
        <v/>
      </c>
      <c r="Z494" s="64" t="str" cm="1">
        <f t="array" aca="1" ref="Z494" ca="1">IF(C494="","",IF(D494="MCC","-----",IF(AI494&lt;&gt;1,"-",IF(K494="","White",_xlfn.XLOOKUP("N",Table_RotateWireColor[circuit],INDIRECT("Table_RotateWireColor["&amp;U494&amp;"]"))))))</f>
        <v/>
      </c>
      <c r="AA494" s="64" t="str">
        <f t="shared" si="83"/>
        <v/>
      </c>
      <c r="AB494" s="67" t="str">
        <f>IF(C494="","","PWxx-"&amp;_xlfn.XLOOKUP(C494,table_Termination[Connector],table_Termination[Abbreviation])&amp;"T-xxSALx("&amp;IF(D494="LFMC",0,IF(D494="MCC",1,3))&amp;IF(Q494="Bolt",1,0)&amp;IF(AL494="None",0,IF(AL494="1G",1,IF(AL494="4x4",2,3)))&amp;")")</f>
        <v/>
      </c>
      <c r="AC494" s="68" t="str">
        <f>IF(D494="MCC","MC Cable Wire Colors "&amp;_xlfn.XLOOKUP(C494,table_Termination[Connector],table_Termination[MCC_Wire_Colors]),"")</f>
        <v/>
      </c>
      <c r="AD494" s="69"/>
      <c r="AG494" t="e">
        <f>IF(AND(LEFT(C494,2)="L6",_xlfn.NUMBERVALUE(LEFT(U494,3))&gt;250),"1ph",_xlfn.XLOOKUP(C494,table_Termination[Connector],table_Termination[Phasing]))</f>
        <v>#N/A</v>
      </c>
      <c r="AH494" t="e">
        <f>_xlfn.XLOOKUP('Order Entry'!AG494,lookup!$O$3:$O$7,lookup!$P$3:$P$7)</f>
        <v>#N/A</v>
      </c>
      <c r="AI494" t="e">
        <f>_xlfn.XLOOKUP('Order Entry'!AG494,lookup!$O$3:$O$7,lookup!$Q$3:$Q$7)</f>
        <v>#N/A</v>
      </c>
      <c r="AJ494">
        <f t="shared" si="80"/>
        <v>0</v>
      </c>
      <c r="AK494" t="e">
        <f>_xlfn.XLOOKUP(C494,table_Termination[Connector],table_Termination[Plate_Hole])</f>
        <v>#N/A</v>
      </c>
      <c r="AL494" t="e">
        <f>_xlfn.XLOOKUP(V494,lookup!$AD$68:$AD$72,lookup!$AC$68:$AC$72)</f>
        <v>#N/A</v>
      </c>
      <c r="AM494" s="44" t="str" cm="1">
        <f t="array" ref="AM494">IF(C494="","",IF(_xlfn.XLOOKUP(C494,table_Termination[Connector],table_Termination[Plate_Hole])=1.6,{"4x4","1G"},IF(_xlfn.XLOOKUP(C494,table_Termination[Connector],table_Termination[Plate_Hole])=2.1,"4x4","None")))</f>
        <v/>
      </c>
      <c r="AO494" s="44" t="str" cm="1">
        <f t="array" ref="AO494">IF(AM494="","None",_xlfn.XLOOKUP(_xlfn.ANCHORARRAY(AM494),lookup!$AC$68:$AC$72,lookup!$AD$68:$AD$72))</f>
        <v>None</v>
      </c>
      <c r="AQ494" s="44" t="s">
        <v>283</v>
      </c>
      <c r="AR494" t="str">
        <f>IF(C494="","",_xlfn.XLOOKUP(_xlfn.XLOOKUP(C494,table_Termination[Connector],table_Termination[SQD_Breaker]),Table_Breaker[breaker],Table_Breaker[Description]))</f>
        <v/>
      </c>
      <c r="AS494" t="str">
        <f>IF(C494="","",_xlfn.XLOOKUP(_xlfn.XLOOKUP(C494,table_Termination[Connector],table_Termination[HV_Siem_Breaker]),Table_Breaker[breaker],Table_Breaker[Description],""))</f>
        <v/>
      </c>
      <c r="AT494" s="44" t="s">
        <v>283</v>
      </c>
      <c r="AU494" t="e">
        <f t="shared" si="84"/>
        <v>#N/A</v>
      </c>
      <c r="AV494" t="e">
        <f t="shared" si="85"/>
        <v>#N/A</v>
      </c>
      <c r="AW494" s="44" t="str" cm="1">
        <f t="array" ref="AW494">IF(D494="","",_xlfn.TOROW(lookup!A675:A687))</f>
        <v/>
      </c>
    </row>
    <row r="495" spans="1:49" x14ac:dyDescent="0.25">
      <c r="A495" s="56">
        <v>486</v>
      </c>
      <c r="B495" s="57" t="str">
        <f t="shared" si="81"/>
        <v/>
      </c>
      <c r="C495" s="58"/>
      <c r="D495" s="58"/>
      <c r="E495" s="57"/>
      <c r="F495" s="57" t="str">
        <f t="shared" si="82"/>
        <v/>
      </c>
      <c r="G495" s="57"/>
      <c r="H495" s="59"/>
      <c r="I495" s="59" t="s">
        <v>183</v>
      </c>
      <c r="J495" s="59" t="s">
        <v>183</v>
      </c>
      <c r="K495" s="59"/>
      <c r="L495" s="60" t="str">
        <f t="shared" si="86"/>
        <v/>
      </c>
      <c r="M495" s="60" t="str">
        <f t="shared" si="87"/>
        <v/>
      </c>
      <c r="N495" s="59"/>
      <c r="O495" s="59"/>
      <c r="P495" s="61"/>
      <c r="Q495" s="61"/>
      <c r="R495" s="62" t="str">
        <f>IF(C495="","",_xlfn.XLOOKUP(C495,table_Termination[Connector],table_Termination[Conduit_Size]))</f>
        <v/>
      </c>
      <c r="S495" s="63" t="str">
        <f>IF(C495="","",_xlfn.XLOOKUP(C495,table_Termination[Connector],table_Termination[Wire AWG]))</f>
        <v/>
      </c>
      <c r="T495" s="64" t="str">
        <f t="shared" si="79"/>
        <v/>
      </c>
      <c r="U495" s="65" t="str">
        <f>IF(C495="","",LEFT(_xlfn.XLOOKUP(C495,table_Termination[Connector],table_Termination[Voltage]),3))</f>
        <v/>
      </c>
      <c r="V495" s="66" t="str">
        <f t="shared" si="88"/>
        <v/>
      </c>
      <c r="W495" s="64" t="str" cm="1">
        <f t="array" aca="1" ref="W495" ca="1">IF(C495="","",IF(D495="MCC","------",IF(K495="","Black",_xlfn.XLOOKUP(K495,Table_RotateWireColor[circuit],INDIRECT("Table_RotateWireColor["&amp;U495&amp;"]")))))</f>
        <v/>
      </c>
      <c r="X495" s="64" t="str" cm="1">
        <f t="array" aca="1" ref="X495" ca="1">IF(C495="","",IF(D495="MCC","-----",IF(AH495=1,"-",IF(K495="","Red",_xlfn.XLOOKUP(L495,Table_RotateWireColor[circuit],INDIRECT("Table_RotateWireColor["&amp;U495&amp;"]"))))))</f>
        <v/>
      </c>
      <c r="Y495" s="64" t="str" cm="1">
        <f t="array" aca="1" ref="Y495" ca="1">IF(C495="","",IF(D495="MCC","-----",IF(AH495&lt;=2,"-",IF(K495="","Blue",_xlfn.XLOOKUP(M495,Table_RotateWireColor[circuit],INDIRECT("Table_RotateWireColor["&amp;U495&amp;"]"))))))</f>
        <v/>
      </c>
      <c r="Z495" s="64" t="str" cm="1">
        <f t="array" aca="1" ref="Z495" ca="1">IF(C495="","",IF(D495="MCC","-----",IF(AI495&lt;&gt;1,"-",IF(K495="","White",_xlfn.XLOOKUP("N",Table_RotateWireColor[circuit],INDIRECT("Table_RotateWireColor["&amp;U495&amp;"]"))))))</f>
        <v/>
      </c>
      <c r="AA495" s="64" t="str">
        <f t="shared" si="83"/>
        <v/>
      </c>
      <c r="AB495" s="67" t="str">
        <f>IF(C495="","","PWxx-"&amp;_xlfn.XLOOKUP(C495,table_Termination[Connector],table_Termination[Abbreviation])&amp;"T-xxSALx("&amp;IF(D495="LFMC",0,IF(D495="MCC",1,3))&amp;IF(Q495="Bolt",1,0)&amp;IF(AL495="None",0,IF(AL495="1G",1,IF(AL495="4x4",2,3)))&amp;")")</f>
        <v/>
      </c>
      <c r="AC495" s="68" t="str">
        <f>IF(D495="MCC","MC Cable Wire Colors "&amp;_xlfn.XLOOKUP(C495,table_Termination[Connector],table_Termination[MCC_Wire_Colors]),"")</f>
        <v/>
      </c>
      <c r="AD495" s="69"/>
      <c r="AG495" t="e">
        <f>IF(AND(LEFT(C495,2)="L6",_xlfn.NUMBERVALUE(LEFT(U495,3))&gt;250),"1ph",_xlfn.XLOOKUP(C495,table_Termination[Connector],table_Termination[Phasing]))</f>
        <v>#N/A</v>
      </c>
      <c r="AH495" t="e">
        <f>_xlfn.XLOOKUP('Order Entry'!AG495,lookup!$O$3:$O$7,lookup!$P$3:$P$7)</f>
        <v>#N/A</v>
      </c>
      <c r="AI495" t="e">
        <f>_xlfn.XLOOKUP('Order Entry'!AG495,lookup!$O$3:$O$7,lookup!$Q$3:$Q$7)</f>
        <v>#N/A</v>
      </c>
      <c r="AJ495">
        <f t="shared" si="80"/>
        <v>0</v>
      </c>
      <c r="AK495" t="e">
        <f>_xlfn.XLOOKUP(C495,table_Termination[Connector],table_Termination[Plate_Hole])</f>
        <v>#N/A</v>
      </c>
      <c r="AL495" t="e">
        <f>_xlfn.XLOOKUP(V495,lookup!$AD$68:$AD$72,lookup!$AC$68:$AC$72)</f>
        <v>#N/A</v>
      </c>
      <c r="AM495" s="44" t="str" cm="1">
        <f t="array" ref="AM495">IF(C495="","",IF(_xlfn.XLOOKUP(C495,table_Termination[Connector],table_Termination[Plate_Hole])=1.6,{"4x4","1G"},IF(_xlfn.XLOOKUP(C495,table_Termination[Connector],table_Termination[Plate_Hole])=2.1,"4x4","None")))</f>
        <v/>
      </c>
      <c r="AO495" s="44" t="str" cm="1">
        <f t="array" ref="AO495">IF(AM495="","None",_xlfn.XLOOKUP(_xlfn.ANCHORARRAY(AM495),lookup!$AC$68:$AC$72,lookup!$AD$68:$AD$72))</f>
        <v>None</v>
      </c>
      <c r="AQ495" s="44" t="s">
        <v>283</v>
      </c>
      <c r="AR495" t="str">
        <f>IF(C495="","",_xlfn.XLOOKUP(_xlfn.XLOOKUP(C495,table_Termination[Connector],table_Termination[SQD_Breaker]),Table_Breaker[breaker],Table_Breaker[Description]))</f>
        <v/>
      </c>
      <c r="AS495" t="str">
        <f>IF(C495="","",_xlfn.XLOOKUP(_xlfn.XLOOKUP(C495,table_Termination[Connector],table_Termination[HV_Siem_Breaker]),Table_Breaker[breaker],Table_Breaker[Description],""))</f>
        <v/>
      </c>
      <c r="AT495" s="44" t="s">
        <v>283</v>
      </c>
      <c r="AU495" t="e">
        <f t="shared" si="84"/>
        <v>#N/A</v>
      </c>
      <c r="AV495" t="e">
        <f t="shared" si="85"/>
        <v>#N/A</v>
      </c>
      <c r="AW495" s="44" t="str" cm="1">
        <f t="array" ref="AW495">IF(D495="","",_xlfn.TOROW(lookup!A676:A688))</f>
        <v/>
      </c>
    </row>
    <row r="496" spans="1:49" x14ac:dyDescent="0.25">
      <c r="A496" s="56">
        <v>487</v>
      </c>
      <c r="B496" s="57" t="str">
        <f t="shared" si="81"/>
        <v/>
      </c>
      <c r="C496" s="58"/>
      <c r="D496" s="58"/>
      <c r="E496" s="57"/>
      <c r="F496" s="57" t="str">
        <f t="shared" si="82"/>
        <v/>
      </c>
      <c r="G496" s="57"/>
      <c r="H496" s="59"/>
      <c r="I496" s="59" t="s">
        <v>183</v>
      </c>
      <c r="J496" s="59" t="s">
        <v>183</v>
      </c>
      <c r="K496" s="59"/>
      <c r="L496" s="60" t="str">
        <f t="shared" si="86"/>
        <v/>
      </c>
      <c r="M496" s="60" t="str">
        <f t="shared" si="87"/>
        <v/>
      </c>
      <c r="N496" s="59"/>
      <c r="O496" s="59"/>
      <c r="P496" s="61"/>
      <c r="Q496" s="61"/>
      <c r="R496" s="62" t="str">
        <f>IF(C496="","",_xlfn.XLOOKUP(C496,table_Termination[Connector],table_Termination[Conduit_Size]))</f>
        <v/>
      </c>
      <c r="S496" s="63" t="str">
        <f>IF(C496="","",_xlfn.XLOOKUP(C496,table_Termination[Connector],table_Termination[Wire AWG]))</f>
        <v/>
      </c>
      <c r="T496" s="64" t="str">
        <f t="shared" si="79"/>
        <v/>
      </c>
      <c r="U496" s="65" t="str">
        <f>IF(C496="","",LEFT(_xlfn.XLOOKUP(C496,table_Termination[Connector],table_Termination[Voltage]),3))</f>
        <v/>
      </c>
      <c r="V496" s="66" t="str">
        <f t="shared" si="88"/>
        <v/>
      </c>
      <c r="W496" s="64" t="str" cm="1">
        <f t="array" aca="1" ref="W496" ca="1">IF(C496="","",IF(D496="MCC","------",IF(K496="","Black",_xlfn.XLOOKUP(K496,Table_RotateWireColor[circuit],INDIRECT("Table_RotateWireColor["&amp;U496&amp;"]")))))</f>
        <v/>
      </c>
      <c r="X496" s="64" t="str" cm="1">
        <f t="array" aca="1" ref="X496" ca="1">IF(C496="","",IF(D496="MCC","-----",IF(AH496=1,"-",IF(K496="","Red",_xlfn.XLOOKUP(L496,Table_RotateWireColor[circuit],INDIRECT("Table_RotateWireColor["&amp;U496&amp;"]"))))))</f>
        <v/>
      </c>
      <c r="Y496" s="64" t="str" cm="1">
        <f t="array" aca="1" ref="Y496" ca="1">IF(C496="","",IF(D496="MCC","-----",IF(AH496&lt;=2,"-",IF(K496="","Blue",_xlfn.XLOOKUP(M496,Table_RotateWireColor[circuit],INDIRECT("Table_RotateWireColor["&amp;U496&amp;"]"))))))</f>
        <v/>
      </c>
      <c r="Z496" s="64" t="str" cm="1">
        <f t="array" aca="1" ref="Z496" ca="1">IF(C496="","",IF(D496="MCC","-----",IF(AI496&lt;&gt;1,"-",IF(K496="","White",_xlfn.XLOOKUP("N",Table_RotateWireColor[circuit],INDIRECT("Table_RotateWireColor["&amp;U496&amp;"]"))))))</f>
        <v/>
      </c>
      <c r="AA496" s="64" t="str">
        <f t="shared" si="83"/>
        <v/>
      </c>
      <c r="AB496" s="67" t="str">
        <f>IF(C496="","","PWxx-"&amp;_xlfn.XLOOKUP(C496,table_Termination[Connector],table_Termination[Abbreviation])&amp;"T-xxSALx("&amp;IF(D496="LFMC",0,IF(D496="MCC",1,3))&amp;IF(Q496="Bolt",1,0)&amp;IF(AL496="None",0,IF(AL496="1G",1,IF(AL496="4x4",2,3)))&amp;")")</f>
        <v/>
      </c>
      <c r="AC496" s="68" t="str">
        <f>IF(D496="MCC","MC Cable Wire Colors "&amp;_xlfn.XLOOKUP(C496,table_Termination[Connector],table_Termination[MCC_Wire_Colors]),"")</f>
        <v/>
      </c>
      <c r="AD496" s="69"/>
      <c r="AG496" t="e">
        <f>IF(AND(LEFT(C496,2)="L6",_xlfn.NUMBERVALUE(LEFT(U496,3))&gt;250),"1ph",_xlfn.XLOOKUP(C496,table_Termination[Connector],table_Termination[Phasing]))</f>
        <v>#N/A</v>
      </c>
      <c r="AH496" t="e">
        <f>_xlfn.XLOOKUP('Order Entry'!AG496,lookup!$O$3:$O$7,lookup!$P$3:$P$7)</f>
        <v>#N/A</v>
      </c>
      <c r="AI496" t="e">
        <f>_xlfn.XLOOKUP('Order Entry'!AG496,lookup!$O$3:$O$7,lookup!$Q$3:$Q$7)</f>
        <v>#N/A</v>
      </c>
      <c r="AJ496">
        <f t="shared" si="80"/>
        <v>0</v>
      </c>
      <c r="AK496" t="e">
        <f>_xlfn.XLOOKUP(C496,table_Termination[Connector],table_Termination[Plate_Hole])</f>
        <v>#N/A</v>
      </c>
      <c r="AL496" t="e">
        <f>_xlfn.XLOOKUP(V496,lookup!$AD$68:$AD$72,lookup!$AC$68:$AC$72)</f>
        <v>#N/A</v>
      </c>
      <c r="AM496" s="44" t="str" cm="1">
        <f t="array" ref="AM496">IF(C496="","",IF(_xlfn.XLOOKUP(C496,table_Termination[Connector],table_Termination[Plate_Hole])=1.6,{"4x4","1G"},IF(_xlfn.XLOOKUP(C496,table_Termination[Connector],table_Termination[Plate_Hole])=2.1,"4x4","None")))</f>
        <v/>
      </c>
      <c r="AO496" s="44" t="str" cm="1">
        <f t="array" ref="AO496">IF(AM496="","None",_xlfn.XLOOKUP(_xlfn.ANCHORARRAY(AM496),lookup!$AC$68:$AC$72,lookup!$AD$68:$AD$72))</f>
        <v>None</v>
      </c>
      <c r="AQ496" s="44" t="s">
        <v>283</v>
      </c>
      <c r="AR496" t="str">
        <f>IF(C496="","",_xlfn.XLOOKUP(_xlfn.XLOOKUP(C496,table_Termination[Connector],table_Termination[SQD_Breaker]),Table_Breaker[breaker],Table_Breaker[Description]))</f>
        <v/>
      </c>
      <c r="AS496" t="str">
        <f>IF(C496="","",_xlfn.XLOOKUP(_xlfn.XLOOKUP(C496,table_Termination[Connector],table_Termination[HV_Siem_Breaker]),Table_Breaker[breaker],Table_Breaker[Description],""))</f>
        <v/>
      </c>
      <c r="AT496" s="44" t="s">
        <v>283</v>
      </c>
      <c r="AU496" t="e">
        <f t="shared" si="84"/>
        <v>#N/A</v>
      </c>
      <c r="AV496" t="e">
        <f t="shared" si="85"/>
        <v>#N/A</v>
      </c>
      <c r="AW496" s="44" t="str" cm="1">
        <f t="array" ref="AW496">IF(D496="","",_xlfn.TOROW(lookup!A677:A689))</f>
        <v/>
      </c>
    </row>
    <row r="497" spans="1:49" x14ac:dyDescent="0.25">
      <c r="A497" s="56">
        <v>488</v>
      </c>
      <c r="B497" s="57" t="str">
        <f t="shared" si="81"/>
        <v/>
      </c>
      <c r="C497" s="58"/>
      <c r="D497" s="58"/>
      <c r="E497" s="57"/>
      <c r="F497" s="57" t="str">
        <f t="shared" si="82"/>
        <v/>
      </c>
      <c r="G497" s="57"/>
      <c r="H497" s="59"/>
      <c r="I497" s="59" t="s">
        <v>183</v>
      </c>
      <c r="J497" s="59" t="s">
        <v>183</v>
      </c>
      <c r="K497" s="59"/>
      <c r="L497" s="60" t="str">
        <f t="shared" si="86"/>
        <v/>
      </c>
      <c r="M497" s="60" t="str">
        <f t="shared" si="87"/>
        <v/>
      </c>
      <c r="N497" s="59"/>
      <c r="O497" s="59"/>
      <c r="P497" s="61"/>
      <c r="Q497" s="61"/>
      <c r="R497" s="62" t="str">
        <f>IF(C497="","",_xlfn.XLOOKUP(C497,table_Termination[Connector],table_Termination[Conduit_Size]))</f>
        <v/>
      </c>
      <c r="S497" s="63" t="str">
        <f>IF(C497="","",_xlfn.XLOOKUP(C497,table_Termination[Connector],table_Termination[Wire AWG]))</f>
        <v/>
      </c>
      <c r="T497" s="64" t="str">
        <f t="shared" si="79"/>
        <v/>
      </c>
      <c r="U497" s="65" t="str">
        <f>IF(C497="","",LEFT(_xlfn.XLOOKUP(C497,table_Termination[Connector],table_Termination[Voltage]),3))</f>
        <v/>
      </c>
      <c r="V497" s="66" t="str">
        <f t="shared" si="88"/>
        <v/>
      </c>
      <c r="W497" s="64" t="str" cm="1">
        <f t="array" aca="1" ref="W497" ca="1">IF(C497="","",IF(D497="MCC","------",IF(K497="","Black",_xlfn.XLOOKUP(K497,Table_RotateWireColor[circuit],INDIRECT("Table_RotateWireColor["&amp;U497&amp;"]")))))</f>
        <v/>
      </c>
      <c r="X497" s="64" t="str" cm="1">
        <f t="array" aca="1" ref="X497" ca="1">IF(C497="","",IF(D497="MCC","-----",IF(AH497=1,"-",IF(K497="","Red",_xlfn.XLOOKUP(L497,Table_RotateWireColor[circuit],INDIRECT("Table_RotateWireColor["&amp;U497&amp;"]"))))))</f>
        <v/>
      </c>
      <c r="Y497" s="64" t="str" cm="1">
        <f t="array" aca="1" ref="Y497" ca="1">IF(C497="","",IF(D497="MCC","-----",IF(AH497&lt;=2,"-",IF(K497="","Blue",_xlfn.XLOOKUP(M497,Table_RotateWireColor[circuit],INDIRECT("Table_RotateWireColor["&amp;U497&amp;"]"))))))</f>
        <v/>
      </c>
      <c r="Z497" s="64" t="str" cm="1">
        <f t="array" aca="1" ref="Z497" ca="1">IF(C497="","",IF(D497="MCC","-----",IF(AI497&lt;&gt;1,"-",IF(K497="","White",_xlfn.XLOOKUP("N",Table_RotateWireColor[circuit],INDIRECT("Table_RotateWireColor["&amp;U497&amp;"]"))))))</f>
        <v/>
      </c>
      <c r="AA497" s="64" t="str">
        <f t="shared" si="83"/>
        <v/>
      </c>
      <c r="AB497" s="67" t="str">
        <f>IF(C497="","","PWxx-"&amp;_xlfn.XLOOKUP(C497,table_Termination[Connector],table_Termination[Abbreviation])&amp;"T-xxSALx("&amp;IF(D497="LFMC",0,IF(D497="MCC",1,3))&amp;IF(Q497="Bolt",1,0)&amp;IF(AL497="None",0,IF(AL497="1G",1,IF(AL497="4x4",2,3)))&amp;")")</f>
        <v/>
      </c>
      <c r="AC497" s="68" t="str">
        <f>IF(D497="MCC","MC Cable Wire Colors "&amp;_xlfn.XLOOKUP(C497,table_Termination[Connector],table_Termination[MCC_Wire_Colors]),"")</f>
        <v/>
      </c>
      <c r="AD497" s="69"/>
      <c r="AG497" t="e">
        <f>IF(AND(LEFT(C497,2)="L6",_xlfn.NUMBERVALUE(LEFT(U497,3))&gt;250),"1ph",_xlfn.XLOOKUP(C497,table_Termination[Connector],table_Termination[Phasing]))</f>
        <v>#N/A</v>
      </c>
      <c r="AH497" t="e">
        <f>_xlfn.XLOOKUP('Order Entry'!AG497,lookup!$O$3:$O$7,lookup!$P$3:$P$7)</f>
        <v>#N/A</v>
      </c>
      <c r="AI497" t="e">
        <f>_xlfn.XLOOKUP('Order Entry'!AG497,lookup!$O$3:$O$7,lookup!$Q$3:$Q$7)</f>
        <v>#N/A</v>
      </c>
      <c r="AJ497">
        <f t="shared" si="80"/>
        <v>0</v>
      </c>
      <c r="AK497" t="e">
        <f>_xlfn.XLOOKUP(C497,table_Termination[Connector],table_Termination[Plate_Hole])</f>
        <v>#N/A</v>
      </c>
      <c r="AL497" t="e">
        <f>_xlfn.XLOOKUP(V497,lookup!$AD$68:$AD$72,lookup!$AC$68:$AC$72)</f>
        <v>#N/A</v>
      </c>
      <c r="AM497" s="44" t="str" cm="1">
        <f t="array" ref="AM497">IF(C497="","",IF(_xlfn.XLOOKUP(C497,table_Termination[Connector],table_Termination[Plate_Hole])=1.6,{"4x4","1G"},IF(_xlfn.XLOOKUP(C497,table_Termination[Connector],table_Termination[Plate_Hole])=2.1,"4x4","None")))</f>
        <v/>
      </c>
      <c r="AO497" s="44" t="str" cm="1">
        <f t="array" ref="AO497">IF(AM497="","None",_xlfn.XLOOKUP(_xlfn.ANCHORARRAY(AM497),lookup!$AC$68:$AC$72,lookup!$AD$68:$AD$72))</f>
        <v>None</v>
      </c>
      <c r="AQ497" s="44" t="s">
        <v>283</v>
      </c>
      <c r="AR497" t="str">
        <f>IF(C497="","",_xlfn.XLOOKUP(_xlfn.XLOOKUP(C497,table_Termination[Connector],table_Termination[SQD_Breaker]),Table_Breaker[breaker],Table_Breaker[Description]))</f>
        <v/>
      </c>
      <c r="AS497" t="str">
        <f>IF(C497="","",_xlfn.XLOOKUP(_xlfn.XLOOKUP(C497,table_Termination[Connector],table_Termination[HV_Siem_Breaker]),Table_Breaker[breaker],Table_Breaker[Description],""))</f>
        <v/>
      </c>
      <c r="AT497" s="44" t="s">
        <v>283</v>
      </c>
      <c r="AU497" t="e">
        <f t="shared" si="84"/>
        <v>#N/A</v>
      </c>
      <c r="AV497" t="e">
        <f t="shared" si="85"/>
        <v>#N/A</v>
      </c>
      <c r="AW497" s="44" t="str" cm="1">
        <f t="array" ref="AW497">IF(D497="","",_xlfn.TOROW(lookup!A678:A690))</f>
        <v/>
      </c>
    </row>
    <row r="498" spans="1:49" x14ac:dyDescent="0.25">
      <c r="A498" s="56">
        <v>489</v>
      </c>
      <c r="B498" s="57" t="str">
        <f t="shared" si="81"/>
        <v/>
      </c>
      <c r="C498" s="58"/>
      <c r="D498" s="58"/>
      <c r="E498" s="57"/>
      <c r="F498" s="57" t="str">
        <f t="shared" si="82"/>
        <v/>
      </c>
      <c r="G498" s="57"/>
      <c r="H498" s="59"/>
      <c r="I498" s="59" t="s">
        <v>183</v>
      </c>
      <c r="J498" s="59" t="s">
        <v>183</v>
      </c>
      <c r="K498" s="59"/>
      <c r="L498" s="60" t="str">
        <f t="shared" si="86"/>
        <v/>
      </c>
      <c r="M498" s="60" t="str">
        <f t="shared" si="87"/>
        <v/>
      </c>
      <c r="N498" s="59"/>
      <c r="O498" s="59"/>
      <c r="P498" s="61"/>
      <c r="Q498" s="61"/>
      <c r="R498" s="62" t="str">
        <f>IF(C498="","",_xlfn.XLOOKUP(C498,table_Termination[Connector],table_Termination[Conduit_Size]))</f>
        <v/>
      </c>
      <c r="S498" s="63" t="str">
        <f>IF(C498="","",_xlfn.XLOOKUP(C498,table_Termination[Connector],table_Termination[Wire AWG]))</f>
        <v/>
      </c>
      <c r="T498" s="64" t="str">
        <f t="shared" si="79"/>
        <v/>
      </c>
      <c r="U498" s="65" t="str">
        <f>IF(C498="","",LEFT(_xlfn.XLOOKUP(C498,table_Termination[Connector],table_Termination[Voltage]),3))</f>
        <v/>
      </c>
      <c r="V498" s="66" t="str">
        <f t="shared" si="88"/>
        <v/>
      </c>
      <c r="W498" s="64" t="str" cm="1">
        <f t="array" aca="1" ref="W498" ca="1">IF(C498="","",IF(D498="MCC","------",IF(K498="","Black",_xlfn.XLOOKUP(K498,Table_RotateWireColor[circuit],INDIRECT("Table_RotateWireColor["&amp;U498&amp;"]")))))</f>
        <v/>
      </c>
      <c r="X498" s="64" t="str" cm="1">
        <f t="array" aca="1" ref="X498" ca="1">IF(C498="","",IF(D498="MCC","-----",IF(AH498=1,"-",IF(K498="","Red",_xlfn.XLOOKUP(L498,Table_RotateWireColor[circuit],INDIRECT("Table_RotateWireColor["&amp;U498&amp;"]"))))))</f>
        <v/>
      </c>
      <c r="Y498" s="64" t="str" cm="1">
        <f t="array" aca="1" ref="Y498" ca="1">IF(C498="","",IF(D498="MCC","-----",IF(AH498&lt;=2,"-",IF(K498="","Blue",_xlfn.XLOOKUP(M498,Table_RotateWireColor[circuit],INDIRECT("Table_RotateWireColor["&amp;U498&amp;"]"))))))</f>
        <v/>
      </c>
      <c r="Z498" s="64" t="str" cm="1">
        <f t="array" aca="1" ref="Z498" ca="1">IF(C498="","",IF(D498="MCC","-----",IF(AI498&lt;&gt;1,"-",IF(K498="","White",_xlfn.XLOOKUP("N",Table_RotateWireColor[circuit],INDIRECT("Table_RotateWireColor["&amp;U498&amp;"]"))))))</f>
        <v/>
      </c>
      <c r="AA498" s="64" t="str">
        <f t="shared" si="83"/>
        <v/>
      </c>
      <c r="AB498" s="67" t="str">
        <f>IF(C498="","","PWxx-"&amp;_xlfn.XLOOKUP(C498,table_Termination[Connector],table_Termination[Abbreviation])&amp;"T-xxSALx("&amp;IF(D498="LFMC",0,IF(D498="MCC",1,3))&amp;IF(Q498="Bolt",1,0)&amp;IF(AL498="None",0,IF(AL498="1G",1,IF(AL498="4x4",2,3)))&amp;")")</f>
        <v/>
      </c>
      <c r="AC498" s="68" t="str">
        <f>IF(D498="MCC","MC Cable Wire Colors "&amp;_xlfn.XLOOKUP(C498,table_Termination[Connector],table_Termination[MCC_Wire_Colors]),"")</f>
        <v/>
      </c>
      <c r="AD498" s="69"/>
      <c r="AG498" t="e">
        <f>IF(AND(LEFT(C498,2)="L6",_xlfn.NUMBERVALUE(LEFT(U498,3))&gt;250),"1ph",_xlfn.XLOOKUP(C498,table_Termination[Connector],table_Termination[Phasing]))</f>
        <v>#N/A</v>
      </c>
      <c r="AH498" t="e">
        <f>_xlfn.XLOOKUP('Order Entry'!AG498,lookup!$O$3:$O$7,lookup!$P$3:$P$7)</f>
        <v>#N/A</v>
      </c>
      <c r="AI498" t="e">
        <f>_xlfn.XLOOKUP('Order Entry'!AG498,lookup!$O$3:$O$7,lookup!$Q$3:$Q$7)</f>
        <v>#N/A</v>
      </c>
      <c r="AJ498">
        <f t="shared" si="80"/>
        <v>0</v>
      </c>
      <c r="AK498" t="e">
        <f>_xlfn.XLOOKUP(C498,table_Termination[Connector],table_Termination[Plate_Hole])</f>
        <v>#N/A</v>
      </c>
      <c r="AL498" t="e">
        <f>_xlfn.XLOOKUP(V498,lookup!$AD$68:$AD$72,lookup!$AC$68:$AC$72)</f>
        <v>#N/A</v>
      </c>
      <c r="AM498" s="44" t="str" cm="1">
        <f t="array" ref="AM498">IF(C498="","",IF(_xlfn.XLOOKUP(C498,table_Termination[Connector],table_Termination[Plate_Hole])=1.6,{"4x4","1G"},IF(_xlfn.XLOOKUP(C498,table_Termination[Connector],table_Termination[Plate_Hole])=2.1,"4x4","None")))</f>
        <v/>
      </c>
      <c r="AO498" s="44" t="str" cm="1">
        <f t="array" ref="AO498">IF(AM498="","None",_xlfn.XLOOKUP(_xlfn.ANCHORARRAY(AM498),lookup!$AC$68:$AC$72,lookup!$AD$68:$AD$72))</f>
        <v>None</v>
      </c>
      <c r="AQ498" s="44" t="s">
        <v>283</v>
      </c>
      <c r="AR498" t="str">
        <f>IF(C498="","",_xlfn.XLOOKUP(_xlfn.XLOOKUP(C498,table_Termination[Connector],table_Termination[SQD_Breaker]),Table_Breaker[breaker],Table_Breaker[Description]))</f>
        <v/>
      </c>
      <c r="AS498" t="str">
        <f>IF(C498="","",_xlfn.XLOOKUP(_xlfn.XLOOKUP(C498,table_Termination[Connector],table_Termination[HV_Siem_Breaker]),Table_Breaker[breaker],Table_Breaker[Description],""))</f>
        <v/>
      </c>
      <c r="AT498" s="44" t="s">
        <v>283</v>
      </c>
      <c r="AU498" t="e">
        <f t="shared" si="84"/>
        <v>#N/A</v>
      </c>
      <c r="AV498" t="e">
        <f t="shared" si="85"/>
        <v>#N/A</v>
      </c>
      <c r="AW498" s="44" t="str" cm="1">
        <f t="array" ref="AW498">IF(D498="","",_xlfn.TOROW(lookup!A679:A691))</f>
        <v/>
      </c>
    </row>
    <row r="499" spans="1:49" x14ac:dyDescent="0.25">
      <c r="A499" s="56">
        <v>490</v>
      </c>
      <c r="B499" s="57" t="str">
        <f t="shared" si="81"/>
        <v/>
      </c>
      <c r="C499" s="58"/>
      <c r="D499" s="58"/>
      <c r="E499" s="57"/>
      <c r="F499" s="57" t="str">
        <f t="shared" si="82"/>
        <v/>
      </c>
      <c r="G499" s="57"/>
      <c r="H499" s="59"/>
      <c r="I499" s="59" t="s">
        <v>183</v>
      </c>
      <c r="J499" s="59" t="s">
        <v>183</v>
      </c>
      <c r="K499" s="59"/>
      <c r="L499" s="60" t="str">
        <f t="shared" si="86"/>
        <v/>
      </c>
      <c r="M499" s="60" t="str">
        <f t="shared" si="87"/>
        <v/>
      </c>
      <c r="N499" s="59"/>
      <c r="O499" s="59"/>
      <c r="P499" s="61"/>
      <c r="Q499" s="61"/>
      <c r="R499" s="62" t="str">
        <f>IF(C499="","",_xlfn.XLOOKUP(C499,table_Termination[Connector],table_Termination[Conduit_Size]))</f>
        <v/>
      </c>
      <c r="S499" s="63" t="str">
        <f>IF(C499="","",_xlfn.XLOOKUP(C499,table_Termination[Connector],table_Termination[Wire AWG]))</f>
        <v/>
      </c>
      <c r="T499" s="64" t="str">
        <f t="shared" si="79"/>
        <v/>
      </c>
      <c r="U499" s="65" t="str">
        <f>IF(C499="","",LEFT(_xlfn.XLOOKUP(C499,table_Termination[Connector],table_Termination[Voltage]),3))</f>
        <v/>
      </c>
      <c r="V499" s="66" t="str">
        <f t="shared" si="88"/>
        <v/>
      </c>
      <c r="W499" s="64" t="str" cm="1">
        <f t="array" aca="1" ref="W499" ca="1">IF(C499="","",IF(D499="MCC","------",IF(K499="","Black",_xlfn.XLOOKUP(K499,Table_RotateWireColor[circuit],INDIRECT("Table_RotateWireColor["&amp;U499&amp;"]")))))</f>
        <v/>
      </c>
      <c r="X499" s="64" t="str" cm="1">
        <f t="array" aca="1" ref="X499" ca="1">IF(C499="","",IF(D499="MCC","-----",IF(AH499=1,"-",IF(K499="","Red",_xlfn.XLOOKUP(L499,Table_RotateWireColor[circuit],INDIRECT("Table_RotateWireColor["&amp;U499&amp;"]"))))))</f>
        <v/>
      </c>
      <c r="Y499" s="64" t="str" cm="1">
        <f t="array" aca="1" ref="Y499" ca="1">IF(C499="","",IF(D499="MCC","-----",IF(AH499&lt;=2,"-",IF(K499="","Blue",_xlfn.XLOOKUP(M499,Table_RotateWireColor[circuit],INDIRECT("Table_RotateWireColor["&amp;U499&amp;"]"))))))</f>
        <v/>
      </c>
      <c r="Z499" s="64" t="str" cm="1">
        <f t="array" aca="1" ref="Z499" ca="1">IF(C499="","",IF(D499="MCC","-----",IF(AI499&lt;&gt;1,"-",IF(K499="","White",_xlfn.XLOOKUP("N",Table_RotateWireColor[circuit],INDIRECT("Table_RotateWireColor["&amp;U499&amp;"]"))))))</f>
        <v/>
      </c>
      <c r="AA499" s="64" t="str">
        <f t="shared" si="83"/>
        <v/>
      </c>
      <c r="AB499" s="67" t="str">
        <f>IF(C499="","","PWxx-"&amp;_xlfn.XLOOKUP(C499,table_Termination[Connector],table_Termination[Abbreviation])&amp;"T-xxSALx("&amp;IF(D499="LFMC",0,IF(D499="MCC",1,3))&amp;IF(Q499="Bolt",1,0)&amp;IF(AL499="None",0,IF(AL499="1G",1,IF(AL499="4x4",2,3)))&amp;")")</f>
        <v/>
      </c>
      <c r="AC499" s="68" t="str">
        <f>IF(D499="MCC","MC Cable Wire Colors "&amp;_xlfn.XLOOKUP(C499,table_Termination[Connector],table_Termination[MCC_Wire_Colors]),"")</f>
        <v/>
      </c>
      <c r="AD499" s="69"/>
      <c r="AG499" t="e">
        <f>IF(AND(LEFT(C499,2)="L6",_xlfn.NUMBERVALUE(LEFT(U499,3))&gt;250),"1ph",_xlfn.XLOOKUP(C499,table_Termination[Connector],table_Termination[Phasing]))</f>
        <v>#N/A</v>
      </c>
      <c r="AH499" t="e">
        <f>_xlfn.XLOOKUP('Order Entry'!AG499,lookup!$O$3:$O$7,lookup!$P$3:$P$7)</f>
        <v>#N/A</v>
      </c>
      <c r="AI499" t="e">
        <f>_xlfn.XLOOKUP('Order Entry'!AG499,lookup!$O$3:$O$7,lookup!$Q$3:$Q$7)</f>
        <v>#N/A</v>
      </c>
      <c r="AJ499">
        <f t="shared" si="80"/>
        <v>0</v>
      </c>
      <c r="AK499" t="e">
        <f>_xlfn.XLOOKUP(C499,table_Termination[Connector],table_Termination[Plate_Hole])</f>
        <v>#N/A</v>
      </c>
      <c r="AL499" t="e">
        <f>_xlfn.XLOOKUP(V499,lookup!$AD$68:$AD$72,lookup!$AC$68:$AC$72)</f>
        <v>#N/A</v>
      </c>
      <c r="AM499" s="44" t="str" cm="1">
        <f t="array" ref="AM499">IF(C499="","",IF(_xlfn.XLOOKUP(C499,table_Termination[Connector],table_Termination[Plate_Hole])=1.6,{"4x4","1G"},IF(_xlfn.XLOOKUP(C499,table_Termination[Connector],table_Termination[Plate_Hole])=2.1,"4x4","None")))</f>
        <v/>
      </c>
      <c r="AO499" s="44" t="str" cm="1">
        <f t="array" ref="AO499">IF(AM499="","None",_xlfn.XLOOKUP(_xlfn.ANCHORARRAY(AM499),lookup!$AC$68:$AC$72,lookup!$AD$68:$AD$72))</f>
        <v>None</v>
      </c>
      <c r="AQ499" s="44" t="s">
        <v>283</v>
      </c>
      <c r="AR499" t="str">
        <f>IF(C499="","",_xlfn.XLOOKUP(_xlfn.XLOOKUP(C499,table_Termination[Connector],table_Termination[SQD_Breaker]),Table_Breaker[breaker],Table_Breaker[Description]))</f>
        <v/>
      </c>
      <c r="AS499" t="str">
        <f>IF(C499="","",_xlfn.XLOOKUP(_xlfn.XLOOKUP(C499,table_Termination[Connector],table_Termination[HV_Siem_Breaker]),Table_Breaker[breaker],Table_Breaker[Description],""))</f>
        <v/>
      </c>
      <c r="AT499" s="44" t="s">
        <v>283</v>
      </c>
      <c r="AU499" t="e">
        <f t="shared" si="84"/>
        <v>#N/A</v>
      </c>
      <c r="AV499" t="e">
        <f t="shared" si="85"/>
        <v>#N/A</v>
      </c>
      <c r="AW499" s="44" t="str" cm="1">
        <f t="array" ref="AW499">IF(D499="","",_xlfn.TOROW(lookup!A680:A692))</f>
        <v/>
      </c>
    </row>
    <row r="500" spans="1:49" x14ac:dyDescent="0.25">
      <c r="A500" s="56">
        <v>491</v>
      </c>
      <c r="B500" s="57" t="str">
        <f t="shared" si="81"/>
        <v/>
      </c>
      <c r="C500" s="58"/>
      <c r="D500" s="58"/>
      <c r="E500" s="57"/>
      <c r="F500" s="57" t="str">
        <f t="shared" si="82"/>
        <v/>
      </c>
      <c r="G500" s="57"/>
      <c r="H500" s="59"/>
      <c r="I500" s="59" t="s">
        <v>183</v>
      </c>
      <c r="J500" s="59" t="s">
        <v>183</v>
      </c>
      <c r="K500" s="59"/>
      <c r="L500" s="60" t="str">
        <f t="shared" si="86"/>
        <v/>
      </c>
      <c r="M500" s="60" t="str">
        <f t="shared" si="87"/>
        <v/>
      </c>
      <c r="N500" s="59"/>
      <c r="O500" s="59"/>
      <c r="P500" s="61"/>
      <c r="Q500" s="61"/>
      <c r="R500" s="62" t="str">
        <f>IF(C500="","",_xlfn.XLOOKUP(C500,table_Termination[Connector],table_Termination[Conduit_Size]))</f>
        <v/>
      </c>
      <c r="S500" s="63" t="str">
        <f>IF(C500="","",_xlfn.XLOOKUP(C500,table_Termination[Connector],table_Termination[Wire AWG]))</f>
        <v/>
      </c>
      <c r="T500" s="64" t="str">
        <f t="shared" si="79"/>
        <v/>
      </c>
      <c r="U500" s="65" t="str">
        <f>IF(C500="","",LEFT(_xlfn.XLOOKUP(C500,table_Termination[Connector],table_Termination[Voltage]),3))</f>
        <v/>
      </c>
      <c r="V500" s="66" t="str">
        <f t="shared" si="88"/>
        <v/>
      </c>
      <c r="W500" s="64" t="str" cm="1">
        <f t="array" aca="1" ref="W500" ca="1">IF(C500="","",IF(D500="MCC","------",IF(K500="","Black",_xlfn.XLOOKUP(K500,Table_RotateWireColor[circuit],INDIRECT("Table_RotateWireColor["&amp;U500&amp;"]")))))</f>
        <v/>
      </c>
      <c r="X500" s="64" t="str" cm="1">
        <f t="array" aca="1" ref="X500" ca="1">IF(C500="","",IF(D500="MCC","-----",IF(AH500=1,"-",IF(K500="","Red",_xlfn.XLOOKUP(L500,Table_RotateWireColor[circuit],INDIRECT("Table_RotateWireColor["&amp;U500&amp;"]"))))))</f>
        <v/>
      </c>
      <c r="Y500" s="64" t="str" cm="1">
        <f t="array" aca="1" ref="Y500" ca="1">IF(C500="","",IF(D500="MCC","-----",IF(AH500&lt;=2,"-",IF(K500="","Blue",_xlfn.XLOOKUP(M500,Table_RotateWireColor[circuit],INDIRECT("Table_RotateWireColor["&amp;U500&amp;"]"))))))</f>
        <v/>
      </c>
      <c r="Z500" s="64" t="str" cm="1">
        <f t="array" aca="1" ref="Z500" ca="1">IF(C500="","",IF(D500="MCC","-----",IF(AI500&lt;&gt;1,"-",IF(K500="","White",_xlfn.XLOOKUP("N",Table_RotateWireColor[circuit],INDIRECT("Table_RotateWireColor["&amp;U500&amp;"]"))))))</f>
        <v/>
      </c>
      <c r="AA500" s="64" t="str">
        <f t="shared" si="83"/>
        <v/>
      </c>
      <c r="AB500" s="67" t="str">
        <f>IF(C500="","","PWxx-"&amp;_xlfn.XLOOKUP(C500,table_Termination[Connector],table_Termination[Abbreviation])&amp;"T-xxSALx("&amp;IF(D500="LFMC",0,IF(D500="MCC",1,3))&amp;IF(Q500="Bolt",1,0)&amp;IF(AL500="None",0,IF(AL500="1G",1,IF(AL500="4x4",2,3)))&amp;")")</f>
        <v/>
      </c>
      <c r="AC500" s="68" t="str">
        <f>IF(D500="MCC","MC Cable Wire Colors "&amp;_xlfn.XLOOKUP(C500,table_Termination[Connector],table_Termination[MCC_Wire_Colors]),"")</f>
        <v/>
      </c>
      <c r="AD500" s="69"/>
      <c r="AG500" t="e">
        <f>IF(AND(LEFT(C500,2)="L6",_xlfn.NUMBERVALUE(LEFT(U500,3))&gt;250),"1ph",_xlfn.XLOOKUP(C500,table_Termination[Connector],table_Termination[Phasing]))</f>
        <v>#N/A</v>
      </c>
      <c r="AH500" t="e">
        <f>_xlfn.XLOOKUP('Order Entry'!AG500,lookup!$O$3:$O$7,lookup!$P$3:$P$7)</f>
        <v>#N/A</v>
      </c>
      <c r="AI500" t="e">
        <f>_xlfn.XLOOKUP('Order Entry'!AG500,lookup!$O$3:$O$7,lookup!$Q$3:$Q$7)</f>
        <v>#N/A</v>
      </c>
      <c r="AJ500">
        <f t="shared" si="80"/>
        <v>0</v>
      </c>
      <c r="AK500" t="e">
        <f>_xlfn.XLOOKUP(C500,table_Termination[Connector],table_Termination[Plate_Hole])</f>
        <v>#N/A</v>
      </c>
      <c r="AL500" t="e">
        <f>_xlfn.XLOOKUP(V500,lookup!$AD$68:$AD$72,lookup!$AC$68:$AC$72)</f>
        <v>#N/A</v>
      </c>
      <c r="AM500" s="44" t="str" cm="1">
        <f t="array" ref="AM500">IF(C500="","",IF(_xlfn.XLOOKUP(C500,table_Termination[Connector],table_Termination[Plate_Hole])=1.6,{"4x4","1G"},IF(_xlfn.XLOOKUP(C500,table_Termination[Connector],table_Termination[Plate_Hole])=2.1,"4x4","None")))</f>
        <v/>
      </c>
      <c r="AO500" s="44" t="str" cm="1">
        <f t="array" ref="AO500">IF(AM500="","None",_xlfn.XLOOKUP(_xlfn.ANCHORARRAY(AM500),lookup!$AC$68:$AC$72,lookup!$AD$68:$AD$72))</f>
        <v>None</v>
      </c>
      <c r="AQ500" s="44" t="s">
        <v>283</v>
      </c>
      <c r="AR500" t="str">
        <f>IF(C500="","",_xlfn.XLOOKUP(_xlfn.XLOOKUP(C500,table_Termination[Connector],table_Termination[SQD_Breaker]),Table_Breaker[breaker],Table_Breaker[Description]))</f>
        <v/>
      </c>
      <c r="AS500" t="str">
        <f>IF(C500="","",_xlfn.XLOOKUP(_xlfn.XLOOKUP(C500,table_Termination[Connector],table_Termination[HV_Siem_Breaker]),Table_Breaker[breaker],Table_Breaker[Description],""))</f>
        <v/>
      </c>
      <c r="AT500" s="44" t="s">
        <v>283</v>
      </c>
      <c r="AU500" t="e">
        <f t="shared" si="84"/>
        <v>#N/A</v>
      </c>
      <c r="AV500" t="e">
        <f t="shared" si="85"/>
        <v>#N/A</v>
      </c>
      <c r="AW500" s="44" t="str" cm="1">
        <f t="array" ref="AW500">IF(D500="","",_xlfn.TOROW(lookup!A681:A693))</f>
        <v/>
      </c>
    </row>
    <row r="501" spans="1:49" x14ac:dyDescent="0.25">
      <c r="A501" s="56">
        <v>492</v>
      </c>
      <c r="B501" s="57" t="str">
        <f t="shared" si="81"/>
        <v/>
      </c>
      <c r="C501" s="58"/>
      <c r="D501" s="58"/>
      <c r="E501" s="57"/>
      <c r="F501" s="57" t="str">
        <f t="shared" si="82"/>
        <v/>
      </c>
      <c r="G501" s="57"/>
      <c r="H501" s="59"/>
      <c r="I501" s="59" t="s">
        <v>183</v>
      </c>
      <c r="J501" s="59" t="s">
        <v>183</v>
      </c>
      <c r="K501" s="59"/>
      <c r="L501" s="60" t="str">
        <f t="shared" si="86"/>
        <v/>
      </c>
      <c r="M501" s="60" t="str">
        <f t="shared" si="87"/>
        <v/>
      </c>
      <c r="N501" s="59"/>
      <c r="O501" s="59"/>
      <c r="P501" s="61"/>
      <c r="Q501" s="61"/>
      <c r="R501" s="62" t="str">
        <f>IF(C501="","",_xlfn.XLOOKUP(C501,table_Termination[Connector],table_Termination[Conduit_Size]))</f>
        <v/>
      </c>
      <c r="S501" s="63" t="str">
        <f>IF(C501="","",_xlfn.XLOOKUP(C501,table_Termination[Connector],table_Termination[Wire AWG]))</f>
        <v/>
      </c>
      <c r="T501" s="64" t="str">
        <f t="shared" si="79"/>
        <v/>
      </c>
      <c r="U501" s="65" t="str">
        <f>IF(C501="","",LEFT(_xlfn.XLOOKUP(C501,table_Termination[Connector],table_Termination[Voltage]),3))</f>
        <v/>
      </c>
      <c r="V501" s="66" t="str">
        <f t="shared" si="88"/>
        <v/>
      </c>
      <c r="W501" s="64" t="str" cm="1">
        <f t="array" aca="1" ref="W501" ca="1">IF(C501="","",IF(D501="MCC","------",IF(K501="","Black",_xlfn.XLOOKUP(K501,Table_RotateWireColor[circuit],INDIRECT("Table_RotateWireColor["&amp;U501&amp;"]")))))</f>
        <v/>
      </c>
      <c r="X501" s="64" t="str" cm="1">
        <f t="array" aca="1" ref="X501" ca="1">IF(C501="","",IF(D501="MCC","-----",IF(AH501=1,"-",IF(K501="","Red",_xlfn.XLOOKUP(L501,Table_RotateWireColor[circuit],INDIRECT("Table_RotateWireColor["&amp;U501&amp;"]"))))))</f>
        <v/>
      </c>
      <c r="Y501" s="64" t="str" cm="1">
        <f t="array" aca="1" ref="Y501" ca="1">IF(C501="","",IF(D501="MCC","-----",IF(AH501&lt;=2,"-",IF(K501="","Blue",_xlfn.XLOOKUP(M501,Table_RotateWireColor[circuit],INDIRECT("Table_RotateWireColor["&amp;U501&amp;"]"))))))</f>
        <v/>
      </c>
      <c r="Z501" s="64" t="str" cm="1">
        <f t="array" aca="1" ref="Z501" ca="1">IF(C501="","",IF(D501="MCC","-----",IF(AI501&lt;&gt;1,"-",IF(K501="","White",_xlfn.XLOOKUP("N",Table_RotateWireColor[circuit],INDIRECT("Table_RotateWireColor["&amp;U501&amp;"]"))))))</f>
        <v/>
      </c>
      <c r="AA501" s="64" t="str">
        <f t="shared" si="83"/>
        <v/>
      </c>
      <c r="AB501" s="67" t="str">
        <f>IF(C501="","","PWxx-"&amp;_xlfn.XLOOKUP(C501,table_Termination[Connector],table_Termination[Abbreviation])&amp;"T-xxSALx("&amp;IF(D501="LFMC",0,IF(D501="MCC",1,3))&amp;IF(Q501="Bolt",1,0)&amp;IF(AL501="None",0,IF(AL501="1G",1,IF(AL501="4x4",2,3)))&amp;")")</f>
        <v/>
      </c>
      <c r="AC501" s="68" t="str">
        <f>IF(D501="MCC","MC Cable Wire Colors "&amp;_xlfn.XLOOKUP(C501,table_Termination[Connector],table_Termination[MCC_Wire_Colors]),"")</f>
        <v/>
      </c>
      <c r="AD501" s="69"/>
      <c r="AG501" t="e">
        <f>IF(AND(LEFT(C501,2)="L6",_xlfn.NUMBERVALUE(LEFT(U501,3))&gt;250),"1ph",_xlfn.XLOOKUP(C501,table_Termination[Connector],table_Termination[Phasing]))</f>
        <v>#N/A</v>
      </c>
      <c r="AH501" t="e">
        <f>_xlfn.XLOOKUP('Order Entry'!AG501,lookup!$O$3:$O$7,lookup!$P$3:$P$7)</f>
        <v>#N/A</v>
      </c>
      <c r="AI501" t="e">
        <f>_xlfn.XLOOKUP('Order Entry'!AG501,lookup!$O$3:$O$7,lookup!$Q$3:$Q$7)</f>
        <v>#N/A</v>
      </c>
      <c r="AJ501">
        <f t="shared" si="80"/>
        <v>0</v>
      </c>
      <c r="AK501" t="e">
        <f>_xlfn.XLOOKUP(C501,table_Termination[Connector],table_Termination[Plate_Hole])</f>
        <v>#N/A</v>
      </c>
      <c r="AL501" t="e">
        <f>_xlfn.XLOOKUP(V501,lookup!$AD$68:$AD$72,lookup!$AC$68:$AC$72)</f>
        <v>#N/A</v>
      </c>
      <c r="AM501" s="44" t="str" cm="1">
        <f t="array" ref="AM501">IF(C501="","",IF(_xlfn.XLOOKUP(C501,table_Termination[Connector],table_Termination[Plate_Hole])=1.6,{"4x4","1G"},IF(_xlfn.XLOOKUP(C501,table_Termination[Connector],table_Termination[Plate_Hole])=2.1,"4x4","None")))</f>
        <v/>
      </c>
      <c r="AO501" s="44" t="str" cm="1">
        <f t="array" ref="AO501">IF(AM501="","None",_xlfn.XLOOKUP(_xlfn.ANCHORARRAY(AM501),lookup!$AC$68:$AC$72,lookup!$AD$68:$AD$72))</f>
        <v>None</v>
      </c>
      <c r="AQ501" s="44" t="s">
        <v>283</v>
      </c>
      <c r="AR501" t="str">
        <f>IF(C501="","",_xlfn.XLOOKUP(_xlfn.XLOOKUP(C501,table_Termination[Connector],table_Termination[SQD_Breaker]),Table_Breaker[breaker],Table_Breaker[Description]))</f>
        <v/>
      </c>
      <c r="AS501" t="str">
        <f>IF(C501="","",_xlfn.XLOOKUP(_xlfn.XLOOKUP(C501,table_Termination[Connector],table_Termination[HV_Siem_Breaker]),Table_Breaker[breaker],Table_Breaker[Description],""))</f>
        <v/>
      </c>
      <c r="AT501" s="44" t="s">
        <v>283</v>
      </c>
      <c r="AU501" t="e">
        <f t="shared" si="84"/>
        <v>#N/A</v>
      </c>
      <c r="AV501" t="e">
        <f t="shared" si="85"/>
        <v>#N/A</v>
      </c>
      <c r="AW501" s="44" t="str" cm="1">
        <f t="array" ref="AW501">IF(D501="","",_xlfn.TOROW(lookup!A682:A694))</f>
        <v/>
      </c>
    </row>
    <row r="502" spans="1:49" x14ac:dyDescent="0.25">
      <c r="A502" s="56">
        <v>493</v>
      </c>
      <c r="B502" s="57" t="str">
        <f t="shared" si="81"/>
        <v/>
      </c>
      <c r="C502" s="58"/>
      <c r="D502" s="58"/>
      <c r="E502" s="57"/>
      <c r="F502" s="57" t="str">
        <f t="shared" si="82"/>
        <v/>
      </c>
      <c r="G502" s="57"/>
      <c r="H502" s="59"/>
      <c r="I502" s="59" t="s">
        <v>183</v>
      </c>
      <c r="J502" s="59" t="s">
        <v>183</v>
      </c>
      <c r="K502" s="59"/>
      <c r="L502" s="60" t="str">
        <f t="shared" si="86"/>
        <v/>
      </c>
      <c r="M502" s="60" t="str">
        <f t="shared" si="87"/>
        <v/>
      </c>
      <c r="N502" s="59"/>
      <c r="O502" s="59"/>
      <c r="P502" s="61"/>
      <c r="Q502" s="61"/>
      <c r="R502" s="62" t="str">
        <f>IF(C502="","",_xlfn.XLOOKUP(C502,table_Termination[Connector],table_Termination[Conduit_Size]))</f>
        <v/>
      </c>
      <c r="S502" s="63" t="str">
        <f>IF(C502="","",_xlfn.XLOOKUP(C502,table_Termination[Connector],table_Termination[Wire AWG]))</f>
        <v/>
      </c>
      <c r="T502" s="64" t="str">
        <f t="shared" si="79"/>
        <v/>
      </c>
      <c r="U502" s="65" t="str">
        <f>IF(C502="","",LEFT(_xlfn.XLOOKUP(C502,table_Termination[Connector],table_Termination[Voltage]),3))</f>
        <v/>
      </c>
      <c r="V502" s="66" t="str">
        <f t="shared" si="88"/>
        <v/>
      </c>
      <c r="W502" s="64" t="str" cm="1">
        <f t="array" aca="1" ref="W502" ca="1">IF(C502="","",IF(D502="MCC","------",IF(K502="","Black",_xlfn.XLOOKUP(K502,Table_RotateWireColor[circuit],INDIRECT("Table_RotateWireColor["&amp;U502&amp;"]")))))</f>
        <v/>
      </c>
      <c r="X502" s="64" t="str" cm="1">
        <f t="array" aca="1" ref="X502" ca="1">IF(C502="","",IF(D502="MCC","-----",IF(AH502=1,"-",IF(K502="","Red",_xlfn.XLOOKUP(L502,Table_RotateWireColor[circuit],INDIRECT("Table_RotateWireColor["&amp;U502&amp;"]"))))))</f>
        <v/>
      </c>
      <c r="Y502" s="64" t="str" cm="1">
        <f t="array" aca="1" ref="Y502" ca="1">IF(C502="","",IF(D502="MCC","-----",IF(AH502&lt;=2,"-",IF(K502="","Blue",_xlfn.XLOOKUP(M502,Table_RotateWireColor[circuit],INDIRECT("Table_RotateWireColor["&amp;U502&amp;"]"))))))</f>
        <v/>
      </c>
      <c r="Z502" s="64" t="str" cm="1">
        <f t="array" aca="1" ref="Z502" ca="1">IF(C502="","",IF(D502="MCC","-----",IF(AI502&lt;&gt;1,"-",IF(K502="","White",_xlfn.XLOOKUP("N",Table_RotateWireColor[circuit],INDIRECT("Table_RotateWireColor["&amp;U502&amp;"]"))))))</f>
        <v/>
      </c>
      <c r="AA502" s="64" t="str">
        <f t="shared" si="83"/>
        <v/>
      </c>
      <c r="AB502" s="67" t="str">
        <f>IF(C502="","","PWxx-"&amp;_xlfn.XLOOKUP(C502,table_Termination[Connector],table_Termination[Abbreviation])&amp;"T-xxSALx("&amp;IF(D502="LFMC",0,IF(D502="MCC",1,3))&amp;IF(Q502="Bolt",1,0)&amp;IF(AL502="None",0,IF(AL502="1G",1,IF(AL502="4x4",2,3)))&amp;")")</f>
        <v/>
      </c>
      <c r="AC502" s="68" t="str">
        <f>IF(D502="MCC","MC Cable Wire Colors "&amp;_xlfn.XLOOKUP(C502,table_Termination[Connector],table_Termination[MCC_Wire_Colors]),"")</f>
        <v/>
      </c>
      <c r="AD502" s="69"/>
      <c r="AG502" t="e">
        <f>IF(AND(LEFT(C502,2)="L6",_xlfn.NUMBERVALUE(LEFT(U502,3))&gt;250),"1ph",_xlfn.XLOOKUP(C502,table_Termination[Connector],table_Termination[Phasing]))</f>
        <v>#N/A</v>
      </c>
      <c r="AH502" t="e">
        <f>_xlfn.XLOOKUP('Order Entry'!AG502,lookup!$O$3:$O$7,lookup!$P$3:$P$7)</f>
        <v>#N/A</v>
      </c>
      <c r="AI502" t="e">
        <f>_xlfn.XLOOKUP('Order Entry'!AG502,lookup!$O$3:$O$7,lookup!$Q$3:$Q$7)</f>
        <v>#N/A</v>
      </c>
      <c r="AJ502">
        <f t="shared" si="80"/>
        <v>0</v>
      </c>
      <c r="AK502" t="e">
        <f>_xlfn.XLOOKUP(C502,table_Termination[Connector],table_Termination[Plate_Hole])</f>
        <v>#N/A</v>
      </c>
      <c r="AL502" t="e">
        <f>_xlfn.XLOOKUP(V502,lookup!$AD$68:$AD$72,lookup!$AC$68:$AC$72)</f>
        <v>#N/A</v>
      </c>
      <c r="AM502" s="44" t="str" cm="1">
        <f t="array" ref="AM502">IF(C502="","",IF(_xlfn.XLOOKUP(C502,table_Termination[Connector],table_Termination[Plate_Hole])=1.6,{"4x4","1G"},IF(_xlfn.XLOOKUP(C502,table_Termination[Connector],table_Termination[Plate_Hole])=2.1,"4x4","None")))</f>
        <v/>
      </c>
      <c r="AO502" s="44" t="str" cm="1">
        <f t="array" ref="AO502">IF(AM502="","None",_xlfn.XLOOKUP(_xlfn.ANCHORARRAY(AM502),lookup!$AC$68:$AC$72,lookup!$AD$68:$AD$72))</f>
        <v>None</v>
      </c>
      <c r="AQ502" s="44" t="s">
        <v>283</v>
      </c>
      <c r="AR502" t="str">
        <f>IF(C502="","",_xlfn.XLOOKUP(_xlfn.XLOOKUP(C502,table_Termination[Connector],table_Termination[SQD_Breaker]),Table_Breaker[breaker],Table_Breaker[Description]))</f>
        <v/>
      </c>
      <c r="AS502" t="str">
        <f>IF(C502="","",_xlfn.XLOOKUP(_xlfn.XLOOKUP(C502,table_Termination[Connector],table_Termination[HV_Siem_Breaker]),Table_Breaker[breaker],Table_Breaker[Description],""))</f>
        <v/>
      </c>
      <c r="AT502" s="44" t="s">
        <v>283</v>
      </c>
      <c r="AU502" t="e">
        <f t="shared" si="84"/>
        <v>#N/A</v>
      </c>
      <c r="AV502" t="e">
        <f t="shared" si="85"/>
        <v>#N/A</v>
      </c>
      <c r="AW502" s="44" t="str" cm="1">
        <f t="array" ref="AW502">IF(D502="","",_xlfn.TOROW(lookup!A683:A695))</f>
        <v/>
      </c>
    </row>
    <row r="503" spans="1:49" x14ac:dyDescent="0.25">
      <c r="A503" s="56">
        <v>494</v>
      </c>
      <c r="B503" s="57" t="str">
        <f t="shared" si="81"/>
        <v/>
      </c>
      <c r="C503" s="58"/>
      <c r="D503" s="58"/>
      <c r="E503" s="57"/>
      <c r="F503" s="57" t="str">
        <f t="shared" si="82"/>
        <v/>
      </c>
      <c r="G503" s="57"/>
      <c r="H503" s="59"/>
      <c r="I503" s="59" t="s">
        <v>183</v>
      </c>
      <c r="J503" s="59" t="s">
        <v>183</v>
      </c>
      <c r="K503" s="59"/>
      <c r="L503" s="60" t="str">
        <f t="shared" si="86"/>
        <v/>
      </c>
      <c r="M503" s="60" t="str">
        <f t="shared" si="87"/>
        <v/>
      </c>
      <c r="N503" s="59"/>
      <c r="O503" s="59"/>
      <c r="P503" s="61"/>
      <c r="Q503" s="61"/>
      <c r="R503" s="62" t="str">
        <f>IF(C503="","",_xlfn.XLOOKUP(C503,table_Termination[Connector],table_Termination[Conduit_Size]))</f>
        <v/>
      </c>
      <c r="S503" s="63" t="str">
        <f>IF(C503="","",_xlfn.XLOOKUP(C503,table_Termination[Connector],table_Termination[Wire AWG]))</f>
        <v/>
      </c>
      <c r="T503" s="64" t="str">
        <f t="shared" si="79"/>
        <v/>
      </c>
      <c r="U503" s="65" t="str">
        <f>IF(C503="","",LEFT(_xlfn.XLOOKUP(C503,table_Termination[Connector],table_Termination[Voltage]),3))</f>
        <v/>
      </c>
      <c r="V503" s="66" t="str">
        <f t="shared" si="88"/>
        <v/>
      </c>
      <c r="W503" s="64" t="str" cm="1">
        <f t="array" aca="1" ref="W503" ca="1">IF(C503="","",IF(D503="MCC","------",IF(K503="","Black",_xlfn.XLOOKUP(K503,Table_RotateWireColor[circuit],INDIRECT("Table_RotateWireColor["&amp;U503&amp;"]")))))</f>
        <v/>
      </c>
      <c r="X503" s="64" t="str" cm="1">
        <f t="array" aca="1" ref="X503" ca="1">IF(C503="","",IF(D503="MCC","-----",IF(AH503=1,"-",IF(K503="","Red",_xlfn.XLOOKUP(L503,Table_RotateWireColor[circuit],INDIRECT("Table_RotateWireColor["&amp;U503&amp;"]"))))))</f>
        <v/>
      </c>
      <c r="Y503" s="64" t="str" cm="1">
        <f t="array" aca="1" ref="Y503" ca="1">IF(C503="","",IF(D503="MCC","-----",IF(AH503&lt;=2,"-",IF(K503="","Blue",_xlfn.XLOOKUP(M503,Table_RotateWireColor[circuit],INDIRECT("Table_RotateWireColor["&amp;U503&amp;"]"))))))</f>
        <v/>
      </c>
      <c r="Z503" s="64" t="str" cm="1">
        <f t="array" aca="1" ref="Z503" ca="1">IF(C503="","",IF(D503="MCC","-----",IF(AI503&lt;&gt;1,"-",IF(K503="","White",_xlfn.XLOOKUP("N",Table_RotateWireColor[circuit],INDIRECT("Table_RotateWireColor["&amp;U503&amp;"]"))))))</f>
        <v/>
      </c>
      <c r="AA503" s="64" t="str">
        <f t="shared" si="83"/>
        <v/>
      </c>
      <c r="AB503" s="67" t="str">
        <f>IF(C503="","","PWxx-"&amp;_xlfn.XLOOKUP(C503,table_Termination[Connector],table_Termination[Abbreviation])&amp;"T-xxSALx("&amp;IF(D503="LFMC",0,IF(D503="MCC",1,3))&amp;IF(Q503="Bolt",1,0)&amp;IF(AL503="None",0,IF(AL503="1G",1,IF(AL503="4x4",2,3)))&amp;")")</f>
        <v/>
      </c>
      <c r="AC503" s="68" t="str">
        <f>IF(D503="MCC","MC Cable Wire Colors "&amp;_xlfn.XLOOKUP(C503,table_Termination[Connector],table_Termination[MCC_Wire_Colors]),"")</f>
        <v/>
      </c>
      <c r="AD503" s="69"/>
      <c r="AG503" t="e">
        <f>IF(AND(LEFT(C503,2)="L6",_xlfn.NUMBERVALUE(LEFT(U503,3))&gt;250),"1ph",_xlfn.XLOOKUP(C503,table_Termination[Connector],table_Termination[Phasing]))</f>
        <v>#N/A</v>
      </c>
      <c r="AH503" t="e">
        <f>_xlfn.XLOOKUP('Order Entry'!AG503,lookup!$O$3:$O$7,lookup!$P$3:$P$7)</f>
        <v>#N/A</v>
      </c>
      <c r="AI503" t="e">
        <f>_xlfn.XLOOKUP('Order Entry'!AG503,lookup!$O$3:$O$7,lookup!$Q$3:$Q$7)</f>
        <v>#N/A</v>
      </c>
      <c r="AJ503">
        <f t="shared" si="80"/>
        <v>0</v>
      </c>
      <c r="AK503" t="e">
        <f>_xlfn.XLOOKUP(C503,table_Termination[Connector],table_Termination[Plate_Hole])</f>
        <v>#N/A</v>
      </c>
      <c r="AL503" t="e">
        <f>_xlfn.XLOOKUP(V503,lookup!$AD$68:$AD$72,lookup!$AC$68:$AC$72)</f>
        <v>#N/A</v>
      </c>
      <c r="AM503" s="44" t="str" cm="1">
        <f t="array" ref="AM503">IF(C503="","",IF(_xlfn.XLOOKUP(C503,table_Termination[Connector],table_Termination[Plate_Hole])=1.6,{"4x4","1G"},IF(_xlfn.XLOOKUP(C503,table_Termination[Connector],table_Termination[Plate_Hole])=2.1,"4x4","None")))</f>
        <v/>
      </c>
      <c r="AO503" s="44" t="str" cm="1">
        <f t="array" ref="AO503">IF(AM503="","None",_xlfn.XLOOKUP(_xlfn.ANCHORARRAY(AM503),lookup!$AC$68:$AC$72,lookup!$AD$68:$AD$72))</f>
        <v>None</v>
      </c>
      <c r="AQ503" s="44" t="s">
        <v>283</v>
      </c>
      <c r="AR503" t="str">
        <f>IF(C503="","",_xlfn.XLOOKUP(_xlfn.XLOOKUP(C503,table_Termination[Connector],table_Termination[SQD_Breaker]),Table_Breaker[breaker],Table_Breaker[Description]))</f>
        <v/>
      </c>
      <c r="AS503" t="str">
        <f>IF(C503="","",_xlfn.XLOOKUP(_xlfn.XLOOKUP(C503,table_Termination[Connector],table_Termination[HV_Siem_Breaker]),Table_Breaker[breaker],Table_Breaker[Description],""))</f>
        <v/>
      </c>
      <c r="AT503" s="44" t="s">
        <v>283</v>
      </c>
      <c r="AU503" t="e">
        <f t="shared" si="84"/>
        <v>#N/A</v>
      </c>
      <c r="AV503" t="e">
        <f t="shared" si="85"/>
        <v>#N/A</v>
      </c>
      <c r="AW503" s="44" t="str" cm="1">
        <f t="array" ref="AW503">IF(D503="","",_xlfn.TOROW(lookup!A684:A696))</f>
        <v/>
      </c>
    </row>
    <row r="504" spans="1:49" x14ac:dyDescent="0.25">
      <c r="A504" s="56">
        <v>495</v>
      </c>
      <c r="B504" s="57" t="str">
        <f t="shared" si="81"/>
        <v/>
      </c>
      <c r="C504" s="58"/>
      <c r="D504" s="58"/>
      <c r="E504" s="57"/>
      <c r="F504" s="57" t="str">
        <f t="shared" si="82"/>
        <v/>
      </c>
      <c r="G504" s="57"/>
      <c r="H504" s="59"/>
      <c r="I504" s="59" t="s">
        <v>183</v>
      </c>
      <c r="J504" s="59" t="s">
        <v>183</v>
      </c>
      <c r="K504" s="59"/>
      <c r="L504" s="60" t="str">
        <f t="shared" si="86"/>
        <v/>
      </c>
      <c r="M504" s="60" t="str">
        <f t="shared" si="87"/>
        <v/>
      </c>
      <c r="N504" s="59"/>
      <c r="O504" s="59"/>
      <c r="P504" s="61"/>
      <c r="Q504" s="61"/>
      <c r="R504" s="62" t="str">
        <f>IF(C504="","",_xlfn.XLOOKUP(C504,table_Termination[Connector],table_Termination[Conduit_Size]))</f>
        <v/>
      </c>
      <c r="S504" s="63" t="str">
        <f>IF(C504="","",_xlfn.XLOOKUP(C504,table_Termination[Connector],table_Termination[Wire AWG]))</f>
        <v/>
      </c>
      <c r="T504" s="64" t="str">
        <f t="shared" si="79"/>
        <v/>
      </c>
      <c r="U504" s="65" t="str">
        <f>IF(C504="","",LEFT(_xlfn.XLOOKUP(C504,table_Termination[Connector],table_Termination[Voltage]),3))</f>
        <v/>
      </c>
      <c r="V504" s="66" t="str">
        <f t="shared" si="88"/>
        <v/>
      </c>
      <c r="W504" s="64" t="str" cm="1">
        <f t="array" aca="1" ref="W504" ca="1">IF(C504="","",IF(D504="MCC","------",IF(K504="","Black",_xlfn.XLOOKUP(K504,Table_RotateWireColor[circuit],INDIRECT("Table_RotateWireColor["&amp;U504&amp;"]")))))</f>
        <v/>
      </c>
      <c r="X504" s="64" t="str" cm="1">
        <f t="array" aca="1" ref="X504" ca="1">IF(C504="","",IF(D504="MCC","-----",IF(AH504=1,"-",IF(K504="","Red",_xlfn.XLOOKUP(L504,Table_RotateWireColor[circuit],INDIRECT("Table_RotateWireColor["&amp;U504&amp;"]"))))))</f>
        <v/>
      </c>
      <c r="Y504" s="64" t="str" cm="1">
        <f t="array" aca="1" ref="Y504" ca="1">IF(C504="","",IF(D504="MCC","-----",IF(AH504&lt;=2,"-",IF(K504="","Blue",_xlfn.XLOOKUP(M504,Table_RotateWireColor[circuit],INDIRECT("Table_RotateWireColor["&amp;U504&amp;"]"))))))</f>
        <v/>
      </c>
      <c r="Z504" s="64" t="str" cm="1">
        <f t="array" aca="1" ref="Z504" ca="1">IF(C504="","",IF(D504="MCC","-----",IF(AI504&lt;&gt;1,"-",IF(K504="","White",_xlfn.XLOOKUP("N",Table_RotateWireColor[circuit],INDIRECT("Table_RotateWireColor["&amp;U504&amp;"]"))))))</f>
        <v/>
      </c>
      <c r="AA504" s="64" t="str">
        <f t="shared" si="83"/>
        <v/>
      </c>
      <c r="AB504" s="67" t="str">
        <f>IF(C504="","","PWxx-"&amp;_xlfn.XLOOKUP(C504,table_Termination[Connector],table_Termination[Abbreviation])&amp;"T-xxSALx("&amp;IF(D504="LFMC",0,IF(D504="MCC",1,3))&amp;IF(Q504="Bolt",1,0)&amp;IF(AL504="None",0,IF(AL504="1G",1,IF(AL504="4x4",2,3)))&amp;")")</f>
        <v/>
      </c>
      <c r="AC504" s="68" t="str">
        <f>IF(D504="MCC","MC Cable Wire Colors "&amp;_xlfn.XLOOKUP(C504,table_Termination[Connector],table_Termination[MCC_Wire_Colors]),"")</f>
        <v/>
      </c>
      <c r="AD504" s="69"/>
      <c r="AG504" t="e">
        <f>IF(AND(LEFT(C504,2)="L6",_xlfn.NUMBERVALUE(LEFT(U504,3))&gt;250),"1ph",_xlfn.XLOOKUP(C504,table_Termination[Connector],table_Termination[Phasing]))</f>
        <v>#N/A</v>
      </c>
      <c r="AH504" t="e">
        <f>_xlfn.XLOOKUP('Order Entry'!AG504,lookup!$O$3:$O$7,lookup!$P$3:$P$7)</f>
        <v>#N/A</v>
      </c>
      <c r="AI504" t="e">
        <f>_xlfn.XLOOKUP('Order Entry'!AG504,lookup!$O$3:$O$7,lookup!$Q$3:$Q$7)</f>
        <v>#N/A</v>
      </c>
      <c r="AJ504">
        <f t="shared" si="80"/>
        <v>0</v>
      </c>
      <c r="AK504" t="e">
        <f>_xlfn.XLOOKUP(C504,table_Termination[Connector],table_Termination[Plate_Hole])</f>
        <v>#N/A</v>
      </c>
      <c r="AL504" t="e">
        <f>_xlfn.XLOOKUP(V504,lookup!$AD$68:$AD$72,lookup!$AC$68:$AC$72)</f>
        <v>#N/A</v>
      </c>
      <c r="AM504" s="44" t="str" cm="1">
        <f t="array" ref="AM504">IF(C504="","",IF(_xlfn.XLOOKUP(C504,table_Termination[Connector],table_Termination[Plate_Hole])=1.6,{"4x4","1G"},IF(_xlfn.XLOOKUP(C504,table_Termination[Connector],table_Termination[Plate_Hole])=2.1,"4x4","None")))</f>
        <v/>
      </c>
      <c r="AO504" s="44" t="str" cm="1">
        <f t="array" ref="AO504">IF(AM504="","None",_xlfn.XLOOKUP(_xlfn.ANCHORARRAY(AM504),lookup!$AC$68:$AC$72,lookup!$AD$68:$AD$72))</f>
        <v>None</v>
      </c>
      <c r="AQ504" s="44" t="s">
        <v>283</v>
      </c>
      <c r="AR504" t="str">
        <f>IF(C504="","",_xlfn.XLOOKUP(_xlfn.XLOOKUP(C504,table_Termination[Connector],table_Termination[SQD_Breaker]),Table_Breaker[breaker],Table_Breaker[Description]))</f>
        <v/>
      </c>
      <c r="AS504" t="str">
        <f>IF(C504="","",_xlfn.XLOOKUP(_xlfn.XLOOKUP(C504,table_Termination[Connector],table_Termination[HV_Siem_Breaker]),Table_Breaker[breaker],Table_Breaker[Description],""))</f>
        <v/>
      </c>
      <c r="AT504" s="44" t="s">
        <v>283</v>
      </c>
      <c r="AU504" t="e">
        <f t="shared" si="84"/>
        <v>#N/A</v>
      </c>
      <c r="AV504" t="e">
        <f t="shared" si="85"/>
        <v>#N/A</v>
      </c>
      <c r="AW504" s="44" t="str" cm="1">
        <f t="array" ref="AW504">IF(D504="","",_xlfn.TOROW(lookup!A685:A697))</f>
        <v/>
      </c>
    </row>
    <row r="505" spans="1:49" x14ac:dyDescent="0.25">
      <c r="A505" s="56">
        <v>496</v>
      </c>
      <c r="B505" s="57" t="str">
        <f t="shared" si="81"/>
        <v/>
      </c>
      <c r="C505" s="58"/>
      <c r="D505" s="58"/>
      <c r="E505" s="57"/>
      <c r="F505" s="57" t="str">
        <f t="shared" si="82"/>
        <v/>
      </c>
      <c r="G505" s="57"/>
      <c r="H505" s="59"/>
      <c r="I505" s="59" t="s">
        <v>183</v>
      </c>
      <c r="J505" s="59" t="s">
        <v>183</v>
      </c>
      <c r="K505" s="59"/>
      <c r="L505" s="60" t="str">
        <f t="shared" si="86"/>
        <v/>
      </c>
      <c r="M505" s="60" t="str">
        <f t="shared" si="87"/>
        <v/>
      </c>
      <c r="N505" s="59"/>
      <c r="O505" s="59"/>
      <c r="P505" s="61"/>
      <c r="Q505" s="61"/>
      <c r="R505" s="62" t="str">
        <f>IF(C505="","",_xlfn.XLOOKUP(C505,table_Termination[Connector],table_Termination[Conduit_Size]))</f>
        <v/>
      </c>
      <c r="S505" s="63" t="str">
        <f>IF(C505="","",_xlfn.XLOOKUP(C505,table_Termination[Connector],table_Termination[Wire AWG]))</f>
        <v/>
      </c>
      <c r="T505" s="64" t="str">
        <f t="shared" si="79"/>
        <v/>
      </c>
      <c r="U505" s="65" t="str">
        <f>IF(C505="","",LEFT(_xlfn.XLOOKUP(C505,table_Termination[Connector],table_Termination[Voltage]),3))</f>
        <v/>
      </c>
      <c r="V505" s="66" t="str">
        <f t="shared" si="88"/>
        <v/>
      </c>
      <c r="W505" s="64" t="str" cm="1">
        <f t="array" aca="1" ref="W505" ca="1">IF(C505="","",IF(D505="MCC","------",IF(K505="","Black",_xlfn.XLOOKUP(K505,Table_RotateWireColor[circuit],INDIRECT("Table_RotateWireColor["&amp;U505&amp;"]")))))</f>
        <v/>
      </c>
      <c r="X505" s="64" t="str" cm="1">
        <f t="array" aca="1" ref="X505" ca="1">IF(C505="","",IF(D505="MCC","-----",IF(AH505=1,"-",IF(K505="","Red",_xlfn.XLOOKUP(L505,Table_RotateWireColor[circuit],INDIRECT("Table_RotateWireColor["&amp;U505&amp;"]"))))))</f>
        <v/>
      </c>
      <c r="Y505" s="64" t="str" cm="1">
        <f t="array" aca="1" ref="Y505" ca="1">IF(C505="","",IF(D505="MCC","-----",IF(AH505&lt;=2,"-",IF(K505="","Blue",_xlfn.XLOOKUP(M505,Table_RotateWireColor[circuit],INDIRECT("Table_RotateWireColor["&amp;U505&amp;"]"))))))</f>
        <v/>
      </c>
      <c r="Z505" s="64" t="str" cm="1">
        <f t="array" aca="1" ref="Z505" ca="1">IF(C505="","",IF(D505="MCC","-----",IF(AI505&lt;&gt;1,"-",IF(K505="","White",_xlfn.XLOOKUP("N",Table_RotateWireColor[circuit],INDIRECT("Table_RotateWireColor["&amp;U505&amp;"]"))))))</f>
        <v/>
      </c>
      <c r="AA505" s="64" t="str">
        <f t="shared" si="83"/>
        <v/>
      </c>
      <c r="AB505" s="67" t="str">
        <f>IF(C505="","","PWxx-"&amp;_xlfn.XLOOKUP(C505,table_Termination[Connector],table_Termination[Abbreviation])&amp;"T-xxSALx("&amp;IF(D505="LFMC",0,IF(D505="MCC",1,3))&amp;IF(Q505="Bolt",1,0)&amp;IF(AL505="None",0,IF(AL505="1G",1,IF(AL505="4x4",2,3)))&amp;")")</f>
        <v/>
      </c>
      <c r="AC505" s="68" t="str">
        <f>IF(D505="MCC","MC Cable Wire Colors "&amp;_xlfn.XLOOKUP(C505,table_Termination[Connector],table_Termination[MCC_Wire_Colors]),"")</f>
        <v/>
      </c>
      <c r="AD505" s="69"/>
      <c r="AG505" t="e">
        <f>IF(AND(LEFT(C505,2)="L6",_xlfn.NUMBERVALUE(LEFT(U505,3))&gt;250),"1ph",_xlfn.XLOOKUP(C505,table_Termination[Connector],table_Termination[Phasing]))</f>
        <v>#N/A</v>
      </c>
      <c r="AH505" t="e">
        <f>_xlfn.XLOOKUP('Order Entry'!AG505,lookup!$O$3:$O$7,lookup!$P$3:$P$7)</f>
        <v>#N/A</v>
      </c>
      <c r="AI505" t="e">
        <f>_xlfn.XLOOKUP('Order Entry'!AG505,lookup!$O$3:$O$7,lookup!$Q$3:$Q$7)</f>
        <v>#N/A</v>
      </c>
      <c r="AJ505">
        <f t="shared" si="80"/>
        <v>0</v>
      </c>
      <c r="AK505" t="e">
        <f>_xlfn.XLOOKUP(C505,table_Termination[Connector],table_Termination[Plate_Hole])</f>
        <v>#N/A</v>
      </c>
      <c r="AL505" t="e">
        <f>_xlfn.XLOOKUP(V505,lookup!$AD$68:$AD$72,lookup!$AC$68:$AC$72)</f>
        <v>#N/A</v>
      </c>
      <c r="AM505" s="44" t="str" cm="1">
        <f t="array" ref="AM505">IF(C505="","",IF(_xlfn.XLOOKUP(C505,table_Termination[Connector],table_Termination[Plate_Hole])=1.6,{"4x4","1G"},IF(_xlfn.XLOOKUP(C505,table_Termination[Connector],table_Termination[Plate_Hole])=2.1,"4x4","None")))</f>
        <v/>
      </c>
      <c r="AO505" s="44" t="str" cm="1">
        <f t="array" ref="AO505">IF(AM505="","None",_xlfn.XLOOKUP(_xlfn.ANCHORARRAY(AM505),lookup!$AC$68:$AC$72,lookup!$AD$68:$AD$72))</f>
        <v>None</v>
      </c>
      <c r="AQ505" s="44" t="s">
        <v>283</v>
      </c>
      <c r="AR505" t="str">
        <f>IF(C505="","",_xlfn.XLOOKUP(_xlfn.XLOOKUP(C505,table_Termination[Connector],table_Termination[SQD_Breaker]),Table_Breaker[breaker],Table_Breaker[Description]))</f>
        <v/>
      </c>
      <c r="AS505" t="str">
        <f>IF(C505="","",_xlfn.XLOOKUP(_xlfn.XLOOKUP(C505,table_Termination[Connector],table_Termination[HV_Siem_Breaker]),Table_Breaker[breaker],Table_Breaker[Description],""))</f>
        <v/>
      </c>
      <c r="AT505" s="44" t="s">
        <v>283</v>
      </c>
      <c r="AU505" t="e">
        <f t="shared" si="84"/>
        <v>#N/A</v>
      </c>
      <c r="AV505" t="e">
        <f t="shared" si="85"/>
        <v>#N/A</v>
      </c>
      <c r="AW505" s="44" t="str" cm="1">
        <f t="array" ref="AW505">IF(D505="","",_xlfn.TOROW(lookup!A686:A698))</f>
        <v/>
      </c>
    </row>
    <row r="506" spans="1:49" x14ac:dyDescent="0.25">
      <c r="A506" s="56">
        <v>497</v>
      </c>
      <c r="B506" s="57" t="str">
        <f t="shared" si="81"/>
        <v/>
      </c>
      <c r="C506" s="58"/>
      <c r="D506" s="58"/>
      <c r="E506" s="57"/>
      <c r="F506" s="57" t="str">
        <f t="shared" si="82"/>
        <v/>
      </c>
      <c r="G506" s="57"/>
      <c r="H506" s="59"/>
      <c r="I506" s="59" t="s">
        <v>183</v>
      </c>
      <c r="J506" s="59" t="s">
        <v>183</v>
      </c>
      <c r="K506" s="59"/>
      <c r="L506" s="60" t="str">
        <f t="shared" si="86"/>
        <v/>
      </c>
      <c r="M506" s="60" t="str">
        <f t="shared" si="87"/>
        <v/>
      </c>
      <c r="N506" s="59"/>
      <c r="O506" s="59"/>
      <c r="P506" s="61"/>
      <c r="Q506" s="61"/>
      <c r="R506" s="62" t="str">
        <f>IF(C506="","",_xlfn.XLOOKUP(C506,table_Termination[Connector],table_Termination[Conduit_Size]))</f>
        <v/>
      </c>
      <c r="S506" s="63" t="str">
        <f>IF(C506="","",_xlfn.XLOOKUP(C506,table_Termination[Connector],table_Termination[Wire AWG]))</f>
        <v/>
      </c>
      <c r="T506" s="64" t="str">
        <f t="shared" si="79"/>
        <v/>
      </c>
      <c r="U506" s="65" t="str">
        <f>IF(C506="","",LEFT(_xlfn.XLOOKUP(C506,table_Termination[Connector],table_Termination[Voltage]),3))</f>
        <v/>
      </c>
      <c r="V506" s="66" t="str">
        <f t="shared" si="88"/>
        <v/>
      </c>
      <c r="W506" s="64" t="str" cm="1">
        <f t="array" aca="1" ref="W506" ca="1">IF(C506="","",IF(D506="MCC","------",IF(K506="","Black",_xlfn.XLOOKUP(K506,Table_RotateWireColor[circuit],INDIRECT("Table_RotateWireColor["&amp;U506&amp;"]")))))</f>
        <v/>
      </c>
      <c r="X506" s="64" t="str" cm="1">
        <f t="array" aca="1" ref="X506" ca="1">IF(C506="","",IF(D506="MCC","-----",IF(AH506=1,"-",IF(K506="","Red",_xlfn.XLOOKUP(L506,Table_RotateWireColor[circuit],INDIRECT("Table_RotateWireColor["&amp;U506&amp;"]"))))))</f>
        <v/>
      </c>
      <c r="Y506" s="64" t="str" cm="1">
        <f t="array" aca="1" ref="Y506" ca="1">IF(C506="","",IF(D506="MCC","-----",IF(AH506&lt;=2,"-",IF(K506="","Blue",_xlfn.XLOOKUP(M506,Table_RotateWireColor[circuit],INDIRECT("Table_RotateWireColor["&amp;U506&amp;"]"))))))</f>
        <v/>
      </c>
      <c r="Z506" s="64" t="str" cm="1">
        <f t="array" aca="1" ref="Z506" ca="1">IF(C506="","",IF(D506="MCC","-----",IF(AI506&lt;&gt;1,"-",IF(K506="","White",_xlfn.XLOOKUP("N",Table_RotateWireColor[circuit],INDIRECT("Table_RotateWireColor["&amp;U506&amp;"]"))))))</f>
        <v/>
      </c>
      <c r="AA506" s="64" t="str">
        <f t="shared" si="83"/>
        <v/>
      </c>
      <c r="AB506" s="67" t="str">
        <f>IF(C506="","","PWxx-"&amp;_xlfn.XLOOKUP(C506,table_Termination[Connector],table_Termination[Abbreviation])&amp;"T-xxSALx("&amp;IF(D506="LFMC",0,IF(D506="MCC",1,3))&amp;IF(Q506="Bolt",1,0)&amp;IF(AL506="None",0,IF(AL506="1G",1,IF(AL506="4x4",2,3)))&amp;")")</f>
        <v/>
      </c>
      <c r="AC506" s="68" t="str">
        <f>IF(D506="MCC","MC Cable Wire Colors "&amp;_xlfn.XLOOKUP(C506,table_Termination[Connector],table_Termination[MCC_Wire_Colors]),"")</f>
        <v/>
      </c>
      <c r="AD506" s="69"/>
      <c r="AG506" t="e">
        <f>IF(AND(LEFT(C506,2)="L6",_xlfn.NUMBERVALUE(LEFT(U506,3))&gt;250),"1ph",_xlfn.XLOOKUP(C506,table_Termination[Connector],table_Termination[Phasing]))</f>
        <v>#N/A</v>
      </c>
      <c r="AH506" t="e">
        <f>_xlfn.XLOOKUP('Order Entry'!AG506,lookup!$O$3:$O$7,lookup!$P$3:$P$7)</f>
        <v>#N/A</v>
      </c>
      <c r="AI506" t="e">
        <f>_xlfn.XLOOKUP('Order Entry'!AG506,lookup!$O$3:$O$7,lookup!$Q$3:$Q$7)</f>
        <v>#N/A</v>
      </c>
      <c r="AJ506">
        <f t="shared" si="80"/>
        <v>0</v>
      </c>
      <c r="AK506" t="e">
        <f>_xlfn.XLOOKUP(C506,table_Termination[Connector],table_Termination[Plate_Hole])</f>
        <v>#N/A</v>
      </c>
      <c r="AL506" t="e">
        <f>_xlfn.XLOOKUP(V506,lookup!$AD$68:$AD$72,lookup!$AC$68:$AC$72)</f>
        <v>#N/A</v>
      </c>
      <c r="AM506" s="44" t="str" cm="1">
        <f t="array" ref="AM506">IF(C506="","",IF(_xlfn.XLOOKUP(C506,table_Termination[Connector],table_Termination[Plate_Hole])=1.6,{"4x4","1G"},IF(_xlfn.XLOOKUP(C506,table_Termination[Connector],table_Termination[Plate_Hole])=2.1,"4x4","None")))</f>
        <v/>
      </c>
      <c r="AO506" s="44" t="str" cm="1">
        <f t="array" ref="AO506">IF(AM506="","None",_xlfn.XLOOKUP(_xlfn.ANCHORARRAY(AM506),lookup!$AC$68:$AC$72,lookup!$AD$68:$AD$72))</f>
        <v>None</v>
      </c>
      <c r="AQ506" s="44" t="s">
        <v>283</v>
      </c>
      <c r="AR506" t="str">
        <f>IF(C506="","",_xlfn.XLOOKUP(_xlfn.XLOOKUP(C506,table_Termination[Connector],table_Termination[SQD_Breaker]),Table_Breaker[breaker],Table_Breaker[Description]))</f>
        <v/>
      </c>
      <c r="AS506" t="str">
        <f>IF(C506="","",_xlfn.XLOOKUP(_xlfn.XLOOKUP(C506,table_Termination[Connector],table_Termination[HV_Siem_Breaker]),Table_Breaker[breaker],Table_Breaker[Description],""))</f>
        <v/>
      </c>
      <c r="AT506" s="44" t="s">
        <v>283</v>
      </c>
      <c r="AU506" t="e">
        <f t="shared" si="84"/>
        <v>#N/A</v>
      </c>
      <c r="AV506" t="e">
        <f t="shared" si="85"/>
        <v>#N/A</v>
      </c>
      <c r="AW506" s="44" t="str" cm="1">
        <f t="array" ref="AW506">IF(D506="","",_xlfn.TOROW(lookup!A687:A699))</f>
        <v/>
      </c>
    </row>
    <row r="507" spans="1:49" x14ac:dyDescent="0.25">
      <c r="A507" s="56">
        <v>498</v>
      </c>
      <c r="B507" s="57" t="str">
        <f t="shared" si="81"/>
        <v/>
      </c>
      <c r="C507" s="58"/>
      <c r="D507" s="58"/>
      <c r="E507" s="57"/>
      <c r="F507" s="57" t="str">
        <f t="shared" si="82"/>
        <v/>
      </c>
      <c r="G507" s="57"/>
      <c r="H507" s="59"/>
      <c r="I507" s="59" t="s">
        <v>183</v>
      </c>
      <c r="J507" s="59" t="s">
        <v>183</v>
      </c>
      <c r="K507" s="59"/>
      <c r="L507" s="60" t="str">
        <f t="shared" si="86"/>
        <v/>
      </c>
      <c r="M507" s="60" t="str">
        <f t="shared" si="87"/>
        <v/>
      </c>
      <c r="N507" s="59"/>
      <c r="O507" s="59"/>
      <c r="P507" s="61"/>
      <c r="Q507" s="61"/>
      <c r="R507" s="62" t="str">
        <f>IF(C507="","",_xlfn.XLOOKUP(C507,table_Termination[Connector],table_Termination[Conduit_Size]))</f>
        <v/>
      </c>
      <c r="S507" s="63" t="str">
        <f>IF(C507="","",_xlfn.XLOOKUP(C507,table_Termination[Connector],table_Termination[Wire AWG]))</f>
        <v/>
      </c>
      <c r="T507" s="64" t="str">
        <f t="shared" si="79"/>
        <v/>
      </c>
      <c r="U507" s="65" t="str">
        <f>IF(C507="","",LEFT(_xlfn.XLOOKUP(C507,table_Termination[Connector],table_Termination[Voltage]),3))</f>
        <v/>
      </c>
      <c r="V507" s="66" t="str">
        <f t="shared" si="88"/>
        <v/>
      </c>
      <c r="W507" s="64" t="str" cm="1">
        <f t="array" aca="1" ref="W507" ca="1">IF(C507="","",IF(D507="MCC","------",IF(K507="","Black",_xlfn.XLOOKUP(K507,Table_RotateWireColor[circuit],INDIRECT("Table_RotateWireColor["&amp;U507&amp;"]")))))</f>
        <v/>
      </c>
      <c r="X507" s="64" t="str" cm="1">
        <f t="array" aca="1" ref="X507" ca="1">IF(C507="","",IF(D507="MCC","-----",IF(AH507=1,"-",IF(K507="","Red",_xlfn.XLOOKUP(L507,Table_RotateWireColor[circuit],INDIRECT("Table_RotateWireColor["&amp;U507&amp;"]"))))))</f>
        <v/>
      </c>
      <c r="Y507" s="64" t="str" cm="1">
        <f t="array" aca="1" ref="Y507" ca="1">IF(C507="","",IF(D507="MCC","-----",IF(AH507&lt;=2,"-",IF(K507="","Blue",_xlfn.XLOOKUP(M507,Table_RotateWireColor[circuit],INDIRECT("Table_RotateWireColor["&amp;U507&amp;"]"))))))</f>
        <v/>
      </c>
      <c r="Z507" s="64" t="str" cm="1">
        <f t="array" aca="1" ref="Z507" ca="1">IF(C507="","",IF(D507="MCC","-----",IF(AI507&lt;&gt;1,"-",IF(K507="","White",_xlfn.XLOOKUP("N",Table_RotateWireColor[circuit],INDIRECT("Table_RotateWireColor["&amp;U507&amp;"]"))))))</f>
        <v/>
      </c>
      <c r="AA507" s="64" t="str">
        <f t="shared" si="83"/>
        <v/>
      </c>
      <c r="AB507" s="67" t="str">
        <f>IF(C507="","","PWxx-"&amp;_xlfn.XLOOKUP(C507,table_Termination[Connector],table_Termination[Abbreviation])&amp;"T-xxSALx("&amp;IF(D507="LFMC",0,IF(D507="MCC",1,3))&amp;IF(Q507="Bolt",1,0)&amp;IF(AL507="None",0,IF(AL507="1G",1,IF(AL507="4x4",2,3)))&amp;")")</f>
        <v/>
      </c>
      <c r="AC507" s="68" t="str">
        <f>IF(D507="MCC","MC Cable Wire Colors "&amp;_xlfn.XLOOKUP(C507,table_Termination[Connector],table_Termination[MCC_Wire_Colors]),"")</f>
        <v/>
      </c>
      <c r="AD507" s="69"/>
      <c r="AG507" t="e">
        <f>IF(AND(LEFT(C507,2)="L6",_xlfn.NUMBERVALUE(LEFT(U507,3))&gt;250),"1ph",_xlfn.XLOOKUP(C507,table_Termination[Connector],table_Termination[Phasing]))</f>
        <v>#N/A</v>
      </c>
      <c r="AH507" t="e">
        <f>_xlfn.XLOOKUP('Order Entry'!AG507,lookup!$O$3:$O$7,lookup!$P$3:$P$7)</f>
        <v>#N/A</v>
      </c>
      <c r="AI507" t="e">
        <f>_xlfn.XLOOKUP('Order Entry'!AG507,lookup!$O$3:$O$7,lookup!$Q$3:$Q$7)</f>
        <v>#N/A</v>
      </c>
      <c r="AJ507">
        <f t="shared" si="80"/>
        <v>0</v>
      </c>
      <c r="AK507" t="e">
        <f>_xlfn.XLOOKUP(C507,table_Termination[Connector],table_Termination[Plate_Hole])</f>
        <v>#N/A</v>
      </c>
      <c r="AL507" t="e">
        <f>_xlfn.XLOOKUP(V507,lookup!$AD$68:$AD$72,lookup!$AC$68:$AC$72)</f>
        <v>#N/A</v>
      </c>
      <c r="AM507" s="44" t="str" cm="1">
        <f t="array" ref="AM507">IF(C507="","",IF(_xlfn.XLOOKUP(C507,table_Termination[Connector],table_Termination[Plate_Hole])=1.6,{"4x4","1G"},IF(_xlfn.XLOOKUP(C507,table_Termination[Connector],table_Termination[Plate_Hole])=2.1,"4x4","None")))</f>
        <v/>
      </c>
      <c r="AO507" s="44" t="str" cm="1">
        <f t="array" ref="AO507">IF(AM507="","None",_xlfn.XLOOKUP(_xlfn.ANCHORARRAY(AM507),lookup!$AC$68:$AC$72,lookup!$AD$68:$AD$72))</f>
        <v>None</v>
      </c>
      <c r="AQ507" s="44" t="s">
        <v>283</v>
      </c>
      <c r="AR507" t="str">
        <f>IF(C507="","",_xlfn.XLOOKUP(_xlfn.XLOOKUP(C507,table_Termination[Connector],table_Termination[SQD_Breaker]),Table_Breaker[breaker],Table_Breaker[Description]))</f>
        <v/>
      </c>
      <c r="AS507" t="str">
        <f>IF(C507="","",_xlfn.XLOOKUP(_xlfn.XLOOKUP(C507,table_Termination[Connector],table_Termination[HV_Siem_Breaker]),Table_Breaker[breaker],Table_Breaker[Description],""))</f>
        <v/>
      </c>
      <c r="AT507" s="44" t="s">
        <v>283</v>
      </c>
      <c r="AU507" t="e">
        <f t="shared" si="84"/>
        <v>#N/A</v>
      </c>
      <c r="AV507" t="e">
        <f t="shared" si="85"/>
        <v>#N/A</v>
      </c>
      <c r="AW507" s="44" t="str" cm="1">
        <f t="array" ref="AW507">IF(D507="","",_xlfn.TOROW(lookup!A688:A700))</f>
        <v/>
      </c>
    </row>
    <row r="508" spans="1:49" x14ac:dyDescent="0.25">
      <c r="A508" s="56">
        <v>499</v>
      </c>
      <c r="B508" s="57" t="str">
        <f t="shared" si="81"/>
        <v/>
      </c>
      <c r="C508" s="58"/>
      <c r="D508" s="58"/>
      <c r="E508" s="57"/>
      <c r="F508" s="57" t="str">
        <f t="shared" si="82"/>
        <v/>
      </c>
      <c r="G508" s="57"/>
      <c r="H508" s="59"/>
      <c r="I508" s="59" t="s">
        <v>183</v>
      </c>
      <c r="J508" s="59" t="s">
        <v>183</v>
      </c>
      <c r="K508" s="59"/>
      <c r="L508" s="60" t="str">
        <f t="shared" si="86"/>
        <v/>
      </c>
      <c r="M508" s="60" t="str">
        <f t="shared" si="87"/>
        <v/>
      </c>
      <c r="N508" s="59"/>
      <c r="O508" s="59"/>
      <c r="P508" s="61"/>
      <c r="Q508" s="61"/>
      <c r="R508" s="62" t="str">
        <f>IF(C508="","",_xlfn.XLOOKUP(C508,table_Termination[Connector],table_Termination[Conduit_Size]))</f>
        <v/>
      </c>
      <c r="S508" s="63" t="str">
        <f>IF(C508="","",_xlfn.XLOOKUP(C508,table_Termination[Connector],table_Termination[Wire AWG]))</f>
        <v/>
      </c>
      <c r="T508" s="64" t="str">
        <f t="shared" si="79"/>
        <v/>
      </c>
      <c r="U508" s="65" t="str">
        <f>IF(C508="","",LEFT(_xlfn.XLOOKUP(C508,table_Termination[Connector],table_Termination[Voltage]),3))</f>
        <v/>
      </c>
      <c r="V508" s="66" t="str">
        <f t="shared" si="88"/>
        <v/>
      </c>
      <c r="W508" s="64" t="str" cm="1">
        <f t="array" aca="1" ref="W508" ca="1">IF(C508="","",IF(D508="MCC","------",IF(K508="","Black",_xlfn.XLOOKUP(K508,Table_RotateWireColor[circuit],INDIRECT("Table_RotateWireColor["&amp;U508&amp;"]")))))</f>
        <v/>
      </c>
      <c r="X508" s="64" t="str" cm="1">
        <f t="array" aca="1" ref="X508" ca="1">IF(C508="","",IF(D508="MCC","-----",IF(AH508=1,"-",IF(K508="","Red",_xlfn.XLOOKUP(L508,Table_RotateWireColor[circuit],INDIRECT("Table_RotateWireColor["&amp;U508&amp;"]"))))))</f>
        <v/>
      </c>
      <c r="Y508" s="64" t="str" cm="1">
        <f t="array" aca="1" ref="Y508" ca="1">IF(C508="","",IF(D508="MCC","-----",IF(AH508&lt;=2,"-",IF(K508="","Blue",_xlfn.XLOOKUP(M508,Table_RotateWireColor[circuit],INDIRECT("Table_RotateWireColor["&amp;U508&amp;"]"))))))</f>
        <v/>
      </c>
      <c r="Z508" s="64" t="str" cm="1">
        <f t="array" aca="1" ref="Z508" ca="1">IF(C508="","",IF(D508="MCC","-----",IF(AI508&lt;&gt;1,"-",IF(K508="","White",_xlfn.XLOOKUP("N",Table_RotateWireColor[circuit],INDIRECT("Table_RotateWireColor["&amp;U508&amp;"]"))))))</f>
        <v/>
      </c>
      <c r="AA508" s="64" t="str">
        <f t="shared" si="83"/>
        <v/>
      </c>
      <c r="AB508" s="67" t="str">
        <f>IF(C508="","","PWxx-"&amp;_xlfn.XLOOKUP(C508,table_Termination[Connector],table_Termination[Abbreviation])&amp;"T-xxSALx("&amp;IF(D508="LFMC",0,IF(D508="MCC",1,3))&amp;IF(Q508="Bolt",1,0)&amp;IF(AL508="None",0,IF(AL508="1G",1,IF(AL508="4x4",2,3)))&amp;")")</f>
        <v/>
      </c>
      <c r="AC508" s="68" t="str">
        <f>IF(D508="MCC","MC Cable Wire Colors "&amp;_xlfn.XLOOKUP(C508,table_Termination[Connector],table_Termination[MCC_Wire_Colors]),"")</f>
        <v/>
      </c>
      <c r="AD508" s="69"/>
      <c r="AG508" t="e">
        <f>IF(AND(LEFT(C508,2)="L6",_xlfn.NUMBERVALUE(LEFT(U508,3))&gt;250),"1ph",_xlfn.XLOOKUP(C508,table_Termination[Connector],table_Termination[Phasing]))</f>
        <v>#N/A</v>
      </c>
      <c r="AH508" t="e">
        <f>_xlfn.XLOOKUP('Order Entry'!AG508,lookup!$O$3:$O$7,lookup!$P$3:$P$7)</f>
        <v>#N/A</v>
      </c>
      <c r="AI508" t="e">
        <f>_xlfn.XLOOKUP('Order Entry'!AG508,lookup!$O$3:$O$7,lookup!$Q$3:$Q$7)</f>
        <v>#N/A</v>
      </c>
      <c r="AJ508">
        <f t="shared" si="80"/>
        <v>0</v>
      </c>
      <c r="AK508" t="e">
        <f>_xlfn.XLOOKUP(C508,table_Termination[Connector],table_Termination[Plate_Hole])</f>
        <v>#N/A</v>
      </c>
      <c r="AL508" t="e">
        <f>_xlfn.XLOOKUP(V508,lookup!$AD$68:$AD$72,lookup!$AC$68:$AC$72)</f>
        <v>#N/A</v>
      </c>
      <c r="AM508" s="44" t="str" cm="1">
        <f t="array" ref="AM508">IF(C508="","",IF(_xlfn.XLOOKUP(C508,table_Termination[Connector],table_Termination[Plate_Hole])=1.6,{"4x4","1G"},IF(_xlfn.XLOOKUP(C508,table_Termination[Connector],table_Termination[Plate_Hole])=2.1,"4x4","None")))</f>
        <v/>
      </c>
      <c r="AO508" s="44" t="str" cm="1">
        <f t="array" ref="AO508">IF(AM508="","None",_xlfn.XLOOKUP(_xlfn.ANCHORARRAY(AM508),lookup!$AC$68:$AC$72,lookup!$AD$68:$AD$72))</f>
        <v>None</v>
      </c>
      <c r="AQ508" s="44" t="s">
        <v>283</v>
      </c>
      <c r="AR508" t="str">
        <f>IF(C508="","",_xlfn.XLOOKUP(_xlfn.XLOOKUP(C508,table_Termination[Connector],table_Termination[SQD_Breaker]),Table_Breaker[breaker],Table_Breaker[Description]))</f>
        <v/>
      </c>
      <c r="AS508" t="str">
        <f>IF(C508="","",_xlfn.XLOOKUP(_xlfn.XLOOKUP(C508,table_Termination[Connector],table_Termination[HV_Siem_Breaker]),Table_Breaker[breaker],Table_Breaker[Description],""))</f>
        <v/>
      </c>
      <c r="AT508" s="44" t="s">
        <v>283</v>
      </c>
      <c r="AU508" t="e">
        <f t="shared" si="84"/>
        <v>#N/A</v>
      </c>
      <c r="AV508" t="e">
        <f t="shared" si="85"/>
        <v>#N/A</v>
      </c>
      <c r="AW508" s="44" t="str" cm="1">
        <f t="array" ref="AW508">IF(D508="","",_xlfn.TOROW(lookup!A689:A701))</f>
        <v/>
      </c>
    </row>
    <row r="509" spans="1:49" x14ac:dyDescent="0.25">
      <c r="A509" s="56">
        <v>500</v>
      </c>
      <c r="B509" s="57" t="str">
        <f t="shared" si="81"/>
        <v/>
      </c>
      <c r="C509" s="58"/>
      <c r="D509" s="58"/>
      <c r="E509" s="57"/>
      <c r="F509" s="57" t="str">
        <f t="shared" si="82"/>
        <v/>
      </c>
      <c r="G509" s="57"/>
      <c r="H509" s="59"/>
      <c r="I509" s="59" t="s">
        <v>183</v>
      </c>
      <c r="J509" s="59" t="s">
        <v>183</v>
      </c>
      <c r="K509" s="59"/>
      <c r="L509" s="60" t="str">
        <f t="shared" si="86"/>
        <v/>
      </c>
      <c r="M509" s="60" t="str">
        <f t="shared" si="87"/>
        <v/>
      </c>
      <c r="N509" s="59"/>
      <c r="O509" s="59"/>
      <c r="P509" s="61"/>
      <c r="Q509" s="61"/>
      <c r="R509" s="62" t="str">
        <f>IF(C509="","",_xlfn.XLOOKUP(C509,table_Termination[Connector],table_Termination[Conduit_Size]))</f>
        <v/>
      </c>
      <c r="S509" s="63" t="str">
        <f>IF(C509="","",_xlfn.XLOOKUP(C509,table_Termination[Connector],table_Termination[Wire AWG]))</f>
        <v/>
      </c>
      <c r="T509" s="64" t="str">
        <f t="shared" si="79"/>
        <v/>
      </c>
      <c r="U509" s="65" t="str">
        <f>IF(C509="","",LEFT(_xlfn.XLOOKUP(C509,table_Termination[Connector],table_Termination[Voltage]),3))</f>
        <v/>
      </c>
      <c r="V509" s="66" t="str">
        <f t="shared" si="88"/>
        <v/>
      </c>
      <c r="W509" s="64" t="str" cm="1">
        <f t="array" aca="1" ref="W509" ca="1">IF(C509="","",IF(D509="MCC","------",IF(K509="","Black",_xlfn.XLOOKUP(K509,Table_RotateWireColor[circuit],INDIRECT("Table_RotateWireColor["&amp;U509&amp;"]")))))</f>
        <v/>
      </c>
      <c r="X509" s="64" t="str" cm="1">
        <f t="array" aca="1" ref="X509" ca="1">IF(C509="","",IF(D509="MCC","-----",IF(AH509=1,"-",IF(K509="","Red",_xlfn.XLOOKUP(L509,Table_RotateWireColor[circuit],INDIRECT("Table_RotateWireColor["&amp;U509&amp;"]"))))))</f>
        <v/>
      </c>
      <c r="Y509" s="64" t="str" cm="1">
        <f t="array" aca="1" ref="Y509" ca="1">IF(C509="","",IF(D509="MCC","-----",IF(AH509&lt;=2,"-",IF(K509="","Blue",_xlfn.XLOOKUP(M509,Table_RotateWireColor[circuit],INDIRECT("Table_RotateWireColor["&amp;U509&amp;"]"))))))</f>
        <v/>
      </c>
      <c r="Z509" s="64" t="str" cm="1">
        <f t="array" aca="1" ref="Z509" ca="1">IF(C509="","",IF(D509="MCC","-----",IF(AI509&lt;&gt;1,"-",IF(K509="","White",_xlfn.XLOOKUP("N",Table_RotateWireColor[circuit],INDIRECT("Table_RotateWireColor["&amp;U509&amp;"]"))))))</f>
        <v/>
      </c>
      <c r="AA509" s="64" t="str">
        <f t="shared" si="83"/>
        <v/>
      </c>
      <c r="AB509" s="67" t="str">
        <f>IF(C509="","","PWxx-"&amp;_xlfn.XLOOKUP(C509,table_Termination[Connector],table_Termination[Abbreviation])&amp;"T-xxSALx("&amp;IF(D509="LFMC",0,IF(D509="MCC",1,3))&amp;IF(Q509="Bolt",1,0)&amp;IF(AL509="None",0,IF(AL509="1G",1,IF(AL509="4x4",2,3)))&amp;")")</f>
        <v/>
      </c>
      <c r="AC509" s="68" t="str">
        <f>IF(D509="MCC","MC Cable Wire Colors "&amp;_xlfn.XLOOKUP(C509,table_Termination[Connector],table_Termination[MCC_Wire_Colors]),"")</f>
        <v/>
      </c>
      <c r="AD509" s="69"/>
      <c r="AG509" t="e">
        <f>IF(AND(LEFT(C509,2)="L6",_xlfn.NUMBERVALUE(LEFT(U509,3))&gt;250),"1ph",_xlfn.XLOOKUP(C509,table_Termination[Connector],table_Termination[Phasing]))</f>
        <v>#N/A</v>
      </c>
      <c r="AH509" t="e">
        <f>_xlfn.XLOOKUP('Order Entry'!AG509,lookup!$O$3:$O$7,lookup!$P$3:$P$7)</f>
        <v>#N/A</v>
      </c>
      <c r="AI509" t="e">
        <f>_xlfn.XLOOKUP('Order Entry'!AG509,lookup!$O$3:$O$7,lookup!$Q$3:$Q$7)</f>
        <v>#N/A</v>
      </c>
      <c r="AJ509">
        <f t="shared" si="80"/>
        <v>0</v>
      </c>
      <c r="AK509" t="e">
        <f>_xlfn.XLOOKUP(C509,table_Termination[Connector],table_Termination[Plate_Hole])</f>
        <v>#N/A</v>
      </c>
      <c r="AL509" t="e">
        <f>_xlfn.XLOOKUP(V509,lookup!$AD$68:$AD$72,lookup!$AC$68:$AC$72)</f>
        <v>#N/A</v>
      </c>
      <c r="AM509" s="44" t="str" cm="1">
        <f t="array" ref="AM509">IF(C509="","",IF(_xlfn.XLOOKUP(C509,table_Termination[Connector],table_Termination[Plate_Hole])=1.6,{"4x4","1G"},IF(_xlfn.XLOOKUP(C509,table_Termination[Connector],table_Termination[Plate_Hole])=2.1,"4x4","None")))</f>
        <v/>
      </c>
      <c r="AO509" s="44" t="str" cm="1">
        <f t="array" ref="AO509">IF(AM509="","None",_xlfn.XLOOKUP(_xlfn.ANCHORARRAY(AM509),lookup!$AC$68:$AC$72,lookup!$AD$68:$AD$72))</f>
        <v>None</v>
      </c>
      <c r="AQ509" s="44" t="s">
        <v>283</v>
      </c>
      <c r="AR509" t="str">
        <f>IF(C509="","",_xlfn.XLOOKUP(_xlfn.XLOOKUP(C509,table_Termination[Connector],table_Termination[SQD_Breaker]),Table_Breaker[breaker],Table_Breaker[Description]))</f>
        <v/>
      </c>
      <c r="AS509" t="str">
        <f>IF(C509="","",_xlfn.XLOOKUP(_xlfn.XLOOKUP(C509,table_Termination[Connector],table_Termination[HV_Siem_Breaker]),Table_Breaker[breaker],Table_Breaker[Description],""))</f>
        <v/>
      </c>
      <c r="AT509" s="44" t="s">
        <v>283</v>
      </c>
      <c r="AU509" t="e">
        <f t="shared" si="84"/>
        <v>#N/A</v>
      </c>
      <c r="AV509" t="e">
        <f t="shared" si="85"/>
        <v>#N/A</v>
      </c>
      <c r="AW509" s="44" t="str" cm="1">
        <f t="array" ref="AW509">IF(D509="","",_xlfn.TOROW(lookup!A690:A702))</f>
        <v/>
      </c>
    </row>
    <row r="510" spans="1:49" x14ac:dyDescent="0.25">
      <c r="A510" s="56">
        <v>501</v>
      </c>
      <c r="B510" s="57" t="str">
        <f t="shared" si="81"/>
        <v/>
      </c>
      <c r="C510" s="58"/>
      <c r="D510" s="58"/>
      <c r="E510" s="57"/>
      <c r="F510" s="57" t="str">
        <f t="shared" si="82"/>
        <v/>
      </c>
      <c r="G510" s="57"/>
      <c r="H510" s="59"/>
      <c r="I510" s="59" t="s">
        <v>183</v>
      </c>
      <c r="J510" s="59" t="s">
        <v>183</v>
      </c>
      <c r="K510" s="59"/>
      <c r="L510" s="60" t="str">
        <f t="shared" si="86"/>
        <v/>
      </c>
      <c r="M510" s="60" t="str">
        <f t="shared" si="87"/>
        <v/>
      </c>
      <c r="N510" s="59"/>
      <c r="O510" s="59"/>
      <c r="P510" s="61"/>
      <c r="Q510" s="61"/>
      <c r="R510" s="62" t="str">
        <f>IF(C510="","",_xlfn.XLOOKUP(C510,table_Termination[Connector],table_Termination[Conduit_Size]))</f>
        <v/>
      </c>
      <c r="S510" s="63" t="str">
        <f>IF(C510="","",_xlfn.XLOOKUP(C510,table_Termination[Connector],table_Termination[Wire AWG]))</f>
        <v/>
      </c>
      <c r="T510" s="64" t="str">
        <f t="shared" si="79"/>
        <v/>
      </c>
      <c r="U510" s="65" t="str">
        <f>IF(C510="","",LEFT(_xlfn.XLOOKUP(C510,table_Termination[Connector],table_Termination[Voltage]),3))</f>
        <v/>
      </c>
      <c r="V510" s="66" t="str">
        <f t="shared" si="88"/>
        <v/>
      </c>
      <c r="W510" s="64" t="str" cm="1">
        <f t="array" aca="1" ref="W510" ca="1">IF(C510="","",IF(D510="MCC","------",IF(K510="","Black",_xlfn.XLOOKUP(K510,Table_RotateWireColor[circuit],INDIRECT("Table_RotateWireColor["&amp;U510&amp;"]")))))</f>
        <v/>
      </c>
      <c r="X510" s="64" t="str" cm="1">
        <f t="array" aca="1" ref="X510" ca="1">IF(C510="","",IF(D510="MCC","-----",IF(AH510=1,"-",IF(K510="","Red",_xlfn.XLOOKUP(L510,Table_RotateWireColor[circuit],INDIRECT("Table_RotateWireColor["&amp;U510&amp;"]"))))))</f>
        <v/>
      </c>
      <c r="Y510" s="64" t="str" cm="1">
        <f t="array" aca="1" ref="Y510" ca="1">IF(C510="","",IF(D510="MCC","-----",IF(AH510&lt;=2,"-",IF(K510="","Blue",_xlfn.XLOOKUP(M510,Table_RotateWireColor[circuit],INDIRECT("Table_RotateWireColor["&amp;U510&amp;"]"))))))</f>
        <v/>
      </c>
      <c r="Z510" s="64" t="str" cm="1">
        <f t="array" aca="1" ref="Z510" ca="1">IF(C510="","",IF(D510="MCC","-----",IF(AI510&lt;&gt;1,"-",IF(K510="","White",_xlfn.XLOOKUP("N",Table_RotateWireColor[circuit],INDIRECT("Table_RotateWireColor["&amp;U510&amp;"]"))))))</f>
        <v/>
      </c>
      <c r="AA510" s="64" t="str">
        <f t="shared" si="83"/>
        <v/>
      </c>
      <c r="AB510" s="67" t="str">
        <f>IF(C510="","","PWxx-"&amp;_xlfn.XLOOKUP(C510,table_Termination[Connector],table_Termination[Abbreviation])&amp;"T-xxSALx("&amp;IF(D510="LFMC",0,IF(D510="MCC",1,3))&amp;IF(Q510="Bolt",1,0)&amp;IF(AL510="None",0,IF(AL510="1G",1,IF(AL510="4x4",2,3)))&amp;")")</f>
        <v/>
      </c>
      <c r="AC510" s="68" t="str">
        <f>IF(D510="MCC","MC Cable Wire Colors "&amp;_xlfn.XLOOKUP(C510,table_Termination[Connector],table_Termination[MCC_Wire_Colors]),"")</f>
        <v/>
      </c>
      <c r="AD510" s="69"/>
      <c r="AG510" t="e">
        <f>IF(AND(LEFT(C510,2)="L6",_xlfn.NUMBERVALUE(LEFT(U510,3))&gt;250),"1ph",_xlfn.XLOOKUP(C510,table_Termination[Connector],table_Termination[Phasing]))</f>
        <v>#N/A</v>
      </c>
      <c r="AH510" t="e">
        <f>_xlfn.XLOOKUP('Order Entry'!AG510,lookup!$O$3:$O$7,lookup!$P$3:$P$7)</f>
        <v>#N/A</v>
      </c>
      <c r="AI510" t="e">
        <f>_xlfn.XLOOKUP('Order Entry'!AG510,lookup!$O$3:$O$7,lookup!$Q$3:$Q$7)</f>
        <v>#N/A</v>
      </c>
      <c r="AJ510">
        <f t="shared" si="80"/>
        <v>0</v>
      </c>
      <c r="AK510" t="e">
        <f>_xlfn.XLOOKUP(C510,table_Termination[Connector],table_Termination[Plate_Hole])</f>
        <v>#N/A</v>
      </c>
      <c r="AL510" t="e">
        <f>_xlfn.XLOOKUP(V510,lookup!$AD$68:$AD$72,lookup!$AC$68:$AC$72)</f>
        <v>#N/A</v>
      </c>
      <c r="AM510" s="44" t="str" cm="1">
        <f t="array" ref="AM510">IF(C510="","",IF(_xlfn.XLOOKUP(C510,table_Termination[Connector],table_Termination[Plate_Hole])=1.6,{"4x4","1G"},IF(_xlfn.XLOOKUP(C510,table_Termination[Connector],table_Termination[Plate_Hole])=2.1,"4x4","None")))</f>
        <v/>
      </c>
      <c r="AO510" s="44" t="str" cm="1">
        <f t="array" ref="AO510">IF(AM510="","None",_xlfn.XLOOKUP(_xlfn.ANCHORARRAY(AM510),lookup!$AC$68:$AC$72,lookup!$AD$68:$AD$72))</f>
        <v>None</v>
      </c>
      <c r="AQ510" s="44" t="s">
        <v>283</v>
      </c>
      <c r="AR510" t="str">
        <f>IF(C510="","",_xlfn.XLOOKUP(_xlfn.XLOOKUP(C510,table_Termination[Connector],table_Termination[SQD_Breaker]),Table_Breaker[breaker],Table_Breaker[Description]))</f>
        <v/>
      </c>
      <c r="AS510" t="str">
        <f>IF(C510="","",_xlfn.XLOOKUP(_xlfn.XLOOKUP(C510,table_Termination[Connector],table_Termination[HV_Siem_Breaker]),Table_Breaker[breaker],Table_Breaker[Description],""))</f>
        <v/>
      </c>
      <c r="AT510" s="44" t="s">
        <v>283</v>
      </c>
      <c r="AU510" t="e">
        <f t="shared" si="84"/>
        <v>#N/A</v>
      </c>
      <c r="AV510" t="e">
        <f t="shared" si="85"/>
        <v>#N/A</v>
      </c>
      <c r="AW510" s="44" t="str" cm="1">
        <f t="array" ref="AW510">IF(D510="","",_xlfn.TOROW(lookup!A691:A703))</f>
        <v/>
      </c>
    </row>
    <row r="511" spans="1:49" x14ac:dyDescent="0.25">
      <c r="A511" s="56">
        <v>502</v>
      </c>
      <c r="B511" s="57" t="str">
        <f t="shared" si="81"/>
        <v/>
      </c>
      <c r="C511" s="58"/>
      <c r="D511" s="58"/>
      <c r="E511" s="57"/>
      <c r="F511" s="57" t="str">
        <f t="shared" si="82"/>
        <v/>
      </c>
      <c r="G511" s="57"/>
      <c r="H511" s="59"/>
      <c r="I511" s="59" t="s">
        <v>183</v>
      </c>
      <c r="J511" s="59" t="s">
        <v>183</v>
      </c>
      <c r="K511" s="59"/>
      <c r="L511" s="60" t="str">
        <f t="shared" si="86"/>
        <v/>
      </c>
      <c r="M511" s="60" t="str">
        <f t="shared" si="87"/>
        <v/>
      </c>
      <c r="N511" s="59"/>
      <c r="O511" s="59"/>
      <c r="P511" s="61"/>
      <c r="Q511" s="61"/>
      <c r="R511" s="62" t="str">
        <f>IF(C511="","",_xlfn.XLOOKUP(C511,table_Termination[Connector],table_Termination[Conduit_Size]))</f>
        <v/>
      </c>
      <c r="S511" s="63" t="str">
        <f>IF(C511="","",_xlfn.XLOOKUP(C511,table_Termination[Connector],table_Termination[Wire AWG]))</f>
        <v/>
      </c>
      <c r="T511" s="64" t="str">
        <f t="shared" si="79"/>
        <v/>
      </c>
      <c r="U511" s="65" t="str">
        <f>IF(C511="","",LEFT(_xlfn.XLOOKUP(C511,table_Termination[Connector],table_Termination[Voltage]),3))</f>
        <v/>
      </c>
      <c r="V511" s="66" t="str">
        <f t="shared" si="88"/>
        <v/>
      </c>
      <c r="W511" s="64" t="str" cm="1">
        <f t="array" aca="1" ref="W511" ca="1">IF(C511="","",IF(D511="MCC","------",IF(K511="","Black",_xlfn.XLOOKUP(K511,Table_RotateWireColor[circuit],INDIRECT("Table_RotateWireColor["&amp;U511&amp;"]")))))</f>
        <v/>
      </c>
      <c r="X511" s="64" t="str" cm="1">
        <f t="array" aca="1" ref="X511" ca="1">IF(C511="","",IF(D511="MCC","-----",IF(AH511=1,"-",IF(K511="","Red",_xlfn.XLOOKUP(L511,Table_RotateWireColor[circuit],INDIRECT("Table_RotateWireColor["&amp;U511&amp;"]"))))))</f>
        <v/>
      </c>
      <c r="Y511" s="64" t="str" cm="1">
        <f t="array" aca="1" ref="Y511" ca="1">IF(C511="","",IF(D511="MCC","-----",IF(AH511&lt;=2,"-",IF(K511="","Blue",_xlfn.XLOOKUP(M511,Table_RotateWireColor[circuit],INDIRECT("Table_RotateWireColor["&amp;U511&amp;"]"))))))</f>
        <v/>
      </c>
      <c r="Z511" s="64" t="str" cm="1">
        <f t="array" aca="1" ref="Z511" ca="1">IF(C511="","",IF(D511="MCC","-----",IF(AI511&lt;&gt;1,"-",IF(K511="","White",_xlfn.XLOOKUP("N",Table_RotateWireColor[circuit],INDIRECT("Table_RotateWireColor["&amp;U511&amp;"]"))))))</f>
        <v/>
      </c>
      <c r="AA511" s="64" t="str">
        <f t="shared" si="83"/>
        <v/>
      </c>
      <c r="AB511" s="67" t="str">
        <f>IF(C511="","","PWxx-"&amp;_xlfn.XLOOKUP(C511,table_Termination[Connector],table_Termination[Abbreviation])&amp;"T-xxSALx("&amp;IF(D511="LFMC",0,IF(D511="MCC",1,3))&amp;IF(Q511="Bolt",1,0)&amp;IF(AL511="None",0,IF(AL511="1G",1,IF(AL511="4x4",2,3)))&amp;")")</f>
        <v/>
      </c>
      <c r="AC511" s="68" t="str">
        <f>IF(D511="MCC","MC Cable Wire Colors "&amp;_xlfn.XLOOKUP(C511,table_Termination[Connector],table_Termination[MCC_Wire_Colors]),"")</f>
        <v/>
      </c>
      <c r="AD511" s="69"/>
      <c r="AG511" t="e">
        <f>IF(AND(LEFT(C511,2)="L6",_xlfn.NUMBERVALUE(LEFT(U511,3))&gt;250),"1ph",_xlfn.XLOOKUP(C511,table_Termination[Connector],table_Termination[Phasing]))</f>
        <v>#N/A</v>
      </c>
      <c r="AH511" t="e">
        <f>_xlfn.XLOOKUP('Order Entry'!AG511,lookup!$O$3:$O$7,lookup!$P$3:$P$7)</f>
        <v>#N/A</v>
      </c>
      <c r="AI511" t="e">
        <f>_xlfn.XLOOKUP('Order Entry'!AG511,lookup!$O$3:$O$7,lookup!$Q$3:$Q$7)</f>
        <v>#N/A</v>
      </c>
      <c r="AJ511">
        <f t="shared" si="80"/>
        <v>0</v>
      </c>
      <c r="AK511" t="e">
        <f>_xlfn.XLOOKUP(C511,table_Termination[Connector],table_Termination[Plate_Hole])</f>
        <v>#N/A</v>
      </c>
      <c r="AL511" t="e">
        <f>_xlfn.XLOOKUP(V511,lookup!$AD$68:$AD$72,lookup!$AC$68:$AC$72)</f>
        <v>#N/A</v>
      </c>
      <c r="AM511" s="44" t="str" cm="1">
        <f t="array" ref="AM511">IF(C511="","",IF(_xlfn.XLOOKUP(C511,table_Termination[Connector],table_Termination[Plate_Hole])=1.6,{"4x4","1G"},IF(_xlfn.XLOOKUP(C511,table_Termination[Connector],table_Termination[Plate_Hole])=2.1,"4x4","None")))</f>
        <v/>
      </c>
      <c r="AO511" s="44" t="str" cm="1">
        <f t="array" ref="AO511">IF(AM511="","None",_xlfn.XLOOKUP(_xlfn.ANCHORARRAY(AM511),lookup!$AC$68:$AC$72,lookup!$AD$68:$AD$72))</f>
        <v>None</v>
      </c>
      <c r="AQ511" s="44" t="s">
        <v>283</v>
      </c>
      <c r="AR511" t="str">
        <f>IF(C511="","",_xlfn.XLOOKUP(_xlfn.XLOOKUP(C511,table_Termination[Connector],table_Termination[SQD_Breaker]),Table_Breaker[breaker],Table_Breaker[Description]))</f>
        <v/>
      </c>
      <c r="AS511" t="str">
        <f>IF(C511="","",_xlfn.XLOOKUP(_xlfn.XLOOKUP(C511,table_Termination[Connector],table_Termination[HV_Siem_Breaker]),Table_Breaker[breaker],Table_Breaker[Description],""))</f>
        <v/>
      </c>
      <c r="AT511" s="44" t="s">
        <v>283</v>
      </c>
      <c r="AU511" t="e">
        <f t="shared" si="84"/>
        <v>#N/A</v>
      </c>
      <c r="AV511" t="e">
        <f t="shared" si="85"/>
        <v>#N/A</v>
      </c>
      <c r="AW511" s="44" t="str" cm="1">
        <f t="array" ref="AW511">IF(D511="","",_xlfn.TOROW(lookup!A692:A704))</f>
        <v/>
      </c>
    </row>
    <row r="512" spans="1:49" x14ac:dyDescent="0.25">
      <c r="A512" s="56">
        <v>503</v>
      </c>
      <c r="B512" s="57" t="str">
        <f t="shared" si="81"/>
        <v/>
      </c>
      <c r="C512" s="58"/>
      <c r="D512" s="58"/>
      <c r="E512" s="57"/>
      <c r="F512" s="57" t="str">
        <f t="shared" si="82"/>
        <v/>
      </c>
      <c r="G512" s="57"/>
      <c r="H512" s="59"/>
      <c r="I512" s="59" t="s">
        <v>183</v>
      </c>
      <c r="J512" s="59" t="s">
        <v>183</v>
      </c>
      <c r="K512" s="59"/>
      <c r="L512" s="60" t="str">
        <f t="shared" si="86"/>
        <v/>
      </c>
      <c r="M512" s="60" t="str">
        <f t="shared" si="87"/>
        <v/>
      </c>
      <c r="N512" s="59"/>
      <c r="O512" s="59"/>
      <c r="P512" s="61"/>
      <c r="Q512" s="61"/>
      <c r="R512" s="62" t="str">
        <f>IF(C512="","",_xlfn.XLOOKUP(C512,table_Termination[Connector],table_Termination[Conduit_Size]))</f>
        <v/>
      </c>
      <c r="S512" s="63" t="str">
        <f>IF(C512="","",_xlfn.XLOOKUP(C512,table_Termination[Connector],table_Termination[Wire AWG]))</f>
        <v/>
      </c>
      <c r="T512" s="64" t="str">
        <f t="shared" si="79"/>
        <v/>
      </c>
      <c r="U512" s="65" t="str">
        <f>IF(C512="","",LEFT(_xlfn.XLOOKUP(C512,table_Termination[Connector],table_Termination[Voltage]),3))</f>
        <v/>
      </c>
      <c r="V512" s="66" t="str">
        <f t="shared" si="88"/>
        <v/>
      </c>
      <c r="W512" s="64" t="str" cm="1">
        <f t="array" aca="1" ref="W512" ca="1">IF(C512="","",IF(D512="MCC","------",IF(K512="","Black",_xlfn.XLOOKUP(K512,Table_RotateWireColor[circuit],INDIRECT("Table_RotateWireColor["&amp;U512&amp;"]")))))</f>
        <v/>
      </c>
      <c r="X512" s="64" t="str" cm="1">
        <f t="array" aca="1" ref="X512" ca="1">IF(C512="","",IF(D512="MCC","-----",IF(AH512=1,"-",IF(K512="","Red",_xlfn.XLOOKUP(L512,Table_RotateWireColor[circuit],INDIRECT("Table_RotateWireColor["&amp;U512&amp;"]"))))))</f>
        <v/>
      </c>
      <c r="Y512" s="64" t="str" cm="1">
        <f t="array" aca="1" ref="Y512" ca="1">IF(C512="","",IF(D512="MCC","-----",IF(AH512&lt;=2,"-",IF(K512="","Blue",_xlfn.XLOOKUP(M512,Table_RotateWireColor[circuit],INDIRECT("Table_RotateWireColor["&amp;U512&amp;"]"))))))</f>
        <v/>
      </c>
      <c r="Z512" s="64" t="str" cm="1">
        <f t="array" aca="1" ref="Z512" ca="1">IF(C512="","",IF(D512="MCC","-----",IF(AI512&lt;&gt;1,"-",IF(K512="","White",_xlfn.XLOOKUP("N",Table_RotateWireColor[circuit],INDIRECT("Table_RotateWireColor["&amp;U512&amp;"]"))))))</f>
        <v/>
      </c>
      <c r="AA512" s="64" t="str">
        <f t="shared" si="83"/>
        <v/>
      </c>
      <c r="AB512" s="67" t="str">
        <f>IF(C512="","","PWxx-"&amp;_xlfn.XLOOKUP(C512,table_Termination[Connector],table_Termination[Abbreviation])&amp;"T-xxSALx("&amp;IF(D512="LFMC",0,IF(D512="MCC",1,3))&amp;IF(Q512="Bolt",1,0)&amp;IF(AL512="None",0,IF(AL512="1G",1,IF(AL512="4x4",2,3)))&amp;")")</f>
        <v/>
      </c>
      <c r="AC512" s="68" t="str">
        <f>IF(D512="MCC","MC Cable Wire Colors "&amp;_xlfn.XLOOKUP(C512,table_Termination[Connector],table_Termination[MCC_Wire_Colors]),"")</f>
        <v/>
      </c>
      <c r="AD512" s="69"/>
      <c r="AG512" t="e">
        <f>IF(AND(LEFT(C512,2)="L6",_xlfn.NUMBERVALUE(LEFT(U512,3))&gt;250),"1ph",_xlfn.XLOOKUP(C512,table_Termination[Connector],table_Termination[Phasing]))</f>
        <v>#N/A</v>
      </c>
      <c r="AH512" t="e">
        <f>_xlfn.XLOOKUP('Order Entry'!AG512,lookup!$O$3:$O$7,lookup!$P$3:$P$7)</f>
        <v>#N/A</v>
      </c>
      <c r="AI512" t="e">
        <f>_xlfn.XLOOKUP('Order Entry'!AG512,lookup!$O$3:$O$7,lookup!$Q$3:$Q$7)</f>
        <v>#N/A</v>
      </c>
      <c r="AJ512">
        <f t="shared" si="80"/>
        <v>0</v>
      </c>
      <c r="AK512" t="e">
        <f>_xlfn.XLOOKUP(C512,table_Termination[Connector],table_Termination[Plate_Hole])</f>
        <v>#N/A</v>
      </c>
      <c r="AL512" t="e">
        <f>_xlfn.XLOOKUP(V512,lookup!$AD$68:$AD$72,lookup!$AC$68:$AC$72)</f>
        <v>#N/A</v>
      </c>
      <c r="AM512" s="44" t="str" cm="1">
        <f t="array" ref="AM512">IF(C512="","",IF(_xlfn.XLOOKUP(C512,table_Termination[Connector],table_Termination[Plate_Hole])=1.6,{"4x4","1G"},IF(_xlfn.XLOOKUP(C512,table_Termination[Connector],table_Termination[Plate_Hole])=2.1,"4x4","None")))</f>
        <v/>
      </c>
      <c r="AO512" s="44" t="str" cm="1">
        <f t="array" ref="AO512">IF(AM512="","None",_xlfn.XLOOKUP(_xlfn.ANCHORARRAY(AM512),lookup!$AC$68:$AC$72,lookup!$AD$68:$AD$72))</f>
        <v>None</v>
      </c>
      <c r="AQ512" s="44" t="s">
        <v>283</v>
      </c>
      <c r="AR512" t="str">
        <f>IF(C512="","",_xlfn.XLOOKUP(_xlfn.XLOOKUP(C512,table_Termination[Connector],table_Termination[SQD_Breaker]),Table_Breaker[breaker],Table_Breaker[Description]))</f>
        <v/>
      </c>
      <c r="AS512" t="str">
        <f>IF(C512="","",_xlfn.XLOOKUP(_xlfn.XLOOKUP(C512,table_Termination[Connector],table_Termination[HV_Siem_Breaker]),Table_Breaker[breaker],Table_Breaker[Description],""))</f>
        <v/>
      </c>
      <c r="AT512" s="44" t="s">
        <v>283</v>
      </c>
      <c r="AU512" t="e">
        <f t="shared" si="84"/>
        <v>#N/A</v>
      </c>
      <c r="AV512" t="e">
        <f t="shared" si="85"/>
        <v>#N/A</v>
      </c>
      <c r="AW512" s="44" t="str" cm="1">
        <f t="array" ref="AW512">IF(D512="","",_xlfn.TOROW(lookup!A693:A705))</f>
        <v/>
      </c>
    </row>
    <row r="513" spans="1:49" x14ac:dyDescent="0.25">
      <c r="A513" s="56">
        <v>504</v>
      </c>
      <c r="B513" s="57" t="str">
        <f t="shared" si="81"/>
        <v/>
      </c>
      <c r="C513" s="58"/>
      <c r="D513" s="58"/>
      <c r="E513" s="57"/>
      <c r="F513" s="57" t="str">
        <f t="shared" si="82"/>
        <v/>
      </c>
      <c r="G513" s="57"/>
      <c r="H513" s="59"/>
      <c r="I513" s="59" t="s">
        <v>183</v>
      </c>
      <c r="J513" s="59" t="s">
        <v>183</v>
      </c>
      <c r="K513" s="59"/>
      <c r="L513" s="60" t="str">
        <f t="shared" si="86"/>
        <v/>
      </c>
      <c r="M513" s="60" t="str">
        <f t="shared" si="87"/>
        <v/>
      </c>
      <c r="N513" s="59"/>
      <c r="O513" s="59"/>
      <c r="P513" s="61"/>
      <c r="Q513" s="61"/>
      <c r="R513" s="62" t="str">
        <f>IF(C513="","",_xlfn.XLOOKUP(C513,table_Termination[Connector],table_Termination[Conduit_Size]))</f>
        <v/>
      </c>
      <c r="S513" s="63" t="str">
        <f>IF(C513="","",_xlfn.XLOOKUP(C513,table_Termination[Connector],table_Termination[Wire AWG]))</f>
        <v/>
      </c>
      <c r="T513" s="64" t="str">
        <f t="shared" si="79"/>
        <v/>
      </c>
      <c r="U513" s="65" t="str">
        <f>IF(C513="","",LEFT(_xlfn.XLOOKUP(C513,table_Termination[Connector],table_Termination[Voltage]),3))</f>
        <v/>
      </c>
      <c r="V513" s="66" t="str">
        <f t="shared" si="88"/>
        <v/>
      </c>
      <c r="W513" s="64" t="str" cm="1">
        <f t="array" aca="1" ref="W513" ca="1">IF(C513="","",IF(D513="MCC","------",IF(K513="","Black",_xlfn.XLOOKUP(K513,Table_RotateWireColor[circuit],INDIRECT("Table_RotateWireColor["&amp;U513&amp;"]")))))</f>
        <v/>
      </c>
      <c r="X513" s="64" t="str" cm="1">
        <f t="array" aca="1" ref="X513" ca="1">IF(C513="","",IF(D513="MCC","-----",IF(AH513=1,"-",IF(K513="","Red",_xlfn.XLOOKUP(L513,Table_RotateWireColor[circuit],INDIRECT("Table_RotateWireColor["&amp;U513&amp;"]"))))))</f>
        <v/>
      </c>
      <c r="Y513" s="64" t="str" cm="1">
        <f t="array" aca="1" ref="Y513" ca="1">IF(C513="","",IF(D513="MCC","-----",IF(AH513&lt;=2,"-",IF(K513="","Blue",_xlfn.XLOOKUP(M513,Table_RotateWireColor[circuit],INDIRECT("Table_RotateWireColor["&amp;U513&amp;"]"))))))</f>
        <v/>
      </c>
      <c r="Z513" s="64" t="str" cm="1">
        <f t="array" aca="1" ref="Z513" ca="1">IF(C513="","",IF(D513="MCC","-----",IF(AI513&lt;&gt;1,"-",IF(K513="","White",_xlfn.XLOOKUP("N",Table_RotateWireColor[circuit],INDIRECT("Table_RotateWireColor["&amp;U513&amp;"]"))))))</f>
        <v/>
      </c>
      <c r="AA513" s="64" t="str">
        <f t="shared" si="83"/>
        <v/>
      </c>
      <c r="AB513" s="67" t="str">
        <f>IF(C513="","","PWxx-"&amp;_xlfn.XLOOKUP(C513,table_Termination[Connector],table_Termination[Abbreviation])&amp;"T-xxSALx("&amp;IF(D513="LFMC",0,IF(D513="MCC",1,3))&amp;IF(Q513="Bolt",1,0)&amp;IF(AL513="None",0,IF(AL513="1G",1,IF(AL513="4x4",2,3)))&amp;")")</f>
        <v/>
      </c>
      <c r="AC513" s="68" t="str">
        <f>IF(D513="MCC","MC Cable Wire Colors "&amp;_xlfn.XLOOKUP(C513,table_Termination[Connector],table_Termination[MCC_Wire_Colors]),"")</f>
        <v/>
      </c>
      <c r="AD513" s="69"/>
      <c r="AG513" t="e">
        <f>IF(AND(LEFT(C513,2)="L6",_xlfn.NUMBERVALUE(LEFT(U513,3))&gt;250),"1ph",_xlfn.XLOOKUP(C513,table_Termination[Connector],table_Termination[Phasing]))</f>
        <v>#N/A</v>
      </c>
      <c r="AH513" t="e">
        <f>_xlfn.XLOOKUP('Order Entry'!AG513,lookup!$O$3:$O$7,lookup!$P$3:$P$7)</f>
        <v>#N/A</v>
      </c>
      <c r="AI513" t="e">
        <f>_xlfn.XLOOKUP('Order Entry'!AG513,lookup!$O$3:$O$7,lookup!$Q$3:$Q$7)</f>
        <v>#N/A</v>
      </c>
      <c r="AJ513">
        <f t="shared" si="80"/>
        <v>0</v>
      </c>
      <c r="AK513" t="e">
        <f>_xlfn.XLOOKUP(C513,table_Termination[Connector],table_Termination[Plate_Hole])</f>
        <v>#N/A</v>
      </c>
      <c r="AL513" t="e">
        <f>_xlfn.XLOOKUP(V513,lookup!$AD$68:$AD$72,lookup!$AC$68:$AC$72)</f>
        <v>#N/A</v>
      </c>
      <c r="AM513" s="44" t="str" cm="1">
        <f t="array" ref="AM513">IF(C513="","",IF(_xlfn.XLOOKUP(C513,table_Termination[Connector],table_Termination[Plate_Hole])=1.6,{"4x4","1G"},IF(_xlfn.XLOOKUP(C513,table_Termination[Connector],table_Termination[Plate_Hole])=2.1,"4x4","None")))</f>
        <v/>
      </c>
      <c r="AO513" s="44" t="str" cm="1">
        <f t="array" ref="AO513">IF(AM513="","None",_xlfn.XLOOKUP(_xlfn.ANCHORARRAY(AM513),lookup!$AC$68:$AC$72,lookup!$AD$68:$AD$72))</f>
        <v>None</v>
      </c>
      <c r="AQ513" s="44" t="s">
        <v>283</v>
      </c>
      <c r="AR513" t="str">
        <f>IF(C513="","",_xlfn.XLOOKUP(_xlfn.XLOOKUP(C513,table_Termination[Connector],table_Termination[SQD_Breaker]),Table_Breaker[breaker],Table_Breaker[Description]))</f>
        <v/>
      </c>
      <c r="AS513" t="str">
        <f>IF(C513="","",_xlfn.XLOOKUP(_xlfn.XLOOKUP(C513,table_Termination[Connector],table_Termination[HV_Siem_Breaker]),Table_Breaker[breaker],Table_Breaker[Description],""))</f>
        <v/>
      </c>
      <c r="AT513" s="44" t="s">
        <v>283</v>
      </c>
      <c r="AU513" t="e">
        <f t="shared" si="84"/>
        <v>#N/A</v>
      </c>
      <c r="AV513" t="e">
        <f t="shared" si="85"/>
        <v>#N/A</v>
      </c>
      <c r="AW513" s="44" t="str" cm="1">
        <f t="array" ref="AW513">IF(D513="","",_xlfn.TOROW(lookup!A694:A706))</f>
        <v/>
      </c>
    </row>
    <row r="514" spans="1:49" x14ac:dyDescent="0.25">
      <c r="A514" s="56">
        <v>505</v>
      </c>
      <c r="B514" s="57" t="str">
        <f t="shared" si="81"/>
        <v/>
      </c>
      <c r="C514" s="58"/>
      <c r="D514" s="58"/>
      <c r="E514" s="57"/>
      <c r="F514" s="57" t="str">
        <f t="shared" si="82"/>
        <v/>
      </c>
      <c r="G514" s="57"/>
      <c r="H514" s="59"/>
      <c r="I514" s="59" t="s">
        <v>183</v>
      </c>
      <c r="J514" s="59" t="s">
        <v>183</v>
      </c>
      <c r="K514" s="59"/>
      <c r="L514" s="60" t="str">
        <f t="shared" si="86"/>
        <v/>
      </c>
      <c r="M514" s="60" t="str">
        <f t="shared" si="87"/>
        <v/>
      </c>
      <c r="N514" s="59"/>
      <c r="O514" s="59"/>
      <c r="P514" s="61"/>
      <c r="Q514" s="61"/>
      <c r="R514" s="62" t="str">
        <f>IF(C514="","",_xlfn.XLOOKUP(C514,table_Termination[Connector],table_Termination[Conduit_Size]))</f>
        <v/>
      </c>
      <c r="S514" s="63" t="str">
        <f>IF(C514="","",_xlfn.XLOOKUP(C514,table_Termination[Connector],table_Termination[Wire AWG]))</f>
        <v/>
      </c>
      <c r="T514" s="64" t="str">
        <f t="shared" si="79"/>
        <v/>
      </c>
      <c r="U514" s="65" t="str">
        <f>IF(C514="","",LEFT(_xlfn.XLOOKUP(C514,table_Termination[Connector],table_Termination[Voltage]),3))</f>
        <v/>
      </c>
      <c r="V514" s="66" t="str">
        <f t="shared" si="88"/>
        <v/>
      </c>
      <c r="W514" s="64" t="str" cm="1">
        <f t="array" aca="1" ref="W514" ca="1">IF(C514="","",IF(D514="MCC","------",IF(K514="","Black",_xlfn.XLOOKUP(K514,Table_RotateWireColor[circuit],INDIRECT("Table_RotateWireColor["&amp;U514&amp;"]")))))</f>
        <v/>
      </c>
      <c r="X514" s="64" t="str" cm="1">
        <f t="array" aca="1" ref="X514" ca="1">IF(C514="","",IF(D514="MCC","-----",IF(AH514=1,"-",IF(K514="","Red",_xlfn.XLOOKUP(L514,Table_RotateWireColor[circuit],INDIRECT("Table_RotateWireColor["&amp;U514&amp;"]"))))))</f>
        <v/>
      </c>
      <c r="Y514" s="64" t="str" cm="1">
        <f t="array" aca="1" ref="Y514" ca="1">IF(C514="","",IF(D514="MCC","-----",IF(AH514&lt;=2,"-",IF(K514="","Blue",_xlfn.XLOOKUP(M514,Table_RotateWireColor[circuit],INDIRECT("Table_RotateWireColor["&amp;U514&amp;"]"))))))</f>
        <v/>
      </c>
      <c r="Z514" s="64" t="str" cm="1">
        <f t="array" aca="1" ref="Z514" ca="1">IF(C514="","",IF(D514="MCC","-----",IF(AI514&lt;&gt;1,"-",IF(K514="","White",_xlfn.XLOOKUP("N",Table_RotateWireColor[circuit],INDIRECT("Table_RotateWireColor["&amp;U514&amp;"]"))))))</f>
        <v/>
      </c>
      <c r="AA514" s="64" t="str">
        <f t="shared" si="83"/>
        <v/>
      </c>
      <c r="AB514" s="67" t="str">
        <f>IF(C514="","","PWxx-"&amp;_xlfn.XLOOKUP(C514,table_Termination[Connector],table_Termination[Abbreviation])&amp;"T-xxSALx("&amp;IF(D514="LFMC",0,IF(D514="MCC",1,3))&amp;IF(Q514="Bolt",1,0)&amp;IF(AL514="None",0,IF(AL514="1G",1,IF(AL514="4x4",2,3)))&amp;")")</f>
        <v/>
      </c>
      <c r="AC514" s="68" t="str">
        <f>IF(D514="MCC","MC Cable Wire Colors "&amp;_xlfn.XLOOKUP(C514,table_Termination[Connector],table_Termination[MCC_Wire_Colors]),"")</f>
        <v/>
      </c>
      <c r="AD514" s="69"/>
      <c r="AG514" t="e">
        <f>IF(AND(LEFT(C514,2)="L6",_xlfn.NUMBERVALUE(LEFT(U514,3))&gt;250),"1ph",_xlfn.XLOOKUP(C514,table_Termination[Connector],table_Termination[Phasing]))</f>
        <v>#N/A</v>
      </c>
      <c r="AH514" t="e">
        <f>_xlfn.XLOOKUP('Order Entry'!AG514,lookup!$O$3:$O$7,lookup!$P$3:$P$7)</f>
        <v>#N/A</v>
      </c>
      <c r="AI514" t="e">
        <f>_xlfn.XLOOKUP('Order Entry'!AG514,lookup!$O$3:$O$7,lookup!$Q$3:$Q$7)</f>
        <v>#N/A</v>
      </c>
      <c r="AJ514">
        <f t="shared" si="80"/>
        <v>0</v>
      </c>
      <c r="AK514" t="e">
        <f>_xlfn.XLOOKUP(C514,table_Termination[Connector],table_Termination[Plate_Hole])</f>
        <v>#N/A</v>
      </c>
      <c r="AL514" t="e">
        <f>_xlfn.XLOOKUP(V514,lookup!$AD$68:$AD$72,lookup!$AC$68:$AC$72)</f>
        <v>#N/A</v>
      </c>
      <c r="AM514" s="44" t="str" cm="1">
        <f t="array" ref="AM514">IF(C514="","",IF(_xlfn.XLOOKUP(C514,table_Termination[Connector],table_Termination[Plate_Hole])=1.6,{"4x4","1G"},IF(_xlfn.XLOOKUP(C514,table_Termination[Connector],table_Termination[Plate_Hole])=2.1,"4x4","None")))</f>
        <v/>
      </c>
      <c r="AO514" s="44" t="str" cm="1">
        <f t="array" ref="AO514">IF(AM514="","None",_xlfn.XLOOKUP(_xlfn.ANCHORARRAY(AM514),lookup!$AC$68:$AC$72,lookup!$AD$68:$AD$72))</f>
        <v>None</v>
      </c>
      <c r="AQ514" s="44" t="s">
        <v>283</v>
      </c>
      <c r="AR514" t="str">
        <f>IF(C514="","",_xlfn.XLOOKUP(_xlfn.XLOOKUP(C514,table_Termination[Connector],table_Termination[SQD_Breaker]),Table_Breaker[breaker],Table_Breaker[Description]))</f>
        <v/>
      </c>
      <c r="AS514" t="str">
        <f>IF(C514="","",_xlfn.XLOOKUP(_xlfn.XLOOKUP(C514,table_Termination[Connector],table_Termination[HV_Siem_Breaker]),Table_Breaker[breaker],Table_Breaker[Description],""))</f>
        <v/>
      </c>
      <c r="AT514" s="44" t="s">
        <v>283</v>
      </c>
      <c r="AU514" t="e">
        <f t="shared" si="84"/>
        <v>#N/A</v>
      </c>
      <c r="AV514" t="e">
        <f t="shared" si="85"/>
        <v>#N/A</v>
      </c>
      <c r="AW514" s="44" t="str" cm="1">
        <f t="array" ref="AW514">IF(D514="","",_xlfn.TOROW(lookup!A695:A707))</f>
        <v/>
      </c>
    </row>
    <row r="515" spans="1:49" x14ac:dyDescent="0.25">
      <c r="A515" s="56">
        <v>506</v>
      </c>
      <c r="B515" s="57" t="str">
        <f t="shared" si="81"/>
        <v/>
      </c>
      <c r="C515" s="58"/>
      <c r="D515" s="58"/>
      <c r="E515" s="57"/>
      <c r="F515" s="57" t="str">
        <f t="shared" si="82"/>
        <v/>
      </c>
      <c r="G515" s="57"/>
      <c r="H515" s="59"/>
      <c r="I515" s="59" t="s">
        <v>183</v>
      </c>
      <c r="J515" s="59" t="s">
        <v>183</v>
      </c>
      <c r="K515" s="59"/>
      <c r="L515" s="60" t="str">
        <f t="shared" si="86"/>
        <v/>
      </c>
      <c r="M515" s="60" t="str">
        <f t="shared" si="87"/>
        <v/>
      </c>
      <c r="N515" s="59"/>
      <c r="O515" s="59"/>
      <c r="P515" s="61"/>
      <c r="Q515" s="61"/>
      <c r="R515" s="62" t="str">
        <f>IF(C515="","",_xlfn.XLOOKUP(C515,table_Termination[Connector],table_Termination[Conduit_Size]))</f>
        <v/>
      </c>
      <c r="S515" s="63" t="str">
        <f>IF(C515="","",_xlfn.XLOOKUP(C515,table_Termination[Connector],table_Termination[Wire AWG]))</f>
        <v/>
      </c>
      <c r="T515" s="64" t="str">
        <f t="shared" si="79"/>
        <v/>
      </c>
      <c r="U515" s="65" t="str">
        <f>IF(C515="","",LEFT(_xlfn.XLOOKUP(C515,table_Termination[Connector],table_Termination[Voltage]),3))</f>
        <v/>
      </c>
      <c r="V515" s="66" t="str">
        <f t="shared" si="88"/>
        <v/>
      </c>
      <c r="W515" s="64" t="str" cm="1">
        <f t="array" aca="1" ref="W515" ca="1">IF(C515="","",IF(D515="MCC","------",IF(K515="","Black",_xlfn.XLOOKUP(K515,Table_RotateWireColor[circuit],INDIRECT("Table_RotateWireColor["&amp;U515&amp;"]")))))</f>
        <v/>
      </c>
      <c r="X515" s="64" t="str" cm="1">
        <f t="array" aca="1" ref="X515" ca="1">IF(C515="","",IF(D515="MCC","-----",IF(AH515=1,"-",IF(K515="","Red",_xlfn.XLOOKUP(L515,Table_RotateWireColor[circuit],INDIRECT("Table_RotateWireColor["&amp;U515&amp;"]"))))))</f>
        <v/>
      </c>
      <c r="Y515" s="64" t="str" cm="1">
        <f t="array" aca="1" ref="Y515" ca="1">IF(C515="","",IF(D515="MCC","-----",IF(AH515&lt;=2,"-",IF(K515="","Blue",_xlfn.XLOOKUP(M515,Table_RotateWireColor[circuit],INDIRECT("Table_RotateWireColor["&amp;U515&amp;"]"))))))</f>
        <v/>
      </c>
      <c r="Z515" s="64" t="str" cm="1">
        <f t="array" aca="1" ref="Z515" ca="1">IF(C515="","",IF(D515="MCC","-----",IF(AI515&lt;&gt;1,"-",IF(K515="","White",_xlfn.XLOOKUP("N",Table_RotateWireColor[circuit],INDIRECT("Table_RotateWireColor["&amp;U515&amp;"]"))))))</f>
        <v/>
      </c>
      <c r="AA515" s="64" t="str">
        <f t="shared" si="83"/>
        <v/>
      </c>
      <c r="AB515" s="67" t="str">
        <f>IF(C515="","","PWxx-"&amp;_xlfn.XLOOKUP(C515,table_Termination[Connector],table_Termination[Abbreviation])&amp;"T-xxSALx("&amp;IF(D515="LFMC",0,IF(D515="MCC",1,3))&amp;IF(Q515="Bolt",1,0)&amp;IF(AL515="None",0,IF(AL515="1G",1,IF(AL515="4x4",2,3)))&amp;")")</f>
        <v/>
      </c>
      <c r="AC515" s="68" t="str">
        <f>IF(D515="MCC","MC Cable Wire Colors "&amp;_xlfn.XLOOKUP(C515,table_Termination[Connector],table_Termination[MCC_Wire_Colors]),"")</f>
        <v/>
      </c>
      <c r="AD515" s="69"/>
      <c r="AG515" t="e">
        <f>IF(AND(LEFT(C515,2)="L6",_xlfn.NUMBERVALUE(LEFT(U515,3))&gt;250),"1ph",_xlfn.XLOOKUP(C515,table_Termination[Connector],table_Termination[Phasing]))</f>
        <v>#N/A</v>
      </c>
      <c r="AH515" t="e">
        <f>_xlfn.XLOOKUP('Order Entry'!AG515,lookup!$O$3:$O$7,lookup!$P$3:$P$7)</f>
        <v>#N/A</v>
      </c>
      <c r="AI515" t="e">
        <f>_xlfn.XLOOKUP('Order Entry'!AG515,lookup!$O$3:$O$7,lookup!$Q$3:$Q$7)</f>
        <v>#N/A</v>
      </c>
      <c r="AJ515">
        <f t="shared" si="80"/>
        <v>0</v>
      </c>
      <c r="AK515" t="e">
        <f>_xlfn.XLOOKUP(C515,table_Termination[Connector],table_Termination[Plate_Hole])</f>
        <v>#N/A</v>
      </c>
      <c r="AL515" t="e">
        <f>_xlfn.XLOOKUP(V515,lookup!$AD$68:$AD$72,lookup!$AC$68:$AC$72)</f>
        <v>#N/A</v>
      </c>
      <c r="AM515" s="44" t="str" cm="1">
        <f t="array" ref="AM515">IF(C515="","",IF(_xlfn.XLOOKUP(C515,table_Termination[Connector],table_Termination[Plate_Hole])=1.6,{"4x4","1G"},IF(_xlfn.XLOOKUP(C515,table_Termination[Connector],table_Termination[Plate_Hole])=2.1,"4x4","None")))</f>
        <v/>
      </c>
      <c r="AO515" s="44" t="str" cm="1">
        <f t="array" ref="AO515">IF(AM515="","None",_xlfn.XLOOKUP(_xlfn.ANCHORARRAY(AM515),lookup!$AC$68:$AC$72,lookup!$AD$68:$AD$72))</f>
        <v>None</v>
      </c>
      <c r="AQ515" s="44" t="s">
        <v>283</v>
      </c>
      <c r="AR515" t="str">
        <f>IF(C515="","",_xlfn.XLOOKUP(_xlfn.XLOOKUP(C515,table_Termination[Connector],table_Termination[SQD_Breaker]),Table_Breaker[breaker],Table_Breaker[Description]))</f>
        <v/>
      </c>
      <c r="AS515" t="str">
        <f>IF(C515="","",_xlfn.XLOOKUP(_xlfn.XLOOKUP(C515,table_Termination[Connector],table_Termination[HV_Siem_Breaker]),Table_Breaker[breaker],Table_Breaker[Description],""))</f>
        <v/>
      </c>
      <c r="AT515" s="44" t="s">
        <v>283</v>
      </c>
      <c r="AU515" t="e">
        <f t="shared" si="84"/>
        <v>#N/A</v>
      </c>
      <c r="AV515" t="e">
        <f t="shared" si="85"/>
        <v>#N/A</v>
      </c>
      <c r="AW515" s="44" t="str" cm="1">
        <f t="array" ref="AW515">IF(D515="","",_xlfn.TOROW(lookup!A696:A708))</f>
        <v/>
      </c>
    </row>
    <row r="516" spans="1:49" x14ac:dyDescent="0.25">
      <c r="A516" s="56">
        <v>507</v>
      </c>
      <c r="B516" s="57" t="str">
        <f t="shared" si="81"/>
        <v/>
      </c>
      <c r="C516" s="58"/>
      <c r="D516" s="58"/>
      <c r="E516" s="57"/>
      <c r="F516" s="57" t="str">
        <f t="shared" si="82"/>
        <v/>
      </c>
      <c r="G516" s="57"/>
      <c r="H516" s="59"/>
      <c r="I516" s="59" t="s">
        <v>183</v>
      </c>
      <c r="J516" s="59" t="s">
        <v>183</v>
      </c>
      <c r="K516" s="59"/>
      <c r="L516" s="60" t="str">
        <f t="shared" si="86"/>
        <v/>
      </c>
      <c r="M516" s="60" t="str">
        <f t="shared" si="87"/>
        <v/>
      </c>
      <c r="N516" s="59"/>
      <c r="O516" s="59"/>
      <c r="P516" s="61"/>
      <c r="Q516" s="61"/>
      <c r="R516" s="62" t="str">
        <f>IF(C516="","",_xlfn.XLOOKUP(C516,table_Termination[Connector],table_Termination[Conduit_Size]))</f>
        <v/>
      </c>
      <c r="S516" s="63" t="str">
        <f>IF(C516="","",_xlfn.XLOOKUP(C516,table_Termination[Connector],table_Termination[Wire AWG]))</f>
        <v/>
      </c>
      <c r="T516" s="64" t="str">
        <f t="shared" si="79"/>
        <v/>
      </c>
      <c r="U516" s="65" t="str">
        <f>IF(C516="","",LEFT(_xlfn.XLOOKUP(C516,table_Termination[Connector],table_Termination[Voltage]),3))</f>
        <v/>
      </c>
      <c r="V516" s="66" t="str">
        <f t="shared" si="88"/>
        <v/>
      </c>
      <c r="W516" s="64" t="str" cm="1">
        <f t="array" aca="1" ref="W516" ca="1">IF(C516="","",IF(D516="MCC","------",IF(K516="","Black",_xlfn.XLOOKUP(K516,Table_RotateWireColor[circuit],INDIRECT("Table_RotateWireColor["&amp;U516&amp;"]")))))</f>
        <v/>
      </c>
      <c r="X516" s="64" t="str" cm="1">
        <f t="array" aca="1" ref="X516" ca="1">IF(C516="","",IF(D516="MCC","-----",IF(AH516=1,"-",IF(K516="","Red",_xlfn.XLOOKUP(L516,Table_RotateWireColor[circuit],INDIRECT("Table_RotateWireColor["&amp;U516&amp;"]"))))))</f>
        <v/>
      </c>
      <c r="Y516" s="64" t="str" cm="1">
        <f t="array" aca="1" ref="Y516" ca="1">IF(C516="","",IF(D516="MCC","-----",IF(AH516&lt;=2,"-",IF(K516="","Blue",_xlfn.XLOOKUP(M516,Table_RotateWireColor[circuit],INDIRECT("Table_RotateWireColor["&amp;U516&amp;"]"))))))</f>
        <v/>
      </c>
      <c r="Z516" s="64" t="str" cm="1">
        <f t="array" aca="1" ref="Z516" ca="1">IF(C516="","",IF(D516="MCC","-----",IF(AI516&lt;&gt;1,"-",IF(K516="","White",_xlfn.XLOOKUP("N",Table_RotateWireColor[circuit],INDIRECT("Table_RotateWireColor["&amp;U516&amp;"]"))))))</f>
        <v/>
      </c>
      <c r="AA516" s="64" t="str">
        <f t="shared" si="83"/>
        <v/>
      </c>
      <c r="AB516" s="67" t="str">
        <f>IF(C516="","","PWxx-"&amp;_xlfn.XLOOKUP(C516,table_Termination[Connector],table_Termination[Abbreviation])&amp;"T-xxSALx("&amp;IF(D516="LFMC",0,IF(D516="MCC",1,3))&amp;IF(Q516="Bolt",1,0)&amp;IF(AL516="None",0,IF(AL516="1G",1,IF(AL516="4x4",2,3)))&amp;")")</f>
        <v/>
      </c>
      <c r="AC516" s="68" t="str">
        <f>IF(D516="MCC","MC Cable Wire Colors "&amp;_xlfn.XLOOKUP(C516,table_Termination[Connector],table_Termination[MCC_Wire_Colors]),"")</f>
        <v/>
      </c>
      <c r="AD516" s="69"/>
      <c r="AG516" t="e">
        <f>IF(AND(LEFT(C516,2)="L6",_xlfn.NUMBERVALUE(LEFT(U516,3))&gt;250),"1ph",_xlfn.XLOOKUP(C516,table_Termination[Connector],table_Termination[Phasing]))</f>
        <v>#N/A</v>
      </c>
      <c r="AH516" t="e">
        <f>_xlfn.XLOOKUP('Order Entry'!AG516,lookup!$O$3:$O$7,lookup!$P$3:$P$7)</f>
        <v>#N/A</v>
      </c>
      <c r="AI516" t="e">
        <f>_xlfn.XLOOKUP('Order Entry'!AG516,lookup!$O$3:$O$7,lookup!$Q$3:$Q$7)</f>
        <v>#N/A</v>
      </c>
      <c r="AJ516">
        <f t="shared" si="80"/>
        <v>0</v>
      </c>
      <c r="AK516" t="e">
        <f>_xlfn.XLOOKUP(C516,table_Termination[Connector],table_Termination[Plate_Hole])</f>
        <v>#N/A</v>
      </c>
      <c r="AL516" t="e">
        <f>_xlfn.XLOOKUP(V516,lookup!$AD$68:$AD$72,lookup!$AC$68:$AC$72)</f>
        <v>#N/A</v>
      </c>
      <c r="AM516" s="44" t="str" cm="1">
        <f t="array" ref="AM516">IF(C516="","",IF(_xlfn.XLOOKUP(C516,table_Termination[Connector],table_Termination[Plate_Hole])=1.6,{"4x4","1G"},IF(_xlfn.XLOOKUP(C516,table_Termination[Connector],table_Termination[Plate_Hole])=2.1,"4x4","None")))</f>
        <v/>
      </c>
      <c r="AO516" s="44" t="str" cm="1">
        <f t="array" ref="AO516">IF(AM516="","None",_xlfn.XLOOKUP(_xlfn.ANCHORARRAY(AM516),lookup!$AC$68:$AC$72,lookup!$AD$68:$AD$72))</f>
        <v>None</v>
      </c>
      <c r="AQ516" s="44" t="s">
        <v>283</v>
      </c>
      <c r="AR516" t="str">
        <f>IF(C516="","",_xlfn.XLOOKUP(_xlfn.XLOOKUP(C516,table_Termination[Connector],table_Termination[SQD_Breaker]),Table_Breaker[breaker],Table_Breaker[Description]))</f>
        <v/>
      </c>
      <c r="AS516" t="str">
        <f>IF(C516="","",_xlfn.XLOOKUP(_xlfn.XLOOKUP(C516,table_Termination[Connector],table_Termination[HV_Siem_Breaker]),Table_Breaker[breaker],Table_Breaker[Description],""))</f>
        <v/>
      </c>
      <c r="AT516" s="44" t="s">
        <v>283</v>
      </c>
      <c r="AU516" t="e">
        <f t="shared" si="84"/>
        <v>#N/A</v>
      </c>
      <c r="AV516" t="e">
        <f t="shared" si="85"/>
        <v>#N/A</v>
      </c>
      <c r="AW516" s="44" t="str" cm="1">
        <f t="array" ref="AW516">IF(D516="","",_xlfn.TOROW(lookup!A697:A709))</f>
        <v/>
      </c>
    </row>
    <row r="517" spans="1:49" x14ac:dyDescent="0.25">
      <c r="A517" s="56">
        <v>508</v>
      </c>
      <c r="B517" s="57" t="str">
        <f t="shared" si="81"/>
        <v/>
      </c>
      <c r="C517" s="58"/>
      <c r="D517" s="58"/>
      <c r="E517" s="57"/>
      <c r="F517" s="57" t="str">
        <f t="shared" si="82"/>
        <v/>
      </c>
      <c r="G517" s="57"/>
      <c r="H517" s="59"/>
      <c r="I517" s="59" t="s">
        <v>183</v>
      </c>
      <c r="J517" s="59" t="s">
        <v>183</v>
      </c>
      <c r="K517" s="59"/>
      <c r="L517" s="60" t="str">
        <f t="shared" si="86"/>
        <v/>
      </c>
      <c r="M517" s="60" t="str">
        <f t="shared" si="87"/>
        <v/>
      </c>
      <c r="N517" s="59"/>
      <c r="O517" s="59"/>
      <c r="P517" s="61"/>
      <c r="Q517" s="61"/>
      <c r="R517" s="62" t="str">
        <f>IF(C517="","",_xlfn.XLOOKUP(C517,table_Termination[Connector],table_Termination[Conduit_Size]))</f>
        <v/>
      </c>
      <c r="S517" s="63" t="str">
        <f>IF(C517="","",_xlfn.XLOOKUP(C517,table_Termination[Connector],table_Termination[Wire AWG]))</f>
        <v/>
      </c>
      <c r="T517" s="64" t="str">
        <f t="shared" si="79"/>
        <v/>
      </c>
      <c r="U517" s="65" t="str">
        <f>IF(C517="","",LEFT(_xlfn.XLOOKUP(C517,table_Termination[Connector],table_Termination[Voltage]),3))</f>
        <v/>
      </c>
      <c r="V517" s="66" t="str">
        <f t="shared" si="88"/>
        <v/>
      </c>
      <c r="W517" s="64" t="str" cm="1">
        <f t="array" aca="1" ref="W517" ca="1">IF(C517="","",IF(D517="MCC","------",IF(K517="","Black",_xlfn.XLOOKUP(K517,Table_RotateWireColor[circuit],INDIRECT("Table_RotateWireColor["&amp;U517&amp;"]")))))</f>
        <v/>
      </c>
      <c r="X517" s="64" t="str" cm="1">
        <f t="array" aca="1" ref="X517" ca="1">IF(C517="","",IF(D517="MCC","-----",IF(AH517=1,"-",IF(K517="","Red",_xlfn.XLOOKUP(L517,Table_RotateWireColor[circuit],INDIRECT("Table_RotateWireColor["&amp;U517&amp;"]"))))))</f>
        <v/>
      </c>
      <c r="Y517" s="64" t="str" cm="1">
        <f t="array" aca="1" ref="Y517" ca="1">IF(C517="","",IF(D517="MCC","-----",IF(AH517&lt;=2,"-",IF(K517="","Blue",_xlfn.XLOOKUP(M517,Table_RotateWireColor[circuit],INDIRECT("Table_RotateWireColor["&amp;U517&amp;"]"))))))</f>
        <v/>
      </c>
      <c r="Z517" s="64" t="str" cm="1">
        <f t="array" aca="1" ref="Z517" ca="1">IF(C517="","",IF(D517="MCC","-----",IF(AI517&lt;&gt;1,"-",IF(K517="","White",_xlfn.XLOOKUP("N",Table_RotateWireColor[circuit],INDIRECT("Table_RotateWireColor["&amp;U517&amp;"]"))))))</f>
        <v/>
      </c>
      <c r="AA517" s="64" t="str">
        <f t="shared" si="83"/>
        <v/>
      </c>
      <c r="AB517" s="67" t="str">
        <f>IF(C517="","","PWxx-"&amp;_xlfn.XLOOKUP(C517,table_Termination[Connector],table_Termination[Abbreviation])&amp;"T-xxSALx("&amp;IF(D517="LFMC",0,IF(D517="MCC",1,3))&amp;IF(Q517="Bolt",1,0)&amp;IF(AL517="None",0,IF(AL517="1G",1,IF(AL517="4x4",2,3)))&amp;")")</f>
        <v/>
      </c>
      <c r="AC517" s="68" t="str">
        <f>IF(D517="MCC","MC Cable Wire Colors "&amp;_xlfn.XLOOKUP(C517,table_Termination[Connector],table_Termination[MCC_Wire_Colors]),"")</f>
        <v/>
      </c>
      <c r="AD517" s="69"/>
      <c r="AG517" t="e">
        <f>IF(AND(LEFT(C517,2)="L6",_xlfn.NUMBERVALUE(LEFT(U517,3))&gt;250),"1ph",_xlfn.XLOOKUP(C517,table_Termination[Connector],table_Termination[Phasing]))</f>
        <v>#N/A</v>
      </c>
      <c r="AH517" t="e">
        <f>_xlfn.XLOOKUP('Order Entry'!AG517,lookup!$O$3:$O$7,lookup!$P$3:$P$7)</f>
        <v>#N/A</v>
      </c>
      <c r="AI517" t="e">
        <f>_xlfn.XLOOKUP('Order Entry'!AG517,lookup!$O$3:$O$7,lookup!$Q$3:$Q$7)</f>
        <v>#N/A</v>
      </c>
      <c r="AJ517">
        <f t="shared" si="80"/>
        <v>0</v>
      </c>
      <c r="AK517" t="e">
        <f>_xlfn.XLOOKUP(C517,table_Termination[Connector],table_Termination[Plate_Hole])</f>
        <v>#N/A</v>
      </c>
      <c r="AL517" t="e">
        <f>_xlfn.XLOOKUP(V517,lookup!$AD$68:$AD$72,lookup!$AC$68:$AC$72)</f>
        <v>#N/A</v>
      </c>
      <c r="AM517" s="44" t="str" cm="1">
        <f t="array" ref="AM517">IF(C517="","",IF(_xlfn.XLOOKUP(C517,table_Termination[Connector],table_Termination[Plate_Hole])=1.6,{"4x4","1G"},IF(_xlfn.XLOOKUP(C517,table_Termination[Connector],table_Termination[Plate_Hole])=2.1,"4x4","None")))</f>
        <v/>
      </c>
      <c r="AO517" s="44" t="str" cm="1">
        <f t="array" ref="AO517">IF(AM517="","None",_xlfn.XLOOKUP(_xlfn.ANCHORARRAY(AM517),lookup!$AC$68:$AC$72,lookup!$AD$68:$AD$72))</f>
        <v>None</v>
      </c>
      <c r="AQ517" s="44" t="s">
        <v>283</v>
      </c>
      <c r="AR517" t="str">
        <f>IF(C517="","",_xlfn.XLOOKUP(_xlfn.XLOOKUP(C517,table_Termination[Connector],table_Termination[SQD_Breaker]),Table_Breaker[breaker],Table_Breaker[Description]))</f>
        <v/>
      </c>
      <c r="AS517" t="str">
        <f>IF(C517="","",_xlfn.XLOOKUP(_xlfn.XLOOKUP(C517,table_Termination[Connector],table_Termination[HV_Siem_Breaker]),Table_Breaker[breaker],Table_Breaker[Description],""))</f>
        <v/>
      </c>
      <c r="AT517" s="44" t="s">
        <v>283</v>
      </c>
      <c r="AU517" t="e">
        <f t="shared" si="84"/>
        <v>#N/A</v>
      </c>
      <c r="AV517" t="e">
        <f t="shared" si="85"/>
        <v>#N/A</v>
      </c>
      <c r="AW517" s="44" t="str" cm="1">
        <f t="array" ref="AW517">IF(D517="","",_xlfn.TOROW(lookup!A698:A710))</f>
        <v/>
      </c>
    </row>
    <row r="518" spans="1:49" x14ac:dyDescent="0.25">
      <c r="A518" s="56">
        <v>509</v>
      </c>
      <c r="B518" s="57" t="str">
        <f t="shared" si="81"/>
        <v/>
      </c>
      <c r="C518" s="58"/>
      <c r="D518" s="58"/>
      <c r="E518" s="57"/>
      <c r="F518" s="57" t="str">
        <f t="shared" si="82"/>
        <v/>
      </c>
      <c r="G518" s="57"/>
      <c r="H518" s="59"/>
      <c r="I518" s="59" t="s">
        <v>183</v>
      </c>
      <c r="J518" s="59" t="s">
        <v>183</v>
      </c>
      <c r="K518" s="59"/>
      <c r="L518" s="60" t="str">
        <f t="shared" si="86"/>
        <v/>
      </c>
      <c r="M518" s="60" t="str">
        <f t="shared" si="87"/>
        <v/>
      </c>
      <c r="N518" s="59"/>
      <c r="O518" s="59"/>
      <c r="P518" s="61"/>
      <c r="Q518" s="61"/>
      <c r="R518" s="62" t="str">
        <f>IF(C518="","",_xlfn.XLOOKUP(C518,table_Termination[Connector],table_Termination[Conduit_Size]))</f>
        <v/>
      </c>
      <c r="S518" s="63" t="str">
        <f>IF(C518="","",_xlfn.XLOOKUP(C518,table_Termination[Connector],table_Termination[Wire AWG]))</f>
        <v/>
      </c>
      <c r="T518" s="64" t="str">
        <f t="shared" si="79"/>
        <v/>
      </c>
      <c r="U518" s="65" t="str">
        <f>IF(C518="","",LEFT(_xlfn.XLOOKUP(C518,table_Termination[Connector],table_Termination[Voltage]),3))</f>
        <v/>
      </c>
      <c r="V518" s="66" t="str">
        <f t="shared" si="88"/>
        <v/>
      </c>
      <c r="W518" s="64" t="str" cm="1">
        <f t="array" aca="1" ref="W518" ca="1">IF(C518="","",IF(D518="MCC","------",IF(K518="","Black",_xlfn.XLOOKUP(K518,Table_RotateWireColor[circuit],INDIRECT("Table_RotateWireColor["&amp;U518&amp;"]")))))</f>
        <v/>
      </c>
      <c r="X518" s="64" t="str" cm="1">
        <f t="array" aca="1" ref="X518" ca="1">IF(C518="","",IF(D518="MCC","-----",IF(AH518=1,"-",IF(K518="","Red",_xlfn.XLOOKUP(L518,Table_RotateWireColor[circuit],INDIRECT("Table_RotateWireColor["&amp;U518&amp;"]"))))))</f>
        <v/>
      </c>
      <c r="Y518" s="64" t="str" cm="1">
        <f t="array" aca="1" ref="Y518" ca="1">IF(C518="","",IF(D518="MCC","-----",IF(AH518&lt;=2,"-",IF(K518="","Blue",_xlfn.XLOOKUP(M518,Table_RotateWireColor[circuit],INDIRECT("Table_RotateWireColor["&amp;U518&amp;"]"))))))</f>
        <v/>
      </c>
      <c r="Z518" s="64" t="str" cm="1">
        <f t="array" aca="1" ref="Z518" ca="1">IF(C518="","",IF(D518="MCC","-----",IF(AI518&lt;&gt;1,"-",IF(K518="","White",_xlfn.XLOOKUP("N",Table_RotateWireColor[circuit],INDIRECT("Table_RotateWireColor["&amp;U518&amp;"]"))))))</f>
        <v/>
      </c>
      <c r="AA518" s="64" t="str">
        <f t="shared" si="83"/>
        <v/>
      </c>
      <c r="AB518" s="67" t="str">
        <f>IF(C518="","","PWxx-"&amp;_xlfn.XLOOKUP(C518,table_Termination[Connector],table_Termination[Abbreviation])&amp;"T-xxSALx("&amp;IF(D518="LFMC",0,IF(D518="MCC",1,3))&amp;IF(Q518="Bolt",1,0)&amp;IF(AL518="None",0,IF(AL518="1G",1,IF(AL518="4x4",2,3)))&amp;")")</f>
        <v/>
      </c>
      <c r="AC518" s="68" t="str">
        <f>IF(D518="MCC","MC Cable Wire Colors "&amp;_xlfn.XLOOKUP(C518,table_Termination[Connector],table_Termination[MCC_Wire_Colors]),"")</f>
        <v/>
      </c>
      <c r="AD518" s="69"/>
      <c r="AG518" t="e">
        <f>IF(AND(LEFT(C518,2)="L6",_xlfn.NUMBERVALUE(LEFT(U518,3))&gt;250),"1ph",_xlfn.XLOOKUP(C518,table_Termination[Connector],table_Termination[Phasing]))</f>
        <v>#N/A</v>
      </c>
      <c r="AH518" t="e">
        <f>_xlfn.XLOOKUP('Order Entry'!AG518,lookup!$O$3:$O$7,lookup!$P$3:$P$7)</f>
        <v>#N/A</v>
      </c>
      <c r="AI518" t="e">
        <f>_xlfn.XLOOKUP('Order Entry'!AG518,lookup!$O$3:$O$7,lookup!$Q$3:$Q$7)</f>
        <v>#N/A</v>
      </c>
      <c r="AJ518">
        <f t="shared" si="80"/>
        <v>0</v>
      </c>
      <c r="AK518" t="e">
        <f>_xlfn.XLOOKUP(C518,table_Termination[Connector],table_Termination[Plate_Hole])</f>
        <v>#N/A</v>
      </c>
      <c r="AL518" t="e">
        <f>_xlfn.XLOOKUP(V518,lookup!$AD$68:$AD$72,lookup!$AC$68:$AC$72)</f>
        <v>#N/A</v>
      </c>
      <c r="AM518" s="44" t="str" cm="1">
        <f t="array" ref="AM518">IF(C518="","",IF(_xlfn.XLOOKUP(C518,table_Termination[Connector],table_Termination[Plate_Hole])=1.6,{"4x4","1G"},IF(_xlfn.XLOOKUP(C518,table_Termination[Connector],table_Termination[Plate_Hole])=2.1,"4x4","None")))</f>
        <v/>
      </c>
      <c r="AO518" s="44" t="str" cm="1">
        <f t="array" ref="AO518">IF(AM518="","None",_xlfn.XLOOKUP(_xlfn.ANCHORARRAY(AM518),lookup!$AC$68:$AC$72,lookup!$AD$68:$AD$72))</f>
        <v>None</v>
      </c>
      <c r="AQ518" s="44" t="s">
        <v>283</v>
      </c>
      <c r="AR518" t="str">
        <f>IF(C518="","",_xlfn.XLOOKUP(_xlfn.XLOOKUP(C518,table_Termination[Connector],table_Termination[SQD_Breaker]),Table_Breaker[breaker],Table_Breaker[Description]))</f>
        <v/>
      </c>
      <c r="AS518" t="str">
        <f>IF(C518="","",_xlfn.XLOOKUP(_xlfn.XLOOKUP(C518,table_Termination[Connector],table_Termination[HV_Siem_Breaker]),Table_Breaker[breaker],Table_Breaker[Description],""))</f>
        <v/>
      </c>
      <c r="AT518" s="44" t="s">
        <v>283</v>
      </c>
      <c r="AU518" t="e">
        <f t="shared" si="84"/>
        <v>#N/A</v>
      </c>
      <c r="AV518" t="e">
        <f t="shared" si="85"/>
        <v>#N/A</v>
      </c>
      <c r="AW518" s="44" t="str" cm="1">
        <f t="array" ref="AW518">IF(D518="","",_xlfn.TOROW(lookup!A699:A711))</f>
        <v/>
      </c>
    </row>
    <row r="519" spans="1:49" x14ac:dyDescent="0.25">
      <c r="A519" s="56">
        <v>510</v>
      </c>
      <c r="B519" s="57" t="str">
        <f t="shared" si="81"/>
        <v/>
      </c>
      <c r="C519" s="58"/>
      <c r="D519" s="58"/>
      <c r="E519" s="57"/>
      <c r="F519" s="57" t="str">
        <f t="shared" si="82"/>
        <v/>
      </c>
      <c r="G519" s="57"/>
      <c r="H519" s="59"/>
      <c r="I519" s="59" t="s">
        <v>183</v>
      </c>
      <c r="J519" s="59" t="s">
        <v>183</v>
      </c>
      <c r="K519" s="59"/>
      <c r="L519" s="60" t="str">
        <f t="shared" si="86"/>
        <v/>
      </c>
      <c r="M519" s="60" t="str">
        <f t="shared" si="87"/>
        <v/>
      </c>
      <c r="N519" s="59"/>
      <c r="O519" s="59"/>
      <c r="P519" s="61"/>
      <c r="Q519" s="61"/>
      <c r="R519" s="62" t="str">
        <f>IF(C519="","",_xlfn.XLOOKUP(C519,table_Termination[Connector],table_Termination[Conduit_Size]))</f>
        <v/>
      </c>
      <c r="S519" s="63" t="str">
        <f>IF(C519="","",_xlfn.XLOOKUP(C519,table_Termination[Connector],table_Termination[Wire AWG]))</f>
        <v/>
      </c>
      <c r="T519" s="64" t="str">
        <f t="shared" si="79"/>
        <v/>
      </c>
      <c r="U519" s="65" t="str">
        <f>IF(C519="","",LEFT(_xlfn.XLOOKUP(C519,table_Termination[Connector],table_Termination[Voltage]),3))</f>
        <v/>
      </c>
      <c r="V519" s="66" t="str">
        <f t="shared" si="88"/>
        <v/>
      </c>
      <c r="W519" s="64" t="str" cm="1">
        <f t="array" aca="1" ref="W519" ca="1">IF(C519="","",IF(D519="MCC","------",IF(K519="","Black",_xlfn.XLOOKUP(K519,Table_RotateWireColor[circuit],INDIRECT("Table_RotateWireColor["&amp;U519&amp;"]")))))</f>
        <v/>
      </c>
      <c r="X519" s="64" t="str" cm="1">
        <f t="array" aca="1" ref="X519" ca="1">IF(C519="","",IF(D519="MCC","-----",IF(AH519=1,"-",IF(K519="","Red",_xlfn.XLOOKUP(L519,Table_RotateWireColor[circuit],INDIRECT("Table_RotateWireColor["&amp;U519&amp;"]"))))))</f>
        <v/>
      </c>
      <c r="Y519" s="64" t="str" cm="1">
        <f t="array" aca="1" ref="Y519" ca="1">IF(C519="","",IF(D519="MCC","-----",IF(AH519&lt;=2,"-",IF(K519="","Blue",_xlfn.XLOOKUP(M519,Table_RotateWireColor[circuit],INDIRECT("Table_RotateWireColor["&amp;U519&amp;"]"))))))</f>
        <v/>
      </c>
      <c r="Z519" s="64" t="str" cm="1">
        <f t="array" aca="1" ref="Z519" ca="1">IF(C519="","",IF(D519="MCC","-----",IF(AI519&lt;&gt;1,"-",IF(K519="","White",_xlfn.XLOOKUP("N",Table_RotateWireColor[circuit],INDIRECT("Table_RotateWireColor["&amp;U519&amp;"]"))))))</f>
        <v/>
      </c>
      <c r="AA519" s="64" t="str">
        <f t="shared" si="83"/>
        <v/>
      </c>
      <c r="AB519" s="67" t="str">
        <f>IF(C519="","","PWxx-"&amp;_xlfn.XLOOKUP(C519,table_Termination[Connector],table_Termination[Abbreviation])&amp;"T-xxSALx("&amp;IF(D519="LFMC",0,IF(D519="MCC",1,3))&amp;IF(Q519="Bolt",1,0)&amp;IF(AL519="None",0,IF(AL519="1G",1,IF(AL519="4x4",2,3)))&amp;")")</f>
        <v/>
      </c>
      <c r="AC519" s="68" t="str">
        <f>IF(D519="MCC","MC Cable Wire Colors "&amp;_xlfn.XLOOKUP(C519,table_Termination[Connector],table_Termination[MCC_Wire_Colors]),"")</f>
        <v/>
      </c>
      <c r="AD519" s="69"/>
      <c r="AG519" t="e">
        <f>IF(AND(LEFT(C519,2)="L6",_xlfn.NUMBERVALUE(LEFT(U519,3))&gt;250),"1ph",_xlfn.XLOOKUP(C519,table_Termination[Connector],table_Termination[Phasing]))</f>
        <v>#N/A</v>
      </c>
      <c r="AH519" t="e">
        <f>_xlfn.XLOOKUP('Order Entry'!AG519,lookup!$O$3:$O$7,lookup!$P$3:$P$7)</f>
        <v>#N/A</v>
      </c>
      <c r="AI519" t="e">
        <f>_xlfn.XLOOKUP('Order Entry'!AG519,lookup!$O$3:$O$7,lookup!$Q$3:$Q$7)</f>
        <v>#N/A</v>
      </c>
      <c r="AJ519">
        <f t="shared" si="80"/>
        <v>0</v>
      </c>
      <c r="AK519" t="e">
        <f>_xlfn.XLOOKUP(C519,table_Termination[Connector],table_Termination[Plate_Hole])</f>
        <v>#N/A</v>
      </c>
      <c r="AL519" t="e">
        <f>_xlfn.XLOOKUP(V519,lookup!$AD$68:$AD$72,lookup!$AC$68:$AC$72)</f>
        <v>#N/A</v>
      </c>
      <c r="AM519" s="44" t="str" cm="1">
        <f t="array" ref="AM519">IF(C519="","",IF(_xlfn.XLOOKUP(C519,table_Termination[Connector],table_Termination[Plate_Hole])=1.6,{"4x4","1G"},IF(_xlfn.XLOOKUP(C519,table_Termination[Connector],table_Termination[Plate_Hole])=2.1,"4x4","None")))</f>
        <v/>
      </c>
      <c r="AO519" s="44" t="str" cm="1">
        <f t="array" ref="AO519">IF(AM519="","None",_xlfn.XLOOKUP(_xlfn.ANCHORARRAY(AM519),lookup!$AC$68:$AC$72,lookup!$AD$68:$AD$72))</f>
        <v>None</v>
      </c>
      <c r="AQ519" s="44" t="s">
        <v>283</v>
      </c>
      <c r="AR519" t="str">
        <f>IF(C519="","",_xlfn.XLOOKUP(_xlfn.XLOOKUP(C519,table_Termination[Connector],table_Termination[SQD_Breaker]),Table_Breaker[breaker],Table_Breaker[Description]))</f>
        <v/>
      </c>
      <c r="AS519" t="str">
        <f>IF(C519="","",_xlfn.XLOOKUP(_xlfn.XLOOKUP(C519,table_Termination[Connector],table_Termination[HV_Siem_Breaker]),Table_Breaker[breaker],Table_Breaker[Description],""))</f>
        <v/>
      </c>
      <c r="AT519" s="44" t="s">
        <v>283</v>
      </c>
      <c r="AU519" t="e">
        <f t="shared" si="84"/>
        <v>#N/A</v>
      </c>
      <c r="AV519" t="e">
        <f t="shared" si="85"/>
        <v>#N/A</v>
      </c>
      <c r="AW519" s="44" t="str" cm="1">
        <f t="array" ref="AW519">IF(D519="","",_xlfn.TOROW(lookup!A700:A712))</f>
        <v/>
      </c>
    </row>
    <row r="520" spans="1:49" x14ac:dyDescent="0.25">
      <c r="A520" s="56">
        <v>511</v>
      </c>
      <c r="B520" s="57" t="str">
        <f t="shared" si="81"/>
        <v/>
      </c>
      <c r="C520" s="58"/>
      <c r="D520" s="58"/>
      <c r="E520" s="57"/>
      <c r="F520" s="57" t="str">
        <f t="shared" si="82"/>
        <v/>
      </c>
      <c r="G520" s="57"/>
      <c r="H520" s="59"/>
      <c r="I520" s="59" t="s">
        <v>183</v>
      </c>
      <c r="J520" s="59" t="s">
        <v>183</v>
      </c>
      <c r="K520" s="59"/>
      <c r="L520" s="60" t="str">
        <f t="shared" si="86"/>
        <v/>
      </c>
      <c r="M520" s="60" t="str">
        <f t="shared" si="87"/>
        <v/>
      </c>
      <c r="N520" s="59"/>
      <c r="O520" s="59"/>
      <c r="P520" s="61"/>
      <c r="Q520" s="61"/>
      <c r="R520" s="62" t="str">
        <f>IF(C520="","",_xlfn.XLOOKUP(C520,table_Termination[Connector],table_Termination[Conduit_Size]))</f>
        <v/>
      </c>
      <c r="S520" s="63" t="str">
        <f>IF(C520="","",_xlfn.XLOOKUP(C520,table_Termination[Connector],table_Termination[Wire AWG]))</f>
        <v/>
      </c>
      <c r="T520" s="64" t="str">
        <f t="shared" si="79"/>
        <v/>
      </c>
      <c r="U520" s="65" t="str">
        <f>IF(C520="","",LEFT(_xlfn.XLOOKUP(C520,table_Termination[Connector],table_Termination[Voltage]),3))</f>
        <v/>
      </c>
      <c r="V520" s="66" t="str">
        <f t="shared" si="88"/>
        <v/>
      </c>
      <c r="W520" s="64" t="str" cm="1">
        <f t="array" aca="1" ref="W520" ca="1">IF(C520="","",IF(D520="MCC","------",IF(K520="","Black",_xlfn.XLOOKUP(K520,Table_RotateWireColor[circuit],INDIRECT("Table_RotateWireColor["&amp;U520&amp;"]")))))</f>
        <v/>
      </c>
      <c r="X520" s="64" t="str" cm="1">
        <f t="array" aca="1" ref="X520" ca="1">IF(C520="","",IF(D520="MCC","-----",IF(AH520=1,"-",IF(K520="","Red",_xlfn.XLOOKUP(L520,Table_RotateWireColor[circuit],INDIRECT("Table_RotateWireColor["&amp;U520&amp;"]"))))))</f>
        <v/>
      </c>
      <c r="Y520" s="64" t="str" cm="1">
        <f t="array" aca="1" ref="Y520" ca="1">IF(C520="","",IF(D520="MCC","-----",IF(AH520&lt;=2,"-",IF(K520="","Blue",_xlfn.XLOOKUP(M520,Table_RotateWireColor[circuit],INDIRECT("Table_RotateWireColor["&amp;U520&amp;"]"))))))</f>
        <v/>
      </c>
      <c r="Z520" s="64" t="str" cm="1">
        <f t="array" aca="1" ref="Z520" ca="1">IF(C520="","",IF(D520="MCC","-----",IF(AI520&lt;&gt;1,"-",IF(K520="","White",_xlfn.XLOOKUP("N",Table_RotateWireColor[circuit],INDIRECT("Table_RotateWireColor["&amp;U520&amp;"]"))))))</f>
        <v/>
      </c>
      <c r="AA520" s="64" t="str">
        <f t="shared" si="83"/>
        <v/>
      </c>
      <c r="AB520" s="67" t="str">
        <f>IF(C520="","","PWxx-"&amp;_xlfn.XLOOKUP(C520,table_Termination[Connector],table_Termination[Abbreviation])&amp;"T-xxSALx("&amp;IF(D520="LFMC",0,IF(D520="MCC",1,3))&amp;IF(Q520="Bolt",1,0)&amp;IF(AL520="None",0,IF(AL520="1G",1,IF(AL520="4x4",2,3)))&amp;")")</f>
        <v/>
      </c>
      <c r="AC520" s="68" t="str">
        <f>IF(D520="MCC","MC Cable Wire Colors "&amp;_xlfn.XLOOKUP(C520,table_Termination[Connector],table_Termination[MCC_Wire_Colors]),"")</f>
        <v/>
      </c>
      <c r="AD520" s="69"/>
      <c r="AG520" t="e">
        <f>IF(AND(LEFT(C520,2)="L6",_xlfn.NUMBERVALUE(LEFT(U520,3))&gt;250),"1ph",_xlfn.XLOOKUP(C520,table_Termination[Connector],table_Termination[Phasing]))</f>
        <v>#N/A</v>
      </c>
      <c r="AH520" t="e">
        <f>_xlfn.XLOOKUP('Order Entry'!AG520,lookup!$O$3:$O$7,lookup!$P$3:$P$7)</f>
        <v>#N/A</v>
      </c>
      <c r="AI520" t="e">
        <f>_xlfn.XLOOKUP('Order Entry'!AG520,lookup!$O$3:$O$7,lookup!$Q$3:$Q$7)</f>
        <v>#N/A</v>
      </c>
      <c r="AJ520">
        <f t="shared" si="80"/>
        <v>0</v>
      </c>
      <c r="AK520" t="e">
        <f>_xlfn.XLOOKUP(C520,table_Termination[Connector],table_Termination[Plate_Hole])</f>
        <v>#N/A</v>
      </c>
      <c r="AL520" t="e">
        <f>_xlfn.XLOOKUP(V520,lookup!$AD$68:$AD$72,lookup!$AC$68:$AC$72)</f>
        <v>#N/A</v>
      </c>
      <c r="AM520" s="44" t="str" cm="1">
        <f t="array" ref="AM520">IF(C520="","",IF(_xlfn.XLOOKUP(C520,table_Termination[Connector],table_Termination[Plate_Hole])=1.6,{"4x4","1G"},IF(_xlfn.XLOOKUP(C520,table_Termination[Connector],table_Termination[Plate_Hole])=2.1,"4x4","None")))</f>
        <v/>
      </c>
      <c r="AO520" s="44" t="str" cm="1">
        <f t="array" ref="AO520">IF(AM520="","None",_xlfn.XLOOKUP(_xlfn.ANCHORARRAY(AM520),lookup!$AC$68:$AC$72,lookup!$AD$68:$AD$72))</f>
        <v>None</v>
      </c>
      <c r="AQ520" s="44" t="s">
        <v>283</v>
      </c>
      <c r="AR520" t="str">
        <f>IF(C520="","",_xlfn.XLOOKUP(_xlfn.XLOOKUP(C520,table_Termination[Connector],table_Termination[SQD_Breaker]),Table_Breaker[breaker],Table_Breaker[Description]))</f>
        <v/>
      </c>
      <c r="AS520" t="str">
        <f>IF(C520="","",_xlfn.XLOOKUP(_xlfn.XLOOKUP(C520,table_Termination[Connector],table_Termination[HV_Siem_Breaker]),Table_Breaker[breaker],Table_Breaker[Description],""))</f>
        <v/>
      </c>
      <c r="AT520" s="44" t="s">
        <v>283</v>
      </c>
      <c r="AU520" t="e">
        <f t="shared" si="84"/>
        <v>#N/A</v>
      </c>
      <c r="AV520" t="e">
        <f t="shared" si="85"/>
        <v>#N/A</v>
      </c>
      <c r="AW520" s="44" t="str" cm="1">
        <f t="array" ref="AW520">IF(D520="","",_xlfn.TOROW(lookup!A701:A713))</f>
        <v/>
      </c>
    </row>
    <row r="521" spans="1:49" x14ac:dyDescent="0.25">
      <c r="A521" s="56">
        <v>512</v>
      </c>
      <c r="B521" s="57" t="str">
        <f t="shared" si="81"/>
        <v/>
      </c>
      <c r="C521" s="58"/>
      <c r="D521" s="58"/>
      <c r="E521" s="57"/>
      <c r="F521" s="57" t="str">
        <f t="shared" si="82"/>
        <v/>
      </c>
      <c r="G521" s="57"/>
      <c r="H521" s="59"/>
      <c r="I521" s="59" t="s">
        <v>183</v>
      </c>
      <c r="J521" s="59" t="s">
        <v>183</v>
      </c>
      <c r="K521" s="59"/>
      <c r="L521" s="60" t="str">
        <f t="shared" si="86"/>
        <v/>
      </c>
      <c r="M521" s="60" t="str">
        <f t="shared" si="87"/>
        <v/>
      </c>
      <c r="N521" s="59"/>
      <c r="O521" s="59"/>
      <c r="P521" s="61"/>
      <c r="Q521" s="61"/>
      <c r="R521" s="62" t="str">
        <f>IF(C521="","",_xlfn.XLOOKUP(C521,table_Termination[Connector],table_Termination[Conduit_Size]))</f>
        <v/>
      </c>
      <c r="S521" s="63" t="str">
        <f>IF(C521="","",_xlfn.XLOOKUP(C521,table_Termination[Connector],table_Termination[Wire AWG]))</f>
        <v/>
      </c>
      <c r="T521" s="64" t="str">
        <f t="shared" si="79"/>
        <v/>
      </c>
      <c r="U521" s="65" t="str">
        <f>IF(C521="","",LEFT(_xlfn.XLOOKUP(C521,table_Termination[Connector],table_Termination[Voltage]),3))</f>
        <v/>
      </c>
      <c r="V521" s="66" t="str">
        <f t="shared" si="88"/>
        <v/>
      </c>
      <c r="W521" s="64" t="str" cm="1">
        <f t="array" aca="1" ref="W521" ca="1">IF(C521="","",IF(D521="MCC","------",IF(K521="","Black",_xlfn.XLOOKUP(K521,Table_RotateWireColor[circuit],INDIRECT("Table_RotateWireColor["&amp;U521&amp;"]")))))</f>
        <v/>
      </c>
      <c r="X521" s="64" t="str" cm="1">
        <f t="array" aca="1" ref="X521" ca="1">IF(C521="","",IF(D521="MCC","-----",IF(AH521=1,"-",IF(K521="","Red",_xlfn.XLOOKUP(L521,Table_RotateWireColor[circuit],INDIRECT("Table_RotateWireColor["&amp;U521&amp;"]"))))))</f>
        <v/>
      </c>
      <c r="Y521" s="64" t="str" cm="1">
        <f t="array" aca="1" ref="Y521" ca="1">IF(C521="","",IF(D521="MCC","-----",IF(AH521&lt;=2,"-",IF(K521="","Blue",_xlfn.XLOOKUP(M521,Table_RotateWireColor[circuit],INDIRECT("Table_RotateWireColor["&amp;U521&amp;"]"))))))</f>
        <v/>
      </c>
      <c r="Z521" s="64" t="str" cm="1">
        <f t="array" aca="1" ref="Z521" ca="1">IF(C521="","",IF(D521="MCC","-----",IF(AI521&lt;&gt;1,"-",IF(K521="","White",_xlfn.XLOOKUP("N",Table_RotateWireColor[circuit],INDIRECT("Table_RotateWireColor["&amp;U521&amp;"]"))))))</f>
        <v/>
      </c>
      <c r="AA521" s="64" t="str">
        <f t="shared" si="83"/>
        <v/>
      </c>
      <c r="AB521" s="67" t="str">
        <f>IF(C521="","","PWxx-"&amp;_xlfn.XLOOKUP(C521,table_Termination[Connector],table_Termination[Abbreviation])&amp;"T-xxSALx("&amp;IF(D521="LFMC",0,IF(D521="MCC",1,3))&amp;IF(Q521="Bolt",1,0)&amp;IF(AL521="None",0,IF(AL521="1G",1,IF(AL521="4x4",2,3)))&amp;")")</f>
        <v/>
      </c>
      <c r="AC521" s="68" t="str">
        <f>IF(D521="MCC","MC Cable Wire Colors "&amp;_xlfn.XLOOKUP(C521,table_Termination[Connector],table_Termination[MCC_Wire_Colors]),"")</f>
        <v/>
      </c>
      <c r="AD521" s="69"/>
      <c r="AG521" t="e">
        <f>IF(AND(LEFT(C521,2)="L6",_xlfn.NUMBERVALUE(LEFT(U521,3))&gt;250),"1ph",_xlfn.XLOOKUP(C521,table_Termination[Connector],table_Termination[Phasing]))</f>
        <v>#N/A</v>
      </c>
      <c r="AH521" t="e">
        <f>_xlfn.XLOOKUP('Order Entry'!AG521,lookup!$O$3:$O$7,lookup!$P$3:$P$7)</f>
        <v>#N/A</v>
      </c>
      <c r="AI521" t="e">
        <f>_xlfn.XLOOKUP('Order Entry'!AG521,lookup!$O$3:$O$7,lookup!$Q$3:$Q$7)</f>
        <v>#N/A</v>
      </c>
      <c r="AJ521">
        <f t="shared" si="80"/>
        <v>0</v>
      </c>
      <c r="AK521" t="e">
        <f>_xlfn.XLOOKUP(C521,table_Termination[Connector],table_Termination[Plate_Hole])</f>
        <v>#N/A</v>
      </c>
      <c r="AL521" t="e">
        <f>_xlfn.XLOOKUP(V521,lookup!$AD$68:$AD$72,lookup!$AC$68:$AC$72)</f>
        <v>#N/A</v>
      </c>
      <c r="AM521" s="44" t="str" cm="1">
        <f t="array" ref="AM521">IF(C521="","",IF(_xlfn.XLOOKUP(C521,table_Termination[Connector],table_Termination[Plate_Hole])=1.6,{"4x4","1G"},IF(_xlfn.XLOOKUP(C521,table_Termination[Connector],table_Termination[Plate_Hole])=2.1,"4x4","None")))</f>
        <v/>
      </c>
      <c r="AO521" s="44" t="str" cm="1">
        <f t="array" ref="AO521">IF(AM521="","None",_xlfn.XLOOKUP(_xlfn.ANCHORARRAY(AM521),lookup!$AC$68:$AC$72,lookup!$AD$68:$AD$72))</f>
        <v>None</v>
      </c>
      <c r="AQ521" s="44" t="s">
        <v>283</v>
      </c>
      <c r="AR521" t="str">
        <f>IF(C521="","",_xlfn.XLOOKUP(_xlfn.XLOOKUP(C521,table_Termination[Connector],table_Termination[SQD_Breaker]),Table_Breaker[breaker],Table_Breaker[Description]))</f>
        <v/>
      </c>
      <c r="AS521" t="str">
        <f>IF(C521="","",_xlfn.XLOOKUP(_xlfn.XLOOKUP(C521,table_Termination[Connector],table_Termination[HV_Siem_Breaker]),Table_Breaker[breaker],Table_Breaker[Description],""))</f>
        <v/>
      </c>
      <c r="AT521" s="44" t="s">
        <v>283</v>
      </c>
      <c r="AU521" t="e">
        <f t="shared" si="84"/>
        <v>#N/A</v>
      </c>
      <c r="AV521" t="e">
        <f t="shared" si="85"/>
        <v>#N/A</v>
      </c>
      <c r="AW521" s="44" t="str" cm="1">
        <f t="array" ref="AW521">IF(D521="","",_xlfn.TOROW(lookup!A702:A714))</f>
        <v/>
      </c>
    </row>
    <row r="522" spans="1:49" x14ac:dyDescent="0.25">
      <c r="A522" s="56">
        <v>513</v>
      </c>
      <c r="B522" s="57" t="str">
        <f t="shared" si="81"/>
        <v/>
      </c>
      <c r="C522" s="58"/>
      <c r="D522" s="58"/>
      <c r="E522" s="57"/>
      <c r="F522" s="57" t="str">
        <f t="shared" si="82"/>
        <v/>
      </c>
      <c r="G522" s="57"/>
      <c r="H522" s="59"/>
      <c r="I522" s="59" t="s">
        <v>183</v>
      </c>
      <c r="J522" s="59" t="s">
        <v>183</v>
      </c>
      <c r="K522" s="59"/>
      <c r="L522" s="60" t="str">
        <f t="shared" si="86"/>
        <v/>
      </c>
      <c r="M522" s="60" t="str">
        <f t="shared" si="87"/>
        <v/>
      </c>
      <c r="N522" s="59"/>
      <c r="O522" s="59"/>
      <c r="P522" s="61"/>
      <c r="Q522" s="61"/>
      <c r="R522" s="62" t="str">
        <f>IF(C522="","",_xlfn.XLOOKUP(C522,table_Termination[Connector],table_Termination[Conduit_Size]))</f>
        <v/>
      </c>
      <c r="S522" s="63" t="str">
        <f>IF(C522="","",_xlfn.XLOOKUP(C522,table_Termination[Connector],table_Termination[Wire AWG]))</f>
        <v/>
      </c>
      <c r="T522" s="64" t="str">
        <f t="shared" ref="T522:T585" si="89">IF(C522="","",IF(S522&lt;6,8,10))</f>
        <v/>
      </c>
      <c r="U522" s="65" t="str">
        <f>IF(C522="","",LEFT(_xlfn.XLOOKUP(C522,table_Termination[Connector],table_Termination[Voltage]),3))</f>
        <v/>
      </c>
      <c r="V522" s="66" t="str">
        <f t="shared" si="88"/>
        <v/>
      </c>
      <c r="W522" s="64" t="str" cm="1">
        <f t="array" aca="1" ref="W522" ca="1">IF(C522="","",IF(D522="MCC","------",IF(K522="","Black",_xlfn.XLOOKUP(K522,Table_RotateWireColor[circuit],INDIRECT("Table_RotateWireColor["&amp;U522&amp;"]")))))</f>
        <v/>
      </c>
      <c r="X522" s="64" t="str" cm="1">
        <f t="array" aca="1" ref="X522" ca="1">IF(C522="","",IF(D522="MCC","-----",IF(AH522=1,"-",IF(K522="","Red",_xlfn.XLOOKUP(L522,Table_RotateWireColor[circuit],INDIRECT("Table_RotateWireColor["&amp;U522&amp;"]"))))))</f>
        <v/>
      </c>
      <c r="Y522" s="64" t="str" cm="1">
        <f t="array" aca="1" ref="Y522" ca="1">IF(C522="","",IF(D522="MCC","-----",IF(AH522&lt;=2,"-",IF(K522="","Blue",_xlfn.XLOOKUP(M522,Table_RotateWireColor[circuit],INDIRECT("Table_RotateWireColor["&amp;U522&amp;"]"))))))</f>
        <v/>
      </c>
      <c r="Z522" s="64" t="str" cm="1">
        <f t="array" aca="1" ref="Z522" ca="1">IF(C522="","",IF(D522="MCC","-----",IF(AI522&lt;&gt;1,"-",IF(K522="","White",_xlfn.XLOOKUP("N",Table_RotateWireColor[circuit],INDIRECT("Table_RotateWireColor["&amp;U522&amp;"]"))))))</f>
        <v/>
      </c>
      <c r="AA522" s="64" t="str">
        <f t="shared" si="83"/>
        <v/>
      </c>
      <c r="AB522" s="67" t="str">
        <f>IF(C522="","","PWxx-"&amp;_xlfn.XLOOKUP(C522,table_Termination[Connector],table_Termination[Abbreviation])&amp;"T-xxSALx("&amp;IF(D522="LFMC",0,IF(D522="MCC",1,3))&amp;IF(Q522="Bolt",1,0)&amp;IF(AL522="None",0,IF(AL522="1G",1,IF(AL522="4x4",2,3)))&amp;")")</f>
        <v/>
      </c>
      <c r="AC522" s="68" t="str">
        <f>IF(D522="MCC","MC Cable Wire Colors "&amp;_xlfn.XLOOKUP(C522,table_Termination[Connector],table_Termination[MCC_Wire_Colors]),"")</f>
        <v/>
      </c>
      <c r="AD522" s="69"/>
      <c r="AG522" t="e">
        <f>IF(AND(LEFT(C522,2)="L6",_xlfn.NUMBERVALUE(LEFT(U522,3))&gt;250),"1ph",_xlfn.XLOOKUP(C522,table_Termination[Connector],table_Termination[Phasing]))</f>
        <v>#N/A</v>
      </c>
      <c r="AH522" t="e">
        <f>_xlfn.XLOOKUP('Order Entry'!AG522,lookup!$O$3:$O$7,lookup!$P$3:$P$7)</f>
        <v>#N/A</v>
      </c>
      <c r="AI522" t="e">
        <f>_xlfn.XLOOKUP('Order Entry'!AG522,lookup!$O$3:$O$7,lookup!$Q$3:$Q$7)</f>
        <v>#N/A</v>
      </c>
      <c r="AJ522">
        <f t="shared" ref="AJ522:AJ585" si="90">IF(_xlfn.NUMBERVALUE(LEFT(K522,3))=120,208,_xlfn.NUMBERVALUE(LEFT(K522,3)))</f>
        <v>0</v>
      </c>
      <c r="AK522" t="e">
        <f>_xlfn.XLOOKUP(C522,table_Termination[Connector],table_Termination[Plate_Hole])</f>
        <v>#N/A</v>
      </c>
      <c r="AL522" t="e">
        <f>_xlfn.XLOOKUP(V522,lookup!$AD$68:$AD$72,lookup!$AC$68:$AC$72)</f>
        <v>#N/A</v>
      </c>
      <c r="AM522" s="44" t="str" cm="1">
        <f t="array" ref="AM522">IF(C522="","",IF(_xlfn.XLOOKUP(C522,table_Termination[Connector],table_Termination[Plate_Hole])=1.6,{"4x4","1G"},IF(_xlfn.XLOOKUP(C522,table_Termination[Connector],table_Termination[Plate_Hole])=2.1,"4x4","None")))</f>
        <v/>
      </c>
      <c r="AO522" s="44" t="str" cm="1">
        <f t="array" ref="AO522">IF(AM522="","None",_xlfn.XLOOKUP(_xlfn.ANCHORARRAY(AM522),lookup!$AC$68:$AC$72,lookup!$AD$68:$AD$72))</f>
        <v>None</v>
      </c>
      <c r="AQ522" s="44" t="s">
        <v>283</v>
      </c>
      <c r="AR522" t="str">
        <f>IF(C522="","",_xlfn.XLOOKUP(_xlfn.XLOOKUP(C522,table_Termination[Connector],table_Termination[SQD_Breaker]),Table_Breaker[breaker],Table_Breaker[Description]))</f>
        <v/>
      </c>
      <c r="AS522" t="str">
        <f>IF(C522="","",_xlfn.XLOOKUP(_xlfn.XLOOKUP(C522,table_Termination[Connector],table_Termination[HV_Siem_Breaker]),Table_Breaker[breaker],Table_Breaker[Description],""))</f>
        <v/>
      </c>
      <c r="AT522" s="44" t="s">
        <v>283</v>
      </c>
      <c r="AU522" t="e">
        <f t="shared" si="84"/>
        <v>#N/A</v>
      </c>
      <c r="AV522" t="e">
        <f t="shared" si="85"/>
        <v>#N/A</v>
      </c>
      <c r="AW522" s="44" t="str" cm="1">
        <f t="array" ref="AW522">IF(D522="","",_xlfn.TOROW(lookup!A703:A715))</f>
        <v/>
      </c>
    </row>
    <row r="523" spans="1:49" x14ac:dyDescent="0.25">
      <c r="A523" s="56">
        <v>514</v>
      </c>
      <c r="B523" s="57" t="str">
        <f t="shared" ref="B523:B586" si="91">IF(C523="","",1)</f>
        <v/>
      </c>
      <c r="C523" s="58"/>
      <c r="D523" s="58"/>
      <c r="E523" s="57"/>
      <c r="F523" s="57" t="str">
        <f t="shared" ref="F523:F586" si="92">IF(E523="","",6)</f>
        <v/>
      </c>
      <c r="G523" s="57"/>
      <c r="H523" s="59"/>
      <c r="I523" s="59" t="s">
        <v>183</v>
      </c>
      <c r="J523" s="59" t="s">
        <v>183</v>
      </c>
      <c r="K523" s="59"/>
      <c r="L523" s="60" t="str">
        <f t="shared" si="86"/>
        <v/>
      </c>
      <c r="M523" s="60" t="str">
        <f t="shared" si="87"/>
        <v/>
      </c>
      <c r="N523" s="59"/>
      <c r="O523" s="59"/>
      <c r="P523" s="61"/>
      <c r="Q523" s="61"/>
      <c r="R523" s="62" t="str">
        <f>IF(C523="","",_xlfn.XLOOKUP(C523,table_Termination[Connector],table_Termination[Conduit_Size]))</f>
        <v/>
      </c>
      <c r="S523" s="63" t="str">
        <f>IF(C523="","",_xlfn.XLOOKUP(C523,table_Termination[Connector],table_Termination[Wire AWG]))</f>
        <v/>
      </c>
      <c r="T523" s="64" t="str">
        <f t="shared" si="89"/>
        <v/>
      </c>
      <c r="U523" s="65" t="str">
        <f>IF(C523="","",LEFT(_xlfn.XLOOKUP(C523,table_Termination[Connector],table_Termination[Voltage]),3))</f>
        <v/>
      </c>
      <c r="V523" s="66" t="str">
        <f t="shared" si="88"/>
        <v/>
      </c>
      <c r="W523" s="64" t="str" cm="1">
        <f t="array" aca="1" ref="W523" ca="1">IF(C523="","",IF(D523="MCC","------",IF(K523="","Black",_xlfn.XLOOKUP(K523,Table_RotateWireColor[circuit],INDIRECT("Table_RotateWireColor["&amp;U523&amp;"]")))))</f>
        <v/>
      </c>
      <c r="X523" s="64" t="str" cm="1">
        <f t="array" aca="1" ref="X523" ca="1">IF(C523="","",IF(D523="MCC","-----",IF(AH523=1,"-",IF(K523="","Red",_xlfn.XLOOKUP(L523,Table_RotateWireColor[circuit],INDIRECT("Table_RotateWireColor["&amp;U523&amp;"]"))))))</f>
        <v/>
      </c>
      <c r="Y523" s="64" t="str" cm="1">
        <f t="array" aca="1" ref="Y523" ca="1">IF(C523="","",IF(D523="MCC","-----",IF(AH523&lt;=2,"-",IF(K523="","Blue",_xlfn.XLOOKUP(M523,Table_RotateWireColor[circuit],INDIRECT("Table_RotateWireColor["&amp;U523&amp;"]"))))))</f>
        <v/>
      </c>
      <c r="Z523" s="64" t="str" cm="1">
        <f t="array" aca="1" ref="Z523" ca="1">IF(C523="","",IF(D523="MCC","-----",IF(AI523&lt;&gt;1,"-",IF(K523="","White",_xlfn.XLOOKUP("N",Table_RotateWireColor[circuit],INDIRECT("Table_RotateWireColor["&amp;U523&amp;"]"))))))</f>
        <v/>
      </c>
      <c r="AA523" s="64" t="str">
        <f t="shared" ref="AA523:AA586" si="93">IF(C523="","",IF(D523="MCC","--&gt;","Green"))</f>
        <v/>
      </c>
      <c r="AB523" s="67" t="str">
        <f>IF(C523="","","PWxx-"&amp;_xlfn.XLOOKUP(C523,table_Termination[Connector],table_Termination[Abbreviation])&amp;"T-xxSALx("&amp;IF(D523="LFMC",0,IF(D523="MCC",1,3))&amp;IF(Q523="Bolt",1,0)&amp;IF(AL523="None",0,IF(AL523="1G",1,IF(AL523="4x4",2,3)))&amp;")")</f>
        <v/>
      </c>
      <c r="AC523" s="68" t="str">
        <f>IF(D523="MCC","MC Cable Wire Colors "&amp;_xlfn.XLOOKUP(C523,table_Termination[Connector],table_Termination[MCC_Wire_Colors]),"")</f>
        <v/>
      </c>
      <c r="AD523" s="69"/>
      <c r="AG523" t="e">
        <f>IF(AND(LEFT(C523,2)="L6",_xlfn.NUMBERVALUE(LEFT(U523,3))&gt;250),"1ph",_xlfn.XLOOKUP(C523,table_Termination[Connector],table_Termination[Phasing]))</f>
        <v>#N/A</v>
      </c>
      <c r="AH523" t="e">
        <f>_xlfn.XLOOKUP('Order Entry'!AG523,lookup!$O$3:$O$7,lookup!$P$3:$P$7)</f>
        <v>#N/A</v>
      </c>
      <c r="AI523" t="e">
        <f>_xlfn.XLOOKUP('Order Entry'!AG523,lookup!$O$3:$O$7,lookup!$Q$3:$Q$7)</f>
        <v>#N/A</v>
      </c>
      <c r="AJ523">
        <f t="shared" si="90"/>
        <v>0</v>
      </c>
      <c r="AK523" t="e">
        <f>_xlfn.XLOOKUP(C523,table_Termination[Connector],table_Termination[Plate_Hole])</f>
        <v>#N/A</v>
      </c>
      <c r="AL523" t="e">
        <f>_xlfn.XLOOKUP(V523,lookup!$AD$68:$AD$72,lookup!$AC$68:$AC$72)</f>
        <v>#N/A</v>
      </c>
      <c r="AM523" s="44" t="str" cm="1">
        <f t="array" ref="AM523">IF(C523="","",IF(_xlfn.XLOOKUP(C523,table_Termination[Connector],table_Termination[Plate_Hole])=1.6,{"4x4","1G"},IF(_xlfn.XLOOKUP(C523,table_Termination[Connector],table_Termination[Plate_Hole])=2.1,"4x4","None")))</f>
        <v/>
      </c>
      <c r="AO523" s="44" t="str" cm="1">
        <f t="array" ref="AO523">IF(AM523="","None",_xlfn.XLOOKUP(_xlfn.ANCHORARRAY(AM523),lookup!$AC$68:$AC$72,lookup!$AD$68:$AD$72))</f>
        <v>None</v>
      </c>
      <c r="AQ523" s="44" t="s">
        <v>283</v>
      </c>
      <c r="AR523" t="str">
        <f>IF(C523="","",_xlfn.XLOOKUP(_xlfn.XLOOKUP(C523,table_Termination[Connector],table_Termination[SQD_Breaker]),Table_Breaker[breaker],Table_Breaker[Description]))</f>
        <v/>
      </c>
      <c r="AS523" t="str">
        <f>IF(C523="","",_xlfn.XLOOKUP(_xlfn.XLOOKUP(C523,table_Termination[Connector],table_Termination[HV_Siem_Breaker]),Table_Breaker[breaker],Table_Breaker[Description],""))</f>
        <v/>
      </c>
      <c r="AT523" s="44" t="s">
        <v>283</v>
      </c>
      <c r="AU523" t="e">
        <f t="shared" si="84"/>
        <v>#N/A</v>
      </c>
      <c r="AV523" t="e">
        <f t="shared" si="85"/>
        <v>#N/A</v>
      </c>
      <c r="AW523" s="44" t="str" cm="1">
        <f t="array" ref="AW523">IF(D523="","",_xlfn.TOROW(lookup!A704:A716))</f>
        <v/>
      </c>
    </row>
    <row r="524" spans="1:49" x14ac:dyDescent="0.25">
      <c r="A524" s="56">
        <v>515</v>
      </c>
      <c r="B524" s="57" t="str">
        <f t="shared" si="91"/>
        <v/>
      </c>
      <c r="C524" s="58"/>
      <c r="D524" s="58"/>
      <c r="E524" s="57"/>
      <c r="F524" s="57" t="str">
        <f t="shared" si="92"/>
        <v/>
      </c>
      <c r="G524" s="57"/>
      <c r="H524" s="59"/>
      <c r="I524" s="59" t="s">
        <v>183</v>
      </c>
      <c r="J524" s="59" t="s">
        <v>183</v>
      </c>
      <c r="K524" s="59"/>
      <c r="L524" s="60" t="str">
        <f t="shared" si="86"/>
        <v/>
      </c>
      <c r="M524" s="60" t="str">
        <f t="shared" si="87"/>
        <v/>
      </c>
      <c r="N524" s="59"/>
      <c r="O524" s="59"/>
      <c r="P524" s="61"/>
      <c r="Q524" s="61"/>
      <c r="R524" s="62" t="str">
        <f>IF(C524="","",_xlfn.XLOOKUP(C524,table_Termination[Connector],table_Termination[Conduit_Size]))</f>
        <v/>
      </c>
      <c r="S524" s="63" t="str">
        <f>IF(C524="","",_xlfn.XLOOKUP(C524,table_Termination[Connector],table_Termination[Wire AWG]))</f>
        <v/>
      </c>
      <c r="T524" s="64" t="str">
        <f t="shared" si="89"/>
        <v/>
      </c>
      <c r="U524" s="65" t="str">
        <f>IF(C524="","",LEFT(_xlfn.XLOOKUP(C524,table_Termination[Connector],table_Termination[Voltage]),3))</f>
        <v/>
      </c>
      <c r="V524" s="66" t="str">
        <f t="shared" si="88"/>
        <v/>
      </c>
      <c r="W524" s="64" t="str" cm="1">
        <f t="array" aca="1" ref="W524" ca="1">IF(C524="","",IF(D524="MCC","------",IF(K524="","Black",_xlfn.XLOOKUP(K524,Table_RotateWireColor[circuit],INDIRECT("Table_RotateWireColor["&amp;U524&amp;"]")))))</f>
        <v/>
      </c>
      <c r="X524" s="64" t="str" cm="1">
        <f t="array" aca="1" ref="X524" ca="1">IF(C524="","",IF(D524="MCC","-----",IF(AH524=1,"-",IF(K524="","Red",_xlfn.XLOOKUP(L524,Table_RotateWireColor[circuit],INDIRECT("Table_RotateWireColor["&amp;U524&amp;"]"))))))</f>
        <v/>
      </c>
      <c r="Y524" s="64" t="str" cm="1">
        <f t="array" aca="1" ref="Y524" ca="1">IF(C524="","",IF(D524="MCC","-----",IF(AH524&lt;=2,"-",IF(K524="","Blue",_xlfn.XLOOKUP(M524,Table_RotateWireColor[circuit],INDIRECT("Table_RotateWireColor["&amp;U524&amp;"]"))))))</f>
        <v/>
      </c>
      <c r="Z524" s="64" t="str" cm="1">
        <f t="array" aca="1" ref="Z524" ca="1">IF(C524="","",IF(D524="MCC","-----",IF(AI524&lt;&gt;1,"-",IF(K524="","White",_xlfn.XLOOKUP("N",Table_RotateWireColor[circuit],INDIRECT("Table_RotateWireColor["&amp;U524&amp;"]"))))))</f>
        <v/>
      </c>
      <c r="AA524" s="64" t="str">
        <f t="shared" si="93"/>
        <v/>
      </c>
      <c r="AB524" s="67" t="str">
        <f>IF(C524="","","PWxx-"&amp;_xlfn.XLOOKUP(C524,table_Termination[Connector],table_Termination[Abbreviation])&amp;"T-xxSALx("&amp;IF(D524="LFMC",0,IF(D524="MCC",1,3))&amp;IF(Q524="Bolt",1,0)&amp;IF(AL524="None",0,IF(AL524="1G",1,IF(AL524="4x4",2,3)))&amp;")")</f>
        <v/>
      </c>
      <c r="AC524" s="68" t="str">
        <f>IF(D524="MCC","MC Cable Wire Colors "&amp;_xlfn.XLOOKUP(C524,table_Termination[Connector],table_Termination[MCC_Wire_Colors]),"")</f>
        <v/>
      </c>
      <c r="AD524" s="69"/>
      <c r="AG524" t="e">
        <f>IF(AND(LEFT(C524,2)="L6",_xlfn.NUMBERVALUE(LEFT(U524,3))&gt;250),"1ph",_xlfn.XLOOKUP(C524,table_Termination[Connector],table_Termination[Phasing]))</f>
        <v>#N/A</v>
      </c>
      <c r="AH524" t="e">
        <f>_xlfn.XLOOKUP('Order Entry'!AG524,lookup!$O$3:$O$7,lookup!$P$3:$P$7)</f>
        <v>#N/A</v>
      </c>
      <c r="AI524" t="e">
        <f>_xlfn.XLOOKUP('Order Entry'!AG524,lookup!$O$3:$O$7,lookup!$Q$3:$Q$7)</f>
        <v>#N/A</v>
      </c>
      <c r="AJ524">
        <f t="shared" si="90"/>
        <v>0</v>
      </c>
      <c r="AK524" t="e">
        <f>_xlfn.XLOOKUP(C524,table_Termination[Connector],table_Termination[Plate_Hole])</f>
        <v>#N/A</v>
      </c>
      <c r="AL524" t="e">
        <f>_xlfn.XLOOKUP(V524,lookup!$AD$68:$AD$72,lookup!$AC$68:$AC$72)</f>
        <v>#N/A</v>
      </c>
      <c r="AM524" s="44" t="str" cm="1">
        <f t="array" ref="AM524">IF(C524="","",IF(_xlfn.XLOOKUP(C524,table_Termination[Connector],table_Termination[Plate_Hole])=1.6,{"4x4","1G"},IF(_xlfn.XLOOKUP(C524,table_Termination[Connector],table_Termination[Plate_Hole])=2.1,"4x4","None")))</f>
        <v/>
      </c>
      <c r="AO524" s="44" t="str" cm="1">
        <f t="array" ref="AO524">IF(AM524="","None",_xlfn.XLOOKUP(_xlfn.ANCHORARRAY(AM524),lookup!$AC$68:$AC$72,lookup!$AD$68:$AD$72))</f>
        <v>None</v>
      </c>
      <c r="AQ524" s="44" t="s">
        <v>283</v>
      </c>
      <c r="AR524" t="str">
        <f>IF(C524="","",_xlfn.XLOOKUP(_xlfn.XLOOKUP(C524,table_Termination[Connector],table_Termination[SQD_Breaker]),Table_Breaker[breaker],Table_Breaker[Description]))</f>
        <v/>
      </c>
      <c r="AS524" t="str">
        <f>IF(C524="","",_xlfn.XLOOKUP(_xlfn.XLOOKUP(C524,table_Termination[Connector],table_Termination[HV_Siem_Breaker]),Table_Breaker[breaker],Table_Breaker[Description],""))</f>
        <v/>
      </c>
      <c r="AT524" s="44" t="s">
        <v>283</v>
      </c>
      <c r="AU524" t="e">
        <f t="shared" ref="AU524:AU587" si="94">IF(OR(AL524="",AL524="None"),"","1 Bolt")</f>
        <v>#N/A</v>
      </c>
      <c r="AV524" t="e">
        <f t="shared" ref="AV524:AV587" si="95">IF(OR(AL524="",AL524="None",AL524="60AH",AL524="2030AH",AL524="4x4"),"","2 Bolt Bracket")</f>
        <v>#N/A</v>
      </c>
      <c r="AW524" s="44" t="str" cm="1">
        <f t="array" ref="AW524">IF(D524="","",_xlfn.TOROW(lookup!A705:A717))</f>
        <v/>
      </c>
    </row>
    <row r="525" spans="1:49" x14ac:dyDescent="0.25">
      <c r="A525" s="56">
        <v>516</v>
      </c>
      <c r="B525" s="57" t="str">
        <f t="shared" si="91"/>
        <v/>
      </c>
      <c r="C525" s="58"/>
      <c r="D525" s="58"/>
      <c r="E525" s="57"/>
      <c r="F525" s="57" t="str">
        <f t="shared" si="92"/>
        <v/>
      </c>
      <c r="G525" s="57"/>
      <c r="H525" s="59"/>
      <c r="I525" s="59" t="s">
        <v>183</v>
      </c>
      <c r="J525" s="59" t="s">
        <v>183</v>
      </c>
      <c r="K525" s="59"/>
      <c r="L525" s="60" t="str">
        <f t="shared" si="86"/>
        <v/>
      </c>
      <c r="M525" s="60" t="str">
        <f t="shared" si="87"/>
        <v/>
      </c>
      <c r="N525" s="59"/>
      <c r="O525" s="59"/>
      <c r="P525" s="61"/>
      <c r="Q525" s="61"/>
      <c r="R525" s="62" t="str">
        <f>IF(C525="","",_xlfn.XLOOKUP(C525,table_Termination[Connector],table_Termination[Conduit_Size]))</f>
        <v/>
      </c>
      <c r="S525" s="63" t="str">
        <f>IF(C525="","",_xlfn.XLOOKUP(C525,table_Termination[Connector],table_Termination[Wire AWG]))</f>
        <v/>
      </c>
      <c r="T525" s="64" t="str">
        <f t="shared" si="89"/>
        <v/>
      </c>
      <c r="U525" s="65" t="str">
        <f>IF(C525="","",LEFT(_xlfn.XLOOKUP(C525,table_Termination[Connector],table_Termination[Voltage]),3))</f>
        <v/>
      </c>
      <c r="V525" s="66" t="str">
        <f t="shared" si="88"/>
        <v/>
      </c>
      <c r="W525" s="64" t="str" cm="1">
        <f t="array" aca="1" ref="W525" ca="1">IF(C525="","",IF(D525="MCC","------",IF(K525="","Black",_xlfn.XLOOKUP(K525,Table_RotateWireColor[circuit],INDIRECT("Table_RotateWireColor["&amp;U525&amp;"]")))))</f>
        <v/>
      </c>
      <c r="X525" s="64" t="str" cm="1">
        <f t="array" aca="1" ref="X525" ca="1">IF(C525="","",IF(D525="MCC","-----",IF(AH525=1,"-",IF(K525="","Red",_xlfn.XLOOKUP(L525,Table_RotateWireColor[circuit],INDIRECT("Table_RotateWireColor["&amp;U525&amp;"]"))))))</f>
        <v/>
      </c>
      <c r="Y525" s="64" t="str" cm="1">
        <f t="array" aca="1" ref="Y525" ca="1">IF(C525="","",IF(D525="MCC","-----",IF(AH525&lt;=2,"-",IF(K525="","Blue",_xlfn.XLOOKUP(M525,Table_RotateWireColor[circuit],INDIRECT("Table_RotateWireColor["&amp;U525&amp;"]"))))))</f>
        <v/>
      </c>
      <c r="Z525" s="64" t="str" cm="1">
        <f t="array" aca="1" ref="Z525" ca="1">IF(C525="","",IF(D525="MCC","-----",IF(AI525&lt;&gt;1,"-",IF(K525="","White",_xlfn.XLOOKUP("N",Table_RotateWireColor[circuit],INDIRECT("Table_RotateWireColor["&amp;U525&amp;"]"))))))</f>
        <v/>
      </c>
      <c r="AA525" s="64" t="str">
        <f t="shared" si="93"/>
        <v/>
      </c>
      <c r="AB525" s="67" t="str">
        <f>IF(C525="","","PWxx-"&amp;_xlfn.XLOOKUP(C525,table_Termination[Connector],table_Termination[Abbreviation])&amp;"T-xxSALx("&amp;IF(D525="LFMC",0,IF(D525="MCC",1,3))&amp;IF(Q525="Bolt",1,0)&amp;IF(AL525="None",0,IF(AL525="1G",1,IF(AL525="4x4",2,3)))&amp;")")</f>
        <v/>
      </c>
      <c r="AC525" s="68" t="str">
        <f>IF(D525="MCC","MC Cable Wire Colors "&amp;_xlfn.XLOOKUP(C525,table_Termination[Connector],table_Termination[MCC_Wire_Colors]),"")</f>
        <v/>
      </c>
      <c r="AD525" s="69"/>
      <c r="AG525" t="e">
        <f>IF(AND(LEFT(C525,2)="L6",_xlfn.NUMBERVALUE(LEFT(U525,3))&gt;250),"1ph",_xlfn.XLOOKUP(C525,table_Termination[Connector],table_Termination[Phasing]))</f>
        <v>#N/A</v>
      </c>
      <c r="AH525" t="e">
        <f>_xlfn.XLOOKUP('Order Entry'!AG525,lookup!$O$3:$O$7,lookup!$P$3:$P$7)</f>
        <v>#N/A</v>
      </c>
      <c r="AI525" t="e">
        <f>_xlfn.XLOOKUP('Order Entry'!AG525,lookup!$O$3:$O$7,lookup!$Q$3:$Q$7)</f>
        <v>#N/A</v>
      </c>
      <c r="AJ525">
        <f t="shared" si="90"/>
        <v>0</v>
      </c>
      <c r="AK525" t="e">
        <f>_xlfn.XLOOKUP(C525,table_Termination[Connector],table_Termination[Plate_Hole])</f>
        <v>#N/A</v>
      </c>
      <c r="AL525" t="e">
        <f>_xlfn.XLOOKUP(V525,lookup!$AD$68:$AD$72,lookup!$AC$68:$AC$72)</f>
        <v>#N/A</v>
      </c>
      <c r="AM525" s="44" t="str" cm="1">
        <f t="array" ref="AM525">IF(C525="","",IF(_xlfn.XLOOKUP(C525,table_Termination[Connector],table_Termination[Plate_Hole])=1.6,{"4x4","1G"},IF(_xlfn.XLOOKUP(C525,table_Termination[Connector],table_Termination[Plate_Hole])=2.1,"4x4","None")))</f>
        <v/>
      </c>
      <c r="AO525" s="44" t="str" cm="1">
        <f t="array" ref="AO525">IF(AM525="","None",_xlfn.XLOOKUP(_xlfn.ANCHORARRAY(AM525),lookup!$AC$68:$AC$72,lookup!$AD$68:$AD$72))</f>
        <v>None</v>
      </c>
      <c r="AQ525" s="44" t="s">
        <v>283</v>
      </c>
      <c r="AR525" t="str">
        <f>IF(C525="","",_xlfn.XLOOKUP(_xlfn.XLOOKUP(C525,table_Termination[Connector],table_Termination[SQD_Breaker]),Table_Breaker[breaker],Table_Breaker[Description]))</f>
        <v/>
      </c>
      <c r="AS525" t="str">
        <f>IF(C525="","",_xlfn.XLOOKUP(_xlfn.XLOOKUP(C525,table_Termination[Connector],table_Termination[HV_Siem_Breaker]),Table_Breaker[breaker],Table_Breaker[Description],""))</f>
        <v/>
      </c>
      <c r="AT525" s="44" t="s">
        <v>283</v>
      </c>
      <c r="AU525" t="e">
        <f t="shared" si="94"/>
        <v>#N/A</v>
      </c>
      <c r="AV525" t="e">
        <f t="shared" si="95"/>
        <v>#N/A</v>
      </c>
      <c r="AW525" s="44" t="str" cm="1">
        <f t="array" ref="AW525">IF(D525="","",_xlfn.TOROW(lookup!A706:A718))</f>
        <v/>
      </c>
    </row>
    <row r="526" spans="1:49" x14ac:dyDescent="0.25">
      <c r="A526" s="56">
        <v>517</v>
      </c>
      <c r="B526" s="57" t="str">
        <f t="shared" si="91"/>
        <v/>
      </c>
      <c r="C526" s="58"/>
      <c r="D526" s="58"/>
      <c r="E526" s="57"/>
      <c r="F526" s="57" t="str">
        <f t="shared" si="92"/>
        <v/>
      </c>
      <c r="G526" s="57"/>
      <c r="H526" s="59"/>
      <c r="I526" s="59" t="s">
        <v>183</v>
      </c>
      <c r="J526" s="59" t="s">
        <v>183</v>
      </c>
      <c r="K526" s="59"/>
      <c r="L526" s="60" t="str">
        <f t="shared" si="86"/>
        <v/>
      </c>
      <c r="M526" s="60" t="str">
        <f t="shared" si="87"/>
        <v/>
      </c>
      <c r="N526" s="59"/>
      <c r="O526" s="59"/>
      <c r="P526" s="61"/>
      <c r="Q526" s="61"/>
      <c r="R526" s="62" t="str">
        <f>IF(C526="","",_xlfn.XLOOKUP(C526,table_Termination[Connector],table_Termination[Conduit_Size]))</f>
        <v/>
      </c>
      <c r="S526" s="63" t="str">
        <f>IF(C526="","",_xlfn.XLOOKUP(C526,table_Termination[Connector],table_Termination[Wire AWG]))</f>
        <v/>
      </c>
      <c r="T526" s="64" t="str">
        <f t="shared" si="89"/>
        <v/>
      </c>
      <c r="U526" s="65" t="str">
        <f>IF(C526="","",LEFT(_xlfn.XLOOKUP(C526,table_Termination[Connector],table_Termination[Voltage]),3))</f>
        <v/>
      </c>
      <c r="V526" s="66" t="str">
        <f t="shared" si="88"/>
        <v/>
      </c>
      <c r="W526" s="64" t="str" cm="1">
        <f t="array" aca="1" ref="W526" ca="1">IF(C526="","",IF(D526="MCC","------",IF(K526="","Black",_xlfn.XLOOKUP(K526,Table_RotateWireColor[circuit],INDIRECT("Table_RotateWireColor["&amp;U526&amp;"]")))))</f>
        <v/>
      </c>
      <c r="X526" s="64" t="str" cm="1">
        <f t="array" aca="1" ref="X526" ca="1">IF(C526="","",IF(D526="MCC","-----",IF(AH526=1,"-",IF(K526="","Red",_xlfn.XLOOKUP(L526,Table_RotateWireColor[circuit],INDIRECT("Table_RotateWireColor["&amp;U526&amp;"]"))))))</f>
        <v/>
      </c>
      <c r="Y526" s="64" t="str" cm="1">
        <f t="array" aca="1" ref="Y526" ca="1">IF(C526="","",IF(D526="MCC","-----",IF(AH526&lt;=2,"-",IF(K526="","Blue",_xlfn.XLOOKUP(M526,Table_RotateWireColor[circuit],INDIRECT("Table_RotateWireColor["&amp;U526&amp;"]"))))))</f>
        <v/>
      </c>
      <c r="Z526" s="64" t="str" cm="1">
        <f t="array" aca="1" ref="Z526" ca="1">IF(C526="","",IF(D526="MCC","-----",IF(AI526&lt;&gt;1,"-",IF(K526="","White",_xlfn.XLOOKUP("N",Table_RotateWireColor[circuit],INDIRECT("Table_RotateWireColor["&amp;U526&amp;"]"))))))</f>
        <v/>
      </c>
      <c r="AA526" s="64" t="str">
        <f t="shared" si="93"/>
        <v/>
      </c>
      <c r="AB526" s="67" t="str">
        <f>IF(C526="","","PWxx-"&amp;_xlfn.XLOOKUP(C526,table_Termination[Connector],table_Termination[Abbreviation])&amp;"T-xxSALx("&amp;IF(D526="LFMC",0,IF(D526="MCC",1,3))&amp;IF(Q526="Bolt",1,0)&amp;IF(AL526="None",0,IF(AL526="1G",1,IF(AL526="4x4",2,3)))&amp;")")</f>
        <v/>
      </c>
      <c r="AC526" s="68" t="str">
        <f>IF(D526="MCC","MC Cable Wire Colors "&amp;_xlfn.XLOOKUP(C526,table_Termination[Connector],table_Termination[MCC_Wire_Colors]),"")</f>
        <v/>
      </c>
      <c r="AD526" s="69"/>
      <c r="AG526" t="e">
        <f>IF(AND(LEFT(C526,2)="L6",_xlfn.NUMBERVALUE(LEFT(U526,3))&gt;250),"1ph",_xlfn.XLOOKUP(C526,table_Termination[Connector],table_Termination[Phasing]))</f>
        <v>#N/A</v>
      </c>
      <c r="AH526" t="e">
        <f>_xlfn.XLOOKUP('Order Entry'!AG526,lookup!$O$3:$O$7,lookup!$P$3:$P$7)</f>
        <v>#N/A</v>
      </c>
      <c r="AI526" t="e">
        <f>_xlfn.XLOOKUP('Order Entry'!AG526,lookup!$O$3:$O$7,lookup!$Q$3:$Q$7)</f>
        <v>#N/A</v>
      </c>
      <c r="AJ526">
        <f t="shared" si="90"/>
        <v>0</v>
      </c>
      <c r="AK526" t="e">
        <f>_xlfn.XLOOKUP(C526,table_Termination[Connector],table_Termination[Plate_Hole])</f>
        <v>#N/A</v>
      </c>
      <c r="AL526" t="e">
        <f>_xlfn.XLOOKUP(V526,lookup!$AD$68:$AD$72,lookup!$AC$68:$AC$72)</f>
        <v>#N/A</v>
      </c>
      <c r="AM526" s="44" t="str" cm="1">
        <f t="array" ref="AM526">IF(C526="","",IF(_xlfn.XLOOKUP(C526,table_Termination[Connector],table_Termination[Plate_Hole])=1.6,{"4x4","1G"},IF(_xlfn.XLOOKUP(C526,table_Termination[Connector],table_Termination[Plate_Hole])=2.1,"4x4","None")))</f>
        <v/>
      </c>
      <c r="AO526" s="44" t="str" cm="1">
        <f t="array" ref="AO526">IF(AM526="","None",_xlfn.XLOOKUP(_xlfn.ANCHORARRAY(AM526),lookup!$AC$68:$AC$72,lookup!$AD$68:$AD$72))</f>
        <v>None</v>
      </c>
      <c r="AQ526" s="44" t="s">
        <v>283</v>
      </c>
      <c r="AR526" t="str">
        <f>IF(C526="","",_xlfn.XLOOKUP(_xlfn.XLOOKUP(C526,table_Termination[Connector],table_Termination[SQD_Breaker]),Table_Breaker[breaker],Table_Breaker[Description]))</f>
        <v/>
      </c>
      <c r="AS526" t="str">
        <f>IF(C526="","",_xlfn.XLOOKUP(_xlfn.XLOOKUP(C526,table_Termination[Connector],table_Termination[HV_Siem_Breaker]),Table_Breaker[breaker],Table_Breaker[Description],""))</f>
        <v/>
      </c>
      <c r="AT526" s="44" t="s">
        <v>283</v>
      </c>
      <c r="AU526" t="e">
        <f t="shared" si="94"/>
        <v>#N/A</v>
      </c>
      <c r="AV526" t="e">
        <f t="shared" si="95"/>
        <v>#N/A</v>
      </c>
      <c r="AW526" s="44" t="str" cm="1">
        <f t="array" ref="AW526">IF(D526="","",_xlfn.TOROW(lookup!A707:A719))</f>
        <v/>
      </c>
    </row>
    <row r="527" spans="1:49" x14ac:dyDescent="0.25">
      <c r="A527" s="56">
        <v>518</v>
      </c>
      <c r="B527" s="57" t="str">
        <f t="shared" si="91"/>
        <v/>
      </c>
      <c r="C527" s="58"/>
      <c r="D527" s="58"/>
      <c r="E527" s="57"/>
      <c r="F527" s="57" t="str">
        <f t="shared" si="92"/>
        <v/>
      </c>
      <c r="G527" s="57"/>
      <c r="H527" s="59"/>
      <c r="I527" s="59" t="s">
        <v>183</v>
      </c>
      <c r="J527" s="59" t="s">
        <v>183</v>
      </c>
      <c r="K527" s="59"/>
      <c r="L527" s="60" t="str">
        <f t="shared" si="86"/>
        <v/>
      </c>
      <c r="M527" s="60" t="str">
        <f t="shared" si="87"/>
        <v/>
      </c>
      <c r="N527" s="59"/>
      <c r="O527" s="59"/>
      <c r="P527" s="61"/>
      <c r="Q527" s="61"/>
      <c r="R527" s="62" t="str">
        <f>IF(C527="","",_xlfn.XLOOKUP(C527,table_Termination[Connector],table_Termination[Conduit_Size]))</f>
        <v/>
      </c>
      <c r="S527" s="63" t="str">
        <f>IF(C527="","",_xlfn.XLOOKUP(C527,table_Termination[Connector],table_Termination[Wire AWG]))</f>
        <v/>
      </c>
      <c r="T527" s="64" t="str">
        <f t="shared" si="89"/>
        <v/>
      </c>
      <c r="U527" s="65" t="str">
        <f>IF(C527="","",LEFT(_xlfn.XLOOKUP(C527,table_Termination[Connector],table_Termination[Voltage]),3))</f>
        <v/>
      </c>
      <c r="V527" s="66" t="str">
        <f t="shared" si="88"/>
        <v/>
      </c>
      <c r="W527" s="64" t="str" cm="1">
        <f t="array" aca="1" ref="W527" ca="1">IF(C527="","",IF(D527="MCC","------",IF(K527="","Black",_xlfn.XLOOKUP(K527,Table_RotateWireColor[circuit],INDIRECT("Table_RotateWireColor["&amp;U527&amp;"]")))))</f>
        <v/>
      </c>
      <c r="X527" s="64" t="str" cm="1">
        <f t="array" aca="1" ref="X527" ca="1">IF(C527="","",IF(D527="MCC","-----",IF(AH527=1,"-",IF(K527="","Red",_xlfn.XLOOKUP(L527,Table_RotateWireColor[circuit],INDIRECT("Table_RotateWireColor["&amp;U527&amp;"]"))))))</f>
        <v/>
      </c>
      <c r="Y527" s="64" t="str" cm="1">
        <f t="array" aca="1" ref="Y527" ca="1">IF(C527="","",IF(D527="MCC","-----",IF(AH527&lt;=2,"-",IF(K527="","Blue",_xlfn.XLOOKUP(M527,Table_RotateWireColor[circuit],INDIRECT("Table_RotateWireColor["&amp;U527&amp;"]"))))))</f>
        <v/>
      </c>
      <c r="Z527" s="64" t="str" cm="1">
        <f t="array" aca="1" ref="Z527" ca="1">IF(C527="","",IF(D527="MCC","-----",IF(AI527&lt;&gt;1,"-",IF(K527="","White",_xlfn.XLOOKUP("N",Table_RotateWireColor[circuit],INDIRECT("Table_RotateWireColor["&amp;U527&amp;"]"))))))</f>
        <v/>
      </c>
      <c r="AA527" s="64" t="str">
        <f t="shared" si="93"/>
        <v/>
      </c>
      <c r="AB527" s="67" t="str">
        <f>IF(C527="","","PWxx-"&amp;_xlfn.XLOOKUP(C527,table_Termination[Connector],table_Termination[Abbreviation])&amp;"T-xxSALx("&amp;IF(D527="LFMC",0,IF(D527="MCC",1,3))&amp;IF(Q527="Bolt",1,0)&amp;IF(AL527="None",0,IF(AL527="1G",1,IF(AL527="4x4",2,3)))&amp;")")</f>
        <v/>
      </c>
      <c r="AC527" s="68" t="str">
        <f>IF(D527="MCC","MC Cable Wire Colors "&amp;_xlfn.XLOOKUP(C527,table_Termination[Connector],table_Termination[MCC_Wire_Colors]),"")</f>
        <v/>
      </c>
      <c r="AD527" s="69"/>
      <c r="AG527" t="e">
        <f>IF(AND(LEFT(C527,2)="L6",_xlfn.NUMBERVALUE(LEFT(U527,3))&gt;250),"1ph",_xlfn.XLOOKUP(C527,table_Termination[Connector],table_Termination[Phasing]))</f>
        <v>#N/A</v>
      </c>
      <c r="AH527" t="e">
        <f>_xlfn.XLOOKUP('Order Entry'!AG527,lookup!$O$3:$O$7,lookup!$P$3:$P$7)</f>
        <v>#N/A</v>
      </c>
      <c r="AI527" t="e">
        <f>_xlfn.XLOOKUP('Order Entry'!AG527,lookup!$O$3:$O$7,lookup!$Q$3:$Q$7)</f>
        <v>#N/A</v>
      </c>
      <c r="AJ527">
        <f t="shared" si="90"/>
        <v>0</v>
      </c>
      <c r="AK527" t="e">
        <f>_xlfn.XLOOKUP(C527,table_Termination[Connector],table_Termination[Plate_Hole])</f>
        <v>#N/A</v>
      </c>
      <c r="AL527" t="e">
        <f>_xlfn.XLOOKUP(V527,lookup!$AD$68:$AD$72,lookup!$AC$68:$AC$72)</f>
        <v>#N/A</v>
      </c>
      <c r="AM527" s="44" t="str" cm="1">
        <f t="array" ref="AM527">IF(C527="","",IF(_xlfn.XLOOKUP(C527,table_Termination[Connector],table_Termination[Plate_Hole])=1.6,{"4x4","1G"},IF(_xlfn.XLOOKUP(C527,table_Termination[Connector],table_Termination[Plate_Hole])=2.1,"4x4","None")))</f>
        <v/>
      </c>
      <c r="AO527" s="44" t="str" cm="1">
        <f t="array" ref="AO527">IF(AM527="","None",_xlfn.XLOOKUP(_xlfn.ANCHORARRAY(AM527),lookup!$AC$68:$AC$72,lookup!$AD$68:$AD$72))</f>
        <v>None</v>
      </c>
      <c r="AQ527" s="44" t="s">
        <v>283</v>
      </c>
      <c r="AR527" t="str">
        <f>IF(C527="","",_xlfn.XLOOKUP(_xlfn.XLOOKUP(C527,table_Termination[Connector],table_Termination[SQD_Breaker]),Table_Breaker[breaker],Table_Breaker[Description]))</f>
        <v/>
      </c>
      <c r="AS527" t="str">
        <f>IF(C527="","",_xlfn.XLOOKUP(_xlfn.XLOOKUP(C527,table_Termination[Connector],table_Termination[HV_Siem_Breaker]),Table_Breaker[breaker],Table_Breaker[Description],""))</f>
        <v/>
      </c>
      <c r="AT527" s="44" t="s">
        <v>283</v>
      </c>
      <c r="AU527" t="e">
        <f t="shared" si="94"/>
        <v>#N/A</v>
      </c>
      <c r="AV527" t="e">
        <f t="shared" si="95"/>
        <v>#N/A</v>
      </c>
      <c r="AW527" s="44" t="str" cm="1">
        <f t="array" ref="AW527">IF(D527="","",_xlfn.TOROW(lookup!A708:A720))</f>
        <v/>
      </c>
    </row>
    <row r="528" spans="1:49" x14ac:dyDescent="0.25">
      <c r="A528" s="56">
        <v>519</v>
      </c>
      <c r="B528" s="57" t="str">
        <f t="shared" si="91"/>
        <v/>
      </c>
      <c r="C528" s="58"/>
      <c r="D528" s="58"/>
      <c r="E528" s="57"/>
      <c r="F528" s="57" t="str">
        <f t="shared" si="92"/>
        <v/>
      </c>
      <c r="G528" s="57"/>
      <c r="H528" s="59"/>
      <c r="I528" s="59" t="s">
        <v>183</v>
      </c>
      <c r="J528" s="59" t="s">
        <v>183</v>
      </c>
      <c r="K528" s="59"/>
      <c r="L528" s="60" t="str">
        <f t="shared" si="86"/>
        <v/>
      </c>
      <c r="M528" s="60" t="str">
        <f t="shared" si="87"/>
        <v/>
      </c>
      <c r="N528" s="59"/>
      <c r="O528" s="59"/>
      <c r="P528" s="61"/>
      <c r="Q528" s="61"/>
      <c r="R528" s="62" t="str">
        <f>IF(C528="","",_xlfn.XLOOKUP(C528,table_Termination[Connector],table_Termination[Conduit_Size]))</f>
        <v/>
      </c>
      <c r="S528" s="63" t="str">
        <f>IF(C528="","",_xlfn.XLOOKUP(C528,table_Termination[Connector],table_Termination[Wire AWG]))</f>
        <v/>
      </c>
      <c r="T528" s="64" t="str">
        <f t="shared" si="89"/>
        <v/>
      </c>
      <c r="U528" s="65" t="str">
        <f>IF(C528="","",LEFT(_xlfn.XLOOKUP(C528,table_Termination[Connector],table_Termination[Voltage]),3))</f>
        <v/>
      </c>
      <c r="V528" s="66" t="str">
        <f t="shared" si="88"/>
        <v/>
      </c>
      <c r="W528" s="64" t="str" cm="1">
        <f t="array" aca="1" ref="W528" ca="1">IF(C528="","",IF(D528="MCC","------",IF(K528="","Black",_xlfn.XLOOKUP(K528,Table_RotateWireColor[circuit],INDIRECT("Table_RotateWireColor["&amp;U528&amp;"]")))))</f>
        <v/>
      </c>
      <c r="X528" s="64" t="str" cm="1">
        <f t="array" aca="1" ref="X528" ca="1">IF(C528="","",IF(D528="MCC","-----",IF(AH528=1,"-",IF(K528="","Red",_xlfn.XLOOKUP(L528,Table_RotateWireColor[circuit],INDIRECT("Table_RotateWireColor["&amp;U528&amp;"]"))))))</f>
        <v/>
      </c>
      <c r="Y528" s="64" t="str" cm="1">
        <f t="array" aca="1" ref="Y528" ca="1">IF(C528="","",IF(D528="MCC","-----",IF(AH528&lt;=2,"-",IF(K528="","Blue",_xlfn.XLOOKUP(M528,Table_RotateWireColor[circuit],INDIRECT("Table_RotateWireColor["&amp;U528&amp;"]"))))))</f>
        <v/>
      </c>
      <c r="Z528" s="64" t="str" cm="1">
        <f t="array" aca="1" ref="Z528" ca="1">IF(C528="","",IF(D528="MCC","-----",IF(AI528&lt;&gt;1,"-",IF(K528="","White",_xlfn.XLOOKUP("N",Table_RotateWireColor[circuit],INDIRECT("Table_RotateWireColor["&amp;U528&amp;"]"))))))</f>
        <v/>
      </c>
      <c r="AA528" s="64" t="str">
        <f t="shared" si="93"/>
        <v/>
      </c>
      <c r="AB528" s="67" t="str">
        <f>IF(C528="","","PWxx-"&amp;_xlfn.XLOOKUP(C528,table_Termination[Connector],table_Termination[Abbreviation])&amp;"T-xxSALx("&amp;IF(D528="LFMC",0,IF(D528="MCC",1,3))&amp;IF(Q528="Bolt",1,0)&amp;IF(AL528="None",0,IF(AL528="1G",1,IF(AL528="4x4",2,3)))&amp;")")</f>
        <v/>
      </c>
      <c r="AC528" s="68" t="str">
        <f>IF(D528="MCC","MC Cable Wire Colors "&amp;_xlfn.XLOOKUP(C528,table_Termination[Connector],table_Termination[MCC_Wire_Colors]),"")</f>
        <v/>
      </c>
      <c r="AD528" s="69"/>
      <c r="AG528" t="e">
        <f>IF(AND(LEFT(C528,2)="L6",_xlfn.NUMBERVALUE(LEFT(U528,3))&gt;250),"1ph",_xlfn.XLOOKUP(C528,table_Termination[Connector],table_Termination[Phasing]))</f>
        <v>#N/A</v>
      </c>
      <c r="AH528" t="e">
        <f>_xlfn.XLOOKUP('Order Entry'!AG528,lookup!$O$3:$O$7,lookup!$P$3:$P$7)</f>
        <v>#N/A</v>
      </c>
      <c r="AI528" t="e">
        <f>_xlfn.XLOOKUP('Order Entry'!AG528,lookup!$O$3:$O$7,lookup!$Q$3:$Q$7)</f>
        <v>#N/A</v>
      </c>
      <c r="AJ528">
        <f t="shared" si="90"/>
        <v>0</v>
      </c>
      <c r="AK528" t="e">
        <f>_xlfn.XLOOKUP(C528,table_Termination[Connector],table_Termination[Plate_Hole])</f>
        <v>#N/A</v>
      </c>
      <c r="AL528" t="e">
        <f>_xlfn.XLOOKUP(V528,lookup!$AD$68:$AD$72,lookup!$AC$68:$AC$72)</f>
        <v>#N/A</v>
      </c>
      <c r="AM528" s="44" t="str" cm="1">
        <f t="array" ref="AM528">IF(C528="","",IF(_xlfn.XLOOKUP(C528,table_Termination[Connector],table_Termination[Plate_Hole])=1.6,{"4x4","1G"},IF(_xlfn.XLOOKUP(C528,table_Termination[Connector],table_Termination[Plate_Hole])=2.1,"4x4","None")))</f>
        <v/>
      </c>
      <c r="AO528" s="44" t="str" cm="1">
        <f t="array" ref="AO528">IF(AM528="","None",_xlfn.XLOOKUP(_xlfn.ANCHORARRAY(AM528),lookup!$AC$68:$AC$72,lookup!$AD$68:$AD$72))</f>
        <v>None</v>
      </c>
      <c r="AQ528" s="44" t="s">
        <v>283</v>
      </c>
      <c r="AR528" t="str">
        <f>IF(C528="","",_xlfn.XLOOKUP(_xlfn.XLOOKUP(C528,table_Termination[Connector],table_Termination[SQD_Breaker]),Table_Breaker[breaker],Table_Breaker[Description]))</f>
        <v/>
      </c>
      <c r="AS528" t="str">
        <f>IF(C528="","",_xlfn.XLOOKUP(_xlfn.XLOOKUP(C528,table_Termination[Connector],table_Termination[HV_Siem_Breaker]),Table_Breaker[breaker],Table_Breaker[Description],""))</f>
        <v/>
      </c>
      <c r="AT528" s="44" t="s">
        <v>283</v>
      </c>
      <c r="AU528" t="e">
        <f t="shared" si="94"/>
        <v>#N/A</v>
      </c>
      <c r="AV528" t="e">
        <f t="shared" si="95"/>
        <v>#N/A</v>
      </c>
      <c r="AW528" s="44" t="str" cm="1">
        <f t="array" ref="AW528">IF(D528="","",_xlfn.TOROW(lookup!A709:A721))</f>
        <v/>
      </c>
    </row>
    <row r="529" spans="1:49" x14ac:dyDescent="0.25">
      <c r="A529" s="56">
        <v>520</v>
      </c>
      <c r="B529" s="57" t="str">
        <f t="shared" si="91"/>
        <v/>
      </c>
      <c r="C529" s="58"/>
      <c r="D529" s="58"/>
      <c r="E529" s="57"/>
      <c r="F529" s="57" t="str">
        <f t="shared" si="92"/>
        <v/>
      </c>
      <c r="G529" s="57"/>
      <c r="H529" s="59"/>
      <c r="I529" s="59" t="s">
        <v>183</v>
      </c>
      <c r="J529" s="59" t="s">
        <v>183</v>
      </c>
      <c r="K529" s="59"/>
      <c r="L529" s="60" t="str">
        <f t="shared" si="86"/>
        <v/>
      </c>
      <c r="M529" s="60" t="str">
        <f t="shared" si="87"/>
        <v/>
      </c>
      <c r="N529" s="59"/>
      <c r="O529" s="59"/>
      <c r="P529" s="61"/>
      <c r="Q529" s="61"/>
      <c r="R529" s="62" t="str">
        <f>IF(C529="","",_xlfn.XLOOKUP(C529,table_Termination[Connector],table_Termination[Conduit_Size]))</f>
        <v/>
      </c>
      <c r="S529" s="63" t="str">
        <f>IF(C529="","",_xlfn.XLOOKUP(C529,table_Termination[Connector],table_Termination[Wire AWG]))</f>
        <v/>
      </c>
      <c r="T529" s="64" t="str">
        <f t="shared" si="89"/>
        <v/>
      </c>
      <c r="U529" s="65" t="str">
        <f>IF(C529="","",LEFT(_xlfn.XLOOKUP(C529,table_Termination[Connector],table_Termination[Voltage]),3))</f>
        <v/>
      </c>
      <c r="V529" s="66" t="str">
        <f t="shared" si="88"/>
        <v/>
      </c>
      <c r="W529" s="64" t="str" cm="1">
        <f t="array" aca="1" ref="W529" ca="1">IF(C529="","",IF(D529="MCC","------",IF(K529="","Black",_xlfn.XLOOKUP(K529,Table_RotateWireColor[circuit],INDIRECT("Table_RotateWireColor["&amp;U529&amp;"]")))))</f>
        <v/>
      </c>
      <c r="X529" s="64" t="str" cm="1">
        <f t="array" aca="1" ref="X529" ca="1">IF(C529="","",IF(D529="MCC","-----",IF(AH529=1,"-",IF(K529="","Red",_xlfn.XLOOKUP(L529,Table_RotateWireColor[circuit],INDIRECT("Table_RotateWireColor["&amp;U529&amp;"]"))))))</f>
        <v/>
      </c>
      <c r="Y529" s="64" t="str" cm="1">
        <f t="array" aca="1" ref="Y529" ca="1">IF(C529="","",IF(D529="MCC","-----",IF(AH529&lt;=2,"-",IF(K529="","Blue",_xlfn.XLOOKUP(M529,Table_RotateWireColor[circuit],INDIRECT("Table_RotateWireColor["&amp;U529&amp;"]"))))))</f>
        <v/>
      </c>
      <c r="Z529" s="64" t="str" cm="1">
        <f t="array" aca="1" ref="Z529" ca="1">IF(C529="","",IF(D529="MCC","-----",IF(AI529&lt;&gt;1,"-",IF(K529="","White",_xlfn.XLOOKUP("N",Table_RotateWireColor[circuit],INDIRECT("Table_RotateWireColor["&amp;U529&amp;"]"))))))</f>
        <v/>
      </c>
      <c r="AA529" s="64" t="str">
        <f t="shared" si="93"/>
        <v/>
      </c>
      <c r="AB529" s="67" t="str">
        <f>IF(C529="","","PWxx-"&amp;_xlfn.XLOOKUP(C529,table_Termination[Connector],table_Termination[Abbreviation])&amp;"T-xxSALx("&amp;IF(D529="LFMC",0,IF(D529="MCC",1,3))&amp;IF(Q529="Bolt",1,0)&amp;IF(AL529="None",0,IF(AL529="1G",1,IF(AL529="4x4",2,3)))&amp;")")</f>
        <v/>
      </c>
      <c r="AC529" s="68" t="str">
        <f>IF(D529="MCC","MC Cable Wire Colors "&amp;_xlfn.XLOOKUP(C529,table_Termination[Connector],table_Termination[MCC_Wire_Colors]),"")</f>
        <v/>
      </c>
      <c r="AD529" s="69"/>
      <c r="AG529" t="e">
        <f>IF(AND(LEFT(C529,2)="L6",_xlfn.NUMBERVALUE(LEFT(U529,3))&gt;250),"1ph",_xlfn.XLOOKUP(C529,table_Termination[Connector],table_Termination[Phasing]))</f>
        <v>#N/A</v>
      </c>
      <c r="AH529" t="e">
        <f>_xlfn.XLOOKUP('Order Entry'!AG529,lookup!$O$3:$O$7,lookup!$P$3:$P$7)</f>
        <v>#N/A</v>
      </c>
      <c r="AI529" t="e">
        <f>_xlfn.XLOOKUP('Order Entry'!AG529,lookup!$O$3:$O$7,lookup!$Q$3:$Q$7)</f>
        <v>#N/A</v>
      </c>
      <c r="AJ529">
        <f t="shared" si="90"/>
        <v>0</v>
      </c>
      <c r="AK529" t="e">
        <f>_xlfn.XLOOKUP(C529,table_Termination[Connector],table_Termination[Plate_Hole])</f>
        <v>#N/A</v>
      </c>
      <c r="AL529" t="e">
        <f>_xlfn.XLOOKUP(V529,lookup!$AD$68:$AD$72,lookup!$AC$68:$AC$72)</f>
        <v>#N/A</v>
      </c>
      <c r="AM529" s="44" t="str" cm="1">
        <f t="array" ref="AM529">IF(C529="","",IF(_xlfn.XLOOKUP(C529,table_Termination[Connector],table_Termination[Plate_Hole])=1.6,{"4x4","1G"},IF(_xlfn.XLOOKUP(C529,table_Termination[Connector],table_Termination[Plate_Hole])=2.1,"4x4","None")))</f>
        <v/>
      </c>
      <c r="AO529" s="44" t="str" cm="1">
        <f t="array" ref="AO529">IF(AM529="","None",_xlfn.XLOOKUP(_xlfn.ANCHORARRAY(AM529),lookup!$AC$68:$AC$72,lookup!$AD$68:$AD$72))</f>
        <v>None</v>
      </c>
      <c r="AQ529" s="44" t="s">
        <v>283</v>
      </c>
      <c r="AR529" t="str">
        <f>IF(C529="","",_xlfn.XLOOKUP(_xlfn.XLOOKUP(C529,table_Termination[Connector],table_Termination[SQD_Breaker]),Table_Breaker[breaker],Table_Breaker[Description]))</f>
        <v/>
      </c>
      <c r="AS529" t="str">
        <f>IF(C529="","",_xlfn.XLOOKUP(_xlfn.XLOOKUP(C529,table_Termination[Connector],table_Termination[HV_Siem_Breaker]),Table_Breaker[breaker],Table_Breaker[Description],""))</f>
        <v/>
      </c>
      <c r="AT529" s="44" t="s">
        <v>283</v>
      </c>
      <c r="AU529" t="e">
        <f t="shared" si="94"/>
        <v>#N/A</v>
      </c>
      <c r="AV529" t="e">
        <f t="shared" si="95"/>
        <v>#N/A</v>
      </c>
      <c r="AW529" s="44" t="str" cm="1">
        <f t="array" ref="AW529">IF(D529="","",_xlfn.TOROW(lookup!A710:A722))</f>
        <v/>
      </c>
    </row>
    <row r="530" spans="1:49" x14ac:dyDescent="0.25">
      <c r="A530" s="56">
        <v>521</v>
      </c>
      <c r="B530" s="57" t="str">
        <f t="shared" si="91"/>
        <v/>
      </c>
      <c r="C530" s="58"/>
      <c r="D530" s="58"/>
      <c r="E530" s="57"/>
      <c r="F530" s="57" t="str">
        <f t="shared" si="92"/>
        <v/>
      </c>
      <c r="G530" s="57"/>
      <c r="H530" s="59"/>
      <c r="I530" s="59" t="s">
        <v>183</v>
      </c>
      <c r="J530" s="59" t="s">
        <v>183</v>
      </c>
      <c r="K530" s="59"/>
      <c r="L530" s="60" t="str">
        <f t="shared" si="86"/>
        <v/>
      </c>
      <c r="M530" s="60" t="str">
        <f t="shared" si="87"/>
        <v/>
      </c>
      <c r="N530" s="59"/>
      <c r="O530" s="59"/>
      <c r="P530" s="61"/>
      <c r="Q530" s="61"/>
      <c r="R530" s="62" t="str">
        <f>IF(C530="","",_xlfn.XLOOKUP(C530,table_Termination[Connector],table_Termination[Conduit_Size]))</f>
        <v/>
      </c>
      <c r="S530" s="63" t="str">
        <f>IF(C530="","",_xlfn.XLOOKUP(C530,table_Termination[Connector],table_Termination[Wire AWG]))</f>
        <v/>
      </c>
      <c r="T530" s="64" t="str">
        <f t="shared" si="89"/>
        <v/>
      </c>
      <c r="U530" s="65" t="str">
        <f>IF(C530="","",LEFT(_xlfn.XLOOKUP(C530,table_Termination[Connector],table_Termination[Voltage]),3))</f>
        <v/>
      </c>
      <c r="V530" s="66" t="str">
        <f t="shared" si="88"/>
        <v/>
      </c>
      <c r="W530" s="64" t="str" cm="1">
        <f t="array" aca="1" ref="W530" ca="1">IF(C530="","",IF(D530="MCC","------",IF(K530="","Black",_xlfn.XLOOKUP(K530,Table_RotateWireColor[circuit],INDIRECT("Table_RotateWireColor["&amp;U530&amp;"]")))))</f>
        <v/>
      </c>
      <c r="X530" s="64" t="str" cm="1">
        <f t="array" aca="1" ref="X530" ca="1">IF(C530="","",IF(D530="MCC","-----",IF(AH530=1,"-",IF(K530="","Red",_xlfn.XLOOKUP(L530,Table_RotateWireColor[circuit],INDIRECT("Table_RotateWireColor["&amp;U530&amp;"]"))))))</f>
        <v/>
      </c>
      <c r="Y530" s="64" t="str" cm="1">
        <f t="array" aca="1" ref="Y530" ca="1">IF(C530="","",IF(D530="MCC","-----",IF(AH530&lt;=2,"-",IF(K530="","Blue",_xlfn.XLOOKUP(M530,Table_RotateWireColor[circuit],INDIRECT("Table_RotateWireColor["&amp;U530&amp;"]"))))))</f>
        <v/>
      </c>
      <c r="Z530" s="64" t="str" cm="1">
        <f t="array" aca="1" ref="Z530" ca="1">IF(C530="","",IF(D530="MCC","-----",IF(AI530&lt;&gt;1,"-",IF(K530="","White",_xlfn.XLOOKUP("N",Table_RotateWireColor[circuit],INDIRECT("Table_RotateWireColor["&amp;U530&amp;"]"))))))</f>
        <v/>
      </c>
      <c r="AA530" s="64" t="str">
        <f t="shared" si="93"/>
        <v/>
      </c>
      <c r="AB530" s="67" t="str">
        <f>IF(C530="","","PWxx-"&amp;_xlfn.XLOOKUP(C530,table_Termination[Connector],table_Termination[Abbreviation])&amp;"T-xxSALx("&amp;IF(D530="LFMC",0,IF(D530="MCC",1,3))&amp;IF(Q530="Bolt",1,0)&amp;IF(AL530="None",0,IF(AL530="1G",1,IF(AL530="4x4",2,3)))&amp;")")</f>
        <v/>
      </c>
      <c r="AC530" s="68" t="str">
        <f>IF(D530="MCC","MC Cable Wire Colors "&amp;_xlfn.XLOOKUP(C530,table_Termination[Connector],table_Termination[MCC_Wire_Colors]),"")</f>
        <v/>
      </c>
      <c r="AD530" s="69"/>
      <c r="AG530" t="e">
        <f>IF(AND(LEFT(C530,2)="L6",_xlfn.NUMBERVALUE(LEFT(U530,3))&gt;250),"1ph",_xlfn.XLOOKUP(C530,table_Termination[Connector],table_Termination[Phasing]))</f>
        <v>#N/A</v>
      </c>
      <c r="AH530" t="e">
        <f>_xlfn.XLOOKUP('Order Entry'!AG530,lookup!$O$3:$O$7,lookup!$P$3:$P$7)</f>
        <v>#N/A</v>
      </c>
      <c r="AI530" t="e">
        <f>_xlfn.XLOOKUP('Order Entry'!AG530,lookup!$O$3:$O$7,lookup!$Q$3:$Q$7)</f>
        <v>#N/A</v>
      </c>
      <c r="AJ530">
        <f t="shared" si="90"/>
        <v>0</v>
      </c>
      <c r="AK530" t="e">
        <f>_xlfn.XLOOKUP(C530,table_Termination[Connector],table_Termination[Plate_Hole])</f>
        <v>#N/A</v>
      </c>
      <c r="AL530" t="e">
        <f>_xlfn.XLOOKUP(V530,lookup!$AD$68:$AD$72,lookup!$AC$68:$AC$72)</f>
        <v>#N/A</v>
      </c>
      <c r="AM530" s="44" t="str" cm="1">
        <f t="array" ref="AM530">IF(C530="","",IF(_xlfn.XLOOKUP(C530,table_Termination[Connector],table_Termination[Plate_Hole])=1.6,{"4x4","1G"},IF(_xlfn.XLOOKUP(C530,table_Termination[Connector],table_Termination[Plate_Hole])=2.1,"4x4","None")))</f>
        <v/>
      </c>
      <c r="AO530" s="44" t="str" cm="1">
        <f t="array" ref="AO530">IF(AM530="","None",_xlfn.XLOOKUP(_xlfn.ANCHORARRAY(AM530),lookup!$AC$68:$AC$72,lookup!$AD$68:$AD$72))</f>
        <v>None</v>
      </c>
      <c r="AQ530" s="44" t="s">
        <v>283</v>
      </c>
      <c r="AR530" t="str">
        <f>IF(C530="","",_xlfn.XLOOKUP(_xlfn.XLOOKUP(C530,table_Termination[Connector],table_Termination[SQD_Breaker]),Table_Breaker[breaker],Table_Breaker[Description]))</f>
        <v/>
      </c>
      <c r="AS530" t="str">
        <f>IF(C530="","",_xlfn.XLOOKUP(_xlfn.XLOOKUP(C530,table_Termination[Connector],table_Termination[HV_Siem_Breaker]),Table_Breaker[breaker],Table_Breaker[Description],""))</f>
        <v/>
      </c>
      <c r="AT530" s="44" t="s">
        <v>283</v>
      </c>
      <c r="AU530" t="e">
        <f t="shared" si="94"/>
        <v>#N/A</v>
      </c>
      <c r="AV530" t="e">
        <f t="shared" si="95"/>
        <v>#N/A</v>
      </c>
      <c r="AW530" s="44" t="str" cm="1">
        <f t="array" ref="AW530">IF(D530="","",_xlfn.TOROW(lookup!A711:A723))</f>
        <v/>
      </c>
    </row>
    <row r="531" spans="1:49" x14ac:dyDescent="0.25">
      <c r="A531" s="56">
        <v>522</v>
      </c>
      <c r="B531" s="57" t="str">
        <f t="shared" si="91"/>
        <v/>
      </c>
      <c r="C531" s="58"/>
      <c r="D531" s="58"/>
      <c r="E531" s="57"/>
      <c r="F531" s="57" t="str">
        <f t="shared" si="92"/>
        <v/>
      </c>
      <c r="G531" s="57"/>
      <c r="H531" s="59"/>
      <c r="I531" s="59" t="s">
        <v>183</v>
      </c>
      <c r="J531" s="59" t="s">
        <v>183</v>
      </c>
      <c r="K531" s="59"/>
      <c r="L531" s="60" t="str">
        <f t="shared" si="86"/>
        <v/>
      </c>
      <c r="M531" s="60" t="str">
        <f t="shared" si="87"/>
        <v/>
      </c>
      <c r="N531" s="59"/>
      <c r="O531" s="59"/>
      <c r="P531" s="61"/>
      <c r="Q531" s="61"/>
      <c r="R531" s="62" t="str">
        <f>IF(C531="","",_xlfn.XLOOKUP(C531,table_Termination[Connector],table_Termination[Conduit_Size]))</f>
        <v/>
      </c>
      <c r="S531" s="63" t="str">
        <f>IF(C531="","",_xlfn.XLOOKUP(C531,table_Termination[Connector],table_Termination[Wire AWG]))</f>
        <v/>
      </c>
      <c r="T531" s="64" t="str">
        <f t="shared" si="89"/>
        <v/>
      </c>
      <c r="U531" s="65" t="str">
        <f>IF(C531="","",LEFT(_xlfn.XLOOKUP(C531,table_Termination[Connector],table_Termination[Voltage]),3))</f>
        <v/>
      </c>
      <c r="V531" s="66" t="str">
        <f t="shared" si="88"/>
        <v/>
      </c>
      <c r="W531" s="64" t="str" cm="1">
        <f t="array" aca="1" ref="W531" ca="1">IF(C531="","",IF(D531="MCC","------",IF(K531="","Black",_xlfn.XLOOKUP(K531,Table_RotateWireColor[circuit],INDIRECT("Table_RotateWireColor["&amp;U531&amp;"]")))))</f>
        <v/>
      </c>
      <c r="X531" s="64" t="str" cm="1">
        <f t="array" aca="1" ref="X531" ca="1">IF(C531="","",IF(D531="MCC","-----",IF(AH531=1,"-",IF(K531="","Red",_xlfn.XLOOKUP(L531,Table_RotateWireColor[circuit],INDIRECT("Table_RotateWireColor["&amp;U531&amp;"]"))))))</f>
        <v/>
      </c>
      <c r="Y531" s="64" t="str" cm="1">
        <f t="array" aca="1" ref="Y531" ca="1">IF(C531="","",IF(D531="MCC","-----",IF(AH531&lt;=2,"-",IF(K531="","Blue",_xlfn.XLOOKUP(M531,Table_RotateWireColor[circuit],INDIRECT("Table_RotateWireColor["&amp;U531&amp;"]"))))))</f>
        <v/>
      </c>
      <c r="Z531" s="64" t="str" cm="1">
        <f t="array" aca="1" ref="Z531" ca="1">IF(C531="","",IF(D531="MCC","-----",IF(AI531&lt;&gt;1,"-",IF(K531="","White",_xlfn.XLOOKUP("N",Table_RotateWireColor[circuit],INDIRECT("Table_RotateWireColor["&amp;U531&amp;"]"))))))</f>
        <v/>
      </c>
      <c r="AA531" s="64" t="str">
        <f t="shared" si="93"/>
        <v/>
      </c>
      <c r="AB531" s="67" t="str">
        <f>IF(C531="","","PWxx-"&amp;_xlfn.XLOOKUP(C531,table_Termination[Connector],table_Termination[Abbreviation])&amp;"T-xxSALx("&amp;IF(D531="LFMC",0,IF(D531="MCC",1,3))&amp;IF(Q531="Bolt",1,0)&amp;IF(AL531="None",0,IF(AL531="1G",1,IF(AL531="4x4",2,3)))&amp;")")</f>
        <v/>
      </c>
      <c r="AC531" s="68" t="str">
        <f>IF(D531="MCC","MC Cable Wire Colors "&amp;_xlfn.XLOOKUP(C531,table_Termination[Connector],table_Termination[MCC_Wire_Colors]),"")</f>
        <v/>
      </c>
      <c r="AD531" s="69"/>
      <c r="AG531" t="e">
        <f>IF(AND(LEFT(C531,2)="L6",_xlfn.NUMBERVALUE(LEFT(U531,3))&gt;250),"1ph",_xlfn.XLOOKUP(C531,table_Termination[Connector],table_Termination[Phasing]))</f>
        <v>#N/A</v>
      </c>
      <c r="AH531" t="e">
        <f>_xlfn.XLOOKUP('Order Entry'!AG531,lookup!$O$3:$O$7,lookup!$P$3:$P$7)</f>
        <v>#N/A</v>
      </c>
      <c r="AI531" t="e">
        <f>_xlfn.XLOOKUP('Order Entry'!AG531,lookup!$O$3:$O$7,lookup!$Q$3:$Q$7)</f>
        <v>#N/A</v>
      </c>
      <c r="AJ531">
        <f t="shared" si="90"/>
        <v>0</v>
      </c>
      <c r="AK531" t="e">
        <f>_xlfn.XLOOKUP(C531,table_Termination[Connector],table_Termination[Plate_Hole])</f>
        <v>#N/A</v>
      </c>
      <c r="AL531" t="e">
        <f>_xlfn.XLOOKUP(V531,lookup!$AD$68:$AD$72,lookup!$AC$68:$AC$72)</f>
        <v>#N/A</v>
      </c>
      <c r="AM531" s="44" t="str" cm="1">
        <f t="array" ref="AM531">IF(C531="","",IF(_xlfn.XLOOKUP(C531,table_Termination[Connector],table_Termination[Plate_Hole])=1.6,{"4x4","1G"},IF(_xlfn.XLOOKUP(C531,table_Termination[Connector],table_Termination[Plate_Hole])=2.1,"4x4","None")))</f>
        <v/>
      </c>
      <c r="AO531" s="44" t="str" cm="1">
        <f t="array" ref="AO531">IF(AM531="","None",_xlfn.XLOOKUP(_xlfn.ANCHORARRAY(AM531),lookup!$AC$68:$AC$72,lookup!$AD$68:$AD$72))</f>
        <v>None</v>
      </c>
      <c r="AQ531" s="44" t="s">
        <v>283</v>
      </c>
      <c r="AR531" t="str">
        <f>IF(C531="","",_xlfn.XLOOKUP(_xlfn.XLOOKUP(C531,table_Termination[Connector],table_Termination[SQD_Breaker]),Table_Breaker[breaker],Table_Breaker[Description]))</f>
        <v/>
      </c>
      <c r="AS531" t="str">
        <f>IF(C531="","",_xlfn.XLOOKUP(_xlfn.XLOOKUP(C531,table_Termination[Connector],table_Termination[HV_Siem_Breaker]),Table_Breaker[breaker],Table_Breaker[Description],""))</f>
        <v/>
      </c>
      <c r="AT531" s="44" t="s">
        <v>283</v>
      </c>
      <c r="AU531" t="e">
        <f t="shared" si="94"/>
        <v>#N/A</v>
      </c>
      <c r="AV531" t="e">
        <f t="shared" si="95"/>
        <v>#N/A</v>
      </c>
      <c r="AW531" s="44" t="str" cm="1">
        <f t="array" ref="AW531">IF(D531="","",_xlfn.TOROW(lookup!A712:A724))</f>
        <v/>
      </c>
    </row>
    <row r="532" spans="1:49" x14ac:dyDescent="0.25">
      <c r="A532" s="56">
        <v>523</v>
      </c>
      <c r="B532" s="57" t="str">
        <f t="shared" si="91"/>
        <v/>
      </c>
      <c r="C532" s="58"/>
      <c r="D532" s="58"/>
      <c r="E532" s="57"/>
      <c r="F532" s="57" t="str">
        <f t="shared" si="92"/>
        <v/>
      </c>
      <c r="G532" s="57"/>
      <c r="H532" s="59"/>
      <c r="I532" s="59" t="s">
        <v>183</v>
      </c>
      <c r="J532" s="59" t="s">
        <v>183</v>
      </c>
      <c r="K532" s="59"/>
      <c r="L532" s="60" t="str">
        <f t="shared" si="86"/>
        <v/>
      </c>
      <c r="M532" s="60" t="str">
        <f t="shared" si="87"/>
        <v/>
      </c>
      <c r="N532" s="59"/>
      <c r="O532" s="59"/>
      <c r="P532" s="61"/>
      <c r="Q532" s="61"/>
      <c r="R532" s="62" t="str">
        <f>IF(C532="","",_xlfn.XLOOKUP(C532,table_Termination[Connector],table_Termination[Conduit_Size]))</f>
        <v/>
      </c>
      <c r="S532" s="63" t="str">
        <f>IF(C532="","",_xlfn.XLOOKUP(C532,table_Termination[Connector],table_Termination[Wire AWG]))</f>
        <v/>
      </c>
      <c r="T532" s="64" t="str">
        <f t="shared" si="89"/>
        <v/>
      </c>
      <c r="U532" s="65" t="str">
        <f>IF(C532="","",LEFT(_xlfn.XLOOKUP(C532,table_Termination[Connector],table_Termination[Voltage]),3))</f>
        <v/>
      </c>
      <c r="V532" s="66" t="str">
        <f t="shared" si="88"/>
        <v/>
      </c>
      <c r="W532" s="64" t="str" cm="1">
        <f t="array" aca="1" ref="W532" ca="1">IF(C532="","",IF(D532="MCC","------",IF(K532="","Black",_xlfn.XLOOKUP(K532,Table_RotateWireColor[circuit],INDIRECT("Table_RotateWireColor["&amp;U532&amp;"]")))))</f>
        <v/>
      </c>
      <c r="X532" s="64" t="str" cm="1">
        <f t="array" aca="1" ref="X532" ca="1">IF(C532="","",IF(D532="MCC","-----",IF(AH532=1,"-",IF(K532="","Red",_xlfn.XLOOKUP(L532,Table_RotateWireColor[circuit],INDIRECT("Table_RotateWireColor["&amp;U532&amp;"]"))))))</f>
        <v/>
      </c>
      <c r="Y532" s="64" t="str" cm="1">
        <f t="array" aca="1" ref="Y532" ca="1">IF(C532="","",IF(D532="MCC","-----",IF(AH532&lt;=2,"-",IF(K532="","Blue",_xlfn.XLOOKUP(M532,Table_RotateWireColor[circuit],INDIRECT("Table_RotateWireColor["&amp;U532&amp;"]"))))))</f>
        <v/>
      </c>
      <c r="Z532" s="64" t="str" cm="1">
        <f t="array" aca="1" ref="Z532" ca="1">IF(C532="","",IF(D532="MCC","-----",IF(AI532&lt;&gt;1,"-",IF(K532="","White",_xlfn.XLOOKUP("N",Table_RotateWireColor[circuit],INDIRECT("Table_RotateWireColor["&amp;U532&amp;"]"))))))</f>
        <v/>
      </c>
      <c r="AA532" s="64" t="str">
        <f t="shared" si="93"/>
        <v/>
      </c>
      <c r="AB532" s="67" t="str">
        <f>IF(C532="","","PWxx-"&amp;_xlfn.XLOOKUP(C532,table_Termination[Connector],table_Termination[Abbreviation])&amp;"T-xxSALx("&amp;IF(D532="LFMC",0,IF(D532="MCC",1,3))&amp;IF(Q532="Bolt",1,0)&amp;IF(AL532="None",0,IF(AL532="1G",1,IF(AL532="4x4",2,3)))&amp;")")</f>
        <v/>
      </c>
      <c r="AC532" s="68" t="str">
        <f>IF(D532="MCC","MC Cable Wire Colors "&amp;_xlfn.XLOOKUP(C532,table_Termination[Connector],table_Termination[MCC_Wire_Colors]),"")</f>
        <v/>
      </c>
      <c r="AD532" s="69"/>
      <c r="AG532" t="e">
        <f>IF(AND(LEFT(C532,2)="L6",_xlfn.NUMBERVALUE(LEFT(U532,3))&gt;250),"1ph",_xlfn.XLOOKUP(C532,table_Termination[Connector],table_Termination[Phasing]))</f>
        <v>#N/A</v>
      </c>
      <c r="AH532" t="e">
        <f>_xlfn.XLOOKUP('Order Entry'!AG532,lookup!$O$3:$O$7,lookup!$P$3:$P$7)</f>
        <v>#N/A</v>
      </c>
      <c r="AI532" t="e">
        <f>_xlfn.XLOOKUP('Order Entry'!AG532,lookup!$O$3:$O$7,lookup!$Q$3:$Q$7)</f>
        <v>#N/A</v>
      </c>
      <c r="AJ532">
        <f t="shared" si="90"/>
        <v>0</v>
      </c>
      <c r="AK532" t="e">
        <f>_xlfn.XLOOKUP(C532,table_Termination[Connector],table_Termination[Plate_Hole])</f>
        <v>#N/A</v>
      </c>
      <c r="AL532" t="e">
        <f>_xlfn.XLOOKUP(V532,lookup!$AD$68:$AD$72,lookup!$AC$68:$AC$72)</f>
        <v>#N/A</v>
      </c>
      <c r="AM532" s="44" t="str" cm="1">
        <f t="array" ref="AM532">IF(C532="","",IF(_xlfn.XLOOKUP(C532,table_Termination[Connector],table_Termination[Plate_Hole])=1.6,{"4x4","1G"},IF(_xlfn.XLOOKUP(C532,table_Termination[Connector],table_Termination[Plate_Hole])=2.1,"4x4","None")))</f>
        <v/>
      </c>
      <c r="AO532" s="44" t="str" cm="1">
        <f t="array" ref="AO532">IF(AM532="","None",_xlfn.XLOOKUP(_xlfn.ANCHORARRAY(AM532),lookup!$AC$68:$AC$72,lookup!$AD$68:$AD$72))</f>
        <v>None</v>
      </c>
      <c r="AQ532" s="44" t="s">
        <v>283</v>
      </c>
      <c r="AR532" t="str">
        <f>IF(C532="","",_xlfn.XLOOKUP(_xlfn.XLOOKUP(C532,table_Termination[Connector],table_Termination[SQD_Breaker]),Table_Breaker[breaker],Table_Breaker[Description]))</f>
        <v/>
      </c>
      <c r="AS532" t="str">
        <f>IF(C532="","",_xlfn.XLOOKUP(_xlfn.XLOOKUP(C532,table_Termination[Connector],table_Termination[HV_Siem_Breaker]),Table_Breaker[breaker],Table_Breaker[Description],""))</f>
        <v/>
      </c>
      <c r="AT532" s="44" t="s">
        <v>283</v>
      </c>
      <c r="AU532" t="e">
        <f t="shared" si="94"/>
        <v>#N/A</v>
      </c>
      <c r="AV532" t="e">
        <f t="shared" si="95"/>
        <v>#N/A</v>
      </c>
      <c r="AW532" s="44" t="str" cm="1">
        <f t="array" ref="AW532">IF(D532="","",_xlfn.TOROW(lookup!A713:A725))</f>
        <v/>
      </c>
    </row>
    <row r="533" spans="1:49" x14ac:dyDescent="0.25">
      <c r="A533" s="56">
        <v>524</v>
      </c>
      <c r="B533" s="57" t="str">
        <f t="shared" si="91"/>
        <v/>
      </c>
      <c r="C533" s="58"/>
      <c r="D533" s="58"/>
      <c r="E533" s="57"/>
      <c r="F533" s="57" t="str">
        <f t="shared" si="92"/>
        <v/>
      </c>
      <c r="G533" s="57"/>
      <c r="H533" s="59"/>
      <c r="I533" s="59" t="s">
        <v>183</v>
      </c>
      <c r="J533" s="59" t="s">
        <v>183</v>
      </c>
      <c r="K533" s="59"/>
      <c r="L533" s="60" t="str">
        <f t="shared" si="86"/>
        <v/>
      </c>
      <c r="M533" s="60" t="str">
        <f t="shared" si="87"/>
        <v/>
      </c>
      <c r="N533" s="59"/>
      <c r="O533" s="59"/>
      <c r="P533" s="61"/>
      <c r="Q533" s="61"/>
      <c r="R533" s="62" t="str">
        <f>IF(C533="","",_xlfn.XLOOKUP(C533,table_Termination[Connector],table_Termination[Conduit_Size]))</f>
        <v/>
      </c>
      <c r="S533" s="63" t="str">
        <f>IF(C533="","",_xlfn.XLOOKUP(C533,table_Termination[Connector],table_Termination[Wire AWG]))</f>
        <v/>
      </c>
      <c r="T533" s="64" t="str">
        <f t="shared" si="89"/>
        <v/>
      </c>
      <c r="U533" s="65" t="str">
        <f>IF(C533="","",LEFT(_xlfn.XLOOKUP(C533,table_Termination[Connector],table_Termination[Voltage]),3))</f>
        <v/>
      </c>
      <c r="V533" s="66" t="str">
        <f t="shared" si="88"/>
        <v/>
      </c>
      <c r="W533" s="64" t="str" cm="1">
        <f t="array" aca="1" ref="W533" ca="1">IF(C533="","",IF(D533="MCC","------",IF(K533="","Black",_xlfn.XLOOKUP(K533,Table_RotateWireColor[circuit],INDIRECT("Table_RotateWireColor["&amp;U533&amp;"]")))))</f>
        <v/>
      </c>
      <c r="X533" s="64" t="str" cm="1">
        <f t="array" aca="1" ref="X533" ca="1">IF(C533="","",IF(D533="MCC","-----",IF(AH533=1,"-",IF(K533="","Red",_xlfn.XLOOKUP(L533,Table_RotateWireColor[circuit],INDIRECT("Table_RotateWireColor["&amp;U533&amp;"]"))))))</f>
        <v/>
      </c>
      <c r="Y533" s="64" t="str" cm="1">
        <f t="array" aca="1" ref="Y533" ca="1">IF(C533="","",IF(D533="MCC","-----",IF(AH533&lt;=2,"-",IF(K533="","Blue",_xlfn.XLOOKUP(M533,Table_RotateWireColor[circuit],INDIRECT("Table_RotateWireColor["&amp;U533&amp;"]"))))))</f>
        <v/>
      </c>
      <c r="Z533" s="64" t="str" cm="1">
        <f t="array" aca="1" ref="Z533" ca="1">IF(C533="","",IF(D533="MCC","-----",IF(AI533&lt;&gt;1,"-",IF(K533="","White",_xlfn.XLOOKUP("N",Table_RotateWireColor[circuit],INDIRECT("Table_RotateWireColor["&amp;U533&amp;"]"))))))</f>
        <v/>
      </c>
      <c r="AA533" s="64" t="str">
        <f t="shared" si="93"/>
        <v/>
      </c>
      <c r="AB533" s="67" t="str">
        <f>IF(C533="","","PWxx-"&amp;_xlfn.XLOOKUP(C533,table_Termination[Connector],table_Termination[Abbreviation])&amp;"T-xxSALx("&amp;IF(D533="LFMC",0,IF(D533="MCC",1,3))&amp;IF(Q533="Bolt",1,0)&amp;IF(AL533="None",0,IF(AL533="1G",1,IF(AL533="4x4",2,3)))&amp;")")</f>
        <v/>
      </c>
      <c r="AC533" s="68" t="str">
        <f>IF(D533="MCC","MC Cable Wire Colors "&amp;_xlfn.XLOOKUP(C533,table_Termination[Connector],table_Termination[MCC_Wire_Colors]),"")</f>
        <v/>
      </c>
      <c r="AD533" s="69"/>
      <c r="AG533" t="e">
        <f>IF(AND(LEFT(C533,2)="L6",_xlfn.NUMBERVALUE(LEFT(U533,3))&gt;250),"1ph",_xlfn.XLOOKUP(C533,table_Termination[Connector],table_Termination[Phasing]))</f>
        <v>#N/A</v>
      </c>
      <c r="AH533" t="e">
        <f>_xlfn.XLOOKUP('Order Entry'!AG533,lookup!$O$3:$O$7,lookup!$P$3:$P$7)</f>
        <v>#N/A</v>
      </c>
      <c r="AI533" t="e">
        <f>_xlfn.XLOOKUP('Order Entry'!AG533,lookup!$O$3:$O$7,lookup!$Q$3:$Q$7)</f>
        <v>#N/A</v>
      </c>
      <c r="AJ533">
        <f t="shared" si="90"/>
        <v>0</v>
      </c>
      <c r="AK533" t="e">
        <f>_xlfn.XLOOKUP(C533,table_Termination[Connector],table_Termination[Plate_Hole])</f>
        <v>#N/A</v>
      </c>
      <c r="AL533" t="e">
        <f>_xlfn.XLOOKUP(V533,lookup!$AD$68:$AD$72,lookup!$AC$68:$AC$72)</f>
        <v>#N/A</v>
      </c>
      <c r="AM533" s="44" t="str" cm="1">
        <f t="array" ref="AM533">IF(C533="","",IF(_xlfn.XLOOKUP(C533,table_Termination[Connector],table_Termination[Plate_Hole])=1.6,{"4x4","1G"},IF(_xlfn.XLOOKUP(C533,table_Termination[Connector],table_Termination[Plate_Hole])=2.1,"4x4","None")))</f>
        <v/>
      </c>
      <c r="AO533" s="44" t="str" cm="1">
        <f t="array" ref="AO533">IF(AM533="","None",_xlfn.XLOOKUP(_xlfn.ANCHORARRAY(AM533),lookup!$AC$68:$AC$72,lookup!$AD$68:$AD$72))</f>
        <v>None</v>
      </c>
      <c r="AQ533" s="44" t="s">
        <v>283</v>
      </c>
      <c r="AR533" t="str">
        <f>IF(C533="","",_xlfn.XLOOKUP(_xlfn.XLOOKUP(C533,table_Termination[Connector],table_Termination[SQD_Breaker]),Table_Breaker[breaker],Table_Breaker[Description]))</f>
        <v/>
      </c>
      <c r="AS533" t="str">
        <f>IF(C533="","",_xlfn.XLOOKUP(_xlfn.XLOOKUP(C533,table_Termination[Connector],table_Termination[HV_Siem_Breaker]),Table_Breaker[breaker],Table_Breaker[Description],""))</f>
        <v/>
      </c>
      <c r="AT533" s="44" t="s">
        <v>283</v>
      </c>
      <c r="AU533" t="e">
        <f t="shared" si="94"/>
        <v>#N/A</v>
      </c>
      <c r="AV533" t="e">
        <f t="shared" si="95"/>
        <v>#N/A</v>
      </c>
      <c r="AW533" s="44" t="str" cm="1">
        <f t="array" ref="AW533">IF(D533="","",_xlfn.TOROW(lookup!A714:A726))</f>
        <v/>
      </c>
    </row>
    <row r="534" spans="1:49" x14ac:dyDescent="0.25">
      <c r="A534" s="56">
        <v>525</v>
      </c>
      <c r="B534" s="57" t="str">
        <f t="shared" si="91"/>
        <v/>
      </c>
      <c r="C534" s="58"/>
      <c r="D534" s="58"/>
      <c r="E534" s="57"/>
      <c r="F534" s="57" t="str">
        <f t="shared" si="92"/>
        <v/>
      </c>
      <c r="G534" s="57"/>
      <c r="H534" s="59"/>
      <c r="I534" s="59" t="s">
        <v>183</v>
      </c>
      <c r="J534" s="59" t="s">
        <v>183</v>
      </c>
      <c r="K534" s="59"/>
      <c r="L534" s="60" t="str">
        <f t="shared" si="86"/>
        <v/>
      </c>
      <c r="M534" s="60" t="str">
        <f t="shared" si="87"/>
        <v/>
      </c>
      <c r="N534" s="59"/>
      <c r="O534" s="59"/>
      <c r="P534" s="61"/>
      <c r="Q534" s="61"/>
      <c r="R534" s="62" t="str">
        <f>IF(C534="","",_xlfn.XLOOKUP(C534,table_Termination[Connector],table_Termination[Conduit_Size]))</f>
        <v/>
      </c>
      <c r="S534" s="63" t="str">
        <f>IF(C534="","",_xlfn.XLOOKUP(C534,table_Termination[Connector],table_Termination[Wire AWG]))</f>
        <v/>
      </c>
      <c r="T534" s="64" t="str">
        <f t="shared" si="89"/>
        <v/>
      </c>
      <c r="U534" s="65" t="str">
        <f>IF(C534="","",LEFT(_xlfn.XLOOKUP(C534,table_Termination[Connector],table_Termination[Voltage]),3))</f>
        <v/>
      </c>
      <c r="V534" s="66" t="str">
        <f t="shared" si="88"/>
        <v/>
      </c>
      <c r="W534" s="64" t="str" cm="1">
        <f t="array" aca="1" ref="W534" ca="1">IF(C534="","",IF(D534="MCC","------",IF(K534="","Black",_xlfn.XLOOKUP(K534,Table_RotateWireColor[circuit],INDIRECT("Table_RotateWireColor["&amp;U534&amp;"]")))))</f>
        <v/>
      </c>
      <c r="X534" s="64" t="str" cm="1">
        <f t="array" aca="1" ref="X534" ca="1">IF(C534="","",IF(D534="MCC","-----",IF(AH534=1,"-",IF(K534="","Red",_xlfn.XLOOKUP(L534,Table_RotateWireColor[circuit],INDIRECT("Table_RotateWireColor["&amp;U534&amp;"]"))))))</f>
        <v/>
      </c>
      <c r="Y534" s="64" t="str" cm="1">
        <f t="array" aca="1" ref="Y534" ca="1">IF(C534="","",IF(D534="MCC","-----",IF(AH534&lt;=2,"-",IF(K534="","Blue",_xlfn.XLOOKUP(M534,Table_RotateWireColor[circuit],INDIRECT("Table_RotateWireColor["&amp;U534&amp;"]"))))))</f>
        <v/>
      </c>
      <c r="Z534" s="64" t="str" cm="1">
        <f t="array" aca="1" ref="Z534" ca="1">IF(C534="","",IF(D534="MCC","-----",IF(AI534&lt;&gt;1,"-",IF(K534="","White",_xlfn.XLOOKUP("N",Table_RotateWireColor[circuit],INDIRECT("Table_RotateWireColor["&amp;U534&amp;"]"))))))</f>
        <v/>
      </c>
      <c r="AA534" s="64" t="str">
        <f t="shared" si="93"/>
        <v/>
      </c>
      <c r="AB534" s="67" t="str">
        <f>IF(C534="","","PWxx-"&amp;_xlfn.XLOOKUP(C534,table_Termination[Connector],table_Termination[Abbreviation])&amp;"T-xxSALx("&amp;IF(D534="LFMC",0,IF(D534="MCC",1,3))&amp;IF(Q534="Bolt",1,0)&amp;IF(AL534="None",0,IF(AL534="1G",1,IF(AL534="4x4",2,3)))&amp;")")</f>
        <v/>
      </c>
      <c r="AC534" s="68" t="str">
        <f>IF(D534="MCC","MC Cable Wire Colors "&amp;_xlfn.XLOOKUP(C534,table_Termination[Connector],table_Termination[MCC_Wire_Colors]),"")</f>
        <v/>
      </c>
      <c r="AD534" s="69"/>
      <c r="AG534" t="e">
        <f>IF(AND(LEFT(C534,2)="L6",_xlfn.NUMBERVALUE(LEFT(U534,3))&gt;250),"1ph",_xlfn.XLOOKUP(C534,table_Termination[Connector],table_Termination[Phasing]))</f>
        <v>#N/A</v>
      </c>
      <c r="AH534" t="e">
        <f>_xlfn.XLOOKUP('Order Entry'!AG534,lookup!$O$3:$O$7,lookup!$P$3:$P$7)</f>
        <v>#N/A</v>
      </c>
      <c r="AI534" t="e">
        <f>_xlfn.XLOOKUP('Order Entry'!AG534,lookup!$O$3:$O$7,lookup!$Q$3:$Q$7)</f>
        <v>#N/A</v>
      </c>
      <c r="AJ534">
        <f t="shared" si="90"/>
        <v>0</v>
      </c>
      <c r="AK534" t="e">
        <f>_xlfn.XLOOKUP(C534,table_Termination[Connector],table_Termination[Plate_Hole])</f>
        <v>#N/A</v>
      </c>
      <c r="AL534" t="e">
        <f>_xlfn.XLOOKUP(V534,lookup!$AD$68:$AD$72,lookup!$AC$68:$AC$72)</f>
        <v>#N/A</v>
      </c>
      <c r="AM534" s="44" t="str" cm="1">
        <f t="array" ref="AM534">IF(C534="","",IF(_xlfn.XLOOKUP(C534,table_Termination[Connector],table_Termination[Plate_Hole])=1.6,{"4x4","1G"},IF(_xlfn.XLOOKUP(C534,table_Termination[Connector],table_Termination[Plate_Hole])=2.1,"4x4","None")))</f>
        <v/>
      </c>
      <c r="AO534" s="44" t="str" cm="1">
        <f t="array" ref="AO534">IF(AM534="","None",_xlfn.XLOOKUP(_xlfn.ANCHORARRAY(AM534),lookup!$AC$68:$AC$72,lookup!$AD$68:$AD$72))</f>
        <v>None</v>
      </c>
      <c r="AQ534" s="44" t="s">
        <v>283</v>
      </c>
      <c r="AR534" t="str">
        <f>IF(C534="","",_xlfn.XLOOKUP(_xlfn.XLOOKUP(C534,table_Termination[Connector],table_Termination[SQD_Breaker]),Table_Breaker[breaker],Table_Breaker[Description]))</f>
        <v/>
      </c>
      <c r="AS534" t="str">
        <f>IF(C534="","",_xlfn.XLOOKUP(_xlfn.XLOOKUP(C534,table_Termination[Connector],table_Termination[HV_Siem_Breaker]),Table_Breaker[breaker],Table_Breaker[Description],""))</f>
        <v/>
      </c>
      <c r="AT534" s="44" t="s">
        <v>283</v>
      </c>
      <c r="AU534" t="e">
        <f t="shared" si="94"/>
        <v>#N/A</v>
      </c>
      <c r="AV534" t="e">
        <f t="shared" si="95"/>
        <v>#N/A</v>
      </c>
      <c r="AW534" s="44" t="str" cm="1">
        <f t="array" ref="AW534">IF(D534="","",_xlfn.TOROW(lookup!A715:A727))</f>
        <v/>
      </c>
    </row>
    <row r="535" spans="1:49" x14ac:dyDescent="0.25">
      <c r="A535" s="56">
        <v>526</v>
      </c>
      <c r="B535" s="57" t="str">
        <f t="shared" si="91"/>
        <v/>
      </c>
      <c r="C535" s="58"/>
      <c r="D535" s="58"/>
      <c r="E535" s="57"/>
      <c r="F535" s="57" t="str">
        <f t="shared" si="92"/>
        <v/>
      </c>
      <c r="G535" s="57"/>
      <c r="H535" s="59"/>
      <c r="I535" s="59" t="s">
        <v>183</v>
      </c>
      <c r="J535" s="59" t="s">
        <v>183</v>
      </c>
      <c r="K535" s="59"/>
      <c r="L535" s="60" t="str">
        <f t="shared" si="86"/>
        <v/>
      </c>
      <c r="M535" s="60" t="str">
        <f t="shared" si="87"/>
        <v/>
      </c>
      <c r="N535" s="59"/>
      <c r="O535" s="59"/>
      <c r="P535" s="61"/>
      <c r="Q535" s="61"/>
      <c r="R535" s="62" t="str">
        <f>IF(C535="","",_xlfn.XLOOKUP(C535,table_Termination[Connector],table_Termination[Conduit_Size]))</f>
        <v/>
      </c>
      <c r="S535" s="63" t="str">
        <f>IF(C535="","",_xlfn.XLOOKUP(C535,table_Termination[Connector],table_Termination[Wire AWG]))</f>
        <v/>
      </c>
      <c r="T535" s="64" t="str">
        <f t="shared" si="89"/>
        <v/>
      </c>
      <c r="U535" s="65" t="str">
        <f>IF(C535="","",LEFT(_xlfn.XLOOKUP(C535,table_Termination[Connector],table_Termination[Voltage]),3))</f>
        <v/>
      </c>
      <c r="V535" s="66" t="str">
        <f t="shared" si="88"/>
        <v/>
      </c>
      <c r="W535" s="64" t="str" cm="1">
        <f t="array" aca="1" ref="W535" ca="1">IF(C535="","",IF(D535="MCC","------",IF(K535="","Black",_xlfn.XLOOKUP(K535,Table_RotateWireColor[circuit],INDIRECT("Table_RotateWireColor["&amp;U535&amp;"]")))))</f>
        <v/>
      </c>
      <c r="X535" s="64" t="str" cm="1">
        <f t="array" aca="1" ref="X535" ca="1">IF(C535="","",IF(D535="MCC","-----",IF(AH535=1,"-",IF(K535="","Red",_xlfn.XLOOKUP(L535,Table_RotateWireColor[circuit],INDIRECT("Table_RotateWireColor["&amp;U535&amp;"]"))))))</f>
        <v/>
      </c>
      <c r="Y535" s="64" t="str" cm="1">
        <f t="array" aca="1" ref="Y535" ca="1">IF(C535="","",IF(D535="MCC","-----",IF(AH535&lt;=2,"-",IF(K535="","Blue",_xlfn.XLOOKUP(M535,Table_RotateWireColor[circuit],INDIRECT("Table_RotateWireColor["&amp;U535&amp;"]"))))))</f>
        <v/>
      </c>
      <c r="Z535" s="64" t="str" cm="1">
        <f t="array" aca="1" ref="Z535" ca="1">IF(C535="","",IF(D535="MCC","-----",IF(AI535&lt;&gt;1,"-",IF(K535="","White",_xlfn.XLOOKUP("N",Table_RotateWireColor[circuit],INDIRECT("Table_RotateWireColor["&amp;U535&amp;"]"))))))</f>
        <v/>
      </c>
      <c r="AA535" s="64" t="str">
        <f t="shared" si="93"/>
        <v/>
      </c>
      <c r="AB535" s="67" t="str">
        <f>IF(C535="","","PWxx-"&amp;_xlfn.XLOOKUP(C535,table_Termination[Connector],table_Termination[Abbreviation])&amp;"T-xxSALx("&amp;IF(D535="LFMC",0,IF(D535="MCC",1,3))&amp;IF(Q535="Bolt",1,0)&amp;IF(AL535="None",0,IF(AL535="1G",1,IF(AL535="4x4",2,3)))&amp;")")</f>
        <v/>
      </c>
      <c r="AC535" s="68" t="str">
        <f>IF(D535="MCC","MC Cable Wire Colors "&amp;_xlfn.XLOOKUP(C535,table_Termination[Connector],table_Termination[MCC_Wire_Colors]),"")</f>
        <v/>
      </c>
      <c r="AD535" s="69"/>
      <c r="AG535" t="e">
        <f>IF(AND(LEFT(C535,2)="L6",_xlfn.NUMBERVALUE(LEFT(U535,3))&gt;250),"1ph",_xlfn.XLOOKUP(C535,table_Termination[Connector],table_Termination[Phasing]))</f>
        <v>#N/A</v>
      </c>
      <c r="AH535" t="e">
        <f>_xlfn.XLOOKUP('Order Entry'!AG535,lookup!$O$3:$O$7,lookup!$P$3:$P$7)</f>
        <v>#N/A</v>
      </c>
      <c r="AI535" t="e">
        <f>_xlfn.XLOOKUP('Order Entry'!AG535,lookup!$O$3:$O$7,lookup!$Q$3:$Q$7)</f>
        <v>#N/A</v>
      </c>
      <c r="AJ535">
        <f t="shared" si="90"/>
        <v>0</v>
      </c>
      <c r="AK535" t="e">
        <f>_xlfn.XLOOKUP(C535,table_Termination[Connector],table_Termination[Plate_Hole])</f>
        <v>#N/A</v>
      </c>
      <c r="AL535" t="e">
        <f>_xlfn.XLOOKUP(V535,lookup!$AD$68:$AD$72,lookup!$AC$68:$AC$72)</f>
        <v>#N/A</v>
      </c>
      <c r="AM535" s="44" t="str" cm="1">
        <f t="array" ref="AM535">IF(C535="","",IF(_xlfn.XLOOKUP(C535,table_Termination[Connector],table_Termination[Plate_Hole])=1.6,{"4x4","1G"},IF(_xlfn.XLOOKUP(C535,table_Termination[Connector],table_Termination[Plate_Hole])=2.1,"4x4","None")))</f>
        <v/>
      </c>
      <c r="AO535" s="44" t="str" cm="1">
        <f t="array" ref="AO535">IF(AM535="","None",_xlfn.XLOOKUP(_xlfn.ANCHORARRAY(AM535),lookup!$AC$68:$AC$72,lookup!$AD$68:$AD$72))</f>
        <v>None</v>
      </c>
      <c r="AQ535" s="44" t="s">
        <v>283</v>
      </c>
      <c r="AR535" t="str">
        <f>IF(C535="","",_xlfn.XLOOKUP(_xlfn.XLOOKUP(C535,table_Termination[Connector],table_Termination[SQD_Breaker]),Table_Breaker[breaker],Table_Breaker[Description]))</f>
        <v/>
      </c>
      <c r="AS535" t="str">
        <f>IF(C535="","",_xlfn.XLOOKUP(_xlfn.XLOOKUP(C535,table_Termination[Connector],table_Termination[HV_Siem_Breaker]),Table_Breaker[breaker],Table_Breaker[Description],""))</f>
        <v/>
      </c>
      <c r="AT535" s="44" t="s">
        <v>283</v>
      </c>
      <c r="AU535" t="e">
        <f t="shared" si="94"/>
        <v>#N/A</v>
      </c>
      <c r="AV535" t="e">
        <f t="shared" si="95"/>
        <v>#N/A</v>
      </c>
      <c r="AW535" s="44" t="str" cm="1">
        <f t="array" ref="AW535">IF(D535="","",_xlfn.TOROW(lookup!A716:A728))</f>
        <v/>
      </c>
    </row>
    <row r="536" spans="1:49" x14ac:dyDescent="0.25">
      <c r="A536" s="56">
        <v>527</v>
      </c>
      <c r="B536" s="57" t="str">
        <f t="shared" si="91"/>
        <v/>
      </c>
      <c r="C536" s="58"/>
      <c r="D536" s="58"/>
      <c r="E536" s="57"/>
      <c r="F536" s="57" t="str">
        <f t="shared" si="92"/>
        <v/>
      </c>
      <c r="G536" s="57"/>
      <c r="H536" s="59"/>
      <c r="I536" s="59" t="s">
        <v>183</v>
      </c>
      <c r="J536" s="59" t="s">
        <v>183</v>
      </c>
      <c r="K536" s="59"/>
      <c r="L536" s="60" t="str">
        <f t="shared" si="86"/>
        <v/>
      </c>
      <c r="M536" s="60" t="str">
        <f t="shared" si="87"/>
        <v/>
      </c>
      <c r="N536" s="59"/>
      <c r="O536" s="59"/>
      <c r="P536" s="61"/>
      <c r="Q536" s="61"/>
      <c r="R536" s="62" t="str">
        <f>IF(C536="","",_xlfn.XLOOKUP(C536,table_Termination[Connector],table_Termination[Conduit_Size]))</f>
        <v/>
      </c>
      <c r="S536" s="63" t="str">
        <f>IF(C536="","",_xlfn.XLOOKUP(C536,table_Termination[Connector],table_Termination[Wire AWG]))</f>
        <v/>
      </c>
      <c r="T536" s="64" t="str">
        <f t="shared" si="89"/>
        <v/>
      </c>
      <c r="U536" s="65" t="str">
        <f>IF(C536="","",LEFT(_xlfn.XLOOKUP(C536,table_Termination[Connector],table_Termination[Voltage]),3))</f>
        <v/>
      </c>
      <c r="V536" s="66" t="str">
        <f t="shared" si="88"/>
        <v/>
      </c>
      <c r="W536" s="64" t="str" cm="1">
        <f t="array" aca="1" ref="W536" ca="1">IF(C536="","",IF(D536="MCC","------",IF(K536="","Black",_xlfn.XLOOKUP(K536,Table_RotateWireColor[circuit],INDIRECT("Table_RotateWireColor["&amp;U536&amp;"]")))))</f>
        <v/>
      </c>
      <c r="X536" s="64" t="str" cm="1">
        <f t="array" aca="1" ref="X536" ca="1">IF(C536="","",IF(D536="MCC","-----",IF(AH536=1,"-",IF(K536="","Red",_xlfn.XLOOKUP(L536,Table_RotateWireColor[circuit],INDIRECT("Table_RotateWireColor["&amp;U536&amp;"]"))))))</f>
        <v/>
      </c>
      <c r="Y536" s="64" t="str" cm="1">
        <f t="array" aca="1" ref="Y536" ca="1">IF(C536="","",IF(D536="MCC","-----",IF(AH536&lt;=2,"-",IF(K536="","Blue",_xlfn.XLOOKUP(M536,Table_RotateWireColor[circuit],INDIRECT("Table_RotateWireColor["&amp;U536&amp;"]"))))))</f>
        <v/>
      </c>
      <c r="Z536" s="64" t="str" cm="1">
        <f t="array" aca="1" ref="Z536" ca="1">IF(C536="","",IF(D536="MCC","-----",IF(AI536&lt;&gt;1,"-",IF(K536="","White",_xlfn.XLOOKUP("N",Table_RotateWireColor[circuit],INDIRECT("Table_RotateWireColor["&amp;U536&amp;"]"))))))</f>
        <v/>
      </c>
      <c r="AA536" s="64" t="str">
        <f t="shared" si="93"/>
        <v/>
      </c>
      <c r="AB536" s="67" t="str">
        <f>IF(C536="","","PWxx-"&amp;_xlfn.XLOOKUP(C536,table_Termination[Connector],table_Termination[Abbreviation])&amp;"T-xxSALx("&amp;IF(D536="LFMC",0,IF(D536="MCC",1,3))&amp;IF(Q536="Bolt",1,0)&amp;IF(AL536="None",0,IF(AL536="1G",1,IF(AL536="4x4",2,3)))&amp;")")</f>
        <v/>
      </c>
      <c r="AC536" s="68" t="str">
        <f>IF(D536="MCC","MC Cable Wire Colors "&amp;_xlfn.XLOOKUP(C536,table_Termination[Connector],table_Termination[MCC_Wire_Colors]),"")</f>
        <v/>
      </c>
      <c r="AD536" s="69"/>
      <c r="AG536" t="e">
        <f>IF(AND(LEFT(C536,2)="L6",_xlfn.NUMBERVALUE(LEFT(U536,3))&gt;250),"1ph",_xlfn.XLOOKUP(C536,table_Termination[Connector],table_Termination[Phasing]))</f>
        <v>#N/A</v>
      </c>
      <c r="AH536" t="e">
        <f>_xlfn.XLOOKUP('Order Entry'!AG536,lookup!$O$3:$O$7,lookup!$P$3:$P$7)</f>
        <v>#N/A</v>
      </c>
      <c r="AI536" t="e">
        <f>_xlfn.XLOOKUP('Order Entry'!AG536,lookup!$O$3:$O$7,lookup!$Q$3:$Q$7)</f>
        <v>#N/A</v>
      </c>
      <c r="AJ536">
        <f t="shared" si="90"/>
        <v>0</v>
      </c>
      <c r="AK536" t="e">
        <f>_xlfn.XLOOKUP(C536,table_Termination[Connector],table_Termination[Plate_Hole])</f>
        <v>#N/A</v>
      </c>
      <c r="AL536" t="e">
        <f>_xlfn.XLOOKUP(V536,lookup!$AD$68:$AD$72,lookup!$AC$68:$AC$72)</f>
        <v>#N/A</v>
      </c>
      <c r="AM536" s="44" t="str" cm="1">
        <f t="array" ref="AM536">IF(C536="","",IF(_xlfn.XLOOKUP(C536,table_Termination[Connector],table_Termination[Plate_Hole])=1.6,{"4x4","1G"},IF(_xlfn.XLOOKUP(C536,table_Termination[Connector],table_Termination[Plate_Hole])=2.1,"4x4","None")))</f>
        <v/>
      </c>
      <c r="AO536" s="44" t="str" cm="1">
        <f t="array" ref="AO536">IF(AM536="","None",_xlfn.XLOOKUP(_xlfn.ANCHORARRAY(AM536),lookup!$AC$68:$AC$72,lookup!$AD$68:$AD$72))</f>
        <v>None</v>
      </c>
      <c r="AQ536" s="44" t="s">
        <v>283</v>
      </c>
      <c r="AR536" t="str">
        <f>IF(C536="","",_xlfn.XLOOKUP(_xlfn.XLOOKUP(C536,table_Termination[Connector],table_Termination[SQD_Breaker]),Table_Breaker[breaker],Table_Breaker[Description]))</f>
        <v/>
      </c>
      <c r="AS536" t="str">
        <f>IF(C536="","",_xlfn.XLOOKUP(_xlfn.XLOOKUP(C536,table_Termination[Connector],table_Termination[HV_Siem_Breaker]),Table_Breaker[breaker],Table_Breaker[Description],""))</f>
        <v/>
      </c>
      <c r="AT536" s="44" t="s">
        <v>283</v>
      </c>
      <c r="AU536" t="e">
        <f t="shared" si="94"/>
        <v>#N/A</v>
      </c>
      <c r="AV536" t="e">
        <f t="shared" si="95"/>
        <v>#N/A</v>
      </c>
      <c r="AW536" s="44" t="str" cm="1">
        <f t="array" ref="AW536">IF(D536="","",_xlfn.TOROW(lookup!A717:A729))</f>
        <v/>
      </c>
    </row>
    <row r="537" spans="1:49" x14ac:dyDescent="0.25">
      <c r="A537" s="56">
        <v>528</v>
      </c>
      <c r="B537" s="57" t="str">
        <f t="shared" si="91"/>
        <v/>
      </c>
      <c r="C537" s="58"/>
      <c r="D537" s="58"/>
      <c r="E537" s="57"/>
      <c r="F537" s="57" t="str">
        <f t="shared" si="92"/>
        <v/>
      </c>
      <c r="G537" s="57"/>
      <c r="H537" s="59"/>
      <c r="I537" s="59" t="s">
        <v>183</v>
      </c>
      <c r="J537" s="59" t="s">
        <v>183</v>
      </c>
      <c r="K537" s="59"/>
      <c r="L537" s="60" t="str">
        <f t="shared" ref="L537:L600" si="96">IF(K537="","",IF(AG537="1ph","-",K537+2))</f>
        <v/>
      </c>
      <c r="M537" s="60" t="str">
        <f t="shared" ref="M537:M600" si="97">IF(K537="","",IF(OR(L537="-",AG537="1LL"),"-",L537+2))</f>
        <v/>
      </c>
      <c r="N537" s="59"/>
      <c r="O537" s="59"/>
      <c r="P537" s="61"/>
      <c r="Q537" s="61"/>
      <c r="R537" s="62" t="str">
        <f>IF(C537="","",_xlfn.XLOOKUP(C537,table_Termination[Connector],table_Termination[Conduit_Size]))</f>
        <v/>
      </c>
      <c r="S537" s="63" t="str">
        <f>IF(C537="","",_xlfn.XLOOKUP(C537,table_Termination[Connector],table_Termination[Wire AWG]))</f>
        <v/>
      </c>
      <c r="T537" s="64" t="str">
        <f t="shared" si="89"/>
        <v/>
      </c>
      <c r="U537" s="65" t="str">
        <f>IF(C537="","",LEFT(_xlfn.XLOOKUP(C537,table_Termination[Connector],table_Termination[Voltage]),3))</f>
        <v/>
      </c>
      <c r="V537" s="66" t="str">
        <f t="shared" ref="V537:V600" si="98">IF(C537="","",AO537)</f>
        <v/>
      </c>
      <c r="W537" s="64" t="str" cm="1">
        <f t="array" aca="1" ref="W537" ca="1">IF(C537="","",IF(D537="MCC","------",IF(K537="","Black",_xlfn.XLOOKUP(K537,Table_RotateWireColor[circuit],INDIRECT("Table_RotateWireColor["&amp;U537&amp;"]")))))</f>
        <v/>
      </c>
      <c r="X537" s="64" t="str" cm="1">
        <f t="array" aca="1" ref="X537" ca="1">IF(C537="","",IF(D537="MCC","-----",IF(AH537=1,"-",IF(K537="","Red",_xlfn.XLOOKUP(L537,Table_RotateWireColor[circuit],INDIRECT("Table_RotateWireColor["&amp;U537&amp;"]"))))))</f>
        <v/>
      </c>
      <c r="Y537" s="64" t="str" cm="1">
        <f t="array" aca="1" ref="Y537" ca="1">IF(C537="","",IF(D537="MCC","-----",IF(AH537&lt;=2,"-",IF(K537="","Blue",_xlfn.XLOOKUP(M537,Table_RotateWireColor[circuit],INDIRECT("Table_RotateWireColor["&amp;U537&amp;"]"))))))</f>
        <v/>
      </c>
      <c r="Z537" s="64" t="str" cm="1">
        <f t="array" aca="1" ref="Z537" ca="1">IF(C537="","",IF(D537="MCC","-----",IF(AI537&lt;&gt;1,"-",IF(K537="","White",_xlfn.XLOOKUP("N",Table_RotateWireColor[circuit],INDIRECT("Table_RotateWireColor["&amp;U537&amp;"]"))))))</f>
        <v/>
      </c>
      <c r="AA537" s="64" t="str">
        <f t="shared" si="93"/>
        <v/>
      </c>
      <c r="AB537" s="67" t="str">
        <f>IF(C537="","","PWxx-"&amp;_xlfn.XLOOKUP(C537,table_Termination[Connector],table_Termination[Abbreviation])&amp;"T-xxSALx("&amp;IF(D537="LFMC",0,IF(D537="MCC",1,3))&amp;IF(Q537="Bolt",1,0)&amp;IF(AL537="None",0,IF(AL537="1G",1,IF(AL537="4x4",2,3)))&amp;")")</f>
        <v/>
      </c>
      <c r="AC537" s="68" t="str">
        <f>IF(D537="MCC","MC Cable Wire Colors "&amp;_xlfn.XLOOKUP(C537,table_Termination[Connector],table_Termination[MCC_Wire_Colors]),"")</f>
        <v/>
      </c>
      <c r="AD537" s="69"/>
      <c r="AG537" t="e">
        <f>IF(AND(LEFT(C537,2)="L6",_xlfn.NUMBERVALUE(LEFT(U537,3))&gt;250),"1ph",_xlfn.XLOOKUP(C537,table_Termination[Connector],table_Termination[Phasing]))</f>
        <v>#N/A</v>
      </c>
      <c r="AH537" t="e">
        <f>_xlfn.XLOOKUP('Order Entry'!AG537,lookup!$O$3:$O$7,lookup!$P$3:$P$7)</f>
        <v>#N/A</v>
      </c>
      <c r="AI537" t="e">
        <f>_xlfn.XLOOKUP('Order Entry'!AG537,lookup!$O$3:$O$7,lookup!$Q$3:$Q$7)</f>
        <v>#N/A</v>
      </c>
      <c r="AJ537">
        <f t="shared" si="90"/>
        <v>0</v>
      </c>
      <c r="AK537" t="e">
        <f>_xlfn.XLOOKUP(C537,table_Termination[Connector],table_Termination[Plate_Hole])</f>
        <v>#N/A</v>
      </c>
      <c r="AL537" t="e">
        <f>_xlfn.XLOOKUP(V537,lookup!$AD$68:$AD$72,lookup!$AC$68:$AC$72)</f>
        <v>#N/A</v>
      </c>
      <c r="AM537" s="44" t="str" cm="1">
        <f t="array" ref="AM537">IF(C537="","",IF(_xlfn.XLOOKUP(C537,table_Termination[Connector],table_Termination[Plate_Hole])=1.6,{"4x4","1G"},IF(_xlfn.XLOOKUP(C537,table_Termination[Connector],table_Termination[Plate_Hole])=2.1,"4x4","None")))</f>
        <v/>
      </c>
      <c r="AO537" s="44" t="str" cm="1">
        <f t="array" ref="AO537">IF(AM537="","None",_xlfn.XLOOKUP(_xlfn.ANCHORARRAY(AM537),lookup!$AC$68:$AC$72,lookup!$AD$68:$AD$72))</f>
        <v>None</v>
      </c>
      <c r="AQ537" s="44" t="s">
        <v>283</v>
      </c>
      <c r="AR537" t="str">
        <f>IF(C537="","",_xlfn.XLOOKUP(_xlfn.XLOOKUP(C537,table_Termination[Connector],table_Termination[SQD_Breaker]),Table_Breaker[breaker],Table_Breaker[Description]))</f>
        <v/>
      </c>
      <c r="AS537" t="str">
        <f>IF(C537="","",_xlfn.XLOOKUP(_xlfn.XLOOKUP(C537,table_Termination[Connector],table_Termination[HV_Siem_Breaker]),Table_Breaker[breaker],Table_Breaker[Description],""))</f>
        <v/>
      </c>
      <c r="AT537" s="44" t="s">
        <v>283</v>
      </c>
      <c r="AU537" t="e">
        <f t="shared" si="94"/>
        <v>#N/A</v>
      </c>
      <c r="AV537" t="e">
        <f t="shared" si="95"/>
        <v>#N/A</v>
      </c>
      <c r="AW537" s="44" t="str" cm="1">
        <f t="array" ref="AW537">IF(D537="","",_xlfn.TOROW(lookup!A718:A730))</f>
        <v/>
      </c>
    </row>
    <row r="538" spans="1:49" x14ac:dyDescent="0.25">
      <c r="A538" s="56">
        <v>529</v>
      </c>
      <c r="B538" s="57" t="str">
        <f t="shared" si="91"/>
        <v/>
      </c>
      <c r="C538" s="58"/>
      <c r="D538" s="58"/>
      <c r="E538" s="57"/>
      <c r="F538" s="57" t="str">
        <f t="shared" si="92"/>
        <v/>
      </c>
      <c r="G538" s="57"/>
      <c r="H538" s="59"/>
      <c r="I538" s="59" t="s">
        <v>183</v>
      </c>
      <c r="J538" s="59" t="s">
        <v>183</v>
      </c>
      <c r="K538" s="59"/>
      <c r="L538" s="60" t="str">
        <f t="shared" si="96"/>
        <v/>
      </c>
      <c r="M538" s="60" t="str">
        <f t="shared" si="97"/>
        <v/>
      </c>
      <c r="N538" s="59"/>
      <c r="O538" s="59"/>
      <c r="P538" s="61"/>
      <c r="Q538" s="61"/>
      <c r="R538" s="62" t="str">
        <f>IF(C538="","",_xlfn.XLOOKUP(C538,table_Termination[Connector],table_Termination[Conduit_Size]))</f>
        <v/>
      </c>
      <c r="S538" s="63" t="str">
        <f>IF(C538="","",_xlfn.XLOOKUP(C538,table_Termination[Connector],table_Termination[Wire AWG]))</f>
        <v/>
      </c>
      <c r="T538" s="64" t="str">
        <f t="shared" si="89"/>
        <v/>
      </c>
      <c r="U538" s="65" t="str">
        <f>IF(C538="","",LEFT(_xlfn.XLOOKUP(C538,table_Termination[Connector],table_Termination[Voltage]),3))</f>
        <v/>
      </c>
      <c r="V538" s="66" t="str">
        <f t="shared" si="98"/>
        <v/>
      </c>
      <c r="W538" s="64" t="str" cm="1">
        <f t="array" aca="1" ref="W538" ca="1">IF(C538="","",IF(D538="MCC","------",IF(K538="","Black",_xlfn.XLOOKUP(K538,Table_RotateWireColor[circuit],INDIRECT("Table_RotateWireColor["&amp;U538&amp;"]")))))</f>
        <v/>
      </c>
      <c r="X538" s="64" t="str" cm="1">
        <f t="array" aca="1" ref="X538" ca="1">IF(C538="","",IF(D538="MCC","-----",IF(AH538=1,"-",IF(K538="","Red",_xlfn.XLOOKUP(L538,Table_RotateWireColor[circuit],INDIRECT("Table_RotateWireColor["&amp;U538&amp;"]"))))))</f>
        <v/>
      </c>
      <c r="Y538" s="64" t="str" cm="1">
        <f t="array" aca="1" ref="Y538" ca="1">IF(C538="","",IF(D538="MCC","-----",IF(AH538&lt;=2,"-",IF(K538="","Blue",_xlfn.XLOOKUP(M538,Table_RotateWireColor[circuit],INDIRECT("Table_RotateWireColor["&amp;U538&amp;"]"))))))</f>
        <v/>
      </c>
      <c r="Z538" s="64" t="str" cm="1">
        <f t="array" aca="1" ref="Z538" ca="1">IF(C538="","",IF(D538="MCC","-----",IF(AI538&lt;&gt;1,"-",IF(K538="","White",_xlfn.XLOOKUP("N",Table_RotateWireColor[circuit],INDIRECT("Table_RotateWireColor["&amp;U538&amp;"]"))))))</f>
        <v/>
      </c>
      <c r="AA538" s="64" t="str">
        <f t="shared" si="93"/>
        <v/>
      </c>
      <c r="AB538" s="67" t="str">
        <f>IF(C538="","","PWxx-"&amp;_xlfn.XLOOKUP(C538,table_Termination[Connector],table_Termination[Abbreviation])&amp;"T-xxSALx("&amp;IF(D538="LFMC",0,IF(D538="MCC",1,3))&amp;IF(Q538="Bolt",1,0)&amp;IF(AL538="None",0,IF(AL538="1G",1,IF(AL538="4x4",2,3)))&amp;")")</f>
        <v/>
      </c>
      <c r="AC538" s="68" t="str">
        <f>IF(D538="MCC","MC Cable Wire Colors "&amp;_xlfn.XLOOKUP(C538,table_Termination[Connector],table_Termination[MCC_Wire_Colors]),"")</f>
        <v/>
      </c>
      <c r="AD538" s="69"/>
      <c r="AG538" t="e">
        <f>IF(AND(LEFT(C538,2)="L6",_xlfn.NUMBERVALUE(LEFT(U538,3))&gt;250),"1ph",_xlfn.XLOOKUP(C538,table_Termination[Connector],table_Termination[Phasing]))</f>
        <v>#N/A</v>
      </c>
      <c r="AH538" t="e">
        <f>_xlfn.XLOOKUP('Order Entry'!AG538,lookup!$O$3:$O$7,lookup!$P$3:$P$7)</f>
        <v>#N/A</v>
      </c>
      <c r="AI538" t="e">
        <f>_xlfn.XLOOKUP('Order Entry'!AG538,lookup!$O$3:$O$7,lookup!$Q$3:$Q$7)</f>
        <v>#N/A</v>
      </c>
      <c r="AJ538">
        <f t="shared" si="90"/>
        <v>0</v>
      </c>
      <c r="AK538" t="e">
        <f>_xlfn.XLOOKUP(C538,table_Termination[Connector],table_Termination[Plate_Hole])</f>
        <v>#N/A</v>
      </c>
      <c r="AL538" t="e">
        <f>_xlfn.XLOOKUP(V538,lookup!$AD$68:$AD$72,lookup!$AC$68:$AC$72)</f>
        <v>#N/A</v>
      </c>
      <c r="AM538" s="44" t="str" cm="1">
        <f t="array" ref="AM538">IF(C538="","",IF(_xlfn.XLOOKUP(C538,table_Termination[Connector],table_Termination[Plate_Hole])=1.6,{"4x4","1G"},IF(_xlfn.XLOOKUP(C538,table_Termination[Connector],table_Termination[Plate_Hole])=2.1,"4x4","None")))</f>
        <v/>
      </c>
      <c r="AO538" s="44" t="str" cm="1">
        <f t="array" ref="AO538">IF(AM538="","None",_xlfn.XLOOKUP(_xlfn.ANCHORARRAY(AM538),lookup!$AC$68:$AC$72,lookup!$AD$68:$AD$72))</f>
        <v>None</v>
      </c>
      <c r="AQ538" s="44" t="s">
        <v>283</v>
      </c>
      <c r="AR538" t="str">
        <f>IF(C538="","",_xlfn.XLOOKUP(_xlfn.XLOOKUP(C538,table_Termination[Connector],table_Termination[SQD_Breaker]),Table_Breaker[breaker],Table_Breaker[Description]))</f>
        <v/>
      </c>
      <c r="AS538" t="str">
        <f>IF(C538="","",_xlfn.XLOOKUP(_xlfn.XLOOKUP(C538,table_Termination[Connector],table_Termination[HV_Siem_Breaker]),Table_Breaker[breaker],Table_Breaker[Description],""))</f>
        <v/>
      </c>
      <c r="AT538" s="44" t="s">
        <v>283</v>
      </c>
      <c r="AU538" t="e">
        <f t="shared" si="94"/>
        <v>#N/A</v>
      </c>
      <c r="AV538" t="e">
        <f t="shared" si="95"/>
        <v>#N/A</v>
      </c>
      <c r="AW538" s="44" t="str" cm="1">
        <f t="array" ref="AW538">IF(D538="","",_xlfn.TOROW(lookup!A719:A731))</f>
        <v/>
      </c>
    </row>
    <row r="539" spans="1:49" x14ac:dyDescent="0.25">
      <c r="A539" s="56">
        <v>530</v>
      </c>
      <c r="B539" s="57" t="str">
        <f t="shared" si="91"/>
        <v/>
      </c>
      <c r="C539" s="58"/>
      <c r="D539" s="58"/>
      <c r="E539" s="57"/>
      <c r="F539" s="57" t="str">
        <f t="shared" si="92"/>
        <v/>
      </c>
      <c r="G539" s="57"/>
      <c r="H539" s="59"/>
      <c r="I539" s="59" t="s">
        <v>183</v>
      </c>
      <c r="J539" s="59" t="s">
        <v>183</v>
      </c>
      <c r="K539" s="59"/>
      <c r="L539" s="60" t="str">
        <f t="shared" si="96"/>
        <v/>
      </c>
      <c r="M539" s="60" t="str">
        <f t="shared" si="97"/>
        <v/>
      </c>
      <c r="N539" s="59"/>
      <c r="O539" s="59"/>
      <c r="P539" s="61"/>
      <c r="Q539" s="61"/>
      <c r="R539" s="62" t="str">
        <f>IF(C539="","",_xlfn.XLOOKUP(C539,table_Termination[Connector],table_Termination[Conduit_Size]))</f>
        <v/>
      </c>
      <c r="S539" s="63" t="str">
        <f>IF(C539="","",_xlfn.XLOOKUP(C539,table_Termination[Connector],table_Termination[Wire AWG]))</f>
        <v/>
      </c>
      <c r="T539" s="64" t="str">
        <f t="shared" si="89"/>
        <v/>
      </c>
      <c r="U539" s="65" t="str">
        <f>IF(C539="","",LEFT(_xlfn.XLOOKUP(C539,table_Termination[Connector],table_Termination[Voltage]),3))</f>
        <v/>
      </c>
      <c r="V539" s="66" t="str">
        <f t="shared" si="98"/>
        <v/>
      </c>
      <c r="W539" s="64" t="str" cm="1">
        <f t="array" aca="1" ref="W539" ca="1">IF(C539="","",IF(D539="MCC","------",IF(K539="","Black",_xlfn.XLOOKUP(K539,Table_RotateWireColor[circuit],INDIRECT("Table_RotateWireColor["&amp;U539&amp;"]")))))</f>
        <v/>
      </c>
      <c r="X539" s="64" t="str" cm="1">
        <f t="array" aca="1" ref="X539" ca="1">IF(C539="","",IF(D539="MCC","-----",IF(AH539=1,"-",IF(K539="","Red",_xlfn.XLOOKUP(L539,Table_RotateWireColor[circuit],INDIRECT("Table_RotateWireColor["&amp;U539&amp;"]"))))))</f>
        <v/>
      </c>
      <c r="Y539" s="64" t="str" cm="1">
        <f t="array" aca="1" ref="Y539" ca="1">IF(C539="","",IF(D539="MCC","-----",IF(AH539&lt;=2,"-",IF(K539="","Blue",_xlfn.XLOOKUP(M539,Table_RotateWireColor[circuit],INDIRECT("Table_RotateWireColor["&amp;U539&amp;"]"))))))</f>
        <v/>
      </c>
      <c r="Z539" s="64" t="str" cm="1">
        <f t="array" aca="1" ref="Z539" ca="1">IF(C539="","",IF(D539="MCC","-----",IF(AI539&lt;&gt;1,"-",IF(K539="","White",_xlfn.XLOOKUP("N",Table_RotateWireColor[circuit],INDIRECT("Table_RotateWireColor["&amp;U539&amp;"]"))))))</f>
        <v/>
      </c>
      <c r="AA539" s="64" t="str">
        <f t="shared" si="93"/>
        <v/>
      </c>
      <c r="AB539" s="67" t="str">
        <f>IF(C539="","","PWxx-"&amp;_xlfn.XLOOKUP(C539,table_Termination[Connector],table_Termination[Abbreviation])&amp;"T-xxSALx("&amp;IF(D539="LFMC",0,IF(D539="MCC",1,3))&amp;IF(Q539="Bolt",1,0)&amp;IF(AL539="None",0,IF(AL539="1G",1,IF(AL539="4x4",2,3)))&amp;")")</f>
        <v/>
      </c>
      <c r="AC539" s="68" t="str">
        <f>IF(D539="MCC","MC Cable Wire Colors "&amp;_xlfn.XLOOKUP(C539,table_Termination[Connector],table_Termination[MCC_Wire_Colors]),"")</f>
        <v/>
      </c>
      <c r="AD539" s="69"/>
      <c r="AG539" t="e">
        <f>IF(AND(LEFT(C539,2)="L6",_xlfn.NUMBERVALUE(LEFT(U539,3))&gt;250),"1ph",_xlfn.XLOOKUP(C539,table_Termination[Connector],table_Termination[Phasing]))</f>
        <v>#N/A</v>
      </c>
      <c r="AH539" t="e">
        <f>_xlfn.XLOOKUP('Order Entry'!AG539,lookup!$O$3:$O$7,lookup!$P$3:$P$7)</f>
        <v>#N/A</v>
      </c>
      <c r="AI539" t="e">
        <f>_xlfn.XLOOKUP('Order Entry'!AG539,lookup!$O$3:$O$7,lookup!$Q$3:$Q$7)</f>
        <v>#N/A</v>
      </c>
      <c r="AJ539">
        <f t="shared" si="90"/>
        <v>0</v>
      </c>
      <c r="AK539" t="e">
        <f>_xlfn.XLOOKUP(C539,table_Termination[Connector],table_Termination[Plate_Hole])</f>
        <v>#N/A</v>
      </c>
      <c r="AL539" t="e">
        <f>_xlfn.XLOOKUP(V539,lookup!$AD$68:$AD$72,lookup!$AC$68:$AC$72)</f>
        <v>#N/A</v>
      </c>
      <c r="AM539" s="44" t="str" cm="1">
        <f t="array" ref="AM539">IF(C539="","",IF(_xlfn.XLOOKUP(C539,table_Termination[Connector],table_Termination[Plate_Hole])=1.6,{"4x4","1G"},IF(_xlfn.XLOOKUP(C539,table_Termination[Connector],table_Termination[Plate_Hole])=2.1,"4x4","None")))</f>
        <v/>
      </c>
      <c r="AO539" s="44" t="str" cm="1">
        <f t="array" ref="AO539">IF(AM539="","None",_xlfn.XLOOKUP(_xlfn.ANCHORARRAY(AM539),lookup!$AC$68:$AC$72,lookup!$AD$68:$AD$72))</f>
        <v>None</v>
      </c>
      <c r="AQ539" s="44" t="s">
        <v>283</v>
      </c>
      <c r="AR539" t="str">
        <f>IF(C539="","",_xlfn.XLOOKUP(_xlfn.XLOOKUP(C539,table_Termination[Connector],table_Termination[SQD_Breaker]),Table_Breaker[breaker],Table_Breaker[Description]))</f>
        <v/>
      </c>
      <c r="AS539" t="str">
        <f>IF(C539="","",_xlfn.XLOOKUP(_xlfn.XLOOKUP(C539,table_Termination[Connector],table_Termination[HV_Siem_Breaker]),Table_Breaker[breaker],Table_Breaker[Description],""))</f>
        <v/>
      </c>
      <c r="AT539" s="44" t="s">
        <v>283</v>
      </c>
      <c r="AU539" t="e">
        <f t="shared" si="94"/>
        <v>#N/A</v>
      </c>
      <c r="AV539" t="e">
        <f t="shared" si="95"/>
        <v>#N/A</v>
      </c>
      <c r="AW539" s="44" t="str" cm="1">
        <f t="array" ref="AW539">IF(D539="","",_xlfn.TOROW(lookup!A720:A732))</f>
        <v/>
      </c>
    </row>
    <row r="540" spans="1:49" x14ac:dyDescent="0.25">
      <c r="A540" s="56">
        <v>531</v>
      </c>
      <c r="B540" s="57" t="str">
        <f t="shared" si="91"/>
        <v/>
      </c>
      <c r="C540" s="58"/>
      <c r="D540" s="58"/>
      <c r="E540" s="57"/>
      <c r="F540" s="57" t="str">
        <f t="shared" si="92"/>
        <v/>
      </c>
      <c r="G540" s="57"/>
      <c r="H540" s="59"/>
      <c r="I540" s="59" t="s">
        <v>183</v>
      </c>
      <c r="J540" s="59" t="s">
        <v>183</v>
      </c>
      <c r="K540" s="59"/>
      <c r="L540" s="60" t="str">
        <f t="shared" si="96"/>
        <v/>
      </c>
      <c r="M540" s="60" t="str">
        <f t="shared" si="97"/>
        <v/>
      </c>
      <c r="N540" s="59"/>
      <c r="O540" s="59"/>
      <c r="P540" s="61"/>
      <c r="Q540" s="61"/>
      <c r="R540" s="62" t="str">
        <f>IF(C540="","",_xlfn.XLOOKUP(C540,table_Termination[Connector],table_Termination[Conduit_Size]))</f>
        <v/>
      </c>
      <c r="S540" s="63" t="str">
        <f>IF(C540="","",_xlfn.XLOOKUP(C540,table_Termination[Connector],table_Termination[Wire AWG]))</f>
        <v/>
      </c>
      <c r="T540" s="64" t="str">
        <f t="shared" si="89"/>
        <v/>
      </c>
      <c r="U540" s="65" t="str">
        <f>IF(C540="","",LEFT(_xlfn.XLOOKUP(C540,table_Termination[Connector],table_Termination[Voltage]),3))</f>
        <v/>
      </c>
      <c r="V540" s="66" t="str">
        <f t="shared" si="98"/>
        <v/>
      </c>
      <c r="W540" s="64" t="str" cm="1">
        <f t="array" aca="1" ref="W540" ca="1">IF(C540="","",IF(D540="MCC","------",IF(K540="","Black",_xlfn.XLOOKUP(K540,Table_RotateWireColor[circuit],INDIRECT("Table_RotateWireColor["&amp;U540&amp;"]")))))</f>
        <v/>
      </c>
      <c r="X540" s="64" t="str" cm="1">
        <f t="array" aca="1" ref="X540" ca="1">IF(C540="","",IF(D540="MCC","-----",IF(AH540=1,"-",IF(K540="","Red",_xlfn.XLOOKUP(L540,Table_RotateWireColor[circuit],INDIRECT("Table_RotateWireColor["&amp;U540&amp;"]"))))))</f>
        <v/>
      </c>
      <c r="Y540" s="64" t="str" cm="1">
        <f t="array" aca="1" ref="Y540" ca="1">IF(C540="","",IF(D540="MCC","-----",IF(AH540&lt;=2,"-",IF(K540="","Blue",_xlfn.XLOOKUP(M540,Table_RotateWireColor[circuit],INDIRECT("Table_RotateWireColor["&amp;U540&amp;"]"))))))</f>
        <v/>
      </c>
      <c r="Z540" s="64" t="str" cm="1">
        <f t="array" aca="1" ref="Z540" ca="1">IF(C540="","",IF(D540="MCC","-----",IF(AI540&lt;&gt;1,"-",IF(K540="","White",_xlfn.XLOOKUP("N",Table_RotateWireColor[circuit],INDIRECT("Table_RotateWireColor["&amp;U540&amp;"]"))))))</f>
        <v/>
      </c>
      <c r="AA540" s="64" t="str">
        <f t="shared" si="93"/>
        <v/>
      </c>
      <c r="AB540" s="67" t="str">
        <f>IF(C540="","","PWxx-"&amp;_xlfn.XLOOKUP(C540,table_Termination[Connector],table_Termination[Abbreviation])&amp;"T-xxSALx("&amp;IF(D540="LFMC",0,IF(D540="MCC",1,3))&amp;IF(Q540="Bolt",1,0)&amp;IF(AL540="None",0,IF(AL540="1G",1,IF(AL540="4x4",2,3)))&amp;")")</f>
        <v/>
      </c>
      <c r="AC540" s="68" t="str">
        <f>IF(D540="MCC","MC Cable Wire Colors "&amp;_xlfn.XLOOKUP(C540,table_Termination[Connector],table_Termination[MCC_Wire_Colors]),"")</f>
        <v/>
      </c>
      <c r="AD540" s="69"/>
      <c r="AG540" t="e">
        <f>IF(AND(LEFT(C540,2)="L6",_xlfn.NUMBERVALUE(LEFT(U540,3))&gt;250),"1ph",_xlfn.XLOOKUP(C540,table_Termination[Connector],table_Termination[Phasing]))</f>
        <v>#N/A</v>
      </c>
      <c r="AH540" t="e">
        <f>_xlfn.XLOOKUP('Order Entry'!AG540,lookup!$O$3:$O$7,lookup!$P$3:$P$7)</f>
        <v>#N/A</v>
      </c>
      <c r="AI540" t="e">
        <f>_xlfn.XLOOKUP('Order Entry'!AG540,lookup!$O$3:$O$7,lookup!$Q$3:$Q$7)</f>
        <v>#N/A</v>
      </c>
      <c r="AJ540">
        <f t="shared" si="90"/>
        <v>0</v>
      </c>
      <c r="AK540" t="e">
        <f>_xlfn.XLOOKUP(C540,table_Termination[Connector],table_Termination[Plate_Hole])</f>
        <v>#N/A</v>
      </c>
      <c r="AL540" t="e">
        <f>_xlfn.XLOOKUP(V540,lookup!$AD$68:$AD$72,lookup!$AC$68:$AC$72)</f>
        <v>#N/A</v>
      </c>
      <c r="AM540" s="44" t="str" cm="1">
        <f t="array" ref="AM540">IF(C540="","",IF(_xlfn.XLOOKUP(C540,table_Termination[Connector],table_Termination[Plate_Hole])=1.6,{"4x4","1G"},IF(_xlfn.XLOOKUP(C540,table_Termination[Connector],table_Termination[Plate_Hole])=2.1,"4x4","None")))</f>
        <v/>
      </c>
      <c r="AO540" s="44" t="str" cm="1">
        <f t="array" ref="AO540">IF(AM540="","None",_xlfn.XLOOKUP(_xlfn.ANCHORARRAY(AM540),lookup!$AC$68:$AC$72,lookup!$AD$68:$AD$72))</f>
        <v>None</v>
      </c>
      <c r="AQ540" s="44" t="s">
        <v>283</v>
      </c>
      <c r="AR540" t="str">
        <f>IF(C540="","",_xlfn.XLOOKUP(_xlfn.XLOOKUP(C540,table_Termination[Connector],table_Termination[SQD_Breaker]),Table_Breaker[breaker],Table_Breaker[Description]))</f>
        <v/>
      </c>
      <c r="AS540" t="str">
        <f>IF(C540="","",_xlfn.XLOOKUP(_xlfn.XLOOKUP(C540,table_Termination[Connector],table_Termination[HV_Siem_Breaker]),Table_Breaker[breaker],Table_Breaker[Description],""))</f>
        <v/>
      </c>
      <c r="AT540" s="44" t="s">
        <v>283</v>
      </c>
      <c r="AU540" t="e">
        <f t="shared" si="94"/>
        <v>#N/A</v>
      </c>
      <c r="AV540" t="e">
        <f t="shared" si="95"/>
        <v>#N/A</v>
      </c>
      <c r="AW540" s="44" t="str" cm="1">
        <f t="array" ref="AW540">IF(D540="","",_xlfn.TOROW(lookup!A721:A733))</f>
        <v/>
      </c>
    </row>
    <row r="541" spans="1:49" x14ac:dyDescent="0.25">
      <c r="A541" s="56">
        <v>532</v>
      </c>
      <c r="B541" s="57" t="str">
        <f t="shared" si="91"/>
        <v/>
      </c>
      <c r="C541" s="58"/>
      <c r="D541" s="58"/>
      <c r="E541" s="57"/>
      <c r="F541" s="57" t="str">
        <f t="shared" si="92"/>
        <v/>
      </c>
      <c r="G541" s="57"/>
      <c r="H541" s="59"/>
      <c r="I541" s="59" t="s">
        <v>183</v>
      </c>
      <c r="J541" s="59" t="s">
        <v>183</v>
      </c>
      <c r="K541" s="59"/>
      <c r="L541" s="60" t="str">
        <f t="shared" si="96"/>
        <v/>
      </c>
      <c r="M541" s="60" t="str">
        <f t="shared" si="97"/>
        <v/>
      </c>
      <c r="N541" s="59"/>
      <c r="O541" s="59"/>
      <c r="P541" s="61"/>
      <c r="Q541" s="61"/>
      <c r="R541" s="62" t="str">
        <f>IF(C541="","",_xlfn.XLOOKUP(C541,table_Termination[Connector],table_Termination[Conduit_Size]))</f>
        <v/>
      </c>
      <c r="S541" s="63" t="str">
        <f>IF(C541="","",_xlfn.XLOOKUP(C541,table_Termination[Connector],table_Termination[Wire AWG]))</f>
        <v/>
      </c>
      <c r="T541" s="64" t="str">
        <f t="shared" si="89"/>
        <v/>
      </c>
      <c r="U541" s="65" t="str">
        <f>IF(C541="","",LEFT(_xlfn.XLOOKUP(C541,table_Termination[Connector],table_Termination[Voltage]),3))</f>
        <v/>
      </c>
      <c r="V541" s="66" t="str">
        <f t="shared" si="98"/>
        <v/>
      </c>
      <c r="W541" s="64" t="str" cm="1">
        <f t="array" aca="1" ref="W541" ca="1">IF(C541="","",IF(D541="MCC","------",IF(K541="","Black",_xlfn.XLOOKUP(K541,Table_RotateWireColor[circuit],INDIRECT("Table_RotateWireColor["&amp;U541&amp;"]")))))</f>
        <v/>
      </c>
      <c r="X541" s="64" t="str" cm="1">
        <f t="array" aca="1" ref="X541" ca="1">IF(C541="","",IF(D541="MCC","-----",IF(AH541=1,"-",IF(K541="","Red",_xlfn.XLOOKUP(L541,Table_RotateWireColor[circuit],INDIRECT("Table_RotateWireColor["&amp;U541&amp;"]"))))))</f>
        <v/>
      </c>
      <c r="Y541" s="64" t="str" cm="1">
        <f t="array" aca="1" ref="Y541" ca="1">IF(C541="","",IF(D541="MCC","-----",IF(AH541&lt;=2,"-",IF(K541="","Blue",_xlfn.XLOOKUP(M541,Table_RotateWireColor[circuit],INDIRECT("Table_RotateWireColor["&amp;U541&amp;"]"))))))</f>
        <v/>
      </c>
      <c r="Z541" s="64" t="str" cm="1">
        <f t="array" aca="1" ref="Z541" ca="1">IF(C541="","",IF(D541="MCC","-----",IF(AI541&lt;&gt;1,"-",IF(K541="","White",_xlfn.XLOOKUP("N",Table_RotateWireColor[circuit],INDIRECT("Table_RotateWireColor["&amp;U541&amp;"]"))))))</f>
        <v/>
      </c>
      <c r="AA541" s="64" t="str">
        <f t="shared" si="93"/>
        <v/>
      </c>
      <c r="AB541" s="67" t="str">
        <f>IF(C541="","","PWxx-"&amp;_xlfn.XLOOKUP(C541,table_Termination[Connector],table_Termination[Abbreviation])&amp;"T-xxSALx("&amp;IF(D541="LFMC",0,IF(D541="MCC",1,3))&amp;IF(Q541="Bolt",1,0)&amp;IF(AL541="None",0,IF(AL541="1G",1,IF(AL541="4x4",2,3)))&amp;")")</f>
        <v/>
      </c>
      <c r="AC541" s="68" t="str">
        <f>IF(D541="MCC","MC Cable Wire Colors "&amp;_xlfn.XLOOKUP(C541,table_Termination[Connector],table_Termination[MCC_Wire_Colors]),"")</f>
        <v/>
      </c>
      <c r="AD541" s="69"/>
      <c r="AG541" t="e">
        <f>IF(AND(LEFT(C541,2)="L6",_xlfn.NUMBERVALUE(LEFT(U541,3))&gt;250),"1ph",_xlfn.XLOOKUP(C541,table_Termination[Connector],table_Termination[Phasing]))</f>
        <v>#N/A</v>
      </c>
      <c r="AH541" t="e">
        <f>_xlfn.XLOOKUP('Order Entry'!AG541,lookup!$O$3:$O$7,lookup!$P$3:$P$7)</f>
        <v>#N/A</v>
      </c>
      <c r="AI541" t="e">
        <f>_xlfn.XLOOKUP('Order Entry'!AG541,lookup!$O$3:$O$7,lookup!$Q$3:$Q$7)</f>
        <v>#N/A</v>
      </c>
      <c r="AJ541">
        <f t="shared" si="90"/>
        <v>0</v>
      </c>
      <c r="AK541" t="e">
        <f>_xlfn.XLOOKUP(C541,table_Termination[Connector],table_Termination[Plate_Hole])</f>
        <v>#N/A</v>
      </c>
      <c r="AL541" t="e">
        <f>_xlfn.XLOOKUP(V541,lookup!$AD$68:$AD$72,lookup!$AC$68:$AC$72)</f>
        <v>#N/A</v>
      </c>
      <c r="AM541" s="44" t="str" cm="1">
        <f t="array" ref="AM541">IF(C541="","",IF(_xlfn.XLOOKUP(C541,table_Termination[Connector],table_Termination[Plate_Hole])=1.6,{"4x4","1G"},IF(_xlfn.XLOOKUP(C541,table_Termination[Connector],table_Termination[Plate_Hole])=2.1,"4x4","None")))</f>
        <v/>
      </c>
      <c r="AO541" s="44" t="str" cm="1">
        <f t="array" ref="AO541">IF(AM541="","None",_xlfn.XLOOKUP(_xlfn.ANCHORARRAY(AM541),lookup!$AC$68:$AC$72,lookup!$AD$68:$AD$72))</f>
        <v>None</v>
      </c>
      <c r="AQ541" s="44" t="s">
        <v>283</v>
      </c>
      <c r="AR541" t="str">
        <f>IF(C541="","",_xlfn.XLOOKUP(_xlfn.XLOOKUP(C541,table_Termination[Connector],table_Termination[SQD_Breaker]),Table_Breaker[breaker],Table_Breaker[Description]))</f>
        <v/>
      </c>
      <c r="AS541" t="str">
        <f>IF(C541="","",_xlfn.XLOOKUP(_xlfn.XLOOKUP(C541,table_Termination[Connector],table_Termination[HV_Siem_Breaker]),Table_Breaker[breaker],Table_Breaker[Description],""))</f>
        <v/>
      </c>
      <c r="AT541" s="44" t="s">
        <v>283</v>
      </c>
      <c r="AU541" t="e">
        <f t="shared" si="94"/>
        <v>#N/A</v>
      </c>
      <c r="AV541" t="e">
        <f t="shared" si="95"/>
        <v>#N/A</v>
      </c>
      <c r="AW541" s="44" t="str" cm="1">
        <f t="array" ref="AW541">IF(D541="","",_xlfn.TOROW(lookup!A722:A734))</f>
        <v/>
      </c>
    </row>
    <row r="542" spans="1:49" x14ac:dyDescent="0.25">
      <c r="A542" s="56">
        <v>533</v>
      </c>
      <c r="B542" s="57" t="str">
        <f t="shared" si="91"/>
        <v/>
      </c>
      <c r="C542" s="58"/>
      <c r="D542" s="58"/>
      <c r="E542" s="57"/>
      <c r="F542" s="57" t="str">
        <f t="shared" si="92"/>
        <v/>
      </c>
      <c r="G542" s="57"/>
      <c r="H542" s="59"/>
      <c r="I542" s="59" t="s">
        <v>183</v>
      </c>
      <c r="J542" s="59" t="s">
        <v>183</v>
      </c>
      <c r="K542" s="59"/>
      <c r="L542" s="60" t="str">
        <f t="shared" si="96"/>
        <v/>
      </c>
      <c r="M542" s="60" t="str">
        <f t="shared" si="97"/>
        <v/>
      </c>
      <c r="N542" s="59"/>
      <c r="O542" s="59"/>
      <c r="P542" s="61"/>
      <c r="Q542" s="61"/>
      <c r="R542" s="62" t="str">
        <f>IF(C542="","",_xlfn.XLOOKUP(C542,table_Termination[Connector],table_Termination[Conduit_Size]))</f>
        <v/>
      </c>
      <c r="S542" s="63" t="str">
        <f>IF(C542="","",_xlfn.XLOOKUP(C542,table_Termination[Connector],table_Termination[Wire AWG]))</f>
        <v/>
      </c>
      <c r="T542" s="64" t="str">
        <f t="shared" si="89"/>
        <v/>
      </c>
      <c r="U542" s="65" t="str">
        <f>IF(C542="","",LEFT(_xlfn.XLOOKUP(C542,table_Termination[Connector],table_Termination[Voltage]),3))</f>
        <v/>
      </c>
      <c r="V542" s="66" t="str">
        <f t="shared" si="98"/>
        <v/>
      </c>
      <c r="W542" s="64" t="str" cm="1">
        <f t="array" aca="1" ref="W542" ca="1">IF(C542="","",IF(D542="MCC","------",IF(K542="","Black",_xlfn.XLOOKUP(K542,Table_RotateWireColor[circuit],INDIRECT("Table_RotateWireColor["&amp;U542&amp;"]")))))</f>
        <v/>
      </c>
      <c r="X542" s="64" t="str" cm="1">
        <f t="array" aca="1" ref="X542" ca="1">IF(C542="","",IF(D542="MCC","-----",IF(AH542=1,"-",IF(K542="","Red",_xlfn.XLOOKUP(L542,Table_RotateWireColor[circuit],INDIRECT("Table_RotateWireColor["&amp;U542&amp;"]"))))))</f>
        <v/>
      </c>
      <c r="Y542" s="64" t="str" cm="1">
        <f t="array" aca="1" ref="Y542" ca="1">IF(C542="","",IF(D542="MCC","-----",IF(AH542&lt;=2,"-",IF(K542="","Blue",_xlfn.XLOOKUP(M542,Table_RotateWireColor[circuit],INDIRECT("Table_RotateWireColor["&amp;U542&amp;"]"))))))</f>
        <v/>
      </c>
      <c r="Z542" s="64" t="str" cm="1">
        <f t="array" aca="1" ref="Z542" ca="1">IF(C542="","",IF(D542="MCC","-----",IF(AI542&lt;&gt;1,"-",IF(K542="","White",_xlfn.XLOOKUP("N",Table_RotateWireColor[circuit],INDIRECT("Table_RotateWireColor["&amp;U542&amp;"]"))))))</f>
        <v/>
      </c>
      <c r="AA542" s="64" t="str">
        <f t="shared" si="93"/>
        <v/>
      </c>
      <c r="AB542" s="67" t="str">
        <f>IF(C542="","","PWxx-"&amp;_xlfn.XLOOKUP(C542,table_Termination[Connector],table_Termination[Abbreviation])&amp;"T-xxSALx("&amp;IF(D542="LFMC",0,IF(D542="MCC",1,3))&amp;IF(Q542="Bolt",1,0)&amp;IF(AL542="None",0,IF(AL542="1G",1,IF(AL542="4x4",2,3)))&amp;")")</f>
        <v/>
      </c>
      <c r="AC542" s="68" t="str">
        <f>IF(D542="MCC","MC Cable Wire Colors "&amp;_xlfn.XLOOKUP(C542,table_Termination[Connector],table_Termination[MCC_Wire_Colors]),"")</f>
        <v/>
      </c>
      <c r="AD542" s="69"/>
      <c r="AG542" t="e">
        <f>IF(AND(LEFT(C542,2)="L6",_xlfn.NUMBERVALUE(LEFT(U542,3))&gt;250),"1ph",_xlfn.XLOOKUP(C542,table_Termination[Connector],table_Termination[Phasing]))</f>
        <v>#N/A</v>
      </c>
      <c r="AH542" t="e">
        <f>_xlfn.XLOOKUP('Order Entry'!AG542,lookup!$O$3:$O$7,lookup!$P$3:$P$7)</f>
        <v>#N/A</v>
      </c>
      <c r="AI542" t="e">
        <f>_xlfn.XLOOKUP('Order Entry'!AG542,lookup!$O$3:$O$7,lookup!$Q$3:$Q$7)</f>
        <v>#N/A</v>
      </c>
      <c r="AJ542">
        <f t="shared" si="90"/>
        <v>0</v>
      </c>
      <c r="AK542" t="e">
        <f>_xlfn.XLOOKUP(C542,table_Termination[Connector],table_Termination[Plate_Hole])</f>
        <v>#N/A</v>
      </c>
      <c r="AL542" t="e">
        <f>_xlfn.XLOOKUP(V542,lookup!$AD$68:$AD$72,lookup!$AC$68:$AC$72)</f>
        <v>#N/A</v>
      </c>
      <c r="AM542" s="44" t="str" cm="1">
        <f t="array" ref="AM542">IF(C542="","",IF(_xlfn.XLOOKUP(C542,table_Termination[Connector],table_Termination[Plate_Hole])=1.6,{"4x4","1G"},IF(_xlfn.XLOOKUP(C542,table_Termination[Connector],table_Termination[Plate_Hole])=2.1,"4x4","None")))</f>
        <v/>
      </c>
      <c r="AO542" s="44" t="str" cm="1">
        <f t="array" ref="AO542">IF(AM542="","None",_xlfn.XLOOKUP(_xlfn.ANCHORARRAY(AM542),lookup!$AC$68:$AC$72,lookup!$AD$68:$AD$72))</f>
        <v>None</v>
      </c>
      <c r="AQ542" s="44" t="s">
        <v>283</v>
      </c>
      <c r="AR542" t="str">
        <f>IF(C542="","",_xlfn.XLOOKUP(_xlfn.XLOOKUP(C542,table_Termination[Connector],table_Termination[SQD_Breaker]),Table_Breaker[breaker],Table_Breaker[Description]))</f>
        <v/>
      </c>
      <c r="AS542" t="str">
        <f>IF(C542="","",_xlfn.XLOOKUP(_xlfn.XLOOKUP(C542,table_Termination[Connector],table_Termination[HV_Siem_Breaker]),Table_Breaker[breaker],Table_Breaker[Description],""))</f>
        <v/>
      </c>
      <c r="AT542" s="44" t="s">
        <v>283</v>
      </c>
      <c r="AU542" t="e">
        <f t="shared" si="94"/>
        <v>#N/A</v>
      </c>
      <c r="AV542" t="e">
        <f t="shared" si="95"/>
        <v>#N/A</v>
      </c>
      <c r="AW542" s="44" t="str" cm="1">
        <f t="array" ref="AW542">IF(D542="","",_xlfn.TOROW(lookup!A723:A735))</f>
        <v/>
      </c>
    </row>
    <row r="543" spans="1:49" x14ac:dyDescent="0.25">
      <c r="A543" s="56">
        <v>534</v>
      </c>
      <c r="B543" s="57" t="str">
        <f t="shared" si="91"/>
        <v/>
      </c>
      <c r="C543" s="58"/>
      <c r="D543" s="58"/>
      <c r="E543" s="57"/>
      <c r="F543" s="57" t="str">
        <f t="shared" si="92"/>
        <v/>
      </c>
      <c r="G543" s="57"/>
      <c r="H543" s="59"/>
      <c r="I543" s="59" t="s">
        <v>183</v>
      </c>
      <c r="J543" s="59" t="s">
        <v>183</v>
      </c>
      <c r="K543" s="59"/>
      <c r="L543" s="60" t="str">
        <f t="shared" si="96"/>
        <v/>
      </c>
      <c r="M543" s="60" t="str">
        <f t="shared" si="97"/>
        <v/>
      </c>
      <c r="N543" s="59"/>
      <c r="O543" s="59"/>
      <c r="P543" s="61"/>
      <c r="Q543" s="61"/>
      <c r="R543" s="62" t="str">
        <f>IF(C543="","",_xlfn.XLOOKUP(C543,table_Termination[Connector],table_Termination[Conduit_Size]))</f>
        <v/>
      </c>
      <c r="S543" s="63" t="str">
        <f>IF(C543="","",_xlfn.XLOOKUP(C543,table_Termination[Connector],table_Termination[Wire AWG]))</f>
        <v/>
      </c>
      <c r="T543" s="64" t="str">
        <f t="shared" si="89"/>
        <v/>
      </c>
      <c r="U543" s="65" t="str">
        <f>IF(C543="","",LEFT(_xlfn.XLOOKUP(C543,table_Termination[Connector],table_Termination[Voltage]),3))</f>
        <v/>
      </c>
      <c r="V543" s="66" t="str">
        <f t="shared" si="98"/>
        <v/>
      </c>
      <c r="W543" s="64" t="str" cm="1">
        <f t="array" aca="1" ref="W543" ca="1">IF(C543="","",IF(D543="MCC","------",IF(K543="","Black",_xlfn.XLOOKUP(K543,Table_RotateWireColor[circuit],INDIRECT("Table_RotateWireColor["&amp;U543&amp;"]")))))</f>
        <v/>
      </c>
      <c r="X543" s="64" t="str" cm="1">
        <f t="array" aca="1" ref="X543" ca="1">IF(C543="","",IF(D543="MCC","-----",IF(AH543=1,"-",IF(K543="","Red",_xlfn.XLOOKUP(L543,Table_RotateWireColor[circuit],INDIRECT("Table_RotateWireColor["&amp;U543&amp;"]"))))))</f>
        <v/>
      </c>
      <c r="Y543" s="64" t="str" cm="1">
        <f t="array" aca="1" ref="Y543" ca="1">IF(C543="","",IF(D543="MCC","-----",IF(AH543&lt;=2,"-",IF(K543="","Blue",_xlfn.XLOOKUP(M543,Table_RotateWireColor[circuit],INDIRECT("Table_RotateWireColor["&amp;U543&amp;"]"))))))</f>
        <v/>
      </c>
      <c r="Z543" s="64" t="str" cm="1">
        <f t="array" aca="1" ref="Z543" ca="1">IF(C543="","",IF(D543="MCC","-----",IF(AI543&lt;&gt;1,"-",IF(K543="","White",_xlfn.XLOOKUP("N",Table_RotateWireColor[circuit],INDIRECT("Table_RotateWireColor["&amp;U543&amp;"]"))))))</f>
        <v/>
      </c>
      <c r="AA543" s="64" t="str">
        <f t="shared" si="93"/>
        <v/>
      </c>
      <c r="AB543" s="67" t="str">
        <f>IF(C543="","","PWxx-"&amp;_xlfn.XLOOKUP(C543,table_Termination[Connector],table_Termination[Abbreviation])&amp;"T-xxSALx("&amp;IF(D543="LFMC",0,IF(D543="MCC",1,3))&amp;IF(Q543="Bolt",1,0)&amp;IF(AL543="None",0,IF(AL543="1G",1,IF(AL543="4x4",2,3)))&amp;")")</f>
        <v/>
      </c>
      <c r="AC543" s="68" t="str">
        <f>IF(D543="MCC","MC Cable Wire Colors "&amp;_xlfn.XLOOKUP(C543,table_Termination[Connector],table_Termination[MCC_Wire_Colors]),"")</f>
        <v/>
      </c>
      <c r="AD543" s="69"/>
      <c r="AG543" t="e">
        <f>IF(AND(LEFT(C543,2)="L6",_xlfn.NUMBERVALUE(LEFT(U543,3))&gt;250),"1ph",_xlfn.XLOOKUP(C543,table_Termination[Connector],table_Termination[Phasing]))</f>
        <v>#N/A</v>
      </c>
      <c r="AH543" t="e">
        <f>_xlfn.XLOOKUP('Order Entry'!AG543,lookup!$O$3:$O$7,lookup!$P$3:$P$7)</f>
        <v>#N/A</v>
      </c>
      <c r="AI543" t="e">
        <f>_xlfn.XLOOKUP('Order Entry'!AG543,lookup!$O$3:$O$7,lookup!$Q$3:$Q$7)</f>
        <v>#N/A</v>
      </c>
      <c r="AJ543">
        <f t="shared" si="90"/>
        <v>0</v>
      </c>
      <c r="AK543" t="e">
        <f>_xlfn.XLOOKUP(C543,table_Termination[Connector],table_Termination[Plate_Hole])</f>
        <v>#N/A</v>
      </c>
      <c r="AL543" t="e">
        <f>_xlfn.XLOOKUP(V543,lookup!$AD$68:$AD$72,lookup!$AC$68:$AC$72)</f>
        <v>#N/A</v>
      </c>
      <c r="AM543" s="44" t="str" cm="1">
        <f t="array" ref="AM543">IF(C543="","",IF(_xlfn.XLOOKUP(C543,table_Termination[Connector],table_Termination[Plate_Hole])=1.6,{"4x4","1G"},IF(_xlfn.XLOOKUP(C543,table_Termination[Connector],table_Termination[Plate_Hole])=2.1,"4x4","None")))</f>
        <v/>
      </c>
      <c r="AO543" s="44" t="str" cm="1">
        <f t="array" ref="AO543">IF(AM543="","None",_xlfn.XLOOKUP(_xlfn.ANCHORARRAY(AM543),lookup!$AC$68:$AC$72,lookup!$AD$68:$AD$72))</f>
        <v>None</v>
      </c>
      <c r="AQ543" s="44" t="s">
        <v>283</v>
      </c>
      <c r="AR543" t="str">
        <f>IF(C543="","",_xlfn.XLOOKUP(_xlfn.XLOOKUP(C543,table_Termination[Connector],table_Termination[SQD_Breaker]),Table_Breaker[breaker],Table_Breaker[Description]))</f>
        <v/>
      </c>
      <c r="AS543" t="str">
        <f>IF(C543="","",_xlfn.XLOOKUP(_xlfn.XLOOKUP(C543,table_Termination[Connector],table_Termination[HV_Siem_Breaker]),Table_Breaker[breaker],Table_Breaker[Description],""))</f>
        <v/>
      </c>
      <c r="AT543" s="44" t="s">
        <v>283</v>
      </c>
      <c r="AU543" t="e">
        <f t="shared" si="94"/>
        <v>#N/A</v>
      </c>
      <c r="AV543" t="e">
        <f t="shared" si="95"/>
        <v>#N/A</v>
      </c>
      <c r="AW543" s="44" t="str" cm="1">
        <f t="array" ref="AW543">IF(D543="","",_xlfn.TOROW(lookup!A724:A736))</f>
        <v/>
      </c>
    </row>
    <row r="544" spans="1:49" x14ac:dyDescent="0.25">
      <c r="A544" s="56">
        <v>535</v>
      </c>
      <c r="B544" s="57" t="str">
        <f t="shared" si="91"/>
        <v/>
      </c>
      <c r="C544" s="58"/>
      <c r="D544" s="58"/>
      <c r="E544" s="57"/>
      <c r="F544" s="57" t="str">
        <f t="shared" si="92"/>
        <v/>
      </c>
      <c r="G544" s="57"/>
      <c r="H544" s="59"/>
      <c r="I544" s="59" t="s">
        <v>183</v>
      </c>
      <c r="J544" s="59" t="s">
        <v>183</v>
      </c>
      <c r="K544" s="59"/>
      <c r="L544" s="60" t="str">
        <f t="shared" si="96"/>
        <v/>
      </c>
      <c r="M544" s="60" t="str">
        <f t="shared" si="97"/>
        <v/>
      </c>
      <c r="N544" s="59"/>
      <c r="O544" s="59"/>
      <c r="P544" s="61"/>
      <c r="Q544" s="61"/>
      <c r="R544" s="62" t="str">
        <f>IF(C544="","",_xlfn.XLOOKUP(C544,table_Termination[Connector],table_Termination[Conduit_Size]))</f>
        <v/>
      </c>
      <c r="S544" s="63" t="str">
        <f>IF(C544="","",_xlfn.XLOOKUP(C544,table_Termination[Connector],table_Termination[Wire AWG]))</f>
        <v/>
      </c>
      <c r="T544" s="64" t="str">
        <f t="shared" si="89"/>
        <v/>
      </c>
      <c r="U544" s="65" t="str">
        <f>IF(C544="","",LEFT(_xlfn.XLOOKUP(C544,table_Termination[Connector],table_Termination[Voltage]),3))</f>
        <v/>
      </c>
      <c r="V544" s="66" t="str">
        <f t="shared" si="98"/>
        <v/>
      </c>
      <c r="W544" s="64" t="str" cm="1">
        <f t="array" aca="1" ref="W544" ca="1">IF(C544="","",IF(D544="MCC","------",IF(K544="","Black",_xlfn.XLOOKUP(K544,Table_RotateWireColor[circuit],INDIRECT("Table_RotateWireColor["&amp;U544&amp;"]")))))</f>
        <v/>
      </c>
      <c r="X544" s="64" t="str" cm="1">
        <f t="array" aca="1" ref="X544" ca="1">IF(C544="","",IF(D544="MCC","-----",IF(AH544=1,"-",IF(K544="","Red",_xlfn.XLOOKUP(L544,Table_RotateWireColor[circuit],INDIRECT("Table_RotateWireColor["&amp;U544&amp;"]"))))))</f>
        <v/>
      </c>
      <c r="Y544" s="64" t="str" cm="1">
        <f t="array" aca="1" ref="Y544" ca="1">IF(C544="","",IF(D544="MCC","-----",IF(AH544&lt;=2,"-",IF(K544="","Blue",_xlfn.XLOOKUP(M544,Table_RotateWireColor[circuit],INDIRECT("Table_RotateWireColor["&amp;U544&amp;"]"))))))</f>
        <v/>
      </c>
      <c r="Z544" s="64" t="str" cm="1">
        <f t="array" aca="1" ref="Z544" ca="1">IF(C544="","",IF(D544="MCC","-----",IF(AI544&lt;&gt;1,"-",IF(K544="","White",_xlfn.XLOOKUP("N",Table_RotateWireColor[circuit],INDIRECT("Table_RotateWireColor["&amp;U544&amp;"]"))))))</f>
        <v/>
      </c>
      <c r="AA544" s="64" t="str">
        <f t="shared" si="93"/>
        <v/>
      </c>
      <c r="AB544" s="67" t="str">
        <f>IF(C544="","","PWxx-"&amp;_xlfn.XLOOKUP(C544,table_Termination[Connector],table_Termination[Abbreviation])&amp;"T-xxSALx("&amp;IF(D544="LFMC",0,IF(D544="MCC",1,3))&amp;IF(Q544="Bolt",1,0)&amp;IF(AL544="None",0,IF(AL544="1G",1,IF(AL544="4x4",2,3)))&amp;")")</f>
        <v/>
      </c>
      <c r="AC544" s="68" t="str">
        <f>IF(D544="MCC","MC Cable Wire Colors "&amp;_xlfn.XLOOKUP(C544,table_Termination[Connector],table_Termination[MCC_Wire_Colors]),"")</f>
        <v/>
      </c>
      <c r="AD544" s="69"/>
      <c r="AG544" t="e">
        <f>IF(AND(LEFT(C544,2)="L6",_xlfn.NUMBERVALUE(LEFT(U544,3))&gt;250),"1ph",_xlfn.XLOOKUP(C544,table_Termination[Connector],table_Termination[Phasing]))</f>
        <v>#N/A</v>
      </c>
      <c r="AH544" t="e">
        <f>_xlfn.XLOOKUP('Order Entry'!AG544,lookup!$O$3:$O$7,lookup!$P$3:$P$7)</f>
        <v>#N/A</v>
      </c>
      <c r="AI544" t="e">
        <f>_xlfn.XLOOKUP('Order Entry'!AG544,lookup!$O$3:$O$7,lookup!$Q$3:$Q$7)</f>
        <v>#N/A</v>
      </c>
      <c r="AJ544">
        <f t="shared" si="90"/>
        <v>0</v>
      </c>
      <c r="AK544" t="e">
        <f>_xlfn.XLOOKUP(C544,table_Termination[Connector],table_Termination[Plate_Hole])</f>
        <v>#N/A</v>
      </c>
      <c r="AL544" t="e">
        <f>_xlfn.XLOOKUP(V544,lookup!$AD$68:$AD$72,lookup!$AC$68:$AC$72)</f>
        <v>#N/A</v>
      </c>
      <c r="AM544" s="44" t="str" cm="1">
        <f t="array" ref="AM544">IF(C544="","",IF(_xlfn.XLOOKUP(C544,table_Termination[Connector],table_Termination[Plate_Hole])=1.6,{"4x4","1G"},IF(_xlfn.XLOOKUP(C544,table_Termination[Connector],table_Termination[Plate_Hole])=2.1,"4x4","None")))</f>
        <v/>
      </c>
      <c r="AO544" s="44" t="str" cm="1">
        <f t="array" ref="AO544">IF(AM544="","None",_xlfn.XLOOKUP(_xlfn.ANCHORARRAY(AM544),lookup!$AC$68:$AC$72,lookup!$AD$68:$AD$72))</f>
        <v>None</v>
      </c>
      <c r="AQ544" s="44" t="s">
        <v>283</v>
      </c>
      <c r="AR544" t="str">
        <f>IF(C544="","",_xlfn.XLOOKUP(_xlfn.XLOOKUP(C544,table_Termination[Connector],table_Termination[SQD_Breaker]),Table_Breaker[breaker],Table_Breaker[Description]))</f>
        <v/>
      </c>
      <c r="AS544" t="str">
        <f>IF(C544="","",_xlfn.XLOOKUP(_xlfn.XLOOKUP(C544,table_Termination[Connector],table_Termination[HV_Siem_Breaker]),Table_Breaker[breaker],Table_Breaker[Description],""))</f>
        <v/>
      </c>
      <c r="AT544" s="44" t="s">
        <v>283</v>
      </c>
      <c r="AU544" t="e">
        <f t="shared" si="94"/>
        <v>#N/A</v>
      </c>
      <c r="AV544" t="e">
        <f t="shared" si="95"/>
        <v>#N/A</v>
      </c>
      <c r="AW544" s="44" t="str" cm="1">
        <f t="array" ref="AW544">IF(D544="","",_xlfn.TOROW(lookup!A725:A737))</f>
        <v/>
      </c>
    </row>
    <row r="545" spans="1:49" x14ac:dyDescent="0.25">
      <c r="A545" s="56">
        <v>536</v>
      </c>
      <c r="B545" s="57" t="str">
        <f t="shared" si="91"/>
        <v/>
      </c>
      <c r="C545" s="58"/>
      <c r="D545" s="58"/>
      <c r="E545" s="57"/>
      <c r="F545" s="57" t="str">
        <f t="shared" si="92"/>
        <v/>
      </c>
      <c r="G545" s="57"/>
      <c r="H545" s="59"/>
      <c r="I545" s="59" t="s">
        <v>183</v>
      </c>
      <c r="J545" s="59" t="s">
        <v>183</v>
      </c>
      <c r="K545" s="59"/>
      <c r="L545" s="60" t="str">
        <f t="shared" si="96"/>
        <v/>
      </c>
      <c r="M545" s="60" t="str">
        <f t="shared" si="97"/>
        <v/>
      </c>
      <c r="N545" s="59"/>
      <c r="O545" s="59"/>
      <c r="P545" s="61"/>
      <c r="Q545" s="61"/>
      <c r="R545" s="62" t="str">
        <f>IF(C545="","",_xlfn.XLOOKUP(C545,table_Termination[Connector],table_Termination[Conduit_Size]))</f>
        <v/>
      </c>
      <c r="S545" s="63" t="str">
        <f>IF(C545="","",_xlfn.XLOOKUP(C545,table_Termination[Connector],table_Termination[Wire AWG]))</f>
        <v/>
      </c>
      <c r="T545" s="64" t="str">
        <f t="shared" si="89"/>
        <v/>
      </c>
      <c r="U545" s="65" t="str">
        <f>IF(C545="","",LEFT(_xlfn.XLOOKUP(C545,table_Termination[Connector],table_Termination[Voltage]),3))</f>
        <v/>
      </c>
      <c r="V545" s="66" t="str">
        <f t="shared" si="98"/>
        <v/>
      </c>
      <c r="W545" s="64" t="str" cm="1">
        <f t="array" aca="1" ref="W545" ca="1">IF(C545="","",IF(D545="MCC","------",IF(K545="","Black",_xlfn.XLOOKUP(K545,Table_RotateWireColor[circuit],INDIRECT("Table_RotateWireColor["&amp;U545&amp;"]")))))</f>
        <v/>
      </c>
      <c r="X545" s="64" t="str" cm="1">
        <f t="array" aca="1" ref="X545" ca="1">IF(C545="","",IF(D545="MCC","-----",IF(AH545=1,"-",IF(K545="","Red",_xlfn.XLOOKUP(L545,Table_RotateWireColor[circuit],INDIRECT("Table_RotateWireColor["&amp;U545&amp;"]"))))))</f>
        <v/>
      </c>
      <c r="Y545" s="64" t="str" cm="1">
        <f t="array" aca="1" ref="Y545" ca="1">IF(C545="","",IF(D545="MCC","-----",IF(AH545&lt;=2,"-",IF(K545="","Blue",_xlfn.XLOOKUP(M545,Table_RotateWireColor[circuit],INDIRECT("Table_RotateWireColor["&amp;U545&amp;"]"))))))</f>
        <v/>
      </c>
      <c r="Z545" s="64" t="str" cm="1">
        <f t="array" aca="1" ref="Z545" ca="1">IF(C545="","",IF(D545="MCC","-----",IF(AI545&lt;&gt;1,"-",IF(K545="","White",_xlfn.XLOOKUP("N",Table_RotateWireColor[circuit],INDIRECT("Table_RotateWireColor["&amp;U545&amp;"]"))))))</f>
        <v/>
      </c>
      <c r="AA545" s="64" t="str">
        <f t="shared" si="93"/>
        <v/>
      </c>
      <c r="AB545" s="67" t="str">
        <f>IF(C545="","","PWxx-"&amp;_xlfn.XLOOKUP(C545,table_Termination[Connector],table_Termination[Abbreviation])&amp;"T-xxSALx("&amp;IF(D545="LFMC",0,IF(D545="MCC",1,3))&amp;IF(Q545="Bolt",1,0)&amp;IF(AL545="None",0,IF(AL545="1G",1,IF(AL545="4x4",2,3)))&amp;")")</f>
        <v/>
      </c>
      <c r="AC545" s="68" t="str">
        <f>IF(D545="MCC","MC Cable Wire Colors "&amp;_xlfn.XLOOKUP(C545,table_Termination[Connector],table_Termination[MCC_Wire_Colors]),"")</f>
        <v/>
      </c>
      <c r="AD545" s="69"/>
      <c r="AG545" t="e">
        <f>IF(AND(LEFT(C545,2)="L6",_xlfn.NUMBERVALUE(LEFT(U545,3))&gt;250),"1ph",_xlfn.XLOOKUP(C545,table_Termination[Connector],table_Termination[Phasing]))</f>
        <v>#N/A</v>
      </c>
      <c r="AH545" t="e">
        <f>_xlfn.XLOOKUP('Order Entry'!AG545,lookup!$O$3:$O$7,lookup!$P$3:$P$7)</f>
        <v>#N/A</v>
      </c>
      <c r="AI545" t="e">
        <f>_xlfn.XLOOKUP('Order Entry'!AG545,lookup!$O$3:$O$7,lookup!$Q$3:$Q$7)</f>
        <v>#N/A</v>
      </c>
      <c r="AJ545">
        <f t="shared" si="90"/>
        <v>0</v>
      </c>
      <c r="AK545" t="e">
        <f>_xlfn.XLOOKUP(C545,table_Termination[Connector],table_Termination[Plate_Hole])</f>
        <v>#N/A</v>
      </c>
      <c r="AL545" t="e">
        <f>_xlfn.XLOOKUP(V545,lookup!$AD$68:$AD$72,lookup!$AC$68:$AC$72)</f>
        <v>#N/A</v>
      </c>
      <c r="AM545" s="44" t="str" cm="1">
        <f t="array" ref="AM545">IF(C545="","",IF(_xlfn.XLOOKUP(C545,table_Termination[Connector],table_Termination[Plate_Hole])=1.6,{"4x4","1G"},IF(_xlfn.XLOOKUP(C545,table_Termination[Connector],table_Termination[Plate_Hole])=2.1,"4x4","None")))</f>
        <v/>
      </c>
      <c r="AO545" s="44" t="str" cm="1">
        <f t="array" ref="AO545">IF(AM545="","None",_xlfn.XLOOKUP(_xlfn.ANCHORARRAY(AM545),lookup!$AC$68:$AC$72,lookup!$AD$68:$AD$72))</f>
        <v>None</v>
      </c>
      <c r="AQ545" s="44" t="s">
        <v>283</v>
      </c>
      <c r="AR545" t="str">
        <f>IF(C545="","",_xlfn.XLOOKUP(_xlfn.XLOOKUP(C545,table_Termination[Connector],table_Termination[SQD_Breaker]),Table_Breaker[breaker],Table_Breaker[Description]))</f>
        <v/>
      </c>
      <c r="AS545" t="str">
        <f>IF(C545="","",_xlfn.XLOOKUP(_xlfn.XLOOKUP(C545,table_Termination[Connector],table_Termination[HV_Siem_Breaker]),Table_Breaker[breaker],Table_Breaker[Description],""))</f>
        <v/>
      </c>
      <c r="AT545" s="44" t="s">
        <v>283</v>
      </c>
      <c r="AU545" t="e">
        <f t="shared" si="94"/>
        <v>#N/A</v>
      </c>
      <c r="AV545" t="e">
        <f t="shared" si="95"/>
        <v>#N/A</v>
      </c>
      <c r="AW545" s="44" t="str" cm="1">
        <f t="array" ref="AW545">IF(D545="","",_xlfn.TOROW(lookup!A726:A738))</f>
        <v/>
      </c>
    </row>
    <row r="546" spans="1:49" x14ac:dyDescent="0.25">
      <c r="A546" s="56">
        <v>537</v>
      </c>
      <c r="B546" s="57" t="str">
        <f t="shared" si="91"/>
        <v/>
      </c>
      <c r="C546" s="58"/>
      <c r="D546" s="58"/>
      <c r="E546" s="57"/>
      <c r="F546" s="57" t="str">
        <f t="shared" si="92"/>
        <v/>
      </c>
      <c r="G546" s="57"/>
      <c r="H546" s="59"/>
      <c r="I546" s="59" t="s">
        <v>183</v>
      </c>
      <c r="J546" s="59" t="s">
        <v>183</v>
      </c>
      <c r="K546" s="59"/>
      <c r="L546" s="60" t="str">
        <f t="shared" si="96"/>
        <v/>
      </c>
      <c r="M546" s="60" t="str">
        <f t="shared" si="97"/>
        <v/>
      </c>
      <c r="N546" s="59"/>
      <c r="O546" s="59"/>
      <c r="P546" s="61"/>
      <c r="Q546" s="61"/>
      <c r="R546" s="62" t="str">
        <f>IF(C546="","",_xlfn.XLOOKUP(C546,table_Termination[Connector],table_Termination[Conduit_Size]))</f>
        <v/>
      </c>
      <c r="S546" s="63" t="str">
        <f>IF(C546="","",_xlfn.XLOOKUP(C546,table_Termination[Connector],table_Termination[Wire AWG]))</f>
        <v/>
      </c>
      <c r="T546" s="64" t="str">
        <f t="shared" si="89"/>
        <v/>
      </c>
      <c r="U546" s="65" t="str">
        <f>IF(C546="","",LEFT(_xlfn.XLOOKUP(C546,table_Termination[Connector],table_Termination[Voltage]),3))</f>
        <v/>
      </c>
      <c r="V546" s="66" t="str">
        <f t="shared" si="98"/>
        <v/>
      </c>
      <c r="W546" s="64" t="str" cm="1">
        <f t="array" aca="1" ref="W546" ca="1">IF(C546="","",IF(D546="MCC","------",IF(K546="","Black",_xlfn.XLOOKUP(K546,Table_RotateWireColor[circuit],INDIRECT("Table_RotateWireColor["&amp;U546&amp;"]")))))</f>
        <v/>
      </c>
      <c r="X546" s="64" t="str" cm="1">
        <f t="array" aca="1" ref="X546" ca="1">IF(C546="","",IF(D546="MCC","-----",IF(AH546=1,"-",IF(K546="","Red",_xlfn.XLOOKUP(L546,Table_RotateWireColor[circuit],INDIRECT("Table_RotateWireColor["&amp;U546&amp;"]"))))))</f>
        <v/>
      </c>
      <c r="Y546" s="64" t="str" cm="1">
        <f t="array" aca="1" ref="Y546" ca="1">IF(C546="","",IF(D546="MCC","-----",IF(AH546&lt;=2,"-",IF(K546="","Blue",_xlfn.XLOOKUP(M546,Table_RotateWireColor[circuit],INDIRECT("Table_RotateWireColor["&amp;U546&amp;"]"))))))</f>
        <v/>
      </c>
      <c r="Z546" s="64" t="str" cm="1">
        <f t="array" aca="1" ref="Z546" ca="1">IF(C546="","",IF(D546="MCC","-----",IF(AI546&lt;&gt;1,"-",IF(K546="","White",_xlfn.XLOOKUP("N",Table_RotateWireColor[circuit],INDIRECT("Table_RotateWireColor["&amp;U546&amp;"]"))))))</f>
        <v/>
      </c>
      <c r="AA546" s="64" t="str">
        <f t="shared" si="93"/>
        <v/>
      </c>
      <c r="AB546" s="67" t="str">
        <f>IF(C546="","","PWxx-"&amp;_xlfn.XLOOKUP(C546,table_Termination[Connector],table_Termination[Abbreviation])&amp;"T-xxSALx("&amp;IF(D546="LFMC",0,IF(D546="MCC",1,3))&amp;IF(Q546="Bolt",1,0)&amp;IF(AL546="None",0,IF(AL546="1G",1,IF(AL546="4x4",2,3)))&amp;")")</f>
        <v/>
      </c>
      <c r="AC546" s="68" t="str">
        <f>IF(D546="MCC","MC Cable Wire Colors "&amp;_xlfn.XLOOKUP(C546,table_Termination[Connector],table_Termination[MCC_Wire_Colors]),"")</f>
        <v/>
      </c>
      <c r="AD546" s="69"/>
      <c r="AG546" t="e">
        <f>IF(AND(LEFT(C546,2)="L6",_xlfn.NUMBERVALUE(LEFT(U546,3))&gt;250),"1ph",_xlfn.XLOOKUP(C546,table_Termination[Connector],table_Termination[Phasing]))</f>
        <v>#N/A</v>
      </c>
      <c r="AH546" t="e">
        <f>_xlfn.XLOOKUP('Order Entry'!AG546,lookup!$O$3:$O$7,lookup!$P$3:$P$7)</f>
        <v>#N/A</v>
      </c>
      <c r="AI546" t="e">
        <f>_xlfn.XLOOKUP('Order Entry'!AG546,lookup!$O$3:$O$7,lookup!$Q$3:$Q$7)</f>
        <v>#N/A</v>
      </c>
      <c r="AJ546">
        <f t="shared" si="90"/>
        <v>0</v>
      </c>
      <c r="AK546" t="e">
        <f>_xlfn.XLOOKUP(C546,table_Termination[Connector],table_Termination[Plate_Hole])</f>
        <v>#N/A</v>
      </c>
      <c r="AL546" t="e">
        <f>_xlfn.XLOOKUP(V546,lookup!$AD$68:$AD$72,lookup!$AC$68:$AC$72)</f>
        <v>#N/A</v>
      </c>
      <c r="AM546" s="44" t="str" cm="1">
        <f t="array" ref="AM546">IF(C546="","",IF(_xlfn.XLOOKUP(C546,table_Termination[Connector],table_Termination[Plate_Hole])=1.6,{"4x4","1G"},IF(_xlfn.XLOOKUP(C546,table_Termination[Connector],table_Termination[Plate_Hole])=2.1,"4x4","None")))</f>
        <v/>
      </c>
      <c r="AO546" s="44" t="str" cm="1">
        <f t="array" ref="AO546">IF(AM546="","None",_xlfn.XLOOKUP(_xlfn.ANCHORARRAY(AM546),lookup!$AC$68:$AC$72,lookup!$AD$68:$AD$72))</f>
        <v>None</v>
      </c>
      <c r="AQ546" s="44" t="s">
        <v>283</v>
      </c>
      <c r="AR546" t="str">
        <f>IF(C546="","",_xlfn.XLOOKUP(_xlfn.XLOOKUP(C546,table_Termination[Connector],table_Termination[SQD_Breaker]),Table_Breaker[breaker],Table_Breaker[Description]))</f>
        <v/>
      </c>
      <c r="AS546" t="str">
        <f>IF(C546="","",_xlfn.XLOOKUP(_xlfn.XLOOKUP(C546,table_Termination[Connector],table_Termination[HV_Siem_Breaker]),Table_Breaker[breaker],Table_Breaker[Description],""))</f>
        <v/>
      </c>
      <c r="AT546" s="44" t="s">
        <v>283</v>
      </c>
      <c r="AU546" t="e">
        <f t="shared" si="94"/>
        <v>#N/A</v>
      </c>
      <c r="AV546" t="e">
        <f t="shared" si="95"/>
        <v>#N/A</v>
      </c>
      <c r="AW546" s="44" t="str" cm="1">
        <f t="array" ref="AW546">IF(D546="","",_xlfn.TOROW(lookup!A727:A739))</f>
        <v/>
      </c>
    </row>
    <row r="547" spans="1:49" x14ac:dyDescent="0.25">
      <c r="A547" s="56">
        <v>538</v>
      </c>
      <c r="B547" s="57" t="str">
        <f t="shared" si="91"/>
        <v/>
      </c>
      <c r="C547" s="58"/>
      <c r="D547" s="58"/>
      <c r="E547" s="57"/>
      <c r="F547" s="57" t="str">
        <f t="shared" si="92"/>
        <v/>
      </c>
      <c r="G547" s="57"/>
      <c r="H547" s="59"/>
      <c r="I547" s="59" t="s">
        <v>183</v>
      </c>
      <c r="J547" s="59" t="s">
        <v>183</v>
      </c>
      <c r="K547" s="59"/>
      <c r="L547" s="60" t="str">
        <f t="shared" si="96"/>
        <v/>
      </c>
      <c r="M547" s="60" t="str">
        <f t="shared" si="97"/>
        <v/>
      </c>
      <c r="N547" s="59"/>
      <c r="O547" s="59"/>
      <c r="P547" s="61"/>
      <c r="Q547" s="61"/>
      <c r="R547" s="62" t="str">
        <f>IF(C547="","",_xlfn.XLOOKUP(C547,table_Termination[Connector],table_Termination[Conduit_Size]))</f>
        <v/>
      </c>
      <c r="S547" s="63" t="str">
        <f>IF(C547="","",_xlfn.XLOOKUP(C547,table_Termination[Connector],table_Termination[Wire AWG]))</f>
        <v/>
      </c>
      <c r="T547" s="64" t="str">
        <f t="shared" si="89"/>
        <v/>
      </c>
      <c r="U547" s="65" t="str">
        <f>IF(C547="","",LEFT(_xlfn.XLOOKUP(C547,table_Termination[Connector],table_Termination[Voltage]),3))</f>
        <v/>
      </c>
      <c r="V547" s="66" t="str">
        <f t="shared" si="98"/>
        <v/>
      </c>
      <c r="W547" s="64" t="str" cm="1">
        <f t="array" aca="1" ref="W547" ca="1">IF(C547="","",IF(D547="MCC","------",IF(K547="","Black",_xlfn.XLOOKUP(K547,Table_RotateWireColor[circuit],INDIRECT("Table_RotateWireColor["&amp;U547&amp;"]")))))</f>
        <v/>
      </c>
      <c r="X547" s="64" t="str" cm="1">
        <f t="array" aca="1" ref="X547" ca="1">IF(C547="","",IF(D547="MCC","-----",IF(AH547=1,"-",IF(K547="","Red",_xlfn.XLOOKUP(L547,Table_RotateWireColor[circuit],INDIRECT("Table_RotateWireColor["&amp;U547&amp;"]"))))))</f>
        <v/>
      </c>
      <c r="Y547" s="64" t="str" cm="1">
        <f t="array" aca="1" ref="Y547" ca="1">IF(C547="","",IF(D547="MCC","-----",IF(AH547&lt;=2,"-",IF(K547="","Blue",_xlfn.XLOOKUP(M547,Table_RotateWireColor[circuit],INDIRECT("Table_RotateWireColor["&amp;U547&amp;"]"))))))</f>
        <v/>
      </c>
      <c r="Z547" s="64" t="str" cm="1">
        <f t="array" aca="1" ref="Z547" ca="1">IF(C547="","",IF(D547="MCC","-----",IF(AI547&lt;&gt;1,"-",IF(K547="","White",_xlfn.XLOOKUP("N",Table_RotateWireColor[circuit],INDIRECT("Table_RotateWireColor["&amp;U547&amp;"]"))))))</f>
        <v/>
      </c>
      <c r="AA547" s="64" t="str">
        <f t="shared" si="93"/>
        <v/>
      </c>
      <c r="AB547" s="67" t="str">
        <f>IF(C547="","","PWxx-"&amp;_xlfn.XLOOKUP(C547,table_Termination[Connector],table_Termination[Abbreviation])&amp;"T-xxSALx("&amp;IF(D547="LFMC",0,IF(D547="MCC",1,3))&amp;IF(Q547="Bolt",1,0)&amp;IF(AL547="None",0,IF(AL547="1G",1,IF(AL547="4x4",2,3)))&amp;")")</f>
        <v/>
      </c>
      <c r="AC547" s="68" t="str">
        <f>IF(D547="MCC","MC Cable Wire Colors "&amp;_xlfn.XLOOKUP(C547,table_Termination[Connector],table_Termination[MCC_Wire_Colors]),"")</f>
        <v/>
      </c>
      <c r="AD547" s="69"/>
      <c r="AG547" t="e">
        <f>IF(AND(LEFT(C547,2)="L6",_xlfn.NUMBERVALUE(LEFT(U547,3))&gt;250),"1ph",_xlfn.XLOOKUP(C547,table_Termination[Connector],table_Termination[Phasing]))</f>
        <v>#N/A</v>
      </c>
      <c r="AH547" t="e">
        <f>_xlfn.XLOOKUP('Order Entry'!AG547,lookup!$O$3:$O$7,lookup!$P$3:$P$7)</f>
        <v>#N/A</v>
      </c>
      <c r="AI547" t="e">
        <f>_xlfn.XLOOKUP('Order Entry'!AG547,lookup!$O$3:$O$7,lookup!$Q$3:$Q$7)</f>
        <v>#N/A</v>
      </c>
      <c r="AJ547">
        <f t="shared" si="90"/>
        <v>0</v>
      </c>
      <c r="AK547" t="e">
        <f>_xlfn.XLOOKUP(C547,table_Termination[Connector],table_Termination[Plate_Hole])</f>
        <v>#N/A</v>
      </c>
      <c r="AL547" t="e">
        <f>_xlfn.XLOOKUP(V547,lookup!$AD$68:$AD$72,lookup!$AC$68:$AC$72)</f>
        <v>#N/A</v>
      </c>
      <c r="AM547" s="44" t="str" cm="1">
        <f t="array" ref="AM547">IF(C547="","",IF(_xlfn.XLOOKUP(C547,table_Termination[Connector],table_Termination[Plate_Hole])=1.6,{"4x4","1G"},IF(_xlfn.XLOOKUP(C547,table_Termination[Connector],table_Termination[Plate_Hole])=2.1,"4x4","None")))</f>
        <v/>
      </c>
      <c r="AO547" s="44" t="str" cm="1">
        <f t="array" ref="AO547">IF(AM547="","None",_xlfn.XLOOKUP(_xlfn.ANCHORARRAY(AM547),lookup!$AC$68:$AC$72,lookup!$AD$68:$AD$72))</f>
        <v>None</v>
      </c>
      <c r="AQ547" s="44" t="s">
        <v>283</v>
      </c>
      <c r="AR547" t="str">
        <f>IF(C547="","",_xlfn.XLOOKUP(_xlfn.XLOOKUP(C547,table_Termination[Connector],table_Termination[SQD_Breaker]),Table_Breaker[breaker],Table_Breaker[Description]))</f>
        <v/>
      </c>
      <c r="AS547" t="str">
        <f>IF(C547="","",_xlfn.XLOOKUP(_xlfn.XLOOKUP(C547,table_Termination[Connector],table_Termination[HV_Siem_Breaker]),Table_Breaker[breaker],Table_Breaker[Description],""))</f>
        <v/>
      </c>
      <c r="AT547" s="44" t="s">
        <v>283</v>
      </c>
      <c r="AU547" t="e">
        <f t="shared" si="94"/>
        <v>#N/A</v>
      </c>
      <c r="AV547" t="e">
        <f t="shared" si="95"/>
        <v>#N/A</v>
      </c>
      <c r="AW547" s="44" t="str" cm="1">
        <f t="array" ref="AW547">IF(D547="","",_xlfn.TOROW(lookup!A728:A740))</f>
        <v/>
      </c>
    </row>
    <row r="548" spans="1:49" x14ac:dyDescent="0.25">
      <c r="A548" s="56">
        <v>539</v>
      </c>
      <c r="B548" s="57" t="str">
        <f t="shared" si="91"/>
        <v/>
      </c>
      <c r="C548" s="58"/>
      <c r="D548" s="58"/>
      <c r="E548" s="57"/>
      <c r="F548" s="57" t="str">
        <f t="shared" si="92"/>
        <v/>
      </c>
      <c r="G548" s="57"/>
      <c r="H548" s="59"/>
      <c r="I548" s="59" t="s">
        <v>183</v>
      </c>
      <c r="J548" s="59" t="s">
        <v>183</v>
      </c>
      <c r="K548" s="59"/>
      <c r="L548" s="60" t="str">
        <f t="shared" si="96"/>
        <v/>
      </c>
      <c r="M548" s="60" t="str">
        <f t="shared" si="97"/>
        <v/>
      </c>
      <c r="N548" s="59"/>
      <c r="O548" s="59"/>
      <c r="P548" s="61"/>
      <c r="Q548" s="61"/>
      <c r="R548" s="62" t="str">
        <f>IF(C548="","",_xlfn.XLOOKUP(C548,table_Termination[Connector],table_Termination[Conduit_Size]))</f>
        <v/>
      </c>
      <c r="S548" s="63" t="str">
        <f>IF(C548="","",_xlfn.XLOOKUP(C548,table_Termination[Connector],table_Termination[Wire AWG]))</f>
        <v/>
      </c>
      <c r="T548" s="64" t="str">
        <f t="shared" si="89"/>
        <v/>
      </c>
      <c r="U548" s="65" t="str">
        <f>IF(C548="","",LEFT(_xlfn.XLOOKUP(C548,table_Termination[Connector],table_Termination[Voltage]),3))</f>
        <v/>
      </c>
      <c r="V548" s="66" t="str">
        <f t="shared" si="98"/>
        <v/>
      </c>
      <c r="W548" s="64" t="str" cm="1">
        <f t="array" aca="1" ref="W548" ca="1">IF(C548="","",IF(D548="MCC","------",IF(K548="","Black",_xlfn.XLOOKUP(K548,Table_RotateWireColor[circuit],INDIRECT("Table_RotateWireColor["&amp;U548&amp;"]")))))</f>
        <v/>
      </c>
      <c r="X548" s="64" t="str" cm="1">
        <f t="array" aca="1" ref="X548" ca="1">IF(C548="","",IF(D548="MCC","-----",IF(AH548=1,"-",IF(K548="","Red",_xlfn.XLOOKUP(L548,Table_RotateWireColor[circuit],INDIRECT("Table_RotateWireColor["&amp;U548&amp;"]"))))))</f>
        <v/>
      </c>
      <c r="Y548" s="64" t="str" cm="1">
        <f t="array" aca="1" ref="Y548" ca="1">IF(C548="","",IF(D548="MCC","-----",IF(AH548&lt;=2,"-",IF(K548="","Blue",_xlfn.XLOOKUP(M548,Table_RotateWireColor[circuit],INDIRECT("Table_RotateWireColor["&amp;U548&amp;"]"))))))</f>
        <v/>
      </c>
      <c r="Z548" s="64" t="str" cm="1">
        <f t="array" aca="1" ref="Z548" ca="1">IF(C548="","",IF(D548="MCC","-----",IF(AI548&lt;&gt;1,"-",IF(K548="","White",_xlfn.XLOOKUP("N",Table_RotateWireColor[circuit],INDIRECT("Table_RotateWireColor["&amp;U548&amp;"]"))))))</f>
        <v/>
      </c>
      <c r="AA548" s="64" t="str">
        <f t="shared" si="93"/>
        <v/>
      </c>
      <c r="AB548" s="67" t="str">
        <f>IF(C548="","","PWxx-"&amp;_xlfn.XLOOKUP(C548,table_Termination[Connector],table_Termination[Abbreviation])&amp;"T-xxSALx("&amp;IF(D548="LFMC",0,IF(D548="MCC",1,3))&amp;IF(Q548="Bolt",1,0)&amp;IF(AL548="None",0,IF(AL548="1G",1,IF(AL548="4x4",2,3)))&amp;")")</f>
        <v/>
      </c>
      <c r="AC548" s="68" t="str">
        <f>IF(D548="MCC","MC Cable Wire Colors "&amp;_xlfn.XLOOKUP(C548,table_Termination[Connector],table_Termination[MCC_Wire_Colors]),"")</f>
        <v/>
      </c>
      <c r="AD548" s="69"/>
      <c r="AG548" t="e">
        <f>IF(AND(LEFT(C548,2)="L6",_xlfn.NUMBERVALUE(LEFT(U548,3))&gt;250),"1ph",_xlfn.XLOOKUP(C548,table_Termination[Connector],table_Termination[Phasing]))</f>
        <v>#N/A</v>
      </c>
      <c r="AH548" t="e">
        <f>_xlfn.XLOOKUP('Order Entry'!AG548,lookup!$O$3:$O$7,lookup!$P$3:$P$7)</f>
        <v>#N/A</v>
      </c>
      <c r="AI548" t="e">
        <f>_xlfn.XLOOKUP('Order Entry'!AG548,lookup!$O$3:$O$7,lookup!$Q$3:$Q$7)</f>
        <v>#N/A</v>
      </c>
      <c r="AJ548">
        <f t="shared" si="90"/>
        <v>0</v>
      </c>
      <c r="AK548" t="e">
        <f>_xlfn.XLOOKUP(C548,table_Termination[Connector],table_Termination[Plate_Hole])</f>
        <v>#N/A</v>
      </c>
      <c r="AL548" t="e">
        <f>_xlfn.XLOOKUP(V548,lookup!$AD$68:$AD$72,lookup!$AC$68:$AC$72)</f>
        <v>#N/A</v>
      </c>
      <c r="AM548" s="44" t="str" cm="1">
        <f t="array" ref="AM548">IF(C548="","",IF(_xlfn.XLOOKUP(C548,table_Termination[Connector],table_Termination[Plate_Hole])=1.6,{"4x4","1G"},IF(_xlfn.XLOOKUP(C548,table_Termination[Connector],table_Termination[Plate_Hole])=2.1,"4x4","None")))</f>
        <v/>
      </c>
      <c r="AO548" s="44" t="str" cm="1">
        <f t="array" ref="AO548">IF(AM548="","None",_xlfn.XLOOKUP(_xlfn.ANCHORARRAY(AM548),lookup!$AC$68:$AC$72,lookup!$AD$68:$AD$72))</f>
        <v>None</v>
      </c>
      <c r="AQ548" s="44" t="s">
        <v>283</v>
      </c>
      <c r="AR548" t="str">
        <f>IF(C548="","",_xlfn.XLOOKUP(_xlfn.XLOOKUP(C548,table_Termination[Connector],table_Termination[SQD_Breaker]),Table_Breaker[breaker],Table_Breaker[Description]))</f>
        <v/>
      </c>
      <c r="AS548" t="str">
        <f>IF(C548="","",_xlfn.XLOOKUP(_xlfn.XLOOKUP(C548,table_Termination[Connector],table_Termination[HV_Siem_Breaker]),Table_Breaker[breaker],Table_Breaker[Description],""))</f>
        <v/>
      </c>
      <c r="AT548" s="44" t="s">
        <v>283</v>
      </c>
      <c r="AU548" t="e">
        <f t="shared" si="94"/>
        <v>#N/A</v>
      </c>
      <c r="AV548" t="e">
        <f t="shared" si="95"/>
        <v>#N/A</v>
      </c>
      <c r="AW548" s="44" t="str" cm="1">
        <f t="array" ref="AW548">IF(D548="","",_xlfn.TOROW(lookup!A729:A741))</f>
        <v/>
      </c>
    </row>
    <row r="549" spans="1:49" x14ac:dyDescent="0.25">
      <c r="A549" s="56">
        <v>540</v>
      </c>
      <c r="B549" s="57" t="str">
        <f t="shared" si="91"/>
        <v/>
      </c>
      <c r="C549" s="58"/>
      <c r="D549" s="58"/>
      <c r="E549" s="57"/>
      <c r="F549" s="57" t="str">
        <f t="shared" si="92"/>
        <v/>
      </c>
      <c r="G549" s="57"/>
      <c r="H549" s="59"/>
      <c r="I549" s="59" t="s">
        <v>183</v>
      </c>
      <c r="J549" s="59" t="s">
        <v>183</v>
      </c>
      <c r="K549" s="59"/>
      <c r="L549" s="60" t="str">
        <f t="shared" si="96"/>
        <v/>
      </c>
      <c r="M549" s="60" t="str">
        <f t="shared" si="97"/>
        <v/>
      </c>
      <c r="N549" s="59"/>
      <c r="O549" s="59"/>
      <c r="P549" s="61"/>
      <c r="Q549" s="61"/>
      <c r="R549" s="62" t="str">
        <f>IF(C549="","",_xlfn.XLOOKUP(C549,table_Termination[Connector],table_Termination[Conduit_Size]))</f>
        <v/>
      </c>
      <c r="S549" s="63" t="str">
        <f>IF(C549="","",_xlfn.XLOOKUP(C549,table_Termination[Connector],table_Termination[Wire AWG]))</f>
        <v/>
      </c>
      <c r="T549" s="64" t="str">
        <f t="shared" si="89"/>
        <v/>
      </c>
      <c r="U549" s="65" t="str">
        <f>IF(C549="","",LEFT(_xlfn.XLOOKUP(C549,table_Termination[Connector],table_Termination[Voltage]),3))</f>
        <v/>
      </c>
      <c r="V549" s="66" t="str">
        <f t="shared" si="98"/>
        <v/>
      </c>
      <c r="W549" s="64" t="str" cm="1">
        <f t="array" aca="1" ref="W549" ca="1">IF(C549="","",IF(D549="MCC","------",IF(K549="","Black",_xlfn.XLOOKUP(K549,Table_RotateWireColor[circuit],INDIRECT("Table_RotateWireColor["&amp;U549&amp;"]")))))</f>
        <v/>
      </c>
      <c r="X549" s="64" t="str" cm="1">
        <f t="array" aca="1" ref="X549" ca="1">IF(C549="","",IF(D549="MCC","-----",IF(AH549=1,"-",IF(K549="","Red",_xlfn.XLOOKUP(L549,Table_RotateWireColor[circuit],INDIRECT("Table_RotateWireColor["&amp;U549&amp;"]"))))))</f>
        <v/>
      </c>
      <c r="Y549" s="64" t="str" cm="1">
        <f t="array" aca="1" ref="Y549" ca="1">IF(C549="","",IF(D549="MCC","-----",IF(AH549&lt;=2,"-",IF(K549="","Blue",_xlfn.XLOOKUP(M549,Table_RotateWireColor[circuit],INDIRECT("Table_RotateWireColor["&amp;U549&amp;"]"))))))</f>
        <v/>
      </c>
      <c r="Z549" s="64" t="str" cm="1">
        <f t="array" aca="1" ref="Z549" ca="1">IF(C549="","",IF(D549="MCC","-----",IF(AI549&lt;&gt;1,"-",IF(K549="","White",_xlfn.XLOOKUP("N",Table_RotateWireColor[circuit],INDIRECT("Table_RotateWireColor["&amp;U549&amp;"]"))))))</f>
        <v/>
      </c>
      <c r="AA549" s="64" t="str">
        <f t="shared" si="93"/>
        <v/>
      </c>
      <c r="AB549" s="67" t="str">
        <f>IF(C549="","","PWxx-"&amp;_xlfn.XLOOKUP(C549,table_Termination[Connector],table_Termination[Abbreviation])&amp;"T-xxSALx("&amp;IF(D549="LFMC",0,IF(D549="MCC",1,3))&amp;IF(Q549="Bolt",1,0)&amp;IF(AL549="None",0,IF(AL549="1G",1,IF(AL549="4x4",2,3)))&amp;")")</f>
        <v/>
      </c>
      <c r="AC549" s="68" t="str">
        <f>IF(D549="MCC","MC Cable Wire Colors "&amp;_xlfn.XLOOKUP(C549,table_Termination[Connector],table_Termination[MCC_Wire_Colors]),"")</f>
        <v/>
      </c>
      <c r="AD549" s="69"/>
      <c r="AG549" t="e">
        <f>IF(AND(LEFT(C549,2)="L6",_xlfn.NUMBERVALUE(LEFT(U549,3))&gt;250),"1ph",_xlfn.XLOOKUP(C549,table_Termination[Connector],table_Termination[Phasing]))</f>
        <v>#N/A</v>
      </c>
      <c r="AH549" t="e">
        <f>_xlfn.XLOOKUP('Order Entry'!AG549,lookup!$O$3:$O$7,lookup!$P$3:$P$7)</f>
        <v>#N/A</v>
      </c>
      <c r="AI549" t="e">
        <f>_xlfn.XLOOKUP('Order Entry'!AG549,lookup!$O$3:$O$7,lookup!$Q$3:$Q$7)</f>
        <v>#N/A</v>
      </c>
      <c r="AJ549">
        <f t="shared" si="90"/>
        <v>0</v>
      </c>
      <c r="AK549" t="e">
        <f>_xlfn.XLOOKUP(C549,table_Termination[Connector],table_Termination[Plate_Hole])</f>
        <v>#N/A</v>
      </c>
      <c r="AL549" t="e">
        <f>_xlfn.XLOOKUP(V549,lookup!$AD$68:$AD$72,lookup!$AC$68:$AC$72)</f>
        <v>#N/A</v>
      </c>
      <c r="AM549" s="44" t="str" cm="1">
        <f t="array" ref="AM549">IF(C549="","",IF(_xlfn.XLOOKUP(C549,table_Termination[Connector],table_Termination[Plate_Hole])=1.6,{"4x4","1G"},IF(_xlfn.XLOOKUP(C549,table_Termination[Connector],table_Termination[Plate_Hole])=2.1,"4x4","None")))</f>
        <v/>
      </c>
      <c r="AO549" s="44" t="str" cm="1">
        <f t="array" ref="AO549">IF(AM549="","None",_xlfn.XLOOKUP(_xlfn.ANCHORARRAY(AM549),lookup!$AC$68:$AC$72,lookup!$AD$68:$AD$72))</f>
        <v>None</v>
      </c>
      <c r="AQ549" s="44" t="s">
        <v>283</v>
      </c>
      <c r="AR549" t="str">
        <f>IF(C549="","",_xlfn.XLOOKUP(_xlfn.XLOOKUP(C549,table_Termination[Connector],table_Termination[SQD_Breaker]),Table_Breaker[breaker],Table_Breaker[Description]))</f>
        <v/>
      </c>
      <c r="AS549" t="str">
        <f>IF(C549="","",_xlfn.XLOOKUP(_xlfn.XLOOKUP(C549,table_Termination[Connector],table_Termination[HV_Siem_Breaker]),Table_Breaker[breaker],Table_Breaker[Description],""))</f>
        <v/>
      </c>
      <c r="AT549" s="44" t="s">
        <v>283</v>
      </c>
      <c r="AU549" t="e">
        <f t="shared" si="94"/>
        <v>#N/A</v>
      </c>
      <c r="AV549" t="e">
        <f t="shared" si="95"/>
        <v>#N/A</v>
      </c>
      <c r="AW549" s="44" t="str" cm="1">
        <f t="array" ref="AW549">IF(D549="","",_xlfn.TOROW(lookup!A730:A742))</f>
        <v/>
      </c>
    </row>
    <row r="550" spans="1:49" x14ac:dyDescent="0.25">
      <c r="A550" s="56">
        <v>541</v>
      </c>
      <c r="B550" s="57" t="str">
        <f t="shared" si="91"/>
        <v/>
      </c>
      <c r="C550" s="58"/>
      <c r="D550" s="58"/>
      <c r="E550" s="57"/>
      <c r="F550" s="57" t="str">
        <f t="shared" si="92"/>
        <v/>
      </c>
      <c r="G550" s="57"/>
      <c r="H550" s="59"/>
      <c r="I550" s="59" t="s">
        <v>183</v>
      </c>
      <c r="J550" s="59" t="s">
        <v>183</v>
      </c>
      <c r="K550" s="59"/>
      <c r="L550" s="60" t="str">
        <f t="shared" si="96"/>
        <v/>
      </c>
      <c r="M550" s="60" t="str">
        <f t="shared" si="97"/>
        <v/>
      </c>
      <c r="N550" s="59"/>
      <c r="O550" s="59"/>
      <c r="P550" s="61"/>
      <c r="Q550" s="61"/>
      <c r="R550" s="62" t="str">
        <f>IF(C550="","",_xlfn.XLOOKUP(C550,table_Termination[Connector],table_Termination[Conduit_Size]))</f>
        <v/>
      </c>
      <c r="S550" s="63" t="str">
        <f>IF(C550="","",_xlfn.XLOOKUP(C550,table_Termination[Connector],table_Termination[Wire AWG]))</f>
        <v/>
      </c>
      <c r="T550" s="64" t="str">
        <f t="shared" si="89"/>
        <v/>
      </c>
      <c r="U550" s="65" t="str">
        <f>IF(C550="","",LEFT(_xlfn.XLOOKUP(C550,table_Termination[Connector],table_Termination[Voltage]),3))</f>
        <v/>
      </c>
      <c r="V550" s="66" t="str">
        <f t="shared" si="98"/>
        <v/>
      </c>
      <c r="W550" s="64" t="str" cm="1">
        <f t="array" aca="1" ref="W550" ca="1">IF(C550="","",IF(D550="MCC","------",IF(K550="","Black",_xlfn.XLOOKUP(K550,Table_RotateWireColor[circuit],INDIRECT("Table_RotateWireColor["&amp;U550&amp;"]")))))</f>
        <v/>
      </c>
      <c r="X550" s="64" t="str" cm="1">
        <f t="array" aca="1" ref="X550" ca="1">IF(C550="","",IF(D550="MCC","-----",IF(AH550=1,"-",IF(K550="","Red",_xlfn.XLOOKUP(L550,Table_RotateWireColor[circuit],INDIRECT("Table_RotateWireColor["&amp;U550&amp;"]"))))))</f>
        <v/>
      </c>
      <c r="Y550" s="64" t="str" cm="1">
        <f t="array" aca="1" ref="Y550" ca="1">IF(C550="","",IF(D550="MCC","-----",IF(AH550&lt;=2,"-",IF(K550="","Blue",_xlfn.XLOOKUP(M550,Table_RotateWireColor[circuit],INDIRECT("Table_RotateWireColor["&amp;U550&amp;"]"))))))</f>
        <v/>
      </c>
      <c r="Z550" s="64" t="str" cm="1">
        <f t="array" aca="1" ref="Z550" ca="1">IF(C550="","",IF(D550="MCC","-----",IF(AI550&lt;&gt;1,"-",IF(K550="","White",_xlfn.XLOOKUP("N",Table_RotateWireColor[circuit],INDIRECT("Table_RotateWireColor["&amp;U550&amp;"]"))))))</f>
        <v/>
      </c>
      <c r="AA550" s="64" t="str">
        <f t="shared" si="93"/>
        <v/>
      </c>
      <c r="AB550" s="67" t="str">
        <f>IF(C550="","","PWxx-"&amp;_xlfn.XLOOKUP(C550,table_Termination[Connector],table_Termination[Abbreviation])&amp;"T-xxSALx("&amp;IF(D550="LFMC",0,IF(D550="MCC",1,3))&amp;IF(Q550="Bolt",1,0)&amp;IF(AL550="None",0,IF(AL550="1G",1,IF(AL550="4x4",2,3)))&amp;")")</f>
        <v/>
      </c>
      <c r="AC550" s="68" t="str">
        <f>IF(D550="MCC","MC Cable Wire Colors "&amp;_xlfn.XLOOKUP(C550,table_Termination[Connector],table_Termination[MCC_Wire_Colors]),"")</f>
        <v/>
      </c>
      <c r="AD550" s="69"/>
      <c r="AG550" t="e">
        <f>IF(AND(LEFT(C550,2)="L6",_xlfn.NUMBERVALUE(LEFT(U550,3))&gt;250),"1ph",_xlfn.XLOOKUP(C550,table_Termination[Connector],table_Termination[Phasing]))</f>
        <v>#N/A</v>
      </c>
      <c r="AH550" t="e">
        <f>_xlfn.XLOOKUP('Order Entry'!AG550,lookup!$O$3:$O$7,lookup!$P$3:$P$7)</f>
        <v>#N/A</v>
      </c>
      <c r="AI550" t="e">
        <f>_xlfn.XLOOKUP('Order Entry'!AG550,lookup!$O$3:$O$7,lookup!$Q$3:$Q$7)</f>
        <v>#N/A</v>
      </c>
      <c r="AJ550">
        <f t="shared" si="90"/>
        <v>0</v>
      </c>
      <c r="AK550" t="e">
        <f>_xlfn.XLOOKUP(C550,table_Termination[Connector],table_Termination[Plate_Hole])</f>
        <v>#N/A</v>
      </c>
      <c r="AL550" t="e">
        <f>_xlfn.XLOOKUP(V550,lookup!$AD$68:$AD$72,lookup!$AC$68:$AC$72)</f>
        <v>#N/A</v>
      </c>
      <c r="AM550" s="44" t="str" cm="1">
        <f t="array" ref="AM550">IF(C550="","",IF(_xlfn.XLOOKUP(C550,table_Termination[Connector],table_Termination[Plate_Hole])=1.6,{"4x4","1G"},IF(_xlfn.XLOOKUP(C550,table_Termination[Connector],table_Termination[Plate_Hole])=2.1,"4x4","None")))</f>
        <v/>
      </c>
      <c r="AO550" s="44" t="str" cm="1">
        <f t="array" ref="AO550">IF(AM550="","None",_xlfn.XLOOKUP(_xlfn.ANCHORARRAY(AM550),lookup!$AC$68:$AC$72,lookup!$AD$68:$AD$72))</f>
        <v>None</v>
      </c>
      <c r="AQ550" s="44" t="s">
        <v>283</v>
      </c>
      <c r="AR550" t="str">
        <f>IF(C550="","",_xlfn.XLOOKUP(_xlfn.XLOOKUP(C550,table_Termination[Connector],table_Termination[SQD_Breaker]),Table_Breaker[breaker],Table_Breaker[Description]))</f>
        <v/>
      </c>
      <c r="AS550" t="str">
        <f>IF(C550="","",_xlfn.XLOOKUP(_xlfn.XLOOKUP(C550,table_Termination[Connector],table_Termination[HV_Siem_Breaker]),Table_Breaker[breaker],Table_Breaker[Description],""))</f>
        <v/>
      </c>
      <c r="AT550" s="44" t="s">
        <v>283</v>
      </c>
      <c r="AU550" t="e">
        <f t="shared" si="94"/>
        <v>#N/A</v>
      </c>
      <c r="AV550" t="e">
        <f t="shared" si="95"/>
        <v>#N/A</v>
      </c>
      <c r="AW550" s="44" t="str" cm="1">
        <f t="array" ref="AW550">IF(D550="","",_xlfn.TOROW(lookup!A731:A743))</f>
        <v/>
      </c>
    </row>
    <row r="551" spans="1:49" x14ac:dyDescent="0.25">
      <c r="A551" s="56">
        <v>542</v>
      </c>
      <c r="B551" s="57" t="str">
        <f t="shared" si="91"/>
        <v/>
      </c>
      <c r="C551" s="58"/>
      <c r="D551" s="58"/>
      <c r="E551" s="57"/>
      <c r="F551" s="57" t="str">
        <f t="shared" si="92"/>
        <v/>
      </c>
      <c r="G551" s="57"/>
      <c r="H551" s="59"/>
      <c r="I551" s="59" t="s">
        <v>183</v>
      </c>
      <c r="J551" s="59" t="s">
        <v>183</v>
      </c>
      <c r="K551" s="59"/>
      <c r="L551" s="60" t="str">
        <f t="shared" si="96"/>
        <v/>
      </c>
      <c r="M551" s="60" t="str">
        <f t="shared" si="97"/>
        <v/>
      </c>
      <c r="N551" s="59"/>
      <c r="O551" s="59"/>
      <c r="P551" s="61"/>
      <c r="Q551" s="61"/>
      <c r="R551" s="62" t="str">
        <f>IF(C551="","",_xlfn.XLOOKUP(C551,table_Termination[Connector],table_Termination[Conduit_Size]))</f>
        <v/>
      </c>
      <c r="S551" s="63" t="str">
        <f>IF(C551="","",_xlfn.XLOOKUP(C551,table_Termination[Connector],table_Termination[Wire AWG]))</f>
        <v/>
      </c>
      <c r="T551" s="64" t="str">
        <f t="shared" si="89"/>
        <v/>
      </c>
      <c r="U551" s="65" t="str">
        <f>IF(C551="","",LEFT(_xlfn.XLOOKUP(C551,table_Termination[Connector],table_Termination[Voltage]),3))</f>
        <v/>
      </c>
      <c r="V551" s="66" t="str">
        <f t="shared" si="98"/>
        <v/>
      </c>
      <c r="W551" s="64" t="str" cm="1">
        <f t="array" aca="1" ref="W551" ca="1">IF(C551="","",IF(D551="MCC","------",IF(K551="","Black",_xlfn.XLOOKUP(K551,Table_RotateWireColor[circuit],INDIRECT("Table_RotateWireColor["&amp;U551&amp;"]")))))</f>
        <v/>
      </c>
      <c r="X551" s="64" t="str" cm="1">
        <f t="array" aca="1" ref="X551" ca="1">IF(C551="","",IF(D551="MCC","-----",IF(AH551=1,"-",IF(K551="","Red",_xlfn.XLOOKUP(L551,Table_RotateWireColor[circuit],INDIRECT("Table_RotateWireColor["&amp;U551&amp;"]"))))))</f>
        <v/>
      </c>
      <c r="Y551" s="64" t="str" cm="1">
        <f t="array" aca="1" ref="Y551" ca="1">IF(C551="","",IF(D551="MCC","-----",IF(AH551&lt;=2,"-",IF(K551="","Blue",_xlfn.XLOOKUP(M551,Table_RotateWireColor[circuit],INDIRECT("Table_RotateWireColor["&amp;U551&amp;"]"))))))</f>
        <v/>
      </c>
      <c r="Z551" s="64" t="str" cm="1">
        <f t="array" aca="1" ref="Z551" ca="1">IF(C551="","",IF(D551="MCC","-----",IF(AI551&lt;&gt;1,"-",IF(K551="","White",_xlfn.XLOOKUP("N",Table_RotateWireColor[circuit],INDIRECT("Table_RotateWireColor["&amp;U551&amp;"]"))))))</f>
        <v/>
      </c>
      <c r="AA551" s="64" t="str">
        <f t="shared" si="93"/>
        <v/>
      </c>
      <c r="AB551" s="67" t="str">
        <f>IF(C551="","","PWxx-"&amp;_xlfn.XLOOKUP(C551,table_Termination[Connector],table_Termination[Abbreviation])&amp;"T-xxSALx("&amp;IF(D551="LFMC",0,IF(D551="MCC",1,3))&amp;IF(Q551="Bolt",1,0)&amp;IF(AL551="None",0,IF(AL551="1G",1,IF(AL551="4x4",2,3)))&amp;")")</f>
        <v/>
      </c>
      <c r="AC551" s="68" t="str">
        <f>IF(D551="MCC","MC Cable Wire Colors "&amp;_xlfn.XLOOKUP(C551,table_Termination[Connector],table_Termination[MCC_Wire_Colors]),"")</f>
        <v/>
      </c>
      <c r="AD551" s="69"/>
      <c r="AG551" t="e">
        <f>IF(AND(LEFT(C551,2)="L6",_xlfn.NUMBERVALUE(LEFT(U551,3))&gt;250),"1ph",_xlfn.XLOOKUP(C551,table_Termination[Connector],table_Termination[Phasing]))</f>
        <v>#N/A</v>
      </c>
      <c r="AH551" t="e">
        <f>_xlfn.XLOOKUP('Order Entry'!AG551,lookup!$O$3:$O$7,lookup!$P$3:$P$7)</f>
        <v>#N/A</v>
      </c>
      <c r="AI551" t="e">
        <f>_xlfn.XLOOKUP('Order Entry'!AG551,lookup!$O$3:$O$7,lookup!$Q$3:$Q$7)</f>
        <v>#N/A</v>
      </c>
      <c r="AJ551">
        <f t="shared" si="90"/>
        <v>0</v>
      </c>
      <c r="AK551" t="e">
        <f>_xlfn.XLOOKUP(C551,table_Termination[Connector],table_Termination[Plate_Hole])</f>
        <v>#N/A</v>
      </c>
      <c r="AL551" t="e">
        <f>_xlfn.XLOOKUP(V551,lookup!$AD$68:$AD$72,lookup!$AC$68:$AC$72)</f>
        <v>#N/A</v>
      </c>
      <c r="AM551" s="44" t="str" cm="1">
        <f t="array" ref="AM551">IF(C551="","",IF(_xlfn.XLOOKUP(C551,table_Termination[Connector],table_Termination[Plate_Hole])=1.6,{"4x4","1G"},IF(_xlfn.XLOOKUP(C551,table_Termination[Connector],table_Termination[Plate_Hole])=2.1,"4x4","None")))</f>
        <v/>
      </c>
      <c r="AO551" s="44" t="str" cm="1">
        <f t="array" ref="AO551">IF(AM551="","None",_xlfn.XLOOKUP(_xlfn.ANCHORARRAY(AM551),lookup!$AC$68:$AC$72,lookup!$AD$68:$AD$72))</f>
        <v>None</v>
      </c>
      <c r="AQ551" s="44" t="s">
        <v>283</v>
      </c>
      <c r="AR551" t="str">
        <f>IF(C551="","",_xlfn.XLOOKUP(_xlfn.XLOOKUP(C551,table_Termination[Connector],table_Termination[SQD_Breaker]),Table_Breaker[breaker],Table_Breaker[Description]))</f>
        <v/>
      </c>
      <c r="AS551" t="str">
        <f>IF(C551="","",_xlfn.XLOOKUP(_xlfn.XLOOKUP(C551,table_Termination[Connector],table_Termination[HV_Siem_Breaker]),Table_Breaker[breaker],Table_Breaker[Description],""))</f>
        <v/>
      </c>
      <c r="AT551" s="44" t="s">
        <v>283</v>
      </c>
      <c r="AU551" t="e">
        <f t="shared" si="94"/>
        <v>#N/A</v>
      </c>
      <c r="AV551" t="e">
        <f t="shared" si="95"/>
        <v>#N/A</v>
      </c>
      <c r="AW551" s="44" t="str" cm="1">
        <f t="array" ref="AW551">IF(D551="","",_xlfn.TOROW(lookup!A732:A744))</f>
        <v/>
      </c>
    </row>
    <row r="552" spans="1:49" x14ac:dyDescent="0.25">
      <c r="A552" s="56">
        <v>543</v>
      </c>
      <c r="B552" s="57" t="str">
        <f t="shared" si="91"/>
        <v/>
      </c>
      <c r="C552" s="58"/>
      <c r="D552" s="58"/>
      <c r="E552" s="57"/>
      <c r="F552" s="57" t="str">
        <f t="shared" si="92"/>
        <v/>
      </c>
      <c r="G552" s="57"/>
      <c r="H552" s="59"/>
      <c r="I552" s="59" t="s">
        <v>183</v>
      </c>
      <c r="J552" s="59" t="s">
        <v>183</v>
      </c>
      <c r="K552" s="59"/>
      <c r="L552" s="60" t="str">
        <f t="shared" si="96"/>
        <v/>
      </c>
      <c r="M552" s="60" t="str">
        <f t="shared" si="97"/>
        <v/>
      </c>
      <c r="N552" s="59"/>
      <c r="O552" s="59"/>
      <c r="P552" s="61"/>
      <c r="Q552" s="61"/>
      <c r="R552" s="62" t="str">
        <f>IF(C552="","",_xlfn.XLOOKUP(C552,table_Termination[Connector],table_Termination[Conduit_Size]))</f>
        <v/>
      </c>
      <c r="S552" s="63" t="str">
        <f>IF(C552="","",_xlfn.XLOOKUP(C552,table_Termination[Connector],table_Termination[Wire AWG]))</f>
        <v/>
      </c>
      <c r="T552" s="64" t="str">
        <f t="shared" si="89"/>
        <v/>
      </c>
      <c r="U552" s="65" t="str">
        <f>IF(C552="","",LEFT(_xlfn.XLOOKUP(C552,table_Termination[Connector],table_Termination[Voltage]),3))</f>
        <v/>
      </c>
      <c r="V552" s="66" t="str">
        <f t="shared" si="98"/>
        <v/>
      </c>
      <c r="W552" s="64" t="str" cm="1">
        <f t="array" aca="1" ref="W552" ca="1">IF(C552="","",IF(D552="MCC","------",IF(K552="","Black",_xlfn.XLOOKUP(K552,Table_RotateWireColor[circuit],INDIRECT("Table_RotateWireColor["&amp;U552&amp;"]")))))</f>
        <v/>
      </c>
      <c r="X552" s="64" t="str" cm="1">
        <f t="array" aca="1" ref="X552" ca="1">IF(C552="","",IF(D552="MCC","-----",IF(AH552=1,"-",IF(K552="","Red",_xlfn.XLOOKUP(L552,Table_RotateWireColor[circuit],INDIRECT("Table_RotateWireColor["&amp;U552&amp;"]"))))))</f>
        <v/>
      </c>
      <c r="Y552" s="64" t="str" cm="1">
        <f t="array" aca="1" ref="Y552" ca="1">IF(C552="","",IF(D552="MCC","-----",IF(AH552&lt;=2,"-",IF(K552="","Blue",_xlfn.XLOOKUP(M552,Table_RotateWireColor[circuit],INDIRECT("Table_RotateWireColor["&amp;U552&amp;"]"))))))</f>
        <v/>
      </c>
      <c r="Z552" s="64" t="str" cm="1">
        <f t="array" aca="1" ref="Z552" ca="1">IF(C552="","",IF(D552="MCC","-----",IF(AI552&lt;&gt;1,"-",IF(K552="","White",_xlfn.XLOOKUP("N",Table_RotateWireColor[circuit],INDIRECT("Table_RotateWireColor["&amp;U552&amp;"]"))))))</f>
        <v/>
      </c>
      <c r="AA552" s="64" t="str">
        <f t="shared" si="93"/>
        <v/>
      </c>
      <c r="AB552" s="67" t="str">
        <f>IF(C552="","","PWxx-"&amp;_xlfn.XLOOKUP(C552,table_Termination[Connector],table_Termination[Abbreviation])&amp;"T-xxSALx("&amp;IF(D552="LFMC",0,IF(D552="MCC",1,3))&amp;IF(Q552="Bolt",1,0)&amp;IF(AL552="None",0,IF(AL552="1G",1,IF(AL552="4x4",2,3)))&amp;")")</f>
        <v/>
      </c>
      <c r="AC552" s="68" t="str">
        <f>IF(D552="MCC","MC Cable Wire Colors "&amp;_xlfn.XLOOKUP(C552,table_Termination[Connector],table_Termination[MCC_Wire_Colors]),"")</f>
        <v/>
      </c>
      <c r="AD552" s="69"/>
      <c r="AG552" t="e">
        <f>IF(AND(LEFT(C552,2)="L6",_xlfn.NUMBERVALUE(LEFT(U552,3))&gt;250),"1ph",_xlfn.XLOOKUP(C552,table_Termination[Connector],table_Termination[Phasing]))</f>
        <v>#N/A</v>
      </c>
      <c r="AH552" t="e">
        <f>_xlfn.XLOOKUP('Order Entry'!AG552,lookup!$O$3:$O$7,lookup!$P$3:$P$7)</f>
        <v>#N/A</v>
      </c>
      <c r="AI552" t="e">
        <f>_xlfn.XLOOKUP('Order Entry'!AG552,lookup!$O$3:$O$7,lookup!$Q$3:$Q$7)</f>
        <v>#N/A</v>
      </c>
      <c r="AJ552">
        <f t="shared" si="90"/>
        <v>0</v>
      </c>
      <c r="AK552" t="e">
        <f>_xlfn.XLOOKUP(C552,table_Termination[Connector],table_Termination[Plate_Hole])</f>
        <v>#N/A</v>
      </c>
      <c r="AL552" t="e">
        <f>_xlfn.XLOOKUP(V552,lookup!$AD$68:$AD$72,lookup!$AC$68:$AC$72)</f>
        <v>#N/A</v>
      </c>
      <c r="AM552" s="44" t="str" cm="1">
        <f t="array" ref="AM552">IF(C552="","",IF(_xlfn.XLOOKUP(C552,table_Termination[Connector],table_Termination[Plate_Hole])=1.6,{"4x4","1G"},IF(_xlfn.XLOOKUP(C552,table_Termination[Connector],table_Termination[Plate_Hole])=2.1,"4x4","None")))</f>
        <v/>
      </c>
      <c r="AO552" s="44" t="str" cm="1">
        <f t="array" ref="AO552">IF(AM552="","None",_xlfn.XLOOKUP(_xlfn.ANCHORARRAY(AM552),lookup!$AC$68:$AC$72,lookup!$AD$68:$AD$72))</f>
        <v>None</v>
      </c>
      <c r="AQ552" s="44" t="s">
        <v>283</v>
      </c>
      <c r="AR552" t="str">
        <f>IF(C552="","",_xlfn.XLOOKUP(_xlfn.XLOOKUP(C552,table_Termination[Connector],table_Termination[SQD_Breaker]),Table_Breaker[breaker],Table_Breaker[Description]))</f>
        <v/>
      </c>
      <c r="AS552" t="str">
        <f>IF(C552="","",_xlfn.XLOOKUP(_xlfn.XLOOKUP(C552,table_Termination[Connector],table_Termination[HV_Siem_Breaker]),Table_Breaker[breaker],Table_Breaker[Description],""))</f>
        <v/>
      </c>
      <c r="AT552" s="44" t="s">
        <v>283</v>
      </c>
      <c r="AU552" t="e">
        <f t="shared" si="94"/>
        <v>#N/A</v>
      </c>
      <c r="AV552" t="e">
        <f t="shared" si="95"/>
        <v>#N/A</v>
      </c>
      <c r="AW552" s="44" t="str" cm="1">
        <f t="array" ref="AW552">IF(D552="","",_xlfn.TOROW(lookup!A733:A745))</f>
        <v/>
      </c>
    </row>
    <row r="553" spans="1:49" x14ac:dyDescent="0.25">
      <c r="A553" s="56">
        <v>544</v>
      </c>
      <c r="B553" s="57" t="str">
        <f t="shared" si="91"/>
        <v/>
      </c>
      <c r="C553" s="58"/>
      <c r="D553" s="58"/>
      <c r="E553" s="57"/>
      <c r="F553" s="57" t="str">
        <f t="shared" si="92"/>
        <v/>
      </c>
      <c r="G553" s="57"/>
      <c r="H553" s="59"/>
      <c r="I553" s="59" t="s">
        <v>183</v>
      </c>
      <c r="J553" s="59" t="s">
        <v>183</v>
      </c>
      <c r="K553" s="59"/>
      <c r="L553" s="60" t="str">
        <f t="shared" si="96"/>
        <v/>
      </c>
      <c r="M553" s="60" t="str">
        <f t="shared" si="97"/>
        <v/>
      </c>
      <c r="N553" s="59"/>
      <c r="O553" s="59"/>
      <c r="P553" s="61"/>
      <c r="Q553" s="61"/>
      <c r="R553" s="62" t="str">
        <f>IF(C553="","",_xlfn.XLOOKUP(C553,table_Termination[Connector],table_Termination[Conduit_Size]))</f>
        <v/>
      </c>
      <c r="S553" s="63" t="str">
        <f>IF(C553="","",_xlfn.XLOOKUP(C553,table_Termination[Connector],table_Termination[Wire AWG]))</f>
        <v/>
      </c>
      <c r="T553" s="64" t="str">
        <f t="shared" si="89"/>
        <v/>
      </c>
      <c r="U553" s="65" t="str">
        <f>IF(C553="","",LEFT(_xlfn.XLOOKUP(C553,table_Termination[Connector],table_Termination[Voltage]),3))</f>
        <v/>
      </c>
      <c r="V553" s="66" t="str">
        <f t="shared" si="98"/>
        <v/>
      </c>
      <c r="W553" s="64" t="str" cm="1">
        <f t="array" aca="1" ref="W553" ca="1">IF(C553="","",IF(D553="MCC","------",IF(K553="","Black",_xlfn.XLOOKUP(K553,Table_RotateWireColor[circuit],INDIRECT("Table_RotateWireColor["&amp;U553&amp;"]")))))</f>
        <v/>
      </c>
      <c r="X553" s="64" t="str" cm="1">
        <f t="array" aca="1" ref="X553" ca="1">IF(C553="","",IF(D553="MCC","-----",IF(AH553=1,"-",IF(K553="","Red",_xlfn.XLOOKUP(L553,Table_RotateWireColor[circuit],INDIRECT("Table_RotateWireColor["&amp;U553&amp;"]"))))))</f>
        <v/>
      </c>
      <c r="Y553" s="64" t="str" cm="1">
        <f t="array" aca="1" ref="Y553" ca="1">IF(C553="","",IF(D553="MCC","-----",IF(AH553&lt;=2,"-",IF(K553="","Blue",_xlfn.XLOOKUP(M553,Table_RotateWireColor[circuit],INDIRECT("Table_RotateWireColor["&amp;U553&amp;"]"))))))</f>
        <v/>
      </c>
      <c r="Z553" s="64" t="str" cm="1">
        <f t="array" aca="1" ref="Z553" ca="1">IF(C553="","",IF(D553="MCC","-----",IF(AI553&lt;&gt;1,"-",IF(K553="","White",_xlfn.XLOOKUP("N",Table_RotateWireColor[circuit],INDIRECT("Table_RotateWireColor["&amp;U553&amp;"]"))))))</f>
        <v/>
      </c>
      <c r="AA553" s="64" t="str">
        <f t="shared" si="93"/>
        <v/>
      </c>
      <c r="AB553" s="67" t="str">
        <f>IF(C553="","","PWxx-"&amp;_xlfn.XLOOKUP(C553,table_Termination[Connector],table_Termination[Abbreviation])&amp;"T-xxSALx("&amp;IF(D553="LFMC",0,IF(D553="MCC",1,3))&amp;IF(Q553="Bolt",1,0)&amp;IF(AL553="None",0,IF(AL553="1G",1,IF(AL553="4x4",2,3)))&amp;")")</f>
        <v/>
      </c>
      <c r="AC553" s="68" t="str">
        <f>IF(D553="MCC","MC Cable Wire Colors "&amp;_xlfn.XLOOKUP(C553,table_Termination[Connector],table_Termination[MCC_Wire_Colors]),"")</f>
        <v/>
      </c>
      <c r="AD553" s="69"/>
      <c r="AG553" t="e">
        <f>IF(AND(LEFT(C553,2)="L6",_xlfn.NUMBERVALUE(LEFT(U553,3))&gt;250),"1ph",_xlfn.XLOOKUP(C553,table_Termination[Connector],table_Termination[Phasing]))</f>
        <v>#N/A</v>
      </c>
      <c r="AH553" t="e">
        <f>_xlfn.XLOOKUP('Order Entry'!AG553,lookup!$O$3:$O$7,lookup!$P$3:$P$7)</f>
        <v>#N/A</v>
      </c>
      <c r="AI553" t="e">
        <f>_xlfn.XLOOKUP('Order Entry'!AG553,lookup!$O$3:$O$7,lookup!$Q$3:$Q$7)</f>
        <v>#N/A</v>
      </c>
      <c r="AJ553">
        <f t="shared" si="90"/>
        <v>0</v>
      </c>
      <c r="AK553" t="e">
        <f>_xlfn.XLOOKUP(C553,table_Termination[Connector],table_Termination[Plate_Hole])</f>
        <v>#N/A</v>
      </c>
      <c r="AL553" t="e">
        <f>_xlfn.XLOOKUP(V553,lookup!$AD$68:$AD$72,lookup!$AC$68:$AC$72)</f>
        <v>#N/A</v>
      </c>
      <c r="AM553" s="44" t="str" cm="1">
        <f t="array" ref="AM553">IF(C553="","",IF(_xlfn.XLOOKUP(C553,table_Termination[Connector],table_Termination[Plate_Hole])=1.6,{"4x4","1G"},IF(_xlfn.XLOOKUP(C553,table_Termination[Connector],table_Termination[Plate_Hole])=2.1,"4x4","None")))</f>
        <v/>
      </c>
      <c r="AO553" s="44" t="str" cm="1">
        <f t="array" ref="AO553">IF(AM553="","None",_xlfn.XLOOKUP(_xlfn.ANCHORARRAY(AM553),lookup!$AC$68:$AC$72,lookup!$AD$68:$AD$72))</f>
        <v>None</v>
      </c>
      <c r="AQ553" s="44" t="s">
        <v>283</v>
      </c>
      <c r="AR553" t="str">
        <f>IF(C553="","",_xlfn.XLOOKUP(_xlfn.XLOOKUP(C553,table_Termination[Connector],table_Termination[SQD_Breaker]),Table_Breaker[breaker],Table_Breaker[Description]))</f>
        <v/>
      </c>
      <c r="AS553" t="str">
        <f>IF(C553="","",_xlfn.XLOOKUP(_xlfn.XLOOKUP(C553,table_Termination[Connector],table_Termination[HV_Siem_Breaker]),Table_Breaker[breaker],Table_Breaker[Description],""))</f>
        <v/>
      </c>
      <c r="AT553" s="44" t="s">
        <v>283</v>
      </c>
      <c r="AU553" t="e">
        <f t="shared" si="94"/>
        <v>#N/A</v>
      </c>
      <c r="AV553" t="e">
        <f t="shared" si="95"/>
        <v>#N/A</v>
      </c>
      <c r="AW553" s="44" t="str" cm="1">
        <f t="array" ref="AW553">IF(D553="","",_xlfn.TOROW(lookup!A734:A746))</f>
        <v/>
      </c>
    </row>
    <row r="554" spans="1:49" x14ac:dyDescent="0.25">
      <c r="A554" s="56">
        <v>545</v>
      </c>
      <c r="B554" s="57" t="str">
        <f t="shared" si="91"/>
        <v/>
      </c>
      <c r="C554" s="58"/>
      <c r="D554" s="58"/>
      <c r="E554" s="57"/>
      <c r="F554" s="57" t="str">
        <f t="shared" si="92"/>
        <v/>
      </c>
      <c r="G554" s="57"/>
      <c r="H554" s="59"/>
      <c r="I554" s="59" t="s">
        <v>183</v>
      </c>
      <c r="J554" s="59" t="s">
        <v>183</v>
      </c>
      <c r="K554" s="59"/>
      <c r="L554" s="60" t="str">
        <f t="shared" si="96"/>
        <v/>
      </c>
      <c r="M554" s="60" t="str">
        <f t="shared" si="97"/>
        <v/>
      </c>
      <c r="N554" s="59"/>
      <c r="O554" s="59"/>
      <c r="P554" s="61"/>
      <c r="Q554" s="61"/>
      <c r="R554" s="62" t="str">
        <f>IF(C554="","",_xlfn.XLOOKUP(C554,table_Termination[Connector],table_Termination[Conduit_Size]))</f>
        <v/>
      </c>
      <c r="S554" s="63" t="str">
        <f>IF(C554="","",_xlfn.XLOOKUP(C554,table_Termination[Connector],table_Termination[Wire AWG]))</f>
        <v/>
      </c>
      <c r="T554" s="64" t="str">
        <f t="shared" si="89"/>
        <v/>
      </c>
      <c r="U554" s="65" t="str">
        <f>IF(C554="","",LEFT(_xlfn.XLOOKUP(C554,table_Termination[Connector],table_Termination[Voltage]),3))</f>
        <v/>
      </c>
      <c r="V554" s="66" t="str">
        <f t="shared" si="98"/>
        <v/>
      </c>
      <c r="W554" s="64" t="str" cm="1">
        <f t="array" aca="1" ref="W554" ca="1">IF(C554="","",IF(D554="MCC","------",IF(K554="","Black",_xlfn.XLOOKUP(K554,Table_RotateWireColor[circuit],INDIRECT("Table_RotateWireColor["&amp;U554&amp;"]")))))</f>
        <v/>
      </c>
      <c r="X554" s="64" t="str" cm="1">
        <f t="array" aca="1" ref="X554" ca="1">IF(C554="","",IF(D554="MCC","-----",IF(AH554=1,"-",IF(K554="","Red",_xlfn.XLOOKUP(L554,Table_RotateWireColor[circuit],INDIRECT("Table_RotateWireColor["&amp;U554&amp;"]"))))))</f>
        <v/>
      </c>
      <c r="Y554" s="64" t="str" cm="1">
        <f t="array" aca="1" ref="Y554" ca="1">IF(C554="","",IF(D554="MCC","-----",IF(AH554&lt;=2,"-",IF(K554="","Blue",_xlfn.XLOOKUP(M554,Table_RotateWireColor[circuit],INDIRECT("Table_RotateWireColor["&amp;U554&amp;"]"))))))</f>
        <v/>
      </c>
      <c r="Z554" s="64" t="str" cm="1">
        <f t="array" aca="1" ref="Z554" ca="1">IF(C554="","",IF(D554="MCC","-----",IF(AI554&lt;&gt;1,"-",IF(K554="","White",_xlfn.XLOOKUP("N",Table_RotateWireColor[circuit],INDIRECT("Table_RotateWireColor["&amp;U554&amp;"]"))))))</f>
        <v/>
      </c>
      <c r="AA554" s="64" t="str">
        <f t="shared" si="93"/>
        <v/>
      </c>
      <c r="AB554" s="67" t="str">
        <f>IF(C554="","","PWxx-"&amp;_xlfn.XLOOKUP(C554,table_Termination[Connector],table_Termination[Abbreviation])&amp;"T-xxSALx("&amp;IF(D554="LFMC",0,IF(D554="MCC",1,3))&amp;IF(Q554="Bolt",1,0)&amp;IF(AL554="None",0,IF(AL554="1G",1,IF(AL554="4x4",2,3)))&amp;")")</f>
        <v/>
      </c>
      <c r="AC554" s="68" t="str">
        <f>IF(D554="MCC","MC Cable Wire Colors "&amp;_xlfn.XLOOKUP(C554,table_Termination[Connector],table_Termination[MCC_Wire_Colors]),"")</f>
        <v/>
      </c>
      <c r="AD554" s="69"/>
      <c r="AG554" t="e">
        <f>IF(AND(LEFT(C554,2)="L6",_xlfn.NUMBERVALUE(LEFT(U554,3))&gt;250),"1ph",_xlfn.XLOOKUP(C554,table_Termination[Connector],table_Termination[Phasing]))</f>
        <v>#N/A</v>
      </c>
      <c r="AH554" t="e">
        <f>_xlfn.XLOOKUP('Order Entry'!AG554,lookup!$O$3:$O$7,lookup!$P$3:$P$7)</f>
        <v>#N/A</v>
      </c>
      <c r="AI554" t="e">
        <f>_xlfn.XLOOKUP('Order Entry'!AG554,lookup!$O$3:$O$7,lookup!$Q$3:$Q$7)</f>
        <v>#N/A</v>
      </c>
      <c r="AJ554">
        <f t="shared" si="90"/>
        <v>0</v>
      </c>
      <c r="AK554" t="e">
        <f>_xlfn.XLOOKUP(C554,table_Termination[Connector],table_Termination[Plate_Hole])</f>
        <v>#N/A</v>
      </c>
      <c r="AL554" t="e">
        <f>_xlfn.XLOOKUP(V554,lookup!$AD$68:$AD$72,lookup!$AC$68:$AC$72)</f>
        <v>#N/A</v>
      </c>
      <c r="AM554" s="44" t="str" cm="1">
        <f t="array" ref="AM554">IF(C554="","",IF(_xlfn.XLOOKUP(C554,table_Termination[Connector],table_Termination[Plate_Hole])=1.6,{"4x4","1G"},IF(_xlfn.XLOOKUP(C554,table_Termination[Connector],table_Termination[Plate_Hole])=2.1,"4x4","None")))</f>
        <v/>
      </c>
      <c r="AO554" s="44" t="str" cm="1">
        <f t="array" ref="AO554">IF(AM554="","None",_xlfn.XLOOKUP(_xlfn.ANCHORARRAY(AM554),lookup!$AC$68:$AC$72,lookup!$AD$68:$AD$72))</f>
        <v>None</v>
      </c>
      <c r="AQ554" s="44" t="s">
        <v>283</v>
      </c>
      <c r="AR554" t="str">
        <f>IF(C554="","",_xlfn.XLOOKUP(_xlfn.XLOOKUP(C554,table_Termination[Connector],table_Termination[SQD_Breaker]),Table_Breaker[breaker],Table_Breaker[Description]))</f>
        <v/>
      </c>
      <c r="AS554" t="str">
        <f>IF(C554="","",_xlfn.XLOOKUP(_xlfn.XLOOKUP(C554,table_Termination[Connector],table_Termination[HV_Siem_Breaker]),Table_Breaker[breaker],Table_Breaker[Description],""))</f>
        <v/>
      </c>
      <c r="AT554" s="44" t="s">
        <v>283</v>
      </c>
      <c r="AU554" t="e">
        <f t="shared" si="94"/>
        <v>#N/A</v>
      </c>
      <c r="AV554" t="e">
        <f t="shared" si="95"/>
        <v>#N/A</v>
      </c>
      <c r="AW554" s="44" t="str" cm="1">
        <f t="array" ref="AW554">IF(D554="","",_xlfn.TOROW(lookup!A735:A747))</f>
        <v/>
      </c>
    </row>
    <row r="555" spans="1:49" x14ac:dyDescent="0.25">
      <c r="A555" s="56">
        <v>546</v>
      </c>
      <c r="B555" s="57" t="str">
        <f t="shared" si="91"/>
        <v/>
      </c>
      <c r="C555" s="58"/>
      <c r="D555" s="58"/>
      <c r="E555" s="57"/>
      <c r="F555" s="57" t="str">
        <f t="shared" si="92"/>
        <v/>
      </c>
      <c r="G555" s="57"/>
      <c r="H555" s="59"/>
      <c r="I555" s="59" t="s">
        <v>183</v>
      </c>
      <c r="J555" s="59" t="s">
        <v>183</v>
      </c>
      <c r="K555" s="59"/>
      <c r="L555" s="60" t="str">
        <f t="shared" si="96"/>
        <v/>
      </c>
      <c r="M555" s="60" t="str">
        <f t="shared" si="97"/>
        <v/>
      </c>
      <c r="N555" s="59"/>
      <c r="O555" s="59"/>
      <c r="P555" s="61"/>
      <c r="Q555" s="61"/>
      <c r="R555" s="62" t="str">
        <f>IF(C555="","",_xlfn.XLOOKUP(C555,table_Termination[Connector],table_Termination[Conduit_Size]))</f>
        <v/>
      </c>
      <c r="S555" s="63" t="str">
        <f>IF(C555="","",_xlfn.XLOOKUP(C555,table_Termination[Connector],table_Termination[Wire AWG]))</f>
        <v/>
      </c>
      <c r="T555" s="64" t="str">
        <f t="shared" si="89"/>
        <v/>
      </c>
      <c r="U555" s="65" t="str">
        <f>IF(C555="","",LEFT(_xlfn.XLOOKUP(C555,table_Termination[Connector],table_Termination[Voltage]),3))</f>
        <v/>
      </c>
      <c r="V555" s="66" t="str">
        <f t="shared" si="98"/>
        <v/>
      </c>
      <c r="W555" s="64" t="str" cm="1">
        <f t="array" aca="1" ref="W555" ca="1">IF(C555="","",IF(D555="MCC","------",IF(K555="","Black",_xlfn.XLOOKUP(K555,Table_RotateWireColor[circuit],INDIRECT("Table_RotateWireColor["&amp;U555&amp;"]")))))</f>
        <v/>
      </c>
      <c r="X555" s="64" t="str" cm="1">
        <f t="array" aca="1" ref="X555" ca="1">IF(C555="","",IF(D555="MCC","-----",IF(AH555=1,"-",IF(K555="","Red",_xlfn.XLOOKUP(L555,Table_RotateWireColor[circuit],INDIRECT("Table_RotateWireColor["&amp;U555&amp;"]"))))))</f>
        <v/>
      </c>
      <c r="Y555" s="64" t="str" cm="1">
        <f t="array" aca="1" ref="Y555" ca="1">IF(C555="","",IF(D555="MCC","-----",IF(AH555&lt;=2,"-",IF(K555="","Blue",_xlfn.XLOOKUP(M555,Table_RotateWireColor[circuit],INDIRECT("Table_RotateWireColor["&amp;U555&amp;"]"))))))</f>
        <v/>
      </c>
      <c r="Z555" s="64" t="str" cm="1">
        <f t="array" aca="1" ref="Z555" ca="1">IF(C555="","",IF(D555="MCC","-----",IF(AI555&lt;&gt;1,"-",IF(K555="","White",_xlfn.XLOOKUP("N",Table_RotateWireColor[circuit],INDIRECT("Table_RotateWireColor["&amp;U555&amp;"]"))))))</f>
        <v/>
      </c>
      <c r="AA555" s="64" t="str">
        <f t="shared" si="93"/>
        <v/>
      </c>
      <c r="AB555" s="67" t="str">
        <f>IF(C555="","","PWxx-"&amp;_xlfn.XLOOKUP(C555,table_Termination[Connector],table_Termination[Abbreviation])&amp;"T-xxSALx("&amp;IF(D555="LFMC",0,IF(D555="MCC",1,3))&amp;IF(Q555="Bolt",1,0)&amp;IF(AL555="None",0,IF(AL555="1G",1,IF(AL555="4x4",2,3)))&amp;")")</f>
        <v/>
      </c>
      <c r="AC555" s="68" t="str">
        <f>IF(D555="MCC","MC Cable Wire Colors "&amp;_xlfn.XLOOKUP(C555,table_Termination[Connector],table_Termination[MCC_Wire_Colors]),"")</f>
        <v/>
      </c>
      <c r="AD555" s="69"/>
      <c r="AG555" t="e">
        <f>IF(AND(LEFT(C555,2)="L6",_xlfn.NUMBERVALUE(LEFT(U555,3))&gt;250),"1ph",_xlfn.XLOOKUP(C555,table_Termination[Connector],table_Termination[Phasing]))</f>
        <v>#N/A</v>
      </c>
      <c r="AH555" t="e">
        <f>_xlfn.XLOOKUP('Order Entry'!AG555,lookup!$O$3:$O$7,lookup!$P$3:$P$7)</f>
        <v>#N/A</v>
      </c>
      <c r="AI555" t="e">
        <f>_xlfn.XLOOKUP('Order Entry'!AG555,lookup!$O$3:$O$7,lookup!$Q$3:$Q$7)</f>
        <v>#N/A</v>
      </c>
      <c r="AJ555">
        <f t="shared" si="90"/>
        <v>0</v>
      </c>
      <c r="AK555" t="e">
        <f>_xlfn.XLOOKUP(C555,table_Termination[Connector],table_Termination[Plate_Hole])</f>
        <v>#N/A</v>
      </c>
      <c r="AL555" t="e">
        <f>_xlfn.XLOOKUP(V555,lookup!$AD$68:$AD$72,lookup!$AC$68:$AC$72)</f>
        <v>#N/A</v>
      </c>
      <c r="AM555" s="44" t="str" cm="1">
        <f t="array" ref="AM555">IF(C555="","",IF(_xlfn.XLOOKUP(C555,table_Termination[Connector],table_Termination[Plate_Hole])=1.6,{"4x4","1G"},IF(_xlfn.XLOOKUP(C555,table_Termination[Connector],table_Termination[Plate_Hole])=2.1,"4x4","None")))</f>
        <v/>
      </c>
      <c r="AO555" s="44" t="str" cm="1">
        <f t="array" ref="AO555">IF(AM555="","None",_xlfn.XLOOKUP(_xlfn.ANCHORARRAY(AM555),lookup!$AC$68:$AC$72,lookup!$AD$68:$AD$72))</f>
        <v>None</v>
      </c>
      <c r="AQ555" s="44" t="s">
        <v>283</v>
      </c>
      <c r="AR555" t="str">
        <f>IF(C555="","",_xlfn.XLOOKUP(_xlfn.XLOOKUP(C555,table_Termination[Connector],table_Termination[SQD_Breaker]),Table_Breaker[breaker],Table_Breaker[Description]))</f>
        <v/>
      </c>
      <c r="AS555" t="str">
        <f>IF(C555="","",_xlfn.XLOOKUP(_xlfn.XLOOKUP(C555,table_Termination[Connector],table_Termination[HV_Siem_Breaker]),Table_Breaker[breaker],Table_Breaker[Description],""))</f>
        <v/>
      </c>
      <c r="AT555" s="44" t="s">
        <v>283</v>
      </c>
      <c r="AU555" t="e">
        <f t="shared" si="94"/>
        <v>#N/A</v>
      </c>
      <c r="AV555" t="e">
        <f t="shared" si="95"/>
        <v>#N/A</v>
      </c>
      <c r="AW555" s="44" t="str" cm="1">
        <f t="array" ref="AW555">IF(D555="","",_xlfn.TOROW(lookup!A736:A748))</f>
        <v/>
      </c>
    </row>
    <row r="556" spans="1:49" x14ac:dyDescent="0.25">
      <c r="A556" s="56">
        <v>547</v>
      </c>
      <c r="B556" s="57" t="str">
        <f t="shared" si="91"/>
        <v/>
      </c>
      <c r="C556" s="58"/>
      <c r="D556" s="58"/>
      <c r="E556" s="57"/>
      <c r="F556" s="57" t="str">
        <f t="shared" si="92"/>
        <v/>
      </c>
      <c r="G556" s="57"/>
      <c r="H556" s="59"/>
      <c r="I556" s="59" t="s">
        <v>183</v>
      </c>
      <c r="J556" s="59" t="s">
        <v>183</v>
      </c>
      <c r="K556" s="59"/>
      <c r="L556" s="60" t="str">
        <f t="shared" si="96"/>
        <v/>
      </c>
      <c r="M556" s="60" t="str">
        <f t="shared" si="97"/>
        <v/>
      </c>
      <c r="N556" s="59"/>
      <c r="O556" s="59"/>
      <c r="P556" s="61"/>
      <c r="Q556" s="61"/>
      <c r="R556" s="62" t="str">
        <f>IF(C556="","",_xlfn.XLOOKUP(C556,table_Termination[Connector],table_Termination[Conduit_Size]))</f>
        <v/>
      </c>
      <c r="S556" s="63" t="str">
        <f>IF(C556="","",_xlfn.XLOOKUP(C556,table_Termination[Connector],table_Termination[Wire AWG]))</f>
        <v/>
      </c>
      <c r="T556" s="64" t="str">
        <f t="shared" si="89"/>
        <v/>
      </c>
      <c r="U556" s="65" t="str">
        <f>IF(C556="","",LEFT(_xlfn.XLOOKUP(C556,table_Termination[Connector],table_Termination[Voltage]),3))</f>
        <v/>
      </c>
      <c r="V556" s="66" t="str">
        <f t="shared" si="98"/>
        <v/>
      </c>
      <c r="W556" s="64" t="str" cm="1">
        <f t="array" aca="1" ref="W556" ca="1">IF(C556="","",IF(D556="MCC","------",IF(K556="","Black",_xlfn.XLOOKUP(K556,Table_RotateWireColor[circuit],INDIRECT("Table_RotateWireColor["&amp;U556&amp;"]")))))</f>
        <v/>
      </c>
      <c r="X556" s="64" t="str" cm="1">
        <f t="array" aca="1" ref="X556" ca="1">IF(C556="","",IF(D556="MCC","-----",IF(AH556=1,"-",IF(K556="","Red",_xlfn.XLOOKUP(L556,Table_RotateWireColor[circuit],INDIRECT("Table_RotateWireColor["&amp;U556&amp;"]"))))))</f>
        <v/>
      </c>
      <c r="Y556" s="64" t="str" cm="1">
        <f t="array" aca="1" ref="Y556" ca="1">IF(C556="","",IF(D556="MCC","-----",IF(AH556&lt;=2,"-",IF(K556="","Blue",_xlfn.XLOOKUP(M556,Table_RotateWireColor[circuit],INDIRECT("Table_RotateWireColor["&amp;U556&amp;"]"))))))</f>
        <v/>
      </c>
      <c r="Z556" s="64" t="str" cm="1">
        <f t="array" aca="1" ref="Z556" ca="1">IF(C556="","",IF(D556="MCC","-----",IF(AI556&lt;&gt;1,"-",IF(K556="","White",_xlfn.XLOOKUP("N",Table_RotateWireColor[circuit],INDIRECT("Table_RotateWireColor["&amp;U556&amp;"]"))))))</f>
        <v/>
      </c>
      <c r="AA556" s="64" t="str">
        <f t="shared" si="93"/>
        <v/>
      </c>
      <c r="AB556" s="67" t="str">
        <f>IF(C556="","","PWxx-"&amp;_xlfn.XLOOKUP(C556,table_Termination[Connector],table_Termination[Abbreviation])&amp;"T-xxSALx("&amp;IF(D556="LFMC",0,IF(D556="MCC",1,3))&amp;IF(Q556="Bolt",1,0)&amp;IF(AL556="None",0,IF(AL556="1G",1,IF(AL556="4x4",2,3)))&amp;")")</f>
        <v/>
      </c>
      <c r="AC556" s="68" t="str">
        <f>IF(D556="MCC","MC Cable Wire Colors "&amp;_xlfn.XLOOKUP(C556,table_Termination[Connector],table_Termination[MCC_Wire_Colors]),"")</f>
        <v/>
      </c>
      <c r="AD556" s="69"/>
      <c r="AG556" t="e">
        <f>IF(AND(LEFT(C556,2)="L6",_xlfn.NUMBERVALUE(LEFT(U556,3))&gt;250),"1ph",_xlfn.XLOOKUP(C556,table_Termination[Connector],table_Termination[Phasing]))</f>
        <v>#N/A</v>
      </c>
      <c r="AH556" t="e">
        <f>_xlfn.XLOOKUP('Order Entry'!AG556,lookup!$O$3:$O$7,lookup!$P$3:$P$7)</f>
        <v>#N/A</v>
      </c>
      <c r="AI556" t="e">
        <f>_xlfn.XLOOKUP('Order Entry'!AG556,lookup!$O$3:$O$7,lookup!$Q$3:$Q$7)</f>
        <v>#N/A</v>
      </c>
      <c r="AJ556">
        <f t="shared" si="90"/>
        <v>0</v>
      </c>
      <c r="AK556" t="e">
        <f>_xlfn.XLOOKUP(C556,table_Termination[Connector],table_Termination[Plate_Hole])</f>
        <v>#N/A</v>
      </c>
      <c r="AL556" t="e">
        <f>_xlfn.XLOOKUP(V556,lookup!$AD$68:$AD$72,lookup!$AC$68:$AC$72)</f>
        <v>#N/A</v>
      </c>
      <c r="AM556" s="44" t="str" cm="1">
        <f t="array" ref="AM556">IF(C556="","",IF(_xlfn.XLOOKUP(C556,table_Termination[Connector],table_Termination[Plate_Hole])=1.6,{"4x4","1G"},IF(_xlfn.XLOOKUP(C556,table_Termination[Connector],table_Termination[Plate_Hole])=2.1,"4x4","None")))</f>
        <v/>
      </c>
      <c r="AO556" s="44" t="str" cm="1">
        <f t="array" ref="AO556">IF(AM556="","None",_xlfn.XLOOKUP(_xlfn.ANCHORARRAY(AM556),lookup!$AC$68:$AC$72,lookup!$AD$68:$AD$72))</f>
        <v>None</v>
      </c>
      <c r="AQ556" s="44" t="s">
        <v>283</v>
      </c>
      <c r="AR556" t="str">
        <f>IF(C556="","",_xlfn.XLOOKUP(_xlfn.XLOOKUP(C556,table_Termination[Connector],table_Termination[SQD_Breaker]),Table_Breaker[breaker],Table_Breaker[Description]))</f>
        <v/>
      </c>
      <c r="AS556" t="str">
        <f>IF(C556="","",_xlfn.XLOOKUP(_xlfn.XLOOKUP(C556,table_Termination[Connector],table_Termination[HV_Siem_Breaker]),Table_Breaker[breaker],Table_Breaker[Description],""))</f>
        <v/>
      </c>
      <c r="AT556" s="44" t="s">
        <v>283</v>
      </c>
      <c r="AU556" t="e">
        <f t="shared" si="94"/>
        <v>#N/A</v>
      </c>
      <c r="AV556" t="e">
        <f t="shared" si="95"/>
        <v>#N/A</v>
      </c>
      <c r="AW556" s="44" t="str" cm="1">
        <f t="array" ref="AW556">IF(D556="","",_xlfn.TOROW(lookup!A737:A749))</f>
        <v/>
      </c>
    </row>
    <row r="557" spans="1:49" x14ac:dyDescent="0.25">
      <c r="A557" s="56">
        <v>548</v>
      </c>
      <c r="B557" s="57" t="str">
        <f t="shared" si="91"/>
        <v/>
      </c>
      <c r="C557" s="58"/>
      <c r="D557" s="58"/>
      <c r="E557" s="57"/>
      <c r="F557" s="57" t="str">
        <f t="shared" si="92"/>
        <v/>
      </c>
      <c r="G557" s="57"/>
      <c r="H557" s="59"/>
      <c r="I557" s="59" t="s">
        <v>183</v>
      </c>
      <c r="J557" s="59" t="s">
        <v>183</v>
      </c>
      <c r="K557" s="59"/>
      <c r="L557" s="60" t="str">
        <f t="shared" si="96"/>
        <v/>
      </c>
      <c r="M557" s="60" t="str">
        <f t="shared" si="97"/>
        <v/>
      </c>
      <c r="N557" s="59"/>
      <c r="O557" s="59"/>
      <c r="P557" s="61"/>
      <c r="Q557" s="61"/>
      <c r="R557" s="62" t="str">
        <f>IF(C557="","",_xlfn.XLOOKUP(C557,table_Termination[Connector],table_Termination[Conduit_Size]))</f>
        <v/>
      </c>
      <c r="S557" s="63" t="str">
        <f>IF(C557="","",_xlfn.XLOOKUP(C557,table_Termination[Connector],table_Termination[Wire AWG]))</f>
        <v/>
      </c>
      <c r="T557" s="64" t="str">
        <f t="shared" si="89"/>
        <v/>
      </c>
      <c r="U557" s="65" t="str">
        <f>IF(C557="","",LEFT(_xlfn.XLOOKUP(C557,table_Termination[Connector],table_Termination[Voltage]),3))</f>
        <v/>
      </c>
      <c r="V557" s="66" t="str">
        <f t="shared" si="98"/>
        <v/>
      </c>
      <c r="W557" s="64" t="str" cm="1">
        <f t="array" aca="1" ref="W557" ca="1">IF(C557="","",IF(D557="MCC","------",IF(K557="","Black",_xlfn.XLOOKUP(K557,Table_RotateWireColor[circuit],INDIRECT("Table_RotateWireColor["&amp;U557&amp;"]")))))</f>
        <v/>
      </c>
      <c r="X557" s="64" t="str" cm="1">
        <f t="array" aca="1" ref="X557" ca="1">IF(C557="","",IF(D557="MCC","-----",IF(AH557=1,"-",IF(K557="","Red",_xlfn.XLOOKUP(L557,Table_RotateWireColor[circuit],INDIRECT("Table_RotateWireColor["&amp;U557&amp;"]"))))))</f>
        <v/>
      </c>
      <c r="Y557" s="64" t="str" cm="1">
        <f t="array" aca="1" ref="Y557" ca="1">IF(C557="","",IF(D557="MCC","-----",IF(AH557&lt;=2,"-",IF(K557="","Blue",_xlfn.XLOOKUP(M557,Table_RotateWireColor[circuit],INDIRECT("Table_RotateWireColor["&amp;U557&amp;"]"))))))</f>
        <v/>
      </c>
      <c r="Z557" s="64" t="str" cm="1">
        <f t="array" aca="1" ref="Z557" ca="1">IF(C557="","",IF(D557="MCC","-----",IF(AI557&lt;&gt;1,"-",IF(K557="","White",_xlfn.XLOOKUP("N",Table_RotateWireColor[circuit],INDIRECT("Table_RotateWireColor["&amp;U557&amp;"]"))))))</f>
        <v/>
      </c>
      <c r="AA557" s="64" t="str">
        <f t="shared" si="93"/>
        <v/>
      </c>
      <c r="AB557" s="67" t="str">
        <f>IF(C557="","","PWxx-"&amp;_xlfn.XLOOKUP(C557,table_Termination[Connector],table_Termination[Abbreviation])&amp;"T-xxSALx("&amp;IF(D557="LFMC",0,IF(D557="MCC",1,3))&amp;IF(Q557="Bolt",1,0)&amp;IF(AL557="None",0,IF(AL557="1G",1,IF(AL557="4x4",2,3)))&amp;")")</f>
        <v/>
      </c>
      <c r="AC557" s="68" t="str">
        <f>IF(D557="MCC","MC Cable Wire Colors "&amp;_xlfn.XLOOKUP(C557,table_Termination[Connector],table_Termination[MCC_Wire_Colors]),"")</f>
        <v/>
      </c>
      <c r="AD557" s="69"/>
      <c r="AG557" t="e">
        <f>IF(AND(LEFT(C557,2)="L6",_xlfn.NUMBERVALUE(LEFT(U557,3))&gt;250),"1ph",_xlfn.XLOOKUP(C557,table_Termination[Connector],table_Termination[Phasing]))</f>
        <v>#N/A</v>
      </c>
      <c r="AH557" t="e">
        <f>_xlfn.XLOOKUP('Order Entry'!AG557,lookup!$O$3:$O$7,lookup!$P$3:$P$7)</f>
        <v>#N/A</v>
      </c>
      <c r="AI557" t="e">
        <f>_xlfn.XLOOKUP('Order Entry'!AG557,lookup!$O$3:$O$7,lookup!$Q$3:$Q$7)</f>
        <v>#N/A</v>
      </c>
      <c r="AJ557">
        <f t="shared" si="90"/>
        <v>0</v>
      </c>
      <c r="AK557" t="e">
        <f>_xlfn.XLOOKUP(C557,table_Termination[Connector],table_Termination[Plate_Hole])</f>
        <v>#N/A</v>
      </c>
      <c r="AL557" t="e">
        <f>_xlfn.XLOOKUP(V557,lookup!$AD$68:$AD$72,lookup!$AC$68:$AC$72)</f>
        <v>#N/A</v>
      </c>
      <c r="AM557" s="44" t="str" cm="1">
        <f t="array" ref="AM557">IF(C557="","",IF(_xlfn.XLOOKUP(C557,table_Termination[Connector],table_Termination[Plate_Hole])=1.6,{"4x4","1G"},IF(_xlfn.XLOOKUP(C557,table_Termination[Connector],table_Termination[Plate_Hole])=2.1,"4x4","None")))</f>
        <v/>
      </c>
      <c r="AO557" s="44" t="str" cm="1">
        <f t="array" ref="AO557">IF(AM557="","None",_xlfn.XLOOKUP(_xlfn.ANCHORARRAY(AM557),lookup!$AC$68:$AC$72,lookup!$AD$68:$AD$72))</f>
        <v>None</v>
      </c>
      <c r="AQ557" s="44" t="s">
        <v>283</v>
      </c>
      <c r="AR557" t="str">
        <f>IF(C557="","",_xlfn.XLOOKUP(_xlfn.XLOOKUP(C557,table_Termination[Connector],table_Termination[SQD_Breaker]),Table_Breaker[breaker],Table_Breaker[Description]))</f>
        <v/>
      </c>
      <c r="AS557" t="str">
        <f>IF(C557="","",_xlfn.XLOOKUP(_xlfn.XLOOKUP(C557,table_Termination[Connector],table_Termination[HV_Siem_Breaker]),Table_Breaker[breaker],Table_Breaker[Description],""))</f>
        <v/>
      </c>
      <c r="AT557" s="44" t="s">
        <v>283</v>
      </c>
      <c r="AU557" t="e">
        <f t="shared" si="94"/>
        <v>#N/A</v>
      </c>
      <c r="AV557" t="e">
        <f t="shared" si="95"/>
        <v>#N/A</v>
      </c>
      <c r="AW557" s="44" t="str" cm="1">
        <f t="array" ref="AW557">IF(D557="","",_xlfn.TOROW(lookup!A738:A750))</f>
        <v/>
      </c>
    </row>
    <row r="558" spans="1:49" x14ac:dyDescent="0.25">
      <c r="A558" s="56">
        <v>549</v>
      </c>
      <c r="B558" s="57" t="str">
        <f t="shared" si="91"/>
        <v/>
      </c>
      <c r="C558" s="58"/>
      <c r="D558" s="58"/>
      <c r="E558" s="57"/>
      <c r="F558" s="57" t="str">
        <f t="shared" si="92"/>
        <v/>
      </c>
      <c r="G558" s="57"/>
      <c r="H558" s="59"/>
      <c r="I558" s="59" t="s">
        <v>183</v>
      </c>
      <c r="J558" s="59" t="s">
        <v>183</v>
      </c>
      <c r="K558" s="59"/>
      <c r="L558" s="60" t="str">
        <f t="shared" si="96"/>
        <v/>
      </c>
      <c r="M558" s="60" t="str">
        <f t="shared" si="97"/>
        <v/>
      </c>
      <c r="N558" s="59"/>
      <c r="O558" s="59"/>
      <c r="P558" s="61"/>
      <c r="Q558" s="61"/>
      <c r="R558" s="62" t="str">
        <f>IF(C558="","",_xlfn.XLOOKUP(C558,table_Termination[Connector],table_Termination[Conduit_Size]))</f>
        <v/>
      </c>
      <c r="S558" s="63" t="str">
        <f>IF(C558="","",_xlfn.XLOOKUP(C558,table_Termination[Connector],table_Termination[Wire AWG]))</f>
        <v/>
      </c>
      <c r="T558" s="64" t="str">
        <f t="shared" si="89"/>
        <v/>
      </c>
      <c r="U558" s="65" t="str">
        <f>IF(C558="","",LEFT(_xlfn.XLOOKUP(C558,table_Termination[Connector],table_Termination[Voltage]),3))</f>
        <v/>
      </c>
      <c r="V558" s="66" t="str">
        <f t="shared" si="98"/>
        <v/>
      </c>
      <c r="W558" s="64" t="str" cm="1">
        <f t="array" aca="1" ref="W558" ca="1">IF(C558="","",IF(D558="MCC","------",IF(K558="","Black",_xlfn.XLOOKUP(K558,Table_RotateWireColor[circuit],INDIRECT("Table_RotateWireColor["&amp;U558&amp;"]")))))</f>
        <v/>
      </c>
      <c r="X558" s="64" t="str" cm="1">
        <f t="array" aca="1" ref="X558" ca="1">IF(C558="","",IF(D558="MCC","-----",IF(AH558=1,"-",IF(K558="","Red",_xlfn.XLOOKUP(L558,Table_RotateWireColor[circuit],INDIRECT("Table_RotateWireColor["&amp;U558&amp;"]"))))))</f>
        <v/>
      </c>
      <c r="Y558" s="64" t="str" cm="1">
        <f t="array" aca="1" ref="Y558" ca="1">IF(C558="","",IF(D558="MCC","-----",IF(AH558&lt;=2,"-",IF(K558="","Blue",_xlfn.XLOOKUP(M558,Table_RotateWireColor[circuit],INDIRECT("Table_RotateWireColor["&amp;U558&amp;"]"))))))</f>
        <v/>
      </c>
      <c r="Z558" s="64" t="str" cm="1">
        <f t="array" aca="1" ref="Z558" ca="1">IF(C558="","",IF(D558="MCC","-----",IF(AI558&lt;&gt;1,"-",IF(K558="","White",_xlfn.XLOOKUP("N",Table_RotateWireColor[circuit],INDIRECT("Table_RotateWireColor["&amp;U558&amp;"]"))))))</f>
        <v/>
      </c>
      <c r="AA558" s="64" t="str">
        <f t="shared" si="93"/>
        <v/>
      </c>
      <c r="AB558" s="67" t="str">
        <f>IF(C558="","","PWxx-"&amp;_xlfn.XLOOKUP(C558,table_Termination[Connector],table_Termination[Abbreviation])&amp;"T-xxSALx("&amp;IF(D558="LFMC",0,IF(D558="MCC",1,3))&amp;IF(Q558="Bolt",1,0)&amp;IF(AL558="None",0,IF(AL558="1G",1,IF(AL558="4x4",2,3)))&amp;")")</f>
        <v/>
      </c>
      <c r="AC558" s="68" t="str">
        <f>IF(D558="MCC","MC Cable Wire Colors "&amp;_xlfn.XLOOKUP(C558,table_Termination[Connector],table_Termination[MCC_Wire_Colors]),"")</f>
        <v/>
      </c>
      <c r="AD558" s="69"/>
      <c r="AG558" t="e">
        <f>IF(AND(LEFT(C558,2)="L6",_xlfn.NUMBERVALUE(LEFT(U558,3))&gt;250),"1ph",_xlfn.XLOOKUP(C558,table_Termination[Connector],table_Termination[Phasing]))</f>
        <v>#N/A</v>
      </c>
      <c r="AH558" t="e">
        <f>_xlfn.XLOOKUP('Order Entry'!AG558,lookup!$O$3:$O$7,lookup!$P$3:$P$7)</f>
        <v>#N/A</v>
      </c>
      <c r="AI558" t="e">
        <f>_xlfn.XLOOKUP('Order Entry'!AG558,lookup!$O$3:$O$7,lookup!$Q$3:$Q$7)</f>
        <v>#N/A</v>
      </c>
      <c r="AJ558">
        <f t="shared" si="90"/>
        <v>0</v>
      </c>
      <c r="AK558" t="e">
        <f>_xlfn.XLOOKUP(C558,table_Termination[Connector],table_Termination[Plate_Hole])</f>
        <v>#N/A</v>
      </c>
      <c r="AL558" t="e">
        <f>_xlfn.XLOOKUP(V558,lookup!$AD$68:$AD$72,lookup!$AC$68:$AC$72)</f>
        <v>#N/A</v>
      </c>
      <c r="AM558" s="44" t="str" cm="1">
        <f t="array" ref="AM558">IF(C558="","",IF(_xlfn.XLOOKUP(C558,table_Termination[Connector],table_Termination[Plate_Hole])=1.6,{"4x4","1G"},IF(_xlfn.XLOOKUP(C558,table_Termination[Connector],table_Termination[Plate_Hole])=2.1,"4x4","None")))</f>
        <v/>
      </c>
      <c r="AO558" s="44" t="str" cm="1">
        <f t="array" ref="AO558">IF(AM558="","None",_xlfn.XLOOKUP(_xlfn.ANCHORARRAY(AM558),lookup!$AC$68:$AC$72,lookup!$AD$68:$AD$72))</f>
        <v>None</v>
      </c>
      <c r="AQ558" s="44" t="s">
        <v>283</v>
      </c>
      <c r="AR558" t="str">
        <f>IF(C558="","",_xlfn.XLOOKUP(_xlfn.XLOOKUP(C558,table_Termination[Connector],table_Termination[SQD_Breaker]),Table_Breaker[breaker],Table_Breaker[Description]))</f>
        <v/>
      </c>
      <c r="AS558" t="str">
        <f>IF(C558="","",_xlfn.XLOOKUP(_xlfn.XLOOKUP(C558,table_Termination[Connector],table_Termination[HV_Siem_Breaker]),Table_Breaker[breaker],Table_Breaker[Description],""))</f>
        <v/>
      </c>
      <c r="AT558" s="44" t="s">
        <v>283</v>
      </c>
      <c r="AU558" t="e">
        <f t="shared" si="94"/>
        <v>#N/A</v>
      </c>
      <c r="AV558" t="e">
        <f t="shared" si="95"/>
        <v>#N/A</v>
      </c>
      <c r="AW558" s="44" t="str" cm="1">
        <f t="array" ref="AW558">IF(D558="","",_xlfn.TOROW(lookup!A739:A751))</f>
        <v/>
      </c>
    </row>
    <row r="559" spans="1:49" x14ac:dyDescent="0.25">
      <c r="A559" s="56">
        <v>550</v>
      </c>
      <c r="B559" s="57" t="str">
        <f t="shared" si="91"/>
        <v/>
      </c>
      <c r="C559" s="58"/>
      <c r="D559" s="58"/>
      <c r="E559" s="57"/>
      <c r="F559" s="57" t="str">
        <f t="shared" si="92"/>
        <v/>
      </c>
      <c r="G559" s="57"/>
      <c r="H559" s="59"/>
      <c r="I559" s="59" t="s">
        <v>183</v>
      </c>
      <c r="J559" s="59" t="s">
        <v>183</v>
      </c>
      <c r="K559" s="59"/>
      <c r="L559" s="60" t="str">
        <f t="shared" si="96"/>
        <v/>
      </c>
      <c r="M559" s="60" t="str">
        <f t="shared" si="97"/>
        <v/>
      </c>
      <c r="N559" s="59"/>
      <c r="O559" s="59"/>
      <c r="P559" s="61"/>
      <c r="Q559" s="61"/>
      <c r="R559" s="62" t="str">
        <f>IF(C559="","",_xlfn.XLOOKUP(C559,table_Termination[Connector],table_Termination[Conduit_Size]))</f>
        <v/>
      </c>
      <c r="S559" s="63" t="str">
        <f>IF(C559="","",_xlfn.XLOOKUP(C559,table_Termination[Connector],table_Termination[Wire AWG]))</f>
        <v/>
      </c>
      <c r="T559" s="64" t="str">
        <f t="shared" si="89"/>
        <v/>
      </c>
      <c r="U559" s="65" t="str">
        <f>IF(C559="","",LEFT(_xlfn.XLOOKUP(C559,table_Termination[Connector],table_Termination[Voltage]),3))</f>
        <v/>
      </c>
      <c r="V559" s="66" t="str">
        <f t="shared" si="98"/>
        <v/>
      </c>
      <c r="W559" s="64" t="str" cm="1">
        <f t="array" aca="1" ref="W559" ca="1">IF(C559="","",IF(D559="MCC","------",IF(K559="","Black",_xlfn.XLOOKUP(K559,Table_RotateWireColor[circuit],INDIRECT("Table_RotateWireColor["&amp;U559&amp;"]")))))</f>
        <v/>
      </c>
      <c r="X559" s="64" t="str" cm="1">
        <f t="array" aca="1" ref="X559" ca="1">IF(C559="","",IF(D559="MCC","-----",IF(AH559=1,"-",IF(K559="","Red",_xlfn.XLOOKUP(L559,Table_RotateWireColor[circuit],INDIRECT("Table_RotateWireColor["&amp;U559&amp;"]"))))))</f>
        <v/>
      </c>
      <c r="Y559" s="64" t="str" cm="1">
        <f t="array" aca="1" ref="Y559" ca="1">IF(C559="","",IF(D559="MCC","-----",IF(AH559&lt;=2,"-",IF(K559="","Blue",_xlfn.XLOOKUP(M559,Table_RotateWireColor[circuit],INDIRECT("Table_RotateWireColor["&amp;U559&amp;"]"))))))</f>
        <v/>
      </c>
      <c r="Z559" s="64" t="str" cm="1">
        <f t="array" aca="1" ref="Z559" ca="1">IF(C559="","",IF(D559="MCC","-----",IF(AI559&lt;&gt;1,"-",IF(K559="","White",_xlfn.XLOOKUP("N",Table_RotateWireColor[circuit],INDIRECT("Table_RotateWireColor["&amp;U559&amp;"]"))))))</f>
        <v/>
      </c>
      <c r="AA559" s="64" t="str">
        <f t="shared" si="93"/>
        <v/>
      </c>
      <c r="AB559" s="67" t="str">
        <f>IF(C559="","","PWxx-"&amp;_xlfn.XLOOKUP(C559,table_Termination[Connector],table_Termination[Abbreviation])&amp;"T-xxSALx("&amp;IF(D559="LFMC",0,IF(D559="MCC",1,3))&amp;IF(Q559="Bolt",1,0)&amp;IF(AL559="None",0,IF(AL559="1G",1,IF(AL559="4x4",2,3)))&amp;")")</f>
        <v/>
      </c>
      <c r="AC559" s="68" t="str">
        <f>IF(D559="MCC","MC Cable Wire Colors "&amp;_xlfn.XLOOKUP(C559,table_Termination[Connector],table_Termination[MCC_Wire_Colors]),"")</f>
        <v/>
      </c>
      <c r="AD559" s="69"/>
      <c r="AG559" t="e">
        <f>IF(AND(LEFT(C559,2)="L6",_xlfn.NUMBERVALUE(LEFT(U559,3))&gt;250),"1ph",_xlfn.XLOOKUP(C559,table_Termination[Connector],table_Termination[Phasing]))</f>
        <v>#N/A</v>
      </c>
      <c r="AH559" t="e">
        <f>_xlfn.XLOOKUP('Order Entry'!AG559,lookup!$O$3:$O$7,lookup!$P$3:$P$7)</f>
        <v>#N/A</v>
      </c>
      <c r="AI559" t="e">
        <f>_xlfn.XLOOKUP('Order Entry'!AG559,lookup!$O$3:$O$7,lookup!$Q$3:$Q$7)</f>
        <v>#N/A</v>
      </c>
      <c r="AJ559">
        <f t="shared" si="90"/>
        <v>0</v>
      </c>
      <c r="AK559" t="e">
        <f>_xlfn.XLOOKUP(C559,table_Termination[Connector],table_Termination[Plate_Hole])</f>
        <v>#N/A</v>
      </c>
      <c r="AL559" t="e">
        <f>_xlfn.XLOOKUP(V559,lookup!$AD$68:$AD$72,lookup!$AC$68:$AC$72)</f>
        <v>#N/A</v>
      </c>
      <c r="AM559" s="44" t="str" cm="1">
        <f t="array" ref="AM559">IF(C559="","",IF(_xlfn.XLOOKUP(C559,table_Termination[Connector],table_Termination[Plate_Hole])=1.6,{"4x4","1G"},IF(_xlfn.XLOOKUP(C559,table_Termination[Connector],table_Termination[Plate_Hole])=2.1,"4x4","None")))</f>
        <v/>
      </c>
      <c r="AO559" s="44" t="str" cm="1">
        <f t="array" ref="AO559">IF(AM559="","None",_xlfn.XLOOKUP(_xlfn.ANCHORARRAY(AM559),lookup!$AC$68:$AC$72,lookup!$AD$68:$AD$72))</f>
        <v>None</v>
      </c>
      <c r="AQ559" s="44" t="s">
        <v>283</v>
      </c>
      <c r="AR559" t="str">
        <f>IF(C559="","",_xlfn.XLOOKUP(_xlfn.XLOOKUP(C559,table_Termination[Connector],table_Termination[SQD_Breaker]),Table_Breaker[breaker],Table_Breaker[Description]))</f>
        <v/>
      </c>
      <c r="AS559" t="str">
        <f>IF(C559="","",_xlfn.XLOOKUP(_xlfn.XLOOKUP(C559,table_Termination[Connector],table_Termination[HV_Siem_Breaker]),Table_Breaker[breaker],Table_Breaker[Description],""))</f>
        <v/>
      </c>
      <c r="AT559" s="44" t="s">
        <v>283</v>
      </c>
      <c r="AU559" t="e">
        <f t="shared" si="94"/>
        <v>#N/A</v>
      </c>
      <c r="AV559" t="e">
        <f t="shared" si="95"/>
        <v>#N/A</v>
      </c>
      <c r="AW559" s="44" t="str" cm="1">
        <f t="array" ref="AW559">IF(D559="","",_xlfn.TOROW(lookup!A740:A752))</f>
        <v/>
      </c>
    </row>
    <row r="560" spans="1:49" x14ac:dyDescent="0.25">
      <c r="A560" s="56">
        <v>551</v>
      </c>
      <c r="B560" s="57" t="str">
        <f t="shared" si="91"/>
        <v/>
      </c>
      <c r="C560" s="58"/>
      <c r="D560" s="58"/>
      <c r="E560" s="57"/>
      <c r="F560" s="57" t="str">
        <f t="shared" si="92"/>
        <v/>
      </c>
      <c r="G560" s="57"/>
      <c r="H560" s="59"/>
      <c r="I560" s="59" t="s">
        <v>183</v>
      </c>
      <c r="J560" s="59" t="s">
        <v>183</v>
      </c>
      <c r="K560" s="59"/>
      <c r="L560" s="60" t="str">
        <f t="shared" si="96"/>
        <v/>
      </c>
      <c r="M560" s="60" t="str">
        <f t="shared" si="97"/>
        <v/>
      </c>
      <c r="N560" s="59"/>
      <c r="O560" s="59"/>
      <c r="P560" s="61"/>
      <c r="Q560" s="61"/>
      <c r="R560" s="62" t="str">
        <f>IF(C560="","",_xlfn.XLOOKUP(C560,table_Termination[Connector],table_Termination[Conduit_Size]))</f>
        <v/>
      </c>
      <c r="S560" s="63" t="str">
        <f>IF(C560="","",_xlfn.XLOOKUP(C560,table_Termination[Connector],table_Termination[Wire AWG]))</f>
        <v/>
      </c>
      <c r="T560" s="64" t="str">
        <f t="shared" si="89"/>
        <v/>
      </c>
      <c r="U560" s="65" t="str">
        <f>IF(C560="","",LEFT(_xlfn.XLOOKUP(C560,table_Termination[Connector],table_Termination[Voltage]),3))</f>
        <v/>
      </c>
      <c r="V560" s="66" t="str">
        <f t="shared" si="98"/>
        <v/>
      </c>
      <c r="W560" s="64" t="str" cm="1">
        <f t="array" aca="1" ref="W560" ca="1">IF(C560="","",IF(D560="MCC","------",IF(K560="","Black",_xlfn.XLOOKUP(K560,Table_RotateWireColor[circuit],INDIRECT("Table_RotateWireColor["&amp;U560&amp;"]")))))</f>
        <v/>
      </c>
      <c r="X560" s="64" t="str" cm="1">
        <f t="array" aca="1" ref="X560" ca="1">IF(C560="","",IF(D560="MCC","-----",IF(AH560=1,"-",IF(K560="","Red",_xlfn.XLOOKUP(L560,Table_RotateWireColor[circuit],INDIRECT("Table_RotateWireColor["&amp;U560&amp;"]"))))))</f>
        <v/>
      </c>
      <c r="Y560" s="64" t="str" cm="1">
        <f t="array" aca="1" ref="Y560" ca="1">IF(C560="","",IF(D560="MCC","-----",IF(AH560&lt;=2,"-",IF(K560="","Blue",_xlfn.XLOOKUP(M560,Table_RotateWireColor[circuit],INDIRECT("Table_RotateWireColor["&amp;U560&amp;"]"))))))</f>
        <v/>
      </c>
      <c r="Z560" s="64" t="str" cm="1">
        <f t="array" aca="1" ref="Z560" ca="1">IF(C560="","",IF(D560="MCC","-----",IF(AI560&lt;&gt;1,"-",IF(K560="","White",_xlfn.XLOOKUP("N",Table_RotateWireColor[circuit],INDIRECT("Table_RotateWireColor["&amp;U560&amp;"]"))))))</f>
        <v/>
      </c>
      <c r="AA560" s="64" t="str">
        <f t="shared" si="93"/>
        <v/>
      </c>
      <c r="AB560" s="67" t="str">
        <f>IF(C560="","","PWxx-"&amp;_xlfn.XLOOKUP(C560,table_Termination[Connector],table_Termination[Abbreviation])&amp;"T-xxSALx("&amp;IF(D560="LFMC",0,IF(D560="MCC",1,3))&amp;IF(Q560="Bolt",1,0)&amp;IF(AL560="None",0,IF(AL560="1G",1,IF(AL560="4x4",2,3)))&amp;")")</f>
        <v/>
      </c>
      <c r="AC560" s="68" t="str">
        <f>IF(D560="MCC","MC Cable Wire Colors "&amp;_xlfn.XLOOKUP(C560,table_Termination[Connector],table_Termination[MCC_Wire_Colors]),"")</f>
        <v/>
      </c>
      <c r="AD560" s="69"/>
      <c r="AG560" t="e">
        <f>IF(AND(LEFT(C560,2)="L6",_xlfn.NUMBERVALUE(LEFT(U560,3))&gt;250),"1ph",_xlfn.XLOOKUP(C560,table_Termination[Connector],table_Termination[Phasing]))</f>
        <v>#N/A</v>
      </c>
      <c r="AH560" t="e">
        <f>_xlfn.XLOOKUP('Order Entry'!AG560,lookup!$O$3:$O$7,lookup!$P$3:$P$7)</f>
        <v>#N/A</v>
      </c>
      <c r="AI560" t="e">
        <f>_xlfn.XLOOKUP('Order Entry'!AG560,lookup!$O$3:$O$7,lookup!$Q$3:$Q$7)</f>
        <v>#N/A</v>
      </c>
      <c r="AJ560">
        <f t="shared" si="90"/>
        <v>0</v>
      </c>
      <c r="AK560" t="e">
        <f>_xlfn.XLOOKUP(C560,table_Termination[Connector],table_Termination[Plate_Hole])</f>
        <v>#N/A</v>
      </c>
      <c r="AL560" t="e">
        <f>_xlfn.XLOOKUP(V560,lookup!$AD$68:$AD$72,lookup!$AC$68:$AC$72)</f>
        <v>#N/A</v>
      </c>
      <c r="AM560" s="44" t="str" cm="1">
        <f t="array" ref="AM560">IF(C560="","",IF(_xlfn.XLOOKUP(C560,table_Termination[Connector],table_Termination[Plate_Hole])=1.6,{"4x4","1G"},IF(_xlfn.XLOOKUP(C560,table_Termination[Connector],table_Termination[Plate_Hole])=2.1,"4x4","None")))</f>
        <v/>
      </c>
      <c r="AO560" s="44" t="str" cm="1">
        <f t="array" ref="AO560">IF(AM560="","None",_xlfn.XLOOKUP(_xlfn.ANCHORARRAY(AM560),lookup!$AC$68:$AC$72,lookup!$AD$68:$AD$72))</f>
        <v>None</v>
      </c>
      <c r="AQ560" s="44" t="s">
        <v>283</v>
      </c>
      <c r="AR560" t="str">
        <f>IF(C560="","",_xlfn.XLOOKUP(_xlfn.XLOOKUP(C560,table_Termination[Connector],table_Termination[SQD_Breaker]),Table_Breaker[breaker],Table_Breaker[Description]))</f>
        <v/>
      </c>
      <c r="AS560" t="str">
        <f>IF(C560="","",_xlfn.XLOOKUP(_xlfn.XLOOKUP(C560,table_Termination[Connector],table_Termination[HV_Siem_Breaker]),Table_Breaker[breaker],Table_Breaker[Description],""))</f>
        <v/>
      </c>
      <c r="AT560" s="44" t="s">
        <v>283</v>
      </c>
      <c r="AU560" t="e">
        <f t="shared" si="94"/>
        <v>#N/A</v>
      </c>
      <c r="AV560" t="e">
        <f t="shared" si="95"/>
        <v>#N/A</v>
      </c>
      <c r="AW560" s="44" t="str" cm="1">
        <f t="array" ref="AW560">IF(D560="","",_xlfn.TOROW(lookup!A741:A753))</f>
        <v/>
      </c>
    </row>
    <row r="561" spans="1:49" x14ac:dyDescent="0.25">
      <c r="A561" s="56">
        <v>552</v>
      </c>
      <c r="B561" s="57" t="str">
        <f t="shared" si="91"/>
        <v/>
      </c>
      <c r="C561" s="58"/>
      <c r="D561" s="58"/>
      <c r="E561" s="57"/>
      <c r="F561" s="57" t="str">
        <f t="shared" si="92"/>
        <v/>
      </c>
      <c r="G561" s="57"/>
      <c r="H561" s="59"/>
      <c r="I561" s="59" t="s">
        <v>183</v>
      </c>
      <c r="J561" s="59" t="s">
        <v>183</v>
      </c>
      <c r="K561" s="59"/>
      <c r="L561" s="60" t="str">
        <f t="shared" si="96"/>
        <v/>
      </c>
      <c r="M561" s="60" t="str">
        <f t="shared" si="97"/>
        <v/>
      </c>
      <c r="N561" s="59"/>
      <c r="O561" s="59"/>
      <c r="P561" s="61"/>
      <c r="Q561" s="61"/>
      <c r="R561" s="62" t="str">
        <f>IF(C561="","",_xlfn.XLOOKUP(C561,table_Termination[Connector],table_Termination[Conduit_Size]))</f>
        <v/>
      </c>
      <c r="S561" s="63" t="str">
        <f>IF(C561="","",_xlfn.XLOOKUP(C561,table_Termination[Connector],table_Termination[Wire AWG]))</f>
        <v/>
      </c>
      <c r="T561" s="64" t="str">
        <f t="shared" si="89"/>
        <v/>
      </c>
      <c r="U561" s="65" t="str">
        <f>IF(C561="","",LEFT(_xlfn.XLOOKUP(C561,table_Termination[Connector],table_Termination[Voltage]),3))</f>
        <v/>
      </c>
      <c r="V561" s="66" t="str">
        <f t="shared" si="98"/>
        <v/>
      </c>
      <c r="W561" s="64" t="str" cm="1">
        <f t="array" aca="1" ref="W561" ca="1">IF(C561="","",IF(D561="MCC","------",IF(K561="","Black",_xlfn.XLOOKUP(K561,Table_RotateWireColor[circuit],INDIRECT("Table_RotateWireColor["&amp;U561&amp;"]")))))</f>
        <v/>
      </c>
      <c r="X561" s="64" t="str" cm="1">
        <f t="array" aca="1" ref="X561" ca="1">IF(C561="","",IF(D561="MCC","-----",IF(AH561=1,"-",IF(K561="","Red",_xlfn.XLOOKUP(L561,Table_RotateWireColor[circuit],INDIRECT("Table_RotateWireColor["&amp;U561&amp;"]"))))))</f>
        <v/>
      </c>
      <c r="Y561" s="64" t="str" cm="1">
        <f t="array" aca="1" ref="Y561" ca="1">IF(C561="","",IF(D561="MCC","-----",IF(AH561&lt;=2,"-",IF(K561="","Blue",_xlfn.XLOOKUP(M561,Table_RotateWireColor[circuit],INDIRECT("Table_RotateWireColor["&amp;U561&amp;"]"))))))</f>
        <v/>
      </c>
      <c r="Z561" s="64" t="str" cm="1">
        <f t="array" aca="1" ref="Z561" ca="1">IF(C561="","",IF(D561="MCC","-----",IF(AI561&lt;&gt;1,"-",IF(K561="","White",_xlfn.XLOOKUP("N",Table_RotateWireColor[circuit],INDIRECT("Table_RotateWireColor["&amp;U561&amp;"]"))))))</f>
        <v/>
      </c>
      <c r="AA561" s="64" t="str">
        <f t="shared" si="93"/>
        <v/>
      </c>
      <c r="AB561" s="67" t="str">
        <f>IF(C561="","","PWxx-"&amp;_xlfn.XLOOKUP(C561,table_Termination[Connector],table_Termination[Abbreviation])&amp;"T-xxSALx("&amp;IF(D561="LFMC",0,IF(D561="MCC",1,3))&amp;IF(Q561="Bolt",1,0)&amp;IF(AL561="None",0,IF(AL561="1G",1,IF(AL561="4x4",2,3)))&amp;")")</f>
        <v/>
      </c>
      <c r="AC561" s="68" t="str">
        <f>IF(D561="MCC","MC Cable Wire Colors "&amp;_xlfn.XLOOKUP(C561,table_Termination[Connector],table_Termination[MCC_Wire_Colors]),"")</f>
        <v/>
      </c>
      <c r="AD561" s="69"/>
      <c r="AG561" t="e">
        <f>IF(AND(LEFT(C561,2)="L6",_xlfn.NUMBERVALUE(LEFT(U561,3))&gt;250),"1ph",_xlfn.XLOOKUP(C561,table_Termination[Connector],table_Termination[Phasing]))</f>
        <v>#N/A</v>
      </c>
      <c r="AH561" t="e">
        <f>_xlfn.XLOOKUP('Order Entry'!AG561,lookup!$O$3:$O$7,lookup!$P$3:$P$7)</f>
        <v>#N/A</v>
      </c>
      <c r="AI561" t="e">
        <f>_xlfn.XLOOKUP('Order Entry'!AG561,lookup!$O$3:$O$7,lookup!$Q$3:$Q$7)</f>
        <v>#N/A</v>
      </c>
      <c r="AJ561">
        <f t="shared" si="90"/>
        <v>0</v>
      </c>
      <c r="AK561" t="e">
        <f>_xlfn.XLOOKUP(C561,table_Termination[Connector],table_Termination[Plate_Hole])</f>
        <v>#N/A</v>
      </c>
      <c r="AL561" t="e">
        <f>_xlfn.XLOOKUP(V561,lookup!$AD$68:$AD$72,lookup!$AC$68:$AC$72)</f>
        <v>#N/A</v>
      </c>
      <c r="AM561" s="44" t="str" cm="1">
        <f t="array" ref="AM561">IF(C561="","",IF(_xlfn.XLOOKUP(C561,table_Termination[Connector],table_Termination[Plate_Hole])=1.6,{"4x4","1G"},IF(_xlfn.XLOOKUP(C561,table_Termination[Connector],table_Termination[Plate_Hole])=2.1,"4x4","None")))</f>
        <v/>
      </c>
      <c r="AO561" s="44" t="str" cm="1">
        <f t="array" ref="AO561">IF(AM561="","None",_xlfn.XLOOKUP(_xlfn.ANCHORARRAY(AM561),lookup!$AC$68:$AC$72,lookup!$AD$68:$AD$72))</f>
        <v>None</v>
      </c>
      <c r="AQ561" s="44" t="s">
        <v>283</v>
      </c>
      <c r="AR561" t="str">
        <f>IF(C561="","",_xlfn.XLOOKUP(_xlfn.XLOOKUP(C561,table_Termination[Connector],table_Termination[SQD_Breaker]),Table_Breaker[breaker],Table_Breaker[Description]))</f>
        <v/>
      </c>
      <c r="AS561" t="str">
        <f>IF(C561="","",_xlfn.XLOOKUP(_xlfn.XLOOKUP(C561,table_Termination[Connector],table_Termination[HV_Siem_Breaker]),Table_Breaker[breaker],Table_Breaker[Description],""))</f>
        <v/>
      </c>
      <c r="AT561" s="44" t="s">
        <v>283</v>
      </c>
      <c r="AU561" t="e">
        <f t="shared" si="94"/>
        <v>#N/A</v>
      </c>
      <c r="AV561" t="e">
        <f t="shared" si="95"/>
        <v>#N/A</v>
      </c>
      <c r="AW561" s="44" t="str" cm="1">
        <f t="array" ref="AW561">IF(D561="","",_xlfn.TOROW(lookup!A742:A754))</f>
        <v/>
      </c>
    </row>
    <row r="562" spans="1:49" x14ac:dyDescent="0.25">
      <c r="A562" s="56">
        <v>553</v>
      </c>
      <c r="B562" s="57" t="str">
        <f t="shared" si="91"/>
        <v/>
      </c>
      <c r="C562" s="58"/>
      <c r="D562" s="58"/>
      <c r="E562" s="57"/>
      <c r="F562" s="57" t="str">
        <f t="shared" si="92"/>
        <v/>
      </c>
      <c r="G562" s="57"/>
      <c r="H562" s="59"/>
      <c r="I562" s="59" t="s">
        <v>183</v>
      </c>
      <c r="J562" s="59" t="s">
        <v>183</v>
      </c>
      <c r="K562" s="59"/>
      <c r="L562" s="60" t="str">
        <f t="shared" si="96"/>
        <v/>
      </c>
      <c r="M562" s="60" t="str">
        <f t="shared" si="97"/>
        <v/>
      </c>
      <c r="N562" s="59"/>
      <c r="O562" s="59"/>
      <c r="P562" s="61"/>
      <c r="Q562" s="61"/>
      <c r="R562" s="62" t="str">
        <f>IF(C562="","",_xlfn.XLOOKUP(C562,table_Termination[Connector],table_Termination[Conduit_Size]))</f>
        <v/>
      </c>
      <c r="S562" s="63" t="str">
        <f>IF(C562="","",_xlfn.XLOOKUP(C562,table_Termination[Connector],table_Termination[Wire AWG]))</f>
        <v/>
      </c>
      <c r="T562" s="64" t="str">
        <f t="shared" si="89"/>
        <v/>
      </c>
      <c r="U562" s="65" t="str">
        <f>IF(C562="","",LEFT(_xlfn.XLOOKUP(C562,table_Termination[Connector],table_Termination[Voltage]),3))</f>
        <v/>
      </c>
      <c r="V562" s="66" t="str">
        <f t="shared" si="98"/>
        <v/>
      </c>
      <c r="W562" s="64" t="str" cm="1">
        <f t="array" aca="1" ref="W562" ca="1">IF(C562="","",IF(D562="MCC","------",IF(K562="","Black",_xlfn.XLOOKUP(K562,Table_RotateWireColor[circuit],INDIRECT("Table_RotateWireColor["&amp;U562&amp;"]")))))</f>
        <v/>
      </c>
      <c r="X562" s="64" t="str" cm="1">
        <f t="array" aca="1" ref="X562" ca="1">IF(C562="","",IF(D562="MCC","-----",IF(AH562=1,"-",IF(K562="","Red",_xlfn.XLOOKUP(L562,Table_RotateWireColor[circuit],INDIRECT("Table_RotateWireColor["&amp;U562&amp;"]"))))))</f>
        <v/>
      </c>
      <c r="Y562" s="64" t="str" cm="1">
        <f t="array" aca="1" ref="Y562" ca="1">IF(C562="","",IF(D562="MCC","-----",IF(AH562&lt;=2,"-",IF(K562="","Blue",_xlfn.XLOOKUP(M562,Table_RotateWireColor[circuit],INDIRECT("Table_RotateWireColor["&amp;U562&amp;"]"))))))</f>
        <v/>
      </c>
      <c r="Z562" s="64" t="str" cm="1">
        <f t="array" aca="1" ref="Z562" ca="1">IF(C562="","",IF(D562="MCC","-----",IF(AI562&lt;&gt;1,"-",IF(K562="","White",_xlfn.XLOOKUP("N",Table_RotateWireColor[circuit],INDIRECT("Table_RotateWireColor["&amp;U562&amp;"]"))))))</f>
        <v/>
      </c>
      <c r="AA562" s="64" t="str">
        <f t="shared" si="93"/>
        <v/>
      </c>
      <c r="AB562" s="67" t="str">
        <f>IF(C562="","","PWxx-"&amp;_xlfn.XLOOKUP(C562,table_Termination[Connector],table_Termination[Abbreviation])&amp;"T-xxSALx("&amp;IF(D562="LFMC",0,IF(D562="MCC",1,3))&amp;IF(Q562="Bolt",1,0)&amp;IF(AL562="None",0,IF(AL562="1G",1,IF(AL562="4x4",2,3)))&amp;")")</f>
        <v/>
      </c>
      <c r="AC562" s="68" t="str">
        <f>IF(D562="MCC","MC Cable Wire Colors "&amp;_xlfn.XLOOKUP(C562,table_Termination[Connector],table_Termination[MCC_Wire_Colors]),"")</f>
        <v/>
      </c>
      <c r="AD562" s="69"/>
      <c r="AG562" t="e">
        <f>IF(AND(LEFT(C562,2)="L6",_xlfn.NUMBERVALUE(LEFT(U562,3))&gt;250),"1ph",_xlfn.XLOOKUP(C562,table_Termination[Connector],table_Termination[Phasing]))</f>
        <v>#N/A</v>
      </c>
      <c r="AH562" t="e">
        <f>_xlfn.XLOOKUP('Order Entry'!AG562,lookup!$O$3:$O$7,lookup!$P$3:$P$7)</f>
        <v>#N/A</v>
      </c>
      <c r="AI562" t="e">
        <f>_xlfn.XLOOKUP('Order Entry'!AG562,lookup!$O$3:$O$7,lookup!$Q$3:$Q$7)</f>
        <v>#N/A</v>
      </c>
      <c r="AJ562">
        <f t="shared" si="90"/>
        <v>0</v>
      </c>
      <c r="AK562" t="e">
        <f>_xlfn.XLOOKUP(C562,table_Termination[Connector],table_Termination[Plate_Hole])</f>
        <v>#N/A</v>
      </c>
      <c r="AL562" t="e">
        <f>_xlfn.XLOOKUP(V562,lookup!$AD$68:$AD$72,lookup!$AC$68:$AC$72)</f>
        <v>#N/A</v>
      </c>
      <c r="AM562" s="44" t="str" cm="1">
        <f t="array" ref="AM562">IF(C562="","",IF(_xlfn.XLOOKUP(C562,table_Termination[Connector],table_Termination[Plate_Hole])=1.6,{"4x4","1G"},IF(_xlfn.XLOOKUP(C562,table_Termination[Connector],table_Termination[Plate_Hole])=2.1,"4x4","None")))</f>
        <v/>
      </c>
      <c r="AO562" s="44" t="str" cm="1">
        <f t="array" ref="AO562">IF(AM562="","None",_xlfn.XLOOKUP(_xlfn.ANCHORARRAY(AM562),lookup!$AC$68:$AC$72,lookup!$AD$68:$AD$72))</f>
        <v>None</v>
      </c>
      <c r="AQ562" s="44" t="s">
        <v>283</v>
      </c>
      <c r="AR562" t="str">
        <f>IF(C562="","",_xlfn.XLOOKUP(_xlfn.XLOOKUP(C562,table_Termination[Connector],table_Termination[SQD_Breaker]),Table_Breaker[breaker],Table_Breaker[Description]))</f>
        <v/>
      </c>
      <c r="AS562" t="str">
        <f>IF(C562="","",_xlfn.XLOOKUP(_xlfn.XLOOKUP(C562,table_Termination[Connector],table_Termination[HV_Siem_Breaker]),Table_Breaker[breaker],Table_Breaker[Description],""))</f>
        <v/>
      </c>
      <c r="AT562" s="44" t="s">
        <v>283</v>
      </c>
      <c r="AU562" t="e">
        <f t="shared" si="94"/>
        <v>#N/A</v>
      </c>
      <c r="AV562" t="e">
        <f t="shared" si="95"/>
        <v>#N/A</v>
      </c>
      <c r="AW562" s="44" t="str" cm="1">
        <f t="array" ref="AW562">IF(D562="","",_xlfn.TOROW(lookup!A743:A755))</f>
        <v/>
      </c>
    </row>
    <row r="563" spans="1:49" x14ac:dyDescent="0.25">
      <c r="A563" s="56">
        <v>554</v>
      </c>
      <c r="B563" s="57" t="str">
        <f t="shared" si="91"/>
        <v/>
      </c>
      <c r="C563" s="58"/>
      <c r="D563" s="58"/>
      <c r="E563" s="57"/>
      <c r="F563" s="57" t="str">
        <f t="shared" si="92"/>
        <v/>
      </c>
      <c r="G563" s="57"/>
      <c r="H563" s="59"/>
      <c r="I563" s="59" t="s">
        <v>183</v>
      </c>
      <c r="J563" s="59" t="s">
        <v>183</v>
      </c>
      <c r="K563" s="59"/>
      <c r="L563" s="60" t="str">
        <f t="shared" si="96"/>
        <v/>
      </c>
      <c r="M563" s="60" t="str">
        <f t="shared" si="97"/>
        <v/>
      </c>
      <c r="N563" s="59"/>
      <c r="O563" s="59"/>
      <c r="P563" s="61"/>
      <c r="Q563" s="61"/>
      <c r="R563" s="62" t="str">
        <f>IF(C563="","",_xlfn.XLOOKUP(C563,table_Termination[Connector],table_Termination[Conduit_Size]))</f>
        <v/>
      </c>
      <c r="S563" s="63" t="str">
        <f>IF(C563="","",_xlfn.XLOOKUP(C563,table_Termination[Connector],table_Termination[Wire AWG]))</f>
        <v/>
      </c>
      <c r="T563" s="64" t="str">
        <f t="shared" si="89"/>
        <v/>
      </c>
      <c r="U563" s="65" t="str">
        <f>IF(C563="","",LEFT(_xlfn.XLOOKUP(C563,table_Termination[Connector],table_Termination[Voltage]),3))</f>
        <v/>
      </c>
      <c r="V563" s="66" t="str">
        <f t="shared" si="98"/>
        <v/>
      </c>
      <c r="W563" s="64" t="str" cm="1">
        <f t="array" aca="1" ref="W563" ca="1">IF(C563="","",IF(D563="MCC","------",IF(K563="","Black",_xlfn.XLOOKUP(K563,Table_RotateWireColor[circuit],INDIRECT("Table_RotateWireColor["&amp;U563&amp;"]")))))</f>
        <v/>
      </c>
      <c r="X563" s="64" t="str" cm="1">
        <f t="array" aca="1" ref="X563" ca="1">IF(C563="","",IF(D563="MCC","-----",IF(AH563=1,"-",IF(K563="","Red",_xlfn.XLOOKUP(L563,Table_RotateWireColor[circuit],INDIRECT("Table_RotateWireColor["&amp;U563&amp;"]"))))))</f>
        <v/>
      </c>
      <c r="Y563" s="64" t="str" cm="1">
        <f t="array" aca="1" ref="Y563" ca="1">IF(C563="","",IF(D563="MCC","-----",IF(AH563&lt;=2,"-",IF(K563="","Blue",_xlfn.XLOOKUP(M563,Table_RotateWireColor[circuit],INDIRECT("Table_RotateWireColor["&amp;U563&amp;"]"))))))</f>
        <v/>
      </c>
      <c r="Z563" s="64" t="str" cm="1">
        <f t="array" aca="1" ref="Z563" ca="1">IF(C563="","",IF(D563="MCC","-----",IF(AI563&lt;&gt;1,"-",IF(K563="","White",_xlfn.XLOOKUP("N",Table_RotateWireColor[circuit],INDIRECT("Table_RotateWireColor["&amp;U563&amp;"]"))))))</f>
        <v/>
      </c>
      <c r="AA563" s="64" t="str">
        <f t="shared" si="93"/>
        <v/>
      </c>
      <c r="AB563" s="67" t="str">
        <f>IF(C563="","","PWxx-"&amp;_xlfn.XLOOKUP(C563,table_Termination[Connector],table_Termination[Abbreviation])&amp;"T-xxSALx("&amp;IF(D563="LFMC",0,IF(D563="MCC",1,3))&amp;IF(Q563="Bolt",1,0)&amp;IF(AL563="None",0,IF(AL563="1G",1,IF(AL563="4x4",2,3)))&amp;")")</f>
        <v/>
      </c>
      <c r="AC563" s="68" t="str">
        <f>IF(D563="MCC","MC Cable Wire Colors "&amp;_xlfn.XLOOKUP(C563,table_Termination[Connector],table_Termination[MCC_Wire_Colors]),"")</f>
        <v/>
      </c>
      <c r="AD563" s="69"/>
      <c r="AG563" t="e">
        <f>IF(AND(LEFT(C563,2)="L6",_xlfn.NUMBERVALUE(LEFT(U563,3))&gt;250),"1ph",_xlfn.XLOOKUP(C563,table_Termination[Connector],table_Termination[Phasing]))</f>
        <v>#N/A</v>
      </c>
      <c r="AH563" t="e">
        <f>_xlfn.XLOOKUP('Order Entry'!AG563,lookup!$O$3:$O$7,lookup!$P$3:$P$7)</f>
        <v>#N/A</v>
      </c>
      <c r="AI563" t="e">
        <f>_xlfn.XLOOKUP('Order Entry'!AG563,lookup!$O$3:$O$7,lookup!$Q$3:$Q$7)</f>
        <v>#N/A</v>
      </c>
      <c r="AJ563">
        <f t="shared" si="90"/>
        <v>0</v>
      </c>
      <c r="AK563" t="e">
        <f>_xlfn.XLOOKUP(C563,table_Termination[Connector],table_Termination[Plate_Hole])</f>
        <v>#N/A</v>
      </c>
      <c r="AL563" t="e">
        <f>_xlfn.XLOOKUP(V563,lookup!$AD$68:$AD$72,lookup!$AC$68:$AC$72)</f>
        <v>#N/A</v>
      </c>
      <c r="AM563" s="44" t="str" cm="1">
        <f t="array" ref="AM563">IF(C563="","",IF(_xlfn.XLOOKUP(C563,table_Termination[Connector],table_Termination[Plate_Hole])=1.6,{"4x4","1G"},IF(_xlfn.XLOOKUP(C563,table_Termination[Connector],table_Termination[Plate_Hole])=2.1,"4x4","None")))</f>
        <v/>
      </c>
      <c r="AO563" s="44" t="str" cm="1">
        <f t="array" ref="AO563">IF(AM563="","None",_xlfn.XLOOKUP(_xlfn.ANCHORARRAY(AM563),lookup!$AC$68:$AC$72,lookup!$AD$68:$AD$72))</f>
        <v>None</v>
      </c>
      <c r="AQ563" s="44" t="s">
        <v>283</v>
      </c>
      <c r="AR563" t="str">
        <f>IF(C563="","",_xlfn.XLOOKUP(_xlfn.XLOOKUP(C563,table_Termination[Connector],table_Termination[SQD_Breaker]),Table_Breaker[breaker],Table_Breaker[Description]))</f>
        <v/>
      </c>
      <c r="AS563" t="str">
        <f>IF(C563="","",_xlfn.XLOOKUP(_xlfn.XLOOKUP(C563,table_Termination[Connector],table_Termination[HV_Siem_Breaker]),Table_Breaker[breaker],Table_Breaker[Description],""))</f>
        <v/>
      </c>
      <c r="AT563" s="44" t="s">
        <v>283</v>
      </c>
      <c r="AU563" t="e">
        <f t="shared" si="94"/>
        <v>#N/A</v>
      </c>
      <c r="AV563" t="e">
        <f t="shared" si="95"/>
        <v>#N/A</v>
      </c>
      <c r="AW563" s="44" t="str" cm="1">
        <f t="array" ref="AW563">IF(D563="","",_xlfn.TOROW(lookup!A744:A756))</f>
        <v/>
      </c>
    </row>
    <row r="564" spans="1:49" x14ac:dyDescent="0.25">
      <c r="A564" s="56">
        <v>555</v>
      </c>
      <c r="B564" s="57" t="str">
        <f t="shared" si="91"/>
        <v/>
      </c>
      <c r="C564" s="58"/>
      <c r="D564" s="58"/>
      <c r="E564" s="57"/>
      <c r="F564" s="57" t="str">
        <f t="shared" si="92"/>
        <v/>
      </c>
      <c r="G564" s="57"/>
      <c r="H564" s="59"/>
      <c r="I564" s="59" t="s">
        <v>183</v>
      </c>
      <c r="J564" s="59" t="s">
        <v>183</v>
      </c>
      <c r="K564" s="59"/>
      <c r="L564" s="60" t="str">
        <f t="shared" si="96"/>
        <v/>
      </c>
      <c r="M564" s="60" t="str">
        <f t="shared" si="97"/>
        <v/>
      </c>
      <c r="N564" s="59"/>
      <c r="O564" s="59"/>
      <c r="P564" s="61"/>
      <c r="Q564" s="61"/>
      <c r="R564" s="62" t="str">
        <f>IF(C564="","",_xlfn.XLOOKUP(C564,table_Termination[Connector],table_Termination[Conduit_Size]))</f>
        <v/>
      </c>
      <c r="S564" s="63" t="str">
        <f>IF(C564="","",_xlfn.XLOOKUP(C564,table_Termination[Connector],table_Termination[Wire AWG]))</f>
        <v/>
      </c>
      <c r="T564" s="64" t="str">
        <f t="shared" si="89"/>
        <v/>
      </c>
      <c r="U564" s="65" t="str">
        <f>IF(C564="","",LEFT(_xlfn.XLOOKUP(C564,table_Termination[Connector],table_Termination[Voltage]),3))</f>
        <v/>
      </c>
      <c r="V564" s="66" t="str">
        <f t="shared" si="98"/>
        <v/>
      </c>
      <c r="W564" s="64" t="str" cm="1">
        <f t="array" aca="1" ref="W564" ca="1">IF(C564="","",IF(D564="MCC","------",IF(K564="","Black",_xlfn.XLOOKUP(K564,Table_RotateWireColor[circuit],INDIRECT("Table_RotateWireColor["&amp;U564&amp;"]")))))</f>
        <v/>
      </c>
      <c r="X564" s="64" t="str" cm="1">
        <f t="array" aca="1" ref="X564" ca="1">IF(C564="","",IF(D564="MCC","-----",IF(AH564=1,"-",IF(K564="","Red",_xlfn.XLOOKUP(L564,Table_RotateWireColor[circuit],INDIRECT("Table_RotateWireColor["&amp;U564&amp;"]"))))))</f>
        <v/>
      </c>
      <c r="Y564" s="64" t="str" cm="1">
        <f t="array" aca="1" ref="Y564" ca="1">IF(C564="","",IF(D564="MCC","-----",IF(AH564&lt;=2,"-",IF(K564="","Blue",_xlfn.XLOOKUP(M564,Table_RotateWireColor[circuit],INDIRECT("Table_RotateWireColor["&amp;U564&amp;"]"))))))</f>
        <v/>
      </c>
      <c r="Z564" s="64" t="str" cm="1">
        <f t="array" aca="1" ref="Z564" ca="1">IF(C564="","",IF(D564="MCC","-----",IF(AI564&lt;&gt;1,"-",IF(K564="","White",_xlfn.XLOOKUP("N",Table_RotateWireColor[circuit],INDIRECT("Table_RotateWireColor["&amp;U564&amp;"]"))))))</f>
        <v/>
      </c>
      <c r="AA564" s="64" t="str">
        <f t="shared" si="93"/>
        <v/>
      </c>
      <c r="AB564" s="67" t="str">
        <f>IF(C564="","","PWxx-"&amp;_xlfn.XLOOKUP(C564,table_Termination[Connector],table_Termination[Abbreviation])&amp;"T-xxSALx("&amp;IF(D564="LFMC",0,IF(D564="MCC",1,3))&amp;IF(Q564="Bolt",1,0)&amp;IF(AL564="None",0,IF(AL564="1G",1,IF(AL564="4x4",2,3)))&amp;")")</f>
        <v/>
      </c>
      <c r="AC564" s="68" t="str">
        <f>IF(D564="MCC","MC Cable Wire Colors "&amp;_xlfn.XLOOKUP(C564,table_Termination[Connector],table_Termination[MCC_Wire_Colors]),"")</f>
        <v/>
      </c>
      <c r="AD564" s="69"/>
      <c r="AG564" t="e">
        <f>IF(AND(LEFT(C564,2)="L6",_xlfn.NUMBERVALUE(LEFT(U564,3))&gt;250),"1ph",_xlfn.XLOOKUP(C564,table_Termination[Connector],table_Termination[Phasing]))</f>
        <v>#N/A</v>
      </c>
      <c r="AH564" t="e">
        <f>_xlfn.XLOOKUP('Order Entry'!AG564,lookup!$O$3:$O$7,lookup!$P$3:$P$7)</f>
        <v>#N/A</v>
      </c>
      <c r="AI564" t="e">
        <f>_xlfn.XLOOKUP('Order Entry'!AG564,lookup!$O$3:$O$7,lookup!$Q$3:$Q$7)</f>
        <v>#N/A</v>
      </c>
      <c r="AJ564">
        <f t="shared" si="90"/>
        <v>0</v>
      </c>
      <c r="AK564" t="e">
        <f>_xlfn.XLOOKUP(C564,table_Termination[Connector],table_Termination[Plate_Hole])</f>
        <v>#N/A</v>
      </c>
      <c r="AL564" t="e">
        <f>_xlfn.XLOOKUP(V564,lookup!$AD$68:$AD$72,lookup!$AC$68:$AC$72)</f>
        <v>#N/A</v>
      </c>
      <c r="AM564" s="44" t="str" cm="1">
        <f t="array" ref="AM564">IF(C564="","",IF(_xlfn.XLOOKUP(C564,table_Termination[Connector],table_Termination[Plate_Hole])=1.6,{"4x4","1G"},IF(_xlfn.XLOOKUP(C564,table_Termination[Connector],table_Termination[Plate_Hole])=2.1,"4x4","None")))</f>
        <v/>
      </c>
      <c r="AO564" s="44" t="str" cm="1">
        <f t="array" ref="AO564">IF(AM564="","None",_xlfn.XLOOKUP(_xlfn.ANCHORARRAY(AM564),lookup!$AC$68:$AC$72,lookup!$AD$68:$AD$72))</f>
        <v>None</v>
      </c>
      <c r="AQ564" s="44" t="s">
        <v>283</v>
      </c>
      <c r="AR564" t="str">
        <f>IF(C564="","",_xlfn.XLOOKUP(_xlfn.XLOOKUP(C564,table_Termination[Connector],table_Termination[SQD_Breaker]),Table_Breaker[breaker],Table_Breaker[Description]))</f>
        <v/>
      </c>
      <c r="AS564" t="str">
        <f>IF(C564="","",_xlfn.XLOOKUP(_xlfn.XLOOKUP(C564,table_Termination[Connector],table_Termination[HV_Siem_Breaker]),Table_Breaker[breaker],Table_Breaker[Description],""))</f>
        <v/>
      </c>
      <c r="AT564" s="44" t="s">
        <v>283</v>
      </c>
      <c r="AU564" t="e">
        <f t="shared" si="94"/>
        <v>#N/A</v>
      </c>
      <c r="AV564" t="e">
        <f t="shared" si="95"/>
        <v>#N/A</v>
      </c>
      <c r="AW564" s="44" t="str" cm="1">
        <f t="array" ref="AW564">IF(D564="","",_xlfn.TOROW(lookup!A745:A757))</f>
        <v/>
      </c>
    </row>
    <row r="565" spans="1:49" x14ac:dyDescent="0.25">
      <c r="A565" s="56">
        <v>556</v>
      </c>
      <c r="B565" s="57" t="str">
        <f t="shared" si="91"/>
        <v/>
      </c>
      <c r="C565" s="58"/>
      <c r="D565" s="58"/>
      <c r="E565" s="57"/>
      <c r="F565" s="57" t="str">
        <f t="shared" si="92"/>
        <v/>
      </c>
      <c r="G565" s="57"/>
      <c r="H565" s="59"/>
      <c r="I565" s="59" t="s">
        <v>183</v>
      </c>
      <c r="J565" s="59" t="s">
        <v>183</v>
      </c>
      <c r="K565" s="59"/>
      <c r="L565" s="60" t="str">
        <f t="shared" si="96"/>
        <v/>
      </c>
      <c r="M565" s="60" t="str">
        <f t="shared" si="97"/>
        <v/>
      </c>
      <c r="N565" s="59"/>
      <c r="O565" s="59"/>
      <c r="P565" s="61"/>
      <c r="Q565" s="61"/>
      <c r="R565" s="62" t="str">
        <f>IF(C565="","",_xlfn.XLOOKUP(C565,table_Termination[Connector],table_Termination[Conduit_Size]))</f>
        <v/>
      </c>
      <c r="S565" s="63" t="str">
        <f>IF(C565="","",_xlfn.XLOOKUP(C565,table_Termination[Connector],table_Termination[Wire AWG]))</f>
        <v/>
      </c>
      <c r="T565" s="64" t="str">
        <f t="shared" si="89"/>
        <v/>
      </c>
      <c r="U565" s="65" t="str">
        <f>IF(C565="","",LEFT(_xlfn.XLOOKUP(C565,table_Termination[Connector],table_Termination[Voltage]),3))</f>
        <v/>
      </c>
      <c r="V565" s="66" t="str">
        <f t="shared" si="98"/>
        <v/>
      </c>
      <c r="W565" s="64" t="str" cm="1">
        <f t="array" aca="1" ref="W565" ca="1">IF(C565="","",IF(D565="MCC","------",IF(K565="","Black",_xlfn.XLOOKUP(K565,Table_RotateWireColor[circuit],INDIRECT("Table_RotateWireColor["&amp;U565&amp;"]")))))</f>
        <v/>
      </c>
      <c r="X565" s="64" t="str" cm="1">
        <f t="array" aca="1" ref="X565" ca="1">IF(C565="","",IF(D565="MCC","-----",IF(AH565=1,"-",IF(K565="","Red",_xlfn.XLOOKUP(L565,Table_RotateWireColor[circuit],INDIRECT("Table_RotateWireColor["&amp;U565&amp;"]"))))))</f>
        <v/>
      </c>
      <c r="Y565" s="64" t="str" cm="1">
        <f t="array" aca="1" ref="Y565" ca="1">IF(C565="","",IF(D565="MCC","-----",IF(AH565&lt;=2,"-",IF(K565="","Blue",_xlfn.XLOOKUP(M565,Table_RotateWireColor[circuit],INDIRECT("Table_RotateWireColor["&amp;U565&amp;"]"))))))</f>
        <v/>
      </c>
      <c r="Z565" s="64" t="str" cm="1">
        <f t="array" aca="1" ref="Z565" ca="1">IF(C565="","",IF(D565="MCC","-----",IF(AI565&lt;&gt;1,"-",IF(K565="","White",_xlfn.XLOOKUP("N",Table_RotateWireColor[circuit],INDIRECT("Table_RotateWireColor["&amp;U565&amp;"]"))))))</f>
        <v/>
      </c>
      <c r="AA565" s="64" t="str">
        <f t="shared" si="93"/>
        <v/>
      </c>
      <c r="AB565" s="67" t="str">
        <f>IF(C565="","","PWxx-"&amp;_xlfn.XLOOKUP(C565,table_Termination[Connector],table_Termination[Abbreviation])&amp;"T-xxSALx("&amp;IF(D565="LFMC",0,IF(D565="MCC",1,3))&amp;IF(Q565="Bolt",1,0)&amp;IF(AL565="None",0,IF(AL565="1G",1,IF(AL565="4x4",2,3)))&amp;")")</f>
        <v/>
      </c>
      <c r="AC565" s="68" t="str">
        <f>IF(D565="MCC","MC Cable Wire Colors "&amp;_xlfn.XLOOKUP(C565,table_Termination[Connector],table_Termination[MCC_Wire_Colors]),"")</f>
        <v/>
      </c>
      <c r="AD565" s="69"/>
      <c r="AG565" t="e">
        <f>IF(AND(LEFT(C565,2)="L6",_xlfn.NUMBERVALUE(LEFT(U565,3))&gt;250),"1ph",_xlfn.XLOOKUP(C565,table_Termination[Connector],table_Termination[Phasing]))</f>
        <v>#N/A</v>
      </c>
      <c r="AH565" t="e">
        <f>_xlfn.XLOOKUP('Order Entry'!AG565,lookup!$O$3:$O$7,lookup!$P$3:$P$7)</f>
        <v>#N/A</v>
      </c>
      <c r="AI565" t="e">
        <f>_xlfn.XLOOKUP('Order Entry'!AG565,lookup!$O$3:$O$7,lookup!$Q$3:$Q$7)</f>
        <v>#N/A</v>
      </c>
      <c r="AJ565">
        <f t="shared" si="90"/>
        <v>0</v>
      </c>
      <c r="AK565" t="e">
        <f>_xlfn.XLOOKUP(C565,table_Termination[Connector],table_Termination[Plate_Hole])</f>
        <v>#N/A</v>
      </c>
      <c r="AL565" t="e">
        <f>_xlfn.XLOOKUP(V565,lookup!$AD$68:$AD$72,lookup!$AC$68:$AC$72)</f>
        <v>#N/A</v>
      </c>
      <c r="AM565" s="44" t="str" cm="1">
        <f t="array" ref="AM565">IF(C565="","",IF(_xlfn.XLOOKUP(C565,table_Termination[Connector],table_Termination[Plate_Hole])=1.6,{"4x4","1G"},IF(_xlfn.XLOOKUP(C565,table_Termination[Connector],table_Termination[Plate_Hole])=2.1,"4x4","None")))</f>
        <v/>
      </c>
      <c r="AO565" s="44" t="str" cm="1">
        <f t="array" ref="AO565">IF(AM565="","None",_xlfn.XLOOKUP(_xlfn.ANCHORARRAY(AM565),lookup!$AC$68:$AC$72,lookup!$AD$68:$AD$72))</f>
        <v>None</v>
      </c>
      <c r="AQ565" s="44" t="s">
        <v>283</v>
      </c>
      <c r="AR565" t="str">
        <f>IF(C565="","",_xlfn.XLOOKUP(_xlfn.XLOOKUP(C565,table_Termination[Connector],table_Termination[SQD_Breaker]),Table_Breaker[breaker],Table_Breaker[Description]))</f>
        <v/>
      </c>
      <c r="AS565" t="str">
        <f>IF(C565="","",_xlfn.XLOOKUP(_xlfn.XLOOKUP(C565,table_Termination[Connector],table_Termination[HV_Siem_Breaker]),Table_Breaker[breaker],Table_Breaker[Description],""))</f>
        <v/>
      </c>
      <c r="AT565" s="44" t="s">
        <v>283</v>
      </c>
      <c r="AU565" t="e">
        <f t="shared" si="94"/>
        <v>#N/A</v>
      </c>
      <c r="AV565" t="e">
        <f t="shared" si="95"/>
        <v>#N/A</v>
      </c>
      <c r="AW565" s="44" t="str" cm="1">
        <f t="array" ref="AW565">IF(D565="","",_xlfn.TOROW(lookup!A746:A758))</f>
        <v/>
      </c>
    </row>
    <row r="566" spans="1:49" x14ac:dyDescent="0.25">
      <c r="A566" s="56">
        <v>557</v>
      </c>
      <c r="B566" s="57" t="str">
        <f t="shared" si="91"/>
        <v/>
      </c>
      <c r="C566" s="58"/>
      <c r="D566" s="58"/>
      <c r="E566" s="57"/>
      <c r="F566" s="57" t="str">
        <f t="shared" si="92"/>
        <v/>
      </c>
      <c r="G566" s="57"/>
      <c r="H566" s="59"/>
      <c r="I566" s="59" t="s">
        <v>183</v>
      </c>
      <c r="J566" s="59" t="s">
        <v>183</v>
      </c>
      <c r="K566" s="59"/>
      <c r="L566" s="60" t="str">
        <f t="shared" si="96"/>
        <v/>
      </c>
      <c r="M566" s="60" t="str">
        <f t="shared" si="97"/>
        <v/>
      </c>
      <c r="N566" s="59"/>
      <c r="O566" s="59"/>
      <c r="P566" s="61"/>
      <c r="Q566" s="61"/>
      <c r="R566" s="62" t="str">
        <f>IF(C566="","",_xlfn.XLOOKUP(C566,table_Termination[Connector],table_Termination[Conduit_Size]))</f>
        <v/>
      </c>
      <c r="S566" s="63" t="str">
        <f>IF(C566="","",_xlfn.XLOOKUP(C566,table_Termination[Connector],table_Termination[Wire AWG]))</f>
        <v/>
      </c>
      <c r="T566" s="64" t="str">
        <f t="shared" si="89"/>
        <v/>
      </c>
      <c r="U566" s="65" t="str">
        <f>IF(C566="","",LEFT(_xlfn.XLOOKUP(C566,table_Termination[Connector],table_Termination[Voltage]),3))</f>
        <v/>
      </c>
      <c r="V566" s="66" t="str">
        <f t="shared" si="98"/>
        <v/>
      </c>
      <c r="W566" s="64" t="str" cm="1">
        <f t="array" aca="1" ref="W566" ca="1">IF(C566="","",IF(D566="MCC","------",IF(K566="","Black",_xlfn.XLOOKUP(K566,Table_RotateWireColor[circuit],INDIRECT("Table_RotateWireColor["&amp;U566&amp;"]")))))</f>
        <v/>
      </c>
      <c r="X566" s="64" t="str" cm="1">
        <f t="array" aca="1" ref="X566" ca="1">IF(C566="","",IF(D566="MCC","-----",IF(AH566=1,"-",IF(K566="","Red",_xlfn.XLOOKUP(L566,Table_RotateWireColor[circuit],INDIRECT("Table_RotateWireColor["&amp;U566&amp;"]"))))))</f>
        <v/>
      </c>
      <c r="Y566" s="64" t="str" cm="1">
        <f t="array" aca="1" ref="Y566" ca="1">IF(C566="","",IF(D566="MCC","-----",IF(AH566&lt;=2,"-",IF(K566="","Blue",_xlfn.XLOOKUP(M566,Table_RotateWireColor[circuit],INDIRECT("Table_RotateWireColor["&amp;U566&amp;"]"))))))</f>
        <v/>
      </c>
      <c r="Z566" s="64" t="str" cm="1">
        <f t="array" aca="1" ref="Z566" ca="1">IF(C566="","",IF(D566="MCC","-----",IF(AI566&lt;&gt;1,"-",IF(K566="","White",_xlfn.XLOOKUP("N",Table_RotateWireColor[circuit],INDIRECT("Table_RotateWireColor["&amp;U566&amp;"]"))))))</f>
        <v/>
      </c>
      <c r="AA566" s="64" t="str">
        <f t="shared" si="93"/>
        <v/>
      </c>
      <c r="AB566" s="67" t="str">
        <f>IF(C566="","","PWxx-"&amp;_xlfn.XLOOKUP(C566,table_Termination[Connector],table_Termination[Abbreviation])&amp;"T-xxSALx("&amp;IF(D566="LFMC",0,IF(D566="MCC",1,3))&amp;IF(Q566="Bolt",1,0)&amp;IF(AL566="None",0,IF(AL566="1G",1,IF(AL566="4x4",2,3)))&amp;")")</f>
        <v/>
      </c>
      <c r="AC566" s="68" t="str">
        <f>IF(D566="MCC","MC Cable Wire Colors "&amp;_xlfn.XLOOKUP(C566,table_Termination[Connector],table_Termination[MCC_Wire_Colors]),"")</f>
        <v/>
      </c>
      <c r="AD566" s="69"/>
      <c r="AG566" t="e">
        <f>IF(AND(LEFT(C566,2)="L6",_xlfn.NUMBERVALUE(LEFT(U566,3))&gt;250),"1ph",_xlfn.XLOOKUP(C566,table_Termination[Connector],table_Termination[Phasing]))</f>
        <v>#N/A</v>
      </c>
      <c r="AH566" t="e">
        <f>_xlfn.XLOOKUP('Order Entry'!AG566,lookup!$O$3:$O$7,lookup!$P$3:$P$7)</f>
        <v>#N/A</v>
      </c>
      <c r="AI566" t="e">
        <f>_xlfn.XLOOKUP('Order Entry'!AG566,lookup!$O$3:$O$7,lookup!$Q$3:$Q$7)</f>
        <v>#N/A</v>
      </c>
      <c r="AJ566">
        <f t="shared" si="90"/>
        <v>0</v>
      </c>
      <c r="AK566" t="e">
        <f>_xlfn.XLOOKUP(C566,table_Termination[Connector],table_Termination[Plate_Hole])</f>
        <v>#N/A</v>
      </c>
      <c r="AL566" t="e">
        <f>_xlfn.XLOOKUP(V566,lookup!$AD$68:$AD$72,lookup!$AC$68:$AC$72)</f>
        <v>#N/A</v>
      </c>
      <c r="AM566" s="44" t="str" cm="1">
        <f t="array" ref="AM566">IF(C566="","",IF(_xlfn.XLOOKUP(C566,table_Termination[Connector],table_Termination[Plate_Hole])=1.6,{"4x4","1G"},IF(_xlfn.XLOOKUP(C566,table_Termination[Connector],table_Termination[Plate_Hole])=2.1,"4x4","None")))</f>
        <v/>
      </c>
      <c r="AO566" s="44" t="str" cm="1">
        <f t="array" ref="AO566">IF(AM566="","None",_xlfn.XLOOKUP(_xlfn.ANCHORARRAY(AM566),lookup!$AC$68:$AC$72,lookup!$AD$68:$AD$72))</f>
        <v>None</v>
      </c>
      <c r="AQ566" s="44" t="s">
        <v>283</v>
      </c>
      <c r="AR566" t="str">
        <f>IF(C566="","",_xlfn.XLOOKUP(_xlfn.XLOOKUP(C566,table_Termination[Connector],table_Termination[SQD_Breaker]),Table_Breaker[breaker],Table_Breaker[Description]))</f>
        <v/>
      </c>
      <c r="AS566" t="str">
        <f>IF(C566="","",_xlfn.XLOOKUP(_xlfn.XLOOKUP(C566,table_Termination[Connector],table_Termination[HV_Siem_Breaker]),Table_Breaker[breaker],Table_Breaker[Description],""))</f>
        <v/>
      </c>
      <c r="AT566" s="44" t="s">
        <v>283</v>
      </c>
      <c r="AU566" t="e">
        <f t="shared" si="94"/>
        <v>#N/A</v>
      </c>
      <c r="AV566" t="e">
        <f t="shared" si="95"/>
        <v>#N/A</v>
      </c>
      <c r="AW566" s="44" t="str" cm="1">
        <f t="array" ref="AW566">IF(D566="","",_xlfn.TOROW(lookup!A747:A759))</f>
        <v/>
      </c>
    </row>
    <row r="567" spans="1:49" x14ac:dyDescent="0.25">
      <c r="A567" s="56">
        <v>558</v>
      </c>
      <c r="B567" s="57" t="str">
        <f t="shared" si="91"/>
        <v/>
      </c>
      <c r="C567" s="58"/>
      <c r="D567" s="58"/>
      <c r="E567" s="57"/>
      <c r="F567" s="57" t="str">
        <f t="shared" si="92"/>
        <v/>
      </c>
      <c r="G567" s="57"/>
      <c r="H567" s="59"/>
      <c r="I567" s="59" t="s">
        <v>183</v>
      </c>
      <c r="J567" s="59" t="s">
        <v>183</v>
      </c>
      <c r="K567" s="59"/>
      <c r="L567" s="60" t="str">
        <f t="shared" si="96"/>
        <v/>
      </c>
      <c r="M567" s="60" t="str">
        <f t="shared" si="97"/>
        <v/>
      </c>
      <c r="N567" s="59"/>
      <c r="O567" s="59"/>
      <c r="P567" s="61"/>
      <c r="Q567" s="61"/>
      <c r="R567" s="62" t="str">
        <f>IF(C567="","",_xlfn.XLOOKUP(C567,table_Termination[Connector],table_Termination[Conduit_Size]))</f>
        <v/>
      </c>
      <c r="S567" s="63" t="str">
        <f>IF(C567="","",_xlfn.XLOOKUP(C567,table_Termination[Connector],table_Termination[Wire AWG]))</f>
        <v/>
      </c>
      <c r="T567" s="64" t="str">
        <f t="shared" si="89"/>
        <v/>
      </c>
      <c r="U567" s="65" t="str">
        <f>IF(C567="","",LEFT(_xlfn.XLOOKUP(C567,table_Termination[Connector],table_Termination[Voltage]),3))</f>
        <v/>
      </c>
      <c r="V567" s="66" t="str">
        <f t="shared" si="98"/>
        <v/>
      </c>
      <c r="W567" s="64" t="str" cm="1">
        <f t="array" aca="1" ref="W567" ca="1">IF(C567="","",IF(D567="MCC","------",IF(K567="","Black",_xlfn.XLOOKUP(K567,Table_RotateWireColor[circuit],INDIRECT("Table_RotateWireColor["&amp;U567&amp;"]")))))</f>
        <v/>
      </c>
      <c r="X567" s="64" t="str" cm="1">
        <f t="array" aca="1" ref="X567" ca="1">IF(C567="","",IF(D567="MCC","-----",IF(AH567=1,"-",IF(K567="","Red",_xlfn.XLOOKUP(L567,Table_RotateWireColor[circuit],INDIRECT("Table_RotateWireColor["&amp;U567&amp;"]"))))))</f>
        <v/>
      </c>
      <c r="Y567" s="64" t="str" cm="1">
        <f t="array" aca="1" ref="Y567" ca="1">IF(C567="","",IF(D567="MCC","-----",IF(AH567&lt;=2,"-",IF(K567="","Blue",_xlfn.XLOOKUP(M567,Table_RotateWireColor[circuit],INDIRECT("Table_RotateWireColor["&amp;U567&amp;"]"))))))</f>
        <v/>
      </c>
      <c r="Z567" s="64" t="str" cm="1">
        <f t="array" aca="1" ref="Z567" ca="1">IF(C567="","",IF(D567="MCC","-----",IF(AI567&lt;&gt;1,"-",IF(K567="","White",_xlfn.XLOOKUP("N",Table_RotateWireColor[circuit],INDIRECT("Table_RotateWireColor["&amp;U567&amp;"]"))))))</f>
        <v/>
      </c>
      <c r="AA567" s="64" t="str">
        <f t="shared" si="93"/>
        <v/>
      </c>
      <c r="AB567" s="67" t="str">
        <f>IF(C567="","","PWxx-"&amp;_xlfn.XLOOKUP(C567,table_Termination[Connector],table_Termination[Abbreviation])&amp;"T-xxSALx("&amp;IF(D567="LFMC",0,IF(D567="MCC",1,3))&amp;IF(Q567="Bolt",1,0)&amp;IF(AL567="None",0,IF(AL567="1G",1,IF(AL567="4x4",2,3)))&amp;")")</f>
        <v/>
      </c>
      <c r="AC567" s="68" t="str">
        <f>IF(D567="MCC","MC Cable Wire Colors "&amp;_xlfn.XLOOKUP(C567,table_Termination[Connector],table_Termination[MCC_Wire_Colors]),"")</f>
        <v/>
      </c>
      <c r="AD567" s="69"/>
      <c r="AG567" t="e">
        <f>IF(AND(LEFT(C567,2)="L6",_xlfn.NUMBERVALUE(LEFT(U567,3))&gt;250),"1ph",_xlfn.XLOOKUP(C567,table_Termination[Connector],table_Termination[Phasing]))</f>
        <v>#N/A</v>
      </c>
      <c r="AH567" t="e">
        <f>_xlfn.XLOOKUP('Order Entry'!AG567,lookup!$O$3:$O$7,lookup!$P$3:$P$7)</f>
        <v>#N/A</v>
      </c>
      <c r="AI567" t="e">
        <f>_xlfn.XLOOKUP('Order Entry'!AG567,lookup!$O$3:$O$7,lookup!$Q$3:$Q$7)</f>
        <v>#N/A</v>
      </c>
      <c r="AJ567">
        <f t="shared" si="90"/>
        <v>0</v>
      </c>
      <c r="AK567" t="e">
        <f>_xlfn.XLOOKUP(C567,table_Termination[Connector],table_Termination[Plate_Hole])</f>
        <v>#N/A</v>
      </c>
      <c r="AL567" t="e">
        <f>_xlfn.XLOOKUP(V567,lookup!$AD$68:$AD$72,lookup!$AC$68:$AC$72)</f>
        <v>#N/A</v>
      </c>
      <c r="AM567" s="44" t="str" cm="1">
        <f t="array" ref="AM567">IF(C567="","",IF(_xlfn.XLOOKUP(C567,table_Termination[Connector],table_Termination[Plate_Hole])=1.6,{"4x4","1G"},IF(_xlfn.XLOOKUP(C567,table_Termination[Connector],table_Termination[Plate_Hole])=2.1,"4x4","None")))</f>
        <v/>
      </c>
      <c r="AO567" s="44" t="str" cm="1">
        <f t="array" ref="AO567">IF(AM567="","None",_xlfn.XLOOKUP(_xlfn.ANCHORARRAY(AM567),lookup!$AC$68:$AC$72,lookup!$AD$68:$AD$72))</f>
        <v>None</v>
      </c>
      <c r="AQ567" s="44" t="s">
        <v>283</v>
      </c>
      <c r="AR567" t="str">
        <f>IF(C567="","",_xlfn.XLOOKUP(_xlfn.XLOOKUP(C567,table_Termination[Connector],table_Termination[SQD_Breaker]),Table_Breaker[breaker],Table_Breaker[Description]))</f>
        <v/>
      </c>
      <c r="AS567" t="str">
        <f>IF(C567="","",_xlfn.XLOOKUP(_xlfn.XLOOKUP(C567,table_Termination[Connector],table_Termination[HV_Siem_Breaker]),Table_Breaker[breaker],Table_Breaker[Description],""))</f>
        <v/>
      </c>
      <c r="AT567" s="44" t="s">
        <v>283</v>
      </c>
      <c r="AU567" t="e">
        <f t="shared" si="94"/>
        <v>#N/A</v>
      </c>
      <c r="AV567" t="e">
        <f t="shared" si="95"/>
        <v>#N/A</v>
      </c>
      <c r="AW567" s="44" t="str" cm="1">
        <f t="array" ref="AW567">IF(D567="","",_xlfn.TOROW(lookup!A748:A760))</f>
        <v/>
      </c>
    </row>
    <row r="568" spans="1:49" x14ac:dyDescent="0.25">
      <c r="A568" s="56">
        <v>559</v>
      </c>
      <c r="B568" s="57" t="str">
        <f t="shared" si="91"/>
        <v/>
      </c>
      <c r="C568" s="58"/>
      <c r="D568" s="58"/>
      <c r="E568" s="57"/>
      <c r="F568" s="57" t="str">
        <f t="shared" si="92"/>
        <v/>
      </c>
      <c r="G568" s="57"/>
      <c r="H568" s="59"/>
      <c r="I568" s="59" t="s">
        <v>183</v>
      </c>
      <c r="J568" s="59" t="s">
        <v>183</v>
      </c>
      <c r="K568" s="59"/>
      <c r="L568" s="60" t="str">
        <f t="shared" si="96"/>
        <v/>
      </c>
      <c r="M568" s="60" t="str">
        <f t="shared" si="97"/>
        <v/>
      </c>
      <c r="N568" s="59"/>
      <c r="O568" s="59"/>
      <c r="P568" s="61"/>
      <c r="Q568" s="61"/>
      <c r="R568" s="62" t="str">
        <f>IF(C568="","",_xlfn.XLOOKUP(C568,table_Termination[Connector],table_Termination[Conduit_Size]))</f>
        <v/>
      </c>
      <c r="S568" s="63" t="str">
        <f>IF(C568="","",_xlfn.XLOOKUP(C568,table_Termination[Connector],table_Termination[Wire AWG]))</f>
        <v/>
      </c>
      <c r="T568" s="64" t="str">
        <f t="shared" si="89"/>
        <v/>
      </c>
      <c r="U568" s="65" t="str">
        <f>IF(C568="","",LEFT(_xlfn.XLOOKUP(C568,table_Termination[Connector],table_Termination[Voltage]),3))</f>
        <v/>
      </c>
      <c r="V568" s="66" t="str">
        <f t="shared" si="98"/>
        <v/>
      </c>
      <c r="W568" s="64" t="str" cm="1">
        <f t="array" aca="1" ref="W568" ca="1">IF(C568="","",IF(D568="MCC","------",IF(K568="","Black",_xlfn.XLOOKUP(K568,Table_RotateWireColor[circuit],INDIRECT("Table_RotateWireColor["&amp;U568&amp;"]")))))</f>
        <v/>
      </c>
      <c r="X568" s="64" t="str" cm="1">
        <f t="array" aca="1" ref="X568" ca="1">IF(C568="","",IF(D568="MCC","-----",IF(AH568=1,"-",IF(K568="","Red",_xlfn.XLOOKUP(L568,Table_RotateWireColor[circuit],INDIRECT("Table_RotateWireColor["&amp;U568&amp;"]"))))))</f>
        <v/>
      </c>
      <c r="Y568" s="64" t="str" cm="1">
        <f t="array" aca="1" ref="Y568" ca="1">IF(C568="","",IF(D568="MCC","-----",IF(AH568&lt;=2,"-",IF(K568="","Blue",_xlfn.XLOOKUP(M568,Table_RotateWireColor[circuit],INDIRECT("Table_RotateWireColor["&amp;U568&amp;"]"))))))</f>
        <v/>
      </c>
      <c r="Z568" s="64" t="str" cm="1">
        <f t="array" aca="1" ref="Z568" ca="1">IF(C568="","",IF(D568="MCC","-----",IF(AI568&lt;&gt;1,"-",IF(K568="","White",_xlfn.XLOOKUP("N",Table_RotateWireColor[circuit],INDIRECT("Table_RotateWireColor["&amp;U568&amp;"]"))))))</f>
        <v/>
      </c>
      <c r="AA568" s="64" t="str">
        <f t="shared" si="93"/>
        <v/>
      </c>
      <c r="AB568" s="67" t="str">
        <f>IF(C568="","","PWxx-"&amp;_xlfn.XLOOKUP(C568,table_Termination[Connector],table_Termination[Abbreviation])&amp;"T-xxSALx("&amp;IF(D568="LFMC",0,IF(D568="MCC",1,3))&amp;IF(Q568="Bolt",1,0)&amp;IF(AL568="None",0,IF(AL568="1G",1,IF(AL568="4x4",2,3)))&amp;")")</f>
        <v/>
      </c>
      <c r="AC568" s="68" t="str">
        <f>IF(D568="MCC","MC Cable Wire Colors "&amp;_xlfn.XLOOKUP(C568,table_Termination[Connector],table_Termination[MCC_Wire_Colors]),"")</f>
        <v/>
      </c>
      <c r="AD568" s="69"/>
      <c r="AG568" t="e">
        <f>IF(AND(LEFT(C568,2)="L6",_xlfn.NUMBERVALUE(LEFT(U568,3))&gt;250),"1ph",_xlfn.XLOOKUP(C568,table_Termination[Connector],table_Termination[Phasing]))</f>
        <v>#N/A</v>
      </c>
      <c r="AH568" t="e">
        <f>_xlfn.XLOOKUP('Order Entry'!AG568,lookup!$O$3:$O$7,lookup!$P$3:$P$7)</f>
        <v>#N/A</v>
      </c>
      <c r="AI568" t="e">
        <f>_xlfn.XLOOKUP('Order Entry'!AG568,lookup!$O$3:$O$7,lookup!$Q$3:$Q$7)</f>
        <v>#N/A</v>
      </c>
      <c r="AJ568">
        <f t="shared" si="90"/>
        <v>0</v>
      </c>
      <c r="AK568" t="e">
        <f>_xlfn.XLOOKUP(C568,table_Termination[Connector],table_Termination[Plate_Hole])</f>
        <v>#N/A</v>
      </c>
      <c r="AL568" t="e">
        <f>_xlfn.XLOOKUP(V568,lookup!$AD$68:$AD$72,lookup!$AC$68:$AC$72)</f>
        <v>#N/A</v>
      </c>
      <c r="AM568" s="44" t="str" cm="1">
        <f t="array" ref="AM568">IF(C568="","",IF(_xlfn.XLOOKUP(C568,table_Termination[Connector],table_Termination[Plate_Hole])=1.6,{"4x4","1G"},IF(_xlfn.XLOOKUP(C568,table_Termination[Connector],table_Termination[Plate_Hole])=2.1,"4x4","None")))</f>
        <v/>
      </c>
      <c r="AO568" s="44" t="str" cm="1">
        <f t="array" ref="AO568">IF(AM568="","None",_xlfn.XLOOKUP(_xlfn.ANCHORARRAY(AM568),lookup!$AC$68:$AC$72,lookup!$AD$68:$AD$72))</f>
        <v>None</v>
      </c>
      <c r="AQ568" s="44" t="s">
        <v>283</v>
      </c>
      <c r="AR568" t="str">
        <f>IF(C568="","",_xlfn.XLOOKUP(_xlfn.XLOOKUP(C568,table_Termination[Connector],table_Termination[SQD_Breaker]),Table_Breaker[breaker],Table_Breaker[Description]))</f>
        <v/>
      </c>
      <c r="AS568" t="str">
        <f>IF(C568="","",_xlfn.XLOOKUP(_xlfn.XLOOKUP(C568,table_Termination[Connector],table_Termination[HV_Siem_Breaker]),Table_Breaker[breaker],Table_Breaker[Description],""))</f>
        <v/>
      </c>
      <c r="AT568" s="44" t="s">
        <v>283</v>
      </c>
      <c r="AU568" t="e">
        <f t="shared" si="94"/>
        <v>#N/A</v>
      </c>
      <c r="AV568" t="e">
        <f t="shared" si="95"/>
        <v>#N/A</v>
      </c>
      <c r="AW568" s="44" t="str" cm="1">
        <f t="array" ref="AW568">IF(D568="","",_xlfn.TOROW(lookup!A749:A761))</f>
        <v/>
      </c>
    </row>
    <row r="569" spans="1:49" x14ac:dyDescent="0.25">
      <c r="A569" s="56">
        <v>560</v>
      </c>
      <c r="B569" s="57" t="str">
        <f t="shared" si="91"/>
        <v/>
      </c>
      <c r="C569" s="58"/>
      <c r="D569" s="58"/>
      <c r="E569" s="57"/>
      <c r="F569" s="57" t="str">
        <f t="shared" si="92"/>
        <v/>
      </c>
      <c r="G569" s="57"/>
      <c r="H569" s="59"/>
      <c r="I569" s="59" t="s">
        <v>183</v>
      </c>
      <c r="J569" s="59" t="s">
        <v>183</v>
      </c>
      <c r="K569" s="59"/>
      <c r="L569" s="60" t="str">
        <f t="shared" si="96"/>
        <v/>
      </c>
      <c r="M569" s="60" t="str">
        <f t="shared" si="97"/>
        <v/>
      </c>
      <c r="N569" s="59"/>
      <c r="O569" s="59"/>
      <c r="P569" s="61"/>
      <c r="Q569" s="61"/>
      <c r="R569" s="62" t="str">
        <f>IF(C569="","",_xlfn.XLOOKUP(C569,table_Termination[Connector],table_Termination[Conduit_Size]))</f>
        <v/>
      </c>
      <c r="S569" s="63" t="str">
        <f>IF(C569="","",_xlfn.XLOOKUP(C569,table_Termination[Connector],table_Termination[Wire AWG]))</f>
        <v/>
      </c>
      <c r="T569" s="64" t="str">
        <f t="shared" si="89"/>
        <v/>
      </c>
      <c r="U569" s="65" t="str">
        <f>IF(C569="","",LEFT(_xlfn.XLOOKUP(C569,table_Termination[Connector],table_Termination[Voltage]),3))</f>
        <v/>
      </c>
      <c r="V569" s="66" t="str">
        <f t="shared" si="98"/>
        <v/>
      </c>
      <c r="W569" s="64" t="str" cm="1">
        <f t="array" aca="1" ref="W569" ca="1">IF(C569="","",IF(D569="MCC","------",IF(K569="","Black",_xlfn.XLOOKUP(K569,Table_RotateWireColor[circuit],INDIRECT("Table_RotateWireColor["&amp;U569&amp;"]")))))</f>
        <v/>
      </c>
      <c r="X569" s="64" t="str" cm="1">
        <f t="array" aca="1" ref="X569" ca="1">IF(C569="","",IF(D569="MCC","-----",IF(AH569=1,"-",IF(K569="","Red",_xlfn.XLOOKUP(L569,Table_RotateWireColor[circuit],INDIRECT("Table_RotateWireColor["&amp;U569&amp;"]"))))))</f>
        <v/>
      </c>
      <c r="Y569" s="64" t="str" cm="1">
        <f t="array" aca="1" ref="Y569" ca="1">IF(C569="","",IF(D569="MCC","-----",IF(AH569&lt;=2,"-",IF(K569="","Blue",_xlfn.XLOOKUP(M569,Table_RotateWireColor[circuit],INDIRECT("Table_RotateWireColor["&amp;U569&amp;"]"))))))</f>
        <v/>
      </c>
      <c r="Z569" s="64" t="str" cm="1">
        <f t="array" aca="1" ref="Z569" ca="1">IF(C569="","",IF(D569="MCC","-----",IF(AI569&lt;&gt;1,"-",IF(K569="","White",_xlfn.XLOOKUP("N",Table_RotateWireColor[circuit],INDIRECT("Table_RotateWireColor["&amp;U569&amp;"]"))))))</f>
        <v/>
      </c>
      <c r="AA569" s="64" t="str">
        <f t="shared" si="93"/>
        <v/>
      </c>
      <c r="AB569" s="67" t="str">
        <f>IF(C569="","","PWxx-"&amp;_xlfn.XLOOKUP(C569,table_Termination[Connector],table_Termination[Abbreviation])&amp;"T-xxSALx("&amp;IF(D569="LFMC",0,IF(D569="MCC",1,3))&amp;IF(Q569="Bolt",1,0)&amp;IF(AL569="None",0,IF(AL569="1G",1,IF(AL569="4x4",2,3)))&amp;")")</f>
        <v/>
      </c>
      <c r="AC569" s="68" t="str">
        <f>IF(D569="MCC","MC Cable Wire Colors "&amp;_xlfn.XLOOKUP(C569,table_Termination[Connector],table_Termination[MCC_Wire_Colors]),"")</f>
        <v/>
      </c>
      <c r="AD569" s="69"/>
      <c r="AG569" t="e">
        <f>IF(AND(LEFT(C569,2)="L6",_xlfn.NUMBERVALUE(LEFT(U569,3))&gt;250),"1ph",_xlfn.XLOOKUP(C569,table_Termination[Connector],table_Termination[Phasing]))</f>
        <v>#N/A</v>
      </c>
      <c r="AH569" t="e">
        <f>_xlfn.XLOOKUP('Order Entry'!AG569,lookup!$O$3:$O$7,lookup!$P$3:$P$7)</f>
        <v>#N/A</v>
      </c>
      <c r="AI569" t="e">
        <f>_xlfn.XLOOKUP('Order Entry'!AG569,lookup!$O$3:$O$7,lookup!$Q$3:$Q$7)</f>
        <v>#N/A</v>
      </c>
      <c r="AJ569">
        <f t="shared" si="90"/>
        <v>0</v>
      </c>
      <c r="AK569" t="e">
        <f>_xlfn.XLOOKUP(C569,table_Termination[Connector],table_Termination[Plate_Hole])</f>
        <v>#N/A</v>
      </c>
      <c r="AL569" t="e">
        <f>_xlfn.XLOOKUP(V569,lookup!$AD$68:$AD$72,lookup!$AC$68:$AC$72)</f>
        <v>#N/A</v>
      </c>
      <c r="AM569" s="44" t="str" cm="1">
        <f t="array" ref="AM569">IF(C569="","",IF(_xlfn.XLOOKUP(C569,table_Termination[Connector],table_Termination[Plate_Hole])=1.6,{"4x4","1G"},IF(_xlfn.XLOOKUP(C569,table_Termination[Connector],table_Termination[Plate_Hole])=2.1,"4x4","None")))</f>
        <v/>
      </c>
      <c r="AO569" s="44" t="str" cm="1">
        <f t="array" ref="AO569">IF(AM569="","None",_xlfn.XLOOKUP(_xlfn.ANCHORARRAY(AM569),lookup!$AC$68:$AC$72,lookup!$AD$68:$AD$72))</f>
        <v>None</v>
      </c>
      <c r="AQ569" s="44" t="s">
        <v>283</v>
      </c>
      <c r="AR569" t="str">
        <f>IF(C569="","",_xlfn.XLOOKUP(_xlfn.XLOOKUP(C569,table_Termination[Connector],table_Termination[SQD_Breaker]),Table_Breaker[breaker],Table_Breaker[Description]))</f>
        <v/>
      </c>
      <c r="AS569" t="str">
        <f>IF(C569="","",_xlfn.XLOOKUP(_xlfn.XLOOKUP(C569,table_Termination[Connector],table_Termination[HV_Siem_Breaker]),Table_Breaker[breaker],Table_Breaker[Description],""))</f>
        <v/>
      </c>
      <c r="AT569" s="44" t="s">
        <v>283</v>
      </c>
      <c r="AU569" t="e">
        <f t="shared" si="94"/>
        <v>#N/A</v>
      </c>
      <c r="AV569" t="e">
        <f t="shared" si="95"/>
        <v>#N/A</v>
      </c>
      <c r="AW569" s="44" t="str" cm="1">
        <f t="array" ref="AW569">IF(D569="","",_xlfn.TOROW(lookup!A750:A762))</f>
        <v/>
      </c>
    </row>
    <row r="570" spans="1:49" x14ac:dyDescent="0.25">
      <c r="A570" s="56">
        <v>561</v>
      </c>
      <c r="B570" s="57" t="str">
        <f t="shared" si="91"/>
        <v/>
      </c>
      <c r="C570" s="58"/>
      <c r="D570" s="58"/>
      <c r="E570" s="57"/>
      <c r="F570" s="57" t="str">
        <f t="shared" si="92"/>
        <v/>
      </c>
      <c r="G570" s="57"/>
      <c r="H570" s="59"/>
      <c r="I570" s="59" t="s">
        <v>183</v>
      </c>
      <c r="J570" s="59" t="s">
        <v>183</v>
      </c>
      <c r="K570" s="59"/>
      <c r="L570" s="60" t="str">
        <f t="shared" si="96"/>
        <v/>
      </c>
      <c r="M570" s="60" t="str">
        <f t="shared" si="97"/>
        <v/>
      </c>
      <c r="N570" s="59"/>
      <c r="O570" s="59"/>
      <c r="P570" s="61"/>
      <c r="Q570" s="61"/>
      <c r="R570" s="62" t="str">
        <f>IF(C570="","",_xlfn.XLOOKUP(C570,table_Termination[Connector],table_Termination[Conduit_Size]))</f>
        <v/>
      </c>
      <c r="S570" s="63" t="str">
        <f>IF(C570="","",_xlfn.XLOOKUP(C570,table_Termination[Connector],table_Termination[Wire AWG]))</f>
        <v/>
      </c>
      <c r="T570" s="64" t="str">
        <f t="shared" si="89"/>
        <v/>
      </c>
      <c r="U570" s="65" t="str">
        <f>IF(C570="","",LEFT(_xlfn.XLOOKUP(C570,table_Termination[Connector],table_Termination[Voltage]),3))</f>
        <v/>
      </c>
      <c r="V570" s="66" t="str">
        <f t="shared" si="98"/>
        <v/>
      </c>
      <c r="W570" s="64" t="str" cm="1">
        <f t="array" aca="1" ref="W570" ca="1">IF(C570="","",IF(D570="MCC","------",IF(K570="","Black",_xlfn.XLOOKUP(K570,Table_RotateWireColor[circuit],INDIRECT("Table_RotateWireColor["&amp;U570&amp;"]")))))</f>
        <v/>
      </c>
      <c r="X570" s="64" t="str" cm="1">
        <f t="array" aca="1" ref="X570" ca="1">IF(C570="","",IF(D570="MCC","-----",IF(AH570=1,"-",IF(K570="","Red",_xlfn.XLOOKUP(L570,Table_RotateWireColor[circuit],INDIRECT("Table_RotateWireColor["&amp;U570&amp;"]"))))))</f>
        <v/>
      </c>
      <c r="Y570" s="64" t="str" cm="1">
        <f t="array" aca="1" ref="Y570" ca="1">IF(C570="","",IF(D570="MCC","-----",IF(AH570&lt;=2,"-",IF(K570="","Blue",_xlfn.XLOOKUP(M570,Table_RotateWireColor[circuit],INDIRECT("Table_RotateWireColor["&amp;U570&amp;"]"))))))</f>
        <v/>
      </c>
      <c r="Z570" s="64" t="str" cm="1">
        <f t="array" aca="1" ref="Z570" ca="1">IF(C570="","",IF(D570="MCC","-----",IF(AI570&lt;&gt;1,"-",IF(K570="","White",_xlfn.XLOOKUP("N",Table_RotateWireColor[circuit],INDIRECT("Table_RotateWireColor["&amp;U570&amp;"]"))))))</f>
        <v/>
      </c>
      <c r="AA570" s="64" t="str">
        <f t="shared" si="93"/>
        <v/>
      </c>
      <c r="AB570" s="67" t="str">
        <f>IF(C570="","","PWxx-"&amp;_xlfn.XLOOKUP(C570,table_Termination[Connector],table_Termination[Abbreviation])&amp;"T-xxSALx("&amp;IF(D570="LFMC",0,IF(D570="MCC",1,3))&amp;IF(Q570="Bolt",1,0)&amp;IF(AL570="None",0,IF(AL570="1G",1,IF(AL570="4x4",2,3)))&amp;")")</f>
        <v/>
      </c>
      <c r="AC570" s="68" t="str">
        <f>IF(D570="MCC","MC Cable Wire Colors "&amp;_xlfn.XLOOKUP(C570,table_Termination[Connector],table_Termination[MCC_Wire_Colors]),"")</f>
        <v/>
      </c>
      <c r="AD570" s="69"/>
      <c r="AG570" t="e">
        <f>IF(AND(LEFT(C570,2)="L6",_xlfn.NUMBERVALUE(LEFT(U570,3))&gt;250),"1ph",_xlfn.XLOOKUP(C570,table_Termination[Connector],table_Termination[Phasing]))</f>
        <v>#N/A</v>
      </c>
      <c r="AH570" t="e">
        <f>_xlfn.XLOOKUP('Order Entry'!AG570,lookup!$O$3:$O$7,lookup!$P$3:$P$7)</f>
        <v>#N/A</v>
      </c>
      <c r="AI570" t="e">
        <f>_xlfn.XLOOKUP('Order Entry'!AG570,lookup!$O$3:$O$7,lookup!$Q$3:$Q$7)</f>
        <v>#N/A</v>
      </c>
      <c r="AJ570">
        <f t="shared" si="90"/>
        <v>0</v>
      </c>
      <c r="AK570" t="e">
        <f>_xlfn.XLOOKUP(C570,table_Termination[Connector],table_Termination[Plate_Hole])</f>
        <v>#N/A</v>
      </c>
      <c r="AL570" t="e">
        <f>_xlfn.XLOOKUP(V570,lookup!$AD$68:$AD$72,lookup!$AC$68:$AC$72)</f>
        <v>#N/A</v>
      </c>
      <c r="AM570" s="44" t="str" cm="1">
        <f t="array" ref="AM570">IF(C570="","",IF(_xlfn.XLOOKUP(C570,table_Termination[Connector],table_Termination[Plate_Hole])=1.6,{"4x4","1G"},IF(_xlfn.XLOOKUP(C570,table_Termination[Connector],table_Termination[Plate_Hole])=2.1,"4x4","None")))</f>
        <v/>
      </c>
      <c r="AO570" s="44" t="str" cm="1">
        <f t="array" ref="AO570">IF(AM570="","None",_xlfn.XLOOKUP(_xlfn.ANCHORARRAY(AM570),lookup!$AC$68:$AC$72,lookup!$AD$68:$AD$72))</f>
        <v>None</v>
      </c>
      <c r="AQ570" s="44" t="s">
        <v>283</v>
      </c>
      <c r="AR570" t="str">
        <f>IF(C570="","",_xlfn.XLOOKUP(_xlfn.XLOOKUP(C570,table_Termination[Connector],table_Termination[SQD_Breaker]),Table_Breaker[breaker],Table_Breaker[Description]))</f>
        <v/>
      </c>
      <c r="AS570" t="str">
        <f>IF(C570="","",_xlfn.XLOOKUP(_xlfn.XLOOKUP(C570,table_Termination[Connector],table_Termination[HV_Siem_Breaker]),Table_Breaker[breaker],Table_Breaker[Description],""))</f>
        <v/>
      </c>
      <c r="AT570" s="44" t="s">
        <v>283</v>
      </c>
      <c r="AU570" t="e">
        <f t="shared" si="94"/>
        <v>#N/A</v>
      </c>
      <c r="AV570" t="e">
        <f t="shared" si="95"/>
        <v>#N/A</v>
      </c>
      <c r="AW570" s="44" t="str" cm="1">
        <f t="array" ref="AW570">IF(D570="","",_xlfn.TOROW(lookup!A751:A763))</f>
        <v/>
      </c>
    </row>
    <row r="571" spans="1:49" x14ac:dyDescent="0.25">
      <c r="A571" s="56">
        <v>562</v>
      </c>
      <c r="B571" s="57" t="str">
        <f t="shared" si="91"/>
        <v/>
      </c>
      <c r="C571" s="58"/>
      <c r="D571" s="58"/>
      <c r="E571" s="57"/>
      <c r="F571" s="57" t="str">
        <f t="shared" si="92"/>
        <v/>
      </c>
      <c r="G571" s="57"/>
      <c r="H571" s="59"/>
      <c r="I571" s="59" t="s">
        <v>183</v>
      </c>
      <c r="J571" s="59" t="s">
        <v>183</v>
      </c>
      <c r="K571" s="59"/>
      <c r="L571" s="60" t="str">
        <f t="shared" si="96"/>
        <v/>
      </c>
      <c r="M571" s="60" t="str">
        <f t="shared" si="97"/>
        <v/>
      </c>
      <c r="N571" s="59"/>
      <c r="O571" s="59"/>
      <c r="P571" s="61"/>
      <c r="Q571" s="61"/>
      <c r="R571" s="62" t="str">
        <f>IF(C571="","",_xlfn.XLOOKUP(C571,table_Termination[Connector],table_Termination[Conduit_Size]))</f>
        <v/>
      </c>
      <c r="S571" s="63" t="str">
        <f>IF(C571="","",_xlfn.XLOOKUP(C571,table_Termination[Connector],table_Termination[Wire AWG]))</f>
        <v/>
      </c>
      <c r="T571" s="64" t="str">
        <f t="shared" si="89"/>
        <v/>
      </c>
      <c r="U571" s="65" t="str">
        <f>IF(C571="","",LEFT(_xlfn.XLOOKUP(C571,table_Termination[Connector],table_Termination[Voltage]),3))</f>
        <v/>
      </c>
      <c r="V571" s="66" t="str">
        <f t="shared" si="98"/>
        <v/>
      </c>
      <c r="W571" s="64" t="str" cm="1">
        <f t="array" aca="1" ref="W571" ca="1">IF(C571="","",IF(D571="MCC","------",IF(K571="","Black",_xlfn.XLOOKUP(K571,Table_RotateWireColor[circuit],INDIRECT("Table_RotateWireColor["&amp;U571&amp;"]")))))</f>
        <v/>
      </c>
      <c r="X571" s="64" t="str" cm="1">
        <f t="array" aca="1" ref="X571" ca="1">IF(C571="","",IF(D571="MCC","-----",IF(AH571=1,"-",IF(K571="","Red",_xlfn.XLOOKUP(L571,Table_RotateWireColor[circuit],INDIRECT("Table_RotateWireColor["&amp;U571&amp;"]"))))))</f>
        <v/>
      </c>
      <c r="Y571" s="64" t="str" cm="1">
        <f t="array" aca="1" ref="Y571" ca="1">IF(C571="","",IF(D571="MCC","-----",IF(AH571&lt;=2,"-",IF(K571="","Blue",_xlfn.XLOOKUP(M571,Table_RotateWireColor[circuit],INDIRECT("Table_RotateWireColor["&amp;U571&amp;"]"))))))</f>
        <v/>
      </c>
      <c r="Z571" s="64" t="str" cm="1">
        <f t="array" aca="1" ref="Z571" ca="1">IF(C571="","",IF(D571="MCC","-----",IF(AI571&lt;&gt;1,"-",IF(K571="","White",_xlfn.XLOOKUP("N",Table_RotateWireColor[circuit],INDIRECT("Table_RotateWireColor["&amp;U571&amp;"]"))))))</f>
        <v/>
      </c>
      <c r="AA571" s="64" t="str">
        <f t="shared" si="93"/>
        <v/>
      </c>
      <c r="AB571" s="67" t="str">
        <f>IF(C571="","","PWxx-"&amp;_xlfn.XLOOKUP(C571,table_Termination[Connector],table_Termination[Abbreviation])&amp;"T-xxSALx("&amp;IF(D571="LFMC",0,IF(D571="MCC",1,3))&amp;IF(Q571="Bolt",1,0)&amp;IF(AL571="None",0,IF(AL571="1G",1,IF(AL571="4x4",2,3)))&amp;")")</f>
        <v/>
      </c>
      <c r="AC571" s="68" t="str">
        <f>IF(D571="MCC","MC Cable Wire Colors "&amp;_xlfn.XLOOKUP(C571,table_Termination[Connector],table_Termination[MCC_Wire_Colors]),"")</f>
        <v/>
      </c>
      <c r="AD571" s="69"/>
      <c r="AG571" t="e">
        <f>IF(AND(LEFT(C571,2)="L6",_xlfn.NUMBERVALUE(LEFT(U571,3))&gt;250),"1ph",_xlfn.XLOOKUP(C571,table_Termination[Connector],table_Termination[Phasing]))</f>
        <v>#N/A</v>
      </c>
      <c r="AH571" t="e">
        <f>_xlfn.XLOOKUP('Order Entry'!AG571,lookup!$O$3:$O$7,lookup!$P$3:$P$7)</f>
        <v>#N/A</v>
      </c>
      <c r="AI571" t="e">
        <f>_xlfn.XLOOKUP('Order Entry'!AG571,lookup!$O$3:$O$7,lookup!$Q$3:$Q$7)</f>
        <v>#N/A</v>
      </c>
      <c r="AJ571">
        <f t="shared" si="90"/>
        <v>0</v>
      </c>
      <c r="AK571" t="e">
        <f>_xlfn.XLOOKUP(C571,table_Termination[Connector],table_Termination[Plate_Hole])</f>
        <v>#N/A</v>
      </c>
      <c r="AL571" t="e">
        <f>_xlfn.XLOOKUP(V571,lookup!$AD$68:$AD$72,lookup!$AC$68:$AC$72)</f>
        <v>#N/A</v>
      </c>
      <c r="AM571" s="44" t="str" cm="1">
        <f t="array" ref="AM571">IF(C571="","",IF(_xlfn.XLOOKUP(C571,table_Termination[Connector],table_Termination[Plate_Hole])=1.6,{"4x4","1G"},IF(_xlfn.XLOOKUP(C571,table_Termination[Connector],table_Termination[Plate_Hole])=2.1,"4x4","None")))</f>
        <v/>
      </c>
      <c r="AO571" s="44" t="str" cm="1">
        <f t="array" ref="AO571">IF(AM571="","None",_xlfn.XLOOKUP(_xlfn.ANCHORARRAY(AM571),lookup!$AC$68:$AC$72,lookup!$AD$68:$AD$72))</f>
        <v>None</v>
      </c>
      <c r="AQ571" s="44" t="s">
        <v>283</v>
      </c>
      <c r="AR571" t="str">
        <f>IF(C571="","",_xlfn.XLOOKUP(_xlfn.XLOOKUP(C571,table_Termination[Connector],table_Termination[SQD_Breaker]),Table_Breaker[breaker],Table_Breaker[Description]))</f>
        <v/>
      </c>
      <c r="AS571" t="str">
        <f>IF(C571="","",_xlfn.XLOOKUP(_xlfn.XLOOKUP(C571,table_Termination[Connector],table_Termination[HV_Siem_Breaker]),Table_Breaker[breaker],Table_Breaker[Description],""))</f>
        <v/>
      </c>
      <c r="AT571" s="44" t="s">
        <v>283</v>
      </c>
      <c r="AU571" t="e">
        <f t="shared" si="94"/>
        <v>#N/A</v>
      </c>
      <c r="AV571" t="e">
        <f t="shared" si="95"/>
        <v>#N/A</v>
      </c>
      <c r="AW571" s="44" t="str" cm="1">
        <f t="array" ref="AW571">IF(D571="","",_xlfn.TOROW(lookup!A752:A764))</f>
        <v/>
      </c>
    </row>
    <row r="572" spans="1:49" x14ac:dyDescent="0.25">
      <c r="A572" s="56">
        <v>563</v>
      </c>
      <c r="B572" s="57" t="str">
        <f t="shared" si="91"/>
        <v/>
      </c>
      <c r="C572" s="58"/>
      <c r="D572" s="58"/>
      <c r="E572" s="57"/>
      <c r="F572" s="57" t="str">
        <f t="shared" si="92"/>
        <v/>
      </c>
      <c r="G572" s="57"/>
      <c r="H572" s="59"/>
      <c r="I572" s="59" t="s">
        <v>183</v>
      </c>
      <c r="J572" s="59" t="s">
        <v>183</v>
      </c>
      <c r="K572" s="59"/>
      <c r="L572" s="60" t="str">
        <f t="shared" si="96"/>
        <v/>
      </c>
      <c r="M572" s="60" t="str">
        <f t="shared" si="97"/>
        <v/>
      </c>
      <c r="N572" s="59"/>
      <c r="O572" s="59"/>
      <c r="P572" s="61"/>
      <c r="Q572" s="61"/>
      <c r="R572" s="62" t="str">
        <f>IF(C572="","",_xlfn.XLOOKUP(C572,table_Termination[Connector],table_Termination[Conduit_Size]))</f>
        <v/>
      </c>
      <c r="S572" s="63" t="str">
        <f>IF(C572="","",_xlfn.XLOOKUP(C572,table_Termination[Connector],table_Termination[Wire AWG]))</f>
        <v/>
      </c>
      <c r="T572" s="64" t="str">
        <f t="shared" si="89"/>
        <v/>
      </c>
      <c r="U572" s="65" t="str">
        <f>IF(C572="","",LEFT(_xlfn.XLOOKUP(C572,table_Termination[Connector],table_Termination[Voltage]),3))</f>
        <v/>
      </c>
      <c r="V572" s="66" t="str">
        <f t="shared" si="98"/>
        <v/>
      </c>
      <c r="W572" s="64" t="str" cm="1">
        <f t="array" aca="1" ref="W572" ca="1">IF(C572="","",IF(D572="MCC","------",IF(K572="","Black",_xlfn.XLOOKUP(K572,Table_RotateWireColor[circuit],INDIRECT("Table_RotateWireColor["&amp;U572&amp;"]")))))</f>
        <v/>
      </c>
      <c r="X572" s="64" t="str" cm="1">
        <f t="array" aca="1" ref="X572" ca="1">IF(C572="","",IF(D572="MCC","-----",IF(AH572=1,"-",IF(K572="","Red",_xlfn.XLOOKUP(L572,Table_RotateWireColor[circuit],INDIRECT("Table_RotateWireColor["&amp;U572&amp;"]"))))))</f>
        <v/>
      </c>
      <c r="Y572" s="64" t="str" cm="1">
        <f t="array" aca="1" ref="Y572" ca="1">IF(C572="","",IF(D572="MCC","-----",IF(AH572&lt;=2,"-",IF(K572="","Blue",_xlfn.XLOOKUP(M572,Table_RotateWireColor[circuit],INDIRECT("Table_RotateWireColor["&amp;U572&amp;"]"))))))</f>
        <v/>
      </c>
      <c r="Z572" s="64" t="str" cm="1">
        <f t="array" aca="1" ref="Z572" ca="1">IF(C572="","",IF(D572="MCC","-----",IF(AI572&lt;&gt;1,"-",IF(K572="","White",_xlfn.XLOOKUP("N",Table_RotateWireColor[circuit],INDIRECT("Table_RotateWireColor["&amp;U572&amp;"]"))))))</f>
        <v/>
      </c>
      <c r="AA572" s="64" t="str">
        <f t="shared" si="93"/>
        <v/>
      </c>
      <c r="AB572" s="67" t="str">
        <f>IF(C572="","","PWxx-"&amp;_xlfn.XLOOKUP(C572,table_Termination[Connector],table_Termination[Abbreviation])&amp;"T-xxSALx("&amp;IF(D572="LFMC",0,IF(D572="MCC",1,3))&amp;IF(Q572="Bolt",1,0)&amp;IF(AL572="None",0,IF(AL572="1G",1,IF(AL572="4x4",2,3)))&amp;")")</f>
        <v/>
      </c>
      <c r="AC572" s="68" t="str">
        <f>IF(D572="MCC","MC Cable Wire Colors "&amp;_xlfn.XLOOKUP(C572,table_Termination[Connector],table_Termination[MCC_Wire_Colors]),"")</f>
        <v/>
      </c>
      <c r="AD572" s="69"/>
      <c r="AG572" t="e">
        <f>IF(AND(LEFT(C572,2)="L6",_xlfn.NUMBERVALUE(LEFT(U572,3))&gt;250),"1ph",_xlfn.XLOOKUP(C572,table_Termination[Connector],table_Termination[Phasing]))</f>
        <v>#N/A</v>
      </c>
      <c r="AH572" t="e">
        <f>_xlfn.XLOOKUP('Order Entry'!AG572,lookup!$O$3:$O$7,lookup!$P$3:$P$7)</f>
        <v>#N/A</v>
      </c>
      <c r="AI572" t="e">
        <f>_xlfn.XLOOKUP('Order Entry'!AG572,lookup!$O$3:$O$7,lookup!$Q$3:$Q$7)</f>
        <v>#N/A</v>
      </c>
      <c r="AJ572">
        <f t="shared" si="90"/>
        <v>0</v>
      </c>
      <c r="AK572" t="e">
        <f>_xlfn.XLOOKUP(C572,table_Termination[Connector],table_Termination[Plate_Hole])</f>
        <v>#N/A</v>
      </c>
      <c r="AL572" t="e">
        <f>_xlfn.XLOOKUP(V572,lookup!$AD$68:$AD$72,lookup!$AC$68:$AC$72)</f>
        <v>#N/A</v>
      </c>
      <c r="AM572" s="44" t="str" cm="1">
        <f t="array" ref="AM572">IF(C572="","",IF(_xlfn.XLOOKUP(C572,table_Termination[Connector],table_Termination[Plate_Hole])=1.6,{"4x4","1G"},IF(_xlfn.XLOOKUP(C572,table_Termination[Connector],table_Termination[Plate_Hole])=2.1,"4x4","None")))</f>
        <v/>
      </c>
      <c r="AO572" s="44" t="str" cm="1">
        <f t="array" ref="AO572">IF(AM572="","None",_xlfn.XLOOKUP(_xlfn.ANCHORARRAY(AM572),lookup!$AC$68:$AC$72,lookup!$AD$68:$AD$72))</f>
        <v>None</v>
      </c>
      <c r="AQ572" s="44" t="s">
        <v>283</v>
      </c>
      <c r="AR572" t="str">
        <f>IF(C572="","",_xlfn.XLOOKUP(_xlfn.XLOOKUP(C572,table_Termination[Connector],table_Termination[SQD_Breaker]),Table_Breaker[breaker],Table_Breaker[Description]))</f>
        <v/>
      </c>
      <c r="AS572" t="str">
        <f>IF(C572="","",_xlfn.XLOOKUP(_xlfn.XLOOKUP(C572,table_Termination[Connector],table_Termination[HV_Siem_Breaker]),Table_Breaker[breaker],Table_Breaker[Description],""))</f>
        <v/>
      </c>
      <c r="AT572" s="44" t="s">
        <v>283</v>
      </c>
      <c r="AU572" t="e">
        <f t="shared" si="94"/>
        <v>#N/A</v>
      </c>
      <c r="AV572" t="e">
        <f t="shared" si="95"/>
        <v>#N/A</v>
      </c>
      <c r="AW572" s="44" t="str" cm="1">
        <f t="array" ref="AW572">IF(D572="","",_xlfn.TOROW(lookup!A753:A765))</f>
        <v/>
      </c>
    </row>
    <row r="573" spans="1:49" x14ac:dyDescent="0.25">
      <c r="A573" s="56">
        <v>564</v>
      </c>
      <c r="B573" s="57" t="str">
        <f t="shared" si="91"/>
        <v/>
      </c>
      <c r="C573" s="58"/>
      <c r="D573" s="58"/>
      <c r="E573" s="57"/>
      <c r="F573" s="57" t="str">
        <f t="shared" si="92"/>
        <v/>
      </c>
      <c r="G573" s="57"/>
      <c r="H573" s="59"/>
      <c r="I573" s="59" t="s">
        <v>183</v>
      </c>
      <c r="J573" s="59" t="s">
        <v>183</v>
      </c>
      <c r="K573" s="59"/>
      <c r="L573" s="60" t="str">
        <f t="shared" si="96"/>
        <v/>
      </c>
      <c r="M573" s="60" t="str">
        <f t="shared" si="97"/>
        <v/>
      </c>
      <c r="N573" s="59"/>
      <c r="O573" s="59"/>
      <c r="P573" s="61"/>
      <c r="Q573" s="61"/>
      <c r="R573" s="62" t="str">
        <f>IF(C573="","",_xlfn.XLOOKUP(C573,table_Termination[Connector],table_Termination[Conduit_Size]))</f>
        <v/>
      </c>
      <c r="S573" s="63" t="str">
        <f>IF(C573="","",_xlfn.XLOOKUP(C573,table_Termination[Connector],table_Termination[Wire AWG]))</f>
        <v/>
      </c>
      <c r="T573" s="64" t="str">
        <f t="shared" si="89"/>
        <v/>
      </c>
      <c r="U573" s="65" t="str">
        <f>IF(C573="","",LEFT(_xlfn.XLOOKUP(C573,table_Termination[Connector],table_Termination[Voltage]),3))</f>
        <v/>
      </c>
      <c r="V573" s="66" t="str">
        <f t="shared" si="98"/>
        <v/>
      </c>
      <c r="W573" s="64" t="str" cm="1">
        <f t="array" aca="1" ref="W573" ca="1">IF(C573="","",IF(D573="MCC","------",IF(K573="","Black",_xlfn.XLOOKUP(K573,Table_RotateWireColor[circuit],INDIRECT("Table_RotateWireColor["&amp;U573&amp;"]")))))</f>
        <v/>
      </c>
      <c r="X573" s="64" t="str" cm="1">
        <f t="array" aca="1" ref="X573" ca="1">IF(C573="","",IF(D573="MCC","-----",IF(AH573=1,"-",IF(K573="","Red",_xlfn.XLOOKUP(L573,Table_RotateWireColor[circuit],INDIRECT("Table_RotateWireColor["&amp;U573&amp;"]"))))))</f>
        <v/>
      </c>
      <c r="Y573" s="64" t="str" cm="1">
        <f t="array" aca="1" ref="Y573" ca="1">IF(C573="","",IF(D573="MCC","-----",IF(AH573&lt;=2,"-",IF(K573="","Blue",_xlfn.XLOOKUP(M573,Table_RotateWireColor[circuit],INDIRECT("Table_RotateWireColor["&amp;U573&amp;"]"))))))</f>
        <v/>
      </c>
      <c r="Z573" s="64" t="str" cm="1">
        <f t="array" aca="1" ref="Z573" ca="1">IF(C573="","",IF(D573="MCC","-----",IF(AI573&lt;&gt;1,"-",IF(K573="","White",_xlfn.XLOOKUP("N",Table_RotateWireColor[circuit],INDIRECT("Table_RotateWireColor["&amp;U573&amp;"]"))))))</f>
        <v/>
      </c>
      <c r="AA573" s="64" t="str">
        <f t="shared" si="93"/>
        <v/>
      </c>
      <c r="AB573" s="67" t="str">
        <f>IF(C573="","","PWxx-"&amp;_xlfn.XLOOKUP(C573,table_Termination[Connector],table_Termination[Abbreviation])&amp;"T-xxSALx("&amp;IF(D573="LFMC",0,IF(D573="MCC",1,3))&amp;IF(Q573="Bolt",1,0)&amp;IF(AL573="None",0,IF(AL573="1G",1,IF(AL573="4x4",2,3)))&amp;")")</f>
        <v/>
      </c>
      <c r="AC573" s="68" t="str">
        <f>IF(D573="MCC","MC Cable Wire Colors "&amp;_xlfn.XLOOKUP(C573,table_Termination[Connector],table_Termination[MCC_Wire_Colors]),"")</f>
        <v/>
      </c>
      <c r="AD573" s="69"/>
      <c r="AG573" t="e">
        <f>IF(AND(LEFT(C573,2)="L6",_xlfn.NUMBERVALUE(LEFT(U573,3))&gt;250),"1ph",_xlfn.XLOOKUP(C573,table_Termination[Connector],table_Termination[Phasing]))</f>
        <v>#N/A</v>
      </c>
      <c r="AH573" t="e">
        <f>_xlfn.XLOOKUP('Order Entry'!AG573,lookup!$O$3:$O$7,lookup!$P$3:$P$7)</f>
        <v>#N/A</v>
      </c>
      <c r="AI573" t="e">
        <f>_xlfn.XLOOKUP('Order Entry'!AG573,lookup!$O$3:$O$7,lookup!$Q$3:$Q$7)</f>
        <v>#N/A</v>
      </c>
      <c r="AJ573">
        <f t="shared" si="90"/>
        <v>0</v>
      </c>
      <c r="AK573" t="e">
        <f>_xlfn.XLOOKUP(C573,table_Termination[Connector],table_Termination[Plate_Hole])</f>
        <v>#N/A</v>
      </c>
      <c r="AL573" t="e">
        <f>_xlfn.XLOOKUP(V573,lookup!$AD$68:$AD$72,lookup!$AC$68:$AC$72)</f>
        <v>#N/A</v>
      </c>
      <c r="AM573" s="44" t="str" cm="1">
        <f t="array" ref="AM573">IF(C573="","",IF(_xlfn.XLOOKUP(C573,table_Termination[Connector],table_Termination[Plate_Hole])=1.6,{"4x4","1G"},IF(_xlfn.XLOOKUP(C573,table_Termination[Connector],table_Termination[Plate_Hole])=2.1,"4x4","None")))</f>
        <v/>
      </c>
      <c r="AO573" s="44" t="str" cm="1">
        <f t="array" ref="AO573">IF(AM573="","None",_xlfn.XLOOKUP(_xlfn.ANCHORARRAY(AM573),lookup!$AC$68:$AC$72,lookup!$AD$68:$AD$72))</f>
        <v>None</v>
      </c>
      <c r="AQ573" s="44" t="s">
        <v>283</v>
      </c>
      <c r="AR573" t="str">
        <f>IF(C573="","",_xlfn.XLOOKUP(_xlfn.XLOOKUP(C573,table_Termination[Connector],table_Termination[SQD_Breaker]),Table_Breaker[breaker],Table_Breaker[Description]))</f>
        <v/>
      </c>
      <c r="AS573" t="str">
        <f>IF(C573="","",_xlfn.XLOOKUP(_xlfn.XLOOKUP(C573,table_Termination[Connector],table_Termination[HV_Siem_Breaker]),Table_Breaker[breaker],Table_Breaker[Description],""))</f>
        <v/>
      </c>
      <c r="AT573" s="44" t="s">
        <v>283</v>
      </c>
      <c r="AU573" t="e">
        <f t="shared" si="94"/>
        <v>#N/A</v>
      </c>
      <c r="AV573" t="e">
        <f t="shared" si="95"/>
        <v>#N/A</v>
      </c>
      <c r="AW573" s="44" t="str" cm="1">
        <f t="array" ref="AW573">IF(D573="","",_xlfn.TOROW(lookup!A754:A766))</f>
        <v/>
      </c>
    </row>
    <row r="574" spans="1:49" x14ac:dyDescent="0.25">
      <c r="A574" s="56">
        <v>565</v>
      </c>
      <c r="B574" s="57" t="str">
        <f t="shared" si="91"/>
        <v/>
      </c>
      <c r="C574" s="58"/>
      <c r="D574" s="58"/>
      <c r="E574" s="57"/>
      <c r="F574" s="57" t="str">
        <f t="shared" si="92"/>
        <v/>
      </c>
      <c r="G574" s="57"/>
      <c r="H574" s="59"/>
      <c r="I574" s="59" t="s">
        <v>183</v>
      </c>
      <c r="J574" s="59" t="s">
        <v>183</v>
      </c>
      <c r="K574" s="59"/>
      <c r="L574" s="60" t="str">
        <f t="shared" si="96"/>
        <v/>
      </c>
      <c r="M574" s="60" t="str">
        <f t="shared" si="97"/>
        <v/>
      </c>
      <c r="N574" s="59"/>
      <c r="O574" s="59"/>
      <c r="P574" s="61"/>
      <c r="Q574" s="61"/>
      <c r="R574" s="62" t="str">
        <f>IF(C574="","",_xlfn.XLOOKUP(C574,table_Termination[Connector],table_Termination[Conduit_Size]))</f>
        <v/>
      </c>
      <c r="S574" s="63" t="str">
        <f>IF(C574="","",_xlfn.XLOOKUP(C574,table_Termination[Connector],table_Termination[Wire AWG]))</f>
        <v/>
      </c>
      <c r="T574" s="64" t="str">
        <f t="shared" si="89"/>
        <v/>
      </c>
      <c r="U574" s="65" t="str">
        <f>IF(C574="","",LEFT(_xlfn.XLOOKUP(C574,table_Termination[Connector],table_Termination[Voltage]),3))</f>
        <v/>
      </c>
      <c r="V574" s="66" t="str">
        <f t="shared" si="98"/>
        <v/>
      </c>
      <c r="W574" s="64" t="str" cm="1">
        <f t="array" aca="1" ref="W574" ca="1">IF(C574="","",IF(D574="MCC","------",IF(K574="","Black",_xlfn.XLOOKUP(K574,Table_RotateWireColor[circuit],INDIRECT("Table_RotateWireColor["&amp;U574&amp;"]")))))</f>
        <v/>
      </c>
      <c r="X574" s="64" t="str" cm="1">
        <f t="array" aca="1" ref="X574" ca="1">IF(C574="","",IF(D574="MCC","-----",IF(AH574=1,"-",IF(K574="","Red",_xlfn.XLOOKUP(L574,Table_RotateWireColor[circuit],INDIRECT("Table_RotateWireColor["&amp;U574&amp;"]"))))))</f>
        <v/>
      </c>
      <c r="Y574" s="64" t="str" cm="1">
        <f t="array" aca="1" ref="Y574" ca="1">IF(C574="","",IF(D574="MCC","-----",IF(AH574&lt;=2,"-",IF(K574="","Blue",_xlfn.XLOOKUP(M574,Table_RotateWireColor[circuit],INDIRECT("Table_RotateWireColor["&amp;U574&amp;"]"))))))</f>
        <v/>
      </c>
      <c r="Z574" s="64" t="str" cm="1">
        <f t="array" aca="1" ref="Z574" ca="1">IF(C574="","",IF(D574="MCC","-----",IF(AI574&lt;&gt;1,"-",IF(K574="","White",_xlfn.XLOOKUP("N",Table_RotateWireColor[circuit],INDIRECT("Table_RotateWireColor["&amp;U574&amp;"]"))))))</f>
        <v/>
      </c>
      <c r="AA574" s="64" t="str">
        <f t="shared" si="93"/>
        <v/>
      </c>
      <c r="AB574" s="67" t="str">
        <f>IF(C574="","","PWxx-"&amp;_xlfn.XLOOKUP(C574,table_Termination[Connector],table_Termination[Abbreviation])&amp;"T-xxSALx("&amp;IF(D574="LFMC",0,IF(D574="MCC",1,3))&amp;IF(Q574="Bolt",1,0)&amp;IF(AL574="None",0,IF(AL574="1G",1,IF(AL574="4x4",2,3)))&amp;")")</f>
        <v/>
      </c>
      <c r="AC574" s="68" t="str">
        <f>IF(D574="MCC","MC Cable Wire Colors "&amp;_xlfn.XLOOKUP(C574,table_Termination[Connector],table_Termination[MCC_Wire_Colors]),"")</f>
        <v/>
      </c>
      <c r="AD574" s="69"/>
      <c r="AG574" t="e">
        <f>IF(AND(LEFT(C574,2)="L6",_xlfn.NUMBERVALUE(LEFT(U574,3))&gt;250),"1ph",_xlfn.XLOOKUP(C574,table_Termination[Connector],table_Termination[Phasing]))</f>
        <v>#N/A</v>
      </c>
      <c r="AH574" t="e">
        <f>_xlfn.XLOOKUP('Order Entry'!AG574,lookup!$O$3:$O$7,lookup!$P$3:$P$7)</f>
        <v>#N/A</v>
      </c>
      <c r="AI574" t="e">
        <f>_xlfn.XLOOKUP('Order Entry'!AG574,lookup!$O$3:$O$7,lookup!$Q$3:$Q$7)</f>
        <v>#N/A</v>
      </c>
      <c r="AJ574">
        <f t="shared" si="90"/>
        <v>0</v>
      </c>
      <c r="AK574" t="e">
        <f>_xlfn.XLOOKUP(C574,table_Termination[Connector],table_Termination[Plate_Hole])</f>
        <v>#N/A</v>
      </c>
      <c r="AL574" t="e">
        <f>_xlfn.XLOOKUP(V574,lookup!$AD$68:$AD$72,lookup!$AC$68:$AC$72)</f>
        <v>#N/A</v>
      </c>
      <c r="AM574" s="44" t="str" cm="1">
        <f t="array" ref="AM574">IF(C574="","",IF(_xlfn.XLOOKUP(C574,table_Termination[Connector],table_Termination[Plate_Hole])=1.6,{"4x4","1G"},IF(_xlfn.XLOOKUP(C574,table_Termination[Connector],table_Termination[Plate_Hole])=2.1,"4x4","None")))</f>
        <v/>
      </c>
      <c r="AO574" s="44" t="str" cm="1">
        <f t="array" ref="AO574">IF(AM574="","None",_xlfn.XLOOKUP(_xlfn.ANCHORARRAY(AM574),lookup!$AC$68:$AC$72,lookup!$AD$68:$AD$72))</f>
        <v>None</v>
      </c>
      <c r="AQ574" s="44" t="s">
        <v>283</v>
      </c>
      <c r="AR574" t="str">
        <f>IF(C574="","",_xlfn.XLOOKUP(_xlfn.XLOOKUP(C574,table_Termination[Connector],table_Termination[SQD_Breaker]),Table_Breaker[breaker],Table_Breaker[Description]))</f>
        <v/>
      </c>
      <c r="AS574" t="str">
        <f>IF(C574="","",_xlfn.XLOOKUP(_xlfn.XLOOKUP(C574,table_Termination[Connector],table_Termination[HV_Siem_Breaker]),Table_Breaker[breaker],Table_Breaker[Description],""))</f>
        <v/>
      </c>
      <c r="AT574" s="44" t="s">
        <v>283</v>
      </c>
      <c r="AU574" t="e">
        <f t="shared" si="94"/>
        <v>#N/A</v>
      </c>
      <c r="AV574" t="e">
        <f t="shared" si="95"/>
        <v>#N/A</v>
      </c>
      <c r="AW574" s="44" t="str" cm="1">
        <f t="array" ref="AW574">IF(D574="","",_xlfn.TOROW(lookup!A755:A767))</f>
        <v/>
      </c>
    </row>
    <row r="575" spans="1:49" x14ac:dyDescent="0.25">
      <c r="A575" s="56">
        <v>566</v>
      </c>
      <c r="B575" s="57" t="str">
        <f t="shared" si="91"/>
        <v/>
      </c>
      <c r="C575" s="58"/>
      <c r="D575" s="58"/>
      <c r="E575" s="57"/>
      <c r="F575" s="57" t="str">
        <f t="shared" si="92"/>
        <v/>
      </c>
      <c r="G575" s="57"/>
      <c r="H575" s="59"/>
      <c r="I575" s="59" t="s">
        <v>183</v>
      </c>
      <c r="J575" s="59" t="s">
        <v>183</v>
      </c>
      <c r="K575" s="59"/>
      <c r="L575" s="60" t="str">
        <f t="shared" si="96"/>
        <v/>
      </c>
      <c r="M575" s="60" t="str">
        <f t="shared" si="97"/>
        <v/>
      </c>
      <c r="N575" s="59"/>
      <c r="O575" s="59"/>
      <c r="P575" s="61"/>
      <c r="Q575" s="61"/>
      <c r="R575" s="62" t="str">
        <f>IF(C575="","",_xlfn.XLOOKUP(C575,table_Termination[Connector],table_Termination[Conduit_Size]))</f>
        <v/>
      </c>
      <c r="S575" s="63" t="str">
        <f>IF(C575="","",_xlfn.XLOOKUP(C575,table_Termination[Connector],table_Termination[Wire AWG]))</f>
        <v/>
      </c>
      <c r="T575" s="64" t="str">
        <f t="shared" si="89"/>
        <v/>
      </c>
      <c r="U575" s="65" t="str">
        <f>IF(C575="","",LEFT(_xlfn.XLOOKUP(C575,table_Termination[Connector],table_Termination[Voltage]),3))</f>
        <v/>
      </c>
      <c r="V575" s="66" t="str">
        <f t="shared" si="98"/>
        <v/>
      </c>
      <c r="W575" s="64" t="str" cm="1">
        <f t="array" aca="1" ref="W575" ca="1">IF(C575="","",IF(D575="MCC","------",IF(K575="","Black",_xlfn.XLOOKUP(K575,Table_RotateWireColor[circuit],INDIRECT("Table_RotateWireColor["&amp;U575&amp;"]")))))</f>
        <v/>
      </c>
      <c r="X575" s="64" t="str" cm="1">
        <f t="array" aca="1" ref="X575" ca="1">IF(C575="","",IF(D575="MCC","-----",IF(AH575=1,"-",IF(K575="","Red",_xlfn.XLOOKUP(L575,Table_RotateWireColor[circuit],INDIRECT("Table_RotateWireColor["&amp;U575&amp;"]"))))))</f>
        <v/>
      </c>
      <c r="Y575" s="64" t="str" cm="1">
        <f t="array" aca="1" ref="Y575" ca="1">IF(C575="","",IF(D575="MCC","-----",IF(AH575&lt;=2,"-",IF(K575="","Blue",_xlfn.XLOOKUP(M575,Table_RotateWireColor[circuit],INDIRECT("Table_RotateWireColor["&amp;U575&amp;"]"))))))</f>
        <v/>
      </c>
      <c r="Z575" s="64" t="str" cm="1">
        <f t="array" aca="1" ref="Z575" ca="1">IF(C575="","",IF(D575="MCC","-----",IF(AI575&lt;&gt;1,"-",IF(K575="","White",_xlfn.XLOOKUP("N",Table_RotateWireColor[circuit],INDIRECT("Table_RotateWireColor["&amp;U575&amp;"]"))))))</f>
        <v/>
      </c>
      <c r="AA575" s="64" t="str">
        <f t="shared" si="93"/>
        <v/>
      </c>
      <c r="AB575" s="67" t="str">
        <f>IF(C575="","","PWxx-"&amp;_xlfn.XLOOKUP(C575,table_Termination[Connector],table_Termination[Abbreviation])&amp;"T-xxSALx("&amp;IF(D575="LFMC",0,IF(D575="MCC",1,3))&amp;IF(Q575="Bolt",1,0)&amp;IF(AL575="None",0,IF(AL575="1G",1,IF(AL575="4x4",2,3)))&amp;")")</f>
        <v/>
      </c>
      <c r="AC575" s="68" t="str">
        <f>IF(D575="MCC","MC Cable Wire Colors "&amp;_xlfn.XLOOKUP(C575,table_Termination[Connector],table_Termination[MCC_Wire_Colors]),"")</f>
        <v/>
      </c>
      <c r="AD575" s="69"/>
      <c r="AG575" t="e">
        <f>IF(AND(LEFT(C575,2)="L6",_xlfn.NUMBERVALUE(LEFT(U575,3))&gt;250),"1ph",_xlfn.XLOOKUP(C575,table_Termination[Connector],table_Termination[Phasing]))</f>
        <v>#N/A</v>
      </c>
      <c r="AH575" t="e">
        <f>_xlfn.XLOOKUP('Order Entry'!AG575,lookup!$O$3:$O$7,lookup!$P$3:$P$7)</f>
        <v>#N/A</v>
      </c>
      <c r="AI575" t="e">
        <f>_xlfn.XLOOKUP('Order Entry'!AG575,lookup!$O$3:$O$7,lookup!$Q$3:$Q$7)</f>
        <v>#N/A</v>
      </c>
      <c r="AJ575">
        <f t="shared" si="90"/>
        <v>0</v>
      </c>
      <c r="AK575" t="e">
        <f>_xlfn.XLOOKUP(C575,table_Termination[Connector],table_Termination[Plate_Hole])</f>
        <v>#N/A</v>
      </c>
      <c r="AL575" t="e">
        <f>_xlfn.XLOOKUP(V575,lookup!$AD$68:$AD$72,lookup!$AC$68:$AC$72)</f>
        <v>#N/A</v>
      </c>
      <c r="AM575" s="44" t="str" cm="1">
        <f t="array" ref="AM575">IF(C575="","",IF(_xlfn.XLOOKUP(C575,table_Termination[Connector],table_Termination[Plate_Hole])=1.6,{"4x4","1G"},IF(_xlfn.XLOOKUP(C575,table_Termination[Connector],table_Termination[Plate_Hole])=2.1,"4x4","None")))</f>
        <v/>
      </c>
      <c r="AO575" s="44" t="str" cm="1">
        <f t="array" ref="AO575">IF(AM575="","None",_xlfn.XLOOKUP(_xlfn.ANCHORARRAY(AM575),lookup!$AC$68:$AC$72,lookup!$AD$68:$AD$72))</f>
        <v>None</v>
      </c>
      <c r="AQ575" s="44" t="s">
        <v>283</v>
      </c>
      <c r="AR575" t="str">
        <f>IF(C575="","",_xlfn.XLOOKUP(_xlfn.XLOOKUP(C575,table_Termination[Connector],table_Termination[SQD_Breaker]),Table_Breaker[breaker],Table_Breaker[Description]))</f>
        <v/>
      </c>
      <c r="AS575" t="str">
        <f>IF(C575="","",_xlfn.XLOOKUP(_xlfn.XLOOKUP(C575,table_Termination[Connector],table_Termination[HV_Siem_Breaker]),Table_Breaker[breaker],Table_Breaker[Description],""))</f>
        <v/>
      </c>
      <c r="AT575" s="44" t="s">
        <v>283</v>
      </c>
      <c r="AU575" t="e">
        <f t="shared" si="94"/>
        <v>#N/A</v>
      </c>
      <c r="AV575" t="e">
        <f t="shared" si="95"/>
        <v>#N/A</v>
      </c>
      <c r="AW575" s="44" t="str" cm="1">
        <f t="array" ref="AW575">IF(D575="","",_xlfn.TOROW(lookup!A756:A768))</f>
        <v/>
      </c>
    </row>
    <row r="576" spans="1:49" x14ac:dyDescent="0.25">
      <c r="A576" s="56">
        <v>567</v>
      </c>
      <c r="B576" s="57" t="str">
        <f t="shared" si="91"/>
        <v/>
      </c>
      <c r="C576" s="58"/>
      <c r="D576" s="58"/>
      <c r="E576" s="57"/>
      <c r="F576" s="57" t="str">
        <f t="shared" si="92"/>
        <v/>
      </c>
      <c r="G576" s="57"/>
      <c r="H576" s="59"/>
      <c r="I576" s="59" t="s">
        <v>183</v>
      </c>
      <c r="J576" s="59" t="s">
        <v>183</v>
      </c>
      <c r="K576" s="59"/>
      <c r="L576" s="60" t="str">
        <f t="shared" si="96"/>
        <v/>
      </c>
      <c r="M576" s="60" t="str">
        <f t="shared" si="97"/>
        <v/>
      </c>
      <c r="N576" s="59"/>
      <c r="O576" s="59"/>
      <c r="P576" s="61"/>
      <c r="Q576" s="61"/>
      <c r="R576" s="62" t="str">
        <f>IF(C576="","",_xlfn.XLOOKUP(C576,table_Termination[Connector],table_Termination[Conduit_Size]))</f>
        <v/>
      </c>
      <c r="S576" s="63" t="str">
        <f>IF(C576="","",_xlfn.XLOOKUP(C576,table_Termination[Connector],table_Termination[Wire AWG]))</f>
        <v/>
      </c>
      <c r="T576" s="64" t="str">
        <f t="shared" si="89"/>
        <v/>
      </c>
      <c r="U576" s="65" t="str">
        <f>IF(C576="","",LEFT(_xlfn.XLOOKUP(C576,table_Termination[Connector],table_Termination[Voltage]),3))</f>
        <v/>
      </c>
      <c r="V576" s="66" t="str">
        <f t="shared" si="98"/>
        <v/>
      </c>
      <c r="W576" s="64" t="str" cm="1">
        <f t="array" aca="1" ref="W576" ca="1">IF(C576="","",IF(D576="MCC","------",IF(K576="","Black",_xlfn.XLOOKUP(K576,Table_RotateWireColor[circuit],INDIRECT("Table_RotateWireColor["&amp;U576&amp;"]")))))</f>
        <v/>
      </c>
      <c r="X576" s="64" t="str" cm="1">
        <f t="array" aca="1" ref="X576" ca="1">IF(C576="","",IF(D576="MCC","-----",IF(AH576=1,"-",IF(K576="","Red",_xlfn.XLOOKUP(L576,Table_RotateWireColor[circuit],INDIRECT("Table_RotateWireColor["&amp;U576&amp;"]"))))))</f>
        <v/>
      </c>
      <c r="Y576" s="64" t="str" cm="1">
        <f t="array" aca="1" ref="Y576" ca="1">IF(C576="","",IF(D576="MCC","-----",IF(AH576&lt;=2,"-",IF(K576="","Blue",_xlfn.XLOOKUP(M576,Table_RotateWireColor[circuit],INDIRECT("Table_RotateWireColor["&amp;U576&amp;"]"))))))</f>
        <v/>
      </c>
      <c r="Z576" s="64" t="str" cm="1">
        <f t="array" aca="1" ref="Z576" ca="1">IF(C576="","",IF(D576="MCC","-----",IF(AI576&lt;&gt;1,"-",IF(K576="","White",_xlfn.XLOOKUP("N",Table_RotateWireColor[circuit],INDIRECT("Table_RotateWireColor["&amp;U576&amp;"]"))))))</f>
        <v/>
      </c>
      <c r="AA576" s="64" t="str">
        <f t="shared" si="93"/>
        <v/>
      </c>
      <c r="AB576" s="67" t="str">
        <f>IF(C576="","","PWxx-"&amp;_xlfn.XLOOKUP(C576,table_Termination[Connector],table_Termination[Abbreviation])&amp;"T-xxSALx("&amp;IF(D576="LFMC",0,IF(D576="MCC",1,3))&amp;IF(Q576="Bolt",1,0)&amp;IF(AL576="None",0,IF(AL576="1G",1,IF(AL576="4x4",2,3)))&amp;")")</f>
        <v/>
      </c>
      <c r="AC576" s="68" t="str">
        <f>IF(D576="MCC","MC Cable Wire Colors "&amp;_xlfn.XLOOKUP(C576,table_Termination[Connector],table_Termination[MCC_Wire_Colors]),"")</f>
        <v/>
      </c>
      <c r="AD576" s="69"/>
      <c r="AG576" t="e">
        <f>IF(AND(LEFT(C576,2)="L6",_xlfn.NUMBERVALUE(LEFT(U576,3))&gt;250),"1ph",_xlfn.XLOOKUP(C576,table_Termination[Connector],table_Termination[Phasing]))</f>
        <v>#N/A</v>
      </c>
      <c r="AH576" t="e">
        <f>_xlfn.XLOOKUP('Order Entry'!AG576,lookup!$O$3:$O$7,lookup!$P$3:$P$7)</f>
        <v>#N/A</v>
      </c>
      <c r="AI576" t="e">
        <f>_xlfn.XLOOKUP('Order Entry'!AG576,lookup!$O$3:$O$7,lookup!$Q$3:$Q$7)</f>
        <v>#N/A</v>
      </c>
      <c r="AJ576">
        <f t="shared" si="90"/>
        <v>0</v>
      </c>
      <c r="AK576" t="e">
        <f>_xlfn.XLOOKUP(C576,table_Termination[Connector],table_Termination[Plate_Hole])</f>
        <v>#N/A</v>
      </c>
      <c r="AL576" t="e">
        <f>_xlfn.XLOOKUP(V576,lookup!$AD$68:$AD$72,lookup!$AC$68:$AC$72)</f>
        <v>#N/A</v>
      </c>
      <c r="AM576" s="44" t="str" cm="1">
        <f t="array" ref="AM576">IF(C576="","",IF(_xlfn.XLOOKUP(C576,table_Termination[Connector],table_Termination[Plate_Hole])=1.6,{"4x4","1G"},IF(_xlfn.XLOOKUP(C576,table_Termination[Connector],table_Termination[Plate_Hole])=2.1,"4x4","None")))</f>
        <v/>
      </c>
      <c r="AO576" s="44" t="str" cm="1">
        <f t="array" ref="AO576">IF(AM576="","None",_xlfn.XLOOKUP(_xlfn.ANCHORARRAY(AM576),lookup!$AC$68:$AC$72,lookup!$AD$68:$AD$72))</f>
        <v>None</v>
      </c>
      <c r="AQ576" s="44" t="s">
        <v>283</v>
      </c>
      <c r="AR576" t="str">
        <f>IF(C576="","",_xlfn.XLOOKUP(_xlfn.XLOOKUP(C576,table_Termination[Connector],table_Termination[SQD_Breaker]),Table_Breaker[breaker],Table_Breaker[Description]))</f>
        <v/>
      </c>
      <c r="AS576" t="str">
        <f>IF(C576="","",_xlfn.XLOOKUP(_xlfn.XLOOKUP(C576,table_Termination[Connector],table_Termination[HV_Siem_Breaker]),Table_Breaker[breaker],Table_Breaker[Description],""))</f>
        <v/>
      </c>
      <c r="AT576" s="44" t="s">
        <v>283</v>
      </c>
      <c r="AU576" t="e">
        <f t="shared" si="94"/>
        <v>#N/A</v>
      </c>
      <c r="AV576" t="e">
        <f t="shared" si="95"/>
        <v>#N/A</v>
      </c>
      <c r="AW576" s="44" t="str" cm="1">
        <f t="array" ref="AW576">IF(D576="","",_xlfn.TOROW(lookup!A757:A769))</f>
        <v/>
      </c>
    </row>
    <row r="577" spans="1:49" x14ac:dyDescent="0.25">
      <c r="A577" s="56">
        <v>568</v>
      </c>
      <c r="B577" s="57" t="str">
        <f t="shared" si="91"/>
        <v/>
      </c>
      <c r="C577" s="58"/>
      <c r="D577" s="58"/>
      <c r="E577" s="57"/>
      <c r="F577" s="57" t="str">
        <f t="shared" si="92"/>
        <v/>
      </c>
      <c r="G577" s="57"/>
      <c r="H577" s="59"/>
      <c r="I577" s="59" t="s">
        <v>183</v>
      </c>
      <c r="J577" s="59" t="s">
        <v>183</v>
      </c>
      <c r="K577" s="59"/>
      <c r="L577" s="60" t="str">
        <f t="shared" si="96"/>
        <v/>
      </c>
      <c r="M577" s="60" t="str">
        <f t="shared" si="97"/>
        <v/>
      </c>
      <c r="N577" s="59"/>
      <c r="O577" s="59"/>
      <c r="P577" s="61"/>
      <c r="Q577" s="61"/>
      <c r="R577" s="62" t="str">
        <f>IF(C577="","",_xlfn.XLOOKUP(C577,table_Termination[Connector],table_Termination[Conduit_Size]))</f>
        <v/>
      </c>
      <c r="S577" s="63" t="str">
        <f>IF(C577="","",_xlfn.XLOOKUP(C577,table_Termination[Connector],table_Termination[Wire AWG]))</f>
        <v/>
      </c>
      <c r="T577" s="64" t="str">
        <f t="shared" si="89"/>
        <v/>
      </c>
      <c r="U577" s="65" t="str">
        <f>IF(C577="","",LEFT(_xlfn.XLOOKUP(C577,table_Termination[Connector],table_Termination[Voltage]),3))</f>
        <v/>
      </c>
      <c r="V577" s="66" t="str">
        <f t="shared" si="98"/>
        <v/>
      </c>
      <c r="W577" s="64" t="str" cm="1">
        <f t="array" aca="1" ref="W577" ca="1">IF(C577="","",IF(D577="MCC","------",IF(K577="","Black",_xlfn.XLOOKUP(K577,Table_RotateWireColor[circuit],INDIRECT("Table_RotateWireColor["&amp;U577&amp;"]")))))</f>
        <v/>
      </c>
      <c r="X577" s="64" t="str" cm="1">
        <f t="array" aca="1" ref="X577" ca="1">IF(C577="","",IF(D577="MCC","-----",IF(AH577=1,"-",IF(K577="","Red",_xlfn.XLOOKUP(L577,Table_RotateWireColor[circuit],INDIRECT("Table_RotateWireColor["&amp;U577&amp;"]"))))))</f>
        <v/>
      </c>
      <c r="Y577" s="64" t="str" cm="1">
        <f t="array" aca="1" ref="Y577" ca="1">IF(C577="","",IF(D577="MCC","-----",IF(AH577&lt;=2,"-",IF(K577="","Blue",_xlfn.XLOOKUP(M577,Table_RotateWireColor[circuit],INDIRECT("Table_RotateWireColor["&amp;U577&amp;"]"))))))</f>
        <v/>
      </c>
      <c r="Z577" s="64" t="str" cm="1">
        <f t="array" aca="1" ref="Z577" ca="1">IF(C577="","",IF(D577="MCC","-----",IF(AI577&lt;&gt;1,"-",IF(K577="","White",_xlfn.XLOOKUP("N",Table_RotateWireColor[circuit],INDIRECT("Table_RotateWireColor["&amp;U577&amp;"]"))))))</f>
        <v/>
      </c>
      <c r="AA577" s="64" t="str">
        <f t="shared" si="93"/>
        <v/>
      </c>
      <c r="AB577" s="67" t="str">
        <f>IF(C577="","","PWxx-"&amp;_xlfn.XLOOKUP(C577,table_Termination[Connector],table_Termination[Abbreviation])&amp;"T-xxSALx("&amp;IF(D577="LFMC",0,IF(D577="MCC",1,3))&amp;IF(Q577="Bolt",1,0)&amp;IF(AL577="None",0,IF(AL577="1G",1,IF(AL577="4x4",2,3)))&amp;")")</f>
        <v/>
      </c>
      <c r="AC577" s="68" t="str">
        <f>IF(D577="MCC","MC Cable Wire Colors "&amp;_xlfn.XLOOKUP(C577,table_Termination[Connector],table_Termination[MCC_Wire_Colors]),"")</f>
        <v/>
      </c>
      <c r="AD577" s="69"/>
      <c r="AG577" t="e">
        <f>IF(AND(LEFT(C577,2)="L6",_xlfn.NUMBERVALUE(LEFT(U577,3))&gt;250),"1ph",_xlfn.XLOOKUP(C577,table_Termination[Connector],table_Termination[Phasing]))</f>
        <v>#N/A</v>
      </c>
      <c r="AH577" t="e">
        <f>_xlfn.XLOOKUP('Order Entry'!AG577,lookup!$O$3:$O$7,lookup!$P$3:$P$7)</f>
        <v>#N/A</v>
      </c>
      <c r="AI577" t="e">
        <f>_xlfn.XLOOKUP('Order Entry'!AG577,lookup!$O$3:$O$7,lookup!$Q$3:$Q$7)</f>
        <v>#N/A</v>
      </c>
      <c r="AJ577">
        <f t="shared" si="90"/>
        <v>0</v>
      </c>
      <c r="AK577" t="e">
        <f>_xlfn.XLOOKUP(C577,table_Termination[Connector],table_Termination[Plate_Hole])</f>
        <v>#N/A</v>
      </c>
      <c r="AL577" t="e">
        <f>_xlfn.XLOOKUP(V577,lookup!$AD$68:$AD$72,lookup!$AC$68:$AC$72)</f>
        <v>#N/A</v>
      </c>
      <c r="AM577" s="44" t="str" cm="1">
        <f t="array" ref="AM577">IF(C577="","",IF(_xlfn.XLOOKUP(C577,table_Termination[Connector],table_Termination[Plate_Hole])=1.6,{"4x4","1G"},IF(_xlfn.XLOOKUP(C577,table_Termination[Connector],table_Termination[Plate_Hole])=2.1,"4x4","None")))</f>
        <v/>
      </c>
      <c r="AO577" s="44" t="str" cm="1">
        <f t="array" ref="AO577">IF(AM577="","None",_xlfn.XLOOKUP(_xlfn.ANCHORARRAY(AM577),lookup!$AC$68:$AC$72,lookup!$AD$68:$AD$72))</f>
        <v>None</v>
      </c>
      <c r="AQ577" s="44" t="s">
        <v>283</v>
      </c>
      <c r="AR577" t="str">
        <f>IF(C577="","",_xlfn.XLOOKUP(_xlfn.XLOOKUP(C577,table_Termination[Connector],table_Termination[SQD_Breaker]),Table_Breaker[breaker],Table_Breaker[Description]))</f>
        <v/>
      </c>
      <c r="AS577" t="str">
        <f>IF(C577="","",_xlfn.XLOOKUP(_xlfn.XLOOKUP(C577,table_Termination[Connector],table_Termination[HV_Siem_Breaker]),Table_Breaker[breaker],Table_Breaker[Description],""))</f>
        <v/>
      </c>
      <c r="AT577" s="44" t="s">
        <v>283</v>
      </c>
      <c r="AU577" t="e">
        <f t="shared" si="94"/>
        <v>#N/A</v>
      </c>
      <c r="AV577" t="e">
        <f t="shared" si="95"/>
        <v>#N/A</v>
      </c>
      <c r="AW577" s="44" t="str" cm="1">
        <f t="array" ref="AW577">IF(D577="","",_xlfn.TOROW(lookup!A758:A770))</f>
        <v/>
      </c>
    </row>
    <row r="578" spans="1:49" x14ac:dyDescent="0.25">
      <c r="A578" s="56">
        <v>569</v>
      </c>
      <c r="B578" s="57" t="str">
        <f t="shared" si="91"/>
        <v/>
      </c>
      <c r="C578" s="58"/>
      <c r="D578" s="58"/>
      <c r="E578" s="57"/>
      <c r="F578" s="57" t="str">
        <f t="shared" si="92"/>
        <v/>
      </c>
      <c r="G578" s="57"/>
      <c r="H578" s="59"/>
      <c r="I578" s="59" t="s">
        <v>183</v>
      </c>
      <c r="J578" s="59" t="s">
        <v>183</v>
      </c>
      <c r="K578" s="59"/>
      <c r="L578" s="60" t="str">
        <f t="shared" si="96"/>
        <v/>
      </c>
      <c r="M578" s="60" t="str">
        <f t="shared" si="97"/>
        <v/>
      </c>
      <c r="N578" s="59"/>
      <c r="O578" s="59"/>
      <c r="P578" s="61"/>
      <c r="Q578" s="61"/>
      <c r="R578" s="62" t="str">
        <f>IF(C578="","",_xlfn.XLOOKUP(C578,table_Termination[Connector],table_Termination[Conduit_Size]))</f>
        <v/>
      </c>
      <c r="S578" s="63" t="str">
        <f>IF(C578="","",_xlfn.XLOOKUP(C578,table_Termination[Connector],table_Termination[Wire AWG]))</f>
        <v/>
      </c>
      <c r="T578" s="64" t="str">
        <f t="shared" si="89"/>
        <v/>
      </c>
      <c r="U578" s="65" t="str">
        <f>IF(C578="","",LEFT(_xlfn.XLOOKUP(C578,table_Termination[Connector],table_Termination[Voltage]),3))</f>
        <v/>
      </c>
      <c r="V578" s="66" t="str">
        <f t="shared" si="98"/>
        <v/>
      </c>
      <c r="W578" s="64" t="str" cm="1">
        <f t="array" aca="1" ref="W578" ca="1">IF(C578="","",IF(D578="MCC","------",IF(K578="","Black",_xlfn.XLOOKUP(K578,Table_RotateWireColor[circuit],INDIRECT("Table_RotateWireColor["&amp;U578&amp;"]")))))</f>
        <v/>
      </c>
      <c r="X578" s="64" t="str" cm="1">
        <f t="array" aca="1" ref="X578" ca="1">IF(C578="","",IF(D578="MCC","-----",IF(AH578=1,"-",IF(K578="","Red",_xlfn.XLOOKUP(L578,Table_RotateWireColor[circuit],INDIRECT("Table_RotateWireColor["&amp;U578&amp;"]"))))))</f>
        <v/>
      </c>
      <c r="Y578" s="64" t="str" cm="1">
        <f t="array" aca="1" ref="Y578" ca="1">IF(C578="","",IF(D578="MCC","-----",IF(AH578&lt;=2,"-",IF(K578="","Blue",_xlfn.XLOOKUP(M578,Table_RotateWireColor[circuit],INDIRECT("Table_RotateWireColor["&amp;U578&amp;"]"))))))</f>
        <v/>
      </c>
      <c r="Z578" s="64" t="str" cm="1">
        <f t="array" aca="1" ref="Z578" ca="1">IF(C578="","",IF(D578="MCC","-----",IF(AI578&lt;&gt;1,"-",IF(K578="","White",_xlfn.XLOOKUP("N",Table_RotateWireColor[circuit],INDIRECT("Table_RotateWireColor["&amp;U578&amp;"]"))))))</f>
        <v/>
      </c>
      <c r="AA578" s="64" t="str">
        <f t="shared" si="93"/>
        <v/>
      </c>
      <c r="AB578" s="67" t="str">
        <f>IF(C578="","","PWxx-"&amp;_xlfn.XLOOKUP(C578,table_Termination[Connector],table_Termination[Abbreviation])&amp;"T-xxSALx("&amp;IF(D578="LFMC",0,IF(D578="MCC",1,3))&amp;IF(Q578="Bolt",1,0)&amp;IF(AL578="None",0,IF(AL578="1G",1,IF(AL578="4x4",2,3)))&amp;")")</f>
        <v/>
      </c>
      <c r="AC578" s="68" t="str">
        <f>IF(D578="MCC","MC Cable Wire Colors "&amp;_xlfn.XLOOKUP(C578,table_Termination[Connector],table_Termination[MCC_Wire_Colors]),"")</f>
        <v/>
      </c>
      <c r="AD578" s="69"/>
      <c r="AG578" t="e">
        <f>IF(AND(LEFT(C578,2)="L6",_xlfn.NUMBERVALUE(LEFT(U578,3))&gt;250),"1ph",_xlfn.XLOOKUP(C578,table_Termination[Connector],table_Termination[Phasing]))</f>
        <v>#N/A</v>
      </c>
      <c r="AH578" t="e">
        <f>_xlfn.XLOOKUP('Order Entry'!AG578,lookup!$O$3:$O$7,lookup!$P$3:$P$7)</f>
        <v>#N/A</v>
      </c>
      <c r="AI578" t="e">
        <f>_xlfn.XLOOKUP('Order Entry'!AG578,lookup!$O$3:$O$7,lookup!$Q$3:$Q$7)</f>
        <v>#N/A</v>
      </c>
      <c r="AJ578">
        <f t="shared" si="90"/>
        <v>0</v>
      </c>
      <c r="AK578" t="e">
        <f>_xlfn.XLOOKUP(C578,table_Termination[Connector],table_Termination[Plate_Hole])</f>
        <v>#N/A</v>
      </c>
      <c r="AL578" t="e">
        <f>_xlfn.XLOOKUP(V578,lookup!$AD$68:$AD$72,lookup!$AC$68:$AC$72)</f>
        <v>#N/A</v>
      </c>
      <c r="AM578" s="44" t="str" cm="1">
        <f t="array" ref="AM578">IF(C578="","",IF(_xlfn.XLOOKUP(C578,table_Termination[Connector],table_Termination[Plate_Hole])=1.6,{"4x4","1G"},IF(_xlfn.XLOOKUP(C578,table_Termination[Connector],table_Termination[Plate_Hole])=2.1,"4x4","None")))</f>
        <v/>
      </c>
      <c r="AO578" s="44" t="str" cm="1">
        <f t="array" ref="AO578">IF(AM578="","None",_xlfn.XLOOKUP(_xlfn.ANCHORARRAY(AM578),lookup!$AC$68:$AC$72,lookup!$AD$68:$AD$72))</f>
        <v>None</v>
      </c>
      <c r="AQ578" s="44" t="s">
        <v>283</v>
      </c>
      <c r="AR578" t="str">
        <f>IF(C578="","",_xlfn.XLOOKUP(_xlfn.XLOOKUP(C578,table_Termination[Connector],table_Termination[SQD_Breaker]),Table_Breaker[breaker],Table_Breaker[Description]))</f>
        <v/>
      </c>
      <c r="AS578" t="str">
        <f>IF(C578="","",_xlfn.XLOOKUP(_xlfn.XLOOKUP(C578,table_Termination[Connector],table_Termination[HV_Siem_Breaker]),Table_Breaker[breaker],Table_Breaker[Description],""))</f>
        <v/>
      </c>
      <c r="AT578" s="44" t="s">
        <v>283</v>
      </c>
      <c r="AU578" t="e">
        <f t="shared" si="94"/>
        <v>#N/A</v>
      </c>
      <c r="AV578" t="e">
        <f t="shared" si="95"/>
        <v>#N/A</v>
      </c>
      <c r="AW578" s="44" t="str" cm="1">
        <f t="array" ref="AW578">IF(D578="","",_xlfn.TOROW(lookup!A759:A771))</f>
        <v/>
      </c>
    </row>
    <row r="579" spans="1:49" x14ac:dyDescent="0.25">
      <c r="A579" s="56">
        <v>570</v>
      </c>
      <c r="B579" s="57" t="str">
        <f t="shared" si="91"/>
        <v/>
      </c>
      <c r="C579" s="58"/>
      <c r="D579" s="58"/>
      <c r="E579" s="57"/>
      <c r="F579" s="57" t="str">
        <f t="shared" si="92"/>
        <v/>
      </c>
      <c r="G579" s="57"/>
      <c r="H579" s="59"/>
      <c r="I579" s="59" t="s">
        <v>183</v>
      </c>
      <c r="J579" s="59" t="s">
        <v>183</v>
      </c>
      <c r="K579" s="59"/>
      <c r="L579" s="60" t="str">
        <f t="shared" si="96"/>
        <v/>
      </c>
      <c r="M579" s="60" t="str">
        <f t="shared" si="97"/>
        <v/>
      </c>
      <c r="N579" s="59"/>
      <c r="O579" s="59"/>
      <c r="P579" s="61"/>
      <c r="Q579" s="61"/>
      <c r="R579" s="62" t="str">
        <f>IF(C579="","",_xlfn.XLOOKUP(C579,table_Termination[Connector],table_Termination[Conduit_Size]))</f>
        <v/>
      </c>
      <c r="S579" s="63" t="str">
        <f>IF(C579="","",_xlfn.XLOOKUP(C579,table_Termination[Connector],table_Termination[Wire AWG]))</f>
        <v/>
      </c>
      <c r="T579" s="64" t="str">
        <f t="shared" si="89"/>
        <v/>
      </c>
      <c r="U579" s="65" t="str">
        <f>IF(C579="","",LEFT(_xlfn.XLOOKUP(C579,table_Termination[Connector],table_Termination[Voltage]),3))</f>
        <v/>
      </c>
      <c r="V579" s="66" t="str">
        <f t="shared" si="98"/>
        <v/>
      </c>
      <c r="W579" s="64" t="str" cm="1">
        <f t="array" aca="1" ref="W579" ca="1">IF(C579="","",IF(D579="MCC","------",IF(K579="","Black",_xlfn.XLOOKUP(K579,Table_RotateWireColor[circuit],INDIRECT("Table_RotateWireColor["&amp;U579&amp;"]")))))</f>
        <v/>
      </c>
      <c r="X579" s="64" t="str" cm="1">
        <f t="array" aca="1" ref="X579" ca="1">IF(C579="","",IF(D579="MCC","-----",IF(AH579=1,"-",IF(K579="","Red",_xlfn.XLOOKUP(L579,Table_RotateWireColor[circuit],INDIRECT("Table_RotateWireColor["&amp;U579&amp;"]"))))))</f>
        <v/>
      </c>
      <c r="Y579" s="64" t="str" cm="1">
        <f t="array" aca="1" ref="Y579" ca="1">IF(C579="","",IF(D579="MCC","-----",IF(AH579&lt;=2,"-",IF(K579="","Blue",_xlfn.XLOOKUP(M579,Table_RotateWireColor[circuit],INDIRECT("Table_RotateWireColor["&amp;U579&amp;"]"))))))</f>
        <v/>
      </c>
      <c r="Z579" s="64" t="str" cm="1">
        <f t="array" aca="1" ref="Z579" ca="1">IF(C579="","",IF(D579="MCC","-----",IF(AI579&lt;&gt;1,"-",IF(K579="","White",_xlfn.XLOOKUP("N",Table_RotateWireColor[circuit],INDIRECT("Table_RotateWireColor["&amp;U579&amp;"]"))))))</f>
        <v/>
      </c>
      <c r="AA579" s="64" t="str">
        <f t="shared" si="93"/>
        <v/>
      </c>
      <c r="AB579" s="67" t="str">
        <f>IF(C579="","","PWxx-"&amp;_xlfn.XLOOKUP(C579,table_Termination[Connector],table_Termination[Abbreviation])&amp;"T-xxSALx("&amp;IF(D579="LFMC",0,IF(D579="MCC",1,3))&amp;IF(Q579="Bolt",1,0)&amp;IF(AL579="None",0,IF(AL579="1G",1,IF(AL579="4x4",2,3)))&amp;")")</f>
        <v/>
      </c>
      <c r="AC579" s="68" t="str">
        <f>IF(D579="MCC","MC Cable Wire Colors "&amp;_xlfn.XLOOKUP(C579,table_Termination[Connector],table_Termination[MCC_Wire_Colors]),"")</f>
        <v/>
      </c>
      <c r="AD579" s="69"/>
      <c r="AG579" t="e">
        <f>IF(AND(LEFT(C579,2)="L6",_xlfn.NUMBERVALUE(LEFT(U579,3))&gt;250),"1ph",_xlfn.XLOOKUP(C579,table_Termination[Connector],table_Termination[Phasing]))</f>
        <v>#N/A</v>
      </c>
      <c r="AH579" t="e">
        <f>_xlfn.XLOOKUP('Order Entry'!AG579,lookup!$O$3:$O$7,lookup!$P$3:$P$7)</f>
        <v>#N/A</v>
      </c>
      <c r="AI579" t="e">
        <f>_xlfn.XLOOKUP('Order Entry'!AG579,lookup!$O$3:$O$7,lookup!$Q$3:$Q$7)</f>
        <v>#N/A</v>
      </c>
      <c r="AJ579">
        <f t="shared" si="90"/>
        <v>0</v>
      </c>
      <c r="AK579" t="e">
        <f>_xlfn.XLOOKUP(C579,table_Termination[Connector],table_Termination[Plate_Hole])</f>
        <v>#N/A</v>
      </c>
      <c r="AL579" t="e">
        <f>_xlfn.XLOOKUP(V579,lookup!$AD$68:$AD$72,lookup!$AC$68:$AC$72)</f>
        <v>#N/A</v>
      </c>
      <c r="AM579" s="44" t="str" cm="1">
        <f t="array" ref="AM579">IF(C579="","",IF(_xlfn.XLOOKUP(C579,table_Termination[Connector],table_Termination[Plate_Hole])=1.6,{"4x4","1G"},IF(_xlfn.XLOOKUP(C579,table_Termination[Connector],table_Termination[Plate_Hole])=2.1,"4x4","None")))</f>
        <v/>
      </c>
      <c r="AO579" s="44" t="str" cm="1">
        <f t="array" ref="AO579">IF(AM579="","None",_xlfn.XLOOKUP(_xlfn.ANCHORARRAY(AM579),lookup!$AC$68:$AC$72,lookup!$AD$68:$AD$72))</f>
        <v>None</v>
      </c>
      <c r="AQ579" s="44" t="s">
        <v>283</v>
      </c>
      <c r="AR579" t="str">
        <f>IF(C579="","",_xlfn.XLOOKUP(_xlfn.XLOOKUP(C579,table_Termination[Connector],table_Termination[SQD_Breaker]),Table_Breaker[breaker],Table_Breaker[Description]))</f>
        <v/>
      </c>
      <c r="AS579" t="str">
        <f>IF(C579="","",_xlfn.XLOOKUP(_xlfn.XLOOKUP(C579,table_Termination[Connector],table_Termination[HV_Siem_Breaker]),Table_Breaker[breaker],Table_Breaker[Description],""))</f>
        <v/>
      </c>
      <c r="AT579" s="44" t="s">
        <v>283</v>
      </c>
      <c r="AU579" t="e">
        <f t="shared" si="94"/>
        <v>#N/A</v>
      </c>
      <c r="AV579" t="e">
        <f t="shared" si="95"/>
        <v>#N/A</v>
      </c>
      <c r="AW579" s="44" t="str" cm="1">
        <f t="array" ref="AW579">IF(D579="","",_xlfn.TOROW(lookup!A760:A772))</f>
        <v/>
      </c>
    </row>
    <row r="580" spans="1:49" x14ac:dyDescent="0.25">
      <c r="A580" s="56">
        <v>571</v>
      </c>
      <c r="B580" s="57" t="str">
        <f t="shared" si="91"/>
        <v/>
      </c>
      <c r="C580" s="58"/>
      <c r="D580" s="58"/>
      <c r="E580" s="57"/>
      <c r="F580" s="57" t="str">
        <f t="shared" si="92"/>
        <v/>
      </c>
      <c r="G580" s="57"/>
      <c r="H580" s="59"/>
      <c r="I580" s="59" t="s">
        <v>183</v>
      </c>
      <c r="J580" s="59" t="s">
        <v>183</v>
      </c>
      <c r="K580" s="59"/>
      <c r="L580" s="60" t="str">
        <f t="shared" si="96"/>
        <v/>
      </c>
      <c r="M580" s="60" t="str">
        <f t="shared" si="97"/>
        <v/>
      </c>
      <c r="N580" s="59"/>
      <c r="O580" s="59"/>
      <c r="P580" s="61"/>
      <c r="Q580" s="61"/>
      <c r="R580" s="62" t="str">
        <f>IF(C580="","",_xlfn.XLOOKUP(C580,table_Termination[Connector],table_Termination[Conduit_Size]))</f>
        <v/>
      </c>
      <c r="S580" s="63" t="str">
        <f>IF(C580="","",_xlfn.XLOOKUP(C580,table_Termination[Connector],table_Termination[Wire AWG]))</f>
        <v/>
      </c>
      <c r="T580" s="64" t="str">
        <f t="shared" si="89"/>
        <v/>
      </c>
      <c r="U580" s="65" t="str">
        <f>IF(C580="","",LEFT(_xlfn.XLOOKUP(C580,table_Termination[Connector],table_Termination[Voltage]),3))</f>
        <v/>
      </c>
      <c r="V580" s="66" t="str">
        <f t="shared" si="98"/>
        <v/>
      </c>
      <c r="W580" s="64" t="str" cm="1">
        <f t="array" aca="1" ref="W580" ca="1">IF(C580="","",IF(D580="MCC","------",IF(K580="","Black",_xlfn.XLOOKUP(K580,Table_RotateWireColor[circuit],INDIRECT("Table_RotateWireColor["&amp;U580&amp;"]")))))</f>
        <v/>
      </c>
      <c r="X580" s="64" t="str" cm="1">
        <f t="array" aca="1" ref="X580" ca="1">IF(C580="","",IF(D580="MCC","-----",IF(AH580=1,"-",IF(K580="","Red",_xlfn.XLOOKUP(L580,Table_RotateWireColor[circuit],INDIRECT("Table_RotateWireColor["&amp;U580&amp;"]"))))))</f>
        <v/>
      </c>
      <c r="Y580" s="64" t="str" cm="1">
        <f t="array" aca="1" ref="Y580" ca="1">IF(C580="","",IF(D580="MCC","-----",IF(AH580&lt;=2,"-",IF(K580="","Blue",_xlfn.XLOOKUP(M580,Table_RotateWireColor[circuit],INDIRECT("Table_RotateWireColor["&amp;U580&amp;"]"))))))</f>
        <v/>
      </c>
      <c r="Z580" s="64" t="str" cm="1">
        <f t="array" aca="1" ref="Z580" ca="1">IF(C580="","",IF(D580="MCC","-----",IF(AI580&lt;&gt;1,"-",IF(K580="","White",_xlfn.XLOOKUP("N",Table_RotateWireColor[circuit],INDIRECT("Table_RotateWireColor["&amp;U580&amp;"]"))))))</f>
        <v/>
      </c>
      <c r="AA580" s="64" t="str">
        <f t="shared" si="93"/>
        <v/>
      </c>
      <c r="AB580" s="67" t="str">
        <f>IF(C580="","","PWxx-"&amp;_xlfn.XLOOKUP(C580,table_Termination[Connector],table_Termination[Abbreviation])&amp;"T-xxSALx("&amp;IF(D580="LFMC",0,IF(D580="MCC",1,3))&amp;IF(Q580="Bolt",1,0)&amp;IF(AL580="None",0,IF(AL580="1G",1,IF(AL580="4x4",2,3)))&amp;")")</f>
        <v/>
      </c>
      <c r="AC580" s="68" t="str">
        <f>IF(D580="MCC","MC Cable Wire Colors "&amp;_xlfn.XLOOKUP(C580,table_Termination[Connector],table_Termination[MCC_Wire_Colors]),"")</f>
        <v/>
      </c>
      <c r="AD580" s="69"/>
      <c r="AG580" t="e">
        <f>IF(AND(LEFT(C580,2)="L6",_xlfn.NUMBERVALUE(LEFT(U580,3))&gt;250),"1ph",_xlfn.XLOOKUP(C580,table_Termination[Connector],table_Termination[Phasing]))</f>
        <v>#N/A</v>
      </c>
      <c r="AH580" t="e">
        <f>_xlfn.XLOOKUP('Order Entry'!AG580,lookup!$O$3:$O$7,lookup!$P$3:$P$7)</f>
        <v>#N/A</v>
      </c>
      <c r="AI580" t="e">
        <f>_xlfn.XLOOKUP('Order Entry'!AG580,lookup!$O$3:$O$7,lookup!$Q$3:$Q$7)</f>
        <v>#N/A</v>
      </c>
      <c r="AJ580">
        <f t="shared" si="90"/>
        <v>0</v>
      </c>
      <c r="AK580" t="e">
        <f>_xlfn.XLOOKUP(C580,table_Termination[Connector],table_Termination[Plate_Hole])</f>
        <v>#N/A</v>
      </c>
      <c r="AL580" t="e">
        <f>_xlfn.XLOOKUP(V580,lookup!$AD$68:$AD$72,lookup!$AC$68:$AC$72)</f>
        <v>#N/A</v>
      </c>
      <c r="AM580" s="44" t="str" cm="1">
        <f t="array" ref="AM580">IF(C580="","",IF(_xlfn.XLOOKUP(C580,table_Termination[Connector],table_Termination[Plate_Hole])=1.6,{"4x4","1G"},IF(_xlfn.XLOOKUP(C580,table_Termination[Connector],table_Termination[Plate_Hole])=2.1,"4x4","None")))</f>
        <v/>
      </c>
      <c r="AO580" s="44" t="str" cm="1">
        <f t="array" ref="AO580">IF(AM580="","None",_xlfn.XLOOKUP(_xlfn.ANCHORARRAY(AM580),lookup!$AC$68:$AC$72,lookup!$AD$68:$AD$72))</f>
        <v>None</v>
      </c>
      <c r="AQ580" s="44" t="s">
        <v>283</v>
      </c>
      <c r="AR580" t="str">
        <f>IF(C580="","",_xlfn.XLOOKUP(_xlfn.XLOOKUP(C580,table_Termination[Connector],table_Termination[SQD_Breaker]),Table_Breaker[breaker],Table_Breaker[Description]))</f>
        <v/>
      </c>
      <c r="AS580" t="str">
        <f>IF(C580="","",_xlfn.XLOOKUP(_xlfn.XLOOKUP(C580,table_Termination[Connector],table_Termination[HV_Siem_Breaker]),Table_Breaker[breaker],Table_Breaker[Description],""))</f>
        <v/>
      </c>
      <c r="AT580" s="44" t="s">
        <v>283</v>
      </c>
      <c r="AU580" t="e">
        <f t="shared" si="94"/>
        <v>#N/A</v>
      </c>
      <c r="AV580" t="e">
        <f t="shared" si="95"/>
        <v>#N/A</v>
      </c>
      <c r="AW580" s="44" t="str" cm="1">
        <f t="array" ref="AW580">IF(D580="","",_xlfn.TOROW(lookup!A761:A773))</f>
        <v/>
      </c>
    </row>
    <row r="581" spans="1:49" x14ac:dyDescent="0.25">
      <c r="A581" s="56">
        <v>572</v>
      </c>
      <c r="B581" s="57" t="str">
        <f t="shared" si="91"/>
        <v/>
      </c>
      <c r="C581" s="58"/>
      <c r="D581" s="58"/>
      <c r="E581" s="57"/>
      <c r="F581" s="57" t="str">
        <f t="shared" si="92"/>
        <v/>
      </c>
      <c r="G581" s="57"/>
      <c r="H581" s="59"/>
      <c r="I581" s="59" t="s">
        <v>183</v>
      </c>
      <c r="J581" s="59" t="s">
        <v>183</v>
      </c>
      <c r="K581" s="59"/>
      <c r="L581" s="60" t="str">
        <f t="shared" si="96"/>
        <v/>
      </c>
      <c r="M581" s="60" t="str">
        <f t="shared" si="97"/>
        <v/>
      </c>
      <c r="N581" s="59"/>
      <c r="O581" s="59"/>
      <c r="P581" s="61"/>
      <c r="Q581" s="61"/>
      <c r="R581" s="62" t="str">
        <f>IF(C581="","",_xlfn.XLOOKUP(C581,table_Termination[Connector],table_Termination[Conduit_Size]))</f>
        <v/>
      </c>
      <c r="S581" s="63" t="str">
        <f>IF(C581="","",_xlfn.XLOOKUP(C581,table_Termination[Connector],table_Termination[Wire AWG]))</f>
        <v/>
      </c>
      <c r="T581" s="64" t="str">
        <f t="shared" si="89"/>
        <v/>
      </c>
      <c r="U581" s="65" t="str">
        <f>IF(C581="","",LEFT(_xlfn.XLOOKUP(C581,table_Termination[Connector],table_Termination[Voltage]),3))</f>
        <v/>
      </c>
      <c r="V581" s="66" t="str">
        <f t="shared" si="98"/>
        <v/>
      </c>
      <c r="W581" s="64" t="str" cm="1">
        <f t="array" aca="1" ref="W581" ca="1">IF(C581="","",IF(D581="MCC","------",IF(K581="","Black",_xlfn.XLOOKUP(K581,Table_RotateWireColor[circuit],INDIRECT("Table_RotateWireColor["&amp;U581&amp;"]")))))</f>
        <v/>
      </c>
      <c r="X581" s="64" t="str" cm="1">
        <f t="array" aca="1" ref="X581" ca="1">IF(C581="","",IF(D581="MCC","-----",IF(AH581=1,"-",IF(K581="","Red",_xlfn.XLOOKUP(L581,Table_RotateWireColor[circuit],INDIRECT("Table_RotateWireColor["&amp;U581&amp;"]"))))))</f>
        <v/>
      </c>
      <c r="Y581" s="64" t="str" cm="1">
        <f t="array" aca="1" ref="Y581" ca="1">IF(C581="","",IF(D581="MCC","-----",IF(AH581&lt;=2,"-",IF(K581="","Blue",_xlfn.XLOOKUP(M581,Table_RotateWireColor[circuit],INDIRECT("Table_RotateWireColor["&amp;U581&amp;"]"))))))</f>
        <v/>
      </c>
      <c r="Z581" s="64" t="str" cm="1">
        <f t="array" aca="1" ref="Z581" ca="1">IF(C581="","",IF(D581="MCC","-----",IF(AI581&lt;&gt;1,"-",IF(K581="","White",_xlfn.XLOOKUP("N",Table_RotateWireColor[circuit],INDIRECT("Table_RotateWireColor["&amp;U581&amp;"]"))))))</f>
        <v/>
      </c>
      <c r="AA581" s="64" t="str">
        <f t="shared" si="93"/>
        <v/>
      </c>
      <c r="AB581" s="67" t="str">
        <f>IF(C581="","","PWxx-"&amp;_xlfn.XLOOKUP(C581,table_Termination[Connector],table_Termination[Abbreviation])&amp;"T-xxSALx("&amp;IF(D581="LFMC",0,IF(D581="MCC",1,3))&amp;IF(Q581="Bolt",1,0)&amp;IF(AL581="None",0,IF(AL581="1G",1,IF(AL581="4x4",2,3)))&amp;")")</f>
        <v/>
      </c>
      <c r="AC581" s="68" t="str">
        <f>IF(D581="MCC","MC Cable Wire Colors "&amp;_xlfn.XLOOKUP(C581,table_Termination[Connector],table_Termination[MCC_Wire_Colors]),"")</f>
        <v/>
      </c>
      <c r="AD581" s="69"/>
      <c r="AG581" t="e">
        <f>IF(AND(LEFT(C581,2)="L6",_xlfn.NUMBERVALUE(LEFT(U581,3))&gt;250),"1ph",_xlfn.XLOOKUP(C581,table_Termination[Connector],table_Termination[Phasing]))</f>
        <v>#N/A</v>
      </c>
      <c r="AH581" t="e">
        <f>_xlfn.XLOOKUP('Order Entry'!AG581,lookup!$O$3:$O$7,lookup!$P$3:$P$7)</f>
        <v>#N/A</v>
      </c>
      <c r="AI581" t="e">
        <f>_xlfn.XLOOKUP('Order Entry'!AG581,lookup!$O$3:$O$7,lookup!$Q$3:$Q$7)</f>
        <v>#N/A</v>
      </c>
      <c r="AJ581">
        <f t="shared" si="90"/>
        <v>0</v>
      </c>
      <c r="AK581" t="e">
        <f>_xlfn.XLOOKUP(C581,table_Termination[Connector],table_Termination[Plate_Hole])</f>
        <v>#N/A</v>
      </c>
      <c r="AL581" t="e">
        <f>_xlfn.XLOOKUP(V581,lookup!$AD$68:$AD$72,lookup!$AC$68:$AC$72)</f>
        <v>#N/A</v>
      </c>
      <c r="AM581" s="44" t="str" cm="1">
        <f t="array" ref="AM581">IF(C581="","",IF(_xlfn.XLOOKUP(C581,table_Termination[Connector],table_Termination[Plate_Hole])=1.6,{"4x4","1G"},IF(_xlfn.XLOOKUP(C581,table_Termination[Connector],table_Termination[Plate_Hole])=2.1,"4x4","None")))</f>
        <v/>
      </c>
      <c r="AO581" s="44" t="str" cm="1">
        <f t="array" ref="AO581">IF(AM581="","None",_xlfn.XLOOKUP(_xlfn.ANCHORARRAY(AM581),lookup!$AC$68:$AC$72,lookup!$AD$68:$AD$72))</f>
        <v>None</v>
      </c>
      <c r="AQ581" s="44" t="s">
        <v>283</v>
      </c>
      <c r="AR581" t="str">
        <f>IF(C581="","",_xlfn.XLOOKUP(_xlfn.XLOOKUP(C581,table_Termination[Connector],table_Termination[SQD_Breaker]),Table_Breaker[breaker],Table_Breaker[Description]))</f>
        <v/>
      </c>
      <c r="AS581" t="str">
        <f>IF(C581="","",_xlfn.XLOOKUP(_xlfn.XLOOKUP(C581,table_Termination[Connector],table_Termination[HV_Siem_Breaker]),Table_Breaker[breaker],Table_Breaker[Description],""))</f>
        <v/>
      </c>
      <c r="AT581" s="44" t="s">
        <v>283</v>
      </c>
      <c r="AU581" t="e">
        <f t="shared" si="94"/>
        <v>#N/A</v>
      </c>
      <c r="AV581" t="e">
        <f t="shared" si="95"/>
        <v>#N/A</v>
      </c>
      <c r="AW581" s="44" t="str" cm="1">
        <f t="array" ref="AW581">IF(D581="","",_xlfn.TOROW(lookup!A762:A774))</f>
        <v/>
      </c>
    </row>
    <row r="582" spans="1:49" x14ac:dyDescent="0.25">
      <c r="A582" s="56">
        <v>573</v>
      </c>
      <c r="B582" s="57" t="str">
        <f t="shared" si="91"/>
        <v/>
      </c>
      <c r="C582" s="58"/>
      <c r="D582" s="58"/>
      <c r="E582" s="57"/>
      <c r="F582" s="57" t="str">
        <f t="shared" si="92"/>
        <v/>
      </c>
      <c r="G582" s="57"/>
      <c r="H582" s="59"/>
      <c r="I582" s="59" t="s">
        <v>183</v>
      </c>
      <c r="J582" s="59" t="s">
        <v>183</v>
      </c>
      <c r="K582" s="59"/>
      <c r="L582" s="60" t="str">
        <f t="shared" si="96"/>
        <v/>
      </c>
      <c r="M582" s="60" t="str">
        <f t="shared" si="97"/>
        <v/>
      </c>
      <c r="N582" s="59"/>
      <c r="O582" s="59"/>
      <c r="P582" s="61"/>
      <c r="Q582" s="61"/>
      <c r="R582" s="62" t="str">
        <f>IF(C582="","",_xlfn.XLOOKUP(C582,table_Termination[Connector],table_Termination[Conduit_Size]))</f>
        <v/>
      </c>
      <c r="S582" s="63" t="str">
        <f>IF(C582="","",_xlfn.XLOOKUP(C582,table_Termination[Connector],table_Termination[Wire AWG]))</f>
        <v/>
      </c>
      <c r="T582" s="64" t="str">
        <f t="shared" si="89"/>
        <v/>
      </c>
      <c r="U582" s="65" t="str">
        <f>IF(C582="","",LEFT(_xlfn.XLOOKUP(C582,table_Termination[Connector],table_Termination[Voltage]),3))</f>
        <v/>
      </c>
      <c r="V582" s="66" t="str">
        <f t="shared" si="98"/>
        <v/>
      </c>
      <c r="W582" s="64" t="str" cm="1">
        <f t="array" aca="1" ref="W582" ca="1">IF(C582="","",IF(D582="MCC","------",IF(K582="","Black",_xlfn.XLOOKUP(K582,Table_RotateWireColor[circuit],INDIRECT("Table_RotateWireColor["&amp;U582&amp;"]")))))</f>
        <v/>
      </c>
      <c r="X582" s="64" t="str" cm="1">
        <f t="array" aca="1" ref="X582" ca="1">IF(C582="","",IF(D582="MCC","-----",IF(AH582=1,"-",IF(K582="","Red",_xlfn.XLOOKUP(L582,Table_RotateWireColor[circuit],INDIRECT("Table_RotateWireColor["&amp;U582&amp;"]"))))))</f>
        <v/>
      </c>
      <c r="Y582" s="64" t="str" cm="1">
        <f t="array" aca="1" ref="Y582" ca="1">IF(C582="","",IF(D582="MCC","-----",IF(AH582&lt;=2,"-",IF(K582="","Blue",_xlfn.XLOOKUP(M582,Table_RotateWireColor[circuit],INDIRECT("Table_RotateWireColor["&amp;U582&amp;"]"))))))</f>
        <v/>
      </c>
      <c r="Z582" s="64" t="str" cm="1">
        <f t="array" aca="1" ref="Z582" ca="1">IF(C582="","",IF(D582="MCC","-----",IF(AI582&lt;&gt;1,"-",IF(K582="","White",_xlfn.XLOOKUP("N",Table_RotateWireColor[circuit],INDIRECT("Table_RotateWireColor["&amp;U582&amp;"]"))))))</f>
        <v/>
      </c>
      <c r="AA582" s="64" t="str">
        <f t="shared" si="93"/>
        <v/>
      </c>
      <c r="AB582" s="67" t="str">
        <f>IF(C582="","","PWxx-"&amp;_xlfn.XLOOKUP(C582,table_Termination[Connector],table_Termination[Abbreviation])&amp;"T-xxSALx("&amp;IF(D582="LFMC",0,IF(D582="MCC",1,3))&amp;IF(Q582="Bolt",1,0)&amp;IF(AL582="None",0,IF(AL582="1G",1,IF(AL582="4x4",2,3)))&amp;")")</f>
        <v/>
      </c>
      <c r="AC582" s="68" t="str">
        <f>IF(D582="MCC","MC Cable Wire Colors "&amp;_xlfn.XLOOKUP(C582,table_Termination[Connector],table_Termination[MCC_Wire_Colors]),"")</f>
        <v/>
      </c>
      <c r="AD582" s="69"/>
      <c r="AG582" t="e">
        <f>IF(AND(LEFT(C582,2)="L6",_xlfn.NUMBERVALUE(LEFT(U582,3))&gt;250),"1ph",_xlfn.XLOOKUP(C582,table_Termination[Connector],table_Termination[Phasing]))</f>
        <v>#N/A</v>
      </c>
      <c r="AH582" t="e">
        <f>_xlfn.XLOOKUP('Order Entry'!AG582,lookup!$O$3:$O$7,lookup!$P$3:$P$7)</f>
        <v>#N/A</v>
      </c>
      <c r="AI582" t="e">
        <f>_xlfn.XLOOKUP('Order Entry'!AG582,lookup!$O$3:$O$7,lookup!$Q$3:$Q$7)</f>
        <v>#N/A</v>
      </c>
      <c r="AJ582">
        <f t="shared" si="90"/>
        <v>0</v>
      </c>
      <c r="AK582" t="e">
        <f>_xlfn.XLOOKUP(C582,table_Termination[Connector],table_Termination[Plate_Hole])</f>
        <v>#N/A</v>
      </c>
      <c r="AL582" t="e">
        <f>_xlfn.XLOOKUP(V582,lookup!$AD$68:$AD$72,lookup!$AC$68:$AC$72)</f>
        <v>#N/A</v>
      </c>
      <c r="AM582" s="44" t="str" cm="1">
        <f t="array" ref="AM582">IF(C582="","",IF(_xlfn.XLOOKUP(C582,table_Termination[Connector],table_Termination[Plate_Hole])=1.6,{"4x4","1G"},IF(_xlfn.XLOOKUP(C582,table_Termination[Connector],table_Termination[Plate_Hole])=2.1,"4x4","None")))</f>
        <v/>
      </c>
      <c r="AO582" s="44" t="str" cm="1">
        <f t="array" ref="AO582">IF(AM582="","None",_xlfn.XLOOKUP(_xlfn.ANCHORARRAY(AM582),lookup!$AC$68:$AC$72,lookup!$AD$68:$AD$72))</f>
        <v>None</v>
      </c>
      <c r="AQ582" s="44" t="s">
        <v>283</v>
      </c>
      <c r="AR582" t="str">
        <f>IF(C582="","",_xlfn.XLOOKUP(_xlfn.XLOOKUP(C582,table_Termination[Connector],table_Termination[SQD_Breaker]),Table_Breaker[breaker],Table_Breaker[Description]))</f>
        <v/>
      </c>
      <c r="AS582" t="str">
        <f>IF(C582="","",_xlfn.XLOOKUP(_xlfn.XLOOKUP(C582,table_Termination[Connector],table_Termination[HV_Siem_Breaker]),Table_Breaker[breaker],Table_Breaker[Description],""))</f>
        <v/>
      </c>
      <c r="AT582" s="44" t="s">
        <v>283</v>
      </c>
      <c r="AU582" t="e">
        <f t="shared" si="94"/>
        <v>#N/A</v>
      </c>
      <c r="AV582" t="e">
        <f t="shared" si="95"/>
        <v>#N/A</v>
      </c>
      <c r="AW582" s="44" t="str" cm="1">
        <f t="array" ref="AW582">IF(D582="","",_xlfn.TOROW(lookup!A763:A775))</f>
        <v/>
      </c>
    </row>
    <row r="583" spans="1:49" x14ac:dyDescent="0.25">
      <c r="A583" s="56">
        <v>574</v>
      </c>
      <c r="B583" s="57" t="str">
        <f t="shared" si="91"/>
        <v/>
      </c>
      <c r="C583" s="58"/>
      <c r="D583" s="58"/>
      <c r="E583" s="57"/>
      <c r="F583" s="57" t="str">
        <f t="shared" si="92"/>
        <v/>
      </c>
      <c r="G583" s="57"/>
      <c r="H583" s="59"/>
      <c r="I583" s="59" t="s">
        <v>183</v>
      </c>
      <c r="J583" s="59" t="s">
        <v>183</v>
      </c>
      <c r="K583" s="59"/>
      <c r="L583" s="60" t="str">
        <f t="shared" si="96"/>
        <v/>
      </c>
      <c r="M583" s="60" t="str">
        <f t="shared" si="97"/>
        <v/>
      </c>
      <c r="N583" s="59"/>
      <c r="O583" s="59"/>
      <c r="P583" s="61"/>
      <c r="Q583" s="61"/>
      <c r="R583" s="62" t="str">
        <f>IF(C583="","",_xlfn.XLOOKUP(C583,table_Termination[Connector],table_Termination[Conduit_Size]))</f>
        <v/>
      </c>
      <c r="S583" s="63" t="str">
        <f>IF(C583="","",_xlfn.XLOOKUP(C583,table_Termination[Connector],table_Termination[Wire AWG]))</f>
        <v/>
      </c>
      <c r="T583" s="64" t="str">
        <f t="shared" si="89"/>
        <v/>
      </c>
      <c r="U583" s="65" t="str">
        <f>IF(C583="","",LEFT(_xlfn.XLOOKUP(C583,table_Termination[Connector],table_Termination[Voltage]),3))</f>
        <v/>
      </c>
      <c r="V583" s="66" t="str">
        <f t="shared" si="98"/>
        <v/>
      </c>
      <c r="W583" s="64" t="str" cm="1">
        <f t="array" aca="1" ref="W583" ca="1">IF(C583="","",IF(D583="MCC","------",IF(K583="","Black",_xlfn.XLOOKUP(K583,Table_RotateWireColor[circuit],INDIRECT("Table_RotateWireColor["&amp;U583&amp;"]")))))</f>
        <v/>
      </c>
      <c r="X583" s="64" t="str" cm="1">
        <f t="array" aca="1" ref="X583" ca="1">IF(C583="","",IF(D583="MCC","-----",IF(AH583=1,"-",IF(K583="","Red",_xlfn.XLOOKUP(L583,Table_RotateWireColor[circuit],INDIRECT("Table_RotateWireColor["&amp;U583&amp;"]"))))))</f>
        <v/>
      </c>
      <c r="Y583" s="64" t="str" cm="1">
        <f t="array" aca="1" ref="Y583" ca="1">IF(C583="","",IF(D583="MCC","-----",IF(AH583&lt;=2,"-",IF(K583="","Blue",_xlfn.XLOOKUP(M583,Table_RotateWireColor[circuit],INDIRECT("Table_RotateWireColor["&amp;U583&amp;"]"))))))</f>
        <v/>
      </c>
      <c r="Z583" s="64" t="str" cm="1">
        <f t="array" aca="1" ref="Z583" ca="1">IF(C583="","",IF(D583="MCC","-----",IF(AI583&lt;&gt;1,"-",IF(K583="","White",_xlfn.XLOOKUP("N",Table_RotateWireColor[circuit],INDIRECT("Table_RotateWireColor["&amp;U583&amp;"]"))))))</f>
        <v/>
      </c>
      <c r="AA583" s="64" t="str">
        <f t="shared" si="93"/>
        <v/>
      </c>
      <c r="AB583" s="67" t="str">
        <f>IF(C583="","","PWxx-"&amp;_xlfn.XLOOKUP(C583,table_Termination[Connector],table_Termination[Abbreviation])&amp;"T-xxSALx("&amp;IF(D583="LFMC",0,IF(D583="MCC",1,3))&amp;IF(Q583="Bolt",1,0)&amp;IF(AL583="None",0,IF(AL583="1G",1,IF(AL583="4x4",2,3)))&amp;")")</f>
        <v/>
      </c>
      <c r="AC583" s="68" t="str">
        <f>IF(D583="MCC","MC Cable Wire Colors "&amp;_xlfn.XLOOKUP(C583,table_Termination[Connector],table_Termination[MCC_Wire_Colors]),"")</f>
        <v/>
      </c>
      <c r="AD583" s="69"/>
      <c r="AG583" t="e">
        <f>IF(AND(LEFT(C583,2)="L6",_xlfn.NUMBERVALUE(LEFT(U583,3))&gt;250),"1ph",_xlfn.XLOOKUP(C583,table_Termination[Connector],table_Termination[Phasing]))</f>
        <v>#N/A</v>
      </c>
      <c r="AH583" t="e">
        <f>_xlfn.XLOOKUP('Order Entry'!AG583,lookup!$O$3:$O$7,lookup!$P$3:$P$7)</f>
        <v>#N/A</v>
      </c>
      <c r="AI583" t="e">
        <f>_xlfn.XLOOKUP('Order Entry'!AG583,lookup!$O$3:$O$7,lookup!$Q$3:$Q$7)</f>
        <v>#N/A</v>
      </c>
      <c r="AJ583">
        <f t="shared" si="90"/>
        <v>0</v>
      </c>
      <c r="AK583" t="e">
        <f>_xlfn.XLOOKUP(C583,table_Termination[Connector],table_Termination[Plate_Hole])</f>
        <v>#N/A</v>
      </c>
      <c r="AL583" t="e">
        <f>_xlfn.XLOOKUP(V583,lookup!$AD$68:$AD$72,lookup!$AC$68:$AC$72)</f>
        <v>#N/A</v>
      </c>
      <c r="AM583" s="44" t="str" cm="1">
        <f t="array" ref="AM583">IF(C583="","",IF(_xlfn.XLOOKUP(C583,table_Termination[Connector],table_Termination[Plate_Hole])=1.6,{"4x4","1G"},IF(_xlfn.XLOOKUP(C583,table_Termination[Connector],table_Termination[Plate_Hole])=2.1,"4x4","None")))</f>
        <v/>
      </c>
      <c r="AO583" s="44" t="str" cm="1">
        <f t="array" ref="AO583">IF(AM583="","None",_xlfn.XLOOKUP(_xlfn.ANCHORARRAY(AM583),lookup!$AC$68:$AC$72,lookup!$AD$68:$AD$72))</f>
        <v>None</v>
      </c>
      <c r="AQ583" s="44" t="s">
        <v>283</v>
      </c>
      <c r="AR583" t="str">
        <f>IF(C583="","",_xlfn.XLOOKUP(_xlfn.XLOOKUP(C583,table_Termination[Connector],table_Termination[SQD_Breaker]),Table_Breaker[breaker],Table_Breaker[Description]))</f>
        <v/>
      </c>
      <c r="AS583" t="str">
        <f>IF(C583="","",_xlfn.XLOOKUP(_xlfn.XLOOKUP(C583,table_Termination[Connector],table_Termination[HV_Siem_Breaker]),Table_Breaker[breaker],Table_Breaker[Description],""))</f>
        <v/>
      </c>
      <c r="AT583" s="44" t="s">
        <v>283</v>
      </c>
      <c r="AU583" t="e">
        <f t="shared" si="94"/>
        <v>#N/A</v>
      </c>
      <c r="AV583" t="e">
        <f t="shared" si="95"/>
        <v>#N/A</v>
      </c>
      <c r="AW583" s="44" t="str" cm="1">
        <f t="array" ref="AW583">IF(D583="","",_xlfn.TOROW(lookup!A764:A776))</f>
        <v/>
      </c>
    </row>
    <row r="584" spans="1:49" x14ac:dyDescent="0.25">
      <c r="A584" s="56">
        <v>575</v>
      </c>
      <c r="B584" s="57" t="str">
        <f t="shared" si="91"/>
        <v/>
      </c>
      <c r="C584" s="58"/>
      <c r="D584" s="58"/>
      <c r="E584" s="57"/>
      <c r="F584" s="57" t="str">
        <f t="shared" si="92"/>
        <v/>
      </c>
      <c r="G584" s="57"/>
      <c r="H584" s="59"/>
      <c r="I584" s="59" t="s">
        <v>183</v>
      </c>
      <c r="J584" s="59" t="s">
        <v>183</v>
      </c>
      <c r="K584" s="59"/>
      <c r="L584" s="60" t="str">
        <f t="shared" si="96"/>
        <v/>
      </c>
      <c r="M584" s="60" t="str">
        <f t="shared" si="97"/>
        <v/>
      </c>
      <c r="N584" s="59"/>
      <c r="O584" s="59"/>
      <c r="P584" s="61"/>
      <c r="Q584" s="61"/>
      <c r="R584" s="62" t="str">
        <f>IF(C584="","",_xlfn.XLOOKUP(C584,table_Termination[Connector],table_Termination[Conduit_Size]))</f>
        <v/>
      </c>
      <c r="S584" s="63" t="str">
        <f>IF(C584="","",_xlfn.XLOOKUP(C584,table_Termination[Connector],table_Termination[Wire AWG]))</f>
        <v/>
      </c>
      <c r="T584" s="64" t="str">
        <f t="shared" si="89"/>
        <v/>
      </c>
      <c r="U584" s="65" t="str">
        <f>IF(C584="","",LEFT(_xlfn.XLOOKUP(C584,table_Termination[Connector],table_Termination[Voltage]),3))</f>
        <v/>
      </c>
      <c r="V584" s="66" t="str">
        <f t="shared" si="98"/>
        <v/>
      </c>
      <c r="W584" s="64" t="str" cm="1">
        <f t="array" aca="1" ref="W584" ca="1">IF(C584="","",IF(D584="MCC","------",IF(K584="","Black",_xlfn.XLOOKUP(K584,Table_RotateWireColor[circuit],INDIRECT("Table_RotateWireColor["&amp;U584&amp;"]")))))</f>
        <v/>
      </c>
      <c r="X584" s="64" t="str" cm="1">
        <f t="array" aca="1" ref="X584" ca="1">IF(C584="","",IF(D584="MCC","-----",IF(AH584=1,"-",IF(K584="","Red",_xlfn.XLOOKUP(L584,Table_RotateWireColor[circuit],INDIRECT("Table_RotateWireColor["&amp;U584&amp;"]"))))))</f>
        <v/>
      </c>
      <c r="Y584" s="64" t="str" cm="1">
        <f t="array" aca="1" ref="Y584" ca="1">IF(C584="","",IF(D584="MCC","-----",IF(AH584&lt;=2,"-",IF(K584="","Blue",_xlfn.XLOOKUP(M584,Table_RotateWireColor[circuit],INDIRECT("Table_RotateWireColor["&amp;U584&amp;"]"))))))</f>
        <v/>
      </c>
      <c r="Z584" s="64" t="str" cm="1">
        <f t="array" aca="1" ref="Z584" ca="1">IF(C584="","",IF(D584="MCC","-----",IF(AI584&lt;&gt;1,"-",IF(K584="","White",_xlfn.XLOOKUP("N",Table_RotateWireColor[circuit],INDIRECT("Table_RotateWireColor["&amp;U584&amp;"]"))))))</f>
        <v/>
      </c>
      <c r="AA584" s="64" t="str">
        <f t="shared" si="93"/>
        <v/>
      </c>
      <c r="AB584" s="67" t="str">
        <f>IF(C584="","","PWxx-"&amp;_xlfn.XLOOKUP(C584,table_Termination[Connector],table_Termination[Abbreviation])&amp;"T-xxSALx("&amp;IF(D584="LFMC",0,IF(D584="MCC",1,3))&amp;IF(Q584="Bolt",1,0)&amp;IF(AL584="None",0,IF(AL584="1G",1,IF(AL584="4x4",2,3)))&amp;")")</f>
        <v/>
      </c>
      <c r="AC584" s="68" t="str">
        <f>IF(D584="MCC","MC Cable Wire Colors "&amp;_xlfn.XLOOKUP(C584,table_Termination[Connector],table_Termination[MCC_Wire_Colors]),"")</f>
        <v/>
      </c>
      <c r="AD584" s="69"/>
      <c r="AG584" t="e">
        <f>IF(AND(LEFT(C584,2)="L6",_xlfn.NUMBERVALUE(LEFT(U584,3))&gt;250),"1ph",_xlfn.XLOOKUP(C584,table_Termination[Connector],table_Termination[Phasing]))</f>
        <v>#N/A</v>
      </c>
      <c r="AH584" t="e">
        <f>_xlfn.XLOOKUP('Order Entry'!AG584,lookup!$O$3:$O$7,lookup!$P$3:$P$7)</f>
        <v>#N/A</v>
      </c>
      <c r="AI584" t="e">
        <f>_xlfn.XLOOKUP('Order Entry'!AG584,lookup!$O$3:$O$7,lookup!$Q$3:$Q$7)</f>
        <v>#N/A</v>
      </c>
      <c r="AJ584">
        <f t="shared" si="90"/>
        <v>0</v>
      </c>
      <c r="AK584" t="e">
        <f>_xlfn.XLOOKUP(C584,table_Termination[Connector],table_Termination[Plate_Hole])</f>
        <v>#N/A</v>
      </c>
      <c r="AL584" t="e">
        <f>_xlfn.XLOOKUP(V584,lookup!$AD$68:$AD$72,lookup!$AC$68:$AC$72)</f>
        <v>#N/A</v>
      </c>
      <c r="AM584" s="44" t="str" cm="1">
        <f t="array" ref="AM584">IF(C584="","",IF(_xlfn.XLOOKUP(C584,table_Termination[Connector],table_Termination[Plate_Hole])=1.6,{"4x4","1G"},IF(_xlfn.XLOOKUP(C584,table_Termination[Connector],table_Termination[Plate_Hole])=2.1,"4x4","None")))</f>
        <v/>
      </c>
      <c r="AO584" s="44" t="str" cm="1">
        <f t="array" ref="AO584">IF(AM584="","None",_xlfn.XLOOKUP(_xlfn.ANCHORARRAY(AM584),lookup!$AC$68:$AC$72,lookup!$AD$68:$AD$72))</f>
        <v>None</v>
      </c>
      <c r="AQ584" s="44" t="s">
        <v>283</v>
      </c>
      <c r="AR584" t="str">
        <f>IF(C584="","",_xlfn.XLOOKUP(_xlfn.XLOOKUP(C584,table_Termination[Connector],table_Termination[SQD_Breaker]),Table_Breaker[breaker],Table_Breaker[Description]))</f>
        <v/>
      </c>
      <c r="AS584" t="str">
        <f>IF(C584="","",_xlfn.XLOOKUP(_xlfn.XLOOKUP(C584,table_Termination[Connector],table_Termination[HV_Siem_Breaker]),Table_Breaker[breaker],Table_Breaker[Description],""))</f>
        <v/>
      </c>
      <c r="AT584" s="44" t="s">
        <v>283</v>
      </c>
      <c r="AU584" t="e">
        <f t="shared" si="94"/>
        <v>#N/A</v>
      </c>
      <c r="AV584" t="e">
        <f t="shared" si="95"/>
        <v>#N/A</v>
      </c>
      <c r="AW584" s="44" t="str" cm="1">
        <f t="array" ref="AW584">IF(D584="","",_xlfn.TOROW(lookup!A765:A777))</f>
        <v/>
      </c>
    </row>
    <row r="585" spans="1:49" x14ac:dyDescent="0.25">
      <c r="A585" s="56">
        <v>576</v>
      </c>
      <c r="B585" s="57" t="str">
        <f t="shared" si="91"/>
        <v/>
      </c>
      <c r="C585" s="58"/>
      <c r="D585" s="58"/>
      <c r="E585" s="57"/>
      <c r="F585" s="57" t="str">
        <f t="shared" si="92"/>
        <v/>
      </c>
      <c r="G585" s="57"/>
      <c r="H585" s="59"/>
      <c r="I585" s="59" t="s">
        <v>183</v>
      </c>
      <c r="J585" s="59" t="s">
        <v>183</v>
      </c>
      <c r="K585" s="59"/>
      <c r="L585" s="60" t="str">
        <f t="shared" si="96"/>
        <v/>
      </c>
      <c r="M585" s="60" t="str">
        <f t="shared" si="97"/>
        <v/>
      </c>
      <c r="N585" s="59"/>
      <c r="O585" s="59"/>
      <c r="P585" s="61"/>
      <c r="Q585" s="61"/>
      <c r="R585" s="62" t="str">
        <f>IF(C585="","",_xlfn.XLOOKUP(C585,table_Termination[Connector],table_Termination[Conduit_Size]))</f>
        <v/>
      </c>
      <c r="S585" s="63" t="str">
        <f>IF(C585="","",_xlfn.XLOOKUP(C585,table_Termination[Connector],table_Termination[Wire AWG]))</f>
        <v/>
      </c>
      <c r="T585" s="64" t="str">
        <f t="shared" si="89"/>
        <v/>
      </c>
      <c r="U585" s="65" t="str">
        <f>IF(C585="","",LEFT(_xlfn.XLOOKUP(C585,table_Termination[Connector],table_Termination[Voltage]),3))</f>
        <v/>
      </c>
      <c r="V585" s="66" t="str">
        <f t="shared" si="98"/>
        <v/>
      </c>
      <c r="W585" s="64" t="str" cm="1">
        <f t="array" aca="1" ref="W585" ca="1">IF(C585="","",IF(D585="MCC","------",IF(K585="","Black",_xlfn.XLOOKUP(K585,Table_RotateWireColor[circuit],INDIRECT("Table_RotateWireColor["&amp;U585&amp;"]")))))</f>
        <v/>
      </c>
      <c r="X585" s="64" t="str" cm="1">
        <f t="array" aca="1" ref="X585" ca="1">IF(C585="","",IF(D585="MCC","-----",IF(AH585=1,"-",IF(K585="","Red",_xlfn.XLOOKUP(L585,Table_RotateWireColor[circuit],INDIRECT("Table_RotateWireColor["&amp;U585&amp;"]"))))))</f>
        <v/>
      </c>
      <c r="Y585" s="64" t="str" cm="1">
        <f t="array" aca="1" ref="Y585" ca="1">IF(C585="","",IF(D585="MCC","-----",IF(AH585&lt;=2,"-",IF(K585="","Blue",_xlfn.XLOOKUP(M585,Table_RotateWireColor[circuit],INDIRECT("Table_RotateWireColor["&amp;U585&amp;"]"))))))</f>
        <v/>
      </c>
      <c r="Z585" s="64" t="str" cm="1">
        <f t="array" aca="1" ref="Z585" ca="1">IF(C585="","",IF(D585="MCC","-----",IF(AI585&lt;&gt;1,"-",IF(K585="","White",_xlfn.XLOOKUP("N",Table_RotateWireColor[circuit],INDIRECT("Table_RotateWireColor["&amp;U585&amp;"]"))))))</f>
        <v/>
      </c>
      <c r="AA585" s="64" t="str">
        <f t="shared" si="93"/>
        <v/>
      </c>
      <c r="AB585" s="67" t="str">
        <f>IF(C585="","","PWxx-"&amp;_xlfn.XLOOKUP(C585,table_Termination[Connector],table_Termination[Abbreviation])&amp;"T-xxSALx("&amp;IF(D585="LFMC",0,IF(D585="MCC",1,3))&amp;IF(Q585="Bolt",1,0)&amp;IF(AL585="None",0,IF(AL585="1G",1,IF(AL585="4x4",2,3)))&amp;")")</f>
        <v/>
      </c>
      <c r="AC585" s="68" t="str">
        <f>IF(D585="MCC","MC Cable Wire Colors "&amp;_xlfn.XLOOKUP(C585,table_Termination[Connector],table_Termination[MCC_Wire_Colors]),"")</f>
        <v/>
      </c>
      <c r="AD585" s="69"/>
      <c r="AG585" t="e">
        <f>IF(AND(LEFT(C585,2)="L6",_xlfn.NUMBERVALUE(LEFT(U585,3))&gt;250),"1ph",_xlfn.XLOOKUP(C585,table_Termination[Connector],table_Termination[Phasing]))</f>
        <v>#N/A</v>
      </c>
      <c r="AH585" t="e">
        <f>_xlfn.XLOOKUP('Order Entry'!AG585,lookup!$O$3:$O$7,lookup!$P$3:$P$7)</f>
        <v>#N/A</v>
      </c>
      <c r="AI585" t="e">
        <f>_xlfn.XLOOKUP('Order Entry'!AG585,lookup!$O$3:$O$7,lookup!$Q$3:$Q$7)</f>
        <v>#N/A</v>
      </c>
      <c r="AJ585">
        <f t="shared" si="90"/>
        <v>0</v>
      </c>
      <c r="AK585" t="e">
        <f>_xlfn.XLOOKUP(C585,table_Termination[Connector],table_Termination[Plate_Hole])</f>
        <v>#N/A</v>
      </c>
      <c r="AL585" t="e">
        <f>_xlfn.XLOOKUP(V585,lookup!$AD$68:$AD$72,lookup!$AC$68:$AC$72)</f>
        <v>#N/A</v>
      </c>
      <c r="AM585" s="44" t="str" cm="1">
        <f t="array" ref="AM585">IF(C585="","",IF(_xlfn.XLOOKUP(C585,table_Termination[Connector],table_Termination[Plate_Hole])=1.6,{"4x4","1G"},IF(_xlfn.XLOOKUP(C585,table_Termination[Connector],table_Termination[Plate_Hole])=2.1,"4x4","None")))</f>
        <v/>
      </c>
      <c r="AO585" s="44" t="str" cm="1">
        <f t="array" ref="AO585">IF(AM585="","None",_xlfn.XLOOKUP(_xlfn.ANCHORARRAY(AM585),lookup!$AC$68:$AC$72,lookup!$AD$68:$AD$72))</f>
        <v>None</v>
      </c>
      <c r="AQ585" s="44" t="s">
        <v>283</v>
      </c>
      <c r="AR585" t="str">
        <f>IF(C585="","",_xlfn.XLOOKUP(_xlfn.XLOOKUP(C585,table_Termination[Connector],table_Termination[SQD_Breaker]),Table_Breaker[breaker],Table_Breaker[Description]))</f>
        <v/>
      </c>
      <c r="AS585" t="str">
        <f>IF(C585="","",_xlfn.XLOOKUP(_xlfn.XLOOKUP(C585,table_Termination[Connector],table_Termination[HV_Siem_Breaker]),Table_Breaker[breaker],Table_Breaker[Description],""))</f>
        <v/>
      </c>
      <c r="AT585" s="44" t="s">
        <v>283</v>
      </c>
      <c r="AU585" t="e">
        <f t="shared" si="94"/>
        <v>#N/A</v>
      </c>
      <c r="AV585" t="e">
        <f t="shared" si="95"/>
        <v>#N/A</v>
      </c>
      <c r="AW585" s="44" t="str" cm="1">
        <f t="array" ref="AW585">IF(D585="","",_xlfn.TOROW(lookup!A766:A778))</f>
        <v/>
      </c>
    </row>
    <row r="586" spans="1:49" x14ac:dyDescent="0.25">
      <c r="A586" s="56">
        <v>577</v>
      </c>
      <c r="B586" s="57" t="str">
        <f t="shared" si="91"/>
        <v/>
      </c>
      <c r="C586" s="58"/>
      <c r="D586" s="58"/>
      <c r="E586" s="57"/>
      <c r="F586" s="57" t="str">
        <f t="shared" si="92"/>
        <v/>
      </c>
      <c r="G586" s="57"/>
      <c r="H586" s="59"/>
      <c r="I586" s="59" t="s">
        <v>183</v>
      </c>
      <c r="J586" s="59" t="s">
        <v>183</v>
      </c>
      <c r="K586" s="59"/>
      <c r="L586" s="60" t="str">
        <f t="shared" si="96"/>
        <v/>
      </c>
      <c r="M586" s="60" t="str">
        <f t="shared" si="97"/>
        <v/>
      </c>
      <c r="N586" s="59"/>
      <c r="O586" s="59"/>
      <c r="P586" s="61"/>
      <c r="Q586" s="61"/>
      <c r="R586" s="62" t="str">
        <f>IF(C586="","",_xlfn.XLOOKUP(C586,table_Termination[Connector],table_Termination[Conduit_Size]))</f>
        <v/>
      </c>
      <c r="S586" s="63" t="str">
        <f>IF(C586="","",_xlfn.XLOOKUP(C586,table_Termination[Connector],table_Termination[Wire AWG]))</f>
        <v/>
      </c>
      <c r="T586" s="64" t="str">
        <f t="shared" ref="T586:T649" si="99">IF(C586="","",IF(S586&lt;6,8,10))</f>
        <v/>
      </c>
      <c r="U586" s="65" t="str">
        <f>IF(C586="","",LEFT(_xlfn.XLOOKUP(C586,table_Termination[Connector],table_Termination[Voltage]),3))</f>
        <v/>
      </c>
      <c r="V586" s="66" t="str">
        <f t="shared" si="98"/>
        <v/>
      </c>
      <c r="W586" s="64" t="str" cm="1">
        <f t="array" aca="1" ref="W586" ca="1">IF(C586="","",IF(D586="MCC","------",IF(K586="","Black",_xlfn.XLOOKUP(K586,Table_RotateWireColor[circuit],INDIRECT("Table_RotateWireColor["&amp;U586&amp;"]")))))</f>
        <v/>
      </c>
      <c r="X586" s="64" t="str" cm="1">
        <f t="array" aca="1" ref="X586" ca="1">IF(C586="","",IF(D586="MCC","-----",IF(AH586=1,"-",IF(K586="","Red",_xlfn.XLOOKUP(L586,Table_RotateWireColor[circuit],INDIRECT("Table_RotateWireColor["&amp;U586&amp;"]"))))))</f>
        <v/>
      </c>
      <c r="Y586" s="64" t="str" cm="1">
        <f t="array" aca="1" ref="Y586" ca="1">IF(C586="","",IF(D586="MCC","-----",IF(AH586&lt;=2,"-",IF(K586="","Blue",_xlfn.XLOOKUP(M586,Table_RotateWireColor[circuit],INDIRECT("Table_RotateWireColor["&amp;U586&amp;"]"))))))</f>
        <v/>
      </c>
      <c r="Z586" s="64" t="str" cm="1">
        <f t="array" aca="1" ref="Z586" ca="1">IF(C586="","",IF(D586="MCC","-----",IF(AI586&lt;&gt;1,"-",IF(K586="","White",_xlfn.XLOOKUP("N",Table_RotateWireColor[circuit],INDIRECT("Table_RotateWireColor["&amp;U586&amp;"]"))))))</f>
        <v/>
      </c>
      <c r="AA586" s="64" t="str">
        <f t="shared" si="93"/>
        <v/>
      </c>
      <c r="AB586" s="67" t="str">
        <f>IF(C586="","","PWxx-"&amp;_xlfn.XLOOKUP(C586,table_Termination[Connector],table_Termination[Abbreviation])&amp;"T-xxSALx("&amp;IF(D586="LFMC",0,IF(D586="MCC",1,3))&amp;IF(Q586="Bolt",1,0)&amp;IF(AL586="None",0,IF(AL586="1G",1,IF(AL586="4x4",2,3)))&amp;")")</f>
        <v/>
      </c>
      <c r="AC586" s="68" t="str">
        <f>IF(D586="MCC","MC Cable Wire Colors "&amp;_xlfn.XLOOKUP(C586,table_Termination[Connector],table_Termination[MCC_Wire_Colors]),"")</f>
        <v/>
      </c>
      <c r="AD586" s="69"/>
      <c r="AG586" t="e">
        <f>IF(AND(LEFT(C586,2)="L6",_xlfn.NUMBERVALUE(LEFT(U586,3))&gt;250),"1ph",_xlfn.XLOOKUP(C586,table_Termination[Connector],table_Termination[Phasing]))</f>
        <v>#N/A</v>
      </c>
      <c r="AH586" t="e">
        <f>_xlfn.XLOOKUP('Order Entry'!AG586,lookup!$O$3:$O$7,lookup!$P$3:$P$7)</f>
        <v>#N/A</v>
      </c>
      <c r="AI586" t="e">
        <f>_xlfn.XLOOKUP('Order Entry'!AG586,lookup!$O$3:$O$7,lookup!$Q$3:$Q$7)</f>
        <v>#N/A</v>
      </c>
      <c r="AJ586">
        <f t="shared" ref="AJ586:AJ649" si="100">IF(_xlfn.NUMBERVALUE(LEFT(K586,3))=120,208,_xlfn.NUMBERVALUE(LEFT(K586,3)))</f>
        <v>0</v>
      </c>
      <c r="AK586" t="e">
        <f>_xlfn.XLOOKUP(C586,table_Termination[Connector],table_Termination[Plate_Hole])</f>
        <v>#N/A</v>
      </c>
      <c r="AL586" t="e">
        <f>_xlfn.XLOOKUP(V586,lookup!$AD$68:$AD$72,lookup!$AC$68:$AC$72)</f>
        <v>#N/A</v>
      </c>
      <c r="AM586" s="44" t="str" cm="1">
        <f t="array" ref="AM586">IF(C586="","",IF(_xlfn.XLOOKUP(C586,table_Termination[Connector],table_Termination[Plate_Hole])=1.6,{"4x4","1G"},IF(_xlfn.XLOOKUP(C586,table_Termination[Connector],table_Termination[Plate_Hole])=2.1,"4x4","None")))</f>
        <v/>
      </c>
      <c r="AO586" s="44" t="str" cm="1">
        <f t="array" ref="AO586">IF(AM586="","None",_xlfn.XLOOKUP(_xlfn.ANCHORARRAY(AM586),lookup!$AC$68:$AC$72,lookup!$AD$68:$AD$72))</f>
        <v>None</v>
      </c>
      <c r="AQ586" s="44" t="s">
        <v>283</v>
      </c>
      <c r="AR586" t="str">
        <f>IF(C586="","",_xlfn.XLOOKUP(_xlfn.XLOOKUP(C586,table_Termination[Connector],table_Termination[SQD_Breaker]),Table_Breaker[breaker],Table_Breaker[Description]))</f>
        <v/>
      </c>
      <c r="AS586" t="str">
        <f>IF(C586="","",_xlfn.XLOOKUP(_xlfn.XLOOKUP(C586,table_Termination[Connector],table_Termination[HV_Siem_Breaker]),Table_Breaker[breaker],Table_Breaker[Description],""))</f>
        <v/>
      </c>
      <c r="AT586" s="44" t="s">
        <v>283</v>
      </c>
      <c r="AU586" t="e">
        <f t="shared" si="94"/>
        <v>#N/A</v>
      </c>
      <c r="AV586" t="e">
        <f t="shared" si="95"/>
        <v>#N/A</v>
      </c>
      <c r="AW586" s="44" t="str" cm="1">
        <f t="array" ref="AW586">IF(D586="","",_xlfn.TOROW(lookup!A767:A779))</f>
        <v/>
      </c>
    </row>
    <row r="587" spans="1:49" x14ac:dyDescent="0.25">
      <c r="A587" s="56">
        <v>578</v>
      </c>
      <c r="B587" s="57" t="str">
        <f t="shared" ref="B587:B650" si="101">IF(C587="","",1)</f>
        <v/>
      </c>
      <c r="C587" s="58"/>
      <c r="D587" s="58"/>
      <c r="E587" s="57"/>
      <c r="F587" s="57" t="str">
        <f t="shared" ref="F587:F650" si="102">IF(E587="","",6)</f>
        <v/>
      </c>
      <c r="G587" s="57"/>
      <c r="H587" s="59"/>
      <c r="I587" s="59" t="s">
        <v>183</v>
      </c>
      <c r="J587" s="59" t="s">
        <v>183</v>
      </c>
      <c r="K587" s="59"/>
      <c r="L587" s="60" t="str">
        <f t="shared" si="96"/>
        <v/>
      </c>
      <c r="M587" s="60" t="str">
        <f t="shared" si="97"/>
        <v/>
      </c>
      <c r="N587" s="59"/>
      <c r="O587" s="59"/>
      <c r="P587" s="61"/>
      <c r="Q587" s="61"/>
      <c r="R587" s="62" t="str">
        <f>IF(C587="","",_xlfn.XLOOKUP(C587,table_Termination[Connector],table_Termination[Conduit_Size]))</f>
        <v/>
      </c>
      <c r="S587" s="63" t="str">
        <f>IF(C587="","",_xlfn.XLOOKUP(C587,table_Termination[Connector],table_Termination[Wire AWG]))</f>
        <v/>
      </c>
      <c r="T587" s="64" t="str">
        <f t="shared" si="99"/>
        <v/>
      </c>
      <c r="U587" s="65" t="str">
        <f>IF(C587="","",LEFT(_xlfn.XLOOKUP(C587,table_Termination[Connector],table_Termination[Voltage]),3))</f>
        <v/>
      </c>
      <c r="V587" s="66" t="str">
        <f t="shared" si="98"/>
        <v/>
      </c>
      <c r="W587" s="64" t="str" cm="1">
        <f t="array" aca="1" ref="W587" ca="1">IF(C587="","",IF(D587="MCC","------",IF(K587="","Black",_xlfn.XLOOKUP(K587,Table_RotateWireColor[circuit],INDIRECT("Table_RotateWireColor["&amp;U587&amp;"]")))))</f>
        <v/>
      </c>
      <c r="X587" s="64" t="str" cm="1">
        <f t="array" aca="1" ref="X587" ca="1">IF(C587="","",IF(D587="MCC","-----",IF(AH587=1,"-",IF(K587="","Red",_xlfn.XLOOKUP(L587,Table_RotateWireColor[circuit],INDIRECT("Table_RotateWireColor["&amp;U587&amp;"]"))))))</f>
        <v/>
      </c>
      <c r="Y587" s="64" t="str" cm="1">
        <f t="array" aca="1" ref="Y587" ca="1">IF(C587="","",IF(D587="MCC","-----",IF(AH587&lt;=2,"-",IF(K587="","Blue",_xlfn.XLOOKUP(M587,Table_RotateWireColor[circuit],INDIRECT("Table_RotateWireColor["&amp;U587&amp;"]"))))))</f>
        <v/>
      </c>
      <c r="Z587" s="64" t="str" cm="1">
        <f t="array" aca="1" ref="Z587" ca="1">IF(C587="","",IF(D587="MCC","-----",IF(AI587&lt;&gt;1,"-",IF(K587="","White",_xlfn.XLOOKUP("N",Table_RotateWireColor[circuit],INDIRECT("Table_RotateWireColor["&amp;U587&amp;"]"))))))</f>
        <v/>
      </c>
      <c r="AA587" s="64" t="str">
        <f t="shared" ref="AA587:AA650" si="103">IF(C587="","",IF(D587="MCC","--&gt;","Green"))</f>
        <v/>
      </c>
      <c r="AB587" s="67" t="str">
        <f>IF(C587="","","PWxx-"&amp;_xlfn.XLOOKUP(C587,table_Termination[Connector],table_Termination[Abbreviation])&amp;"T-xxSALx("&amp;IF(D587="LFMC",0,IF(D587="MCC",1,3))&amp;IF(Q587="Bolt",1,0)&amp;IF(AL587="None",0,IF(AL587="1G",1,IF(AL587="4x4",2,3)))&amp;")")</f>
        <v/>
      </c>
      <c r="AC587" s="68" t="str">
        <f>IF(D587="MCC","MC Cable Wire Colors "&amp;_xlfn.XLOOKUP(C587,table_Termination[Connector],table_Termination[MCC_Wire_Colors]),"")</f>
        <v/>
      </c>
      <c r="AD587" s="69"/>
      <c r="AG587" t="e">
        <f>IF(AND(LEFT(C587,2)="L6",_xlfn.NUMBERVALUE(LEFT(U587,3))&gt;250),"1ph",_xlfn.XLOOKUP(C587,table_Termination[Connector],table_Termination[Phasing]))</f>
        <v>#N/A</v>
      </c>
      <c r="AH587" t="e">
        <f>_xlfn.XLOOKUP('Order Entry'!AG587,lookup!$O$3:$O$7,lookup!$P$3:$P$7)</f>
        <v>#N/A</v>
      </c>
      <c r="AI587" t="e">
        <f>_xlfn.XLOOKUP('Order Entry'!AG587,lookup!$O$3:$O$7,lookup!$Q$3:$Q$7)</f>
        <v>#N/A</v>
      </c>
      <c r="AJ587">
        <f t="shared" si="100"/>
        <v>0</v>
      </c>
      <c r="AK587" t="e">
        <f>_xlfn.XLOOKUP(C587,table_Termination[Connector],table_Termination[Plate_Hole])</f>
        <v>#N/A</v>
      </c>
      <c r="AL587" t="e">
        <f>_xlfn.XLOOKUP(V587,lookup!$AD$68:$AD$72,lookup!$AC$68:$AC$72)</f>
        <v>#N/A</v>
      </c>
      <c r="AM587" s="44" t="str" cm="1">
        <f t="array" ref="AM587">IF(C587="","",IF(_xlfn.XLOOKUP(C587,table_Termination[Connector],table_Termination[Plate_Hole])=1.6,{"4x4","1G"},IF(_xlfn.XLOOKUP(C587,table_Termination[Connector],table_Termination[Plate_Hole])=2.1,"4x4","None")))</f>
        <v/>
      </c>
      <c r="AO587" s="44" t="str" cm="1">
        <f t="array" ref="AO587">IF(AM587="","None",_xlfn.XLOOKUP(_xlfn.ANCHORARRAY(AM587),lookup!$AC$68:$AC$72,lookup!$AD$68:$AD$72))</f>
        <v>None</v>
      </c>
      <c r="AQ587" s="44" t="s">
        <v>283</v>
      </c>
      <c r="AR587" t="str">
        <f>IF(C587="","",_xlfn.XLOOKUP(_xlfn.XLOOKUP(C587,table_Termination[Connector],table_Termination[SQD_Breaker]),Table_Breaker[breaker],Table_Breaker[Description]))</f>
        <v/>
      </c>
      <c r="AS587" t="str">
        <f>IF(C587="","",_xlfn.XLOOKUP(_xlfn.XLOOKUP(C587,table_Termination[Connector],table_Termination[HV_Siem_Breaker]),Table_Breaker[breaker],Table_Breaker[Description],""))</f>
        <v/>
      </c>
      <c r="AT587" s="44" t="s">
        <v>283</v>
      </c>
      <c r="AU587" t="e">
        <f t="shared" si="94"/>
        <v>#N/A</v>
      </c>
      <c r="AV587" t="e">
        <f t="shared" si="95"/>
        <v>#N/A</v>
      </c>
      <c r="AW587" s="44" t="str" cm="1">
        <f t="array" ref="AW587">IF(D587="","",_xlfn.TOROW(lookup!A768:A780))</f>
        <v/>
      </c>
    </row>
    <row r="588" spans="1:49" x14ac:dyDescent="0.25">
      <c r="A588" s="56">
        <v>579</v>
      </c>
      <c r="B588" s="57" t="str">
        <f t="shared" si="101"/>
        <v/>
      </c>
      <c r="C588" s="58"/>
      <c r="D588" s="58"/>
      <c r="E588" s="57"/>
      <c r="F588" s="57" t="str">
        <f t="shared" si="102"/>
        <v/>
      </c>
      <c r="G588" s="57"/>
      <c r="H588" s="59"/>
      <c r="I588" s="59" t="s">
        <v>183</v>
      </c>
      <c r="J588" s="59" t="s">
        <v>183</v>
      </c>
      <c r="K588" s="59"/>
      <c r="L588" s="60" t="str">
        <f t="shared" si="96"/>
        <v/>
      </c>
      <c r="M588" s="60" t="str">
        <f t="shared" si="97"/>
        <v/>
      </c>
      <c r="N588" s="59"/>
      <c r="O588" s="59"/>
      <c r="P588" s="61"/>
      <c r="Q588" s="61"/>
      <c r="R588" s="62" t="str">
        <f>IF(C588="","",_xlfn.XLOOKUP(C588,table_Termination[Connector],table_Termination[Conduit_Size]))</f>
        <v/>
      </c>
      <c r="S588" s="63" t="str">
        <f>IF(C588="","",_xlfn.XLOOKUP(C588,table_Termination[Connector],table_Termination[Wire AWG]))</f>
        <v/>
      </c>
      <c r="T588" s="64" t="str">
        <f t="shared" si="99"/>
        <v/>
      </c>
      <c r="U588" s="65" t="str">
        <f>IF(C588="","",LEFT(_xlfn.XLOOKUP(C588,table_Termination[Connector],table_Termination[Voltage]),3))</f>
        <v/>
      </c>
      <c r="V588" s="66" t="str">
        <f t="shared" si="98"/>
        <v/>
      </c>
      <c r="W588" s="64" t="str" cm="1">
        <f t="array" aca="1" ref="W588" ca="1">IF(C588="","",IF(D588="MCC","------",IF(K588="","Black",_xlfn.XLOOKUP(K588,Table_RotateWireColor[circuit],INDIRECT("Table_RotateWireColor["&amp;U588&amp;"]")))))</f>
        <v/>
      </c>
      <c r="X588" s="64" t="str" cm="1">
        <f t="array" aca="1" ref="X588" ca="1">IF(C588="","",IF(D588="MCC","-----",IF(AH588=1,"-",IF(K588="","Red",_xlfn.XLOOKUP(L588,Table_RotateWireColor[circuit],INDIRECT("Table_RotateWireColor["&amp;U588&amp;"]"))))))</f>
        <v/>
      </c>
      <c r="Y588" s="64" t="str" cm="1">
        <f t="array" aca="1" ref="Y588" ca="1">IF(C588="","",IF(D588="MCC","-----",IF(AH588&lt;=2,"-",IF(K588="","Blue",_xlfn.XLOOKUP(M588,Table_RotateWireColor[circuit],INDIRECT("Table_RotateWireColor["&amp;U588&amp;"]"))))))</f>
        <v/>
      </c>
      <c r="Z588" s="64" t="str" cm="1">
        <f t="array" aca="1" ref="Z588" ca="1">IF(C588="","",IF(D588="MCC","-----",IF(AI588&lt;&gt;1,"-",IF(K588="","White",_xlfn.XLOOKUP("N",Table_RotateWireColor[circuit],INDIRECT("Table_RotateWireColor["&amp;U588&amp;"]"))))))</f>
        <v/>
      </c>
      <c r="AA588" s="64" t="str">
        <f t="shared" si="103"/>
        <v/>
      </c>
      <c r="AB588" s="67" t="str">
        <f>IF(C588="","","PWxx-"&amp;_xlfn.XLOOKUP(C588,table_Termination[Connector],table_Termination[Abbreviation])&amp;"T-xxSALx("&amp;IF(D588="LFMC",0,IF(D588="MCC",1,3))&amp;IF(Q588="Bolt",1,0)&amp;IF(AL588="None",0,IF(AL588="1G",1,IF(AL588="4x4",2,3)))&amp;")")</f>
        <v/>
      </c>
      <c r="AC588" s="68" t="str">
        <f>IF(D588="MCC","MC Cable Wire Colors "&amp;_xlfn.XLOOKUP(C588,table_Termination[Connector],table_Termination[MCC_Wire_Colors]),"")</f>
        <v/>
      </c>
      <c r="AD588" s="69"/>
      <c r="AG588" t="e">
        <f>IF(AND(LEFT(C588,2)="L6",_xlfn.NUMBERVALUE(LEFT(U588,3))&gt;250),"1ph",_xlfn.XLOOKUP(C588,table_Termination[Connector],table_Termination[Phasing]))</f>
        <v>#N/A</v>
      </c>
      <c r="AH588" t="e">
        <f>_xlfn.XLOOKUP('Order Entry'!AG588,lookup!$O$3:$O$7,lookup!$P$3:$P$7)</f>
        <v>#N/A</v>
      </c>
      <c r="AI588" t="e">
        <f>_xlfn.XLOOKUP('Order Entry'!AG588,lookup!$O$3:$O$7,lookup!$Q$3:$Q$7)</f>
        <v>#N/A</v>
      </c>
      <c r="AJ588">
        <f t="shared" si="100"/>
        <v>0</v>
      </c>
      <c r="AK588" t="e">
        <f>_xlfn.XLOOKUP(C588,table_Termination[Connector],table_Termination[Plate_Hole])</f>
        <v>#N/A</v>
      </c>
      <c r="AL588" t="e">
        <f>_xlfn.XLOOKUP(V588,lookup!$AD$68:$AD$72,lookup!$AC$68:$AC$72)</f>
        <v>#N/A</v>
      </c>
      <c r="AM588" s="44" t="str" cm="1">
        <f t="array" ref="AM588">IF(C588="","",IF(_xlfn.XLOOKUP(C588,table_Termination[Connector],table_Termination[Plate_Hole])=1.6,{"4x4","1G"},IF(_xlfn.XLOOKUP(C588,table_Termination[Connector],table_Termination[Plate_Hole])=2.1,"4x4","None")))</f>
        <v/>
      </c>
      <c r="AO588" s="44" t="str" cm="1">
        <f t="array" ref="AO588">IF(AM588="","None",_xlfn.XLOOKUP(_xlfn.ANCHORARRAY(AM588),lookup!$AC$68:$AC$72,lookup!$AD$68:$AD$72))</f>
        <v>None</v>
      </c>
      <c r="AQ588" s="44" t="s">
        <v>283</v>
      </c>
      <c r="AR588" t="str">
        <f>IF(C588="","",_xlfn.XLOOKUP(_xlfn.XLOOKUP(C588,table_Termination[Connector],table_Termination[SQD_Breaker]),Table_Breaker[breaker],Table_Breaker[Description]))</f>
        <v/>
      </c>
      <c r="AS588" t="str">
        <f>IF(C588="","",_xlfn.XLOOKUP(_xlfn.XLOOKUP(C588,table_Termination[Connector],table_Termination[HV_Siem_Breaker]),Table_Breaker[breaker],Table_Breaker[Description],""))</f>
        <v/>
      </c>
      <c r="AT588" s="44" t="s">
        <v>283</v>
      </c>
      <c r="AU588" t="e">
        <f t="shared" ref="AU588:AU651" si="104">IF(OR(AL588="",AL588="None"),"","1 Bolt")</f>
        <v>#N/A</v>
      </c>
      <c r="AV588" t="e">
        <f t="shared" ref="AV588:AV651" si="105">IF(OR(AL588="",AL588="None",AL588="60AH",AL588="2030AH",AL588="4x4"),"","2 Bolt Bracket")</f>
        <v>#N/A</v>
      </c>
      <c r="AW588" s="44" t="str" cm="1">
        <f t="array" ref="AW588">IF(D588="","",_xlfn.TOROW(lookup!A769:A781))</f>
        <v/>
      </c>
    </row>
    <row r="589" spans="1:49" x14ac:dyDescent="0.25">
      <c r="A589" s="56">
        <v>580</v>
      </c>
      <c r="B589" s="57" t="str">
        <f t="shared" si="101"/>
        <v/>
      </c>
      <c r="C589" s="58"/>
      <c r="D589" s="58"/>
      <c r="E589" s="57"/>
      <c r="F589" s="57" t="str">
        <f t="shared" si="102"/>
        <v/>
      </c>
      <c r="G589" s="57"/>
      <c r="H589" s="59"/>
      <c r="I589" s="59" t="s">
        <v>183</v>
      </c>
      <c r="J589" s="59" t="s">
        <v>183</v>
      </c>
      <c r="K589" s="59"/>
      <c r="L589" s="60" t="str">
        <f t="shared" si="96"/>
        <v/>
      </c>
      <c r="M589" s="60" t="str">
        <f t="shared" si="97"/>
        <v/>
      </c>
      <c r="N589" s="59"/>
      <c r="O589" s="59"/>
      <c r="P589" s="61"/>
      <c r="Q589" s="61"/>
      <c r="R589" s="62" t="str">
        <f>IF(C589="","",_xlfn.XLOOKUP(C589,table_Termination[Connector],table_Termination[Conduit_Size]))</f>
        <v/>
      </c>
      <c r="S589" s="63" t="str">
        <f>IF(C589="","",_xlfn.XLOOKUP(C589,table_Termination[Connector],table_Termination[Wire AWG]))</f>
        <v/>
      </c>
      <c r="T589" s="64" t="str">
        <f t="shared" si="99"/>
        <v/>
      </c>
      <c r="U589" s="65" t="str">
        <f>IF(C589="","",LEFT(_xlfn.XLOOKUP(C589,table_Termination[Connector],table_Termination[Voltage]),3))</f>
        <v/>
      </c>
      <c r="V589" s="66" t="str">
        <f t="shared" si="98"/>
        <v/>
      </c>
      <c r="W589" s="64" t="str" cm="1">
        <f t="array" aca="1" ref="W589" ca="1">IF(C589="","",IF(D589="MCC","------",IF(K589="","Black",_xlfn.XLOOKUP(K589,Table_RotateWireColor[circuit],INDIRECT("Table_RotateWireColor["&amp;U589&amp;"]")))))</f>
        <v/>
      </c>
      <c r="X589" s="64" t="str" cm="1">
        <f t="array" aca="1" ref="X589" ca="1">IF(C589="","",IF(D589="MCC","-----",IF(AH589=1,"-",IF(K589="","Red",_xlfn.XLOOKUP(L589,Table_RotateWireColor[circuit],INDIRECT("Table_RotateWireColor["&amp;U589&amp;"]"))))))</f>
        <v/>
      </c>
      <c r="Y589" s="64" t="str" cm="1">
        <f t="array" aca="1" ref="Y589" ca="1">IF(C589="","",IF(D589="MCC","-----",IF(AH589&lt;=2,"-",IF(K589="","Blue",_xlfn.XLOOKUP(M589,Table_RotateWireColor[circuit],INDIRECT("Table_RotateWireColor["&amp;U589&amp;"]"))))))</f>
        <v/>
      </c>
      <c r="Z589" s="64" t="str" cm="1">
        <f t="array" aca="1" ref="Z589" ca="1">IF(C589="","",IF(D589="MCC","-----",IF(AI589&lt;&gt;1,"-",IF(K589="","White",_xlfn.XLOOKUP("N",Table_RotateWireColor[circuit],INDIRECT("Table_RotateWireColor["&amp;U589&amp;"]"))))))</f>
        <v/>
      </c>
      <c r="AA589" s="64" t="str">
        <f t="shared" si="103"/>
        <v/>
      </c>
      <c r="AB589" s="67" t="str">
        <f>IF(C589="","","PWxx-"&amp;_xlfn.XLOOKUP(C589,table_Termination[Connector],table_Termination[Abbreviation])&amp;"T-xxSALx("&amp;IF(D589="LFMC",0,IF(D589="MCC",1,3))&amp;IF(Q589="Bolt",1,0)&amp;IF(AL589="None",0,IF(AL589="1G",1,IF(AL589="4x4",2,3)))&amp;")")</f>
        <v/>
      </c>
      <c r="AC589" s="68" t="str">
        <f>IF(D589="MCC","MC Cable Wire Colors "&amp;_xlfn.XLOOKUP(C589,table_Termination[Connector],table_Termination[MCC_Wire_Colors]),"")</f>
        <v/>
      </c>
      <c r="AD589" s="69"/>
      <c r="AG589" t="e">
        <f>IF(AND(LEFT(C589,2)="L6",_xlfn.NUMBERVALUE(LEFT(U589,3))&gt;250),"1ph",_xlfn.XLOOKUP(C589,table_Termination[Connector],table_Termination[Phasing]))</f>
        <v>#N/A</v>
      </c>
      <c r="AH589" t="e">
        <f>_xlfn.XLOOKUP('Order Entry'!AG589,lookup!$O$3:$O$7,lookup!$P$3:$P$7)</f>
        <v>#N/A</v>
      </c>
      <c r="AI589" t="e">
        <f>_xlfn.XLOOKUP('Order Entry'!AG589,lookup!$O$3:$O$7,lookup!$Q$3:$Q$7)</f>
        <v>#N/A</v>
      </c>
      <c r="AJ589">
        <f t="shared" si="100"/>
        <v>0</v>
      </c>
      <c r="AK589" t="e">
        <f>_xlfn.XLOOKUP(C589,table_Termination[Connector],table_Termination[Plate_Hole])</f>
        <v>#N/A</v>
      </c>
      <c r="AL589" t="e">
        <f>_xlfn.XLOOKUP(V589,lookup!$AD$68:$AD$72,lookup!$AC$68:$AC$72)</f>
        <v>#N/A</v>
      </c>
      <c r="AM589" s="44" t="str" cm="1">
        <f t="array" ref="AM589">IF(C589="","",IF(_xlfn.XLOOKUP(C589,table_Termination[Connector],table_Termination[Plate_Hole])=1.6,{"4x4","1G"},IF(_xlfn.XLOOKUP(C589,table_Termination[Connector],table_Termination[Plate_Hole])=2.1,"4x4","None")))</f>
        <v/>
      </c>
      <c r="AO589" s="44" t="str" cm="1">
        <f t="array" ref="AO589">IF(AM589="","None",_xlfn.XLOOKUP(_xlfn.ANCHORARRAY(AM589),lookup!$AC$68:$AC$72,lookup!$AD$68:$AD$72))</f>
        <v>None</v>
      </c>
      <c r="AQ589" s="44" t="s">
        <v>283</v>
      </c>
      <c r="AR589" t="str">
        <f>IF(C589="","",_xlfn.XLOOKUP(_xlfn.XLOOKUP(C589,table_Termination[Connector],table_Termination[SQD_Breaker]),Table_Breaker[breaker],Table_Breaker[Description]))</f>
        <v/>
      </c>
      <c r="AS589" t="str">
        <f>IF(C589="","",_xlfn.XLOOKUP(_xlfn.XLOOKUP(C589,table_Termination[Connector],table_Termination[HV_Siem_Breaker]),Table_Breaker[breaker],Table_Breaker[Description],""))</f>
        <v/>
      </c>
      <c r="AT589" s="44" t="s">
        <v>283</v>
      </c>
      <c r="AU589" t="e">
        <f t="shared" si="104"/>
        <v>#N/A</v>
      </c>
      <c r="AV589" t="e">
        <f t="shared" si="105"/>
        <v>#N/A</v>
      </c>
      <c r="AW589" s="44" t="str" cm="1">
        <f t="array" ref="AW589">IF(D589="","",_xlfn.TOROW(lookup!A770:A782))</f>
        <v/>
      </c>
    </row>
    <row r="590" spans="1:49" x14ac:dyDescent="0.25">
      <c r="A590" s="56">
        <v>581</v>
      </c>
      <c r="B590" s="57" t="str">
        <f t="shared" si="101"/>
        <v/>
      </c>
      <c r="C590" s="58"/>
      <c r="D590" s="58"/>
      <c r="E590" s="57"/>
      <c r="F590" s="57" t="str">
        <f t="shared" si="102"/>
        <v/>
      </c>
      <c r="G590" s="57"/>
      <c r="H590" s="59"/>
      <c r="I590" s="59" t="s">
        <v>183</v>
      </c>
      <c r="J590" s="59" t="s">
        <v>183</v>
      </c>
      <c r="K590" s="59"/>
      <c r="L590" s="60" t="str">
        <f t="shared" si="96"/>
        <v/>
      </c>
      <c r="M590" s="60" t="str">
        <f t="shared" si="97"/>
        <v/>
      </c>
      <c r="N590" s="59"/>
      <c r="O590" s="59"/>
      <c r="P590" s="61"/>
      <c r="Q590" s="61"/>
      <c r="R590" s="62" t="str">
        <f>IF(C590="","",_xlfn.XLOOKUP(C590,table_Termination[Connector],table_Termination[Conduit_Size]))</f>
        <v/>
      </c>
      <c r="S590" s="63" t="str">
        <f>IF(C590="","",_xlfn.XLOOKUP(C590,table_Termination[Connector],table_Termination[Wire AWG]))</f>
        <v/>
      </c>
      <c r="T590" s="64" t="str">
        <f t="shared" si="99"/>
        <v/>
      </c>
      <c r="U590" s="65" t="str">
        <f>IF(C590="","",LEFT(_xlfn.XLOOKUP(C590,table_Termination[Connector],table_Termination[Voltage]),3))</f>
        <v/>
      </c>
      <c r="V590" s="66" t="str">
        <f t="shared" si="98"/>
        <v/>
      </c>
      <c r="W590" s="64" t="str" cm="1">
        <f t="array" aca="1" ref="W590" ca="1">IF(C590="","",IF(D590="MCC","------",IF(K590="","Black",_xlfn.XLOOKUP(K590,Table_RotateWireColor[circuit],INDIRECT("Table_RotateWireColor["&amp;U590&amp;"]")))))</f>
        <v/>
      </c>
      <c r="X590" s="64" t="str" cm="1">
        <f t="array" aca="1" ref="X590" ca="1">IF(C590="","",IF(D590="MCC","-----",IF(AH590=1,"-",IF(K590="","Red",_xlfn.XLOOKUP(L590,Table_RotateWireColor[circuit],INDIRECT("Table_RotateWireColor["&amp;U590&amp;"]"))))))</f>
        <v/>
      </c>
      <c r="Y590" s="64" t="str" cm="1">
        <f t="array" aca="1" ref="Y590" ca="1">IF(C590="","",IF(D590="MCC","-----",IF(AH590&lt;=2,"-",IF(K590="","Blue",_xlfn.XLOOKUP(M590,Table_RotateWireColor[circuit],INDIRECT("Table_RotateWireColor["&amp;U590&amp;"]"))))))</f>
        <v/>
      </c>
      <c r="Z590" s="64" t="str" cm="1">
        <f t="array" aca="1" ref="Z590" ca="1">IF(C590="","",IF(D590="MCC","-----",IF(AI590&lt;&gt;1,"-",IF(K590="","White",_xlfn.XLOOKUP("N",Table_RotateWireColor[circuit],INDIRECT("Table_RotateWireColor["&amp;U590&amp;"]"))))))</f>
        <v/>
      </c>
      <c r="AA590" s="64" t="str">
        <f t="shared" si="103"/>
        <v/>
      </c>
      <c r="AB590" s="67" t="str">
        <f>IF(C590="","","PWxx-"&amp;_xlfn.XLOOKUP(C590,table_Termination[Connector],table_Termination[Abbreviation])&amp;"T-xxSALx("&amp;IF(D590="LFMC",0,IF(D590="MCC",1,3))&amp;IF(Q590="Bolt",1,0)&amp;IF(AL590="None",0,IF(AL590="1G",1,IF(AL590="4x4",2,3)))&amp;")")</f>
        <v/>
      </c>
      <c r="AC590" s="68" t="str">
        <f>IF(D590="MCC","MC Cable Wire Colors "&amp;_xlfn.XLOOKUP(C590,table_Termination[Connector],table_Termination[MCC_Wire_Colors]),"")</f>
        <v/>
      </c>
      <c r="AD590" s="69"/>
      <c r="AG590" t="e">
        <f>IF(AND(LEFT(C590,2)="L6",_xlfn.NUMBERVALUE(LEFT(U590,3))&gt;250),"1ph",_xlfn.XLOOKUP(C590,table_Termination[Connector],table_Termination[Phasing]))</f>
        <v>#N/A</v>
      </c>
      <c r="AH590" t="e">
        <f>_xlfn.XLOOKUP('Order Entry'!AG590,lookup!$O$3:$O$7,lookup!$P$3:$P$7)</f>
        <v>#N/A</v>
      </c>
      <c r="AI590" t="e">
        <f>_xlfn.XLOOKUP('Order Entry'!AG590,lookup!$O$3:$O$7,lookup!$Q$3:$Q$7)</f>
        <v>#N/A</v>
      </c>
      <c r="AJ590">
        <f t="shared" si="100"/>
        <v>0</v>
      </c>
      <c r="AK590" t="e">
        <f>_xlfn.XLOOKUP(C590,table_Termination[Connector],table_Termination[Plate_Hole])</f>
        <v>#N/A</v>
      </c>
      <c r="AL590" t="e">
        <f>_xlfn.XLOOKUP(V590,lookup!$AD$68:$AD$72,lookup!$AC$68:$AC$72)</f>
        <v>#N/A</v>
      </c>
      <c r="AM590" s="44" t="str" cm="1">
        <f t="array" ref="AM590">IF(C590="","",IF(_xlfn.XLOOKUP(C590,table_Termination[Connector],table_Termination[Plate_Hole])=1.6,{"4x4","1G"},IF(_xlfn.XLOOKUP(C590,table_Termination[Connector],table_Termination[Plate_Hole])=2.1,"4x4","None")))</f>
        <v/>
      </c>
      <c r="AO590" s="44" t="str" cm="1">
        <f t="array" ref="AO590">IF(AM590="","None",_xlfn.XLOOKUP(_xlfn.ANCHORARRAY(AM590),lookup!$AC$68:$AC$72,lookup!$AD$68:$AD$72))</f>
        <v>None</v>
      </c>
      <c r="AQ590" s="44" t="s">
        <v>283</v>
      </c>
      <c r="AR590" t="str">
        <f>IF(C590="","",_xlfn.XLOOKUP(_xlfn.XLOOKUP(C590,table_Termination[Connector],table_Termination[SQD_Breaker]),Table_Breaker[breaker],Table_Breaker[Description]))</f>
        <v/>
      </c>
      <c r="AS590" t="str">
        <f>IF(C590="","",_xlfn.XLOOKUP(_xlfn.XLOOKUP(C590,table_Termination[Connector],table_Termination[HV_Siem_Breaker]),Table_Breaker[breaker],Table_Breaker[Description],""))</f>
        <v/>
      </c>
      <c r="AT590" s="44" t="s">
        <v>283</v>
      </c>
      <c r="AU590" t="e">
        <f t="shared" si="104"/>
        <v>#N/A</v>
      </c>
      <c r="AV590" t="e">
        <f t="shared" si="105"/>
        <v>#N/A</v>
      </c>
      <c r="AW590" s="44" t="str" cm="1">
        <f t="array" ref="AW590">IF(D590="","",_xlfn.TOROW(lookup!A771:A783))</f>
        <v/>
      </c>
    </row>
    <row r="591" spans="1:49" x14ac:dyDescent="0.25">
      <c r="A591" s="56">
        <v>582</v>
      </c>
      <c r="B591" s="57" t="str">
        <f t="shared" si="101"/>
        <v/>
      </c>
      <c r="C591" s="58"/>
      <c r="D591" s="58"/>
      <c r="E591" s="57"/>
      <c r="F591" s="57" t="str">
        <f t="shared" si="102"/>
        <v/>
      </c>
      <c r="G591" s="57"/>
      <c r="H591" s="59"/>
      <c r="I591" s="59" t="s">
        <v>183</v>
      </c>
      <c r="J591" s="59" t="s">
        <v>183</v>
      </c>
      <c r="K591" s="59"/>
      <c r="L591" s="60" t="str">
        <f t="shared" si="96"/>
        <v/>
      </c>
      <c r="M591" s="60" t="str">
        <f t="shared" si="97"/>
        <v/>
      </c>
      <c r="N591" s="59"/>
      <c r="O591" s="59"/>
      <c r="P591" s="61"/>
      <c r="Q591" s="61"/>
      <c r="R591" s="62" t="str">
        <f>IF(C591="","",_xlfn.XLOOKUP(C591,table_Termination[Connector],table_Termination[Conduit_Size]))</f>
        <v/>
      </c>
      <c r="S591" s="63" t="str">
        <f>IF(C591="","",_xlfn.XLOOKUP(C591,table_Termination[Connector],table_Termination[Wire AWG]))</f>
        <v/>
      </c>
      <c r="T591" s="64" t="str">
        <f t="shared" si="99"/>
        <v/>
      </c>
      <c r="U591" s="65" t="str">
        <f>IF(C591="","",LEFT(_xlfn.XLOOKUP(C591,table_Termination[Connector],table_Termination[Voltage]),3))</f>
        <v/>
      </c>
      <c r="V591" s="66" t="str">
        <f t="shared" si="98"/>
        <v/>
      </c>
      <c r="W591" s="64" t="str" cm="1">
        <f t="array" aca="1" ref="W591" ca="1">IF(C591="","",IF(D591="MCC","------",IF(K591="","Black",_xlfn.XLOOKUP(K591,Table_RotateWireColor[circuit],INDIRECT("Table_RotateWireColor["&amp;U591&amp;"]")))))</f>
        <v/>
      </c>
      <c r="X591" s="64" t="str" cm="1">
        <f t="array" aca="1" ref="X591" ca="1">IF(C591="","",IF(D591="MCC","-----",IF(AH591=1,"-",IF(K591="","Red",_xlfn.XLOOKUP(L591,Table_RotateWireColor[circuit],INDIRECT("Table_RotateWireColor["&amp;U591&amp;"]"))))))</f>
        <v/>
      </c>
      <c r="Y591" s="64" t="str" cm="1">
        <f t="array" aca="1" ref="Y591" ca="1">IF(C591="","",IF(D591="MCC","-----",IF(AH591&lt;=2,"-",IF(K591="","Blue",_xlfn.XLOOKUP(M591,Table_RotateWireColor[circuit],INDIRECT("Table_RotateWireColor["&amp;U591&amp;"]"))))))</f>
        <v/>
      </c>
      <c r="Z591" s="64" t="str" cm="1">
        <f t="array" aca="1" ref="Z591" ca="1">IF(C591="","",IF(D591="MCC","-----",IF(AI591&lt;&gt;1,"-",IF(K591="","White",_xlfn.XLOOKUP("N",Table_RotateWireColor[circuit],INDIRECT("Table_RotateWireColor["&amp;U591&amp;"]"))))))</f>
        <v/>
      </c>
      <c r="AA591" s="64" t="str">
        <f t="shared" si="103"/>
        <v/>
      </c>
      <c r="AB591" s="67" t="str">
        <f>IF(C591="","","PWxx-"&amp;_xlfn.XLOOKUP(C591,table_Termination[Connector],table_Termination[Abbreviation])&amp;"T-xxSALx("&amp;IF(D591="LFMC",0,IF(D591="MCC",1,3))&amp;IF(Q591="Bolt",1,0)&amp;IF(AL591="None",0,IF(AL591="1G",1,IF(AL591="4x4",2,3)))&amp;")")</f>
        <v/>
      </c>
      <c r="AC591" s="68" t="str">
        <f>IF(D591="MCC","MC Cable Wire Colors "&amp;_xlfn.XLOOKUP(C591,table_Termination[Connector],table_Termination[MCC_Wire_Colors]),"")</f>
        <v/>
      </c>
      <c r="AD591" s="69"/>
      <c r="AG591" t="e">
        <f>IF(AND(LEFT(C591,2)="L6",_xlfn.NUMBERVALUE(LEFT(U591,3))&gt;250),"1ph",_xlfn.XLOOKUP(C591,table_Termination[Connector],table_Termination[Phasing]))</f>
        <v>#N/A</v>
      </c>
      <c r="AH591" t="e">
        <f>_xlfn.XLOOKUP('Order Entry'!AG591,lookup!$O$3:$O$7,lookup!$P$3:$P$7)</f>
        <v>#N/A</v>
      </c>
      <c r="AI591" t="e">
        <f>_xlfn.XLOOKUP('Order Entry'!AG591,lookup!$O$3:$O$7,lookup!$Q$3:$Q$7)</f>
        <v>#N/A</v>
      </c>
      <c r="AJ591">
        <f t="shared" si="100"/>
        <v>0</v>
      </c>
      <c r="AK591" t="e">
        <f>_xlfn.XLOOKUP(C591,table_Termination[Connector],table_Termination[Plate_Hole])</f>
        <v>#N/A</v>
      </c>
      <c r="AL591" t="e">
        <f>_xlfn.XLOOKUP(V591,lookup!$AD$68:$AD$72,lookup!$AC$68:$AC$72)</f>
        <v>#N/A</v>
      </c>
      <c r="AM591" s="44" t="str" cm="1">
        <f t="array" ref="AM591">IF(C591="","",IF(_xlfn.XLOOKUP(C591,table_Termination[Connector],table_Termination[Plate_Hole])=1.6,{"4x4","1G"},IF(_xlfn.XLOOKUP(C591,table_Termination[Connector],table_Termination[Plate_Hole])=2.1,"4x4","None")))</f>
        <v/>
      </c>
      <c r="AO591" s="44" t="str" cm="1">
        <f t="array" ref="AO591">IF(AM591="","None",_xlfn.XLOOKUP(_xlfn.ANCHORARRAY(AM591),lookup!$AC$68:$AC$72,lookup!$AD$68:$AD$72))</f>
        <v>None</v>
      </c>
      <c r="AQ591" s="44" t="s">
        <v>283</v>
      </c>
      <c r="AR591" t="str">
        <f>IF(C591="","",_xlfn.XLOOKUP(_xlfn.XLOOKUP(C591,table_Termination[Connector],table_Termination[SQD_Breaker]),Table_Breaker[breaker],Table_Breaker[Description]))</f>
        <v/>
      </c>
      <c r="AS591" t="str">
        <f>IF(C591="","",_xlfn.XLOOKUP(_xlfn.XLOOKUP(C591,table_Termination[Connector],table_Termination[HV_Siem_Breaker]),Table_Breaker[breaker],Table_Breaker[Description],""))</f>
        <v/>
      </c>
      <c r="AT591" s="44" t="s">
        <v>283</v>
      </c>
      <c r="AU591" t="e">
        <f t="shared" si="104"/>
        <v>#N/A</v>
      </c>
      <c r="AV591" t="e">
        <f t="shared" si="105"/>
        <v>#N/A</v>
      </c>
      <c r="AW591" s="44" t="str" cm="1">
        <f t="array" ref="AW591">IF(D591="","",_xlfn.TOROW(lookup!A772:A784))</f>
        <v/>
      </c>
    </row>
    <row r="592" spans="1:49" x14ac:dyDescent="0.25">
      <c r="A592" s="56">
        <v>583</v>
      </c>
      <c r="B592" s="57" t="str">
        <f t="shared" si="101"/>
        <v/>
      </c>
      <c r="C592" s="58"/>
      <c r="D592" s="58"/>
      <c r="E592" s="57"/>
      <c r="F592" s="57" t="str">
        <f t="shared" si="102"/>
        <v/>
      </c>
      <c r="G592" s="57"/>
      <c r="H592" s="59"/>
      <c r="I592" s="59" t="s">
        <v>183</v>
      </c>
      <c r="J592" s="59" t="s">
        <v>183</v>
      </c>
      <c r="K592" s="59"/>
      <c r="L592" s="60" t="str">
        <f t="shared" si="96"/>
        <v/>
      </c>
      <c r="M592" s="60" t="str">
        <f t="shared" si="97"/>
        <v/>
      </c>
      <c r="N592" s="59"/>
      <c r="O592" s="59"/>
      <c r="P592" s="61"/>
      <c r="Q592" s="61"/>
      <c r="R592" s="62" t="str">
        <f>IF(C592="","",_xlfn.XLOOKUP(C592,table_Termination[Connector],table_Termination[Conduit_Size]))</f>
        <v/>
      </c>
      <c r="S592" s="63" t="str">
        <f>IF(C592="","",_xlfn.XLOOKUP(C592,table_Termination[Connector],table_Termination[Wire AWG]))</f>
        <v/>
      </c>
      <c r="T592" s="64" t="str">
        <f t="shared" si="99"/>
        <v/>
      </c>
      <c r="U592" s="65" t="str">
        <f>IF(C592="","",LEFT(_xlfn.XLOOKUP(C592,table_Termination[Connector],table_Termination[Voltage]),3))</f>
        <v/>
      </c>
      <c r="V592" s="66" t="str">
        <f t="shared" si="98"/>
        <v/>
      </c>
      <c r="W592" s="64" t="str" cm="1">
        <f t="array" aca="1" ref="W592" ca="1">IF(C592="","",IF(D592="MCC","------",IF(K592="","Black",_xlfn.XLOOKUP(K592,Table_RotateWireColor[circuit],INDIRECT("Table_RotateWireColor["&amp;U592&amp;"]")))))</f>
        <v/>
      </c>
      <c r="X592" s="64" t="str" cm="1">
        <f t="array" aca="1" ref="X592" ca="1">IF(C592="","",IF(D592="MCC","-----",IF(AH592=1,"-",IF(K592="","Red",_xlfn.XLOOKUP(L592,Table_RotateWireColor[circuit],INDIRECT("Table_RotateWireColor["&amp;U592&amp;"]"))))))</f>
        <v/>
      </c>
      <c r="Y592" s="64" t="str" cm="1">
        <f t="array" aca="1" ref="Y592" ca="1">IF(C592="","",IF(D592="MCC","-----",IF(AH592&lt;=2,"-",IF(K592="","Blue",_xlfn.XLOOKUP(M592,Table_RotateWireColor[circuit],INDIRECT("Table_RotateWireColor["&amp;U592&amp;"]"))))))</f>
        <v/>
      </c>
      <c r="Z592" s="64" t="str" cm="1">
        <f t="array" aca="1" ref="Z592" ca="1">IF(C592="","",IF(D592="MCC","-----",IF(AI592&lt;&gt;1,"-",IF(K592="","White",_xlfn.XLOOKUP("N",Table_RotateWireColor[circuit],INDIRECT("Table_RotateWireColor["&amp;U592&amp;"]"))))))</f>
        <v/>
      </c>
      <c r="AA592" s="64" t="str">
        <f t="shared" si="103"/>
        <v/>
      </c>
      <c r="AB592" s="67" t="str">
        <f>IF(C592="","","PWxx-"&amp;_xlfn.XLOOKUP(C592,table_Termination[Connector],table_Termination[Abbreviation])&amp;"T-xxSALx("&amp;IF(D592="LFMC",0,IF(D592="MCC",1,3))&amp;IF(Q592="Bolt",1,0)&amp;IF(AL592="None",0,IF(AL592="1G",1,IF(AL592="4x4",2,3)))&amp;")")</f>
        <v/>
      </c>
      <c r="AC592" s="68" t="str">
        <f>IF(D592="MCC","MC Cable Wire Colors "&amp;_xlfn.XLOOKUP(C592,table_Termination[Connector],table_Termination[MCC_Wire_Colors]),"")</f>
        <v/>
      </c>
      <c r="AD592" s="69"/>
      <c r="AG592" t="e">
        <f>IF(AND(LEFT(C592,2)="L6",_xlfn.NUMBERVALUE(LEFT(U592,3))&gt;250),"1ph",_xlfn.XLOOKUP(C592,table_Termination[Connector],table_Termination[Phasing]))</f>
        <v>#N/A</v>
      </c>
      <c r="AH592" t="e">
        <f>_xlfn.XLOOKUP('Order Entry'!AG592,lookup!$O$3:$O$7,lookup!$P$3:$P$7)</f>
        <v>#N/A</v>
      </c>
      <c r="AI592" t="e">
        <f>_xlfn.XLOOKUP('Order Entry'!AG592,lookup!$O$3:$O$7,lookup!$Q$3:$Q$7)</f>
        <v>#N/A</v>
      </c>
      <c r="AJ592">
        <f t="shared" si="100"/>
        <v>0</v>
      </c>
      <c r="AK592" t="e">
        <f>_xlfn.XLOOKUP(C592,table_Termination[Connector],table_Termination[Plate_Hole])</f>
        <v>#N/A</v>
      </c>
      <c r="AL592" t="e">
        <f>_xlfn.XLOOKUP(V592,lookup!$AD$68:$AD$72,lookup!$AC$68:$AC$72)</f>
        <v>#N/A</v>
      </c>
      <c r="AM592" s="44" t="str" cm="1">
        <f t="array" ref="AM592">IF(C592="","",IF(_xlfn.XLOOKUP(C592,table_Termination[Connector],table_Termination[Plate_Hole])=1.6,{"4x4","1G"},IF(_xlfn.XLOOKUP(C592,table_Termination[Connector],table_Termination[Plate_Hole])=2.1,"4x4","None")))</f>
        <v/>
      </c>
      <c r="AO592" s="44" t="str" cm="1">
        <f t="array" ref="AO592">IF(AM592="","None",_xlfn.XLOOKUP(_xlfn.ANCHORARRAY(AM592),lookup!$AC$68:$AC$72,lookup!$AD$68:$AD$72))</f>
        <v>None</v>
      </c>
      <c r="AQ592" s="44" t="s">
        <v>283</v>
      </c>
      <c r="AR592" t="str">
        <f>IF(C592="","",_xlfn.XLOOKUP(_xlfn.XLOOKUP(C592,table_Termination[Connector],table_Termination[SQD_Breaker]),Table_Breaker[breaker],Table_Breaker[Description]))</f>
        <v/>
      </c>
      <c r="AS592" t="str">
        <f>IF(C592="","",_xlfn.XLOOKUP(_xlfn.XLOOKUP(C592,table_Termination[Connector],table_Termination[HV_Siem_Breaker]),Table_Breaker[breaker],Table_Breaker[Description],""))</f>
        <v/>
      </c>
      <c r="AT592" s="44" t="s">
        <v>283</v>
      </c>
      <c r="AU592" t="e">
        <f t="shared" si="104"/>
        <v>#N/A</v>
      </c>
      <c r="AV592" t="e">
        <f t="shared" si="105"/>
        <v>#N/A</v>
      </c>
      <c r="AW592" s="44" t="str" cm="1">
        <f t="array" ref="AW592">IF(D592="","",_xlfn.TOROW(lookup!A773:A785))</f>
        <v/>
      </c>
    </row>
    <row r="593" spans="1:49" x14ac:dyDescent="0.25">
      <c r="A593" s="56">
        <v>584</v>
      </c>
      <c r="B593" s="57" t="str">
        <f t="shared" si="101"/>
        <v/>
      </c>
      <c r="C593" s="58"/>
      <c r="D593" s="58"/>
      <c r="E593" s="57"/>
      <c r="F593" s="57" t="str">
        <f t="shared" si="102"/>
        <v/>
      </c>
      <c r="G593" s="57"/>
      <c r="H593" s="59"/>
      <c r="I593" s="59" t="s">
        <v>183</v>
      </c>
      <c r="J593" s="59" t="s">
        <v>183</v>
      </c>
      <c r="K593" s="59"/>
      <c r="L593" s="60" t="str">
        <f t="shared" si="96"/>
        <v/>
      </c>
      <c r="M593" s="60" t="str">
        <f t="shared" si="97"/>
        <v/>
      </c>
      <c r="N593" s="59"/>
      <c r="O593" s="59"/>
      <c r="P593" s="61"/>
      <c r="Q593" s="61"/>
      <c r="R593" s="62" t="str">
        <f>IF(C593="","",_xlfn.XLOOKUP(C593,table_Termination[Connector],table_Termination[Conduit_Size]))</f>
        <v/>
      </c>
      <c r="S593" s="63" t="str">
        <f>IF(C593="","",_xlfn.XLOOKUP(C593,table_Termination[Connector],table_Termination[Wire AWG]))</f>
        <v/>
      </c>
      <c r="T593" s="64" t="str">
        <f t="shared" si="99"/>
        <v/>
      </c>
      <c r="U593" s="65" t="str">
        <f>IF(C593="","",LEFT(_xlfn.XLOOKUP(C593,table_Termination[Connector],table_Termination[Voltage]),3))</f>
        <v/>
      </c>
      <c r="V593" s="66" t="str">
        <f t="shared" si="98"/>
        <v/>
      </c>
      <c r="W593" s="64" t="str" cm="1">
        <f t="array" aca="1" ref="W593" ca="1">IF(C593="","",IF(D593="MCC","------",IF(K593="","Black",_xlfn.XLOOKUP(K593,Table_RotateWireColor[circuit],INDIRECT("Table_RotateWireColor["&amp;U593&amp;"]")))))</f>
        <v/>
      </c>
      <c r="X593" s="64" t="str" cm="1">
        <f t="array" aca="1" ref="X593" ca="1">IF(C593="","",IF(D593="MCC","-----",IF(AH593=1,"-",IF(K593="","Red",_xlfn.XLOOKUP(L593,Table_RotateWireColor[circuit],INDIRECT("Table_RotateWireColor["&amp;U593&amp;"]"))))))</f>
        <v/>
      </c>
      <c r="Y593" s="64" t="str" cm="1">
        <f t="array" aca="1" ref="Y593" ca="1">IF(C593="","",IF(D593="MCC","-----",IF(AH593&lt;=2,"-",IF(K593="","Blue",_xlfn.XLOOKUP(M593,Table_RotateWireColor[circuit],INDIRECT("Table_RotateWireColor["&amp;U593&amp;"]"))))))</f>
        <v/>
      </c>
      <c r="Z593" s="64" t="str" cm="1">
        <f t="array" aca="1" ref="Z593" ca="1">IF(C593="","",IF(D593="MCC","-----",IF(AI593&lt;&gt;1,"-",IF(K593="","White",_xlfn.XLOOKUP("N",Table_RotateWireColor[circuit],INDIRECT("Table_RotateWireColor["&amp;U593&amp;"]"))))))</f>
        <v/>
      </c>
      <c r="AA593" s="64" t="str">
        <f t="shared" si="103"/>
        <v/>
      </c>
      <c r="AB593" s="67" t="str">
        <f>IF(C593="","","PWxx-"&amp;_xlfn.XLOOKUP(C593,table_Termination[Connector],table_Termination[Abbreviation])&amp;"T-xxSALx("&amp;IF(D593="LFMC",0,IF(D593="MCC",1,3))&amp;IF(Q593="Bolt",1,0)&amp;IF(AL593="None",0,IF(AL593="1G",1,IF(AL593="4x4",2,3)))&amp;")")</f>
        <v/>
      </c>
      <c r="AC593" s="68" t="str">
        <f>IF(D593="MCC","MC Cable Wire Colors "&amp;_xlfn.XLOOKUP(C593,table_Termination[Connector],table_Termination[MCC_Wire_Colors]),"")</f>
        <v/>
      </c>
      <c r="AD593" s="69"/>
      <c r="AG593" t="e">
        <f>IF(AND(LEFT(C593,2)="L6",_xlfn.NUMBERVALUE(LEFT(U593,3))&gt;250),"1ph",_xlfn.XLOOKUP(C593,table_Termination[Connector],table_Termination[Phasing]))</f>
        <v>#N/A</v>
      </c>
      <c r="AH593" t="e">
        <f>_xlfn.XLOOKUP('Order Entry'!AG593,lookup!$O$3:$O$7,lookup!$P$3:$P$7)</f>
        <v>#N/A</v>
      </c>
      <c r="AI593" t="e">
        <f>_xlfn.XLOOKUP('Order Entry'!AG593,lookup!$O$3:$O$7,lookup!$Q$3:$Q$7)</f>
        <v>#N/A</v>
      </c>
      <c r="AJ593">
        <f t="shared" si="100"/>
        <v>0</v>
      </c>
      <c r="AK593" t="e">
        <f>_xlfn.XLOOKUP(C593,table_Termination[Connector],table_Termination[Plate_Hole])</f>
        <v>#N/A</v>
      </c>
      <c r="AL593" t="e">
        <f>_xlfn.XLOOKUP(V593,lookup!$AD$68:$AD$72,lookup!$AC$68:$AC$72)</f>
        <v>#N/A</v>
      </c>
      <c r="AM593" s="44" t="str" cm="1">
        <f t="array" ref="AM593">IF(C593="","",IF(_xlfn.XLOOKUP(C593,table_Termination[Connector],table_Termination[Plate_Hole])=1.6,{"4x4","1G"},IF(_xlfn.XLOOKUP(C593,table_Termination[Connector],table_Termination[Plate_Hole])=2.1,"4x4","None")))</f>
        <v/>
      </c>
      <c r="AO593" s="44" t="str" cm="1">
        <f t="array" ref="AO593">IF(AM593="","None",_xlfn.XLOOKUP(_xlfn.ANCHORARRAY(AM593),lookup!$AC$68:$AC$72,lookup!$AD$68:$AD$72))</f>
        <v>None</v>
      </c>
      <c r="AQ593" s="44" t="s">
        <v>283</v>
      </c>
      <c r="AR593" t="str">
        <f>IF(C593="","",_xlfn.XLOOKUP(_xlfn.XLOOKUP(C593,table_Termination[Connector],table_Termination[SQD_Breaker]),Table_Breaker[breaker],Table_Breaker[Description]))</f>
        <v/>
      </c>
      <c r="AS593" t="str">
        <f>IF(C593="","",_xlfn.XLOOKUP(_xlfn.XLOOKUP(C593,table_Termination[Connector],table_Termination[HV_Siem_Breaker]),Table_Breaker[breaker],Table_Breaker[Description],""))</f>
        <v/>
      </c>
      <c r="AT593" s="44" t="s">
        <v>283</v>
      </c>
      <c r="AU593" t="e">
        <f t="shared" si="104"/>
        <v>#N/A</v>
      </c>
      <c r="AV593" t="e">
        <f t="shared" si="105"/>
        <v>#N/A</v>
      </c>
      <c r="AW593" s="44" t="str" cm="1">
        <f t="array" ref="AW593">IF(D593="","",_xlfn.TOROW(lookup!A774:A786))</f>
        <v/>
      </c>
    </row>
    <row r="594" spans="1:49" x14ac:dyDescent="0.25">
      <c r="A594" s="56">
        <v>585</v>
      </c>
      <c r="B594" s="57" t="str">
        <f t="shared" si="101"/>
        <v/>
      </c>
      <c r="C594" s="58"/>
      <c r="D594" s="58"/>
      <c r="E594" s="57"/>
      <c r="F594" s="57" t="str">
        <f t="shared" si="102"/>
        <v/>
      </c>
      <c r="G594" s="57"/>
      <c r="H594" s="59"/>
      <c r="I594" s="59" t="s">
        <v>183</v>
      </c>
      <c r="J594" s="59" t="s">
        <v>183</v>
      </c>
      <c r="K594" s="59"/>
      <c r="L594" s="60" t="str">
        <f t="shared" si="96"/>
        <v/>
      </c>
      <c r="M594" s="60" t="str">
        <f t="shared" si="97"/>
        <v/>
      </c>
      <c r="N594" s="59"/>
      <c r="O594" s="59"/>
      <c r="P594" s="61"/>
      <c r="Q594" s="61"/>
      <c r="R594" s="62" t="str">
        <f>IF(C594="","",_xlfn.XLOOKUP(C594,table_Termination[Connector],table_Termination[Conduit_Size]))</f>
        <v/>
      </c>
      <c r="S594" s="63" t="str">
        <f>IF(C594="","",_xlfn.XLOOKUP(C594,table_Termination[Connector],table_Termination[Wire AWG]))</f>
        <v/>
      </c>
      <c r="T594" s="64" t="str">
        <f t="shared" si="99"/>
        <v/>
      </c>
      <c r="U594" s="65" t="str">
        <f>IF(C594="","",LEFT(_xlfn.XLOOKUP(C594,table_Termination[Connector],table_Termination[Voltage]),3))</f>
        <v/>
      </c>
      <c r="V594" s="66" t="str">
        <f t="shared" si="98"/>
        <v/>
      </c>
      <c r="W594" s="64" t="str" cm="1">
        <f t="array" aca="1" ref="W594" ca="1">IF(C594="","",IF(D594="MCC","------",IF(K594="","Black",_xlfn.XLOOKUP(K594,Table_RotateWireColor[circuit],INDIRECT("Table_RotateWireColor["&amp;U594&amp;"]")))))</f>
        <v/>
      </c>
      <c r="X594" s="64" t="str" cm="1">
        <f t="array" aca="1" ref="X594" ca="1">IF(C594="","",IF(D594="MCC","-----",IF(AH594=1,"-",IF(K594="","Red",_xlfn.XLOOKUP(L594,Table_RotateWireColor[circuit],INDIRECT("Table_RotateWireColor["&amp;U594&amp;"]"))))))</f>
        <v/>
      </c>
      <c r="Y594" s="64" t="str" cm="1">
        <f t="array" aca="1" ref="Y594" ca="1">IF(C594="","",IF(D594="MCC","-----",IF(AH594&lt;=2,"-",IF(K594="","Blue",_xlfn.XLOOKUP(M594,Table_RotateWireColor[circuit],INDIRECT("Table_RotateWireColor["&amp;U594&amp;"]"))))))</f>
        <v/>
      </c>
      <c r="Z594" s="64" t="str" cm="1">
        <f t="array" aca="1" ref="Z594" ca="1">IF(C594="","",IF(D594="MCC","-----",IF(AI594&lt;&gt;1,"-",IF(K594="","White",_xlfn.XLOOKUP("N",Table_RotateWireColor[circuit],INDIRECT("Table_RotateWireColor["&amp;U594&amp;"]"))))))</f>
        <v/>
      </c>
      <c r="AA594" s="64" t="str">
        <f t="shared" si="103"/>
        <v/>
      </c>
      <c r="AB594" s="67" t="str">
        <f>IF(C594="","","PWxx-"&amp;_xlfn.XLOOKUP(C594,table_Termination[Connector],table_Termination[Abbreviation])&amp;"T-xxSALx("&amp;IF(D594="LFMC",0,IF(D594="MCC",1,3))&amp;IF(Q594="Bolt",1,0)&amp;IF(AL594="None",0,IF(AL594="1G",1,IF(AL594="4x4",2,3)))&amp;")")</f>
        <v/>
      </c>
      <c r="AC594" s="68" t="str">
        <f>IF(D594="MCC","MC Cable Wire Colors "&amp;_xlfn.XLOOKUP(C594,table_Termination[Connector],table_Termination[MCC_Wire_Colors]),"")</f>
        <v/>
      </c>
      <c r="AD594" s="69"/>
      <c r="AG594" t="e">
        <f>IF(AND(LEFT(C594,2)="L6",_xlfn.NUMBERVALUE(LEFT(U594,3))&gt;250),"1ph",_xlfn.XLOOKUP(C594,table_Termination[Connector],table_Termination[Phasing]))</f>
        <v>#N/A</v>
      </c>
      <c r="AH594" t="e">
        <f>_xlfn.XLOOKUP('Order Entry'!AG594,lookup!$O$3:$O$7,lookup!$P$3:$P$7)</f>
        <v>#N/A</v>
      </c>
      <c r="AI594" t="e">
        <f>_xlfn.XLOOKUP('Order Entry'!AG594,lookup!$O$3:$O$7,lookup!$Q$3:$Q$7)</f>
        <v>#N/A</v>
      </c>
      <c r="AJ594">
        <f t="shared" si="100"/>
        <v>0</v>
      </c>
      <c r="AK594" t="e">
        <f>_xlfn.XLOOKUP(C594,table_Termination[Connector],table_Termination[Plate_Hole])</f>
        <v>#N/A</v>
      </c>
      <c r="AL594" t="e">
        <f>_xlfn.XLOOKUP(V594,lookup!$AD$68:$AD$72,lookup!$AC$68:$AC$72)</f>
        <v>#N/A</v>
      </c>
      <c r="AM594" s="44" t="str" cm="1">
        <f t="array" ref="AM594">IF(C594="","",IF(_xlfn.XLOOKUP(C594,table_Termination[Connector],table_Termination[Plate_Hole])=1.6,{"4x4","1G"},IF(_xlfn.XLOOKUP(C594,table_Termination[Connector],table_Termination[Plate_Hole])=2.1,"4x4","None")))</f>
        <v/>
      </c>
      <c r="AO594" s="44" t="str" cm="1">
        <f t="array" ref="AO594">IF(AM594="","None",_xlfn.XLOOKUP(_xlfn.ANCHORARRAY(AM594),lookup!$AC$68:$AC$72,lookup!$AD$68:$AD$72))</f>
        <v>None</v>
      </c>
      <c r="AQ594" s="44" t="s">
        <v>283</v>
      </c>
      <c r="AR594" t="str">
        <f>IF(C594="","",_xlfn.XLOOKUP(_xlfn.XLOOKUP(C594,table_Termination[Connector],table_Termination[SQD_Breaker]),Table_Breaker[breaker],Table_Breaker[Description]))</f>
        <v/>
      </c>
      <c r="AS594" t="str">
        <f>IF(C594="","",_xlfn.XLOOKUP(_xlfn.XLOOKUP(C594,table_Termination[Connector],table_Termination[HV_Siem_Breaker]),Table_Breaker[breaker],Table_Breaker[Description],""))</f>
        <v/>
      </c>
      <c r="AT594" s="44" t="s">
        <v>283</v>
      </c>
      <c r="AU594" t="e">
        <f t="shared" si="104"/>
        <v>#N/A</v>
      </c>
      <c r="AV594" t="e">
        <f t="shared" si="105"/>
        <v>#N/A</v>
      </c>
      <c r="AW594" s="44" t="str" cm="1">
        <f t="array" ref="AW594">IF(D594="","",_xlfn.TOROW(lookup!A775:A787))</f>
        <v/>
      </c>
    </row>
    <row r="595" spans="1:49" x14ac:dyDescent="0.25">
      <c r="A595" s="56">
        <v>586</v>
      </c>
      <c r="B595" s="57" t="str">
        <f t="shared" si="101"/>
        <v/>
      </c>
      <c r="C595" s="58"/>
      <c r="D595" s="58"/>
      <c r="E595" s="57"/>
      <c r="F595" s="57" t="str">
        <f t="shared" si="102"/>
        <v/>
      </c>
      <c r="G595" s="57"/>
      <c r="H595" s="59"/>
      <c r="I595" s="59" t="s">
        <v>183</v>
      </c>
      <c r="J595" s="59" t="s">
        <v>183</v>
      </c>
      <c r="K595" s="59"/>
      <c r="L595" s="60" t="str">
        <f t="shared" si="96"/>
        <v/>
      </c>
      <c r="M595" s="60" t="str">
        <f t="shared" si="97"/>
        <v/>
      </c>
      <c r="N595" s="59"/>
      <c r="O595" s="59"/>
      <c r="P595" s="61"/>
      <c r="Q595" s="61"/>
      <c r="R595" s="62" t="str">
        <f>IF(C595="","",_xlfn.XLOOKUP(C595,table_Termination[Connector],table_Termination[Conduit_Size]))</f>
        <v/>
      </c>
      <c r="S595" s="63" t="str">
        <f>IF(C595="","",_xlfn.XLOOKUP(C595,table_Termination[Connector],table_Termination[Wire AWG]))</f>
        <v/>
      </c>
      <c r="T595" s="64" t="str">
        <f t="shared" si="99"/>
        <v/>
      </c>
      <c r="U595" s="65" t="str">
        <f>IF(C595="","",LEFT(_xlfn.XLOOKUP(C595,table_Termination[Connector],table_Termination[Voltage]),3))</f>
        <v/>
      </c>
      <c r="V595" s="66" t="str">
        <f t="shared" si="98"/>
        <v/>
      </c>
      <c r="W595" s="64" t="str" cm="1">
        <f t="array" aca="1" ref="W595" ca="1">IF(C595="","",IF(D595="MCC","------",IF(K595="","Black",_xlfn.XLOOKUP(K595,Table_RotateWireColor[circuit],INDIRECT("Table_RotateWireColor["&amp;U595&amp;"]")))))</f>
        <v/>
      </c>
      <c r="X595" s="64" t="str" cm="1">
        <f t="array" aca="1" ref="X595" ca="1">IF(C595="","",IF(D595="MCC","-----",IF(AH595=1,"-",IF(K595="","Red",_xlfn.XLOOKUP(L595,Table_RotateWireColor[circuit],INDIRECT("Table_RotateWireColor["&amp;U595&amp;"]"))))))</f>
        <v/>
      </c>
      <c r="Y595" s="64" t="str" cm="1">
        <f t="array" aca="1" ref="Y595" ca="1">IF(C595="","",IF(D595="MCC","-----",IF(AH595&lt;=2,"-",IF(K595="","Blue",_xlfn.XLOOKUP(M595,Table_RotateWireColor[circuit],INDIRECT("Table_RotateWireColor["&amp;U595&amp;"]"))))))</f>
        <v/>
      </c>
      <c r="Z595" s="64" t="str" cm="1">
        <f t="array" aca="1" ref="Z595" ca="1">IF(C595="","",IF(D595="MCC","-----",IF(AI595&lt;&gt;1,"-",IF(K595="","White",_xlfn.XLOOKUP("N",Table_RotateWireColor[circuit],INDIRECT("Table_RotateWireColor["&amp;U595&amp;"]"))))))</f>
        <v/>
      </c>
      <c r="AA595" s="64" t="str">
        <f t="shared" si="103"/>
        <v/>
      </c>
      <c r="AB595" s="67" t="str">
        <f>IF(C595="","","PWxx-"&amp;_xlfn.XLOOKUP(C595,table_Termination[Connector],table_Termination[Abbreviation])&amp;"T-xxSALx("&amp;IF(D595="LFMC",0,IF(D595="MCC",1,3))&amp;IF(Q595="Bolt",1,0)&amp;IF(AL595="None",0,IF(AL595="1G",1,IF(AL595="4x4",2,3)))&amp;")")</f>
        <v/>
      </c>
      <c r="AC595" s="68" t="str">
        <f>IF(D595="MCC","MC Cable Wire Colors "&amp;_xlfn.XLOOKUP(C595,table_Termination[Connector],table_Termination[MCC_Wire_Colors]),"")</f>
        <v/>
      </c>
      <c r="AD595" s="69"/>
      <c r="AG595" t="e">
        <f>IF(AND(LEFT(C595,2)="L6",_xlfn.NUMBERVALUE(LEFT(U595,3))&gt;250),"1ph",_xlfn.XLOOKUP(C595,table_Termination[Connector],table_Termination[Phasing]))</f>
        <v>#N/A</v>
      </c>
      <c r="AH595" t="e">
        <f>_xlfn.XLOOKUP('Order Entry'!AG595,lookup!$O$3:$O$7,lookup!$P$3:$P$7)</f>
        <v>#N/A</v>
      </c>
      <c r="AI595" t="e">
        <f>_xlfn.XLOOKUP('Order Entry'!AG595,lookup!$O$3:$O$7,lookup!$Q$3:$Q$7)</f>
        <v>#N/A</v>
      </c>
      <c r="AJ595">
        <f t="shared" si="100"/>
        <v>0</v>
      </c>
      <c r="AK595" t="e">
        <f>_xlfn.XLOOKUP(C595,table_Termination[Connector],table_Termination[Plate_Hole])</f>
        <v>#N/A</v>
      </c>
      <c r="AL595" t="e">
        <f>_xlfn.XLOOKUP(V595,lookup!$AD$68:$AD$72,lookup!$AC$68:$AC$72)</f>
        <v>#N/A</v>
      </c>
      <c r="AM595" s="44" t="str" cm="1">
        <f t="array" ref="AM595">IF(C595="","",IF(_xlfn.XLOOKUP(C595,table_Termination[Connector],table_Termination[Plate_Hole])=1.6,{"4x4","1G"},IF(_xlfn.XLOOKUP(C595,table_Termination[Connector],table_Termination[Plate_Hole])=2.1,"4x4","None")))</f>
        <v/>
      </c>
      <c r="AO595" s="44" t="str" cm="1">
        <f t="array" ref="AO595">IF(AM595="","None",_xlfn.XLOOKUP(_xlfn.ANCHORARRAY(AM595),lookup!$AC$68:$AC$72,lookup!$AD$68:$AD$72))</f>
        <v>None</v>
      </c>
      <c r="AQ595" s="44" t="s">
        <v>283</v>
      </c>
      <c r="AR595" t="str">
        <f>IF(C595="","",_xlfn.XLOOKUP(_xlfn.XLOOKUP(C595,table_Termination[Connector],table_Termination[SQD_Breaker]),Table_Breaker[breaker],Table_Breaker[Description]))</f>
        <v/>
      </c>
      <c r="AS595" t="str">
        <f>IF(C595="","",_xlfn.XLOOKUP(_xlfn.XLOOKUP(C595,table_Termination[Connector],table_Termination[HV_Siem_Breaker]),Table_Breaker[breaker],Table_Breaker[Description],""))</f>
        <v/>
      </c>
      <c r="AT595" s="44" t="s">
        <v>283</v>
      </c>
      <c r="AU595" t="e">
        <f t="shared" si="104"/>
        <v>#N/A</v>
      </c>
      <c r="AV595" t="e">
        <f t="shared" si="105"/>
        <v>#N/A</v>
      </c>
      <c r="AW595" s="44" t="str" cm="1">
        <f t="array" ref="AW595">IF(D595="","",_xlfn.TOROW(lookup!A776:A788))</f>
        <v/>
      </c>
    </row>
    <row r="596" spans="1:49" x14ac:dyDescent="0.25">
      <c r="A596" s="56">
        <v>587</v>
      </c>
      <c r="B596" s="57" t="str">
        <f t="shared" si="101"/>
        <v/>
      </c>
      <c r="C596" s="58"/>
      <c r="D596" s="58"/>
      <c r="E596" s="57"/>
      <c r="F596" s="57" t="str">
        <f t="shared" si="102"/>
        <v/>
      </c>
      <c r="G596" s="57"/>
      <c r="H596" s="59"/>
      <c r="I596" s="59" t="s">
        <v>183</v>
      </c>
      <c r="J596" s="59" t="s">
        <v>183</v>
      </c>
      <c r="K596" s="59"/>
      <c r="L596" s="60" t="str">
        <f t="shared" si="96"/>
        <v/>
      </c>
      <c r="M596" s="60" t="str">
        <f t="shared" si="97"/>
        <v/>
      </c>
      <c r="N596" s="59"/>
      <c r="O596" s="59"/>
      <c r="P596" s="61"/>
      <c r="Q596" s="61"/>
      <c r="R596" s="62" t="str">
        <f>IF(C596="","",_xlfn.XLOOKUP(C596,table_Termination[Connector],table_Termination[Conduit_Size]))</f>
        <v/>
      </c>
      <c r="S596" s="63" t="str">
        <f>IF(C596="","",_xlfn.XLOOKUP(C596,table_Termination[Connector],table_Termination[Wire AWG]))</f>
        <v/>
      </c>
      <c r="T596" s="64" t="str">
        <f t="shared" si="99"/>
        <v/>
      </c>
      <c r="U596" s="65" t="str">
        <f>IF(C596="","",LEFT(_xlfn.XLOOKUP(C596,table_Termination[Connector],table_Termination[Voltage]),3))</f>
        <v/>
      </c>
      <c r="V596" s="66" t="str">
        <f t="shared" si="98"/>
        <v/>
      </c>
      <c r="W596" s="64" t="str" cm="1">
        <f t="array" aca="1" ref="W596" ca="1">IF(C596="","",IF(D596="MCC","------",IF(K596="","Black",_xlfn.XLOOKUP(K596,Table_RotateWireColor[circuit],INDIRECT("Table_RotateWireColor["&amp;U596&amp;"]")))))</f>
        <v/>
      </c>
      <c r="X596" s="64" t="str" cm="1">
        <f t="array" aca="1" ref="X596" ca="1">IF(C596="","",IF(D596="MCC","-----",IF(AH596=1,"-",IF(K596="","Red",_xlfn.XLOOKUP(L596,Table_RotateWireColor[circuit],INDIRECT("Table_RotateWireColor["&amp;U596&amp;"]"))))))</f>
        <v/>
      </c>
      <c r="Y596" s="64" t="str" cm="1">
        <f t="array" aca="1" ref="Y596" ca="1">IF(C596="","",IF(D596="MCC","-----",IF(AH596&lt;=2,"-",IF(K596="","Blue",_xlfn.XLOOKUP(M596,Table_RotateWireColor[circuit],INDIRECT("Table_RotateWireColor["&amp;U596&amp;"]"))))))</f>
        <v/>
      </c>
      <c r="Z596" s="64" t="str" cm="1">
        <f t="array" aca="1" ref="Z596" ca="1">IF(C596="","",IF(D596="MCC","-----",IF(AI596&lt;&gt;1,"-",IF(K596="","White",_xlfn.XLOOKUP("N",Table_RotateWireColor[circuit],INDIRECT("Table_RotateWireColor["&amp;U596&amp;"]"))))))</f>
        <v/>
      </c>
      <c r="AA596" s="64" t="str">
        <f t="shared" si="103"/>
        <v/>
      </c>
      <c r="AB596" s="67" t="str">
        <f>IF(C596="","","PWxx-"&amp;_xlfn.XLOOKUP(C596,table_Termination[Connector],table_Termination[Abbreviation])&amp;"T-xxSALx("&amp;IF(D596="LFMC",0,IF(D596="MCC",1,3))&amp;IF(Q596="Bolt",1,0)&amp;IF(AL596="None",0,IF(AL596="1G",1,IF(AL596="4x4",2,3)))&amp;")")</f>
        <v/>
      </c>
      <c r="AC596" s="68" t="str">
        <f>IF(D596="MCC","MC Cable Wire Colors "&amp;_xlfn.XLOOKUP(C596,table_Termination[Connector],table_Termination[MCC_Wire_Colors]),"")</f>
        <v/>
      </c>
      <c r="AD596" s="69"/>
      <c r="AG596" t="e">
        <f>IF(AND(LEFT(C596,2)="L6",_xlfn.NUMBERVALUE(LEFT(U596,3))&gt;250),"1ph",_xlfn.XLOOKUP(C596,table_Termination[Connector],table_Termination[Phasing]))</f>
        <v>#N/A</v>
      </c>
      <c r="AH596" t="e">
        <f>_xlfn.XLOOKUP('Order Entry'!AG596,lookup!$O$3:$O$7,lookup!$P$3:$P$7)</f>
        <v>#N/A</v>
      </c>
      <c r="AI596" t="e">
        <f>_xlfn.XLOOKUP('Order Entry'!AG596,lookup!$O$3:$O$7,lookup!$Q$3:$Q$7)</f>
        <v>#N/A</v>
      </c>
      <c r="AJ596">
        <f t="shared" si="100"/>
        <v>0</v>
      </c>
      <c r="AK596" t="e">
        <f>_xlfn.XLOOKUP(C596,table_Termination[Connector],table_Termination[Plate_Hole])</f>
        <v>#N/A</v>
      </c>
      <c r="AL596" t="e">
        <f>_xlfn.XLOOKUP(V596,lookup!$AD$68:$AD$72,lookup!$AC$68:$AC$72)</f>
        <v>#N/A</v>
      </c>
      <c r="AM596" s="44" t="str" cm="1">
        <f t="array" ref="AM596">IF(C596="","",IF(_xlfn.XLOOKUP(C596,table_Termination[Connector],table_Termination[Plate_Hole])=1.6,{"4x4","1G"},IF(_xlfn.XLOOKUP(C596,table_Termination[Connector],table_Termination[Plate_Hole])=2.1,"4x4","None")))</f>
        <v/>
      </c>
      <c r="AO596" s="44" t="str" cm="1">
        <f t="array" ref="AO596">IF(AM596="","None",_xlfn.XLOOKUP(_xlfn.ANCHORARRAY(AM596),lookup!$AC$68:$AC$72,lookup!$AD$68:$AD$72))</f>
        <v>None</v>
      </c>
      <c r="AQ596" s="44" t="s">
        <v>283</v>
      </c>
      <c r="AR596" t="str">
        <f>IF(C596="","",_xlfn.XLOOKUP(_xlfn.XLOOKUP(C596,table_Termination[Connector],table_Termination[SQD_Breaker]),Table_Breaker[breaker],Table_Breaker[Description]))</f>
        <v/>
      </c>
      <c r="AS596" t="str">
        <f>IF(C596="","",_xlfn.XLOOKUP(_xlfn.XLOOKUP(C596,table_Termination[Connector],table_Termination[HV_Siem_Breaker]),Table_Breaker[breaker],Table_Breaker[Description],""))</f>
        <v/>
      </c>
      <c r="AT596" s="44" t="s">
        <v>283</v>
      </c>
      <c r="AU596" t="e">
        <f t="shared" si="104"/>
        <v>#N/A</v>
      </c>
      <c r="AV596" t="e">
        <f t="shared" si="105"/>
        <v>#N/A</v>
      </c>
      <c r="AW596" s="44" t="str" cm="1">
        <f t="array" ref="AW596">IF(D596="","",_xlfn.TOROW(lookup!A777:A789))</f>
        <v/>
      </c>
    </row>
    <row r="597" spans="1:49" x14ac:dyDescent="0.25">
      <c r="A597" s="56">
        <v>588</v>
      </c>
      <c r="B597" s="57" t="str">
        <f t="shared" si="101"/>
        <v/>
      </c>
      <c r="C597" s="58"/>
      <c r="D597" s="58"/>
      <c r="E597" s="57"/>
      <c r="F597" s="57" t="str">
        <f t="shared" si="102"/>
        <v/>
      </c>
      <c r="G597" s="57"/>
      <c r="H597" s="59"/>
      <c r="I597" s="59" t="s">
        <v>183</v>
      </c>
      <c r="J597" s="59" t="s">
        <v>183</v>
      </c>
      <c r="K597" s="59"/>
      <c r="L597" s="60" t="str">
        <f t="shared" si="96"/>
        <v/>
      </c>
      <c r="M597" s="60" t="str">
        <f t="shared" si="97"/>
        <v/>
      </c>
      <c r="N597" s="59"/>
      <c r="O597" s="59"/>
      <c r="P597" s="61"/>
      <c r="Q597" s="61"/>
      <c r="R597" s="62" t="str">
        <f>IF(C597="","",_xlfn.XLOOKUP(C597,table_Termination[Connector],table_Termination[Conduit_Size]))</f>
        <v/>
      </c>
      <c r="S597" s="63" t="str">
        <f>IF(C597="","",_xlfn.XLOOKUP(C597,table_Termination[Connector],table_Termination[Wire AWG]))</f>
        <v/>
      </c>
      <c r="T597" s="64" t="str">
        <f t="shared" si="99"/>
        <v/>
      </c>
      <c r="U597" s="65" t="str">
        <f>IF(C597="","",LEFT(_xlfn.XLOOKUP(C597,table_Termination[Connector],table_Termination[Voltage]),3))</f>
        <v/>
      </c>
      <c r="V597" s="66" t="str">
        <f t="shared" si="98"/>
        <v/>
      </c>
      <c r="W597" s="64" t="str" cm="1">
        <f t="array" aca="1" ref="W597" ca="1">IF(C597="","",IF(D597="MCC","------",IF(K597="","Black",_xlfn.XLOOKUP(K597,Table_RotateWireColor[circuit],INDIRECT("Table_RotateWireColor["&amp;U597&amp;"]")))))</f>
        <v/>
      </c>
      <c r="X597" s="64" t="str" cm="1">
        <f t="array" aca="1" ref="X597" ca="1">IF(C597="","",IF(D597="MCC","-----",IF(AH597=1,"-",IF(K597="","Red",_xlfn.XLOOKUP(L597,Table_RotateWireColor[circuit],INDIRECT("Table_RotateWireColor["&amp;U597&amp;"]"))))))</f>
        <v/>
      </c>
      <c r="Y597" s="64" t="str" cm="1">
        <f t="array" aca="1" ref="Y597" ca="1">IF(C597="","",IF(D597="MCC","-----",IF(AH597&lt;=2,"-",IF(K597="","Blue",_xlfn.XLOOKUP(M597,Table_RotateWireColor[circuit],INDIRECT("Table_RotateWireColor["&amp;U597&amp;"]"))))))</f>
        <v/>
      </c>
      <c r="Z597" s="64" t="str" cm="1">
        <f t="array" aca="1" ref="Z597" ca="1">IF(C597="","",IF(D597="MCC","-----",IF(AI597&lt;&gt;1,"-",IF(K597="","White",_xlfn.XLOOKUP("N",Table_RotateWireColor[circuit],INDIRECT("Table_RotateWireColor["&amp;U597&amp;"]"))))))</f>
        <v/>
      </c>
      <c r="AA597" s="64" t="str">
        <f t="shared" si="103"/>
        <v/>
      </c>
      <c r="AB597" s="67" t="str">
        <f>IF(C597="","","PWxx-"&amp;_xlfn.XLOOKUP(C597,table_Termination[Connector],table_Termination[Abbreviation])&amp;"T-xxSALx("&amp;IF(D597="LFMC",0,IF(D597="MCC",1,3))&amp;IF(Q597="Bolt",1,0)&amp;IF(AL597="None",0,IF(AL597="1G",1,IF(AL597="4x4",2,3)))&amp;")")</f>
        <v/>
      </c>
      <c r="AC597" s="68" t="str">
        <f>IF(D597="MCC","MC Cable Wire Colors "&amp;_xlfn.XLOOKUP(C597,table_Termination[Connector],table_Termination[MCC_Wire_Colors]),"")</f>
        <v/>
      </c>
      <c r="AD597" s="69"/>
      <c r="AG597" t="e">
        <f>IF(AND(LEFT(C597,2)="L6",_xlfn.NUMBERVALUE(LEFT(U597,3))&gt;250),"1ph",_xlfn.XLOOKUP(C597,table_Termination[Connector],table_Termination[Phasing]))</f>
        <v>#N/A</v>
      </c>
      <c r="AH597" t="e">
        <f>_xlfn.XLOOKUP('Order Entry'!AG597,lookup!$O$3:$O$7,lookup!$P$3:$P$7)</f>
        <v>#N/A</v>
      </c>
      <c r="AI597" t="e">
        <f>_xlfn.XLOOKUP('Order Entry'!AG597,lookup!$O$3:$O$7,lookup!$Q$3:$Q$7)</f>
        <v>#N/A</v>
      </c>
      <c r="AJ597">
        <f t="shared" si="100"/>
        <v>0</v>
      </c>
      <c r="AK597" t="e">
        <f>_xlfn.XLOOKUP(C597,table_Termination[Connector],table_Termination[Plate_Hole])</f>
        <v>#N/A</v>
      </c>
      <c r="AL597" t="e">
        <f>_xlfn.XLOOKUP(V597,lookup!$AD$68:$AD$72,lookup!$AC$68:$AC$72)</f>
        <v>#N/A</v>
      </c>
      <c r="AM597" s="44" t="str" cm="1">
        <f t="array" ref="AM597">IF(C597="","",IF(_xlfn.XLOOKUP(C597,table_Termination[Connector],table_Termination[Plate_Hole])=1.6,{"4x4","1G"},IF(_xlfn.XLOOKUP(C597,table_Termination[Connector],table_Termination[Plate_Hole])=2.1,"4x4","None")))</f>
        <v/>
      </c>
      <c r="AO597" s="44" t="str" cm="1">
        <f t="array" ref="AO597">IF(AM597="","None",_xlfn.XLOOKUP(_xlfn.ANCHORARRAY(AM597),lookup!$AC$68:$AC$72,lookup!$AD$68:$AD$72))</f>
        <v>None</v>
      </c>
      <c r="AQ597" s="44" t="s">
        <v>283</v>
      </c>
      <c r="AR597" t="str">
        <f>IF(C597="","",_xlfn.XLOOKUP(_xlfn.XLOOKUP(C597,table_Termination[Connector],table_Termination[SQD_Breaker]),Table_Breaker[breaker],Table_Breaker[Description]))</f>
        <v/>
      </c>
      <c r="AS597" t="str">
        <f>IF(C597="","",_xlfn.XLOOKUP(_xlfn.XLOOKUP(C597,table_Termination[Connector],table_Termination[HV_Siem_Breaker]),Table_Breaker[breaker],Table_Breaker[Description],""))</f>
        <v/>
      </c>
      <c r="AT597" s="44" t="s">
        <v>283</v>
      </c>
      <c r="AU597" t="e">
        <f t="shared" si="104"/>
        <v>#N/A</v>
      </c>
      <c r="AV597" t="e">
        <f t="shared" si="105"/>
        <v>#N/A</v>
      </c>
      <c r="AW597" s="44" t="str" cm="1">
        <f t="array" ref="AW597">IF(D597="","",_xlfn.TOROW(lookup!A778:A790))</f>
        <v/>
      </c>
    </row>
    <row r="598" spans="1:49" x14ac:dyDescent="0.25">
      <c r="A598" s="56">
        <v>589</v>
      </c>
      <c r="B598" s="57" t="str">
        <f t="shared" si="101"/>
        <v/>
      </c>
      <c r="C598" s="58"/>
      <c r="D598" s="58"/>
      <c r="E598" s="57"/>
      <c r="F598" s="57" t="str">
        <f t="shared" si="102"/>
        <v/>
      </c>
      <c r="G598" s="57"/>
      <c r="H598" s="59"/>
      <c r="I598" s="59" t="s">
        <v>183</v>
      </c>
      <c r="J598" s="59" t="s">
        <v>183</v>
      </c>
      <c r="K598" s="59"/>
      <c r="L598" s="60" t="str">
        <f t="shared" si="96"/>
        <v/>
      </c>
      <c r="M598" s="60" t="str">
        <f t="shared" si="97"/>
        <v/>
      </c>
      <c r="N598" s="59"/>
      <c r="O598" s="59"/>
      <c r="P598" s="61"/>
      <c r="Q598" s="61"/>
      <c r="R598" s="62" t="str">
        <f>IF(C598="","",_xlfn.XLOOKUP(C598,table_Termination[Connector],table_Termination[Conduit_Size]))</f>
        <v/>
      </c>
      <c r="S598" s="63" t="str">
        <f>IF(C598="","",_xlfn.XLOOKUP(C598,table_Termination[Connector],table_Termination[Wire AWG]))</f>
        <v/>
      </c>
      <c r="T598" s="64" t="str">
        <f t="shared" si="99"/>
        <v/>
      </c>
      <c r="U598" s="65" t="str">
        <f>IF(C598="","",LEFT(_xlfn.XLOOKUP(C598,table_Termination[Connector],table_Termination[Voltage]),3))</f>
        <v/>
      </c>
      <c r="V598" s="66" t="str">
        <f t="shared" si="98"/>
        <v/>
      </c>
      <c r="W598" s="64" t="str" cm="1">
        <f t="array" aca="1" ref="W598" ca="1">IF(C598="","",IF(D598="MCC","------",IF(K598="","Black",_xlfn.XLOOKUP(K598,Table_RotateWireColor[circuit],INDIRECT("Table_RotateWireColor["&amp;U598&amp;"]")))))</f>
        <v/>
      </c>
      <c r="X598" s="64" t="str" cm="1">
        <f t="array" aca="1" ref="X598" ca="1">IF(C598="","",IF(D598="MCC","-----",IF(AH598=1,"-",IF(K598="","Red",_xlfn.XLOOKUP(L598,Table_RotateWireColor[circuit],INDIRECT("Table_RotateWireColor["&amp;U598&amp;"]"))))))</f>
        <v/>
      </c>
      <c r="Y598" s="64" t="str" cm="1">
        <f t="array" aca="1" ref="Y598" ca="1">IF(C598="","",IF(D598="MCC","-----",IF(AH598&lt;=2,"-",IF(K598="","Blue",_xlfn.XLOOKUP(M598,Table_RotateWireColor[circuit],INDIRECT("Table_RotateWireColor["&amp;U598&amp;"]"))))))</f>
        <v/>
      </c>
      <c r="Z598" s="64" t="str" cm="1">
        <f t="array" aca="1" ref="Z598" ca="1">IF(C598="","",IF(D598="MCC","-----",IF(AI598&lt;&gt;1,"-",IF(K598="","White",_xlfn.XLOOKUP("N",Table_RotateWireColor[circuit],INDIRECT("Table_RotateWireColor["&amp;U598&amp;"]"))))))</f>
        <v/>
      </c>
      <c r="AA598" s="64" t="str">
        <f t="shared" si="103"/>
        <v/>
      </c>
      <c r="AB598" s="67" t="str">
        <f>IF(C598="","","PWxx-"&amp;_xlfn.XLOOKUP(C598,table_Termination[Connector],table_Termination[Abbreviation])&amp;"T-xxSALx("&amp;IF(D598="LFMC",0,IF(D598="MCC",1,3))&amp;IF(Q598="Bolt",1,0)&amp;IF(AL598="None",0,IF(AL598="1G",1,IF(AL598="4x4",2,3)))&amp;")")</f>
        <v/>
      </c>
      <c r="AC598" s="68" t="str">
        <f>IF(D598="MCC","MC Cable Wire Colors "&amp;_xlfn.XLOOKUP(C598,table_Termination[Connector],table_Termination[MCC_Wire_Colors]),"")</f>
        <v/>
      </c>
      <c r="AD598" s="69"/>
      <c r="AG598" t="e">
        <f>IF(AND(LEFT(C598,2)="L6",_xlfn.NUMBERVALUE(LEFT(U598,3))&gt;250),"1ph",_xlfn.XLOOKUP(C598,table_Termination[Connector],table_Termination[Phasing]))</f>
        <v>#N/A</v>
      </c>
      <c r="AH598" t="e">
        <f>_xlfn.XLOOKUP('Order Entry'!AG598,lookup!$O$3:$O$7,lookup!$P$3:$P$7)</f>
        <v>#N/A</v>
      </c>
      <c r="AI598" t="e">
        <f>_xlfn.XLOOKUP('Order Entry'!AG598,lookup!$O$3:$O$7,lookup!$Q$3:$Q$7)</f>
        <v>#N/A</v>
      </c>
      <c r="AJ598">
        <f t="shared" si="100"/>
        <v>0</v>
      </c>
      <c r="AK598" t="e">
        <f>_xlfn.XLOOKUP(C598,table_Termination[Connector],table_Termination[Plate_Hole])</f>
        <v>#N/A</v>
      </c>
      <c r="AL598" t="e">
        <f>_xlfn.XLOOKUP(V598,lookup!$AD$68:$AD$72,lookup!$AC$68:$AC$72)</f>
        <v>#N/A</v>
      </c>
      <c r="AM598" s="44" t="str" cm="1">
        <f t="array" ref="AM598">IF(C598="","",IF(_xlfn.XLOOKUP(C598,table_Termination[Connector],table_Termination[Plate_Hole])=1.6,{"4x4","1G"},IF(_xlfn.XLOOKUP(C598,table_Termination[Connector],table_Termination[Plate_Hole])=2.1,"4x4","None")))</f>
        <v/>
      </c>
      <c r="AO598" s="44" t="str" cm="1">
        <f t="array" ref="AO598">IF(AM598="","None",_xlfn.XLOOKUP(_xlfn.ANCHORARRAY(AM598),lookup!$AC$68:$AC$72,lookup!$AD$68:$AD$72))</f>
        <v>None</v>
      </c>
      <c r="AQ598" s="44" t="s">
        <v>283</v>
      </c>
      <c r="AR598" t="str">
        <f>IF(C598="","",_xlfn.XLOOKUP(_xlfn.XLOOKUP(C598,table_Termination[Connector],table_Termination[SQD_Breaker]),Table_Breaker[breaker],Table_Breaker[Description]))</f>
        <v/>
      </c>
      <c r="AS598" t="str">
        <f>IF(C598="","",_xlfn.XLOOKUP(_xlfn.XLOOKUP(C598,table_Termination[Connector],table_Termination[HV_Siem_Breaker]),Table_Breaker[breaker],Table_Breaker[Description],""))</f>
        <v/>
      </c>
      <c r="AT598" s="44" t="s">
        <v>283</v>
      </c>
      <c r="AU598" t="e">
        <f t="shared" si="104"/>
        <v>#N/A</v>
      </c>
      <c r="AV598" t="e">
        <f t="shared" si="105"/>
        <v>#N/A</v>
      </c>
      <c r="AW598" s="44" t="str" cm="1">
        <f t="array" ref="AW598">IF(D598="","",_xlfn.TOROW(lookup!A779:A791))</f>
        <v/>
      </c>
    </row>
    <row r="599" spans="1:49" x14ac:dyDescent="0.25">
      <c r="A599" s="56">
        <v>590</v>
      </c>
      <c r="B599" s="57" t="str">
        <f t="shared" si="101"/>
        <v/>
      </c>
      <c r="C599" s="58"/>
      <c r="D599" s="58"/>
      <c r="E599" s="57"/>
      <c r="F599" s="57" t="str">
        <f t="shared" si="102"/>
        <v/>
      </c>
      <c r="G599" s="57"/>
      <c r="H599" s="59"/>
      <c r="I599" s="59" t="s">
        <v>183</v>
      </c>
      <c r="J599" s="59" t="s">
        <v>183</v>
      </c>
      <c r="K599" s="59"/>
      <c r="L599" s="60" t="str">
        <f t="shared" si="96"/>
        <v/>
      </c>
      <c r="M599" s="60" t="str">
        <f t="shared" si="97"/>
        <v/>
      </c>
      <c r="N599" s="59"/>
      <c r="O599" s="59"/>
      <c r="P599" s="61"/>
      <c r="Q599" s="61"/>
      <c r="R599" s="62" t="str">
        <f>IF(C599="","",_xlfn.XLOOKUP(C599,table_Termination[Connector],table_Termination[Conduit_Size]))</f>
        <v/>
      </c>
      <c r="S599" s="63" t="str">
        <f>IF(C599="","",_xlfn.XLOOKUP(C599,table_Termination[Connector],table_Termination[Wire AWG]))</f>
        <v/>
      </c>
      <c r="T599" s="64" t="str">
        <f t="shared" si="99"/>
        <v/>
      </c>
      <c r="U599" s="65" t="str">
        <f>IF(C599="","",LEFT(_xlfn.XLOOKUP(C599,table_Termination[Connector],table_Termination[Voltage]),3))</f>
        <v/>
      </c>
      <c r="V599" s="66" t="str">
        <f t="shared" si="98"/>
        <v/>
      </c>
      <c r="W599" s="64" t="str" cm="1">
        <f t="array" aca="1" ref="W599" ca="1">IF(C599="","",IF(D599="MCC","------",IF(K599="","Black",_xlfn.XLOOKUP(K599,Table_RotateWireColor[circuit],INDIRECT("Table_RotateWireColor["&amp;U599&amp;"]")))))</f>
        <v/>
      </c>
      <c r="X599" s="64" t="str" cm="1">
        <f t="array" aca="1" ref="X599" ca="1">IF(C599="","",IF(D599="MCC","-----",IF(AH599=1,"-",IF(K599="","Red",_xlfn.XLOOKUP(L599,Table_RotateWireColor[circuit],INDIRECT("Table_RotateWireColor["&amp;U599&amp;"]"))))))</f>
        <v/>
      </c>
      <c r="Y599" s="64" t="str" cm="1">
        <f t="array" aca="1" ref="Y599" ca="1">IF(C599="","",IF(D599="MCC","-----",IF(AH599&lt;=2,"-",IF(K599="","Blue",_xlfn.XLOOKUP(M599,Table_RotateWireColor[circuit],INDIRECT("Table_RotateWireColor["&amp;U599&amp;"]"))))))</f>
        <v/>
      </c>
      <c r="Z599" s="64" t="str" cm="1">
        <f t="array" aca="1" ref="Z599" ca="1">IF(C599="","",IF(D599="MCC","-----",IF(AI599&lt;&gt;1,"-",IF(K599="","White",_xlfn.XLOOKUP("N",Table_RotateWireColor[circuit],INDIRECT("Table_RotateWireColor["&amp;U599&amp;"]"))))))</f>
        <v/>
      </c>
      <c r="AA599" s="64" t="str">
        <f t="shared" si="103"/>
        <v/>
      </c>
      <c r="AB599" s="67" t="str">
        <f>IF(C599="","","PWxx-"&amp;_xlfn.XLOOKUP(C599,table_Termination[Connector],table_Termination[Abbreviation])&amp;"T-xxSALx("&amp;IF(D599="LFMC",0,IF(D599="MCC",1,3))&amp;IF(Q599="Bolt",1,0)&amp;IF(AL599="None",0,IF(AL599="1G",1,IF(AL599="4x4",2,3)))&amp;")")</f>
        <v/>
      </c>
      <c r="AC599" s="68" t="str">
        <f>IF(D599="MCC","MC Cable Wire Colors "&amp;_xlfn.XLOOKUP(C599,table_Termination[Connector],table_Termination[MCC_Wire_Colors]),"")</f>
        <v/>
      </c>
      <c r="AD599" s="69"/>
      <c r="AG599" t="e">
        <f>IF(AND(LEFT(C599,2)="L6",_xlfn.NUMBERVALUE(LEFT(U599,3))&gt;250),"1ph",_xlfn.XLOOKUP(C599,table_Termination[Connector],table_Termination[Phasing]))</f>
        <v>#N/A</v>
      </c>
      <c r="AH599" t="e">
        <f>_xlfn.XLOOKUP('Order Entry'!AG599,lookup!$O$3:$O$7,lookup!$P$3:$P$7)</f>
        <v>#N/A</v>
      </c>
      <c r="AI599" t="e">
        <f>_xlfn.XLOOKUP('Order Entry'!AG599,lookup!$O$3:$O$7,lookup!$Q$3:$Q$7)</f>
        <v>#N/A</v>
      </c>
      <c r="AJ599">
        <f t="shared" si="100"/>
        <v>0</v>
      </c>
      <c r="AK599" t="e">
        <f>_xlfn.XLOOKUP(C599,table_Termination[Connector],table_Termination[Plate_Hole])</f>
        <v>#N/A</v>
      </c>
      <c r="AL599" t="e">
        <f>_xlfn.XLOOKUP(V599,lookup!$AD$68:$AD$72,lookup!$AC$68:$AC$72)</f>
        <v>#N/A</v>
      </c>
      <c r="AM599" s="44" t="str" cm="1">
        <f t="array" ref="AM599">IF(C599="","",IF(_xlfn.XLOOKUP(C599,table_Termination[Connector],table_Termination[Plate_Hole])=1.6,{"4x4","1G"},IF(_xlfn.XLOOKUP(C599,table_Termination[Connector],table_Termination[Plate_Hole])=2.1,"4x4","None")))</f>
        <v/>
      </c>
      <c r="AO599" s="44" t="str" cm="1">
        <f t="array" ref="AO599">IF(AM599="","None",_xlfn.XLOOKUP(_xlfn.ANCHORARRAY(AM599),lookup!$AC$68:$AC$72,lookup!$AD$68:$AD$72))</f>
        <v>None</v>
      </c>
      <c r="AQ599" s="44" t="s">
        <v>283</v>
      </c>
      <c r="AR599" t="str">
        <f>IF(C599="","",_xlfn.XLOOKUP(_xlfn.XLOOKUP(C599,table_Termination[Connector],table_Termination[SQD_Breaker]),Table_Breaker[breaker],Table_Breaker[Description]))</f>
        <v/>
      </c>
      <c r="AS599" t="str">
        <f>IF(C599="","",_xlfn.XLOOKUP(_xlfn.XLOOKUP(C599,table_Termination[Connector],table_Termination[HV_Siem_Breaker]),Table_Breaker[breaker],Table_Breaker[Description],""))</f>
        <v/>
      </c>
      <c r="AT599" s="44" t="s">
        <v>283</v>
      </c>
      <c r="AU599" t="e">
        <f t="shared" si="104"/>
        <v>#N/A</v>
      </c>
      <c r="AV599" t="e">
        <f t="shared" si="105"/>
        <v>#N/A</v>
      </c>
      <c r="AW599" s="44" t="str" cm="1">
        <f t="array" ref="AW599">IF(D599="","",_xlfn.TOROW(lookup!A780:A792))</f>
        <v/>
      </c>
    </row>
    <row r="600" spans="1:49" x14ac:dyDescent="0.25">
      <c r="A600" s="56">
        <v>591</v>
      </c>
      <c r="B600" s="57" t="str">
        <f t="shared" si="101"/>
        <v/>
      </c>
      <c r="C600" s="58"/>
      <c r="D600" s="58"/>
      <c r="E600" s="57"/>
      <c r="F600" s="57" t="str">
        <f t="shared" si="102"/>
        <v/>
      </c>
      <c r="G600" s="57"/>
      <c r="H600" s="59"/>
      <c r="I600" s="59" t="s">
        <v>183</v>
      </c>
      <c r="J600" s="59" t="s">
        <v>183</v>
      </c>
      <c r="K600" s="59"/>
      <c r="L600" s="60" t="str">
        <f t="shared" si="96"/>
        <v/>
      </c>
      <c r="M600" s="60" t="str">
        <f t="shared" si="97"/>
        <v/>
      </c>
      <c r="N600" s="59"/>
      <c r="O600" s="59"/>
      <c r="P600" s="61"/>
      <c r="Q600" s="61"/>
      <c r="R600" s="62" t="str">
        <f>IF(C600="","",_xlfn.XLOOKUP(C600,table_Termination[Connector],table_Termination[Conduit_Size]))</f>
        <v/>
      </c>
      <c r="S600" s="63" t="str">
        <f>IF(C600="","",_xlfn.XLOOKUP(C600,table_Termination[Connector],table_Termination[Wire AWG]))</f>
        <v/>
      </c>
      <c r="T600" s="64" t="str">
        <f t="shared" si="99"/>
        <v/>
      </c>
      <c r="U600" s="65" t="str">
        <f>IF(C600="","",LEFT(_xlfn.XLOOKUP(C600,table_Termination[Connector],table_Termination[Voltage]),3))</f>
        <v/>
      </c>
      <c r="V600" s="66" t="str">
        <f t="shared" si="98"/>
        <v/>
      </c>
      <c r="W600" s="64" t="str" cm="1">
        <f t="array" aca="1" ref="W600" ca="1">IF(C600="","",IF(D600="MCC","------",IF(K600="","Black",_xlfn.XLOOKUP(K600,Table_RotateWireColor[circuit],INDIRECT("Table_RotateWireColor["&amp;U600&amp;"]")))))</f>
        <v/>
      </c>
      <c r="X600" s="64" t="str" cm="1">
        <f t="array" aca="1" ref="X600" ca="1">IF(C600="","",IF(D600="MCC","-----",IF(AH600=1,"-",IF(K600="","Red",_xlfn.XLOOKUP(L600,Table_RotateWireColor[circuit],INDIRECT("Table_RotateWireColor["&amp;U600&amp;"]"))))))</f>
        <v/>
      </c>
      <c r="Y600" s="64" t="str" cm="1">
        <f t="array" aca="1" ref="Y600" ca="1">IF(C600="","",IF(D600="MCC","-----",IF(AH600&lt;=2,"-",IF(K600="","Blue",_xlfn.XLOOKUP(M600,Table_RotateWireColor[circuit],INDIRECT("Table_RotateWireColor["&amp;U600&amp;"]"))))))</f>
        <v/>
      </c>
      <c r="Z600" s="64" t="str" cm="1">
        <f t="array" aca="1" ref="Z600" ca="1">IF(C600="","",IF(D600="MCC","-----",IF(AI600&lt;&gt;1,"-",IF(K600="","White",_xlfn.XLOOKUP("N",Table_RotateWireColor[circuit],INDIRECT("Table_RotateWireColor["&amp;U600&amp;"]"))))))</f>
        <v/>
      </c>
      <c r="AA600" s="64" t="str">
        <f t="shared" si="103"/>
        <v/>
      </c>
      <c r="AB600" s="67" t="str">
        <f>IF(C600="","","PWxx-"&amp;_xlfn.XLOOKUP(C600,table_Termination[Connector],table_Termination[Abbreviation])&amp;"T-xxSALx("&amp;IF(D600="LFMC",0,IF(D600="MCC",1,3))&amp;IF(Q600="Bolt",1,0)&amp;IF(AL600="None",0,IF(AL600="1G",1,IF(AL600="4x4",2,3)))&amp;")")</f>
        <v/>
      </c>
      <c r="AC600" s="68" t="str">
        <f>IF(D600="MCC","MC Cable Wire Colors "&amp;_xlfn.XLOOKUP(C600,table_Termination[Connector],table_Termination[MCC_Wire_Colors]),"")</f>
        <v/>
      </c>
      <c r="AD600" s="69"/>
      <c r="AG600" t="e">
        <f>IF(AND(LEFT(C600,2)="L6",_xlfn.NUMBERVALUE(LEFT(U600,3))&gt;250),"1ph",_xlfn.XLOOKUP(C600,table_Termination[Connector],table_Termination[Phasing]))</f>
        <v>#N/A</v>
      </c>
      <c r="AH600" t="e">
        <f>_xlfn.XLOOKUP('Order Entry'!AG600,lookup!$O$3:$O$7,lookup!$P$3:$P$7)</f>
        <v>#N/A</v>
      </c>
      <c r="AI600" t="e">
        <f>_xlfn.XLOOKUP('Order Entry'!AG600,lookup!$O$3:$O$7,lookup!$Q$3:$Q$7)</f>
        <v>#N/A</v>
      </c>
      <c r="AJ600">
        <f t="shared" si="100"/>
        <v>0</v>
      </c>
      <c r="AK600" t="e">
        <f>_xlfn.XLOOKUP(C600,table_Termination[Connector],table_Termination[Plate_Hole])</f>
        <v>#N/A</v>
      </c>
      <c r="AL600" t="e">
        <f>_xlfn.XLOOKUP(V600,lookup!$AD$68:$AD$72,lookup!$AC$68:$AC$72)</f>
        <v>#N/A</v>
      </c>
      <c r="AM600" s="44" t="str" cm="1">
        <f t="array" ref="AM600">IF(C600="","",IF(_xlfn.XLOOKUP(C600,table_Termination[Connector],table_Termination[Plate_Hole])=1.6,{"4x4","1G"},IF(_xlfn.XLOOKUP(C600,table_Termination[Connector],table_Termination[Plate_Hole])=2.1,"4x4","None")))</f>
        <v/>
      </c>
      <c r="AO600" s="44" t="str" cm="1">
        <f t="array" ref="AO600">IF(AM600="","None",_xlfn.XLOOKUP(_xlfn.ANCHORARRAY(AM600),lookup!$AC$68:$AC$72,lookup!$AD$68:$AD$72))</f>
        <v>None</v>
      </c>
      <c r="AQ600" s="44" t="s">
        <v>283</v>
      </c>
      <c r="AR600" t="str">
        <f>IF(C600="","",_xlfn.XLOOKUP(_xlfn.XLOOKUP(C600,table_Termination[Connector],table_Termination[SQD_Breaker]),Table_Breaker[breaker],Table_Breaker[Description]))</f>
        <v/>
      </c>
      <c r="AS600" t="str">
        <f>IF(C600="","",_xlfn.XLOOKUP(_xlfn.XLOOKUP(C600,table_Termination[Connector],table_Termination[HV_Siem_Breaker]),Table_Breaker[breaker],Table_Breaker[Description],""))</f>
        <v/>
      </c>
      <c r="AT600" s="44" t="s">
        <v>283</v>
      </c>
      <c r="AU600" t="e">
        <f t="shared" si="104"/>
        <v>#N/A</v>
      </c>
      <c r="AV600" t="e">
        <f t="shared" si="105"/>
        <v>#N/A</v>
      </c>
      <c r="AW600" s="44" t="str" cm="1">
        <f t="array" ref="AW600">IF(D600="","",_xlfn.TOROW(lookup!A781:A793))</f>
        <v/>
      </c>
    </row>
    <row r="601" spans="1:49" x14ac:dyDescent="0.25">
      <c r="A601" s="56">
        <v>592</v>
      </c>
      <c r="B601" s="57" t="str">
        <f t="shared" si="101"/>
        <v/>
      </c>
      <c r="C601" s="58"/>
      <c r="D601" s="58"/>
      <c r="E601" s="57"/>
      <c r="F601" s="57" t="str">
        <f t="shared" si="102"/>
        <v/>
      </c>
      <c r="G601" s="57"/>
      <c r="H601" s="59"/>
      <c r="I601" s="59" t="s">
        <v>183</v>
      </c>
      <c r="J601" s="59" t="s">
        <v>183</v>
      </c>
      <c r="K601" s="59"/>
      <c r="L601" s="60" t="str">
        <f t="shared" ref="L601:L664" si="106">IF(K601="","",IF(AG601="1ph","-",K601+2))</f>
        <v/>
      </c>
      <c r="M601" s="60" t="str">
        <f t="shared" ref="M601:M664" si="107">IF(K601="","",IF(OR(L601="-",AG601="1LL"),"-",L601+2))</f>
        <v/>
      </c>
      <c r="N601" s="59"/>
      <c r="O601" s="59"/>
      <c r="P601" s="61"/>
      <c r="Q601" s="61"/>
      <c r="R601" s="62" t="str">
        <f>IF(C601="","",_xlfn.XLOOKUP(C601,table_Termination[Connector],table_Termination[Conduit_Size]))</f>
        <v/>
      </c>
      <c r="S601" s="63" t="str">
        <f>IF(C601="","",_xlfn.XLOOKUP(C601,table_Termination[Connector],table_Termination[Wire AWG]))</f>
        <v/>
      </c>
      <c r="T601" s="64" t="str">
        <f t="shared" si="99"/>
        <v/>
      </c>
      <c r="U601" s="65" t="str">
        <f>IF(C601="","",LEFT(_xlfn.XLOOKUP(C601,table_Termination[Connector],table_Termination[Voltage]),3))</f>
        <v/>
      </c>
      <c r="V601" s="66" t="str">
        <f t="shared" ref="V601:V664" si="108">IF(C601="","",AO601)</f>
        <v/>
      </c>
      <c r="W601" s="64" t="str" cm="1">
        <f t="array" aca="1" ref="W601" ca="1">IF(C601="","",IF(D601="MCC","------",IF(K601="","Black",_xlfn.XLOOKUP(K601,Table_RotateWireColor[circuit],INDIRECT("Table_RotateWireColor["&amp;U601&amp;"]")))))</f>
        <v/>
      </c>
      <c r="X601" s="64" t="str" cm="1">
        <f t="array" aca="1" ref="X601" ca="1">IF(C601="","",IF(D601="MCC","-----",IF(AH601=1,"-",IF(K601="","Red",_xlfn.XLOOKUP(L601,Table_RotateWireColor[circuit],INDIRECT("Table_RotateWireColor["&amp;U601&amp;"]"))))))</f>
        <v/>
      </c>
      <c r="Y601" s="64" t="str" cm="1">
        <f t="array" aca="1" ref="Y601" ca="1">IF(C601="","",IF(D601="MCC","-----",IF(AH601&lt;=2,"-",IF(K601="","Blue",_xlfn.XLOOKUP(M601,Table_RotateWireColor[circuit],INDIRECT("Table_RotateWireColor["&amp;U601&amp;"]"))))))</f>
        <v/>
      </c>
      <c r="Z601" s="64" t="str" cm="1">
        <f t="array" aca="1" ref="Z601" ca="1">IF(C601="","",IF(D601="MCC","-----",IF(AI601&lt;&gt;1,"-",IF(K601="","White",_xlfn.XLOOKUP("N",Table_RotateWireColor[circuit],INDIRECT("Table_RotateWireColor["&amp;U601&amp;"]"))))))</f>
        <v/>
      </c>
      <c r="AA601" s="64" t="str">
        <f t="shared" si="103"/>
        <v/>
      </c>
      <c r="AB601" s="67" t="str">
        <f>IF(C601="","","PWxx-"&amp;_xlfn.XLOOKUP(C601,table_Termination[Connector],table_Termination[Abbreviation])&amp;"T-xxSALx("&amp;IF(D601="LFMC",0,IF(D601="MCC",1,3))&amp;IF(Q601="Bolt",1,0)&amp;IF(AL601="None",0,IF(AL601="1G",1,IF(AL601="4x4",2,3)))&amp;")")</f>
        <v/>
      </c>
      <c r="AC601" s="68" t="str">
        <f>IF(D601="MCC","MC Cable Wire Colors "&amp;_xlfn.XLOOKUP(C601,table_Termination[Connector],table_Termination[MCC_Wire_Colors]),"")</f>
        <v/>
      </c>
      <c r="AD601" s="69"/>
      <c r="AG601" t="e">
        <f>IF(AND(LEFT(C601,2)="L6",_xlfn.NUMBERVALUE(LEFT(U601,3))&gt;250),"1ph",_xlfn.XLOOKUP(C601,table_Termination[Connector],table_Termination[Phasing]))</f>
        <v>#N/A</v>
      </c>
      <c r="AH601" t="e">
        <f>_xlfn.XLOOKUP('Order Entry'!AG601,lookup!$O$3:$O$7,lookup!$P$3:$P$7)</f>
        <v>#N/A</v>
      </c>
      <c r="AI601" t="e">
        <f>_xlfn.XLOOKUP('Order Entry'!AG601,lookup!$O$3:$O$7,lookup!$Q$3:$Q$7)</f>
        <v>#N/A</v>
      </c>
      <c r="AJ601">
        <f t="shared" si="100"/>
        <v>0</v>
      </c>
      <c r="AK601" t="e">
        <f>_xlfn.XLOOKUP(C601,table_Termination[Connector],table_Termination[Plate_Hole])</f>
        <v>#N/A</v>
      </c>
      <c r="AL601" t="e">
        <f>_xlfn.XLOOKUP(V601,lookup!$AD$68:$AD$72,lookup!$AC$68:$AC$72)</f>
        <v>#N/A</v>
      </c>
      <c r="AM601" s="44" t="str" cm="1">
        <f t="array" ref="AM601">IF(C601="","",IF(_xlfn.XLOOKUP(C601,table_Termination[Connector],table_Termination[Plate_Hole])=1.6,{"4x4","1G"},IF(_xlfn.XLOOKUP(C601,table_Termination[Connector],table_Termination[Plate_Hole])=2.1,"4x4","None")))</f>
        <v/>
      </c>
      <c r="AO601" s="44" t="str" cm="1">
        <f t="array" ref="AO601">IF(AM601="","None",_xlfn.XLOOKUP(_xlfn.ANCHORARRAY(AM601),lookup!$AC$68:$AC$72,lookup!$AD$68:$AD$72))</f>
        <v>None</v>
      </c>
      <c r="AQ601" s="44" t="s">
        <v>283</v>
      </c>
      <c r="AR601" t="str">
        <f>IF(C601="","",_xlfn.XLOOKUP(_xlfn.XLOOKUP(C601,table_Termination[Connector],table_Termination[SQD_Breaker]),Table_Breaker[breaker],Table_Breaker[Description]))</f>
        <v/>
      </c>
      <c r="AS601" t="str">
        <f>IF(C601="","",_xlfn.XLOOKUP(_xlfn.XLOOKUP(C601,table_Termination[Connector],table_Termination[HV_Siem_Breaker]),Table_Breaker[breaker],Table_Breaker[Description],""))</f>
        <v/>
      </c>
      <c r="AT601" s="44" t="s">
        <v>283</v>
      </c>
      <c r="AU601" t="e">
        <f t="shared" si="104"/>
        <v>#N/A</v>
      </c>
      <c r="AV601" t="e">
        <f t="shared" si="105"/>
        <v>#N/A</v>
      </c>
      <c r="AW601" s="44" t="str" cm="1">
        <f t="array" ref="AW601">IF(D601="","",_xlfn.TOROW(lookup!A782:A794))</f>
        <v/>
      </c>
    </row>
    <row r="602" spans="1:49" x14ac:dyDescent="0.25">
      <c r="A602" s="56">
        <v>593</v>
      </c>
      <c r="B602" s="57" t="str">
        <f t="shared" si="101"/>
        <v/>
      </c>
      <c r="C602" s="58"/>
      <c r="D602" s="58"/>
      <c r="E602" s="57"/>
      <c r="F602" s="57" t="str">
        <f t="shared" si="102"/>
        <v/>
      </c>
      <c r="G602" s="57"/>
      <c r="H602" s="59"/>
      <c r="I602" s="59" t="s">
        <v>183</v>
      </c>
      <c r="J602" s="59" t="s">
        <v>183</v>
      </c>
      <c r="K602" s="59"/>
      <c r="L602" s="60" t="str">
        <f t="shared" si="106"/>
        <v/>
      </c>
      <c r="M602" s="60" t="str">
        <f t="shared" si="107"/>
        <v/>
      </c>
      <c r="N602" s="59"/>
      <c r="O602" s="59"/>
      <c r="P602" s="61"/>
      <c r="Q602" s="61"/>
      <c r="R602" s="62" t="str">
        <f>IF(C602="","",_xlfn.XLOOKUP(C602,table_Termination[Connector],table_Termination[Conduit_Size]))</f>
        <v/>
      </c>
      <c r="S602" s="63" t="str">
        <f>IF(C602="","",_xlfn.XLOOKUP(C602,table_Termination[Connector],table_Termination[Wire AWG]))</f>
        <v/>
      </c>
      <c r="T602" s="64" t="str">
        <f t="shared" si="99"/>
        <v/>
      </c>
      <c r="U602" s="65" t="str">
        <f>IF(C602="","",LEFT(_xlfn.XLOOKUP(C602,table_Termination[Connector],table_Termination[Voltage]),3))</f>
        <v/>
      </c>
      <c r="V602" s="66" t="str">
        <f t="shared" si="108"/>
        <v/>
      </c>
      <c r="W602" s="64" t="str" cm="1">
        <f t="array" aca="1" ref="W602" ca="1">IF(C602="","",IF(D602="MCC","------",IF(K602="","Black",_xlfn.XLOOKUP(K602,Table_RotateWireColor[circuit],INDIRECT("Table_RotateWireColor["&amp;U602&amp;"]")))))</f>
        <v/>
      </c>
      <c r="X602" s="64" t="str" cm="1">
        <f t="array" aca="1" ref="X602" ca="1">IF(C602="","",IF(D602="MCC","-----",IF(AH602=1,"-",IF(K602="","Red",_xlfn.XLOOKUP(L602,Table_RotateWireColor[circuit],INDIRECT("Table_RotateWireColor["&amp;U602&amp;"]"))))))</f>
        <v/>
      </c>
      <c r="Y602" s="64" t="str" cm="1">
        <f t="array" aca="1" ref="Y602" ca="1">IF(C602="","",IF(D602="MCC","-----",IF(AH602&lt;=2,"-",IF(K602="","Blue",_xlfn.XLOOKUP(M602,Table_RotateWireColor[circuit],INDIRECT("Table_RotateWireColor["&amp;U602&amp;"]"))))))</f>
        <v/>
      </c>
      <c r="Z602" s="64" t="str" cm="1">
        <f t="array" aca="1" ref="Z602" ca="1">IF(C602="","",IF(D602="MCC","-----",IF(AI602&lt;&gt;1,"-",IF(K602="","White",_xlfn.XLOOKUP("N",Table_RotateWireColor[circuit],INDIRECT("Table_RotateWireColor["&amp;U602&amp;"]"))))))</f>
        <v/>
      </c>
      <c r="AA602" s="64" t="str">
        <f t="shared" si="103"/>
        <v/>
      </c>
      <c r="AB602" s="67" t="str">
        <f>IF(C602="","","PWxx-"&amp;_xlfn.XLOOKUP(C602,table_Termination[Connector],table_Termination[Abbreviation])&amp;"T-xxSALx("&amp;IF(D602="LFMC",0,IF(D602="MCC",1,3))&amp;IF(Q602="Bolt",1,0)&amp;IF(AL602="None",0,IF(AL602="1G",1,IF(AL602="4x4",2,3)))&amp;")")</f>
        <v/>
      </c>
      <c r="AC602" s="68" t="str">
        <f>IF(D602="MCC","MC Cable Wire Colors "&amp;_xlfn.XLOOKUP(C602,table_Termination[Connector],table_Termination[MCC_Wire_Colors]),"")</f>
        <v/>
      </c>
      <c r="AD602" s="69"/>
      <c r="AG602" t="e">
        <f>IF(AND(LEFT(C602,2)="L6",_xlfn.NUMBERVALUE(LEFT(U602,3))&gt;250),"1ph",_xlfn.XLOOKUP(C602,table_Termination[Connector],table_Termination[Phasing]))</f>
        <v>#N/A</v>
      </c>
      <c r="AH602" t="e">
        <f>_xlfn.XLOOKUP('Order Entry'!AG602,lookup!$O$3:$O$7,lookup!$P$3:$P$7)</f>
        <v>#N/A</v>
      </c>
      <c r="AI602" t="e">
        <f>_xlfn.XLOOKUP('Order Entry'!AG602,lookup!$O$3:$O$7,lookup!$Q$3:$Q$7)</f>
        <v>#N/A</v>
      </c>
      <c r="AJ602">
        <f t="shared" si="100"/>
        <v>0</v>
      </c>
      <c r="AK602" t="e">
        <f>_xlfn.XLOOKUP(C602,table_Termination[Connector],table_Termination[Plate_Hole])</f>
        <v>#N/A</v>
      </c>
      <c r="AL602" t="e">
        <f>_xlfn.XLOOKUP(V602,lookup!$AD$68:$AD$72,lookup!$AC$68:$AC$72)</f>
        <v>#N/A</v>
      </c>
      <c r="AM602" s="44" t="str" cm="1">
        <f t="array" ref="AM602">IF(C602="","",IF(_xlfn.XLOOKUP(C602,table_Termination[Connector],table_Termination[Plate_Hole])=1.6,{"4x4","1G"},IF(_xlfn.XLOOKUP(C602,table_Termination[Connector],table_Termination[Plate_Hole])=2.1,"4x4","None")))</f>
        <v/>
      </c>
      <c r="AO602" s="44" t="str" cm="1">
        <f t="array" ref="AO602">IF(AM602="","None",_xlfn.XLOOKUP(_xlfn.ANCHORARRAY(AM602),lookup!$AC$68:$AC$72,lookup!$AD$68:$AD$72))</f>
        <v>None</v>
      </c>
      <c r="AQ602" s="44" t="s">
        <v>283</v>
      </c>
      <c r="AR602" t="str">
        <f>IF(C602="","",_xlfn.XLOOKUP(_xlfn.XLOOKUP(C602,table_Termination[Connector],table_Termination[SQD_Breaker]),Table_Breaker[breaker],Table_Breaker[Description]))</f>
        <v/>
      </c>
      <c r="AS602" t="str">
        <f>IF(C602="","",_xlfn.XLOOKUP(_xlfn.XLOOKUP(C602,table_Termination[Connector],table_Termination[HV_Siem_Breaker]),Table_Breaker[breaker],Table_Breaker[Description],""))</f>
        <v/>
      </c>
      <c r="AT602" s="44" t="s">
        <v>283</v>
      </c>
      <c r="AU602" t="e">
        <f t="shared" si="104"/>
        <v>#N/A</v>
      </c>
      <c r="AV602" t="e">
        <f t="shared" si="105"/>
        <v>#N/A</v>
      </c>
      <c r="AW602" s="44" t="str" cm="1">
        <f t="array" ref="AW602">IF(D602="","",_xlfn.TOROW(lookup!A783:A795))</f>
        <v/>
      </c>
    </row>
    <row r="603" spans="1:49" x14ac:dyDescent="0.25">
      <c r="A603" s="56">
        <v>594</v>
      </c>
      <c r="B603" s="57" t="str">
        <f t="shared" si="101"/>
        <v/>
      </c>
      <c r="C603" s="58"/>
      <c r="D603" s="58"/>
      <c r="E603" s="57"/>
      <c r="F603" s="57" t="str">
        <f t="shared" si="102"/>
        <v/>
      </c>
      <c r="G603" s="57"/>
      <c r="H603" s="59"/>
      <c r="I603" s="59" t="s">
        <v>183</v>
      </c>
      <c r="J603" s="59" t="s">
        <v>183</v>
      </c>
      <c r="K603" s="59"/>
      <c r="L603" s="60" t="str">
        <f t="shared" si="106"/>
        <v/>
      </c>
      <c r="M603" s="60" t="str">
        <f t="shared" si="107"/>
        <v/>
      </c>
      <c r="N603" s="59"/>
      <c r="O603" s="59"/>
      <c r="P603" s="61"/>
      <c r="Q603" s="61"/>
      <c r="R603" s="62" t="str">
        <f>IF(C603="","",_xlfn.XLOOKUP(C603,table_Termination[Connector],table_Termination[Conduit_Size]))</f>
        <v/>
      </c>
      <c r="S603" s="63" t="str">
        <f>IF(C603="","",_xlfn.XLOOKUP(C603,table_Termination[Connector],table_Termination[Wire AWG]))</f>
        <v/>
      </c>
      <c r="T603" s="64" t="str">
        <f t="shared" si="99"/>
        <v/>
      </c>
      <c r="U603" s="65" t="str">
        <f>IF(C603="","",LEFT(_xlfn.XLOOKUP(C603,table_Termination[Connector],table_Termination[Voltage]),3))</f>
        <v/>
      </c>
      <c r="V603" s="66" t="str">
        <f t="shared" si="108"/>
        <v/>
      </c>
      <c r="W603" s="64" t="str" cm="1">
        <f t="array" aca="1" ref="W603" ca="1">IF(C603="","",IF(D603="MCC","------",IF(K603="","Black",_xlfn.XLOOKUP(K603,Table_RotateWireColor[circuit],INDIRECT("Table_RotateWireColor["&amp;U603&amp;"]")))))</f>
        <v/>
      </c>
      <c r="X603" s="64" t="str" cm="1">
        <f t="array" aca="1" ref="X603" ca="1">IF(C603="","",IF(D603="MCC","-----",IF(AH603=1,"-",IF(K603="","Red",_xlfn.XLOOKUP(L603,Table_RotateWireColor[circuit],INDIRECT("Table_RotateWireColor["&amp;U603&amp;"]"))))))</f>
        <v/>
      </c>
      <c r="Y603" s="64" t="str" cm="1">
        <f t="array" aca="1" ref="Y603" ca="1">IF(C603="","",IF(D603="MCC","-----",IF(AH603&lt;=2,"-",IF(K603="","Blue",_xlfn.XLOOKUP(M603,Table_RotateWireColor[circuit],INDIRECT("Table_RotateWireColor["&amp;U603&amp;"]"))))))</f>
        <v/>
      </c>
      <c r="Z603" s="64" t="str" cm="1">
        <f t="array" aca="1" ref="Z603" ca="1">IF(C603="","",IF(D603="MCC","-----",IF(AI603&lt;&gt;1,"-",IF(K603="","White",_xlfn.XLOOKUP("N",Table_RotateWireColor[circuit],INDIRECT("Table_RotateWireColor["&amp;U603&amp;"]"))))))</f>
        <v/>
      </c>
      <c r="AA603" s="64" t="str">
        <f t="shared" si="103"/>
        <v/>
      </c>
      <c r="AB603" s="67" t="str">
        <f>IF(C603="","","PWxx-"&amp;_xlfn.XLOOKUP(C603,table_Termination[Connector],table_Termination[Abbreviation])&amp;"T-xxSALx("&amp;IF(D603="LFMC",0,IF(D603="MCC",1,3))&amp;IF(Q603="Bolt",1,0)&amp;IF(AL603="None",0,IF(AL603="1G",1,IF(AL603="4x4",2,3)))&amp;")")</f>
        <v/>
      </c>
      <c r="AC603" s="68" t="str">
        <f>IF(D603="MCC","MC Cable Wire Colors "&amp;_xlfn.XLOOKUP(C603,table_Termination[Connector],table_Termination[MCC_Wire_Colors]),"")</f>
        <v/>
      </c>
      <c r="AD603" s="69"/>
      <c r="AG603" t="e">
        <f>IF(AND(LEFT(C603,2)="L6",_xlfn.NUMBERVALUE(LEFT(U603,3))&gt;250),"1ph",_xlfn.XLOOKUP(C603,table_Termination[Connector],table_Termination[Phasing]))</f>
        <v>#N/A</v>
      </c>
      <c r="AH603" t="e">
        <f>_xlfn.XLOOKUP('Order Entry'!AG603,lookup!$O$3:$O$7,lookup!$P$3:$P$7)</f>
        <v>#N/A</v>
      </c>
      <c r="AI603" t="e">
        <f>_xlfn.XLOOKUP('Order Entry'!AG603,lookup!$O$3:$O$7,lookup!$Q$3:$Q$7)</f>
        <v>#N/A</v>
      </c>
      <c r="AJ603">
        <f t="shared" si="100"/>
        <v>0</v>
      </c>
      <c r="AK603" t="e">
        <f>_xlfn.XLOOKUP(C603,table_Termination[Connector],table_Termination[Plate_Hole])</f>
        <v>#N/A</v>
      </c>
      <c r="AL603" t="e">
        <f>_xlfn.XLOOKUP(V603,lookup!$AD$68:$AD$72,lookup!$AC$68:$AC$72)</f>
        <v>#N/A</v>
      </c>
      <c r="AM603" s="44" t="str" cm="1">
        <f t="array" ref="AM603">IF(C603="","",IF(_xlfn.XLOOKUP(C603,table_Termination[Connector],table_Termination[Plate_Hole])=1.6,{"4x4","1G"},IF(_xlfn.XLOOKUP(C603,table_Termination[Connector],table_Termination[Plate_Hole])=2.1,"4x4","None")))</f>
        <v/>
      </c>
      <c r="AO603" s="44" t="str" cm="1">
        <f t="array" ref="AO603">IF(AM603="","None",_xlfn.XLOOKUP(_xlfn.ANCHORARRAY(AM603),lookup!$AC$68:$AC$72,lookup!$AD$68:$AD$72))</f>
        <v>None</v>
      </c>
      <c r="AQ603" s="44" t="s">
        <v>283</v>
      </c>
      <c r="AR603" t="str">
        <f>IF(C603="","",_xlfn.XLOOKUP(_xlfn.XLOOKUP(C603,table_Termination[Connector],table_Termination[SQD_Breaker]),Table_Breaker[breaker],Table_Breaker[Description]))</f>
        <v/>
      </c>
      <c r="AS603" t="str">
        <f>IF(C603="","",_xlfn.XLOOKUP(_xlfn.XLOOKUP(C603,table_Termination[Connector],table_Termination[HV_Siem_Breaker]),Table_Breaker[breaker],Table_Breaker[Description],""))</f>
        <v/>
      </c>
      <c r="AT603" s="44" t="s">
        <v>283</v>
      </c>
      <c r="AU603" t="e">
        <f t="shared" si="104"/>
        <v>#N/A</v>
      </c>
      <c r="AV603" t="e">
        <f t="shared" si="105"/>
        <v>#N/A</v>
      </c>
      <c r="AW603" s="44" t="str" cm="1">
        <f t="array" ref="AW603">IF(D603="","",_xlfn.TOROW(lookup!A784:A796))</f>
        <v/>
      </c>
    </row>
    <row r="604" spans="1:49" x14ac:dyDescent="0.25">
      <c r="A604" s="56">
        <v>595</v>
      </c>
      <c r="B604" s="57" t="str">
        <f t="shared" si="101"/>
        <v/>
      </c>
      <c r="C604" s="58"/>
      <c r="D604" s="58"/>
      <c r="E604" s="57"/>
      <c r="F604" s="57" t="str">
        <f t="shared" si="102"/>
        <v/>
      </c>
      <c r="G604" s="57"/>
      <c r="H604" s="59"/>
      <c r="I604" s="59" t="s">
        <v>183</v>
      </c>
      <c r="J604" s="59" t="s">
        <v>183</v>
      </c>
      <c r="K604" s="59"/>
      <c r="L604" s="60" t="str">
        <f t="shared" si="106"/>
        <v/>
      </c>
      <c r="M604" s="60" t="str">
        <f t="shared" si="107"/>
        <v/>
      </c>
      <c r="N604" s="59"/>
      <c r="O604" s="59"/>
      <c r="P604" s="61"/>
      <c r="Q604" s="61"/>
      <c r="R604" s="62" t="str">
        <f>IF(C604="","",_xlfn.XLOOKUP(C604,table_Termination[Connector],table_Termination[Conduit_Size]))</f>
        <v/>
      </c>
      <c r="S604" s="63" t="str">
        <f>IF(C604="","",_xlfn.XLOOKUP(C604,table_Termination[Connector],table_Termination[Wire AWG]))</f>
        <v/>
      </c>
      <c r="T604" s="64" t="str">
        <f t="shared" si="99"/>
        <v/>
      </c>
      <c r="U604" s="65" t="str">
        <f>IF(C604="","",LEFT(_xlfn.XLOOKUP(C604,table_Termination[Connector],table_Termination[Voltage]),3))</f>
        <v/>
      </c>
      <c r="V604" s="66" t="str">
        <f t="shared" si="108"/>
        <v/>
      </c>
      <c r="W604" s="64" t="str" cm="1">
        <f t="array" aca="1" ref="W604" ca="1">IF(C604="","",IF(D604="MCC","------",IF(K604="","Black",_xlfn.XLOOKUP(K604,Table_RotateWireColor[circuit],INDIRECT("Table_RotateWireColor["&amp;U604&amp;"]")))))</f>
        <v/>
      </c>
      <c r="X604" s="64" t="str" cm="1">
        <f t="array" aca="1" ref="X604" ca="1">IF(C604="","",IF(D604="MCC","-----",IF(AH604=1,"-",IF(K604="","Red",_xlfn.XLOOKUP(L604,Table_RotateWireColor[circuit],INDIRECT("Table_RotateWireColor["&amp;U604&amp;"]"))))))</f>
        <v/>
      </c>
      <c r="Y604" s="64" t="str" cm="1">
        <f t="array" aca="1" ref="Y604" ca="1">IF(C604="","",IF(D604="MCC","-----",IF(AH604&lt;=2,"-",IF(K604="","Blue",_xlfn.XLOOKUP(M604,Table_RotateWireColor[circuit],INDIRECT("Table_RotateWireColor["&amp;U604&amp;"]"))))))</f>
        <v/>
      </c>
      <c r="Z604" s="64" t="str" cm="1">
        <f t="array" aca="1" ref="Z604" ca="1">IF(C604="","",IF(D604="MCC","-----",IF(AI604&lt;&gt;1,"-",IF(K604="","White",_xlfn.XLOOKUP("N",Table_RotateWireColor[circuit],INDIRECT("Table_RotateWireColor["&amp;U604&amp;"]"))))))</f>
        <v/>
      </c>
      <c r="AA604" s="64" t="str">
        <f t="shared" si="103"/>
        <v/>
      </c>
      <c r="AB604" s="67" t="str">
        <f>IF(C604="","","PWxx-"&amp;_xlfn.XLOOKUP(C604,table_Termination[Connector],table_Termination[Abbreviation])&amp;"T-xxSALx("&amp;IF(D604="LFMC",0,IF(D604="MCC",1,3))&amp;IF(Q604="Bolt",1,0)&amp;IF(AL604="None",0,IF(AL604="1G",1,IF(AL604="4x4",2,3)))&amp;")")</f>
        <v/>
      </c>
      <c r="AC604" s="68" t="str">
        <f>IF(D604="MCC","MC Cable Wire Colors "&amp;_xlfn.XLOOKUP(C604,table_Termination[Connector],table_Termination[MCC_Wire_Colors]),"")</f>
        <v/>
      </c>
      <c r="AD604" s="69"/>
      <c r="AG604" t="e">
        <f>IF(AND(LEFT(C604,2)="L6",_xlfn.NUMBERVALUE(LEFT(U604,3))&gt;250),"1ph",_xlfn.XLOOKUP(C604,table_Termination[Connector],table_Termination[Phasing]))</f>
        <v>#N/A</v>
      </c>
      <c r="AH604" t="e">
        <f>_xlfn.XLOOKUP('Order Entry'!AG604,lookup!$O$3:$O$7,lookup!$P$3:$P$7)</f>
        <v>#N/A</v>
      </c>
      <c r="AI604" t="e">
        <f>_xlfn.XLOOKUP('Order Entry'!AG604,lookup!$O$3:$O$7,lookup!$Q$3:$Q$7)</f>
        <v>#N/A</v>
      </c>
      <c r="AJ604">
        <f t="shared" si="100"/>
        <v>0</v>
      </c>
      <c r="AK604" t="e">
        <f>_xlfn.XLOOKUP(C604,table_Termination[Connector],table_Termination[Plate_Hole])</f>
        <v>#N/A</v>
      </c>
      <c r="AL604" t="e">
        <f>_xlfn.XLOOKUP(V604,lookup!$AD$68:$AD$72,lookup!$AC$68:$AC$72)</f>
        <v>#N/A</v>
      </c>
      <c r="AM604" s="44" t="str" cm="1">
        <f t="array" ref="AM604">IF(C604="","",IF(_xlfn.XLOOKUP(C604,table_Termination[Connector],table_Termination[Plate_Hole])=1.6,{"4x4","1G"},IF(_xlfn.XLOOKUP(C604,table_Termination[Connector],table_Termination[Plate_Hole])=2.1,"4x4","None")))</f>
        <v/>
      </c>
      <c r="AO604" s="44" t="str" cm="1">
        <f t="array" ref="AO604">IF(AM604="","None",_xlfn.XLOOKUP(_xlfn.ANCHORARRAY(AM604),lookup!$AC$68:$AC$72,lookup!$AD$68:$AD$72))</f>
        <v>None</v>
      </c>
      <c r="AQ604" s="44" t="s">
        <v>283</v>
      </c>
      <c r="AR604" t="str">
        <f>IF(C604="","",_xlfn.XLOOKUP(_xlfn.XLOOKUP(C604,table_Termination[Connector],table_Termination[SQD_Breaker]),Table_Breaker[breaker],Table_Breaker[Description]))</f>
        <v/>
      </c>
      <c r="AS604" t="str">
        <f>IF(C604="","",_xlfn.XLOOKUP(_xlfn.XLOOKUP(C604,table_Termination[Connector],table_Termination[HV_Siem_Breaker]),Table_Breaker[breaker],Table_Breaker[Description],""))</f>
        <v/>
      </c>
      <c r="AT604" s="44" t="s">
        <v>283</v>
      </c>
      <c r="AU604" t="e">
        <f t="shared" si="104"/>
        <v>#N/A</v>
      </c>
      <c r="AV604" t="e">
        <f t="shared" si="105"/>
        <v>#N/A</v>
      </c>
      <c r="AW604" s="44" t="str" cm="1">
        <f t="array" ref="AW604">IF(D604="","",_xlfn.TOROW(lookup!A785:A797))</f>
        <v/>
      </c>
    </row>
    <row r="605" spans="1:49" x14ac:dyDescent="0.25">
      <c r="A605" s="56">
        <v>596</v>
      </c>
      <c r="B605" s="57" t="str">
        <f t="shared" si="101"/>
        <v/>
      </c>
      <c r="C605" s="58"/>
      <c r="D605" s="58"/>
      <c r="E605" s="57"/>
      <c r="F605" s="57" t="str">
        <f t="shared" si="102"/>
        <v/>
      </c>
      <c r="G605" s="57"/>
      <c r="H605" s="59"/>
      <c r="I605" s="59" t="s">
        <v>183</v>
      </c>
      <c r="J605" s="59" t="s">
        <v>183</v>
      </c>
      <c r="K605" s="59"/>
      <c r="L605" s="60" t="str">
        <f t="shared" si="106"/>
        <v/>
      </c>
      <c r="M605" s="60" t="str">
        <f t="shared" si="107"/>
        <v/>
      </c>
      <c r="N605" s="59"/>
      <c r="O605" s="59"/>
      <c r="P605" s="61"/>
      <c r="Q605" s="61"/>
      <c r="R605" s="62" t="str">
        <f>IF(C605="","",_xlfn.XLOOKUP(C605,table_Termination[Connector],table_Termination[Conduit_Size]))</f>
        <v/>
      </c>
      <c r="S605" s="63" t="str">
        <f>IF(C605="","",_xlfn.XLOOKUP(C605,table_Termination[Connector],table_Termination[Wire AWG]))</f>
        <v/>
      </c>
      <c r="T605" s="64" t="str">
        <f t="shared" si="99"/>
        <v/>
      </c>
      <c r="U605" s="65" t="str">
        <f>IF(C605="","",LEFT(_xlfn.XLOOKUP(C605,table_Termination[Connector],table_Termination[Voltage]),3))</f>
        <v/>
      </c>
      <c r="V605" s="66" t="str">
        <f t="shared" si="108"/>
        <v/>
      </c>
      <c r="W605" s="64" t="str" cm="1">
        <f t="array" aca="1" ref="W605" ca="1">IF(C605="","",IF(D605="MCC","------",IF(K605="","Black",_xlfn.XLOOKUP(K605,Table_RotateWireColor[circuit],INDIRECT("Table_RotateWireColor["&amp;U605&amp;"]")))))</f>
        <v/>
      </c>
      <c r="X605" s="64" t="str" cm="1">
        <f t="array" aca="1" ref="X605" ca="1">IF(C605="","",IF(D605="MCC","-----",IF(AH605=1,"-",IF(K605="","Red",_xlfn.XLOOKUP(L605,Table_RotateWireColor[circuit],INDIRECT("Table_RotateWireColor["&amp;U605&amp;"]"))))))</f>
        <v/>
      </c>
      <c r="Y605" s="64" t="str" cm="1">
        <f t="array" aca="1" ref="Y605" ca="1">IF(C605="","",IF(D605="MCC","-----",IF(AH605&lt;=2,"-",IF(K605="","Blue",_xlfn.XLOOKUP(M605,Table_RotateWireColor[circuit],INDIRECT("Table_RotateWireColor["&amp;U605&amp;"]"))))))</f>
        <v/>
      </c>
      <c r="Z605" s="64" t="str" cm="1">
        <f t="array" aca="1" ref="Z605" ca="1">IF(C605="","",IF(D605="MCC","-----",IF(AI605&lt;&gt;1,"-",IF(K605="","White",_xlfn.XLOOKUP("N",Table_RotateWireColor[circuit],INDIRECT("Table_RotateWireColor["&amp;U605&amp;"]"))))))</f>
        <v/>
      </c>
      <c r="AA605" s="64" t="str">
        <f t="shared" si="103"/>
        <v/>
      </c>
      <c r="AB605" s="67" t="str">
        <f>IF(C605="","","PWxx-"&amp;_xlfn.XLOOKUP(C605,table_Termination[Connector],table_Termination[Abbreviation])&amp;"T-xxSALx("&amp;IF(D605="LFMC",0,IF(D605="MCC",1,3))&amp;IF(Q605="Bolt",1,0)&amp;IF(AL605="None",0,IF(AL605="1G",1,IF(AL605="4x4",2,3)))&amp;")")</f>
        <v/>
      </c>
      <c r="AC605" s="68" t="str">
        <f>IF(D605="MCC","MC Cable Wire Colors "&amp;_xlfn.XLOOKUP(C605,table_Termination[Connector],table_Termination[MCC_Wire_Colors]),"")</f>
        <v/>
      </c>
      <c r="AD605" s="69"/>
      <c r="AG605" t="e">
        <f>IF(AND(LEFT(C605,2)="L6",_xlfn.NUMBERVALUE(LEFT(U605,3))&gt;250),"1ph",_xlfn.XLOOKUP(C605,table_Termination[Connector],table_Termination[Phasing]))</f>
        <v>#N/A</v>
      </c>
      <c r="AH605" t="e">
        <f>_xlfn.XLOOKUP('Order Entry'!AG605,lookup!$O$3:$O$7,lookup!$P$3:$P$7)</f>
        <v>#N/A</v>
      </c>
      <c r="AI605" t="e">
        <f>_xlfn.XLOOKUP('Order Entry'!AG605,lookup!$O$3:$O$7,lookup!$Q$3:$Q$7)</f>
        <v>#N/A</v>
      </c>
      <c r="AJ605">
        <f t="shared" si="100"/>
        <v>0</v>
      </c>
      <c r="AK605" t="e">
        <f>_xlfn.XLOOKUP(C605,table_Termination[Connector],table_Termination[Plate_Hole])</f>
        <v>#N/A</v>
      </c>
      <c r="AL605" t="e">
        <f>_xlfn.XLOOKUP(V605,lookup!$AD$68:$AD$72,lookup!$AC$68:$AC$72)</f>
        <v>#N/A</v>
      </c>
      <c r="AM605" s="44" t="str" cm="1">
        <f t="array" ref="AM605">IF(C605="","",IF(_xlfn.XLOOKUP(C605,table_Termination[Connector],table_Termination[Plate_Hole])=1.6,{"4x4","1G"},IF(_xlfn.XLOOKUP(C605,table_Termination[Connector],table_Termination[Plate_Hole])=2.1,"4x4","None")))</f>
        <v/>
      </c>
      <c r="AO605" s="44" t="str" cm="1">
        <f t="array" ref="AO605">IF(AM605="","None",_xlfn.XLOOKUP(_xlfn.ANCHORARRAY(AM605),lookup!$AC$68:$AC$72,lookup!$AD$68:$AD$72))</f>
        <v>None</v>
      </c>
      <c r="AQ605" s="44" t="s">
        <v>283</v>
      </c>
      <c r="AR605" t="str">
        <f>IF(C605="","",_xlfn.XLOOKUP(_xlfn.XLOOKUP(C605,table_Termination[Connector],table_Termination[SQD_Breaker]),Table_Breaker[breaker],Table_Breaker[Description]))</f>
        <v/>
      </c>
      <c r="AS605" t="str">
        <f>IF(C605="","",_xlfn.XLOOKUP(_xlfn.XLOOKUP(C605,table_Termination[Connector],table_Termination[HV_Siem_Breaker]),Table_Breaker[breaker],Table_Breaker[Description],""))</f>
        <v/>
      </c>
      <c r="AT605" s="44" t="s">
        <v>283</v>
      </c>
      <c r="AU605" t="e">
        <f t="shared" si="104"/>
        <v>#N/A</v>
      </c>
      <c r="AV605" t="e">
        <f t="shared" si="105"/>
        <v>#N/A</v>
      </c>
      <c r="AW605" s="44" t="str" cm="1">
        <f t="array" ref="AW605">IF(D605="","",_xlfn.TOROW(lookup!A786:A798))</f>
        <v/>
      </c>
    </row>
    <row r="606" spans="1:49" x14ac:dyDescent="0.25">
      <c r="A606" s="56">
        <v>597</v>
      </c>
      <c r="B606" s="57" t="str">
        <f t="shared" si="101"/>
        <v/>
      </c>
      <c r="C606" s="58"/>
      <c r="D606" s="58"/>
      <c r="E606" s="57"/>
      <c r="F606" s="57" t="str">
        <f t="shared" si="102"/>
        <v/>
      </c>
      <c r="G606" s="57"/>
      <c r="H606" s="59"/>
      <c r="I606" s="59" t="s">
        <v>183</v>
      </c>
      <c r="J606" s="59" t="s">
        <v>183</v>
      </c>
      <c r="K606" s="59"/>
      <c r="L606" s="60" t="str">
        <f t="shared" si="106"/>
        <v/>
      </c>
      <c r="M606" s="60" t="str">
        <f t="shared" si="107"/>
        <v/>
      </c>
      <c r="N606" s="59"/>
      <c r="O606" s="59"/>
      <c r="P606" s="61"/>
      <c r="Q606" s="61"/>
      <c r="R606" s="62" t="str">
        <f>IF(C606="","",_xlfn.XLOOKUP(C606,table_Termination[Connector],table_Termination[Conduit_Size]))</f>
        <v/>
      </c>
      <c r="S606" s="63" t="str">
        <f>IF(C606="","",_xlfn.XLOOKUP(C606,table_Termination[Connector],table_Termination[Wire AWG]))</f>
        <v/>
      </c>
      <c r="T606" s="64" t="str">
        <f t="shared" si="99"/>
        <v/>
      </c>
      <c r="U606" s="65" t="str">
        <f>IF(C606="","",LEFT(_xlfn.XLOOKUP(C606,table_Termination[Connector],table_Termination[Voltage]),3))</f>
        <v/>
      </c>
      <c r="V606" s="66" t="str">
        <f t="shared" si="108"/>
        <v/>
      </c>
      <c r="W606" s="64" t="str" cm="1">
        <f t="array" aca="1" ref="W606" ca="1">IF(C606="","",IF(D606="MCC","------",IF(K606="","Black",_xlfn.XLOOKUP(K606,Table_RotateWireColor[circuit],INDIRECT("Table_RotateWireColor["&amp;U606&amp;"]")))))</f>
        <v/>
      </c>
      <c r="X606" s="64" t="str" cm="1">
        <f t="array" aca="1" ref="X606" ca="1">IF(C606="","",IF(D606="MCC","-----",IF(AH606=1,"-",IF(K606="","Red",_xlfn.XLOOKUP(L606,Table_RotateWireColor[circuit],INDIRECT("Table_RotateWireColor["&amp;U606&amp;"]"))))))</f>
        <v/>
      </c>
      <c r="Y606" s="64" t="str" cm="1">
        <f t="array" aca="1" ref="Y606" ca="1">IF(C606="","",IF(D606="MCC","-----",IF(AH606&lt;=2,"-",IF(K606="","Blue",_xlfn.XLOOKUP(M606,Table_RotateWireColor[circuit],INDIRECT("Table_RotateWireColor["&amp;U606&amp;"]"))))))</f>
        <v/>
      </c>
      <c r="Z606" s="64" t="str" cm="1">
        <f t="array" aca="1" ref="Z606" ca="1">IF(C606="","",IF(D606="MCC","-----",IF(AI606&lt;&gt;1,"-",IF(K606="","White",_xlfn.XLOOKUP("N",Table_RotateWireColor[circuit],INDIRECT("Table_RotateWireColor["&amp;U606&amp;"]"))))))</f>
        <v/>
      </c>
      <c r="AA606" s="64" t="str">
        <f t="shared" si="103"/>
        <v/>
      </c>
      <c r="AB606" s="67" t="str">
        <f>IF(C606="","","PWxx-"&amp;_xlfn.XLOOKUP(C606,table_Termination[Connector],table_Termination[Abbreviation])&amp;"T-xxSALx("&amp;IF(D606="LFMC",0,IF(D606="MCC",1,3))&amp;IF(Q606="Bolt",1,0)&amp;IF(AL606="None",0,IF(AL606="1G",1,IF(AL606="4x4",2,3)))&amp;")")</f>
        <v/>
      </c>
      <c r="AC606" s="68" t="str">
        <f>IF(D606="MCC","MC Cable Wire Colors "&amp;_xlfn.XLOOKUP(C606,table_Termination[Connector],table_Termination[MCC_Wire_Colors]),"")</f>
        <v/>
      </c>
      <c r="AD606" s="69"/>
      <c r="AG606" t="e">
        <f>IF(AND(LEFT(C606,2)="L6",_xlfn.NUMBERVALUE(LEFT(U606,3))&gt;250),"1ph",_xlfn.XLOOKUP(C606,table_Termination[Connector],table_Termination[Phasing]))</f>
        <v>#N/A</v>
      </c>
      <c r="AH606" t="e">
        <f>_xlfn.XLOOKUP('Order Entry'!AG606,lookup!$O$3:$O$7,lookup!$P$3:$P$7)</f>
        <v>#N/A</v>
      </c>
      <c r="AI606" t="e">
        <f>_xlfn.XLOOKUP('Order Entry'!AG606,lookup!$O$3:$O$7,lookup!$Q$3:$Q$7)</f>
        <v>#N/A</v>
      </c>
      <c r="AJ606">
        <f t="shared" si="100"/>
        <v>0</v>
      </c>
      <c r="AK606" t="e">
        <f>_xlfn.XLOOKUP(C606,table_Termination[Connector],table_Termination[Plate_Hole])</f>
        <v>#N/A</v>
      </c>
      <c r="AL606" t="e">
        <f>_xlfn.XLOOKUP(V606,lookup!$AD$68:$AD$72,lookup!$AC$68:$AC$72)</f>
        <v>#N/A</v>
      </c>
      <c r="AM606" s="44" t="str" cm="1">
        <f t="array" ref="AM606">IF(C606="","",IF(_xlfn.XLOOKUP(C606,table_Termination[Connector],table_Termination[Plate_Hole])=1.6,{"4x4","1G"},IF(_xlfn.XLOOKUP(C606,table_Termination[Connector],table_Termination[Plate_Hole])=2.1,"4x4","None")))</f>
        <v/>
      </c>
      <c r="AO606" s="44" t="str" cm="1">
        <f t="array" ref="AO606">IF(AM606="","None",_xlfn.XLOOKUP(_xlfn.ANCHORARRAY(AM606),lookup!$AC$68:$AC$72,lookup!$AD$68:$AD$72))</f>
        <v>None</v>
      </c>
      <c r="AQ606" s="44" t="s">
        <v>283</v>
      </c>
      <c r="AR606" t="str">
        <f>IF(C606="","",_xlfn.XLOOKUP(_xlfn.XLOOKUP(C606,table_Termination[Connector],table_Termination[SQD_Breaker]),Table_Breaker[breaker],Table_Breaker[Description]))</f>
        <v/>
      </c>
      <c r="AS606" t="str">
        <f>IF(C606="","",_xlfn.XLOOKUP(_xlfn.XLOOKUP(C606,table_Termination[Connector],table_Termination[HV_Siem_Breaker]),Table_Breaker[breaker],Table_Breaker[Description],""))</f>
        <v/>
      </c>
      <c r="AT606" s="44" t="s">
        <v>283</v>
      </c>
      <c r="AU606" t="e">
        <f t="shared" si="104"/>
        <v>#N/A</v>
      </c>
      <c r="AV606" t="e">
        <f t="shared" si="105"/>
        <v>#N/A</v>
      </c>
      <c r="AW606" s="44" t="str" cm="1">
        <f t="array" ref="AW606">IF(D606="","",_xlfn.TOROW(lookup!A787:A799))</f>
        <v/>
      </c>
    </row>
    <row r="607" spans="1:49" x14ac:dyDescent="0.25">
      <c r="A607" s="56">
        <v>598</v>
      </c>
      <c r="B607" s="57" t="str">
        <f t="shared" si="101"/>
        <v/>
      </c>
      <c r="C607" s="58"/>
      <c r="D607" s="58"/>
      <c r="E607" s="57"/>
      <c r="F607" s="57" t="str">
        <f t="shared" si="102"/>
        <v/>
      </c>
      <c r="G607" s="57"/>
      <c r="H607" s="59"/>
      <c r="I607" s="59" t="s">
        <v>183</v>
      </c>
      <c r="J607" s="59" t="s">
        <v>183</v>
      </c>
      <c r="K607" s="59"/>
      <c r="L607" s="60" t="str">
        <f t="shared" si="106"/>
        <v/>
      </c>
      <c r="M607" s="60" t="str">
        <f t="shared" si="107"/>
        <v/>
      </c>
      <c r="N607" s="59"/>
      <c r="O607" s="59"/>
      <c r="P607" s="61"/>
      <c r="Q607" s="61"/>
      <c r="R607" s="62" t="str">
        <f>IF(C607="","",_xlfn.XLOOKUP(C607,table_Termination[Connector],table_Termination[Conduit_Size]))</f>
        <v/>
      </c>
      <c r="S607" s="63" t="str">
        <f>IF(C607="","",_xlfn.XLOOKUP(C607,table_Termination[Connector],table_Termination[Wire AWG]))</f>
        <v/>
      </c>
      <c r="T607" s="64" t="str">
        <f t="shared" si="99"/>
        <v/>
      </c>
      <c r="U607" s="65" t="str">
        <f>IF(C607="","",LEFT(_xlfn.XLOOKUP(C607,table_Termination[Connector],table_Termination[Voltage]),3))</f>
        <v/>
      </c>
      <c r="V607" s="66" t="str">
        <f t="shared" si="108"/>
        <v/>
      </c>
      <c r="W607" s="64" t="str" cm="1">
        <f t="array" aca="1" ref="W607" ca="1">IF(C607="","",IF(D607="MCC","------",IF(K607="","Black",_xlfn.XLOOKUP(K607,Table_RotateWireColor[circuit],INDIRECT("Table_RotateWireColor["&amp;U607&amp;"]")))))</f>
        <v/>
      </c>
      <c r="X607" s="64" t="str" cm="1">
        <f t="array" aca="1" ref="X607" ca="1">IF(C607="","",IF(D607="MCC","-----",IF(AH607=1,"-",IF(K607="","Red",_xlfn.XLOOKUP(L607,Table_RotateWireColor[circuit],INDIRECT("Table_RotateWireColor["&amp;U607&amp;"]"))))))</f>
        <v/>
      </c>
      <c r="Y607" s="64" t="str" cm="1">
        <f t="array" aca="1" ref="Y607" ca="1">IF(C607="","",IF(D607="MCC","-----",IF(AH607&lt;=2,"-",IF(K607="","Blue",_xlfn.XLOOKUP(M607,Table_RotateWireColor[circuit],INDIRECT("Table_RotateWireColor["&amp;U607&amp;"]"))))))</f>
        <v/>
      </c>
      <c r="Z607" s="64" t="str" cm="1">
        <f t="array" aca="1" ref="Z607" ca="1">IF(C607="","",IF(D607="MCC","-----",IF(AI607&lt;&gt;1,"-",IF(K607="","White",_xlfn.XLOOKUP("N",Table_RotateWireColor[circuit],INDIRECT("Table_RotateWireColor["&amp;U607&amp;"]"))))))</f>
        <v/>
      </c>
      <c r="AA607" s="64" t="str">
        <f t="shared" si="103"/>
        <v/>
      </c>
      <c r="AB607" s="67" t="str">
        <f>IF(C607="","","PWxx-"&amp;_xlfn.XLOOKUP(C607,table_Termination[Connector],table_Termination[Abbreviation])&amp;"T-xxSALx("&amp;IF(D607="LFMC",0,IF(D607="MCC",1,3))&amp;IF(Q607="Bolt",1,0)&amp;IF(AL607="None",0,IF(AL607="1G",1,IF(AL607="4x4",2,3)))&amp;")")</f>
        <v/>
      </c>
      <c r="AC607" s="68" t="str">
        <f>IF(D607="MCC","MC Cable Wire Colors "&amp;_xlfn.XLOOKUP(C607,table_Termination[Connector],table_Termination[MCC_Wire_Colors]),"")</f>
        <v/>
      </c>
      <c r="AD607" s="69"/>
      <c r="AG607" t="e">
        <f>IF(AND(LEFT(C607,2)="L6",_xlfn.NUMBERVALUE(LEFT(U607,3))&gt;250),"1ph",_xlfn.XLOOKUP(C607,table_Termination[Connector],table_Termination[Phasing]))</f>
        <v>#N/A</v>
      </c>
      <c r="AH607" t="e">
        <f>_xlfn.XLOOKUP('Order Entry'!AG607,lookup!$O$3:$O$7,lookup!$P$3:$P$7)</f>
        <v>#N/A</v>
      </c>
      <c r="AI607" t="e">
        <f>_xlfn.XLOOKUP('Order Entry'!AG607,lookup!$O$3:$O$7,lookup!$Q$3:$Q$7)</f>
        <v>#N/A</v>
      </c>
      <c r="AJ607">
        <f t="shared" si="100"/>
        <v>0</v>
      </c>
      <c r="AK607" t="e">
        <f>_xlfn.XLOOKUP(C607,table_Termination[Connector],table_Termination[Plate_Hole])</f>
        <v>#N/A</v>
      </c>
      <c r="AL607" t="e">
        <f>_xlfn.XLOOKUP(V607,lookup!$AD$68:$AD$72,lookup!$AC$68:$AC$72)</f>
        <v>#N/A</v>
      </c>
      <c r="AM607" s="44" t="str" cm="1">
        <f t="array" ref="AM607">IF(C607="","",IF(_xlfn.XLOOKUP(C607,table_Termination[Connector],table_Termination[Plate_Hole])=1.6,{"4x4","1G"},IF(_xlfn.XLOOKUP(C607,table_Termination[Connector],table_Termination[Plate_Hole])=2.1,"4x4","None")))</f>
        <v/>
      </c>
      <c r="AO607" s="44" t="str" cm="1">
        <f t="array" ref="AO607">IF(AM607="","None",_xlfn.XLOOKUP(_xlfn.ANCHORARRAY(AM607),lookup!$AC$68:$AC$72,lookup!$AD$68:$AD$72))</f>
        <v>None</v>
      </c>
      <c r="AQ607" s="44" t="s">
        <v>283</v>
      </c>
      <c r="AR607" t="str">
        <f>IF(C607="","",_xlfn.XLOOKUP(_xlfn.XLOOKUP(C607,table_Termination[Connector],table_Termination[SQD_Breaker]),Table_Breaker[breaker],Table_Breaker[Description]))</f>
        <v/>
      </c>
      <c r="AS607" t="str">
        <f>IF(C607="","",_xlfn.XLOOKUP(_xlfn.XLOOKUP(C607,table_Termination[Connector],table_Termination[HV_Siem_Breaker]),Table_Breaker[breaker],Table_Breaker[Description],""))</f>
        <v/>
      </c>
      <c r="AT607" s="44" t="s">
        <v>283</v>
      </c>
      <c r="AU607" t="e">
        <f t="shared" si="104"/>
        <v>#N/A</v>
      </c>
      <c r="AV607" t="e">
        <f t="shared" si="105"/>
        <v>#N/A</v>
      </c>
      <c r="AW607" s="44" t="str" cm="1">
        <f t="array" ref="AW607">IF(D607="","",_xlfn.TOROW(lookup!A788:A800))</f>
        <v/>
      </c>
    </row>
    <row r="608" spans="1:49" x14ac:dyDescent="0.25">
      <c r="A608" s="56">
        <v>599</v>
      </c>
      <c r="B608" s="57" t="str">
        <f t="shared" si="101"/>
        <v/>
      </c>
      <c r="C608" s="58"/>
      <c r="D608" s="58"/>
      <c r="E608" s="57"/>
      <c r="F608" s="57" t="str">
        <f t="shared" si="102"/>
        <v/>
      </c>
      <c r="G608" s="57"/>
      <c r="H608" s="59"/>
      <c r="I608" s="59" t="s">
        <v>183</v>
      </c>
      <c r="J608" s="59" t="s">
        <v>183</v>
      </c>
      <c r="K608" s="59"/>
      <c r="L608" s="60" t="str">
        <f t="shared" si="106"/>
        <v/>
      </c>
      <c r="M608" s="60" t="str">
        <f t="shared" si="107"/>
        <v/>
      </c>
      <c r="N608" s="59"/>
      <c r="O608" s="59"/>
      <c r="P608" s="61"/>
      <c r="Q608" s="61"/>
      <c r="R608" s="62" t="str">
        <f>IF(C608="","",_xlfn.XLOOKUP(C608,table_Termination[Connector],table_Termination[Conduit_Size]))</f>
        <v/>
      </c>
      <c r="S608" s="63" t="str">
        <f>IF(C608="","",_xlfn.XLOOKUP(C608,table_Termination[Connector],table_Termination[Wire AWG]))</f>
        <v/>
      </c>
      <c r="T608" s="64" t="str">
        <f t="shared" si="99"/>
        <v/>
      </c>
      <c r="U608" s="65" t="str">
        <f>IF(C608="","",LEFT(_xlfn.XLOOKUP(C608,table_Termination[Connector],table_Termination[Voltage]),3))</f>
        <v/>
      </c>
      <c r="V608" s="66" t="str">
        <f t="shared" si="108"/>
        <v/>
      </c>
      <c r="W608" s="64" t="str" cm="1">
        <f t="array" aca="1" ref="W608" ca="1">IF(C608="","",IF(D608="MCC","------",IF(K608="","Black",_xlfn.XLOOKUP(K608,Table_RotateWireColor[circuit],INDIRECT("Table_RotateWireColor["&amp;U608&amp;"]")))))</f>
        <v/>
      </c>
      <c r="X608" s="64" t="str" cm="1">
        <f t="array" aca="1" ref="X608" ca="1">IF(C608="","",IF(D608="MCC","-----",IF(AH608=1,"-",IF(K608="","Red",_xlfn.XLOOKUP(L608,Table_RotateWireColor[circuit],INDIRECT("Table_RotateWireColor["&amp;U608&amp;"]"))))))</f>
        <v/>
      </c>
      <c r="Y608" s="64" t="str" cm="1">
        <f t="array" aca="1" ref="Y608" ca="1">IF(C608="","",IF(D608="MCC","-----",IF(AH608&lt;=2,"-",IF(K608="","Blue",_xlfn.XLOOKUP(M608,Table_RotateWireColor[circuit],INDIRECT("Table_RotateWireColor["&amp;U608&amp;"]"))))))</f>
        <v/>
      </c>
      <c r="Z608" s="64" t="str" cm="1">
        <f t="array" aca="1" ref="Z608" ca="1">IF(C608="","",IF(D608="MCC","-----",IF(AI608&lt;&gt;1,"-",IF(K608="","White",_xlfn.XLOOKUP("N",Table_RotateWireColor[circuit],INDIRECT("Table_RotateWireColor["&amp;U608&amp;"]"))))))</f>
        <v/>
      </c>
      <c r="AA608" s="64" t="str">
        <f t="shared" si="103"/>
        <v/>
      </c>
      <c r="AB608" s="67" t="str">
        <f>IF(C608="","","PWxx-"&amp;_xlfn.XLOOKUP(C608,table_Termination[Connector],table_Termination[Abbreviation])&amp;"T-xxSALx("&amp;IF(D608="LFMC",0,IF(D608="MCC",1,3))&amp;IF(Q608="Bolt",1,0)&amp;IF(AL608="None",0,IF(AL608="1G",1,IF(AL608="4x4",2,3)))&amp;")")</f>
        <v/>
      </c>
      <c r="AC608" s="68" t="str">
        <f>IF(D608="MCC","MC Cable Wire Colors "&amp;_xlfn.XLOOKUP(C608,table_Termination[Connector],table_Termination[MCC_Wire_Colors]),"")</f>
        <v/>
      </c>
      <c r="AD608" s="69"/>
      <c r="AG608" t="e">
        <f>IF(AND(LEFT(C608,2)="L6",_xlfn.NUMBERVALUE(LEFT(U608,3))&gt;250),"1ph",_xlfn.XLOOKUP(C608,table_Termination[Connector],table_Termination[Phasing]))</f>
        <v>#N/A</v>
      </c>
      <c r="AH608" t="e">
        <f>_xlfn.XLOOKUP('Order Entry'!AG608,lookup!$O$3:$O$7,lookup!$P$3:$P$7)</f>
        <v>#N/A</v>
      </c>
      <c r="AI608" t="e">
        <f>_xlfn.XLOOKUP('Order Entry'!AG608,lookup!$O$3:$O$7,lookup!$Q$3:$Q$7)</f>
        <v>#N/A</v>
      </c>
      <c r="AJ608">
        <f t="shared" si="100"/>
        <v>0</v>
      </c>
      <c r="AK608" t="e">
        <f>_xlfn.XLOOKUP(C608,table_Termination[Connector],table_Termination[Plate_Hole])</f>
        <v>#N/A</v>
      </c>
      <c r="AL608" t="e">
        <f>_xlfn.XLOOKUP(V608,lookup!$AD$68:$AD$72,lookup!$AC$68:$AC$72)</f>
        <v>#N/A</v>
      </c>
      <c r="AM608" s="44" t="str" cm="1">
        <f t="array" ref="AM608">IF(C608="","",IF(_xlfn.XLOOKUP(C608,table_Termination[Connector],table_Termination[Plate_Hole])=1.6,{"4x4","1G"},IF(_xlfn.XLOOKUP(C608,table_Termination[Connector],table_Termination[Plate_Hole])=2.1,"4x4","None")))</f>
        <v/>
      </c>
      <c r="AO608" s="44" t="str" cm="1">
        <f t="array" ref="AO608">IF(AM608="","None",_xlfn.XLOOKUP(_xlfn.ANCHORARRAY(AM608),lookup!$AC$68:$AC$72,lookup!$AD$68:$AD$72))</f>
        <v>None</v>
      </c>
      <c r="AQ608" s="44" t="s">
        <v>283</v>
      </c>
      <c r="AR608" t="str">
        <f>IF(C608="","",_xlfn.XLOOKUP(_xlfn.XLOOKUP(C608,table_Termination[Connector],table_Termination[SQD_Breaker]),Table_Breaker[breaker],Table_Breaker[Description]))</f>
        <v/>
      </c>
      <c r="AS608" t="str">
        <f>IF(C608="","",_xlfn.XLOOKUP(_xlfn.XLOOKUP(C608,table_Termination[Connector],table_Termination[HV_Siem_Breaker]),Table_Breaker[breaker],Table_Breaker[Description],""))</f>
        <v/>
      </c>
      <c r="AT608" s="44" t="s">
        <v>283</v>
      </c>
      <c r="AU608" t="e">
        <f t="shared" si="104"/>
        <v>#N/A</v>
      </c>
      <c r="AV608" t="e">
        <f t="shared" si="105"/>
        <v>#N/A</v>
      </c>
      <c r="AW608" s="44" t="str" cm="1">
        <f t="array" ref="AW608">IF(D608="","",_xlfn.TOROW(lookup!A789:A801))</f>
        <v/>
      </c>
    </row>
    <row r="609" spans="1:49" x14ac:dyDescent="0.25">
      <c r="A609" s="56">
        <v>600</v>
      </c>
      <c r="B609" s="57" t="str">
        <f t="shared" si="101"/>
        <v/>
      </c>
      <c r="C609" s="58"/>
      <c r="D609" s="58"/>
      <c r="E609" s="57"/>
      <c r="F609" s="57" t="str">
        <f t="shared" si="102"/>
        <v/>
      </c>
      <c r="G609" s="57"/>
      <c r="H609" s="59"/>
      <c r="I609" s="59" t="s">
        <v>183</v>
      </c>
      <c r="J609" s="59" t="s">
        <v>183</v>
      </c>
      <c r="K609" s="59"/>
      <c r="L609" s="60" t="str">
        <f t="shared" si="106"/>
        <v/>
      </c>
      <c r="M609" s="60" t="str">
        <f t="shared" si="107"/>
        <v/>
      </c>
      <c r="N609" s="59"/>
      <c r="O609" s="59"/>
      <c r="P609" s="61"/>
      <c r="Q609" s="61"/>
      <c r="R609" s="62" t="str">
        <f>IF(C609="","",_xlfn.XLOOKUP(C609,table_Termination[Connector],table_Termination[Conduit_Size]))</f>
        <v/>
      </c>
      <c r="S609" s="63" t="str">
        <f>IF(C609="","",_xlfn.XLOOKUP(C609,table_Termination[Connector],table_Termination[Wire AWG]))</f>
        <v/>
      </c>
      <c r="T609" s="64" t="str">
        <f t="shared" si="99"/>
        <v/>
      </c>
      <c r="U609" s="65" t="str">
        <f>IF(C609="","",LEFT(_xlfn.XLOOKUP(C609,table_Termination[Connector],table_Termination[Voltage]),3))</f>
        <v/>
      </c>
      <c r="V609" s="66" t="str">
        <f t="shared" si="108"/>
        <v/>
      </c>
      <c r="W609" s="64" t="str" cm="1">
        <f t="array" aca="1" ref="W609" ca="1">IF(C609="","",IF(D609="MCC","------",IF(K609="","Black",_xlfn.XLOOKUP(K609,Table_RotateWireColor[circuit],INDIRECT("Table_RotateWireColor["&amp;U609&amp;"]")))))</f>
        <v/>
      </c>
      <c r="X609" s="64" t="str" cm="1">
        <f t="array" aca="1" ref="X609" ca="1">IF(C609="","",IF(D609="MCC","-----",IF(AH609=1,"-",IF(K609="","Red",_xlfn.XLOOKUP(L609,Table_RotateWireColor[circuit],INDIRECT("Table_RotateWireColor["&amp;U609&amp;"]"))))))</f>
        <v/>
      </c>
      <c r="Y609" s="64" t="str" cm="1">
        <f t="array" aca="1" ref="Y609" ca="1">IF(C609="","",IF(D609="MCC","-----",IF(AH609&lt;=2,"-",IF(K609="","Blue",_xlfn.XLOOKUP(M609,Table_RotateWireColor[circuit],INDIRECT("Table_RotateWireColor["&amp;U609&amp;"]"))))))</f>
        <v/>
      </c>
      <c r="Z609" s="64" t="str" cm="1">
        <f t="array" aca="1" ref="Z609" ca="1">IF(C609="","",IF(D609="MCC","-----",IF(AI609&lt;&gt;1,"-",IF(K609="","White",_xlfn.XLOOKUP("N",Table_RotateWireColor[circuit],INDIRECT("Table_RotateWireColor["&amp;U609&amp;"]"))))))</f>
        <v/>
      </c>
      <c r="AA609" s="64" t="str">
        <f t="shared" si="103"/>
        <v/>
      </c>
      <c r="AB609" s="67" t="str">
        <f>IF(C609="","","PWxx-"&amp;_xlfn.XLOOKUP(C609,table_Termination[Connector],table_Termination[Abbreviation])&amp;"T-xxSALx("&amp;IF(D609="LFMC",0,IF(D609="MCC",1,3))&amp;IF(Q609="Bolt",1,0)&amp;IF(AL609="None",0,IF(AL609="1G",1,IF(AL609="4x4",2,3)))&amp;")")</f>
        <v/>
      </c>
      <c r="AC609" s="68" t="str">
        <f>IF(D609="MCC","MC Cable Wire Colors "&amp;_xlfn.XLOOKUP(C609,table_Termination[Connector],table_Termination[MCC_Wire_Colors]),"")</f>
        <v/>
      </c>
      <c r="AD609" s="69"/>
      <c r="AG609" t="e">
        <f>IF(AND(LEFT(C609,2)="L6",_xlfn.NUMBERVALUE(LEFT(U609,3))&gt;250),"1ph",_xlfn.XLOOKUP(C609,table_Termination[Connector],table_Termination[Phasing]))</f>
        <v>#N/A</v>
      </c>
      <c r="AH609" t="e">
        <f>_xlfn.XLOOKUP('Order Entry'!AG609,lookup!$O$3:$O$7,lookup!$P$3:$P$7)</f>
        <v>#N/A</v>
      </c>
      <c r="AI609" t="e">
        <f>_xlfn.XLOOKUP('Order Entry'!AG609,lookup!$O$3:$O$7,lookup!$Q$3:$Q$7)</f>
        <v>#N/A</v>
      </c>
      <c r="AJ609">
        <f t="shared" si="100"/>
        <v>0</v>
      </c>
      <c r="AK609" t="e">
        <f>_xlfn.XLOOKUP(C609,table_Termination[Connector],table_Termination[Plate_Hole])</f>
        <v>#N/A</v>
      </c>
      <c r="AL609" t="e">
        <f>_xlfn.XLOOKUP(V609,lookup!$AD$68:$AD$72,lookup!$AC$68:$AC$72)</f>
        <v>#N/A</v>
      </c>
      <c r="AM609" s="44" t="str" cm="1">
        <f t="array" ref="AM609">IF(C609="","",IF(_xlfn.XLOOKUP(C609,table_Termination[Connector],table_Termination[Plate_Hole])=1.6,{"4x4","1G"},IF(_xlfn.XLOOKUP(C609,table_Termination[Connector],table_Termination[Plate_Hole])=2.1,"4x4","None")))</f>
        <v/>
      </c>
      <c r="AO609" s="44" t="str" cm="1">
        <f t="array" ref="AO609">IF(AM609="","None",_xlfn.XLOOKUP(_xlfn.ANCHORARRAY(AM609),lookup!$AC$68:$AC$72,lookup!$AD$68:$AD$72))</f>
        <v>None</v>
      </c>
      <c r="AQ609" s="44" t="s">
        <v>283</v>
      </c>
      <c r="AR609" t="str">
        <f>IF(C609="","",_xlfn.XLOOKUP(_xlfn.XLOOKUP(C609,table_Termination[Connector],table_Termination[SQD_Breaker]),Table_Breaker[breaker],Table_Breaker[Description]))</f>
        <v/>
      </c>
      <c r="AS609" t="str">
        <f>IF(C609="","",_xlfn.XLOOKUP(_xlfn.XLOOKUP(C609,table_Termination[Connector],table_Termination[HV_Siem_Breaker]),Table_Breaker[breaker],Table_Breaker[Description],""))</f>
        <v/>
      </c>
      <c r="AT609" s="44" t="s">
        <v>283</v>
      </c>
      <c r="AU609" t="e">
        <f t="shared" si="104"/>
        <v>#N/A</v>
      </c>
      <c r="AV609" t="e">
        <f t="shared" si="105"/>
        <v>#N/A</v>
      </c>
      <c r="AW609" s="44" t="str" cm="1">
        <f t="array" ref="AW609">IF(D609="","",_xlfn.TOROW(lookup!A790:A802))</f>
        <v/>
      </c>
    </row>
    <row r="610" spans="1:49" x14ac:dyDescent="0.25">
      <c r="A610" s="56">
        <v>601</v>
      </c>
      <c r="B610" s="57" t="str">
        <f t="shared" si="101"/>
        <v/>
      </c>
      <c r="C610" s="58"/>
      <c r="D610" s="58"/>
      <c r="E610" s="57"/>
      <c r="F610" s="57" t="str">
        <f t="shared" si="102"/>
        <v/>
      </c>
      <c r="G610" s="57"/>
      <c r="H610" s="59"/>
      <c r="I610" s="59" t="s">
        <v>183</v>
      </c>
      <c r="J610" s="59" t="s">
        <v>183</v>
      </c>
      <c r="K610" s="59"/>
      <c r="L610" s="60" t="str">
        <f t="shared" si="106"/>
        <v/>
      </c>
      <c r="M610" s="60" t="str">
        <f t="shared" si="107"/>
        <v/>
      </c>
      <c r="N610" s="59"/>
      <c r="O610" s="59"/>
      <c r="P610" s="61"/>
      <c r="Q610" s="61"/>
      <c r="R610" s="62" t="str">
        <f>IF(C610="","",_xlfn.XLOOKUP(C610,table_Termination[Connector],table_Termination[Conduit_Size]))</f>
        <v/>
      </c>
      <c r="S610" s="63" t="str">
        <f>IF(C610="","",_xlfn.XLOOKUP(C610,table_Termination[Connector],table_Termination[Wire AWG]))</f>
        <v/>
      </c>
      <c r="T610" s="64" t="str">
        <f t="shared" si="99"/>
        <v/>
      </c>
      <c r="U610" s="65" t="str">
        <f>IF(C610="","",LEFT(_xlfn.XLOOKUP(C610,table_Termination[Connector],table_Termination[Voltage]),3))</f>
        <v/>
      </c>
      <c r="V610" s="66" t="str">
        <f t="shared" si="108"/>
        <v/>
      </c>
      <c r="W610" s="64" t="str" cm="1">
        <f t="array" aca="1" ref="W610" ca="1">IF(C610="","",IF(D610="MCC","------",IF(K610="","Black",_xlfn.XLOOKUP(K610,Table_RotateWireColor[circuit],INDIRECT("Table_RotateWireColor["&amp;U610&amp;"]")))))</f>
        <v/>
      </c>
      <c r="X610" s="64" t="str" cm="1">
        <f t="array" aca="1" ref="X610" ca="1">IF(C610="","",IF(D610="MCC","-----",IF(AH610=1,"-",IF(K610="","Red",_xlfn.XLOOKUP(L610,Table_RotateWireColor[circuit],INDIRECT("Table_RotateWireColor["&amp;U610&amp;"]"))))))</f>
        <v/>
      </c>
      <c r="Y610" s="64" t="str" cm="1">
        <f t="array" aca="1" ref="Y610" ca="1">IF(C610="","",IF(D610="MCC","-----",IF(AH610&lt;=2,"-",IF(K610="","Blue",_xlfn.XLOOKUP(M610,Table_RotateWireColor[circuit],INDIRECT("Table_RotateWireColor["&amp;U610&amp;"]"))))))</f>
        <v/>
      </c>
      <c r="Z610" s="64" t="str" cm="1">
        <f t="array" aca="1" ref="Z610" ca="1">IF(C610="","",IF(D610="MCC","-----",IF(AI610&lt;&gt;1,"-",IF(K610="","White",_xlfn.XLOOKUP("N",Table_RotateWireColor[circuit],INDIRECT("Table_RotateWireColor["&amp;U610&amp;"]"))))))</f>
        <v/>
      </c>
      <c r="AA610" s="64" t="str">
        <f t="shared" si="103"/>
        <v/>
      </c>
      <c r="AB610" s="67" t="str">
        <f>IF(C610="","","PWxx-"&amp;_xlfn.XLOOKUP(C610,table_Termination[Connector],table_Termination[Abbreviation])&amp;"T-xxSALx("&amp;IF(D610="LFMC",0,IF(D610="MCC",1,3))&amp;IF(Q610="Bolt",1,0)&amp;IF(AL610="None",0,IF(AL610="1G",1,IF(AL610="4x4",2,3)))&amp;")")</f>
        <v/>
      </c>
      <c r="AC610" s="68" t="str">
        <f>IF(D610="MCC","MC Cable Wire Colors "&amp;_xlfn.XLOOKUP(C610,table_Termination[Connector],table_Termination[MCC_Wire_Colors]),"")</f>
        <v/>
      </c>
      <c r="AD610" s="69"/>
      <c r="AG610" t="e">
        <f>IF(AND(LEFT(C610,2)="L6",_xlfn.NUMBERVALUE(LEFT(U610,3))&gt;250),"1ph",_xlfn.XLOOKUP(C610,table_Termination[Connector],table_Termination[Phasing]))</f>
        <v>#N/A</v>
      </c>
      <c r="AH610" t="e">
        <f>_xlfn.XLOOKUP('Order Entry'!AG610,lookup!$O$3:$O$7,lookup!$P$3:$P$7)</f>
        <v>#N/A</v>
      </c>
      <c r="AI610" t="e">
        <f>_xlfn.XLOOKUP('Order Entry'!AG610,lookup!$O$3:$O$7,lookup!$Q$3:$Q$7)</f>
        <v>#N/A</v>
      </c>
      <c r="AJ610">
        <f t="shared" si="100"/>
        <v>0</v>
      </c>
      <c r="AK610" t="e">
        <f>_xlfn.XLOOKUP(C610,table_Termination[Connector],table_Termination[Plate_Hole])</f>
        <v>#N/A</v>
      </c>
      <c r="AL610" t="e">
        <f>_xlfn.XLOOKUP(V610,lookup!$AD$68:$AD$72,lookup!$AC$68:$AC$72)</f>
        <v>#N/A</v>
      </c>
      <c r="AM610" s="44" t="str" cm="1">
        <f t="array" ref="AM610">IF(C610="","",IF(_xlfn.XLOOKUP(C610,table_Termination[Connector],table_Termination[Plate_Hole])=1.6,{"4x4","1G"},IF(_xlfn.XLOOKUP(C610,table_Termination[Connector],table_Termination[Plate_Hole])=2.1,"4x4","None")))</f>
        <v/>
      </c>
      <c r="AO610" s="44" t="str" cm="1">
        <f t="array" ref="AO610">IF(AM610="","None",_xlfn.XLOOKUP(_xlfn.ANCHORARRAY(AM610),lookup!$AC$68:$AC$72,lookup!$AD$68:$AD$72))</f>
        <v>None</v>
      </c>
      <c r="AQ610" s="44" t="s">
        <v>283</v>
      </c>
      <c r="AR610" t="str">
        <f>IF(C610="","",_xlfn.XLOOKUP(_xlfn.XLOOKUP(C610,table_Termination[Connector],table_Termination[SQD_Breaker]),Table_Breaker[breaker],Table_Breaker[Description]))</f>
        <v/>
      </c>
      <c r="AS610" t="str">
        <f>IF(C610="","",_xlfn.XLOOKUP(_xlfn.XLOOKUP(C610,table_Termination[Connector],table_Termination[HV_Siem_Breaker]),Table_Breaker[breaker],Table_Breaker[Description],""))</f>
        <v/>
      </c>
      <c r="AT610" s="44" t="s">
        <v>283</v>
      </c>
      <c r="AU610" t="e">
        <f t="shared" si="104"/>
        <v>#N/A</v>
      </c>
      <c r="AV610" t="e">
        <f t="shared" si="105"/>
        <v>#N/A</v>
      </c>
      <c r="AW610" s="44" t="str" cm="1">
        <f t="array" ref="AW610">IF(D610="","",_xlfn.TOROW(lookup!A791:A803))</f>
        <v/>
      </c>
    </row>
    <row r="611" spans="1:49" x14ac:dyDescent="0.25">
      <c r="A611" s="56">
        <v>602</v>
      </c>
      <c r="B611" s="57" t="str">
        <f t="shared" si="101"/>
        <v/>
      </c>
      <c r="C611" s="58"/>
      <c r="D611" s="58"/>
      <c r="E611" s="57"/>
      <c r="F611" s="57" t="str">
        <f t="shared" si="102"/>
        <v/>
      </c>
      <c r="G611" s="57"/>
      <c r="H611" s="59"/>
      <c r="I611" s="59" t="s">
        <v>183</v>
      </c>
      <c r="J611" s="59" t="s">
        <v>183</v>
      </c>
      <c r="K611" s="59"/>
      <c r="L611" s="60" t="str">
        <f t="shared" si="106"/>
        <v/>
      </c>
      <c r="M611" s="60" t="str">
        <f t="shared" si="107"/>
        <v/>
      </c>
      <c r="N611" s="59"/>
      <c r="O611" s="59"/>
      <c r="P611" s="61"/>
      <c r="Q611" s="61"/>
      <c r="R611" s="62" t="str">
        <f>IF(C611="","",_xlfn.XLOOKUP(C611,table_Termination[Connector],table_Termination[Conduit_Size]))</f>
        <v/>
      </c>
      <c r="S611" s="63" t="str">
        <f>IF(C611="","",_xlfn.XLOOKUP(C611,table_Termination[Connector],table_Termination[Wire AWG]))</f>
        <v/>
      </c>
      <c r="T611" s="64" t="str">
        <f t="shared" si="99"/>
        <v/>
      </c>
      <c r="U611" s="65" t="str">
        <f>IF(C611="","",LEFT(_xlfn.XLOOKUP(C611,table_Termination[Connector],table_Termination[Voltage]),3))</f>
        <v/>
      </c>
      <c r="V611" s="66" t="str">
        <f t="shared" si="108"/>
        <v/>
      </c>
      <c r="W611" s="64" t="str" cm="1">
        <f t="array" aca="1" ref="W611" ca="1">IF(C611="","",IF(D611="MCC","------",IF(K611="","Black",_xlfn.XLOOKUP(K611,Table_RotateWireColor[circuit],INDIRECT("Table_RotateWireColor["&amp;U611&amp;"]")))))</f>
        <v/>
      </c>
      <c r="X611" s="64" t="str" cm="1">
        <f t="array" aca="1" ref="X611" ca="1">IF(C611="","",IF(D611="MCC","-----",IF(AH611=1,"-",IF(K611="","Red",_xlfn.XLOOKUP(L611,Table_RotateWireColor[circuit],INDIRECT("Table_RotateWireColor["&amp;U611&amp;"]"))))))</f>
        <v/>
      </c>
      <c r="Y611" s="64" t="str" cm="1">
        <f t="array" aca="1" ref="Y611" ca="1">IF(C611="","",IF(D611="MCC","-----",IF(AH611&lt;=2,"-",IF(K611="","Blue",_xlfn.XLOOKUP(M611,Table_RotateWireColor[circuit],INDIRECT("Table_RotateWireColor["&amp;U611&amp;"]"))))))</f>
        <v/>
      </c>
      <c r="Z611" s="64" t="str" cm="1">
        <f t="array" aca="1" ref="Z611" ca="1">IF(C611="","",IF(D611="MCC","-----",IF(AI611&lt;&gt;1,"-",IF(K611="","White",_xlfn.XLOOKUP("N",Table_RotateWireColor[circuit],INDIRECT("Table_RotateWireColor["&amp;U611&amp;"]"))))))</f>
        <v/>
      </c>
      <c r="AA611" s="64" t="str">
        <f t="shared" si="103"/>
        <v/>
      </c>
      <c r="AB611" s="67" t="str">
        <f>IF(C611="","","PWxx-"&amp;_xlfn.XLOOKUP(C611,table_Termination[Connector],table_Termination[Abbreviation])&amp;"T-xxSALx("&amp;IF(D611="LFMC",0,IF(D611="MCC",1,3))&amp;IF(Q611="Bolt",1,0)&amp;IF(AL611="None",0,IF(AL611="1G",1,IF(AL611="4x4",2,3)))&amp;")")</f>
        <v/>
      </c>
      <c r="AC611" s="68" t="str">
        <f>IF(D611="MCC","MC Cable Wire Colors "&amp;_xlfn.XLOOKUP(C611,table_Termination[Connector],table_Termination[MCC_Wire_Colors]),"")</f>
        <v/>
      </c>
      <c r="AD611" s="69"/>
      <c r="AG611" t="e">
        <f>IF(AND(LEFT(C611,2)="L6",_xlfn.NUMBERVALUE(LEFT(U611,3))&gt;250),"1ph",_xlfn.XLOOKUP(C611,table_Termination[Connector],table_Termination[Phasing]))</f>
        <v>#N/A</v>
      </c>
      <c r="AH611" t="e">
        <f>_xlfn.XLOOKUP('Order Entry'!AG611,lookup!$O$3:$O$7,lookup!$P$3:$P$7)</f>
        <v>#N/A</v>
      </c>
      <c r="AI611" t="e">
        <f>_xlfn.XLOOKUP('Order Entry'!AG611,lookup!$O$3:$O$7,lookup!$Q$3:$Q$7)</f>
        <v>#N/A</v>
      </c>
      <c r="AJ611">
        <f t="shared" si="100"/>
        <v>0</v>
      </c>
      <c r="AK611" t="e">
        <f>_xlfn.XLOOKUP(C611,table_Termination[Connector],table_Termination[Plate_Hole])</f>
        <v>#N/A</v>
      </c>
      <c r="AL611" t="e">
        <f>_xlfn.XLOOKUP(V611,lookup!$AD$68:$AD$72,lookup!$AC$68:$AC$72)</f>
        <v>#N/A</v>
      </c>
      <c r="AM611" s="44" t="str" cm="1">
        <f t="array" ref="AM611">IF(C611="","",IF(_xlfn.XLOOKUP(C611,table_Termination[Connector],table_Termination[Plate_Hole])=1.6,{"4x4","1G"},IF(_xlfn.XLOOKUP(C611,table_Termination[Connector],table_Termination[Plate_Hole])=2.1,"4x4","None")))</f>
        <v/>
      </c>
      <c r="AO611" s="44" t="str" cm="1">
        <f t="array" ref="AO611">IF(AM611="","None",_xlfn.XLOOKUP(_xlfn.ANCHORARRAY(AM611),lookup!$AC$68:$AC$72,lookup!$AD$68:$AD$72))</f>
        <v>None</v>
      </c>
      <c r="AQ611" s="44" t="s">
        <v>283</v>
      </c>
      <c r="AR611" t="str">
        <f>IF(C611="","",_xlfn.XLOOKUP(_xlfn.XLOOKUP(C611,table_Termination[Connector],table_Termination[SQD_Breaker]),Table_Breaker[breaker],Table_Breaker[Description]))</f>
        <v/>
      </c>
      <c r="AS611" t="str">
        <f>IF(C611="","",_xlfn.XLOOKUP(_xlfn.XLOOKUP(C611,table_Termination[Connector],table_Termination[HV_Siem_Breaker]),Table_Breaker[breaker],Table_Breaker[Description],""))</f>
        <v/>
      </c>
      <c r="AT611" s="44" t="s">
        <v>283</v>
      </c>
      <c r="AU611" t="e">
        <f t="shared" si="104"/>
        <v>#N/A</v>
      </c>
      <c r="AV611" t="e">
        <f t="shared" si="105"/>
        <v>#N/A</v>
      </c>
      <c r="AW611" s="44" t="str" cm="1">
        <f t="array" ref="AW611">IF(D611="","",_xlfn.TOROW(lookup!A792:A804))</f>
        <v/>
      </c>
    </row>
    <row r="612" spans="1:49" x14ac:dyDescent="0.25">
      <c r="A612" s="56">
        <v>603</v>
      </c>
      <c r="B612" s="57" t="str">
        <f t="shared" si="101"/>
        <v/>
      </c>
      <c r="C612" s="58"/>
      <c r="D612" s="58"/>
      <c r="E612" s="57"/>
      <c r="F612" s="57" t="str">
        <f t="shared" si="102"/>
        <v/>
      </c>
      <c r="G612" s="57"/>
      <c r="H612" s="59"/>
      <c r="I612" s="59" t="s">
        <v>183</v>
      </c>
      <c r="J612" s="59" t="s">
        <v>183</v>
      </c>
      <c r="K612" s="59"/>
      <c r="L612" s="60" t="str">
        <f t="shared" si="106"/>
        <v/>
      </c>
      <c r="M612" s="60" t="str">
        <f t="shared" si="107"/>
        <v/>
      </c>
      <c r="N612" s="59"/>
      <c r="O612" s="59"/>
      <c r="P612" s="61"/>
      <c r="Q612" s="61"/>
      <c r="R612" s="62" t="str">
        <f>IF(C612="","",_xlfn.XLOOKUP(C612,table_Termination[Connector],table_Termination[Conduit_Size]))</f>
        <v/>
      </c>
      <c r="S612" s="63" t="str">
        <f>IF(C612="","",_xlfn.XLOOKUP(C612,table_Termination[Connector],table_Termination[Wire AWG]))</f>
        <v/>
      </c>
      <c r="T612" s="64" t="str">
        <f t="shared" si="99"/>
        <v/>
      </c>
      <c r="U612" s="65" t="str">
        <f>IF(C612="","",LEFT(_xlfn.XLOOKUP(C612,table_Termination[Connector],table_Termination[Voltage]),3))</f>
        <v/>
      </c>
      <c r="V612" s="66" t="str">
        <f t="shared" si="108"/>
        <v/>
      </c>
      <c r="W612" s="64" t="str" cm="1">
        <f t="array" aca="1" ref="W612" ca="1">IF(C612="","",IF(D612="MCC","------",IF(K612="","Black",_xlfn.XLOOKUP(K612,Table_RotateWireColor[circuit],INDIRECT("Table_RotateWireColor["&amp;U612&amp;"]")))))</f>
        <v/>
      </c>
      <c r="X612" s="64" t="str" cm="1">
        <f t="array" aca="1" ref="X612" ca="1">IF(C612="","",IF(D612="MCC","-----",IF(AH612=1,"-",IF(K612="","Red",_xlfn.XLOOKUP(L612,Table_RotateWireColor[circuit],INDIRECT("Table_RotateWireColor["&amp;U612&amp;"]"))))))</f>
        <v/>
      </c>
      <c r="Y612" s="64" t="str" cm="1">
        <f t="array" aca="1" ref="Y612" ca="1">IF(C612="","",IF(D612="MCC","-----",IF(AH612&lt;=2,"-",IF(K612="","Blue",_xlfn.XLOOKUP(M612,Table_RotateWireColor[circuit],INDIRECT("Table_RotateWireColor["&amp;U612&amp;"]"))))))</f>
        <v/>
      </c>
      <c r="Z612" s="64" t="str" cm="1">
        <f t="array" aca="1" ref="Z612" ca="1">IF(C612="","",IF(D612="MCC","-----",IF(AI612&lt;&gt;1,"-",IF(K612="","White",_xlfn.XLOOKUP("N",Table_RotateWireColor[circuit],INDIRECT("Table_RotateWireColor["&amp;U612&amp;"]"))))))</f>
        <v/>
      </c>
      <c r="AA612" s="64" t="str">
        <f t="shared" si="103"/>
        <v/>
      </c>
      <c r="AB612" s="67" t="str">
        <f>IF(C612="","","PWxx-"&amp;_xlfn.XLOOKUP(C612,table_Termination[Connector],table_Termination[Abbreviation])&amp;"T-xxSALx("&amp;IF(D612="LFMC",0,IF(D612="MCC",1,3))&amp;IF(Q612="Bolt",1,0)&amp;IF(AL612="None",0,IF(AL612="1G",1,IF(AL612="4x4",2,3)))&amp;")")</f>
        <v/>
      </c>
      <c r="AC612" s="68" t="str">
        <f>IF(D612="MCC","MC Cable Wire Colors "&amp;_xlfn.XLOOKUP(C612,table_Termination[Connector],table_Termination[MCC_Wire_Colors]),"")</f>
        <v/>
      </c>
      <c r="AD612" s="69"/>
      <c r="AG612" t="e">
        <f>IF(AND(LEFT(C612,2)="L6",_xlfn.NUMBERVALUE(LEFT(U612,3))&gt;250),"1ph",_xlfn.XLOOKUP(C612,table_Termination[Connector],table_Termination[Phasing]))</f>
        <v>#N/A</v>
      </c>
      <c r="AH612" t="e">
        <f>_xlfn.XLOOKUP('Order Entry'!AG612,lookup!$O$3:$O$7,lookup!$P$3:$P$7)</f>
        <v>#N/A</v>
      </c>
      <c r="AI612" t="e">
        <f>_xlfn.XLOOKUP('Order Entry'!AG612,lookup!$O$3:$O$7,lookup!$Q$3:$Q$7)</f>
        <v>#N/A</v>
      </c>
      <c r="AJ612">
        <f t="shared" si="100"/>
        <v>0</v>
      </c>
      <c r="AK612" t="e">
        <f>_xlfn.XLOOKUP(C612,table_Termination[Connector],table_Termination[Plate_Hole])</f>
        <v>#N/A</v>
      </c>
      <c r="AL612" t="e">
        <f>_xlfn.XLOOKUP(V612,lookup!$AD$68:$AD$72,lookup!$AC$68:$AC$72)</f>
        <v>#N/A</v>
      </c>
      <c r="AM612" s="44" t="str" cm="1">
        <f t="array" ref="AM612">IF(C612="","",IF(_xlfn.XLOOKUP(C612,table_Termination[Connector],table_Termination[Plate_Hole])=1.6,{"4x4","1G"},IF(_xlfn.XLOOKUP(C612,table_Termination[Connector],table_Termination[Plate_Hole])=2.1,"4x4","None")))</f>
        <v/>
      </c>
      <c r="AO612" s="44" t="str" cm="1">
        <f t="array" ref="AO612">IF(AM612="","None",_xlfn.XLOOKUP(_xlfn.ANCHORARRAY(AM612),lookup!$AC$68:$AC$72,lookup!$AD$68:$AD$72))</f>
        <v>None</v>
      </c>
      <c r="AQ612" s="44" t="s">
        <v>283</v>
      </c>
      <c r="AR612" t="str">
        <f>IF(C612="","",_xlfn.XLOOKUP(_xlfn.XLOOKUP(C612,table_Termination[Connector],table_Termination[SQD_Breaker]),Table_Breaker[breaker],Table_Breaker[Description]))</f>
        <v/>
      </c>
      <c r="AS612" t="str">
        <f>IF(C612="","",_xlfn.XLOOKUP(_xlfn.XLOOKUP(C612,table_Termination[Connector],table_Termination[HV_Siem_Breaker]),Table_Breaker[breaker],Table_Breaker[Description],""))</f>
        <v/>
      </c>
      <c r="AT612" s="44" t="s">
        <v>283</v>
      </c>
      <c r="AU612" t="e">
        <f t="shared" si="104"/>
        <v>#N/A</v>
      </c>
      <c r="AV612" t="e">
        <f t="shared" si="105"/>
        <v>#N/A</v>
      </c>
      <c r="AW612" s="44" t="str" cm="1">
        <f t="array" ref="AW612">IF(D612="","",_xlfn.TOROW(lookup!A793:A805))</f>
        <v/>
      </c>
    </row>
    <row r="613" spans="1:49" x14ac:dyDescent="0.25">
      <c r="A613" s="56">
        <v>604</v>
      </c>
      <c r="B613" s="57" t="str">
        <f t="shared" si="101"/>
        <v/>
      </c>
      <c r="C613" s="58"/>
      <c r="D613" s="58"/>
      <c r="E613" s="57"/>
      <c r="F613" s="57" t="str">
        <f t="shared" si="102"/>
        <v/>
      </c>
      <c r="G613" s="57"/>
      <c r="H613" s="59"/>
      <c r="I613" s="59" t="s">
        <v>183</v>
      </c>
      <c r="J613" s="59" t="s">
        <v>183</v>
      </c>
      <c r="K613" s="59"/>
      <c r="L613" s="60" t="str">
        <f t="shared" si="106"/>
        <v/>
      </c>
      <c r="M613" s="60" t="str">
        <f t="shared" si="107"/>
        <v/>
      </c>
      <c r="N613" s="59"/>
      <c r="O613" s="59"/>
      <c r="P613" s="61"/>
      <c r="Q613" s="61"/>
      <c r="R613" s="62" t="str">
        <f>IF(C613="","",_xlfn.XLOOKUP(C613,table_Termination[Connector],table_Termination[Conduit_Size]))</f>
        <v/>
      </c>
      <c r="S613" s="63" t="str">
        <f>IF(C613="","",_xlfn.XLOOKUP(C613,table_Termination[Connector],table_Termination[Wire AWG]))</f>
        <v/>
      </c>
      <c r="T613" s="64" t="str">
        <f t="shared" si="99"/>
        <v/>
      </c>
      <c r="U613" s="65" t="str">
        <f>IF(C613="","",LEFT(_xlfn.XLOOKUP(C613,table_Termination[Connector],table_Termination[Voltage]),3))</f>
        <v/>
      </c>
      <c r="V613" s="66" t="str">
        <f t="shared" si="108"/>
        <v/>
      </c>
      <c r="W613" s="64" t="str" cm="1">
        <f t="array" aca="1" ref="W613" ca="1">IF(C613="","",IF(D613="MCC","------",IF(K613="","Black",_xlfn.XLOOKUP(K613,Table_RotateWireColor[circuit],INDIRECT("Table_RotateWireColor["&amp;U613&amp;"]")))))</f>
        <v/>
      </c>
      <c r="X613" s="64" t="str" cm="1">
        <f t="array" aca="1" ref="X613" ca="1">IF(C613="","",IF(D613="MCC","-----",IF(AH613=1,"-",IF(K613="","Red",_xlfn.XLOOKUP(L613,Table_RotateWireColor[circuit],INDIRECT("Table_RotateWireColor["&amp;U613&amp;"]"))))))</f>
        <v/>
      </c>
      <c r="Y613" s="64" t="str" cm="1">
        <f t="array" aca="1" ref="Y613" ca="1">IF(C613="","",IF(D613="MCC","-----",IF(AH613&lt;=2,"-",IF(K613="","Blue",_xlfn.XLOOKUP(M613,Table_RotateWireColor[circuit],INDIRECT("Table_RotateWireColor["&amp;U613&amp;"]"))))))</f>
        <v/>
      </c>
      <c r="Z613" s="64" t="str" cm="1">
        <f t="array" aca="1" ref="Z613" ca="1">IF(C613="","",IF(D613="MCC","-----",IF(AI613&lt;&gt;1,"-",IF(K613="","White",_xlfn.XLOOKUP("N",Table_RotateWireColor[circuit],INDIRECT("Table_RotateWireColor["&amp;U613&amp;"]"))))))</f>
        <v/>
      </c>
      <c r="AA613" s="64" t="str">
        <f t="shared" si="103"/>
        <v/>
      </c>
      <c r="AB613" s="67" t="str">
        <f>IF(C613="","","PWxx-"&amp;_xlfn.XLOOKUP(C613,table_Termination[Connector],table_Termination[Abbreviation])&amp;"T-xxSALx("&amp;IF(D613="LFMC",0,IF(D613="MCC",1,3))&amp;IF(Q613="Bolt",1,0)&amp;IF(AL613="None",0,IF(AL613="1G",1,IF(AL613="4x4",2,3)))&amp;")")</f>
        <v/>
      </c>
      <c r="AC613" s="68" t="str">
        <f>IF(D613="MCC","MC Cable Wire Colors "&amp;_xlfn.XLOOKUP(C613,table_Termination[Connector],table_Termination[MCC_Wire_Colors]),"")</f>
        <v/>
      </c>
      <c r="AD613" s="69"/>
      <c r="AG613" t="e">
        <f>IF(AND(LEFT(C613,2)="L6",_xlfn.NUMBERVALUE(LEFT(U613,3))&gt;250),"1ph",_xlfn.XLOOKUP(C613,table_Termination[Connector],table_Termination[Phasing]))</f>
        <v>#N/A</v>
      </c>
      <c r="AH613" t="e">
        <f>_xlfn.XLOOKUP('Order Entry'!AG613,lookup!$O$3:$O$7,lookup!$P$3:$P$7)</f>
        <v>#N/A</v>
      </c>
      <c r="AI613" t="e">
        <f>_xlfn.XLOOKUP('Order Entry'!AG613,lookup!$O$3:$O$7,lookup!$Q$3:$Q$7)</f>
        <v>#N/A</v>
      </c>
      <c r="AJ613">
        <f t="shared" si="100"/>
        <v>0</v>
      </c>
      <c r="AK613" t="e">
        <f>_xlfn.XLOOKUP(C613,table_Termination[Connector],table_Termination[Plate_Hole])</f>
        <v>#N/A</v>
      </c>
      <c r="AL613" t="e">
        <f>_xlfn.XLOOKUP(V613,lookup!$AD$68:$AD$72,lookup!$AC$68:$AC$72)</f>
        <v>#N/A</v>
      </c>
      <c r="AM613" s="44" t="str" cm="1">
        <f t="array" ref="AM613">IF(C613="","",IF(_xlfn.XLOOKUP(C613,table_Termination[Connector],table_Termination[Plate_Hole])=1.6,{"4x4","1G"},IF(_xlfn.XLOOKUP(C613,table_Termination[Connector],table_Termination[Plate_Hole])=2.1,"4x4","None")))</f>
        <v/>
      </c>
      <c r="AO613" s="44" t="str" cm="1">
        <f t="array" ref="AO613">IF(AM613="","None",_xlfn.XLOOKUP(_xlfn.ANCHORARRAY(AM613),lookup!$AC$68:$AC$72,lookup!$AD$68:$AD$72))</f>
        <v>None</v>
      </c>
      <c r="AQ613" s="44" t="s">
        <v>283</v>
      </c>
      <c r="AR613" t="str">
        <f>IF(C613="","",_xlfn.XLOOKUP(_xlfn.XLOOKUP(C613,table_Termination[Connector],table_Termination[SQD_Breaker]),Table_Breaker[breaker],Table_Breaker[Description]))</f>
        <v/>
      </c>
      <c r="AS613" t="str">
        <f>IF(C613="","",_xlfn.XLOOKUP(_xlfn.XLOOKUP(C613,table_Termination[Connector],table_Termination[HV_Siem_Breaker]),Table_Breaker[breaker],Table_Breaker[Description],""))</f>
        <v/>
      </c>
      <c r="AT613" s="44" t="s">
        <v>283</v>
      </c>
      <c r="AU613" t="e">
        <f t="shared" si="104"/>
        <v>#N/A</v>
      </c>
      <c r="AV613" t="e">
        <f t="shared" si="105"/>
        <v>#N/A</v>
      </c>
      <c r="AW613" s="44" t="str" cm="1">
        <f t="array" ref="AW613">IF(D613="","",_xlfn.TOROW(lookup!A794:A806))</f>
        <v/>
      </c>
    </row>
    <row r="614" spans="1:49" x14ac:dyDescent="0.25">
      <c r="A614" s="56">
        <v>605</v>
      </c>
      <c r="B614" s="57" t="str">
        <f t="shared" si="101"/>
        <v/>
      </c>
      <c r="C614" s="58"/>
      <c r="D614" s="58"/>
      <c r="E614" s="57"/>
      <c r="F614" s="57" t="str">
        <f t="shared" si="102"/>
        <v/>
      </c>
      <c r="G614" s="57"/>
      <c r="H614" s="59"/>
      <c r="I614" s="59" t="s">
        <v>183</v>
      </c>
      <c r="J614" s="59" t="s">
        <v>183</v>
      </c>
      <c r="K614" s="59"/>
      <c r="L614" s="60" t="str">
        <f t="shared" si="106"/>
        <v/>
      </c>
      <c r="M614" s="60" t="str">
        <f t="shared" si="107"/>
        <v/>
      </c>
      <c r="N614" s="59"/>
      <c r="O614" s="59"/>
      <c r="P614" s="61"/>
      <c r="Q614" s="61"/>
      <c r="R614" s="62" t="str">
        <f>IF(C614="","",_xlfn.XLOOKUP(C614,table_Termination[Connector],table_Termination[Conduit_Size]))</f>
        <v/>
      </c>
      <c r="S614" s="63" t="str">
        <f>IF(C614="","",_xlfn.XLOOKUP(C614,table_Termination[Connector],table_Termination[Wire AWG]))</f>
        <v/>
      </c>
      <c r="T614" s="64" t="str">
        <f t="shared" si="99"/>
        <v/>
      </c>
      <c r="U614" s="65" t="str">
        <f>IF(C614="","",LEFT(_xlfn.XLOOKUP(C614,table_Termination[Connector],table_Termination[Voltage]),3))</f>
        <v/>
      </c>
      <c r="V614" s="66" t="str">
        <f t="shared" si="108"/>
        <v/>
      </c>
      <c r="W614" s="64" t="str" cm="1">
        <f t="array" aca="1" ref="W614" ca="1">IF(C614="","",IF(D614="MCC","------",IF(K614="","Black",_xlfn.XLOOKUP(K614,Table_RotateWireColor[circuit],INDIRECT("Table_RotateWireColor["&amp;U614&amp;"]")))))</f>
        <v/>
      </c>
      <c r="X614" s="64" t="str" cm="1">
        <f t="array" aca="1" ref="X614" ca="1">IF(C614="","",IF(D614="MCC","-----",IF(AH614=1,"-",IF(K614="","Red",_xlfn.XLOOKUP(L614,Table_RotateWireColor[circuit],INDIRECT("Table_RotateWireColor["&amp;U614&amp;"]"))))))</f>
        <v/>
      </c>
      <c r="Y614" s="64" t="str" cm="1">
        <f t="array" aca="1" ref="Y614" ca="1">IF(C614="","",IF(D614="MCC","-----",IF(AH614&lt;=2,"-",IF(K614="","Blue",_xlfn.XLOOKUP(M614,Table_RotateWireColor[circuit],INDIRECT("Table_RotateWireColor["&amp;U614&amp;"]"))))))</f>
        <v/>
      </c>
      <c r="Z614" s="64" t="str" cm="1">
        <f t="array" aca="1" ref="Z614" ca="1">IF(C614="","",IF(D614="MCC","-----",IF(AI614&lt;&gt;1,"-",IF(K614="","White",_xlfn.XLOOKUP("N",Table_RotateWireColor[circuit],INDIRECT("Table_RotateWireColor["&amp;U614&amp;"]"))))))</f>
        <v/>
      </c>
      <c r="AA614" s="64" t="str">
        <f t="shared" si="103"/>
        <v/>
      </c>
      <c r="AB614" s="67" t="str">
        <f>IF(C614="","","PWxx-"&amp;_xlfn.XLOOKUP(C614,table_Termination[Connector],table_Termination[Abbreviation])&amp;"T-xxSALx("&amp;IF(D614="LFMC",0,IF(D614="MCC",1,3))&amp;IF(Q614="Bolt",1,0)&amp;IF(AL614="None",0,IF(AL614="1G",1,IF(AL614="4x4",2,3)))&amp;")")</f>
        <v/>
      </c>
      <c r="AC614" s="68" t="str">
        <f>IF(D614="MCC","MC Cable Wire Colors "&amp;_xlfn.XLOOKUP(C614,table_Termination[Connector],table_Termination[MCC_Wire_Colors]),"")</f>
        <v/>
      </c>
      <c r="AD614" s="69"/>
      <c r="AG614" t="e">
        <f>IF(AND(LEFT(C614,2)="L6",_xlfn.NUMBERVALUE(LEFT(U614,3))&gt;250),"1ph",_xlfn.XLOOKUP(C614,table_Termination[Connector],table_Termination[Phasing]))</f>
        <v>#N/A</v>
      </c>
      <c r="AH614" t="e">
        <f>_xlfn.XLOOKUP('Order Entry'!AG614,lookup!$O$3:$O$7,lookup!$P$3:$P$7)</f>
        <v>#N/A</v>
      </c>
      <c r="AI614" t="e">
        <f>_xlfn.XLOOKUP('Order Entry'!AG614,lookup!$O$3:$O$7,lookup!$Q$3:$Q$7)</f>
        <v>#N/A</v>
      </c>
      <c r="AJ614">
        <f t="shared" si="100"/>
        <v>0</v>
      </c>
      <c r="AK614" t="e">
        <f>_xlfn.XLOOKUP(C614,table_Termination[Connector],table_Termination[Plate_Hole])</f>
        <v>#N/A</v>
      </c>
      <c r="AL614" t="e">
        <f>_xlfn.XLOOKUP(V614,lookup!$AD$68:$AD$72,lookup!$AC$68:$AC$72)</f>
        <v>#N/A</v>
      </c>
      <c r="AM614" s="44" t="str" cm="1">
        <f t="array" ref="AM614">IF(C614="","",IF(_xlfn.XLOOKUP(C614,table_Termination[Connector],table_Termination[Plate_Hole])=1.6,{"4x4","1G"},IF(_xlfn.XLOOKUP(C614,table_Termination[Connector],table_Termination[Plate_Hole])=2.1,"4x4","None")))</f>
        <v/>
      </c>
      <c r="AO614" s="44" t="str" cm="1">
        <f t="array" ref="AO614">IF(AM614="","None",_xlfn.XLOOKUP(_xlfn.ANCHORARRAY(AM614),lookup!$AC$68:$AC$72,lookup!$AD$68:$AD$72))</f>
        <v>None</v>
      </c>
      <c r="AQ614" s="44" t="s">
        <v>283</v>
      </c>
      <c r="AR614" t="str">
        <f>IF(C614="","",_xlfn.XLOOKUP(_xlfn.XLOOKUP(C614,table_Termination[Connector],table_Termination[SQD_Breaker]),Table_Breaker[breaker],Table_Breaker[Description]))</f>
        <v/>
      </c>
      <c r="AS614" t="str">
        <f>IF(C614="","",_xlfn.XLOOKUP(_xlfn.XLOOKUP(C614,table_Termination[Connector],table_Termination[HV_Siem_Breaker]),Table_Breaker[breaker],Table_Breaker[Description],""))</f>
        <v/>
      </c>
      <c r="AT614" s="44" t="s">
        <v>283</v>
      </c>
      <c r="AU614" t="e">
        <f t="shared" si="104"/>
        <v>#N/A</v>
      </c>
      <c r="AV614" t="e">
        <f t="shared" si="105"/>
        <v>#N/A</v>
      </c>
      <c r="AW614" s="44" t="str" cm="1">
        <f t="array" ref="AW614">IF(D614="","",_xlfn.TOROW(lookup!A795:A807))</f>
        <v/>
      </c>
    </row>
    <row r="615" spans="1:49" x14ac:dyDescent="0.25">
      <c r="A615" s="56">
        <v>606</v>
      </c>
      <c r="B615" s="57" t="str">
        <f t="shared" si="101"/>
        <v/>
      </c>
      <c r="C615" s="58"/>
      <c r="D615" s="58"/>
      <c r="E615" s="57"/>
      <c r="F615" s="57" t="str">
        <f t="shared" si="102"/>
        <v/>
      </c>
      <c r="G615" s="57"/>
      <c r="H615" s="59"/>
      <c r="I615" s="59" t="s">
        <v>183</v>
      </c>
      <c r="J615" s="59" t="s">
        <v>183</v>
      </c>
      <c r="K615" s="59"/>
      <c r="L615" s="60" t="str">
        <f t="shared" si="106"/>
        <v/>
      </c>
      <c r="M615" s="60" t="str">
        <f t="shared" si="107"/>
        <v/>
      </c>
      <c r="N615" s="59"/>
      <c r="O615" s="59"/>
      <c r="P615" s="61"/>
      <c r="Q615" s="61"/>
      <c r="R615" s="62" t="str">
        <f>IF(C615="","",_xlfn.XLOOKUP(C615,table_Termination[Connector],table_Termination[Conduit_Size]))</f>
        <v/>
      </c>
      <c r="S615" s="63" t="str">
        <f>IF(C615="","",_xlfn.XLOOKUP(C615,table_Termination[Connector],table_Termination[Wire AWG]))</f>
        <v/>
      </c>
      <c r="T615" s="64" t="str">
        <f t="shared" si="99"/>
        <v/>
      </c>
      <c r="U615" s="65" t="str">
        <f>IF(C615="","",LEFT(_xlfn.XLOOKUP(C615,table_Termination[Connector],table_Termination[Voltage]),3))</f>
        <v/>
      </c>
      <c r="V615" s="66" t="str">
        <f t="shared" si="108"/>
        <v/>
      </c>
      <c r="W615" s="64" t="str" cm="1">
        <f t="array" aca="1" ref="W615" ca="1">IF(C615="","",IF(D615="MCC","------",IF(K615="","Black",_xlfn.XLOOKUP(K615,Table_RotateWireColor[circuit],INDIRECT("Table_RotateWireColor["&amp;U615&amp;"]")))))</f>
        <v/>
      </c>
      <c r="X615" s="64" t="str" cm="1">
        <f t="array" aca="1" ref="X615" ca="1">IF(C615="","",IF(D615="MCC","-----",IF(AH615=1,"-",IF(K615="","Red",_xlfn.XLOOKUP(L615,Table_RotateWireColor[circuit],INDIRECT("Table_RotateWireColor["&amp;U615&amp;"]"))))))</f>
        <v/>
      </c>
      <c r="Y615" s="64" t="str" cm="1">
        <f t="array" aca="1" ref="Y615" ca="1">IF(C615="","",IF(D615="MCC","-----",IF(AH615&lt;=2,"-",IF(K615="","Blue",_xlfn.XLOOKUP(M615,Table_RotateWireColor[circuit],INDIRECT("Table_RotateWireColor["&amp;U615&amp;"]"))))))</f>
        <v/>
      </c>
      <c r="Z615" s="64" t="str" cm="1">
        <f t="array" aca="1" ref="Z615" ca="1">IF(C615="","",IF(D615="MCC","-----",IF(AI615&lt;&gt;1,"-",IF(K615="","White",_xlfn.XLOOKUP("N",Table_RotateWireColor[circuit],INDIRECT("Table_RotateWireColor["&amp;U615&amp;"]"))))))</f>
        <v/>
      </c>
      <c r="AA615" s="64" t="str">
        <f t="shared" si="103"/>
        <v/>
      </c>
      <c r="AB615" s="67" t="str">
        <f>IF(C615="","","PWxx-"&amp;_xlfn.XLOOKUP(C615,table_Termination[Connector],table_Termination[Abbreviation])&amp;"T-xxSALx("&amp;IF(D615="LFMC",0,IF(D615="MCC",1,3))&amp;IF(Q615="Bolt",1,0)&amp;IF(AL615="None",0,IF(AL615="1G",1,IF(AL615="4x4",2,3)))&amp;")")</f>
        <v/>
      </c>
      <c r="AC615" s="68" t="str">
        <f>IF(D615="MCC","MC Cable Wire Colors "&amp;_xlfn.XLOOKUP(C615,table_Termination[Connector],table_Termination[MCC_Wire_Colors]),"")</f>
        <v/>
      </c>
      <c r="AD615" s="69"/>
      <c r="AG615" t="e">
        <f>IF(AND(LEFT(C615,2)="L6",_xlfn.NUMBERVALUE(LEFT(U615,3))&gt;250),"1ph",_xlfn.XLOOKUP(C615,table_Termination[Connector],table_Termination[Phasing]))</f>
        <v>#N/A</v>
      </c>
      <c r="AH615" t="e">
        <f>_xlfn.XLOOKUP('Order Entry'!AG615,lookup!$O$3:$O$7,lookup!$P$3:$P$7)</f>
        <v>#N/A</v>
      </c>
      <c r="AI615" t="e">
        <f>_xlfn.XLOOKUP('Order Entry'!AG615,lookup!$O$3:$O$7,lookup!$Q$3:$Q$7)</f>
        <v>#N/A</v>
      </c>
      <c r="AJ615">
        <f t="shared" si="100"/>
        <v>0</v>
      </c>
      <c r="AK615" t="e">
        <f>_xlfn.XLOOKUP(C615,table_Termination[Connector],table_Termination[Plate_Hole])</f>
        <v>#N/A</v>
      </c>
      <c r="AL615" t="e">
        <f>_xlfn.XLOOKUP(V615,lookup!$AD$68:$AD$72,lookup!$AC$68:$AC$72)</f>
        <v>#N/A</v>
      </c>
      <c r="AM615" s="44" t="str" cm="1">
        <f t="array" ref="AM615">IF(C615="","",IF(_xlfn.XLOOKUP(C615,table_Termination[Connector],table_Termination[Plate_Hole])=1.6,{"4x4","1G"},IF(_xlfn.XLOOKUP(C615,table_Termination[Connector],table_Termination[Plate_Hole])=2.1,"4x4","None")))</f>
        <v/>
      </c>
      <c r="AO615" s="44" t="str" cm="1">
        <f t="array" ref="AO615">IF(AM615="","None",_xlfn.XLOOKUP(_xlfn.ANCHORARRAY(AM615),lookup!$AC$68:$AC$72,lookup!$AD$68:$AD$72))</f>
        <v>None</v>
      </c>
      <c r="AQ615" s="44" t="s">
        <v>283</v>
      </c>
      <c r="AR615" t="str">
        <f>IF(C615="","",_xlfn.XLOOKUP(_xlfn.XLOOKUP(C615,table_Termination[Connector],table_Termination[SQD_Breaker]),Table_Breaker[breaker],Table_Breaker[Description]))</f>
        <v/>
      </c>
      <c r="AS615" t="str">
        <f>IF(C615="","",_xlfn.XLOOKUP(_xlfn.XLOOKUP(C615,table_Termination[Connector],table_Termination[HV_Siem_Breaker]),Table_Breaker[breaker],Table_Breaker[Description],""))</f>
        <v/>
      </c>
      <c r="AT615" s="44" t="s">
        <v>283</v>
      </c>
      <c r="AU615" t="e">
        <f t="shared" si="104"/>
        <v>#N/A</v>
      </c>
      <c r="AV615" t="e">
        <f t="shared" si="105"/>
        <v>#N/A</v>
      </c>
      <c r="AW615" s="44" t="str" cm="1">
        <f t="array" ref="AW615">IF(D615="","",_xlfn.TOROW(lookup!A796:A808))</f>
        <v/>
      </c>
    </row>
    <row r="616" spans="1:49" x14ac:dyDescent="0.25">
      <c r="A616" s="56">
        <v>607</v>
      </c>
      <c r="B616" s="57" t="str">
        <f t="shared" si="101"/>
        <v/>
      </c>
      <c r="C616" s="58"/>
      <c r="D616" s="58"/>
      <c r="E616" s="57"/>
      <c r="F616" s="57" t="str">
        <f t="shared" si="102"/>
        <v/>
      </c>
      <c r="G616" s="57"/>
      <c r="H616" s="59"/>
      <c r="I616" s="59" t="s">
        <v>183</v>
      </c>
      <c r="J616" s="59" t="s">
        <v>183</v>
      </c>
      <c r="K616" s="59"/>
      <c r="L616" s="60" t="str">
        <f t="shared" si="106"/>
        <v/>
      </c>
      <c r="M616" s="60" t="str">
        <f t="shared" si="107"/>
        <v/>
      </c>
      <c r="N616" s="59"/>
      <c r="O616" s="59"/>
      <c r="P616" s="61"/>
      <c r="Q616" s="61"/>
      <c r="R616" s="62" t="str">
        <f>IF(C616="","",_xlfn.XLOOKUP(C616,table_Termination[Connector],table_Termination[Conduit_Size]))</f>
        <v/>
      </c>
      <c r="S616" s="63" t="str">
        <f>IF(C616="","",_xlfn.XLOOKUP(C616,table_Termination[Connector],table_Termination[Wire AWG]))</f>
        <v/>
      </c>
      <c r="T616" s="64" t="str">
        <f t="shared" si="99"/>
        <v/>
      </c>
      <c r="U616" s="65" t="str">
        <f>IF(C616="","",LEFT(_xlfn.XLOOKUP(C616,table_Termination[Connector],table_Termination[Voltage]),3))</f>
        <v/>
      </c>
      <c r="V616" s="66" t="str">
        <f t="shared" si="108"/>
        <v/>
      </c>
      <c r="W616" s="64" t="str" cm="1">
        <f t="array" aca="1" ref="W616" ca="1">IF(C616="","",IF(D616="MCC","------",IF(K616="","Black",_xlfn.XLOOKUP(K616,Table_RotateWireColor[circuit],INDIRECT("Table_RotateWireColor["&amp;U616&amp;"]")))))</f>
        <v/>
      </c>
      <c r="X616" s="64" t="str" cm="1">
        <f t="array" aca="1" ref="X616" ca="1">IF(C616="","",IF(D616="MCC","-----",IF(AH616=1,"-",IF(K616="","Red",_xlfn.XLOOKUP(L616,Table_RotateWireColor[circuit],INDIRECT("Table_RotateWireColor["&amp;U616&amp;"]"))))))</f>
        <v/>
      </c>
      <c r="Y616" s="64" t="str" cm="1">
        <f t="array" aca="1" ref="Y616" ca="1">IF(C616="","",IF(D616="MCC","-----",IF(AH616&lt;=2,"-",IF(K616="","Blue",_xlfn.XLOOKUP(M616,Table_RotateWireColor[circuit],INDIRECT("Table_RotateWireColor["&amp;U616&amp;"]"))))))</f>
        <v/>
      </c>
      <c r="Z616" s="64" t="str" cm="1">
        <f t="array" aca="1" ref="Z616" ca="1">IF(C616="","",IF(D616="MCC","-----",IF(AI616&lt;&gt;1,"-",IF(K616="","White",_xlfn.XLOOKUP("N",Table_RotateWireColor[circuit],INDIRECT("Table_RotateWireColor["&amp;U616&amp;"]"))))))</f>
        <v/>
      </c>
      <c r="AA616" s="64" t="str">
        <f t="shared" si="103"/>
        <v/>
      </c>
      <c r="AB616" s="67" t="str">
        <f>IF(C616="","","PWxx-"&amp;_xlfn.XLOOKUP(C616,table_Termination[Connector],table_Termination[Abbreviation])&amp;"T-xxSALx("&amp;IF(D616="LFMC",0,IF(D616="MCC",1,3))&amp;IF(Q616="Bolt",1,0)&amp;IF(AL616="None",0,IF(AL616="1G",1,IF(AL616="4x4",2,3)))&amp;")")</f>
        <v/>
      </c>
      <c r="AC616" s="68" t="str">
        <f>IF(D616="MCC","MC Cable Wire Colors "&amp;_xlfn.XLOOKUP(C616,table_Termination[Connector],table_Termination[MCC_Wire_Colors]),"")</f>
        <v/>
      </c>
      <c r="AD616" s="69"/>
      <c r="AG616" t="e">
        <f>IF(AND(LEFT(C616,2)="L6",_xlfn.NUMBERVALUE(LEFT(U616,3))&gt;250),"1ph",_xlfn.XLOOKUP(C616,table_Termination[Connector],table_Termination[Phasing]))</f>
        <v>#N/A</v>
      </c>
      <c r="AH616" t="e">
        <f>_xlfn.XLOOKUP('Order Entry'!AG616,lookup!$O$3:$O$7,lookup!$P$3:$P$7)</f>
        <v>#N/A</v>
      </c>
      <c r="AI616" t="e">
        <f>_xlfn.XLOOKUP('Order Entry'!AG616,lookup!$O$3:$O$7,lookup!$Q$3:$Q$7)</f>
        <v>#N/A</v>
      </c>
      <c r="AJ616">
        <f t="shared" si="100"/>
        <v>0</v>
      </c>
      <c r="AK616" t="e">
        <f>_xlfn.XLOOKUP(C616,table_Termination[Connector],table_Termination[Plate_Hole])</f>
        <v>#N/A</v>
      </c>
      <c r="AL616" t="e">
        <f>_xlfn.XLOOKUP(V616,lookup!$AD$68:$AD$72,lookup!$AC$68:$AC$72)</f>
        <v>#N/A</v>
      </c>
      <c r="AM616" s="44" t="str" cm="1">
        <f t="array" ref="AM616">IF(C616="","",IF(_xlfn.XLOOKUP(C616,table_Termination[Connector],table_Termination[Plate_Hole])=1.6,{"4x4","1G"},IF(_xlfn.XLOOKUP(C616,table_Termination[Connector],table_Termination[Plate_Hole])=2.1,"4x4","None")))</f>
        <v/>
      </c>
      <c r="AO616" s="44" t="str" cm="1">
        <f t="array" ref="AO616">IF(AM616="","None",_xlfn.XLOOKUP(_xlfn.ANCHORARRAY(AM616),lookup!$AC$68:$AC$72,lookup!$AD$68:$AD$72))</f>
        <v>None</v>
      </c>
      <c r="AQ616" s="44" t="s">
        <v>283</v>
      </c>
      <c r="AR616" t="str">
        <f>IF(C616="","",_xlfn.XLOOKUP(_xlfn.XLOOKUP(C616,table_Termination[Connector],table_Termination[SQD_Breaker]),Table_Breaker[breaker],Table_Breaker[Description]))</f>
        <v/>
      </c>
      <c r="AS616" t="str">
        <f>IF(C616="","",_xlfn.XLOOKUP(_xlfn.XLOOKUP(C616,table_Termination[Connector],table_Termination[HV_Siem_Breaker]),Table_Breaker[breaker],Table_Breaker[Description],""))</f>
        <v/>
      </c>
      <c r="AT616" s="44" t="s">
        <v>283</v>
      </c>
      <c r="AU616" t="e">
        <f t="shared" si="104"/>
        <v>#N/A</v>
      </c>
      <c r="AV616" t="e">
        <f t="shared" si="105"/>
        <v>#N/A</v>
      </c>
      <c r="AW616" s="44" t="str" cm="1">
        <f t="array" ref="AW616">IF(D616="","",_xlfn.TOROW(lookup!A797:A809))</f>
        <v/>
      </c>
    </row>
    <row r="617" spans="1:49" x14ac:dyDescent="0.25">
      <c r="A617" s="56">
        <v>608</v>
      </c>
      <c r="B617" s="57" t="str">
        <f t="shared" si="101"/>
        <v/>
      </c>
      <c r="C617" s="58"/>
      <c r="D617" s="58"/>
      <c r="E617" s="57"/>
      <c r="F617" s="57" t="str">
        <f t="shared" si="102"/>
        <v/>
      </c>
      <c r="G617" s="57"/>
      <c r="H617" s="59"/>
      <c r="I617" s="59" t="s">
        <v>183</v>
      </c>
      <c r="J617" s="59" t="s">
        <v>183</v>
      </c>
      <c r="K617" s="59"/>
      <c r="L617" s="60" t="str">
        <f t="shared" si="106"/>
        <v/>
      </c>
      <c r="M617" s="60" t="str">
        <f t="shared" si="107"/>
        <v/>
      </c>
      <c r="N617" s="59"/>
      <c r="O617" s="59"/>
      <c r="P617" s="61"/>
      <c r="Q617" s="61"/>
      <c r="R617" s="62" t="str">
        <f>IF(C617="","",_xlfn.XLOOKUP(C617,table_Termination[Connector],table_Termination[Conduit_Size]))</f>
        <v/>
      </c>
      <c r="S617" s="63" t="str">
        <f>IF(C617="","",_xlfn.XLOOKUP(C617,table_Termination[Connector],table_Termination[Wire AWG]))</f>
        <v/>
      </c>
      <c r="T617" s="64" t="str">
        <f t="shared" si="99"/>
        <v/>
      </c>
      <c r="U617" s="65" t="str">
        <f>IF(C617="","",LEFT(_xlfn.XLOOKUP(C617,table_Termination[Connector],table_Termination[Voltage]),3))</f>
        <v/>
      </c>
      <c r="V617" s="66" t="str">
        <f t="shared" si="108"/>
        <v/>
      </c>
      <c r="W617" s="64" t="str" cm="1">
        <f t="array" aca="1" ref="W617" ca="1">IF(C617="","",IF(D617="MCC","------",IF(K617="","Black",_xlfn.XLOOKUP(K617,Table_RotateWireColor[circuit],INDIRECT("Table_RotateWireColor["&amp;U617&amp;"]")))))</f>
        <v/>
      </c>
      <c r="X617" s="64" t="str" cm="1">
        <f t="array" aca="1" ref="X617" ca="1">IF(C617="","",IF(D617="MCC","-----",IF(AH617=1,"-",IF(K617="","Red",_xlfn.XLOOKUP(L617,Table_RotateWireColor[circuit],INDIRECT("Table_RotateWireColor["&amp;U617&amp;"]"))))))</f>
        <v/>
      </c>
      <c r="Y617" s="64" t="str" cm="1">
        <f t="array" aca="1" ref="Y617" ca="1">IF(C617="","",IF(D617="MCC","-----",IF(AH617&lt;=2,"-",IF(K617="","Blue",_xlfn.XLOOKUP(M617,Table_RotateWireColor[circuit],INDIRECT("Table_RotateWireColor["&amp;U617&amp;"]"))))))</f>
        <v/>
      </c>
      <c r="Z617" s="64" t="str" cm="1">
        <f t="array" aca="1" ref="Z617" ca="1">IF(C617="","",IF(D617="MCC","-----",IF(AI617&lt;&gt;1,"-",IF(K617="","White",_xlfn.XLOOKUP("N",Table_RotateWireColor[circuit],INDIRECT("Table_RotateWireColor["&amp;U617&amp;"]"))))))</f>
        <v/>
      </c>
      <c r="AA617" s="64" t="str">
        <f t="shared" si="103"/>
        <v/>
      </c>
      <c r="AB617" s="67" t="str">
        <f>IF(C617="","","PWxx-"&amp;_xlfn.XLOOKUP(C617,table_Termination[Connector],table_Termination[Abbreviation])&amp;"T-xxSALx("&amp;IF(D617="LFMC",0,IF(D617="MCC",1,3))&amp;IF(Q617="Bolt",1,0)&amp;IF(AL617="None",0,IF(AL617="1G",1,IF(AL617="4x4",2,3)))&amp;")")</f>
        <v/>
      </c>
      <c r="AC617" s="68" t="str">
        <f>IF(D617="MCC","MC Cable Wire Colors "&amp;_xlfn.XLOOKUP(C617,table_Termination[Connector],table_Termination[MCC_Wire_Colors]),"")</f>
        <v/>
      </c>
      <c r="AD617" s="69"/>
      <c r="AG617" t="e">
        <f>IF(AND(LEFT(C617,2)="L6",_xlfn.NUMBERVALUE(LEFT(U617,3))&gt;250),"1ph",_xlfn.XLOOKUP(C617,table_Termination[Connector],table_Termination[Phasing]))</f>
        <v>#N/A</v>
      </c>
      <c r="AH617" t="e">
        <f>_xlfn.XLOOKUP('Order Entry'!AG617,lookup!$O$3:$O$7,lookup!$P$3:$P$7)</f>
        <v>#N/A</v>
      </c>
      <c r="AI617" t="e">
        <f>_xlfn.XLOOKUP('Order Entry'!AG617,lookup!$O$3:$O$7,lookup!$Q$3:$Q$7)</f>
        <v>#N/A</v>
      </c>
      <c r="AJ617">
        <f t="shared" si="100"/>
        <v>0</v>
      </c>
      <c r="AK617" t="e">
        <f>_xlfn.XLOOKUP(C617,table_Termination[Connector],table_Termination[Plate_Hole])</f>
        <v>#N/A</v>
      </c>
      <c r="AL617" t="e">
        <f>_xlfn.XLOOKUP(V617,lookup!$AD$68:$AD$72,lookup!$AC$68:$AC$72)</f>
        <v>#N/A</v>
      </c>
      <c r="AM617" s="44" t="str" cm="1">
        <f t="array" ref="AM617">IF(C617="","",IF(_xlfn.XLOOKUP(C617,table_Termination[Connector],table_Termination[Plate_Hole])=1.6,{"4x4","1G"},IF(_xlfn.XLOOKUP(C617,table_Termination[Connector],table_Termination[Plate_Hole])=2.1,"4x4","None")))</f>
        <v/>
      </c>
      <c r="AO617" s="44" t="str" cm="1">
        <f t="array" ref="AO617">IF(AM617="","None",_xlfn.XLOOKUP(_xlfn.ANCHORARRAY(AM617),lookup!$AC$68:$AC$72,lookup!$AD$68:$AD$72))</f>
        <v>None</v>
      </c>
      <c r="AQ617" s="44" t="s">
        <v>283</v>
      </c>
      <c r="AR617" t="str">
        <f>IF(C617="","",_xlfn.XLOOKUP(_xlfn.XLOOKUP(C617,table_Termination[Connector],table_Termination[SQD_Breaker]),Table_Breaker[breaker],Table_Breaker[Description]))</f>
        <v/>
      </c>
      <c r="AS617" t="str">
        <f>IF(C617="","",_xlfn.XLOOKUP(_xlfn.XLOOKUP(C617,table_Termination[Connector],table_Termination[HV_Siem_Breaker]),Table_Breaker[breaker],Table_Breaker[Description],""))</f>
        <v/>
      </c>
      <c r="AT617" s="44" t="s">
        <v>283</v>
      </c>
      <c r="AU617" t="e">
        <f t="shared" si="104"/>
        <v>#N/A</v>
      </c>
      <c r="AV617" t="e">
        <f t="shared" si="105"/>
        <v>#N/A</v>
      </c>
      <c r="AW617" s="44" t="str" cm="1">
        <f t="array" ref="AW617">IF(D617="","",_xlfn.TOROW(lookup!A798:A810))</f>
        <v/>
      </c>
    </row>
    <row r="618" spans="1:49" x14ac:dyDescent="0.25">
      <c r="A618" s="56">
        <v>609</v>
      </c>
      <c r="B618" s="57" t="str">
        <f t="shared" si="101"/>
        <v/>
      </c>
      <c r="C618" s="58"/>
      <c r="D618" s="58"/>
      <c r="E618" s="57"/>
      <c r="F618" s="57" t="str">
        <f t="shared" si="102"/>
        <v/>
      </c>
      <c r="G618" s="57"/>
      <c r="H618" s="59"/>
      <c r="I618" s="59" t="s">
        <v>183</v>
      </c>
      <c r="J618" s="59" t="s">
        <v>183</v>
      </c>
      <c r="K618" s="59"/>
      <c r="L618" s="60" t="str">
        <f t="shared" si="106"/>
        <v/>
      </c>
      <c r="M618" s="60" t="str">
        <f t="shared" si="107"/>
        <v/>
      </c>
      <c r="N618" s="59"/>
      <c r="O618" s="59"/>
      <c r="P618" s="61"/>
      <c r="Q618" s="61"/>
      <c r="R618" s="62" t="str">
        <f>IF(C618="","",_xlfn.XLOOKUP(C618,table_Termination[Connector],table_Termination[Conduit_Size]))</f>
        <v/>
      </c>
      <c r="S618" s="63" t="str">
        <f>IF(C618="","",_xlfn.XLOOKUP(C618,table_Termination[Connector],table_Termination[Wire AWG]))</f>
        <v/>
      </c>
      <c r="T618" s="64" t="str">
        <f t="shared" si="99"/>
        <v/>
      </c>
      <c r="U618" s="65" t="str">
        <f>IF(C618="","",LEFT(_xlfn.XLOOKUP(C618,table_Termination[Connector],table_Termination[Voltage]),3))</f>
        <v/>
      </c>
      <c r="V618" s="66" t="str">
        <f t="shared" si="108"/>
        <v/>
      </c>
      <c r="W618" s="64" t="str" cm="1">
        <f t="array" aca="1" ref="W618" ca="1">IF(C618="","",IF(D618="MCC","------",IF(K618="","Black",_xlfn.XLOOKUP(K618,Table_RotateWireColor[circuit],INDIRECT("Table_RotateWireColor["&amp;U618&amp;"]")))))</f>
        <v/>
      </c>
      <c r="X618" s="64" t="str" cm="1">
        <f t="array" aca="1" ref="X618" ca="1">IF(C618="","",IF(D618="MCC","-----",IF(AH618=1,"-",IF(K618="","Red",_xlfn.XLOOKUP(L618,Table_RotateWireColor[circuit],INDIRECT("Table_RotateWireColor["&amp;U618&amp;"]"))))))</f>
        <v/>
      </c>
      <c r="Y618" s="64" t="str" cm="1">
        <f t="array" aca="1" ref="Y618" ca="1">IF(C618="","",IF(D618="MCC","-----",IF(AH618&lt;=2,"-",IF(K618="","Blue",_xlfn.XLOOKUP(M618,Table_RotateWireColor[circuit],INDIRECT("Table_RotateWireColor["&amp;U618&amp;"]"))))))</f>
        <v/>
      </c>
      <c r="Z618" s="64" t="str" cm="1">
        <f t="array" aca="1" ref="Z618" ca="1">IF(C618="","",IF(D618="MCC","-----",IF(AI618&lt;&gt;1,"-",IF(K618="","White",_xlfn.XLOOKUP("N",Table_RotateWireColor[circuit],INDIRECT("Table_RotateWireColor["&amp;U618&amp;"]"))))))</f>
        <v/>
      </c>
      <c r="AA618" s="64" t="str">
        <f t="shared" si="103"/>
        <v/>
      </c>
      <c r="AB618" s="67" t="str">
        <f>IF(C618="","","PWxx-"&amp;_xlfn.XLOOKUP(C618,table_Termination[Connector],table_Termination[Abbreviation])&amp;"T-xxSALx("&amp;IF(D618="LFMC",0,IF(D618="MCC",1,3))&amp;IF(Q618="Bolt",1,0)&amp;IF(AL618="None",0,IF(AL618="1G",1,IF(AL618="4x4",2,3)))&amp;")")</f>
        <v/>
      </c>
      <c r="AC618" s="68" t="str">
        <f>IF(D618="MCC","MC Cable Wire Colors "&amp;_xlfn.XLOOKUP(C618,table_Termination[Connector],table_Termination[MCC_Wire_Colors]),"")</f>
        <v/>
      </c>
      <c r="AD618" s="69"/>
      <c r="AG618" t="e">
        <f>IF(AND(LEFT(C618,2)="L6",_xlfn.NUMBERVALUE(LEFT(U618,3))&gt;250),"1ph",_xlfn.XLOOKUP(C618,table_Termination[Connector],table_Termination[Phasing]))</f>
        <v>#N/A</v>
      </c>
      <c r="AH618" t="e">
        <f>_xlfn.XLOOKUP('Order Entry'!AG618,lookup!$O$3:$O$7,lookup!$P$3:$P$7)</f>
        <v>#N/A</v>
      </c>
      <c r="AI618" t="e">
        <f>_xlfn.XLOOKUP('Order Entry'!AG618,lookup!$O$3:$O$7,lookup!$Q$3:$Q$7)</f>
        <v>#N/A</v>
      </c>
      <c r="AJ618">
        <f t="shared" si="100"/>
        <v>0</v>
      </c>
      <c r="AK618" t="e">
        <f>_xlfn.XLOOKUP(C618,table_Termination[Connector],table_Termination[Plate_Hole])</f>
        <v>#N/A</v>
      </c>
      <c r="AL618" t="e">
        <f>_xlfn.XLOOKUP(V618,lookup!$AD$68:$AD$72,lookup!$AC$68:$AC$72)</f>
        <v>#N/A</v>
      </c>
      <c r="AM618" s="44" t="str" cm="1">
        <f t="array" ref="AM618">IF(C618="","",IF(_xlfn.XLOOKUP(C618,table_Termination[Connector],table_Termination[Plate_Hole])=1.6,{"4x4","1G"},IF(_xlfn.XLOOKUP(C618,table_Termination[Connector],table_Termination[Plate_Hole])=2.1,"4x4","None")))</f>
        <v/>
      </c>
      <c r="AO618" s="44" t="str" cm="1">
        <f t="array" ref="AO618">IF(AM618="","None",_xlfn.XLOOKUP(_xlfn.ANCHORARRAY(AM618),lookup!$AC$68:$AC$72,lookup!$AD$68:$AD$72))</f>
        <v>None</v>
      </c>
      <c r="AQ618" s="44" t="s">
        <v>283</v>
      </c>
      <c r="AR618" t="str">
        <f>IF(C618="","",_xlfn.XLOOKUP(_xlfn.XLOOKUP(C618,table_Termination[Connector],table_Termination[SQD_Breaker]),Table_Breaker[breaker],Table_Breaker[Description]))</f>
        <v/>
      </c>
      <c r="AS618" t="str">
        <f>IF(C618="","",_xlfn.XLOOKUP(_xlfn.XLOOKUP(C618,table_Termination[Connector],table_Termination[HV_Siem_Breaker]),Table_Breaker[breaker],Table_Breaker[Description],""))</f>
        <v/>
      </c>
      <c r="AT618" s="44" t="s">
        <v>283</v>
      </c>
      <c r="AU618" t="e">
        <f t="shared" si="104"/>
        <v>#N/A</v>
      </c>
      <c r="AV618" t="e">
        <f t="shared" si="105"/>
        <v>#N/A</v>
      </c>
      <c r="AW618" s="44" t="str" cm="1">
        <f t="array" ref="AW618">IF(D618="","",_xlfn.TOROW(lookup!A799:A811))</f>
        <v/>
      </c>
    </row>
    <row r="619" spans="1:49" x14ac:dyDescent="0.25">
      <c r="A619" s="56">
        <v>610</v>
      </c>
      <c r="B619" s="57" t="str">
        <f t="shared" si="101"/>
        <v/>
      </c>
      <c r="C619" s="58"/>
      <c r="D619" s="58"/>
      <c r="E619" s="57"/>
      <c r="F619" s="57" t="str">
        <f t="shared" si="102"/>
        <v/>
      </c>
      <c r="G619" s="57"/>
      <c r="H619" s="59"/>
      <c r="I619" s="59" t="s">
        <v>183</v>
      </c>
      <c r="J619" s="59" t="s">
        <v>183</v>
      </c>
      <c r="K619" s="59"/>
      <c r="L619" s="60" t="str">
        <f t="shared" si="106"/>
        <v/>
      </c>
      <c r="M619" s="60" t="str">
        <f t="shared" si="107"/>
        <v/>
      </c>
      <c r="N619" s="59"/>
      <c r="O619" s="59"/>
      <c r="P619" s="61"/>
      <c r="Q619" s="61"/>
      <c r="R619" s="62" t="str">
        <f>IF(C619="","",_xlfn.XLOOKUP(C619,table_Termination[Connector],table_Termination[Conduit_Size]))</f>
        <v/>
      </c>
      <c r="S619" s="63" t="str">
        <f>IF(C619="","",_xlfn.XLOOKUP(C619,table_Termination[Connector],table_Termination[Wire AWG]))</f>
        <v/>
      </c>
      <c r="T619" s="64" t="str">
        <f t="shared" si="99"/>
        <v/>
      </c>
      <c r="U619" s="65" t="str">
        <f>IF(C619="","",LEFT(_xlfn.XLOOKUP(C619,table_Termination[Connector],table_Termination[Voltage]),3))</f>
        <v/>
      </c>
      <c r="V619" s="66" t="str">
        <f t="shared" si="108"/>
        <v/>
      </c>
      <c r="W619" s="64" t="str" cm="1">
        <f t="array" aca="1" ref="W619" ca="1">IF(C619="","",IF(D619="MCC","------",IF(K619="","Black",_xlfn.XLOOKUP(K619,Table_RotateWireColor[circuit],INDIRECT("Table_RotateWireColor["&amp;U619&amp;"]")))))</f>
        <v/>
      </c>
      <c r="X619" s="64" t="str" cm="1">
        <f t="array" aca="1" ref="X619" ca="1">IF(C619="","",IF(D619="MCC","-----",IF(AH619=1,"-",IF(K619="","Red",_xlfn.XLOOKUP(L619,Table_RotateWireColor[circuit],INDIRECT("Table_RotateWireColor["&amp;U619&amp;"]"))))))</f>
        <v/>
      </c>
      <c r="Y619" s="64" t="str" cm="1">
        <f t="array" aca="1" ref="Y619" ca="1">IF(C619="","",IF(D619="MCC","-----",IF(AH619&lt;=2,"-",IF(K619="","Blue",_xlfn.XLOOKUP(M619,Table_RotateWireColor[circuit],INDIRECT("Table_RotateWireColor["&amp;U619&amp;"]"))))))</f>
        <v/>
      </c>
      <c r="Z619" s="64" t="str" cm="1">
        <f t="array" aca="1" ref="Z619" ca="1">IF(C619="","",IF(D619="MCC","-----",IF(AI619&lt;&gt;1,"-",IF(K619="","White",_xlfn.XLOOKUP("N",Table_RotateWireColor[circuit],INDIRECT("Table_RotateWireColor["&amp;U619&amp;"]"))))))</f>
        <v/>
      </c>
      <c r="AA619" s="64" t="str">
        <f t="shared" si="103"/>
        <v/>
      </c>
      <c r="AB619" s="67" t="str">
        <f>IF(C619="","","PWxx-"&amp;_xlfn.XLOOKUP(C619,table_Termination[Connector],table_Termination[Abbreviation])&amp;"T-xxSALx("&amp;IF(D619="LFMC",0,IF(D619="MCC",1,3))&amp;IF(Q619="Bolt",1,0)&amp;IF(AL619="None",0,IF(AL619="1G",1,IF(AL619="4x4",2,3)))&amp;")")</f>
        <v/>
      </c>
      <c r="AC619" s="68" t="str">
        <f>IF(D619="MCC","MC Cable Wire Colors "&amp;_xlfn.XLOOKUP(C619,table_Termination[Connector],table_Termination[MCC_Wire_Colors]),"")</f>
        <v/>
      </c>
      <c r="AD619" s="69"/>
      <c r="AG619" t="e">
        <f>IF(AND(LEFT(C619,2)="L6",_xlfn.NUMBERVALUE(LEFT(U619,3))&gt;250),"1ph",_xlfn.XLOOKUP(C619,table_Termination[Connector],table_Termination[Phasing]))</f>
        <v>#N/A</v>
      </c>
      <c r="AH619" t="e">
        <f>_xlfn.XLOOKUP('Order Entry'!AG619,lookup!$O$3:$O$7,lookup!$P$3:$P$7)</f>
        <v>#N/A</v>
      </c>
      <c r="AI619" t="e">
        <f>_xlfn.XLOOKUP('Order Entry'!AG619,lookup!$O$3:$O$7,lookup!$Q$3:$Q$7)</f>
        <v>#N/A</v>
      </c>
      <c r="AJ619">
        <f t="shared" si="100"/>
        <v>0</v>
      </c>
      <c r="AK619" t="e">
        <f>_xlfn.XLOOKUP(C619,table_Termination[Connector],table_Termination[Plate_Hole])</f>
        <v>#N/A</v>
      </c>
      <c r="AL619" t="e">
        <f>_xlfn.XLOOKUP(V619,lookup!$AD$68:$AD$72,lookup!$AC$68:$AC$72)</f>
        <v>#N/A</v>
      </c>
      <c r="AM619" s="44" t="str" cm="1">
        <f t="array" ref="AM619">IF(C619="","",IF(_xlfn.XLOOKUP(C619,table_Termination[Connector],table_Termination[Plate_Hole])=1.6,{"4x4","1G"},IF(_xlfn.XLOOKUP(C619,table_Termination[Connector],table_Termination[Plate_Hole])=2.1,"4x4","None")))</f>
        <v/>
      </c>
      <c r="AO619" s="44" t="str" cm="1">
        <f t="array" ref="AO619">IF(AM619="","None",_xlfn.XLOOKUP(_xlfn.ANCHORARRAY(AM619),lookup!$AC$68:$AC$72,lookup!$AD$68:$AD$72))</f>
        <v>None</v>
      </c>
      <c r="AQ619" s="44" t="s">
        <v>283</v>
      </c>
      <c r="AR619" t="str">
        <f>IF(C619="","",_xlfn.XLOOKUP(_xlfn.XLOOKUP(C619,table_Termination[Connector],table_Termination[SQD_Breaker]),Table_Breaker[breaker],Table_Breaker[Description]))</f>
        <v/>
      </c>
      <c r="AS619" t="str">
        <f>IF(C619="","",_xlfn.XLOOKUP(_xlfn.XLOOKUP(C619,table_Termination[Connector],table_Termination[HV_Siem_Breaker]),Table_Breaker[breaker],Table_Breaker[Description],""))</f>
        <v/>
      </c>
      <c r="AT619" s="44" t="s">
        <v>283</v>
      </c>
      <c r="AU619" t="e">
        <f t="shared" si="104"/>
        <v>#N/A</v>
      </c>
      <c r="AV619" t="e">
        <f t="shared" si="105"/>
        <v>#N/A</v>
      </c>
      <c r="AW619" s="44" t="str" cm="1">
        <f t="array" ref="AW619">IF(D619="","",_xlfn.TOROW(lookup!A800:A812))</f>
        <v/>
      </c>
    </row>
    <row r="620" spans="1:49" x14ac:dyDescent="0.25">
      <c r="A620" s="56">
        <v>611</v>
      </c>
      <c r="B620" s="57" t="str">
        <f t="shared" si="101"/>
        <v/>
      </c>
      <c r="C620" s="58"/>
      <c r="D620" s="58"/>
      <c r="E620" s="57"/>
      <c r="F620" s="57" t="str">
        <f t="shared" si="102"/>
        <v/>
      </c>
      <c r="G620" s="57"/>
      <c r="H620" s="59"/>
      <c r="I620" s="59" t="s">
        <v>183</v>
      </c>
      <c r="J620" s="59" t="s">
        <v>183</v>
      </c>
      <c r="K620" s="59"/>
      <c r="L620" s="60" t="str">
        <f t="shared" si="106"/>
        <v/>
      </c>
      <c r="M620" s="60" t="str">
        <f t="shared" si="107"/>
        <v/>
      </c>
      <c r="N620" s="59"/>
      <c r="O620" s="59"/>
      <c r="P620" s="61"/>
      <c r="Q620" s="61"/>
      <c r="R620" s="62" t="str">
        <f>IF(C620="","",_xlfn.XLOOKUP(C620,table_Termination[Connector],table_Termination[Conduit_Size]))</f>
        <v/>
      </c>
      <c r="S620" s="63" t="str">
        <f>IF(C620="","",_xlfn.XLOOKUP(C620,table_Termination[Connector],table_Termination[Wire AWG]))</f>
        <v/>
      </c>
      <c r="T620" s="64" t="str">
        <f t="shared" si="99"/>
        <v/>
      </c>
      <c r="U620" s="65" t="str">
        <f>IF(C620="","",LEFT(_xlfn.XLOOKUP(C620,table_Termination[Connector],table_Termination[Voltage]),3))</f>
        <v/>
      </c>
      <c r="V620" s="66" t="str">
        <f t="shared" si="108"/>
        <v/>
      </c>
      <c r="W620" s="64" t="str" cm="1">
        <f t="array" aca="1" ref="W620" ca="1">IF(C620="","",IF(D620="MCC","------",IF(K620="","Black",_xlfn.XLOOKUP(K620,Table_RotateWireColor[circuit],INDIRECT("Table_RotateWireColor["&amp;U620&amp;"]")))))</f>
        <v/>
      </c>
      <c r="X620" s="64" t="str" cm="1">
        <f t="array" aca="1" ref="X620" ca="1">IF(C620="","",IF(D620="MCC","-----",IF(AH620=1,"-",IF(K620="","Red",_xlfn.XLOOKUP(L620,Table_RotateWireColor[circuit],INDIRECT("Table_RotateWireColor["&amp;U620&amp;"]"))))))</f>
        <v/>
      </c>
      <c r="Y620" s="64" t="str" cm="1">
        <f t="array" aca="1" ref="Y620" ca="1">IF(C620="","",IF(D620="MCC","-----",IF(AH620&lt;=2,"-",IF(K620="","Blue",_xlfn.XLOOKUP(M620,Table_RotateWireColor[circuit],INDIRECT("Table_RotateWireColor["&amp;U620&amp;"]"))))))</f>
        <v/>
      </c>
      <c r="Z620" s="64" t="str" cm="1">
        <f t="array" aca="1" ref="Z620" ca="1">IF(C620="","",IF(D620="MCC","-----",IF(AI620&lt;&gt;1,"-",IF(K620="","White",_xlfn.XLOOKUP("N",Table_RotateWireColor[circuit],INDIRECT("Table_RotateWireColor["&amp;U620&amp;"]"))))))</f>
        <v/>
      </c>
      <c r="AA620" s="64" t="str">
        <f t="shared" si="103"/>
        <v/>
      </c>
      <c r="AB620" s="67" t="str">
        <f>IF(C620="","","PWxx-"&amp;_xlfn.XLOOKUP(C620,table_Termination[Connector],table_Termination[Abbreviation])&amp;"T-xxSALx("&amp;IF(D620="LFMC",0,IF(D620="MCC",1,3))&amp;IF(Q620="Bolt",1,0)&amp;IF(AL620="None",0,IF(AL620="1G",1,IF(AL620="4x4",2,3)))&amp;")")</f>
        <v/>
      </c>
      <c r="AC620" s="68" t="str">
        <f>IF(D620="MCC","MC Cable Wire Colors "&amp;_xlfn.XLOOKUP(C620,table_Termination[Connector],table_Termination[MCC_Wire_Colors]),"")</f>
        <v/>
      </c>
      <c r="AD620" s="69"/>
      <c r="AG620" t="e">
        <f>IF(AND(LEFT(C620,2)="L6",_xlfn.NUMBERVALUE(LEFT(U620,3))&gt;250),"1ph",_xlfn.XLOOKUP(C620,table_Termination[Connector],table_Termination[Phasing]))</f>
        <v>#N/A</v>
      </c>
      <c r="AH620" t="e">
        <f>_xlfn.XLOOKUP('Order Entry'!AG620,lookup!$O$3:$O$7,lookup!$P$3:$P$7)</f>
        <v>#N/A</v>
      </c>
      <c r="AI620" t="e">
        <f>_xlfn.XLOOKUP('Order Entry'!AG620,lookup!$O$3:$O$7,lookup!$Q$3:$Q$7)</f>
        <v>#N/A</v>
      </c>
      <c r="AJ620">
        <f t="shared" si="100"/>
        <v>0</v>
      </c>
      <c r="AK620" t="e">
        <f>_xlfn.XLOOKUP(C620,table_Termination[Connector],table_Termination[Plate_Hole])</f>
        <v>#N/A</v>
      </c>
      <c r="AL620" t="e">
        <f>_xlfn.XLOOKUP(V620,lookup!$AD$68:$AD$72,lookup!$AC$68:$AC$72)</f>
        <v>#N/A</v>
      </c>
      <c r="AM620" s="44" t="str" cm="1">
        <f t="array" ref="AM620">IF(C620="","",IF(_xlfn.XLOOKUP(C620,table_Termination[Connector],table_Termination[Plate_Hole])=1.6,{"4x4","1G"},IF(_xlfn.XLOOKUP(C620,table_Termination[Connector],table_Termination[Plate_Hole])=2.1,"4x4","None")))</f>
        <v/>
      </c>
      <c r="AO620" s="44" t="str" cm="1">
        <f t="array" ref="AO620">IF(AM620="","None",_xlfn.XLOOKUP(_xlfn.ANCHORARRAY(AM620),lookup!$AC$68:$AC$72,lookup!$AD$68:$AD$72))</f>
        <v>None</v>
      </c>
      <c r="AQ620" s="44" t="s">
        <v>283</v>
      </c>
      <c r="AR620" t="str">
        <f>IF(C620="","",_xlfn.XLOOKUP(_xlfn.XLOOKUP(C620,table_Termination[Connector],table_Termination[SQD_Breaker]),Table_Breaker[breaker],Table_Breaker[Description]))</f>
        <v/>
      </c>
      <c r="AS620" t="str">
        <f>IF(C620="","",_xlfn.XLOOKUP(_xlfn.XLOOKUP(C620,table_Termination[Connector],table_Termination[HV_Siem_Breaker]),Table_Breaker[breaker],Table_Breaker[Description],""))</f>
        <v/>
      </c>
      <c r="AT620" s="44" t="s">
        <v>283</v>
      </c>
      <c r="AU620" t="e">
        <f t="shared" si="104"/>
        <v>#N/A</v>
      </c>
      <c r="AV620" t="e">
        <f t="shared" si="105"/>
        <v>#N/A</v>
      </c>
      <c r="AW620" s="44" t="str" cm="1">
        <f t="array" ref="AW620">IF(D620="","",_xlfn.TOROW(lookup!A801:A813))</f>
        <v/>
      </c>
    </row>
    <row r="621" spans="1:49" x14ac:dyDescent="0.25">
      <c r="A621" s="56">
        <v>612</v>
      </c>
      <c r="B621" s="57" t="str">
        <f t="shared" si="101"/>
        <v/>
      </c>
      <c r="C621" s="58"/>
      <c r="D621" s="58"/>
      <c r="E621" s="57"/>
      <c r="F621" s="57" t="str">
        <f t="shared" si="102"/>
        <v/>
      </c>
      <c r="G621" s="57"/>
      <c r="H621" s="59"/>
      <c r="I621" s="59" t="s">
        <v>183</v>
      </c>
      <c r="J621" s="59" t="s">
        <v>183</v>
      </c>
      <c r="K621" s="59"/>
      <c r="L621" s="60" t="str">
        <f t="shared" si="106"/>
        <v/>
      </c>
      <c r="M621" s="60" t="str">
        <f t="shared" si="107"/>
        <v/>
      </c>
      <c r="N621" s="59"/>
      <c r="O621" s="59"/>
      <c r="P621" s="61"/>
      <c r="Q621" s="61"/>
      <c r="R621" s="62" t="str">
        <f>IF(C621="","",_xlfn.XLOOKUP(C621,table_Termination[Connector],table_Termination[Conduit_Size]))</f>
        <v/>
      </c>
      <c r="S621" s="63" t="str">
        <f>IF(C621="","",_xlfn.XLOOKUP(C621,table_Termination[Connector],table_Termination[Wire AWG]))</f>
        <v/>
      </c>
      <c r="T621" s="64" t="str">
        <f t="shared" si="99"/>
        <v/>
      </c>
      <c r="U621" s="65" t="str">
        <f>IF(C621="","",LEFT(_xlfn.XLOOKUP(C621,table_Termination[Connector],table_Termination[Voltage]),3))</f>
        <v/>
      </c>
      <c r="V621" s="66" t="str">
        <f t="shared" si="108"/>
        <v/>
      </c>
      <c r="W621" s="64" t="str" cm="1">
        <f t="array" aca="1" ref="W621" ca="1">IF(C621="","",IF(D621="MCC","------",IF(K621="","Black",_xlfn.XLOOKUP(K621,Table_RotateWireColor[circuit],INDIRECT("Table_RotateWireColor["&amp;U621&amp;"]")))))</f>
        <v/>
      </c>
      <c r="X621" s="64" t="str" cm="1">
        <f t="array" aca="1" ref="X621" ca="1">IF(C621="","",IF(D621="MCC","-----",IF(AH621=1,"-",IF(K621="","Red",_xlfn.XLOOKUP(L621,Table_RotateWireColor[circuit],INDIRECT("Table_RotateWireColor["&amp;U621&amp;"]"))))))</f>
        <v/>
      </c>
      <c r="Y621" s="64" t="str" cm="1">
        <f t="array" aca="1" ref="Y621" ca="1">IF(C621="","",IF(D621="MCC","-----",IF(AH621&lt;=2,"-",IF(K621="","Blue",_xlfn.XLOOKUP(M621,Table_RotateWireColor[circuit],INDIRECT("Table_RotateWireColor["&amp;U621&amp;"]"))))))</f>
        <v/>
      </c>
      <c r="Z621" s="64" t="str" cm="1">
        <f t="array" aca="1" ref="Z621" ca="1">IF(C621="","",IF(D621="MCC","-----",IF(AI621&lt;&gt;1,"-",IF(K621="","White",_xlfn.XLOOKUP("N",Table_RotateWireColor[circuit],INDIRECT("Table_RotateWireColor["&amp;U621&amp;"]"))))))</f>
        <v/>
      </c>
      <c r="AA621" s="64" t="str">
        <f t="shared" si="103"/>
        <v/>
      </c>
      <c r="AB621" s="67" t="str">
        <f>IF(C621="","","PWxx-"&amp;_xlfn.XLOOKUP(C621,table_Termination[Connector],table_Termination[Abbreviation])&amp;"T-xxSALx("&amp;IF(D621="LFMC",0,IF(D621="MCC",1,3))&amp;IF(Q621="Bolt",1,0)&amp;IF(AL621="None",0,IF(AL621="1G",1,IF(AL621="4x4",2,3)))&amp;")")</f>
        <v/>
      </c>
      <c r="AC621" s="68" t="str">
        <f>IF(D621="MCC","MC Cable Wire Colors "&amp;_xlfn.XLOOKUP(C621,table_Termination[Connector],table_Termination[MCC_Wire_Colors]),"")</f>
        <v/>
      </c>
      <c r="AD621" s="69"/>
      <c r="AG621" t="e">
        <f>IF(AND(LEFT(C621,2)="L6",_xlfn.NUMBERVALUE(LEFT(U621,3))&gt;250),"1ph",_xlfn.XLOOKUP(C621,table_Termination[Connector],table_Termination[Phasing]))</f>
        <v>#N/A</v>
      </c>
      <c r="AH621" t="e">
        <f>_xlfn.XLOOKUP('Order Entry'!AG621,lookup!$O$3:$O$7,lookup!$P$3:$P$7)</f>
        <v>#N/A</v>
      </c>
      <c r="AI621" t="e">
        <f>_xlfn.XLOOKUP('Order Entry'!AG621,lookup!$O$3:$O$7,lookup!$Q$3:$Q$7)</f>
        <v>#N/A</v>
      </c>
      <c r="AJ621">
        <f t="shared" si="100"/>
        <v>0</v>
      </c>
      <c r="AK621" t="e">
        <f>_xlfn.XLOOKUP(C621,table_Termination[Connector],table_Termination[Plate_Hole])</f>
        <v>#N/A</v>
      </c>
      <c r="AL621" t="e">
        <f>_xlfn.XLOOKUP(V621,lookup!$AD$68:$AD$72,lookup!$AC$68:$AC$72)</f>
        <v>#N/A</v>
      </c>
      <c r="AM621" s="44" t="str" cm="1">
        <f t="array" ref="AM621">IF(C621="","",IF(_xlfn.XLOOKUP(C621,table_Termination[Connector],table_Termination[Plate_Hole])=1.6,{"4x4","1G"},IF(_xlfn.XLOOKUP(C621,table_Termination[Connector],table_Termination[Plate_Hole])=2.1,"4x4","None")))</f>
        <v/>
      </c>
      <c r="AO621" s="44" t="str" cm="1">
        <f t="array" ref="AO621">IF(AM621="","None",_xlfn.XLOOKUP(_xlfn.ANCHORARRAY(AM621),lookup!$AC$68:$AC$72,lookup!$AD$68:$AD$72))</f>
        <v>None</v>
      </c>
      <c r="AQ621" s="44" t="s">
        <v>283</v>
      </c>
      <c r="AR621" t="str">
        <f>IF(C621="","",_xlfn.XLOOKUP(_xlfn.XLOOKUP(C621,table_Termination[Connector],table_Termination[SQD_Breaker]),Table_Breaker[breaker],Table_Breaker[Description]))</f>
        <v/>
      </c>
      <c r="AS621" t="str">
        <f>IF(C621="","",_xlfn.XLOOKUP(_xlfn.XLOOKUP(C621,table_Termination[Connector],table_Termination[HV_Siem_Breaker]),Table_Breaker[breaker],Table_Breaker[Description],""))</f>
        <v/>
      </c>
      <c r="AT621" s="44" t="s">
        <v>283</v>
      </c>
      <c r="AU621" t="e">
        <f t="shared" si="104"/>
        <v>#N/A</v>
      </c>
      <c r="AV621" t="e">
        <f t="shared" si="105"/>
        <v>#N/A</v>
      </c>
      <c r="AW621" s="44" t="str" cm="1">
        <f t="array" ref="AW621">IF(D621="","",_xlfn.TOROW(lookup!A802:A814))</f>
        <v/>
      </c>
    </row>
    <row r="622" spans="1:49" x14ac:dyDescent="0.25">
      <c r="A622" s="56">
        <v>613</v>
      </c>
      <c r="B622" s="57" t="str">
        <f t="shared" si="101"/>
        <v/>
      </c>
      <c r="C622" s="58"/>
      <c r="D622" s="58"/>
      <c r="E622" s="57"/>
      <c r="F622" s="57" t="str">
        <f t="shared" si="102"/>
        <v/>
      </c>
      <c r="G622" s="57"/>
      <c r="H622" s="59"/>
      <c r="I622" s="59" t="s">
        <v>183</v>
      </c>
      <c r="J622" s="59" t="s">
        <v>183</v>
      </c>
      <c r="K622" s="59"/>
      <c r="L622" s="60" t="str">
        <f t="shared" si="106"/>
        <v/>
      </c>
      <c r="M622" s="60" t="str">
        <f t="shared" si="107"/>
        <v/>
      </c>
      <c r="N622" s="59"/>
      <c r="O622" s="59"/>
      <c r="P622" s="61"/>
      <c r="Q622" s="61"/>
      <c r="R622" s="62" t="str">
        <f>IF(C622="","",_xlfn.XLOOKUP(C622,table_Termination[Connector],table_Termination[Conduit_Size]))</f>
        <v/>
      </c>
      <c r="S622" s="63" t="str">
        <f>IF(C622="","",_xlfn.XLOOKUP(C622,table_Termination[Connector],table_Termination[Wire AWG]))</f>
        <v/>
      </c>
      <c r="T622" s="64" t="str">
        <f t="shared" si="99"/>
        <v/>
      </c>
      <c r="U622" s="65" t="str">
        <f>IF(C622="","",LEFT(_xlfn.XLOOKUP(C622,table_Termination[Connector],table_Termination[Voltage]),3))</f>
        <v/>
      </c>
      <c r="V622" s="66" t="str">
        <f t="shared" si="108"/>
        <v/>
      </c>
      <c r="W622" s="64" t="str" cm="1">
        <f t="array" aca="1" ref="W622" ca="1">IF(C622="","",IF(D622="MCC","------",IF(K622="","Black",_xlfn.XLOOKUP(K622,Table_RotateWireColor[circuit],INDIRECT("Table_RotateWireColor["&amp;U622&amp;"]")))))</f>
        <v/>
      </c>
      <c r="X622" s="64" t="str" cm="1">
        <f t="array" aca="1" ref="X622" ca="1">IF(C622="","",IF(D622="MCC","-----",IF(AH622=1,"-",IF(K622="","Red",_xlfn.XLOOKUP(L622,Table_RotateWireColor[circuit],INDIRECT("Table_RotateWireColor["&amp;U622&amp;"]"))))))</f>
        <v/>
      </c>
      <c r="Y622" s="64" t="str" cm="1">
        <f t="array" aca="1" ref="Y622" ca="1">IF(C622="","",IF(D622="MCC","-----",IF(AH622&lt;=2,"-",IF(K622="","Blue",_xlfn.XLOOKUP(M622,Table_RotateWireColor[circuit],INDIRECT("Table_RotateWireColor["&amp;U622&amp;"]"))))))</f>
        <v/>
      </c>
      <c r="Z622" s="64" t="str" cm="1">
        <f t="array" aca="1" ref="Z622" ca="1">IF(C622="","",IF(D622="MCC","-----",IF(AI622&lt;&gt;1,"-",IF(K622="","White",_xlfn.XLOOKUP("N",Table_RotateWireColor[circuit],INDIRECT("Table_RotateWireColor["&amp;U622&amp;"]"))))))</f>
        <v/>
      </c>
      <c r="AA622" s="64" t="str">
        <f t="shared" si="103"/>
        <v/>
      </c>
      <c r="AB622" s="67" t="str">
        <f>IF(C622="","","PWxx-"&amp;_xlfn.XLOOKUP(C622,table_Termination[Connector],table_Termination[Abbreviation])&amp;"T-xxSALx("&amp;IF(D622="LFMC",0,IF(D622="MCC",1,3))&amp;IF(Q622="Bolt",1,0)&amp;IF(AL622="None",0,IF(AL622="1G",1,IF(AL622="4x4",2,3)))&amp;")")</f>
        <v/>
      </c>
      <c r="AC622" s="68" t="str">
        <f>IF(D622="MCC","MC Cable Wire Colors "&amp;_xlfn.XLOOKUP(C622,table_Termination[Connector],table_Termination[MCC_Wire_Colors]),"")</f>
        <v/>
      </c>
      <c r="AD622" s="69"/>
      <c r="AG622" t="e">
        <f>IF(AND(LEFT(C622,2)="L6",_xlfn.NUMBERVALUE(LEFT(U622,3))&gt;250),"1ph",_xlfn.XLOOKUP(C622,table_Termination[Connector],table_Termination[Phasing]))</f>
        <v>#N/A</v>
      </c>
      <c r="AH622" t="e">
        <f>_xlfn.XLOOKUP('Order Entry'!AG622,lookup!$O$3:$O$7,lookup!$P$3:$P$7)</f>
        <v>#N/A</v>
      </c>
      <c r="AI622" t="e">
        <f>_xlfn.XLOOKUP('Order Entry'!AG622,lookup!$O$3:$O$7,lookup!$Q$3:$Q$7)</f>
        <v>#N/A</v>
      </c>
      <c r="AJ622">
        <f t="shared" si="100"/>
        <v>0</v>
      </c>
      <c r="AK622" t="e">
        <f>_xlfn.XLOOKUP(C622,table_Termination[Connector],table_Termination[Plate_Hole])</f>
        <v>#N/A</v>
      </c>
      <c r="AL622" t="e">
        <f>_xlfn.XLOOKUP(V622,lookup!$AD$68:$AD$72,lookup!$AC$68:$AC$72)</f>
        <v>#N/A</v>
      </c>
      <c r="AM622" s="44" t="str" cm="1">
        <f t="array" ref="AM622">IF(C622="","",IF(_xlfn.XLOOKUP(C622,table_Termination[Connector],table_Termination[Plate_Hole])=1.6,{"4x4","1G"},IF(_xlfn.XLOOKUP(C622,table_Termination[Connector],table_Termination[Plate_Hole])=2.1,"4x4","None")))</f>
        <v/>
      </c>
      <c r="AO622" s="44" t="str" cm="1">
        <f t="array" ref="AO622">IF(AM622="","None",_xlfn.XLOOKUP(_xlfn.ANCHORARRAY(AM622),lookup!$AC$68:$AC$72,lookup!$AD$68:$AD$72))</f>
        <v>None</v>
      </c>
      <c r="AQ622" s="44" t="s">
        <v>283</v>
      </c>
      <c r="AR622" t="str">
        <f>IF(C622="","",_xlfn.XLOOKUP(_xlfn.XLOOKUP(C622,table_Termination[Connector],table_Termination[SQD_Breaker]),Table_Breaker[breaker],Table_Breaker[Description]))</f>
        <v/>
      </c>
      <c r="AS622" t="str">
        <f>IF(C622="","",_xlfn.XLOOKUP(_xlfn.XLOOKUP(C622,table_Termination[Connector],table_Termination[HV_Siem_Breaker]),Table_Breaker[breaker],Table_Breaker[Description],""))</f>
        <v/>
      </c>
      <c r="AT622" s="44" t="s">
        <v>283</v>
      </c>
      <c r="AU622" t="e">
        <f t="shared" si="104"/>
        <v>#N/A</v>
      </c>
      <c r="AV622" t="e">
        <f t="shared" si="105"/>
        <v>#N/A</v>
      </c>
      <c r="AW622" s="44" t="str" cm="1">
        <f t="array" ref="AW622">IF(D622="","",_xlfn.TOROW(lookup!A803:A815))</f>
        <v/>
      </c>
    </row>
    <row r="623" spans="1:49" x14ac:dyDescent="0.25">
      <c r="A623" s="56">
        <v>614</v>
      </c>
      <c r="B623" s="57" t="str">
        <f t="shared" si="101"/>
        <v/>
      </c>
      <c r="C623" s="58"/>
      <c r="D623" s="58"/>
      <c r="E623" s="57"/>
      <c r="F623" s="57" t="str">
        <f t="shared" si="102"/>
        <v/>
      </c>
      <c r="G623" s="57"/>
      <c r="H623" s="59"/>
      <c r="I623" s="59" t="s">
        <v>183</v>
      </c>
      <c r="J623" s="59" t="s">
        <v>183</v>
      </c>
      <c r="K623" s="59"/>
      <c r="L623" s="60" t="str">
        <f t="shared" si="106"/>
        <v/>
      </c>
      <c r="M623" s="60" t="str">
        <f t="shared" si="107"/>
        <v/>
      </c>
      <c r="N623" s="59"/>
      <c r="O623" s="59"/>
      <c r="P623" s="61"/>
      <c r="Q623" s="61"/>
      <c r="R623" s="62" t="str">
        <f>IF(C623="","",_xlfn.XLOOKUP(C623,table_Termination[Connector],table_Termination[Conduit_Size]))</f>
        <v/>
      </c>
      <c r="S623" s="63" t="str">
        <f>IF(C623="","",_xlfn.XLOOKUP(C623,table_Termination[Connector],table_Termination[Wire AWG]))</f>
        <v/>
      </c>
      <c r="T623" s="64" t="str">
        <f t="shared" si="99"/>
        <v/>
      </c>
      <c r="U623" s="65" t="str">
        <f>IF(C623="","",LEFT(_xlfn.XLOOKUP(C623,table_Termination[Connector],table_Termination[Voltage]),3))</f>
        <v/>
      </c>
      <c r="V623" s="66" t="str">
        <f t="shared" si="108"/>
        <v/>
      </c>
      <c r="W623" s="64" t="str" cm="1">
        <f t="array" aca="1" ref="W623" ca="1">IF(C623="","",IF(D623="MCC","------",IF(K623="","Black",_xlfn.XLOOKUP(K623,Table_RotateWireColor[circuit],INDIRECT("Table_RotateWireColor["&amp;U623&amp;"]")))))</f>
        <v/>
      </c>
      <c r="X623" s="64" t="str" cm="1">
        <f t="array" aca="1" ref="X623" ca="1">IF(C623="","",IF(D623="MCC","-----",IF(AH623=1,"-",IF(K623="","Red",_xlfn.XLOOKUP(L623,Table_RotateWireColor[circuit],INDIRECT("Table_RotateWireColor["&amp;U623&amp;"]"))))))</f>
        <v/>
      </c>
      <c r="Y623" s="64" t="str" cm="1">
        <f t="array" aca="1" ref="Y623" ca="1">IF(C623="","",IF(D623="MCC","-----",IF(AH623&lt;=2,"-",IF(K623="","Blue",_xlfn.XLOOKUP(M623,Table_RotateWireColor[circuit],INDIRECT("Table_RotateWireColor["&amp;U623&amp;"]"))))))</f>
        <v/>
      </c>
      <c r="Z623" s="64" t="str" cm="1">
        <f t="array" aca="1" ref="Z623" ca="1">IF(C623="","",IF(D623="MCC","-----",IF(AI623&lt;&gt;1,"-",IF(K623="","White",_xlfn.XLOOKUP("N",Table_RotateWireColor[circuit],INDIRECT("Table_RotateWireColor["&amp;U623&amp;"]"))))))</f>
        <v/>
      </c>
      <c r="AA623" s="64" t="str">
        <f t="shared" si="103"/>
        <v/>
      </c>
      <c r="AB623" s="67" t="str">
        <f>IF(C623="","","PWxx-"&amp;_xlfn.XLOOKUP(C623,table_Termination[Connector],table_Termination[Abbreviation])&amp;"T-xxSALx("&amp;IF(D623="LFMC",0,IF(D623="MCC",1,3))&amp;IF(Q623="Bolt",1,0)&amp;IF(AL623="None",0,IF(AL623="1G",1,IF(AL623="4x4",2,3)))&amp;")")</f>
        <v/>
      </c>
      <c r="AC623" s="68" t="str">
        <f>IF(D623="MCC","MC Cable Wire Colors "&amp;_xlfn.XLOOKUP(C623,table_Termination[Connector],table_Termination[MCC_Wire_Colors]),"")</f>
        <v/>
      </c>
      <c r="AD623" s="69"/>
      <c r="AG623" t="e">
        <f>IF(AND(LEFT(C623,2)="L6",_xlfn.NUMBERVALUE(LEFT(U623,3))&gt;250),"1ph",_xlfn.XLOOKUP(C623,table_Termination[Connector],table_Termination[Phasing]))</f>
        <v>#N/A</v>
      </c>
      <c r="AH623" t="e">
        <f>_xlfn.XLOOKUP('Order Entry'!AG623,lookup!$O$3:$O$7,lookup!$P$3:$P$7)</f>
        <v>#N/A</v>
      </c>
      <c r="AI623" t="e">
        <f>_xlfn.XLOOKUP('Order Entry'!AG623,lookup!$O$3:$O$7,lookup!$Q$3:$Q$7)</f>
        <v>#N/A</v>
      </c>
      <c r="AJ623">
        <f t="shared" si="100"/>
        <v>0</v>
      </c>
      <c r="AK623" t="e">
        <f>_xlfn.XLOOKUP(C623,table_Termination[Connector],table_Termination[Plate_Hole])</f>
        <v>#N/A</v>
      </c>
      <c r="AL623" t="e">
        <f>_xlfn.XLOOKUP(V623,lookup!$AD$68:$AD$72,lookup!$AC$68:$AC$72)</f>
        <v>#N/A</v>
      </c>
      <c r="AM623" s="44" t="str" cm="1">
        <f t="array" ref="AM623">IF(C623="","",IF(_xlfn.XLOOKUP(C623,table_Termination[Connector],table_Termination[Plate_Hole])=1.6,{"4x4","1G"},IF(_xlfn.XLOOKUP(C623,table_Termination[Connector],table_Termination[Plate_Hole])=2.1,"4x4","None")))</f>
        <v/>
      </c>
      <c r="AO623" s="44" t="str" cm="1">
        <f t="array" ref="AO623">IF(AM623="","None",_xlfn.XLOOKUP(_xlfn.ANCHORARRAY(AM623),lookup!$AC$68:$AC$72,lookup!$AD$68:$AD$72))</f>
        <v>None</v>
      </c>
      <c r="AQ623" s="44" t="s">
        <v>283</v>
      </c>
      <c r="AR623" t="str">
        <f>IF(C623="","",_xlfn.XLOOKUP(_xlfn.XLOOKUP(C623,table_Termination[Connector],table_Termination[SQD_Breaker]),Table_Breaker[breaker],Table_Breaker[Description]))</f>
        <v/>
      </c>
      <c r="AS623" t="str">
        <f>IF(C623="","",_xlfn.XLOOKUP(_xlfn.XLOOKUP(C623,table_Termination[Connector],table_Termination[HV_Siem_Breaker]),Table_Breaker[breaker],Table_Breaker[Description],""))</f>
        <v/>
      </c>
      <c r="AT623" s="44" t="s">
        <v>283</v>
      </c>
      <c r="AU623" t="e">
        <f t="shared" si="104"/>
        <v>#N/A</v>
      </c>
      <c r="AV623" t="e">
        <f t="shared" si="105"/>
        <v>#N/A</v>
      </c>
      <c r="AW623" s="44" t="str" cm="1">
        <f t="array" ref="AW623">IF(D623="","",_xlfn.TOROW(lookup!A804:A816))</f>
        <v/>
      </c>
    </row>
    <row r="624" spans="1:49" x14ac:dyDescent="0.25">
      <c r="A624" s="56">
        <v>615</v>
      </c>
      <c r="B624" s="57" t="str">
        <f t="shared" si="101"/>
        <v/>
      </c>
      <c r="C624" s="58"/>
      <c r="D624" s="58"/>
      <c r="E624" s="57"/>
      <c r="F624" s="57" t="str">
        <f t="shared" si="102"/>
        <v/>
      </c>
      <c r="G624" s="57"/>
      <c r="H624" s="59"/>
      <c r="I624" s="59" t="s">
        <v>183</v>
      </c>
      <c r="J624" s="59" t="s">
        <v>183</v>
      </c>
      <c r="K624" s="59"/>
      <c r="L624" s="60" t="str">
        <f t="shared" si="106"/>
        <v/>
      </c>
      <c r="M624" s="60" t="str">
        <f t="shared" si="107"/>
        <v/>
      </c>
      <c r="N624" s="59"/>
      <c r="O624" s="59"/>
      <c r="P624" s="61"/>
      <c r="Q624" s="61"/>
      <c r="R624" s="62" t="str">
        <f>IF(C624="","",_xlfn.XLOOKUP(C624,table_Termination[Connector],table_Termination[Conduit_Size]))</f>
        <v/>
      </c>
      <c r="S624" s="63" t="str">
        <f>IF(C624="","",_xlfn.XLOOKUP(C624,table_Termination[Connector],table_Termination[Wire AWG]))</f>
        <v/>
      </c>
      <c r="T624" s="64" t="str">
        <f t="shared" si="99"/>
        <v/>
      </c>
      <c r="U624" s="65" t="str">
        <f>IF(C624="","",LEFT(_xlfn.XLOOKUP(C624,table_Termination[Connector],table_Termination[Voltage]),3))</f>
        <v/>
      </c>
      <c r="V624" s="66" t="str">
        <f t="shared" si="108"/>
        <v/>
      </c>
      <c r="W624" s="64" t="str" cm="1">
        <f t="array" aca="1" ref="W624" ca="1">IF(C624="","",IF(D624="MCC","------",IF(K624="","Black",_xlfn.XLOOKUP(K624,Table_RotateWireColor[circuit],INDIRECT("Table_RotateWireColor["&amp;U624&amp;"]")))))</f>
        <v/>
      </c>
      <c r="X624" s="64" t="str" cm="1">
        <f t="array" aca="1" ref="X624" ca="1">IF(C624="","",IF(D624="MCC","-----",IF(AH624=1,"-",IF(K624="","Red",_xlfn.XLOOKUP(L624,Table_RotateWireColor[circuit],INDIRECT("Table_RotateWireColor["&amp;U624&amp;"]"))))))</f>
        <v/>
      </c>
      <c r="Y624" s="64" t="str" cm="1">
        <f t="array" aca="1" ref="Y624" ca="1">IF(C624="","",IF(D624="MCC","-----",IF(AH624&lt;=2,"-",IF(K624="","Blue",_xlfn.XLOOKUP(M624,Table_RotateWireColor[circuit],INDIRECT("Table_RotateWireColor["&amp;U624&amp;"]"))))))</f>
        <v/>
      </c>
      <c r="Z624" s="64" t="str" cm="1">
        <f t="array" aca="1" ref="Z624" ca="1">IF(C624="","",IF(D624="MCC","-----",IF(AI624&lt;&gt;1,"-",IF(K624="","White",_xlfn.XLOOKUP("N",Table_RotateWireColor[circuit],INDIRECT("Table_RotateWireColor["&amp;U624&amp;"]"))))))</f>
        <v/>
      </c>
      <c r="AA624" s="64" t="str">
        <f t="shared" si="103"/>
        <v/>
      </c>
      <c r="AB624" s="67" t="str">
        <f>IF(C624="","","PWxx-"&amp;_xlfn.XLOOKUP(C624,table_Termination[Connector],table_Termination[Abbreviation])&amp;"T-xxSALx("&amp;IF(D624="LFMC",0,IF(D624="MCC",1,3))&amp;IF(Q624="Bolt",1,0)&amp;IF(AL624="None",0,IF(AL624="1G",1,IF(AL624="4x4",2,3)))&amp;")")</f>
        <v/>
      </c>
      <c r="AC624" s="68" t="str">
        <f>IF(D624="MCC","MC Cable Wire Colors "&amp;_xlfn.XLOOKUP(C624,table_Termination[Connector],table_Termination[MCC_Wire_Colors]),"")</f>
        <v/>
      </c>
      <c r="AD624" s="69"/>
      <c r="AG624" t="e">
        <f>IF(AND(LEFT(C624,2)="L6",_xlfn.NUMBERVALUE(LEFT(U624,3))&gt;250),"1ph",_xlfn.XLOOKUP(C624,table_Termination[Connector],table_Termination[Phasing]))</f>
        <v>#N/A</v>
      </c>
      <c r="AH624" t="e">
        <f>_xlfn.XLOOKUP('Order Entry'!AG624,lookup!$O$3:$O$7,lookup!$P$3:$P$7)</f>
        <v>#N/A</v>
      </c>
      <c r="AI624" t="e">
        <f>_xlfn.XLOOKUP('Order Entry'!AG624,lookup!$O$3:$O$7,lookup!$Q$3:$Q$7)</f>
        <v>#N/A</v>
      </c>
      <c r="AJ624">
        <f t="shared" si="100"/>
        <v>0</v>
      </c>
      <c r="AK624" t="e">
        <f>_xlfn.XLOOKUP(C624,table_Termination[Connector],table_Termination[Plate_Hole])</f>
        <v>#N/A</v>
      </c>
      <c r="AL624" t="e">
        <f>_xlfn.XLOOKUP(V624,lookup!$AD$68:$AD$72,lookup!$AC$68:$AC$72)</f>
        <v>#N/A</v>
      </c>
      <c r="AM624" s="44" t="str" cm="1">
        <f t="array" ref="AM624">IF(C624="","",IF(_xlfn.XLOOKUP(C624,table_Termination[Connector],table_Termination[Plate_Hole])=1.6,{"4x4","1G"},IF(_xlfn.XLOOKUP(C624,table_Termination[Connector],table_Termination[Plate_Hole])=2.1,"4x4","None")))</f>
        <v/>
      </c>
      <c r="AO624" s="44" t="str" cm="1">
        <f t="array" ref="AO624">IF(AM624="","None",_xlfn.XLOOKUP(_xlfn.ANCHORARRAY(AM624),lookup!$AC$68:$AC$72,lookup!$AD$68:$AD$72))</f>
        <v>None</v>
      </c>
      <c r="AQ624" s="44" t="s">
        <v>283</v>
      </c>
      <c r="AR624" t="str">
        <f>IF(C624="","",_xlfn.XLOOKUP(_xlfn.XLOOKUP(C624,table_Termination[Connector],table_Termination[SQD_Breaker]),Table_Breaker[breaker],Table_Breaker[Description]))</f>
        <v/>
      </c>
      <c r="AS624" t="str">
        <f>IF(C624="","",_xlfn.XLOOKUP(_xlfn.XLOOKUP(C624,table_Termination[Connector],table_Termination[HV_Siem_Breaker]),Table_Breaker[breaker],Table_Breaker[Description],""))</f>
        <v/>
      </c>
      <c r="AT624" s="44" t="s">
        <v>283</v>
      </c>
      <c r="AU624" t="e">
        <f t="shared" si="104"/>
        <v>#N/A</v>
      </c>
      <c r="AV624" t="e">
        <f t="shared" si="105"/>
        <v>#N/A</v>
      </c>
      <c r="AW624" s="44" t="str" cm="1">
        <f t="array" ref="AW624">IF(D624="","",_xlfn.TOROW(lookup!A805:A817))</f>
        <v/>
      </c>
    </row>
    <row r="625" spans="1:49" x14ac:dyDescent="0.25">
      <c r="A625" s="56">
        <v>616</v>
      </c>
      <c r="B625" s="57" t="str">
        <f t="shared" si="101"/>
        <v/>
      </c>
      <c r="C625" s="58"/>
      <c r="D625" s="58"/>
      <c r="E625" s="57"/>
      <c r="F625" s="57" t="str">
        <f t="shared" si="102"/>
        <v/>
      </c>
      <c r="G625" s="57"/>
      <c r="H625" s="59"/>
      <c r="I625" s="59" t="s">
        <v>183</v>
      </c>
      <c r="J625" s="59" t="s">
        <v>183</v>
      </c>
      <c r="K625" s="59"/>
      <c r="L625" s="60" t="str">
        <f t="shared" si="106"/>
        <v/>
      </c>
      <c r="M625" s="60" t="str">
        <f t="shared" si="107"/>
        <v/>
      </c>
      <c r="N625" s="59"/>
      <c r="O625" s="59"/>
      <c r="P625" s="61"/>
      <c r="Q625" s="61"/>
      <c r="R625" s="62" t="str">
        <f>IF(C625="","",_xlfn.XLOOKUP(C625,table_Termination[Connector],table_Termination[Conduit_Size]))</f>
        <v/>
      </c>
      <c r="S625" s="63" t="str">
        <f>IF(C625="","",_xlfn.XLOOKUP(C625,table_Termination[Connector],table_Termination[Wire AWG]))</f>
        <v/>
      </c>
      <c r="T625" s="64" t="str">
        <f t="shared" si="99"/>
        <v/>
      </c>
      <c r="U625" s="65" t="str">
        <f>IF(C625="","",LEFT(_xlfn.XLOOKUP(C625,table_Termination[Connector],table_Termination[Voltage]),3))</f>
        <v/>
      </c>
      <c r="V625" s="66" t="str">
        <f t="shared" si="108"/>
        <v/>
      </c>
      <c r="W625" s="64" t="str" cm="1">
        <f t="array" aca="1" ref="W625" ca="1">IF(C625="","",IF(D625="MCC","------",IF(K625="","Black",_xlfn.XLOOKUP(K625,Table_RotateWireColor[circuit],INDIRECT("Table_RotateWireColor["&amp;U625&amp;"]")))))</f>
        <v/>
      </c>
      <c r="X625" s="64" t="str" cm="1">
        <f t="array" aca="1" ref="X625" ca="1">IF(C625="","",IF(D625="MCC","-----",IF(AH625=1,"-",IF(K625="","Red",_xlfn.XLOOKUP(L625,Table_RotateWireColor[circuit],INDIRECT("Table_RotateWireColor["&amp;U625&amp;"]"))))))</f>
        <v/>
      </c>
      <c r="Y625" s="64" t="str" cm="1">
        <f t="array" aca="1" ref="Y625" ca="1">IF(C625="","",IF(D625="MCC","-----",IF(AH625&lt;=2,"-",IF(K625="","Blue",_xlfn.XLOOKUP(M625,Table_RotateWireColor[circuit],INDIRECT("Table_RotateWireColor["&amp;U625&amp;"]"))))))</f>
        <v/>
      </c>
      <c r="Z625" s="64" t="str" cm="1">
        <f t="array" aca="1" ref="Z625" ca="1">IF(C625="","",IF(D625="MCC","-----",IF(AI625&lt;&gt;1,"-",IF(K625="","White",_xlfn.XLOOKUP("N",Table_RotateWireColor[circuit],INDIRECT("Table_RotateWireColor["&amp;U625&amp;"]"))))))</f>
        <v/>
      </c>
      <c r="AA625" s="64" t="str">
        <f t="shared" si="103"/>
        <v/>
      </c>
      <c r="AB625" s="67" t="str">
        <f>IF(C625="","","PWxx-"&amp;_xlfn.XLOOKUP(C625,table_Termination[Connector],table_Termination[Abbreviation])&amp;"T-xxSALx("&amp;IF(D625="LFMC",0,IF(D625="MCC",1,3))&amp;IF(Q625="Bolt",1,0)&amp;IF(AL625="None",0,IF(AL625="1G",1,IF(AL625="4x4",2,3)))&amp;")")</f>
        <v/>
      </c>
      <c r="AC625" s="68" t="str">
        <f>IF(D625="MCC","MC Cable Wire Colors "&amp;_xlfn.XLOOKUP(C625,table_Termination[Connector],table_Termination[MCC_Wire_Colors]),"")</f>
        <v/>
      </c>
      <c r="AD625" s="69"/>
      <c r="AG625" t="e">
        <f>IF(AND(LEFT(C625,2)="L6",_xlfn.NUMBERVALUE(LEFT(U625,3))&gt;250),"1ph",_xlfn.XLOOKUP(C625,table_Termination[Connector],table_Termination[Phasing]))</f>
        <v>#N/A</v>
      </c>
      <c r="AH625" t="e">
        <f>_xlfn.XLOOKUP('Order Entry'!AG625,lookup!$O$3:$O$7,lookup!$P$3:$P$7)</f>
        <v>#N/A</v>
      </c>
      <c r="AI625" t="e">
        <f>_xlfn.XLOOKUP('Order Entry'!AG625,lookup!$O$3:$O$7,lookup!$Q$3:$Q$7)</f>
        <v>#N/A</v>
      </c>
      <c r="AJ625">
        <f t="shared" si="100"/>
        <v>0</v>
      </c>
      <c r="AK625" t="e">
        <f>_xlfn.XLOOKUP(C625,table_Termination[Connector],table_Termination[Plate_Hole])</f>
        <v>#N/A</v>
      </c>
      <c r="AL625" t="e">
        <f>_xlfn.XLOOKUP(V625,lookup!$AD$68:$AD$72,lookup!$AC$68:$AC$72)</f>
        <v>#N/A</v>
      </c>
      <c r="AM625" s="44" t="str" cm="1">
        <f t="array" ref="AM625">IF(C625="","",IF(_xlfn.XLOOKUP(C625,table_Termination[Connector],table_Termination[Plate_Hole])=1.6,{"4x4","1G"},IF(_xlfn.XLOOKUP(C625,table_Termination[Connector],table_Termination[Plate_Hole])=2.1,"4x4","None")))</f>
        <v/>
      </c>
      <c r="AO625" s="44" t="str" cm="1">
        <f t="array" ref="AO625">IF(AM625="","None",_xlfn.XLOOKUP(_xlfn.ANCHORARRAY(AM625),lookup!$AC$68:$AC$72,lookup!$AD$68:$AD$72))</f>
        <v>None</v>
      </c>
      <c r="AQ625" s="44" t="s">
        <v>283</v>
      </c>
      <c r="AR625" t="str">
        <f>IF(C625="","",_xlfn.XLOOKUP(_xlfn.XLOOKUP(C625,table_Termination[Connector],table_Termination[SQD_Breaker]),Table_Breaker[breaker],Table_Breaker[Description]))</f>
        <v/>
      </c>
      <c r="AS625" t="str">
        <f>IF(C625="","",_xlfn.XLOOKUP(_xlfn.XLOOKUP(C625,table_Termination[Connector],table_Termination[HV_Siem_Breaker]),Table_Breaker[breaker],Table_Breaker[Description],""))</f>
        <v/>
      </c>
      <c r="AT625" s="44" t="s">
        <v>283</v>
      </c>
      <c r="AU625" t="e">
        <f t="shared" si="104"/>
        <v>#N/A</v>
      </c>
      <c r="AV625" t="e">
        <f t="shared" si="105"/>
        <v>#N/A</v>
      </c>
      <c r="AW625" s="44" t="str" cm="1">
        <f t="array" ref="AW625">IF(D625="","",_xlfn.TOROW(lookup!A806:A818))</f>
        <v/>
      </c>
    </row>
    <row r="626" spans="1:49" x14ac:dyDescent="0.25">
      <c r="A626" s="56">
        <v>617</v>
      </c>
      <c r="B626" s="57" t="str">
        <f t="shared" si="101"/>
        <v/>
      </c>
      <c r="C626" s="58"/>
      <c r="D626" s="58"/>
      <c r="E626" s="57"/>
      <c r="F626" s="57" t="str">
        <f t="shared" si="102"/>
        <v/>
      </c>
      <c r="G626" s="57"/>
      <c r="H626" s="59"/>
      <c r="I626" s="59" t="s">
        <v>183</v>
      </c>
      <c r="J626" s="59" t="s">
        <v>183</v>
      </c>
      <c r="K626" s="59"/>
      <c r="L626" s="60" t="str">
        <f t="shared" si="106"/>
        <v/>
      </c>
      <c r="M626" s="60" t="str">
        <f t="shared" si="107"/>
        <v/>
      </c>
      <c r="N626" s="59"/>
      <c r="O626" s="59"/>
      <c r="P626" s="61"/>
      <c r="Q626" s="61"/>
      <c r="R626" s="62" t="str">
        <f>IF(C626="","",_xlfn.XLOOKUP(C626,table_Termination[Connector],table_Termination[Conduit_Size]))</f>
        <v/>
      </c>
      <c r="S626" s="63" t="str">
        <f>IF(C626="","",_xlfn.XLOOKUP(C626,table_Termination[Connector],table_Termination[Wire AWG]))</f>
        <v/>
      </c>
      <c r="T626" s="64" t="str">
        <f t="shared" si="99"/>
        <v/>
      </c>
      <c r="U626" s="65" t="str">
        <f>IF(C626="","",LEFT(_xlfn.XLOOKUP(C626,table_Termination[Connector],table_Termination[Voltage]),3))</f>
        <v/>
      </c>
      <c r="V626" s="66" t="str">
        <f t="shared" si="108"/>
        <v/>
      </c>
      <c r="W626" s="64" t="str" cm="1">
        <f t="array" aca="1" ref="W626" ca="1">IF(C626="","",IF(D626="MCC","------",IF(K626="","Black",_xlfn.XLOOKUP(K626,Table_RotateWireColor[circuit],INDIRECT("Table_RotateWireColor["&amp;U626&amp;"]")))))</f>
        <v/>
      </c>
      <c r="X626" s="64" t="str" cm="1">
        <f t="array" aca="1" ref="X626" ca="1">IF(C626="","",IF(D626="MCC","-----",IF(AH626=1,"-",IF(K626="","Red",_xlfn.XLOOKUP(L626,Table_RotateWireColor[circuit],INDIRECT("Table_RotateWireColor["&amp;U626&amp;"]"))))))</f>
        <v/>
      </c>
      <c r="Y626" s="64" t="str" cm="1">
        <f t="array" aca="1" ref="Y626" ca="1">IF(C626="","",IF(D626="MCC","-----",IF(AH626&lt;=2,"-",IF(K626="","Blue",_xlfn.XLOOKUP(M626,Table_RotateWireColor[circuit],INDIRECT("Table_RotateWireColor["&amp;U626&amp;"]"))))))</f>
        <v/>
      </c>
      <c r="Z626" s="64" t="str" cm="1">
        <f t="array" aca="1" ref="Z626" ca="1">IF(C626="","",IF(D626="MCC","-----",IF(AI626&lt;&gt;1,"-",IF(K626="","White",_xlfn.XLOOKUP("N",Table_RotateWireColor[circuit],INDIRECT("Table_RotateWireColor["&amp;U626&amp;"]"))))))</f>
        <v/>
      </c>
      <c r="AA626" s="64" t="str">
        <f t="shared" si="103"/>
        <v/>
      </c>
      <c r="AB626" s="67" t="str">
        <f>IF(C626="","","PWxx-"&amp;_xlfn.XLOOKUP(C626,table_Termination[Connector],table_Termination[Abbreviation])&amp;"T-xxSALx("&amp;IF(D626="LFMC",0,IF(D626="MCC",1,3))&amp;IF(Q626="Bolt",1,0)&amp;IF(AL626="None",0,IF(AL626="1G",1,IF(AL626="4x4",2,3)))&amp;")")</f>
        <v/>
      </c>
      <c r="AC626" s="68" t="str">
        <f>IF(D626="MCC","MC Cable Wire Colors "&amp;_xlfn.XLOOKUP(C626,table_Termination[Connector],table_Termination[MCC_Wire_Colors]),"")</f>
        <v/>
      </c>
      <c r="AD626" s="69"/>
      <c r="AG626" t="e">
        <f>IF(AND(LEFT(C626,2)="L6",_xlfn.NUMBERVALUE(LEFT(U626,3))&gt;250),"1ph",_xlfn.XLOOKUP(C626,table_Termination[Connector],table_Termination[Phasing]))</f>
        <v>#N/A</v>
      </c>
      <c r="AH626" t="e">
        <f>_xlfn.XLOOKUP('Order Entry'!AG626,lookup!$O$3:$O$7,lookup!$P$3:$P$7)</f>
        <v>#N/A</v>
      </c>
      <c r="AI626" t="e">
        <f>_xlfn.XLOOKUP('Order Entry'!AG626,lookup!$O$3:$O$7,lookup!$Q$3:$Q$7)</f>
        <v>#N/A</v>
      </c>
      <c r="AJ626">
        <f t="shared" si="100"/>
        <v>0</v>
      </c>
      <c r="AK626" t="e">
        <f>_xlfn.XLOOKUP(C626,table_Termination[Connector],table_Termination[Plate_Hole])</f>
        <v>#N/A</v>
      </c>
      <c r="AL626" t="e">
        <f>_xlfn.XLOOKUP(V626,lookup!$AD$68:$AD$72,lookup!$AC$68:$AC$72)</f>
        <v>#N/A</v>
      </c>
      <c r="AM626" s="44" t="str" cm="1">
        <f t="array" ref="AM626">IF(C626="","",IF(_xlfn.XLOOKUP(C626,table_Termination[Connector],table_Termination[Plate_Hole])=1.6,{"4x4","1G"},IF(_xlfn.XLOOKUP(C626,table_Termination[Connector],table_Termination[Plate_Hole])=2.1,"4x4","None")))</f>
        <v/>
      </c>
      <c r="AO626" s="44" t="str" cm="1">
        <f t="array" ref="AO626">IF(AM626="","None",_xlfn.XLOOKUP(_xlfn.ANCHORARRAY(AM626),lookup!$AC$68:$AC$72,lookup!$AD$68:$AD$72))</f>
        <v>None</v>
      </c>
      <c r="AQ626" s="44" t="s">
        <v>283</v>
      </c>
      <c r="AR626" t="str">
        <f>IF(C626="","",_xlfn.XLOOKUP(_xlfn.XLOOKUP(C626,table_Termination[Connector],table_Termination[SQD_Breaker]),Table_Breaker[breaker],Table_Breaker[Description]))</f>
        <v/>
      </c>
      <c r="AS626" t="str">
        <f>IF(C626="","",_xlfn.XLOOKUP(_xlfn.XLOOKUP(C626,table_Termination[Connector],table_Termination[HV_Siem_Breaker]),Table_Breaker[breaker],Table_Breaker[Description],""))</f>
        <v/>
      </c>
      <c r="AT626" s="44" t="s">
        <v>283</v>
      </c>
      <c r="AU626" t="e">
        <f t="shared" si="104"/>
        <v>#N/A</v>
      </c>
      <c r="AV626" t="e">
        <f t="shared" si="105"/>
        <v>#N/A</v>
      </c>
      <c r="AW626" s="44" t="str" cm="1">
        <f t="array" ref="AW626">IF(D626="","",_xlfn.TOROW(lookup!A807:A819))</f>
        <v/>
      </c>
    </row>
    <row r="627" spans="1:49" x14ac:dyDescent="0.25">
      <c r="A627" s="56">
        <v>618</v>
      </c>
      <c r="B627" s="57" t="str">
        <f t="shared" si="101"/>
        <v/>
      </c>
      <c r="C627" s="58"/>
      <c r="D627" s="58"/>
      <c r="E627" s="57"/>
      <c r="F627" s="57" t="str">
        <f t="shared" si="102"/>
        <v/>
      </c>
      <c r="G627" s="57"/>
      <c r="H627" s="59"/>
      <c r="I627" s="59" t="s">
        <v>183</v>
      </c>
      <c r="J627" s="59" t="s">
        <v>183</v>
      </c>
      <c r="K627" s="59"/>
      <c r="L627" s="60" t="str">
        <f t="shared" si="106"/>
        <v/>
      </c>
      <c r="M627" s="60" t="str">
        <f t="shared" si="107"/>
        <v/>
      </c>
      <c r="N627" s="59"/>
      <c r="O627" s="59"/>
      <c r="P627" s="61"/>
      <c r="Q627" s="61"/>
      <c r="R627" s="62" t="str">
        <f>IF(C627="","",_xlfn.XLOOKUP(C627,table_Termination[Connector],table_Termination[Conduit_Size]))</f>
        <v/>
      </c>
      <c r="S627" s="63" t="str">
        <f>IF(C627="","",_xlfn.XLOOKUP(C627,table_Termination[Connector],table_Termination[Wire AWG]))</f>
        <v/>
      </c>
      <c r="T627" s="64" t="str">
        <f t="shared" si="99"/>
        <v/>
      </c>
      <c r="U627" s="65" t="str">
        <f>IF(C627="","",LEFT(_xlfn.XLOOKUP(C627,table_Termination[Connector],table_Termination[Voltage]),3))</f>
        <v/>
      </c>
      <c r="V627" s="66" t="str">
        <f t="shared" si="108"/>
        <v/>
      </c>
      <c r="W627" s="64" t="str" cm="1">
        <f t="array" aca="1" ref="W627" ca="1">IF(C627="","",IF(D627="MCC","------",IF(K627="","Black",_xlfn.XLOOKUP(K627,Table_RotateWireColor[circuit],INDIRECT("Table_RotateWireColor["&amp;U627&amp;"]")))))</f>
        <v/>
      </c>
      <c r="X627" s="64" t="str" cm="1">
        <f t="array" aca="1" ref="X627" ca="1">IF(C627="","",IF(D627="MCC","-----",IF(AH627=1,"-",IF(K627="","Red",_xlfn.XLOOKUP(L627,Table_RotateWireColor[circuit],INDIRECT("Table_RotateWireColor["&amp;U627&amp;"]"))))))</f>
        <v/>
      </c>
      <c r="Y627" s="64" t="str" cm="1">
        <f t="array" aca="1" ref="Y627" ca="1">IF(C627="","",IF(D627="MCC","-----",IF(AH627&lt;=2,"-",IF(K627="","Blue",_xlfn.XLOOKUP(M627,Table_RotateWireColor[circuit],INDIRECT("Table_RotateWireColor["&amp;U627&amp;"]"))))))</f>
        <v/>
      </c>
      <c r="Z627" s="64" t="str" cm="1">
        <f t="array" aca="1" ref="Z627" ca="1">IF(C627="","",IF(D627="MCC","-----",IF(AI627&lt;&gt;1,"-",IF(K627="","White",_xlfn.XLOOKUP("N",Table_RotateWireColor[circuit],INDIRECT("Table_RotateWireColor["&amp;U627&amp;"]"))))))</f>
        <v/>
      </c>
      <c r="AA627" s="64" t="str">
        <f t="shared" si="103"/>
        <v/>
      </c>
      <c r="AB627" s="67" t="str">
        <f>IF(C627="","","PWxx-"&amp;_xlfn.XLOOKUP(C627,table_Termination[Connector],table_Termination[Abbreviation])&amp;"T-xxSALx("&amp;IF(D627="LFMC",0,IF(D627="MCC",1,3))&amp;IF(Q627="Bolt",1,0)&amp;IF(AL627="None",0,IF(AL627="1G",1,IF(AL627="4x4",2,3)))&amp;")")</f>
        <v/>
      </c>
      <c r="AC627" s="68" t="str">
        <f>IF(D627="MCC","MC Cable Wire Colors "&amp;_xlfn.XLOOKUP(C627,table_Termination[Connector],table_Termination[MCC_Wire_Colors]),"")</f>
        <v/>
      </c>
      <c r="AD627" s="69"/>
      <c r="AG627" t="e">
        <f>IF(AND(LEFT(C627,2)="L6",_xlfn.NUMBERVALUE(LEFT(U627,3))&gt;250),"1ph",_xlfn.XLOOKUP(C627,table_Termination[Connector],table_Termination[Phasing]))</f>
        <v>#N/A</v>
      </c>
      <c r="AH627" t="e">
        <f>_xlfn.XLOOKUP('Order Entry'!AG627,lookup!$O$3:$O$7,lookup!$P$3:$P$7)</f>
        <v>#N/A</v>
      </c>
      <c r="AI627" t="e">
        <f>_xlfn.XLOOKUP('Order Entry'!AG627,lookup!$O$3:$O$7,lookup!$Q$3:$Q$7)</f>
        <v>#N/A</v>
      </c>
      <c r="AJ627">
        <f t="shared" si="100"/>
        <v>0</v>
      </c>
      <c r="AK627" t="e">
        <f>_xlfn.XLOOKUP(C627,table_Termination[Connector],table_Termination[Plate_Hole])</f>
        <v>#N/A</v>
      </c>
      <c r="AL627" t="e">
        <f>_xlfn.XLOOKUP(V627,lookup!$AD$68:$AD$72,lookup!$AC$68:$AC$72)</f>
        <v>#N/A</v>
      </c>
      <c r="AM627" s="44" t="str" cm="1">
        <f t="array" ref="AM627">IF(C627="","",IF(_xlfn.XLOOKUP(C627,table_Termination[Connector],table_Termination[Plate_Hole])=1.6,{"4x4","1G"},IF(_xlfn.XLOOKUP(C627,table_Termination[Connector],table_Termination[Plate_Hole])=2.1,"4x4","None")))</f>
        <v/>
      </c>
      <c r="AO627" s="44" t="str" cm="1">
        <f t="array" ref="AO627">IF(AM627="","None",_xlfn.XLOOKUP(_xlfn.ANCHORARRAY(AM627),lookup!$AC$68:$AC$72,lookup!$AD$68:$AD$72))</f>
        <v>None</v>
      </c>
      <c r="AQ627" s="44" t="s">
        <v>283</v>
      </c>
      <c r="AR627" t="str">
        <f>IF(C627="","",_xlfn.XLOOKUP(_xlfn.XLOOKUP(C627,table_Termination[Connector],table_Termination[SQD_Breaker]),Table_Breaker[breaker],Table_Breaker[Description]))</f>
        <v/>
      </c>
      <c r="AS627" t="str">
        <f>IF(C627="","",_xlfn.XLOOKUP(_xlfn.XLOOKUP(C627,table_Termination[Connector],table_Termination[HV_Siem_Breaker]),Table_Breaker[breaker],Table_Breaker[Description],""))</f>
        <v/>
      </c>
      <c r="AT627" s="44" t="s">
        <v>283</v>
      </c>
      <c r="AU627" t="e">
        <f t="shared" si="104"/>
        <v>#N/A</v>
      </c>
      <c r="AV627" t="e">
        <f t="shared" si="105"/>
        <v>#N/A</v>
      </c>
      <c r="AW627" s="44" t="str" cm="1">
        <f t="array" ref="AW627">IF(D627="","",_xlfn.TOROW(lookup!A808:A820))</f>
        <v/>
      </c>
    </row>
    <row r="628" spans="1:49" x14ac:dyDescent="0.25">
      <c r="A628" s="56">
        <v>619</v>
      </c>
      <c r="B628" s="57" t="str">
        <f t="shared" si="101"/>
        <v/>
      </c>
      <c r="C628" s="58"/>
      <c r="D628" s="58"/>
      <c r="E628" s="57"/>
      <c r="F628" s="57" t="str">
        <f t="shared" si="102"/>
        <v/>
      </c>
      <c r="G628" s="57"/>
      <c r="H628" s="59"/>
      <c r="I628" s="59" t="s">
        <v>183</v>
      </c>
      <c r="J628" s="59" t="s">
        <v>183</v>
      </c>
      <c r="K628" s="59"/>
      <c r="L628" s="60" t="str">
        <f t="shared" si="106"/>
        <v/>
      </c>
      <c r="M628" s="60" t="str">
        <f t="shared" si="107"/>
        <v/>
      </c>
      <c r="N628" s="59"/>
      <c r="O628" s="59"/>
      <c r="P628" s="61"/>
      <c r="Q628" s="61"/>
      <c r="R628" s="62" t="str">
        <f>IF(C628="","",_xlfn.XLOOKUP(C628,table_Termination[Connector],table_Termination[Conduit_Size]))</f>
        <v/>
      </c>
      <c r="S628" s="63" t="str">
        <f>IF(C628="","",_xlfn.XLOOKUP(C628,table_Termination[Connector],table_Termination[Wire AWG]))</f>
        <v/>
      </c>
      <c r="T628" s="64" t="str">
        <f t="shared" si="99"/>
        <v/>
      </c>
      <c r="U628" s="65" t="str">
        <f>IF(C628="","",LEFT(_xlfn.XLOOKUP(C628,table_Termination[Connector],table_Termination[Voltage]),3))</f>
        <v/>
      </c>
      <c r="V628" s="66" t="str">
        <f t="shared" si="108"/>
        <v/>
      </c>
      <c r="W628" s="64" t="str" cm="1">
        <f t="array" aca="1" ref="W628" ca="1">IF(C628="","",IF(D628="MCC","------",IF(K628="","Black",_xlfn.XLOOKUP(K628,Table_RotateWireColor[circuit],INDIRECT("Table_RotateWireColor["&amp;U628&amp;"]")))))</f>
        <v/>
      </c>
      <c r="X628" s="64" t="str" cm="1">
        <f t="array" aca="1" ref="X628" ca="1">IF(C628="","",IF(D628="MCC","-----",IF(AH628=1,"-",IF(K628="","Red",_xlfn.XLOOKUP(L628,Table_RotateWireColor[circuit],INDIRECT("Table_RotateWireColor["&amp;U628&amp;"]"))))))</f>
        <v/>
      </c>
      <c r="Y628" s="64" t="str" cm="1">
        <f t="array" aca="1" ref="Y628" ca="1">IF(C628="","",IF(D628="MCC","-----",IF(AH628&lt;=2,"-",IF(K628="","Blue",_xlfn.XLOOKUP(M628,Table_RotateWireColor[circuit],INDIRECT("Table_RotateWireColor["&amp;U628&amp;"]"))))))</f>
        <v/>
      </c>
      <c r="Z628" s="64" t="str" cm="1">
        <f t="array" aca="1" ref="Z628" ca="1">IF(C628="","",IF(D628="MCC","-----",IF(AI628&lt;&gt;1,"-",IF(K628="","White",_xlfn.XLOOKUP("N",Table_RotateWireColor[circuit],INDIRECT("Table_RotateWireColor["&amp;U628&amp;"]"))))))</f>
        <v/>
      </c>
      <c r="AA628" s="64" t="str">
        <f t="shared" si="103"/>
        <v/>
      </c>
      <c r="AB628" s="67" t="str">
        <f>IF(C628="","","PWxx-"&amp;_xlfn.XLOOKUP(C628,table_Termination[Connector],table_Termination[Abbreviation])&amp;"T-xxSALx("&amp;IF(D628="LFMC",0,IF(D628="MCC",1,3))&amp;IF(Q628="Bolt",1,0)&amp;IF(AL628="None",0,IF(AL628="1G",1,IF(AL628="4x4",2,3)))&amp;")")</f>
        <v/>
      </c>
      <c r="AC628" s="68" t="str">
        <f>IF(D628="MCC","MC Cable Wire Colors "&amp;_xlfn.XLOOKUP(C628,table_Termination[Connector],table_Termination[MCC_Wire_Colors]),"")</f>
        <v/>
      </c>
      <c r="AD628" s="69"/>
      <c r="AG628" t="e">
        <f>IF(AND(LEFT(C628,2)="L6",_xlfn.NUMBERVALUE(LEFT(U628,3))&gt;250),"1ph",_xlfn.XLOOKUP(C628,table_Termination[Connector],table_Termination[Phasing]))</f>
        <v>#N/A</v>
      </c>
      <c r="AH628" t="e">
        <f>_xlfn.XLOOKUP('Order Entry'!AG628,lookup!$O$3:$O$7,lookup!$P$3:$P$7)</f>
        <v>#N/A</v>
      </c>
      <c r="AI628" t="e">
        <f>_xlfn.XLOOKUP('Order Entry'!AG628,lookup!$O$3:$O$7,lookup!$Q$3:$Q$7)</f>
        <v>#N/A</v>
      </c>
      <c r="AJ628">
        <f t="shared" si="100"/>
        <v>0</v>
      </c>
      <c r="AK628" t="e">
        <f>_xlfn.XLOOKUP(C628,table_Termination[Connector],table_Termination[Plate_Hole])</f>
        <v>#N/A</v>
      </c>
      <c r="AL628" t="e">
        <f>_xlfn.XLOOKUP(V628,lookup!$AD$68:$AD$72,lookup!$AC$68:$AC$72)</f>
        <v>#N/A</v>
      </c>
      <c r="AM628" s="44" t="str" cm="1">
        <f t="array" ref="AM628">IF(C628="","",IF(_xlfn.XLOOKUP(C628,table_Termination[Connector],table_Termination[Plate_Hole])=1.6,{"4x4","1G"},IF(_xlfn.XLOOKUP(C628,table_Termination[Connector],table_Termination[Plate_Hole])=2.1,"4x4","None")))</f>
        <v/>
      </c>
      <c r="AO628" s="44" t="str" cm="1">
        <f t="array" ref="AO628">IF(AM628="","None",_xlfn.XLOOKUP(_xlfn.ANCHORARRAY(AM628),lookup!$AC$68:$AC$72,lookup!$AD$68:$AD$72))</f>
        <v>None</v>
      </c>
      <c r="AQ628" s="44" t="s">
        <v>283</v>
      </c>
      <c r="AR628" t="str">
        <f>IF(C628="","",_xlfn.XLOOKUP(_xlfn.XLOOKUP(C628,table_Termination[Connector],table_Termination[SQD_Breaker]),Table_Breaker[breaker],Table_Breaker[Description]))</f>
        <v/>
      </c>
      <c r="AS628" t="str">
        <f>IF(C628="","",_xlfn.XLOOKUP(_xlfn.XLOOKUP(C628,table_Termination[Connector],table_Termination[HV_Siem_Breaker]),Table_Breaker[breaker],Table_Breaker[Description],""))</f>
        <v/>
      </c>
      <c r="AT628" s="44" t="s">
        <v>283</v>
      </c>
      <c r="AU628" t="e">
        <f t="shared" si="104"/>
        <v>#N/A</v>
      </c>
      <c r="AV628" t="e">
        <f t="shared" si="105"/>
        <v>#N/A</v>
      </c>
      <c r="AW628" s="44" t="str" cm="1">
        <f t="array" ref="AW628">IF(D628="","",_xlfn.TOROW(lookup!A809:A821))</f>
        <v/>
      </c>
    </row>
    <row r="629" spans="1:49" x14ac:dyDescent="0.25">
      <c r="A629" s="56">
        <v>620</v>
      </c>
      <c r="B629" s="57" t="str">
        <f t="shared" si="101"/>
        <v/>
      </c>
      <c r="C629" s="58"/>
      <c r="D629" s="58"/>
      <c r="E629" s="57"/>
      <c r="F629" s="57" t="str">
        <f t="shared" si="102"/>
        <v/>
      </c>
      <c r="G629" s="57"/>
      <c r="H629" s="59"/>
      <c r="I629" s="59" t="s">
        <v>183</v>
      </c>
      <c r="J629" s="59" t="s">
        <v>183</v>
      </c>
      <c r="K629" s="59"/>
      <c r="L629" s="60" t="str">
        <f t="shared" si="106"/>
        <v/>
      </c>
      <c r="M629" s="60" t="str">
        <f t="shared" si="107"/>
        <v/>
      </c>
      <c r="N629" s="59"/>
      <c r="O629" s="59"/>
      <c r="P629" s="61"/>
      <c r="Q629" s="61"/>
      <c r="R629" s="62" t="str">
        <f>IF(C629="","",_xlfn.XLOOKUP(C629,table_Termination[Connector],table_Termination[Conduit_Size]))</f>
        <v/>
      </c>
      <c r="S629" s="63" t="str">
        <f>IF(C629="","",_xlfn.XLOOKUP(C629,table_Termination[Connector],table_Termination[Wire AWG]))</f>
        <v/>
      </c>
      <c r="T629" s="64" t="str">
        <f t="shared" si="99"/>
        <v/>
      </c>
      <c r="U629" s="65" t="str">
        <f>IF(C629="","",LEFT(_xlfn.XLOOKUP(C629,table_Termination[Connector],table_Termination[Voltage]),3))</f>
        <v/>
      </c>
      <c r="V629" s="66" t="str">
        <f t="shared" si="108"/>
        <v/>
      </c>
      <c r="W629" s="64" t="str" cm="1">
        <f t="array" aca="1" ref="W629" ca="1">IF(C629="","",IF(D629="MCC","------",IF(K629="","Black",_xlfn.XLOOKUP(K629,Table_RotateWireColor[circuit],INDIRECT("Table_RotateWireColor["&amp;U629&amp;"]")))))</f>
        <v/>
      </c>
      <c r="X629" s="64" t="str" cm="1">
        <f t="array" aca="1" ref="X629" ca="1">IF(C629="","",IF(D629="MCC","-----",IF(AH629=1,"-",IF(K629="","Red",_xlfn.XLOOKUP(L629,Table_RotateWireColor[circuit],INDIRECT("Table_RotateWireColor["&amp;U629&amp;"]"))))))</f>
        <v/>
      </c>
      <c r="Y629" s="64" t="str" cm="1">
        <f t="array" aca="1" ref="Y629" ca="1">IF(C629="","",IF(D629="MCC","-----",IF(AH629&lt;=2,"-",IF(K629="","Blue",_xlfn.XLOOKUP(M629,Table_RotateWireColor[circuit],INDIRECT("Table_RotateWireColor["&amp;U629&amp;"]"))))))</f>
        <v/>
      </c>
      <c r="Z629" s="64" t="str" cm="1">
        <f t="array" aca="1" ref="Z629" ca="1">IF(C629="","",IF(D629="MCC","-----",IF(AI629&lt;&gt;1,"-",IF(K629="","White",_xlfn.XLOOKUP("N",Table_RotateWireColor[circuit],INDIRECT("Table_RotateWireColor["&amp;U629&amp;"]"))))))</f>
        <v/>
      </c>
      <c r="AA629" s="64" t="str">
        <f t="shared" si="103"/>
        <v/>
      </c>
      <c r="AB629" s="67" t="str">
        <f>IF(C629="","","PWxx-"&amp;_xlfn.XLOOKUP(C629,table_Termination[Connector],table_Termination[Abbreviation])&amp;"T-xxSALx("&amp;IF(D629="LFMC",0,IF(D629="MCC",1,3))&amp;IF(Q629="Bolt",1,0)&amp;IF(AL629="None",0,IF(AL629="1G",1,IF(AL629="4x4",2,3)))&amp;")")</f>
        <v/>
      </c>
      <c r="AC629" s="68" t="str">
        <f>IF(D629="MCC","MC Cable Wire Colors "&amp;_xlfn.XLOOKUP(C629,table_Termination[Connector],table_Termination[MCC_Wire_Colors]),"")</f>
        <v/>
      </c>
      <c r="AD629" s="69"/>
      <c r="AG629" t="e">
        <f>IF(AND(LEFT(C629,2)="L6",_xlfn.NUMBERVALUE(LEFT(U629,3))&gt;250),"1ph",_xlfn.XLOOKUP(C629,table_Termination[Connector],table_Termination[Phasing]))</f>
        <v>#N/A</v>
      </c>
      <c r="AH629" t="e">
        <f>_xlfn.XLOOKUP('Order Entry'!AG629,lookup!$O$3:$O$7,lookup!$P$3:$P$7)</f>
        <v>#N/A</v>
      </c>
      <c r="AI629" t="e">
        <f>_xlfn.XLOOKUP('Order Entry'!AG629,lookup!$O$3:$O$7,lookup!$Q$3:$Q$7)</f>
        <v>#N/A</v>
      </c>
      <c r="AJ629">
        <f t="shared" si="100"/>
        <v>0</v>
      </c>
      <c r="AK629" t="e">
        <f>_xlfn.XLOOKUP(C629,table_Termination[Connector],table_Termination[Plate_Hole])</f>
        <v>#N/A</v>
      </c>
      <c r="AL629" t="e">
        <f>_xlfn.XLOOKUP(V629,lookup!$AD$68:$AD$72,lookup!$AC$68:$AC$72)</f>
        <v>#N/A</v>
      </c>
      <c r="AM629" s="44" t="str" cm="1">
        <f t="array" ref="AM629">IF(C629="","",IF(_xlfn.XLOOKUP(C629,table_Termination[Connector],table_Termination[Plate_Hole])=1.6,{"4x4","1G"},IF(_xlfn.XLOOKUP(C629,table_Termination[Connector],table_Termination[Plate_Hole])=2.1,"4x4","None")))</f>
        <v/>
      </c>
      <c r="AO629" s="44" t="str" cm="1">
        <f t="array" ref="AO629">IF(AM629="","None",_xlfn.XLOOKUP(_xlfn.ANCHORARRAY(AM629),lookup!$AC$68:$AC$72,lookup!$AD$68:$AD$72))</f>
        <v>None</v>
      </c>
      <c r="AQ629" s="44" t="s">
        <v>283</v>
      </c>
      <c r="AR629" t="str">
        <f>IF(C629="","",_xlfn.XLOOKUP(_xlfn.XLOOKUP(C629,table_Termination[Connector],table_Termination[SQD_Breaker]),Table_Breaker[breaker],Table_Breaker[Description]))</f>
        <v/>
      </c>
      <c r="AS629" t="str">
        <f>IF(C629="","",_xlfn.XLOOKUP(_xlfn.XLOOKUP(C629,table_Termination[Connector],table_Termination[HV_Siem_Breaker]),Table_Breaker[breaker],Table_Breaker[Description],""))</f>
        <v/>
      </c>
      <c r="AT629" s="44" t="s">
        <v>283</v>
      </c>
      <c r="AU629" t="e">
        <f t="shared" si="104"/>
        <v>#N/A</v>
      </c>
      <c r="AV629" t="e">
        <f t="shared" si="105"/>
        <v>#N/A</v>
      </c>
      <c r="AW629" s="44" t="str" cm="1">
        <f t="array" ref="AW629">IF(D629="","",_xlfn.TOROW(lookup!A810:A822))</f>
        <v/>
      </c>
    </row>
    <row r="630" spans="1:49" x14ac:dyDescent="0.25">
      <c r="A630" s="56">
        <v>621</v>
      </c>
      <c r="B630" s="57" t="str">
        <f t="shared" si="101"/>
        <v/>
      </c>
      <c r="C630" s="58"/>
      <c r="D630" s="58"/>
      <c r="E630" s="57"/>
      <c r="F630" s="57" t="str">
        <f t="shared" si="102"/>
        <v/>
      </c>
      <c r="G630" s="57"/>
      <c r="H630" s="59"/>
      <c r="I630" s="59" t="s">
        <v>183</v>
      </c>
      <c r="J630" s="59" t="s">
        <v>183</v>
      </c>
      <c r="K630" s="59"/>
      <c r="L630" s="60" t="str">
        <f t="shared" si="106"/>
        <v/>
      </c>
      <c r="M630" s="60" t="str">
        <f t="shared" si="107"/>
        <v/>
      </c>
      <c r="N630" s="59"/>
      <c r="O630" s="59"/>
      <c r="P630" s="61"/>
      <c r="Q630" s="61"/>
      <c r="R630" s="62" t="str">
        <f>IF(C630="","",_xlfn.XLOOKUP(C630,table_Termination[Connector],table_Termination[Conduit_Size]))</f>
        <v/>
      </c>
      <c r="S630" s="63" t="str">
        <f>IF(C630="","",_xlfn.XLOOKUP(C630,table_Termination[Connector],table_Termination[Wire AWG]))</f>
        <v/>
      </c>
      <c r="T630" s="64" t="str">
        <f t="shared" si="99"/>
        <v/>
      </c>
      <c r="U630" s="65" t="str">
        <f>IF(C630="","",LEFT(_xlfn.XLOOKUP(C630,table_Termination[Connector],table_Termination[Voltage]),3))</f>
        <v/>
      </c>
      <c r="V630" s="66" t="str">
        <f t="shared" si="108"/>
        <v/>
      </c>
      <c r="W630" s="64" t="str" cm="1">
        <f t="array" aca="1" ref="W630" ca="1">IF(C630="","",IF(D630="MCC","------",IF(K630="","Black",_xlfn.XLOOKUP(K630,Table_RotateWireColor[circuit],INDIRECT("Table_RotateWireColor["&amp;U630&amp;"]")))))</f>
        <v/>
      </c>
      <c r="X630" s="64" t="str" cm="1">
        <f t="array" aca="1" ref="X630" ca="1">IF(C630="","",IF(D630="MCC","-----",IF(AH630=1,"-",IF(K630="","Red",_xlfn.XLOOKUP(L630,Table_RotateWireColor[circuit],INDIRECT("Table_RotateWireColor["&amp;U630&amp;"]"))))))</f>
        <v/>
      </c>
      <c r="Y630" s="64" t="str" cm="1">
        <f t="array" aca="1" ref="Y630" ca="1">IF(C630="","",IF(D630="MCC","-----",IF(AH630&lt;=2,"-",IF(K630="","Blue",_xlfn.XLOOKUP(M630,Table_RotateWireColor[circuit],INDIRECT("Table_RotateWireColor["&amp;U630&amp;"]"))))))</f>
        <v/>
      </c>
      <c r="Z630" s="64" t="str" cm="1">
        <f t="array" aca="1" ref="Z630" ca="1">IF(C630="","",IF(D630="MCC","-----",IF(AI630&lt;&gt;1,"-",IF(K630="","White",_xlfn.XLOOKUP("N",Table_RotateWireColor[circuit],INDIRECT("Table_RotateWireColor["&amp;U630&amp;"]"))))))</f>
        <v/>
      </c>
      <c r="AA630" s="64" t="str">
        <f t="shared" si="103"/>
        <v/>
      </c>
      <c r="AB630" s="67" t="str">
        <f>IF(C630="","","PWxx-"&amp;_xlfn.XLOOKUP(C630,table_Termination[Connector],table_Termination[Abbreviation])&amp;"T-xxSALx("&amp;IF(D630="LFMC",0,IF(D630="MCC",1,3))&amp;IF(Q630="Bolt",1,0)&amp;IF(AL630="None",0,IF(AL630="1G",1,IF(AL630="4x4",2,3)))&amp;")")</f>
        <v/>
      </c>
      <c r="AC630" s="68" t="str">
        <f>IF(D630="MCC","MC Cable Wire Colors "&amp;_xlfn.XLOOKUP(C630,table_Termination[Connector],table_Termination[MCC_Wire_Colors]),"")</f>
        <v/>
      </c>
      <c r="AD630" s="69"/>
      <c r="AG630" t="e">
        <f>IF(AND(LEFT(C630,2)="L6",_xlfn.NUMBERVALUE(LEFT(U630,3))&gt;250),"1ph",_xlfn.XLOOKUP(C630,table_Termination[Connector],table_Termination[Phasing]))</f>
        <v>#N/A</v>
      </c>
      <c r="AH630" t="e">
        <f>_xlfn.XLOOKUP('Order Entry'!AG630,lookup!$O$3:$O$7,lookup!$P$3:$P$7)</f>
        <v>#N/A</v>
      </c>
      <c r="AI630" t="e">
        <f>_xlfn.XLOOKUP('Order Entry'!AG630,lookup!$O$3:$O$7,lookup!$Q$3:$Q$7)</f>
        <v>#N/A</v>
      </c>
      <c r="AJ630">
        <f t="shared" si="100"/>
        <v>0</v>
      </c>
      <c r="AK630" t="e">
        <f>_xlfn.XLOOKUP(C630,table_Termination[Connector],table_Termination[Plate_Hole])</f>
        <v>#N/A</v>
      </c>
      <c r="AL630" t="e">
        <f>_xlfn.XLOOKUP(V630,lookup!$AD$68:$AD$72,lookup!$AC$68:$AC$72)</f>
        <v>#N/A</v>
      </c>
      <c r="AM630" s="44" t="str" cm="1">
        <f t="array" ref="AM630">IF(C630="","",IF(_xlfn.XLOOKUP(C630,table_Termination[Connector],table_Termination[Plate_Hole])=1.6,{"4x4","1G"},IF(_xlfn.XLOOKUP(C630,table_Termination[Connector],table_Termination[Plate_Hole])=2.1,"4x4","None")))</f>
        <v/>
      </c>
      <c r="AO630" s="44" t="str" cm="1">
        <f t="array" ref="AO630">IF(AM630="","None",_xlfn.XLOOKUP(_xlfn.ANCHORARRAY(AM630),lookup!$AC$68:$AC$72,lookup!$AD$68:$AD$72))</f>
        <v>None</v>
      </c>
      <c r="AQ630" s="44" t="s">
        <v>283</v>
      </c>
      <c r="AR630" t="str">
        <f>IF(C630="","",_xlfn.XLOOKUP(_xlfn.XLOOKUP(C630,table_Termination[Connector],table_Termination[SQD_Breaker]),Table_Breaker[breaker],Table_Breaker[Description]))</f>
        <v/>
      </c>
      <c r="AS630" t="str">
        <f>IF(C630="","",_xlfn.XLOOKUP(_xlfn.XLOOKUP(C630,table_Termination[Connector],table_Termination[HV_Siem_Breaker]),Table_Breaker[breaker],Table_Breaker[Description],""))</f>
        <v/>
      </c>
      <c r="AT630" s="44" t="s">
        <v>283</v>
      </c>
      <c r="AU630" t="e">
        <f t="shared" si="104"/>
        <v>#N/A</v>
      </c>
      <c r="AV630" t="e">
        <f t="shared" si="105"/>
        <v>#N/A</v>
      </c>
      <c r="AW630" s="44" t="str" cm="1">
        <f t="array" ref="AW630">IF(D630="","",_xlfn.TOROW(lookup!A811:A823))</f>
        <v/>
      </c>
    </row>
    <row r="631" spans="1:49" x14ac:dyDescent="0.25">
      <c r="A631" s="56">
        <v>622</v>
      </c>
      <c r="B631" s="57" t="str">
        <f t="shared" si="101"/>
        <v/>
      </c>
      <c r="C631" s="58"/>
      <c r="D631" s="58"/>
      <c r="E631" s="57"/>
      <c r="F631" s="57" t="str">
        <f t="shared" si="102"/>
        <v/>
      </c>
      <c r="G631" s="57"/>
      <c r="H631" s="59"/>
      <c r="I631" s="59" t="s">
        <v>183</v>
      </c>
      <c r="J631" s="59" t="s">
        <v>183</v>
      </c>
      <c r="K631" s="59"/>
      <c r="L631" s="60" t="str">
        <f t="shared" si="106"/>
        <v/>
      </c>
      <c r="M631" s="60" t="str">
        <f t="shared" si="107"/>
        <v/>
      </c>
      <c r="N631" s="59"/>
      <c r="O631" s="59"/>
      <c r="P631" s="61"/>
      <c r="Q631" s="61"/>
      <c r="R631" s="62" t="str">
        <f>IF(C631="","",_xlfn.XLOOKUP(C631,table_Termination[Connector],table_Termination[Conduit_Size]))</f>
        <v/>
      </c>
      <c r="S631" s="63" t="str">
        <f>IF(C631="","",_xlfn.XLOOKUP(C631,table_Termination[Connector],table_Termination[Wire AWG]))</f>
        <v/>
      </c>
      <c r="T631" s="64" t="str">
        <f t="shared" si="99"/>
        <v/>
      </c>
      <c r="U631" s="65" t="str">
        <f>IF(C631="","",LEFT(_xlfn.XLOOKUP(C631,table_Termination[Connector],table_Termination[Voltage]),3))</f>
        <v/>
      </c>
      <c r="V631" s="66" t="str">
        <f t="shared" si="108"/>
        <v/>
      </c>
      <c r="W631" s="64" t="str" cm="1">
        <f t="array" aca="1" ref="W631" ca="1">IF(C631="","",IF(D631="MCC","------",IF(K631="","Black",_xlfn.XLOOKUP(K631,Table_RotateWireColor[circuit],INDIRECT("Table_RotateWireColor["&amp;U631&amp;"]")))))</f>
        <v/>
      </c>
      <c r="X631" s="64" t="str" cm="1">
        <f t="array" aca="1" ref="X631" ca="1">IF(C631="","",IF(D631="MCC","-----",IF(AH631=1,"-",IF(K631="","Red",_xlfn.XLOOKUP(L631,Table_RotateWireColor[circuit],INDIRECT("Table_RotateWireColor["&amp;U631&amp;"]"))))))</f>
        <v/>
      </c>
      <c r="Y631" s="64" t="str" cm="1">
        <f t="array" aca="1" ref="Y631" ca="1">IF(C631="","",IF(D631="MCC","-----",IF(AH631&lt;=2,"-",IF(K631="","Blue",_xlfn.XLOOKUP(M631,Table_RotateWireColor[circuit],INDIRECT("Table_RotateWireColor["&amp;U631&amp;"]"))))))</f>
        <v/>
      </c>
      <c r="Z631" s="64" t="str" cm="1">
        <f t="array" aca="1" ref="Z631" ca="1">IF(C631="","",IF(D631="MCC","-----",IF(AI631&lt;&gt;1,"-",IF(K631="","White",_xlfn.XLOOKUP("N",Table_RotateWireColor[circuit],INDIRECT("Table_RotateWireColor["&amp;U631&amp;"]"))))))</f>
        <v/>
      </c>
      <c r="AA631" s="64" t="str">
        <f t="shared" si="103"/>
        <v/>
      </c>
      <c r="AB631" s="67" t="str">
        <f>IF(C631="","","PWxx-"&amp;_xlfn.XLOOKUP(C631,table_Termination[Connector],table_Termination[Abbreviation])&amp;"T-xxSALx("&amp;IF(D631="LFMC",0,IF(D631="MCC",1,3))&amp;IF(Q631="Bolt",1,0)&amp;IF(AL631="None",0,IF(AL631="1G",1,IF(AL631="4x4",2,3)))&amp;")")</f>
        <v/>
      </c>
      <c r="AC631" s="68" t="str">
        <f>IF(D631="MCC","MC Cable Wire Colors "&amp;_xlfn.XLOOKUP(C631,table_Termination[Connector],table_Termination[MCC_Wire_Colors]),"")</f>
        <v/>
      </c>
      <c r="AD631" s="69"/>
      <c r="AG631" t="e">
        <f>IF(AND(LEFT(C631,2)="L6",_xlfn.NUMBERVALUE(LEFT(U631,3))&gt;250),"1ph",_xlfn.XLOOKUP(C631,table_Termination[Connector],table_Termination[Phasing]))</f>
        <v>#N/A</v>
      </c>
      <c r="AH631" t="e">
        <f>_xlfn.XLOOKUP('Order Entry'!AG631,lookup!$O$3:$O$7,lookup!$P$3:$P$7)</f>
        <v>#N/A</v>
      </c>
      <c r="AI631" t="e">
        <f>_xlfn.XLOOKUP('Order Entry'!AG631,lookup!$O$3:$O$7,lookup!$Q$3:$Q$7)</f>
        <v>#N/A</v>
      </c>
      <c r="AJ631">
        <f t="shared" si="100"/>
        <v>0</v>
      </c>
      <c r="AK631" t="e">
        <f>_xlfn.XLOOKUP(C631,table_Termination[Connector],table_Termination[Plate_Hole])</f>
        <v>#N/A</v>
      </c>
      <c r="AL631" t="e">
        <f>_xlfn.XLOOKUP(V631,lookup!$AD$68:$AD$72,lookup!$AC$68:$AC$72)</f>
        <v>#N/A</v>
      </c>
      <c r="AM631" s="44" t="str" cm="1">
        <f t="array" ref="AM631">IF(C631="","",IF(_xlfn.XLOOKUP(C631,table_Termination[Connector],table_Termination[Plate_Hole])=1.6,{"4x4","1G"},IF(_xlfn.XLOOKUP(C631,table_Termination[Connector],table_Termination[Plate_Hole])=2.1,"4x4","None")))</f>
        <v/>
      </c>
      <c r="AO631" s="44" t="str" cm="1">
        <f t="array" ref="AO631">IF(AM631="","None",_xlfn.XLOOKUP(_xlfn.ANCHORARRAY(AM631),lookup!$AC$68:$AC$72,lookup!$AD$68:$AD$72))</f>
        <v>None</v>
      </c>
      <c r="AQ631" s="44" t="s">
        <v>283</v>
      </c>
      <c r="AR631" t="str">
        <f>IF(C631="","",_xlfn.XLOOKUP(_xlfn.XLOOKUP(C631,table_Termination[Connector],table_Termination[SQD_Breaker]),Table_Breaker[breaker],Table_Breaker[Description]))</f>
        <v/>
      </c>
      <c r="AS631" t="str">
        <f>IF(C631="","",_xlfn.XLOOKUP(_xlfn.XLOOKUP(C631,table_Termination[Connector],table_Termination[HV_Siem_Breaker]),Table_Breaker[breaker],Table_Breaker[Description],""))</f>
        <v/>
      </c>
      <c r="AT631" s="44" t="s">
        <v>283</v>
      </c>
      <c r="AU631" t="e">
        <f t="shared" si="104"/>
        <v>#N/A</v>
      </c>
      <c r="AV631" t="e">
        <f t="shared" si="105"/>
        <v>#N/A</v>
      </c>
      <c r="AW631" s="44" t="str" cm="1">
        <f t="array" ref="AW631">IF(D631="","",_xlfn.TOROW(lookup!A812:A824))</f>
        <v/>
      </c>
    </row>
    <row r="632" spans="1:49" x14ac:dyDescent="0.25">
      <c r="A632" s="56">
        <v>623</v>
      </c>
      <c r="B632" s="57" t="str">
        <f t="shared" si="101"/>
        <v/>
      </c>
      <c r="C632" s="58"/>
      <c r="D632" s="58"/>
      <c r="E632" s="57"/>
      <c r="F632" s="57" t="str">
        <f t="shared" si="102"/>
        <v/>
      </c>
      <c r="G632" s="57"/>
      <c r="H632" s="59"/>
      <c r="I632" s="59" t="s">
        <v>183</v>
      </c>
      <c r="J632" s="59" t="s">
        <v>183</v>
      </c>
      <c r="K632" s="59"/>
      <c r="L632" s="60" t="str">
        <f t="shared" si="106"/>
        <v/>
      </c>
      <c r="M632" s="60" t="str">
        <f t="shared" si="107"/>
        <v/>
      </c>
      <c r="N632" s="59"/>
      <c r="O632" s="59"/>
      <c r="P632" s="61"/>
      <c r="Q632" s="61"/>
      <c r="R632" s="62" t="str">
        <f>IF(C632="","",_xlfn.XLOOKUP(C632,table_Termination[Connector],table_Termination[Conduit_Size]))</f>
        <v/>
      </c>
      <c r="S632" s="63" t="str">
        <f>IF(C632="","",_xlfn.XLOOKUP(C632,table_Termination[Connector],table_Termination[Wire AWG]))</f>
        <v/>
      </c>
      <c r="T632" s="64" t="str">
        <f t="shared" si="99"/>
        <v/>
      </c>
      <c r="U632" s="65" t="str">
        <f>IF(C632="","",LEFT(_xlfn.XLOOKUP(C632,table_Termination[Connector],table_Termination[Voltage]),3))</f>
        <v/>
      </c>
      <c r="V632" s="66" t="str">
        <f t="shared" si="108"/>
        <v/>
      </c>
      <c r="W632" s="64" t="str" cm="1">
        <f t="array" aca="1" ref="W632" ca="1">IF(C632="","",IF(D632="MCC","------",IF(K632="","Black",_xlfn.XLOOKUP(K632,Table_RotateWireColor[circuit],INDIRECT("Table_RotateWireColor["&amp;U632&amp;"]")))))</f>
        <v/>
      </c>
      <c r="X632" s="64" t="str" cm="1">
        <f t="array" aca="1" ref="X632" ca="1">IF(C632="","",IF(D632="MCC","-----",IF(AH632=1,"-",IF(K632="","Red",_xlfn.XLOOKUP(L632,Table_RotateWireColor[circuit],INDIRECT("Table_RotateWireColor["&amp;U632&amp;"]"))))))</f>
        <v/>
      </c>
      <c r="Y632" s="64" t="str" cm="1">
        <f t="array" aca="1" ref="Y632" ca="1">IF(C632="","",IF(D632="MCC","-----",IF(AH632&lt;=2,"-",IF(K632="","Blue",_xlfn.XLOOKUP(M632,Table_RotateWireColor[circuit],INDIRECT("Table_RotateWireColor["&amp;U632&amp;"]"))))))</f>
        <v/>
      </c>
      <c r="Z632" s="64" t="str" cm="1">
        <f t="array" aca="1" ref="Z632" ca="1">IF(C632="","",IF(D632="MCC","-----",IF(AI632&lt;&gt;1,"-",IF(K632="","White",_xlfn.XLOOKUP("N",Table_RotateWireColor[circuit],INDIRECT("Table_RotateWireColor["&amp;U632&amp;"]"))))))</f>
        <v/>
      </c>
      <c r="AA632" s="64" t="str">
        <f t="shared" si="103"/>
        <v/>
      </c>
      <c r="AB632" s="67" t="str">
        <f>IF(C632="","","PWxx-"&amp;_xlfn.XLOOKUP(C632,table_Termination[Connector],table_Termination[Abbreviation])&amp;"T-xxSALx("&amp;IF(D632="LFMC",0,IF(D632="MCC",1,3))&amp;IF(Q632="Bolt",1,0)&amp;IF(AL632="None",0,IF(AL632="1G",1,IF(AL632="4x4",2,3)))&amp;")")</f>
        <v/>
      </c>
      <c r="AC632" s="68" t="str">
        <f>IF(D632="MCC","MC Cable Wire Colors "&amp;_xlfn.XLOOKUP(C632,table_Termination[Connector],table_Termination[MCC_Wire_Colors]),"")</f>
        <v/>
      </c>
      <c r="AD632" s="69"/>
      <c r="AG632" t="e">
        <f>IF(AND(LEFT(C632,2)="L6",_xlfn.NUMBERVALUE(LEFT(U632,3))&gt;250),"1ph",_xlfn.XLOOKUP(C632,table_Termination[Connector],table_Termination[Phasing]))</f>
        <v>#N/A</v>
      </c>
      <c r="AH632" t="e">
        <f>_xlfn.XLOOKUP('Order Entry'!AG632,lookup!$O$3:$O$7,lookup!$P$3:$P$7)</f>
        <v>#N/A</v>
      </c>
      <c r="AI632" t="e">
        <f>_xlfn.XLOOKUP('Order Entry'!AG632,lookup!$O$3:$O$7,lookup!$Q$3:$Q$7)</f>
        <v>#N/A</v>
      </c>
      <c r="AJ632">
        <f t="shared" si="100"/>
        <v>0</v>
      </c>
      <c r="AK632" t="e">
        <f>_xlfn.XLOOKUP(C632,table_Termination[Connector],table_Termination[Plate_Hole])</f>
        <v>#N/A</v>
      </c>
      <c r="AL632" t="e">
        <f>_xlfn.XLOOKUP(V632,lookup!$AD$68:$AD$72,lookup!$AC$68:$AC$72)</f>
        <v>#N/A</v>
      </c>
      <c r="AM632" s="44" t="str" cm="1">
        <f t="array" ref="AM632">IF(C632="","",IF(_xlfn.XLOOKUP(C632,table_Termination[Connector],table_Termination[Plate_Hole])=1.6,{"4x4","1G"},IF(_xlfn.XLOOKUP(C632,table_Termination[Connector],table_Termination[Plate_Hole])=2.1,"4x4","None")))</f>
        <v/>
      </c>
      <c r="AO632" s="44" t="str" cm="1">
        <f t="array" ref="AO632">IF(AM632="","None",_xlfn.XLOOKUP(_xlfn.ANCHORARRAY(AM632),lookup!$AC$68:$AC$72,lookup!$AD$68:$AD$72))</f>
        <v>None</v>
      </c>
      <c r="AQ632" s="44" t="s">
        <v>283</v>
      </c>
      <c r="AR632" t="str">
        <f>IF(C632="","",_xlfn.XLOOKUP(_xlfn.XLOOKUP(C632,table_Termination[Connector],table_Termination[SQD_Breaker]),Table_Breaker[breaker],Table_Breaker[Description]))</f>
        <v/>
      </c>
      <c r="AS632" t="str">
        <f>IF(C632="","",_xlfn.XLOOKUP(_xlfn.XLOOKUP(C632,table_Termination[Connector],table_Termination[HV_Siem_Breaker]),Table_Breaker[breaker],Table_Breaker[Description],""))</f>
        <v/>
      </c>
      <c r="AT632" s="44" t="s">
        <v>283</v>
      </c>
      <c r="AU632" t="e">
        <f t="shared" si="104"/>
        <v>#N/A</v>
      </c>
      <c r="AV632" t="e">
        <f t="shared" si="105"/>
        <v>#N/A</v>
      </c>
      <c r="AW632" s="44" t="str" cm="1">
        <f t="array" ref="AW632">IF(D632="","",_xlfn.TOROW(lookup!A813:A825))</f>
        <v/>
      </c>
    </row>
    <row r="633" spans="1:49" x14ac:dyDescent="0.25">
      <c r="A633" s="56">
        <v>624</v>
      </c>
      <c r="B633" s="57" t="str">
        <f t="shared" si="101"/>
        <v/>
      </c>
      <c r="C633" s="58"/>
      <c r="D633" s="58"/>
      <c r="E633" s="57"/>
      <c r="F633" s="57" t="str">
        <f t="shared" si="102"/>
        <v/>
      </c>
      <c r="G633" s="57"/>
      <c r="H633" s="59"/>
      <c r="I633" s="59" t="s">
        <v>183</v>
      </c>
      <c r="J633" s="59" t="s">
        <v>183</v>
      </c>
      <c r="K633" s="59"/>
      <c r="L633" s="60" t="str">
        <f t="shared" si="106"/>
        <v/>
      </c>
      <c r="M633" s="60" t="str">
        <f t="shared" si="107"/>
        <v/>
      </c>
      <c r="N633" s="59"/>
      <c r="O633" s="59"/>
      <c r="P633" s="61"/>
      <c r="Q633" s="61"/>
      <c r="R633" s="62" t="str">
        <f>IF(C633="","",_xlfn.XLOOKUP(C633,table_Termination[Connector],table_Termination[Conduit_Size]))</f>
        <v/>
      </c>
      <c r="S633" s="63" t="str">
        <f>IF(C633="","",_xlfn.XLOOKUP(C633,table_Termination[Connector],table_Termination[Wire AWG]))</f>
        <v/>
      </c>
      <c r="T633" s="64" t="str">
        <f t="shared" si="99"/>
        <v/>
      </c>
      <c r="U633" s="65" t="str">
        <f>IF(C633="","",LEFT(_xlfn.XLOOKUP(C633,table_Termination[Connector],table_Termination[Voltage]),3))</f>
        <v/>
      </c>
      <c r="V633" s="66" t="str">
        <f t="shared" si="108"/>
        <v/>
      </c>
      <c r="W633" s="64" t="str" cm="1">
        <f t="array" aca="1" ref="W633" ca="1">IF(C633="","",IF(D633="MCC","------",IF(K633="","Black",_xlfn.XLOOKUP(K633,Table_RotateWireColor[circuit],INDIRECT("Table_RotateWireColor["&amp;U633&amp;"]")))))</f>
        <v/>
      </c>
      <c r="X633" s="64" t="str" cm="1">
        <f t="array" aca="1" ref="X633" ca="1">IF(C633="","",IF(D633="MCC","-----",IF(AH633=1,"-",IF(K633="","Red",_xlfn.XLOOKUP(L633,Table_RotateWireColor[circuit],INDIRECT("Table_RotateWireColor["&amp;U633&amp;"]"))))))</f>
        <v/>
      </c>
      <c r="Y633" s="64" t="str" cm="1">
        <f t="array" aca="1" ref="Y633" ca="1">IF(C633="","",IF(D633="MCC","-----",IF(AH633&lt;=2,"-",IF(K633="","Blue",_xlfn.XLOOKUP(M633,Table_RotateWireColor[circuit],INDIRECT("Table_RotateWireColor["&amp;U633&amp;"]"))))))</f>
        <v/>
      </c>
      <c r="Z633" s="64" t="str" cm="1">
        <f t="array" aca="1" ref="Z633" ca="1">IF(C633="","",IF(D633="MCC","-----",IF(AI633&lt;&gt;1,"-",IF(K633="","White",_xlfn.XLOOKUP("N",Table_RotateWireColor[circuit],INDIRECT("Table_RotateWireColor["&amp;U633&amp;"]"))))))</f>
        <v/>
      </c>
      <c r="AA633" s="64" t="str">
        <f t="shared" si="103"/>
        <v/>
      </c>
      <c r="AB633" s="67" t="str">
        <f>IF(C633="","","PWxx-"&amp;_xlfn.XLOOKUP(C633,table_Termination[Connector],table_Termination[Abbreviation])&amp;"T-xxSALx("&amp;IF(D633="LFMC",0,IF(D633="MCC",1,3))&amp;IF(Q633="Bolt",1,0)&amp;IF(AL633="None",0,IF(AL633="1G",1,IF(AL633="4x4",2,3)))&amp;")")</f>
        <v/>
      </c>
      <c r="AC633" s="68" t="str">
        <f>IF(D633="MCC","MC Cable Wire Colors "&amp;_xlfn.XLOOKUP(C633,table_Termination[Connector],table_Termination[MCC_Wire_Colors]),"")</f>
        <v/>
      </c>
      <c r="AD633" s="69"/>
      <c r="AG633" t="e">
        <f>IF(AND(LEFT(C633,2)="L6",_xlfn.NUMBERVALUE(LEFT(U633,3))&gt;250),"1ph",_xlfn.XLOOKUP(C633,table_Termination[Connector],table_Termination[Phasing]))</f>
        <v>#N/A</v>
      </c>
      <c r="AH633" t="e">
        <f>_xlfn.XLOOKUP('Order Entry'!AG633,lookup!$O$3:$O$7,lookup!$P$3:$P$7)</f>
        <v>#N/A</v>
      </c>
      <c r="AI633" t="e">
        <f>_xlfn.XLOOKUP('Order Entry'!AG633,lookup!$O$3:$O$7,lookup!$Q$3:$Q$7)</f>
        <v>#N/A</v>
      </c>
      <c r="AJ633">
        <f t="shared" si="100"/>
        <v>0</v>
      </c>
      <c r="AK633" t="e">
        <f>_xlfn.XLOOKUP(C633,table_Termination[Connector],table_Termination[Plate_Hole])</f>
        <v>#N/A</v>
      </c>
      <c r="AL633" t="e">
        <f>_xlfn.XLOOKUP(V633,lookup!$AD$68:$AD$72,lookup!$AC$68:$AC$72)</f>
        <v>#N/A</v>
      </c>
      <c r="AM633" s="44" t="str" cm="1">
        <f t="array" ref="AM633">IF(C633="","",IF(_xlfn.XLOOKUP(C633,table_Termination[Connector],table_Termination[Plate_Hole])=1.6,{"4x4","1G"},IF(_xlfn.XLOOKUP(C633,table_Termination[Connector],table_Termination[Plate_Hole])=2.1,"4x4","None")))</f>
        <v/>
      </c>
      <c r="AO633" s="44" t="str" cm="1">
        <f t="array" ref="AO633">IF(AM633="","None",_xlfn.XLOOKUP(_xlfn.ANCHORARRAY(AM633),lookup!$AC$68:$AC$72,lookup!$AD$68:$AD$72))</f>
        <v>None</v>
      </c>
      <c r="AQ633" s="44" t="s">
        <v>283</v>
      </c>
      <c r="AR633" t="str">
        <f>IF(C633="","",_xlfn.XLOOKUP(_xlfn.XLOOKUP(C633,table_Termination[Connector],table_Termination[SQD_Breaker]),Table_Breaker[breaker],Table_Breaker[Description]))</f>
        <v/>
      </c>
      <c r="AS633" t="str">
        <f>IF(C633="","",_xlfn.XLOOKUP(_xlfn.XLOOKUP(C633,table_Termination[Connector],table_Termination[HV_Siem_Breaker]),Table_Breaker[breaker],Table_Breaker[Description],""))</f>
        <v/>
      </c>
      <c r="AT633" s="44" t="s">
        <v>283</v>
      </c>
      <c r="AU633" t="e">
        <f t="shared" si="104"/>
        <v>#N/A</v>
      </c>
      <c r="AV633" t="e">
        <f t="shared" si="105"/>
        <v>#N/A</v>
      </c>
      <c r="AW633" s="44" t="str" cm="1">
        <f t="array" ref="AW633">IF(D633="","",_xlfn.TOROW(lookup!A814:A826))</f>
        <v/>
      </c>
    </row>
    <row r="634" spans="1:49" x14ac:dyDescent="0.25">
      <c r="A634" s="56">
        <v>625</v>
      </c>
      <c r="B634" s="57" t="str">
        <f t="shared" si="101"/>
        <v/>
      </c>
      <c r="C634" s="58"/>
      <c r="D634" s="58"/>
      <c r="E634" s="57"/>
      <c r="F634" s="57" t="str">
        <f t="shared" si="102"/>
        <v/>
      </c>
      <c r="G634" s="57"/>
      <c r="H634" s="59"/>
      <c r="I634" s="59" t="s">
        <v>183</v>
      </c>
      <c r="J634" s="59" t="s">
        <v>183</v>
      </c>
      <c r="K634" s="59"/>
      <c r="L634" s="60" t="str">
        <f t="shared" si="106"/>
        <v/>
      </c>
      <c r="M634" s="60" t="str">
        <f t="shared" si="107"/>
        <v/>
      </c>
      <c r="N634" s="59"/>
      <c r="O634" s="59"/>
      <c r="P634" s="61"/>
      <c r="Q634" s="61"/>
      <c r="R634" s="62" t="str">
        <f>IF(C634="","",_xlfn.XLOOKUP(C634,table_Termination[Connector],table_Termination[Conduit_Size]))</f>
        <v/>
      </c>
      <c r="S634" s="63" t="str">
        <f>IF(C634="","",_xlfn.XLOOKUP(C634,table_Termination[Connector],table_Termination[Wire AWG]))</f>
        <v/>
      </c>
      <c r="T634" s="64" t="str">
        <f t="shared" si="99"/>
        <v/>
      </c>
      <c r="U634" s="65" t="str">
        <f>IF(C634="","",LEFT(_xlfn.XLOOKUP(C634,table_Termination[Connector],table_Termination[Voltage]),3))</f>
        <v/>
      </c>
      <c r="V634" s="66" t="str">
        <f t="shared" si="108"/>
        <v/>
      </c>
      <c r="W634" s="64" t="str" cm="1">
        <f t="array" aca="1" ref="W634" ca="1">IF(C634="","",IF(D634="MCC","------",IF(K634="","Black",_xlfn.XLOOKUP(K634,Table_RotateWireColor[circuit],INDIRECT("Table_RotateWireColor["&amp;U634&amp;"]")))))</f>
        <v/>
      </c>
      <c r="X634" s="64" t="str" cm="1">
        <f t="array" aca="1" ref="X634" ca="1">IF(C634="","",IF(D634="MCC","-----",IF(AH634=1,"-",IF(K634="","Red",_xlfn.XLOOKUP(L634,Table_RotateWireColor[circuit],INDIRECT("Table_RotateWireColor["&amp;U634&amp;"]"))))))</f>
        <v/>
      </c>
      <c r="Y634" s="64" t="str" cm="1">
        <f t="array" aca="1" ref="Y634" ca="1">IF(C634="","",IF(D634="MCC","-----",IF(AH634&lt;=2,"-",IF(K634="","Blue",_xlfn.XLOOKUP(M634,Table_RotateWireColor[circuit],INDIRECT("Table_RotateWireColor["&amp;U634&amp;"]"))))))</f>
        <v/>
      </c>
      <c r="Z634" s="64" t="str" cm="1">
        <f t="array" aca="1" ref="Z634" ca="1">IF(C634="","",IF(D634="MCC","-----",IF(AI634&lt;&gt;1,"-",IF(K634="","White",_xlfn.XLOOKUP("N",Table_RotateWireColor[circuit],INDIRECT("Table_RotateWireColor["&amp;U634&amp;"]"))))))</f>
        <v/>
      </c>
      <c r="AA634" s="64" t="str">
        <f t="shared" si="103"/>
        <v/>
      </c>
      <c r="AB634" s="67" t="str">
        <f>IF(C634="","","PWxx-"&amp;_xlfn.XLOOKUP(C634,table_Termination[Connector],table_Termination[Abbreviation])&amp;"T-xxSALx("&amp;IF(D634="LFMC",0,IF(D634="MCC",1,3))&amp;IF(Q634="Bolt",1,0)&amp;IF(AL634="None",0,IF(AL634="1G",1,IF(AL634="4x4",2,3)))&amp;")")</f>
        <v/>
      </c>
      <c r="AC634" s="68" t="str">
        <f>IF(D634="MCC","MC Cable Wire Colors "&amp;_xlfn.XLOOKUP(C634,table_Termination[Connector],table_Termination[MCC_Wire_Colors]),"")</f>
        <v/>
      </c>
      <c r="AD634" s="69"/>
      <c r="AG634" t="e">
        <f>IF(AND(LEFT(C634,2)="L6",_xlfn.NUMBERVALUE(LEFT(U634,3))&gt;250),"1ph",_xlfn.XLOOKUP(C634,table_Termination[Connector],table_Termination[Phasing]))</f>
        <v>#N/A</v>
      </c>
      <c r="AH634" t="e">
        <f>_xlfn.XLOOKUP('Order Entry'!AG634,lookup!$O$3:$O$7,lookup!$P$3:$P$7)</f>
        <v>#N/A</v>
      </c>
      <c r="AI634" t="e">
        <f>_xlfn.XLOOKUP('Order Entry'!AG634,lookup!$O$3:$O$7,lookup!$Q$3:$Q$7)</f>
        <v>#N/A</v>
      </c>
      <c r="AJ634">
        <f t="shared" si="100"/>
        <v>0</v>
      </c>
      <c r="AK634" t="e">
        <f>_xlfn.XLOOKUP(C634,table_Termination[Connector],table_Termination[Plate_Hole])</f>
        <v>#N/A</v>
      </c>
      <c r="AL634" t="e">
        <f>_xlfn.XLOOKUP(V634,lookup!$AD$68:$AD$72,lookup!$AC$68:$AC$72)</f>
        <v>#N/A</v>
      </c>
      <c r="AM634" s="44" t="str" cm="1">
        <f t="array" ref="AM634">IF(C634="","",IF(_xlfn.XLOOKUP(C634,table_Termination[Connector],table_Termination[Plate_Hole])=1.6,{"4x4","1G"},IF(_xlfn.XLOOKUP(C634,table_Termination[Connector],table_Termination[Plate_Hole])=2.1,"4x4","None")))</f>
        <v/>
      </c>
      <c r="AO634" s="44" t="str" cm="1">
        <f t="array" ref="AO634">IF(AM634="","None",_xlfn.XLOOKUP(_xlfn.ANCHORARRAY(AM634),lookup!$AC$68:$AC$72,lookup!$AD$68:$AD$72))</f>
        <v>None</v>
      </c>
      <c r="AQ634" s="44" t="s">
        <v>283</v>
      </c>
      <c r="AR634" t="str">
        <f>IF(C634="","",_xlfn.XLOOKUP(_xlfn.XLOOKUP(C634,table_Termination[Connector],table_Termination[SQD_Breaker]),Table_Breaker[breaker],Table_Breaker[Description]))</f>
        <v/>
      </c>
      <c r="AS634" t="str">
        <f>IF(C634="","",_xlfn.XLOOKUP(_xlfn.XLOOKUP(C634,table_Termination[Connector],table_Termination[HV_Siem_Breaker]),Table_Breaker[breaker],Table_Breaker[Description],""))</f>
        <v/>
      </c>
      <c r="AT634" s="44" t="s">
        <v>283</v>
      </c>
      <c r="AU634" t="e">
        <f t="shared" si="104"/>
        <v>#N/A</v>
      </c>
      <c r="AV634" t="e">
        <f t="shared" si="105"/>
        <v>#N/A</v>
      </c>
      <c r="AW634" s="44" t="str" cm="1">
        <f t="array" ref="AW634">IF(D634="","",_xlfn.TOROW(lookup!A815:A827))</f>
        <v/>
      </c>
    </row>
    <row r="635" spans="1:49" x14ac:dyDescent="0.25">
      <c r="A635" s="56">
        <v>626</v>
      </c>
      <c r="B635" s="57" t="str">
        <f t="shared" si="101"/>
        <v/>
      </c>
      <c r="C635" s="58"/>
      <c r="D635" s="58"/>
      <c r="E635" s="57"/>
      <c r="F635" s="57" t="str">
        <f t="shared" si="102"/>
        <v/>
      </c>
      <c r="G635" s="57"/>
      <c r="H635" s="59"/>
      <c r="I635" s="59" t="s">
        <v>183</v>
      </c>
      <c r="J635" s="59" t="s">
        <v>183</v>
      </c>
      <c r="K635" s="59"/>
      <c r="L635" s="60" t="str">
        <f t="shared" si="106"/>
        <v/>
      </c>
      <c r="M635" s="60" t="str">
        <f t="shared" si="107"/>
        <v/>
      </c>
      <c r="N635" s="59"/>
      <c r="O635" s="59"/>
      <c r="P635" s="61"/>
      <c r="Q635" s="61"/>
      <c r="R635" s="62" t="str">
        <f>IF(C635="","",_xlfn.XLOOKUP(C635,table_Termination[Connector],table_Termination[Conduit_Size]))</f>
        <v/>
      </c>
      <c r="S635" s="63" t="str">
        <f>IF(C635="","",_xlfn.XLOOKUP(C635,table_Termination[Connector],table_Termination[Wire AWG]))</f>
        <v/>
      </c>
      <c r="T635" s="64" t="str">
        <f t="shared" si="99"/>
        <v/>
      </c>
      <c r="U635" s="65" t="str">
        <f>IF(C635="","",LEFT(_xlfn.XLOOKUP(C635,table_Termination[Connector],table_Termination[Voltage]),3))</f>
        <v/>
      </c>
      <c r="V635" s="66" t="str">
        <f t="shared" si="108"/>
        <v/>
      </c>
      <c r="W635" s="64" t="str" cm="1">
        <f t="array" aca="1" ref="W635" ca="1">IF(C635="","",IF(D635="MCC","------",IF(K635="","Black",_xlfn.XLOOKUP(K635,Table_RotateWireColor[circuit],INDIRECT("Table_RotateWireColor["&amp;U635&amp;"]")))))</f>
        <v/>
      </c>
      <c r="X635" s="64" t="str" cm="1">
        <f t="array" aca="1" ref="X635" ca="1">IF(C635="","",IF(D635="MCC","-----",IF(AH635=1,"-",IF(K635="","Red",_xlfn.XLOOKUP(L635,Table_RotateWireColor[circuit],INDIRECT("Table_RotateWireColor["&amp;U635&amp;"]"))))))</f>
        <v/>
      </c>
      <c r="Y635" s="64" t="str" cm="1">
        <f t="array" aca="1" ref="Y635" ca="1">IF(C635="","",IF(D635="MCC","-----",IF(AH635&lt;=2,"-",IF(K635="","Blue",_xlfn.XLOOKUP(M635,Table_RotateWireColor[circuit],INDIRECT("Table_RotateWireColor["&amp;U635&amp;"]"))))))</f>
        <v/>
      </c>
      <c r="Z635" s="64" t="str" cm="1">
        <f t="array" aca="1" ref="Z635" ca="1">IF(C635="","",IF(D635="MCC","-----",IF(AI635&lt;&gt;1,"-",IF(K635="","White",_xlfn.XLOOKUP("N",Table_RotateWireColor[circuit],INDIRECT("Table_RotateWireColor["&amp;U635&amp;"]"))))))</f>
        <v/>
      </c>
      <c r="AA635" s="64" t="str">
        <f t="shared" si="103"/>
        <v/>
      </c>
      <c r="AB635" s="67" t="str">
        <f>IF(C635="","","PWxx-"&amp;_xlfn.XLOOKUP(C635,table_Termination[Connector],table_Termination[Abbreviation])&amp;"T-xxSALx("&amp;IF(D635="LFMC",0,IF(D635="MCC",1,3))&amp;IF(Q635="Bolt",1,0)&amp;IF(AL635="None",0,IF(AL635="1G",1,IF(AL635="4x4",2,3)))&amp;")")</f>
        <v/>
      </c>
      <c r="AC635" s="68" t="str">
        <f>IF(D635="MCC","MC Cable Wire Colors "&amp;_xlfn.XLOOKUP(C635,table_Termination[Connector],table_Termination[MCC_Wire_Colors]),"")</f>
        <v/>
      </c>
      <c r="AD635" s="69"/>
      <c r="AG635" t="e">
        <f>IF(AND(LEFT(C635,2)="L6",_xlfn.NUMBERVALUE(LEFT(U635,3))&gt;250),"1ph",_xlfn.XLOOKUP(C635,table_Termination[Connector],table_Termination[Phasing]))</f>
        <v>#N/A</v>
      </c>
      <c r="AH635" t="e">
        <f>_xlfn.XLOOKUP('Order Entry'!AG635,lookup!$O$3:$O$7,lookup!$P$3:$P$7)</f>
        <v>#N/A</v>
      </c>
      <c r="AI635" t="e">
        <f>_xlfn.XLOOKUP('Order Entry'!AG635,lookup!$O$3:$O$7,lookup!$Q$3:$Q$7)</f>
        <v>#N/A</v>
      </c>
      <c r="AJ635">
        <f t="shared" si="100"/>
        <v>0</v>
      </c>
      <c r="AK635" t="e">
        <f>_xlfn.XLOOKUP(C635,table_Termination[Connector],table_Termination[Plate_Hole])</f>
        <v>#N/A</v>
      </c>
      <c r="AL635" t="e">
        <f>_xlfn.XLOOKUP(V635,lookup!$AD$68:$AD$72,lookup!$AC$68:$AC$72)</f>
        <v>#N/A</v>
      </c>
      <c r="AM635" s="44" t="str" cm="1">
        <f t="array" ref="AM635">IF(C635="","",IF(_xlfn.XLOOKUP(C635,table_Termination[Connector],table_Termination[Plate_Hole])=1.6,{"4x4","1G"},IF(_xlfn.XLOOKUP(C635,table_Termination[Connector],table_Termination[Plate_Hole])=2.1,"4x4","None")))</f>
        <v/>
      </c>
      <c r="AO635" s="44" t="str" cm="1">
        <f t="array" ref="AO635">IF(AM635="","None",_xlfn.XLOOKUP(_xlfn.ANCHORARRAY(AM635),lookup!$AC$68:$AC$72,lookup!$AD$68:$AD$72))</f>
        <v>None</v>
      </c>
      <c r="AQ635" s="44" t="s">
        <v>283</v>
      </c>
      <c r="AR635" t="str">
        <f>IF(C635="","",_xlfn.XLOOKUP(_xlfn.XLOOKUP(C635,table_Termination[Connector],table_Termination[SQD_Breaker]),Table_Breaker[breaker],Table_Breaker[Description]))</f>
        <v/>
      </c>
      <c r="AS635" t="str">
        <f>IF(C635="","",_xlfn.XLOOKUP(_xlfn.XLOOKUP(C635,table_Termination[Connector],table_Termination[HV_Siem_Breaker]),Table_Breaker[breaker],Table_Breaker[Description],""))</f>
        <v/>
      </c>
      <c r="AT635" s="44" t="s">
        <v>283</v>
      </c>
      <c r="AU635" t="e">
        <f t="shared" si="104"/>
        <v>#N/A</v>
      </c>
      <c r="AV635" t="e">
        <f t="shared" si="105"/>
        <v>#N/A</v>
      </c>
      <c r="AW635" s="44" t="str" cm="1">
        <f t="array" ref="AW635">IF(D635="","",_xlfn.TOROW(lookup!A816:A828))</f>
        <v/>
      </c>
    </row>
    <row r="636" spans="1:49" x14ac:dyDescent="0.25">
      <c r="A636" s="56">
        <v>627</v>
      </c>
      <c r="B636" s="57" t="str">
        <f t="shared" si="101"/>
        <v/>
      </c>
      <c r="C636" s="58"/>
      <c r="D636" s="58"/>
      <c r="E636" s="57"/>
      <c r="F636" s="57" t="str">
        <f t="shared" si="102"/>
        <v/>
      </c>
      <c r="G636" s="57"/>
      <c r="H636" s="59"/>
      <c r="I636" s="59" t="s">
        <v>183</v>
      </c>
      <c r="J636" s="59" t="s">
        <v>183</v>
      </c>
      <c r="K636" s="59"/>
      <c r="L636" s="60" t="str">
        <f t="shared" si="106"/>
        <v/>
      </c>
      <c r="M636" s="60" t="str">
        <f t="shared" si="107"/>
        <v/>
      </c>
      <c r="N636" s="59"/>
      <c r="O636" s="59"/>
      <c r="P636" s="61"/>
      <c r="Q636" s="61"/>
      <c r="R636" s="62" t="str">
        <f>IF(C636="","",_xlfn.XLOOKUP(C636,table_Termination[Connector],table_Termination[Conduit_Size]))</f>
        <v/>
      </c>
      <c r="S636" s="63" t="str">
        <f>IF(C636="","",_xlfn.XLOOKUP(C636,table_Termination[Connector],table_Termination[Wire AWG]))</f>
        <v/>
      </c>
      <c r="T636" s="64" t="str">
        <f t="shared" si="99"/>
        <v/>
      </c>
      <c r="U636" s="65" t="str">
        <f>IF(C636="","",LEFT(_xlfn.XLOOKUP(C636,table_Termination[Connector],table_Termination[Voltage]),3))</f>
        <v/>
      </c>
      <c r="V636" s="66" t="str">
        <f t="shared" si="108"/>
        <v/>
      </c>
      <c r="W636" s="64" t="str" cm="1">
        <f t="array" aca="1" ref="W636" ca="1">IF(C636="","",IF(D636="MCC","------",IF(K636="","Black",_xlfn.XLOOKUP(K636,Table_RotateWireColor[circuit],INDIRECT("Table_RotateWireColor["&amp;U636&amp;"]")))))</f>
        <v/>
      </c>
      <c r="X636" s="64" t="str" cm="1">
        <f t="array" aca="1" ref="X636" ca="1">IF(C636="","",IF(D636="MCC","-----",IF(AH636=1,"-",IF(K636="","Red",_xlfn.XLOOKUP(L636,Table_RotateWireColor[circuit],INDIRECT("Table_RotateWireColor["&amp;U636&amp;"]"))))))</f>
        <v/>
      </c>
      <c r="Y636" s="64" t="str" cm="1">
        <f t="array" aca="1" ref="Y636" ca="1">IF(C636="","",IF(D636="MCC","-----",IF(AH636&lt;=2,"-",IF(K636="","Blue",_xlfn.XLOOKUP(M636,Table_RotateWireColor[circuit],INDIRECT("Table_RotateWireColor["&amp;U636&amp;"]"))))))</f>
        <v/>
      </c>
      <c r="Z636" s="64" t="str" cm="1">
        <f t="array" aca="1" ref="Z636" ca="1">IF(C636="","",IF(D636="MCC","-----",IF(AI636&lt;&gt;1,"-",IF(K636="","White",_xlfn.XLOOKUP("N",Table_RotateWireColor[circuit],INDIRECT("Table_RotateWireColor["&amp;U636&amp;"]"))))))</f>
        <v/>
      </c>
      <c r="AA636" s="64" t="str">
        <f t="shared" si="103"/>
        <v/>
      </c>
      <c r="AB636" s="67" t="str">
        <f>IF(C636="","","PWxx-"&amp;_xlfn.XLOOKUP(C636,table_Termination[Connector],table_Termination[Abbreviation])&amp;"T-xxSALx("&amp;IF(D636="LFMC",0,IF(D636="MCC",1,3))&amp;IF(Q636="Bolt",1,0)&amp;IF(AL636="None",0,IF(AL636="1G",1,IF(AL636="4x4",2,3)))&amp;")")</f>
        <v/>
      </c>
      <c r="AC636" s="68" t="str">
        <f>IF(D636="MCC","MC Cable Wire Colors "&amp;_xlfn.XLOOKUP(C636,table_Termination[Connector],table_Termination[MCC_Wire_Colors]),"")</f>
        <v/>
      </c>
      <c r="AD636" s="69"/>
      <c r="AG636" t="e">
        <f>IF(AND(LEFT(C636,2)="L6",_xlfn.NUMBERVALUE(LEFT(U636,3))&gt;250),"1ph",_xlfn.XLOOKUP(C636,table_Termination[Connector],table_Termination[Phasing]))</f>
        <v>#N/A</v>
      </c>
      <c r="AH636" t="e">
        <f>_xlfn.XLOOKUP('Order Entry'!AG636,lookup!$O$3:$O$7,lookup!$P$3:$P$7)</f>
        <v>#N/A</v>
      </c>
      <c r="AI636" t="e">
        <f>_xlfn.XLOOKUP('Order Entry'!AG636,lookup!$O$3:$O$7,lookup!$Q$3:$Q$7)</f>
        <v>#N/A</v>
      </c>
      <c r="AJ636">
        <f t="shared" si="100"/>
        <v>0</v>
      </c>
      <c r="AK636" t="e">
        <f>_xlfn.XLOOKUP(C636,table_Termination[Connector],table_Termination[Plate_Hole])</f>
        <v>#N/A</v>
      </c>
      <c r="AL636" t="e">
        <f>_xlfn.XLOOKUP(V636,lookup!$AD$68:$AD$72,lookup!$AC$68:$AC$72)</f>
        <v>#N/A</v>
      </c>
      <c r="AM636" s="44" t="str" cm="1">
        <f t="array" ref="AM636">IF(C636="","",IF(_xlfn.XLOOKUP(C636,table_Termination[Connector],table_Termination[Plate_Hole])=1.6,{"4x4","1G"},IF(_xlfn.XLOOKUP(C636,table_Termination[Connector],table_Termination[Plate_Hole])=2.1,"4x4","None")))</f>
        <v/>
      </c>
      <c r="AO636" s="44" t="str" cm="1">
        <f t="array" ref="AO636">IF(AM636="","None",_xlfn.XLOOKUP(_xlfn.ANCHORARRAY(AM636),lookup!$AC$68:$AC$72,lookup!$AD$68:$AD$72))</f>
        <v>None</v>
      </c>
      <c r="AQ636" s="44" t="s">
        <v>283</v>
      </c>
      <c r="AR636" t="str">
        <f>IF(C636="","",_xlfn.XLOOKUP(_xlfn.XLOOKUP(C636,table_Termination[Connector],table_Termination[SQD_Breaker]),Table_Breaker[breaker],Table_Breaker[Description]))</f>
        <v/>
      </c>
      <c r="AS636" t="str">
        <f>IF(C636="","",_xlfn.XLOOKUP(_xlfn.XLOOKUP(C636,table_Termination[Connector],table_Termination[HV_Siem_Breaker]),Table_Breaker[breaker],Table_Breaker[Description],""))</f>
        <v/>
      </c>
      <c r="AT636" s="44" t="s">
        <v>283</v>
      </c>
      <c r="AU636" t="e">
        <f t="shared" si="104"/>
        <v>#N/A</v>
      </c>
      <c r="AV636" t="e">
        <f t="shared" si="105"/>
        <v>#N/A</v>
      </c>
      <c r="AW636" s="44" t="str" cm="1">
        <f t="array" ref="AW636">IF(D636="","",_xlfn.TOROW(lookup!A817:A829))</f>
        <v/>
      </c>
    </row>
    <row r="637" spans="1:49" x14ac:dyDescent="0.25">
      <c r="A637" s="56">
        <v>628</v>
      </c>
      <c r="B637" s="57" t="str">
        <f t="shared" si="101"/>
        <v/>
      </c>
      <c r="C637" s="58"/>
      <c r="D637" s="58"/>
      <c r="E637" s="57"/>
      <c r="F637" s="57" t="str">
        <f t="shared" si="102"/>
        <v/>
      </c>
      <c r="G637" s="57"/>
      <c r="H637" s="59"/>
      <c r="I637" s="59" t="s">
        <v>183</v>
      </c>
      <c r="J637" s="59" t="s">
        <v>183</v>
      </c>
      <c r="K637" s="59"/>
      <c r="L637" s="60" t="str">
        <f t="shared" si="106"/>
        <v/>
      </c>
      <c r="M637" s="60" t="str">
        <f t="shared" si="107"/>
        <v/>
      </c>
      <c r="N637" s="59"/>
      <c r="O637" s="59"/>
      <c r="P637" s="61"/>
      <c r="Q637" s="61"/>
      <c r="R637" s="62" t="str">
        <f>IF(C637="","",_xlfn.XLOOKUP(C637,table_Termination[Connector],table_Termination[Conduit_Size]))</f>
        <v/>
      </c>
      <c r="S637" s="63" t="str">
        <f>IF(C637="","",_xlfn.XLOOKUP(C637,table_Termination[Connector],table_Termination[Wire AWG]))</f>
        <v/>
      </c>
      <c r="T637" s="64" t="str">
        <f t="shared" si="99"/>
        <v/>
      </c>
      <c r="U637" s="65" t="str">
        <f>IF(C637="","",LEFT(_xlfn.XLOOKUP(C637,table_Termination[Connector],table_Termination[Voltage]),3))</f>
        <v/>
      </c>
      <c r="V637" s="66" t="str">
        <f t="shared" si="108"/>
        <v/>
      </c>
      <c r="W637" s="64" t="str" cm="1">
        <f t="array" aca="1" ref="W637" ca="1">IF(C637="","",IF(D637="MCC","------",IF(K637="","Black",_xlfn.XLOOKUP(K637,Table_RotateWireColor[circuit],INDIRECT("Table_RotateWireColor["&amp;U637&amp;"]")))))</f>
        <v/>
      </c>
      <c r="X637" s="64" t="str" cm="1">
        <f t="array" aca="1" ref="X637" ca="1">IF(C637="","",IF(D637="MCC","-----",IF(AH637=1,"-",IF(K637="","Red",_xlfn.XLOOKUP(L637,Table_RotateWireColor[circuit],INDIRECT("Table_RotateWireColor["&amp;U637&amp;"]"))))))</f>
        <v/>
      </c>
      <c r="Y637" s="64" t="str" cm="1">
        <f t="array" aca="1" ref="Y637" ca="1">IF(C637="","",IF(D637="MCC","-----",IF(AH637&lt;=2,"-",IF(K637="","Blue",_xlfn.XLOOKUP(M637,Table_RotateWireColor[circuit],INDIRECT("Table_RotateWireColor["&amp;U637&amp;"]"))))))</f>
        <v/>
      </c>
      <c r="Z637" s="64" t="str" cm="1">
        <f t="array" aca="1" ref="Z637" ca="1">IF(C637="","",IF(D637="MCC","-----",IF(AI637&lt;&gt;1,"-",IF(K637="","White",_xlfn.XLOOKUP("N",Table_RotateWireColor[circuit],INDIRECT("Table_RotateWireColor["&amp;U637&amp;"]"))))))</f>
        <v/>
      </c>
      <c r="AA637" s="64" t="str">
        <f t="shared" si="103"/>
        <v/>
      </c>
      <c r="AB637" s="67" t="str">
        <f>IF(C637="","","PWxx-"&amp;_xlfn.XLOOKUP(C637,table_Termination[Connector],table_Termination[Abbreviation])&amp;"T-xxSALx("&amp;IF(D637="LFMC",0,IF(D637="MCC",1,3))&amp;IF(Q637="Bolt",1,0)&amp;IF(AL637="None",0,IF(AL637="1G",1,IF(AL637="4x4",2,3)))&amp;")")</f>
        <v/>
      </c>
      <c r="AC637" s="68" t="str">
        <f>IF(D637="MCC","MC Cable Wire Colors "&amp;_xlfn.XLOOKUP(C637,table_Termination[Connector],table_Termination[MCC_Wire_Colors]),"")</f>
        <v/>
      </c>
      <c r="AD637" s="69"/>
      <c r="AG637" t="e">
        <f>IF(AND(LEFT(C637,2)="L6",_xlfn.NUMBERVALUE(LEFT(U637,3))&gt;250),"1ph",_xlfn.XLOOKUP(C637,table_Termination[Connector],table_Termination[Phasing]))</f>
        <v>#N/A</v>
      </c>
      <c r="AH637" t="e">
        <f>_xlfn.XLOOKUP('Order Entry'!AG637,lookup!$O$3:$O$7,lookup!$P$3:$P$7)</f>
        <v>#N/A</v>
      </c>
      <c r="AI637" t="e">
        <f>_xlfn.XLOOKUP('Order Entry'!AG637,lookup!$O$3:$O$7,lookup!$Q$3:$Q$7)</f>
        <v>#N/A</v>
      </c>
      <c r="AJ637">
        <f t="shared" si="100"/>
        <v>0</v>
      </c>
      <c r="AK637" t="e">
        <f>_xlfn.XLOOKUP(C637,table_Termination[Connector],table_Termination[Plate_Hole])</f>
        <v>#N/A</v>
      </c>
      <c r="AL637" t="e">
        <f>_xlfn.XLOOKUP(V637,lookup!$AD$68:$AD$72,lookup!$AC$68:$AC$72)</f>
        <v>#N/A</v>
      </c>
      <c r="AM637" s="44" t="str" cm="1">
        <f t="array" ref="AM637">IF(C637="","",IF(_xlfn.XLOOKUP(C637,table_Termination[Connector],table_Termination[Plate_Hole])=1.6,{"4x4","1G"},IF(_xlfn.XLOOKUP(C637,table_Termination[Connector],table_Termination[Plate_Hole])=2.1,"4x4","None")))</f>
        <v/>
      </c>
      <c r="AO637" s="44" t="str" cm="1">
        <f t="array" ref="AO637">IF(AM637="","None",_xlfn.XLOOKUP(_xlfn.ANCHORARRAY(AM637),lookup!$AC$68:$AC$72,lookup!$AD$68:$AD$72))</f>
        <v>None</v>
      </c>
      <c r="AQ637" s="44" t="s">
        <v>283</v>
      </c>
      <c r="AR637" t="str">
        <f>IF(C637="","",_xlfn.XLOOKUP(_xlfn.XLOOKUP(C637,table_Termination[Connector],table_Termination[SQD_Breaker]),Table_Breaker[breaker],Table_Breaker[Description]))</f>
        <v/>
      </c>
      <c r="AS637" t="str">
        <f>IF(C637="","",_xlfn.XLOOKUP(_xlfn.XLOOKUP(C637,table_Termination[Connector],table_Termination[HV_Siem_Breaker]),Table_Breaker[breaker],Table_Breaker[Description],""))</f>
        <v/>
      </c>
      <c r="AT637" s="44" t="s">
        <v>283</v>
      </c>
      <c r="AU637" t="e">
        <f t="shared" si="104"/>
        <v>#N/A</v>
      </c>
      <c r="AV637" t="e">
        <f t="shared" si="105"/>
        <v>#N/A</v>
      </c>
      <c r="AW637" s="44" t="str" cm="1">
        <f t="array" ref="AW637">IF(D637="","",_xlfn.TOROW(lookup!A818:A830))</f>
        <v/>
      </c>
    </row>
    <row r="638" spans="1:49" x14ac:dyDescent="0.25">
      <c r="A638" s="56">
        <v>629</v>
      </c>
      <c r="B638" s="57" t="str">
        <f t="shared" si="101"/>
        <v/>
      </c>
      <c r="C638" s="58"/>
      <c r="D638" s="58"/>
      <c r="E638" s="57"/>
      <c r="F638" s="57" t="str">
        <f t="shared" si="102"/>
        <v/>
      </c>
      <c r="G638" s="57"/>
      <c r="H638" s="59"/>
      <c r="I638" s="59" t="s">
        <v>183</v>
      </c>
      <c r="J638" s="59" t="s">
        <v>183</v>
      </c>
      <c r="K638" s="59"/>
      <c r="L638" s="60" t="str">
        <f t="shared" si="106"/>
        <v/>
      </c>
      <c r="M638" s="60" t="str">
        <f t="shared" si="107"/>
        <v/>
      </c>
      <c r="N638" s="59"/>
      <c r="O638" s="59"/>
      <c r="P638" s="61"/>
      <c r="Q638" s="61"/>
      <c r="R638" s="62" t="str">
        <f>IF(C638="","",_xlfn.XLOOKUP(C638,table_Termination[Connector],table_Termination[Conduit_Size]))</f>
        <v/>
      </c>
      <c r="S638" s="63" t="str">
        <f>IF(C638="","",_xlfn.XLOOKUP(C638,table_Termination[Connector],table_Termination[Wire AWG]))</f>
        <v/>
      </c>
      <c r="T638" s="64" t="str">
        <f t="shared" si="99"/>
        <v/>
      </c>
      <c r="U638" s="65" t="str">
        <f>IF(C638="","",LEFT(_xlfn.XLOOKUP(C638,table_Termination[Connector],table_Termination[Voltage]),3))</f>
        <v/>
      </c>
      <c r="V638" s="66" t="str">
        <f t="shared" si="108"/>
        <v/>
      </c>
      <c r="W638" s="64" t="str" cm="1">
        <f t="array" aca="1" ref="W638" ca="1">IF(C638="","",IF(D638="MCC","------",IF(K638="","Black",_xlfn.XLOOKUP(K638,Table_RotateWireColor[circuit],INDIRECT("Table_RotateWireColor["&amp;U638&amp;"]")))))</f>
        <v/>
      </c>
      <c r="X638" s="64" t="str" cm="1">
        <f t="array" aca="1" ref="X638" ca="1">IF(C638="","",IF(D638="MCC","-----",IF(AH638=1,"-",IF(K638="","Red",_xlfn.XLOOKUP(L638,Table_RotateWireColor[circuit],INDIRECT("Table_RotateWireColor["&amp;U638&amp;"]"))))))</f>
        <v/>
      </c>
      <c r="Y638" s="64" t="str" cm="1">
        <f t="array" aca="1" ref="Y638" ca="1">IF(C638="","",IF(D638="MCC","-----",IF(AH638&lt;=2,"-",IF(K638="","Blue",_xlfn.XLOOKUP(M638,Table_RotateWireColor[circuit],INDIRECT("Table_RotateWireColor["&amp;U638&amp;"]"))))))</f>
        <v/>
      </c>
      <c r="Z638" s="64" t="str" cm="1">
        <f t="array" aca="1" ref="Z638" ca="1">IF(C638="","",IF(D638="MCC","-----",IF(AI638&lt;&gt;1,"-",IF(K638="","White",_xlfn.XLOOKUP("N",Table_RotateWireColor[circuit],INDIRECT("Table_RotateWireColor["&amp;U638&amp;"]"))))))</f>
        <v/>
      </c>
      <c r="AA638" s="64" t="str">
        <f t="shared" si="103"/>
        <v/>
      </c>
      <c r="AB638" s="67" t="str">
        <f>IF(C638="","","PWxx-"&amp;_xlfn.XLOOKUP(C638,table_Termination[Connector],table_Termination[Abbreviation])&amp;"T-xxSALx("&amp;IF(D638="LFMC",0,IF(D638="MCC",1,3))&amp;IF(Q638="Bolt",1,0)&amp;IF(AL638="None",0,IF(AL638="1G",1,IF(AL638="4x4",2,3)))&amp;")")</f>
        <v/>
      </c>
      <c r="AC638" s="68" t="str">
        <f>IF(D638="MCC","MC Cable Wire Colors "&amp;_xlfn.XLOOKUP(C638,table_Termination[Connector],table_Termination[MCC_Wire_Colors]),"")</f>
        <v/>
      </c>
      <c r="AD638" s="69"/>
      <c r="AG638" t="e">
        <f>IF(AND(LEFT(C638,2)="L6",_xlfn.NUMBERVALUE(LEFT(U638,3))&gt;250),"1ph",_xlfn.XLOOKUP(C638,table_Termination[Connector],table_Termination[Phasing]))</f>
        <v>#N/A</v>
      </c>
      <c r="AH638" t="e">
        <f>_xlfn.XLOOKUP('Order Entry'!AG638,lookup!$O$3:$O$7,lookup!$P$3:$P$7)</f>
        <v>#N/A</v>
      </c>
      <c r="AI638" t="e">
        <f>_xlfn.XLOOKUP('Order Entry'!AG638,lookup!$O$3:$O$7,lookup!$Q$3:$Q$7)</f>
        <v>#N/A</v>
      </c>
      <c r="AJ638">
        <f t="shared" si="100"/>
        <v>0</v>
      </c>
      <c r="AK638" t="e">
        <f>_xlfn.XLOOKUP(C638,table_Termination[Connector],table_Termination[Plate_Hole])</f>
        <v>#N/A</v>
      </c>
      <c r="AL638" t="e">
        <f>_xlfn.XLOOKUP(V638,lookup!$AD$68:$AD$72,lookup!$AC$68:$AC$72)</f>
        <v>#N/A</v>
      </c>
      <c r="AM638" s="44" t="str" cm="1">
        <f t="array" ref="AM638">IF(C638="","",IF(_xlfn.XLOOKUP(C638,table_Termination[Connector],table_Termination[Plate_Hole])=1.6,{"4x4","1G"},IF(_xlfn.XLOOKUP(C638,table_Termination[Connector],table_Termination[Plate_Hole])=2.1,"4x4","None")))</f>
        <v/>
      </c>
      <c r="AO638" s="44" t="str" cm="1">
        <f t="array" ref="AO638">IF(AM638="","None",_xlfn.XLOOKUP(_xlfn.ANCHORARRAY(AM638),lookup!$AC$68:$AC$72,lookup!$AD$68:$AD$72))</f>
        <v>None</v>
      </c>
      <c r="AQ638" s="44" t="s">
        <v>283</v>
      </c>
      <c r="AR638" t="str">
        <f>IF(C638="","",_xlfn.XLOOKUP(_xlfn.XLOOKUP(C638,table_Termination[Connector],table_Termination[SQD_Breaker]),Table_Breaker[breaker],Table_Breaker[Description]))</f>
        <v/>
      </c>
      <c r="AS638" t="str">
        <f>IF(C638="","",_xlfn.XLOOKUP(_xlfn.XLOOKUP(C638,table_Termination[Connector],table_Termination[HV_Siem_Breaker]),Table_Breaker[breaker],Table_Breaker[Description],""))</f>
        <v/>
      </c>
      <c r="AT638" s="44" t="s">
        <v>283</v>
      </c>
      <c r="AU638" t="e">
        <f t="shared" si="104"/>
        <v>#N/A</v>
      </c>
      <c r="AV638" t="e">
        <f t="shared" si="105"/>
        <v>#N/A</v>
      </c>
      <c r="AW638" s="44" t="str" cm="1">
        <f t="array" ref="AW638">IF(D638="","",_xlfn.TOROW(lookup!A819:A831))</f>
        <v/>
      </c>
    </row>
    <row r="639" spans="1:49" x14ac:dyDescent="0.25">
      <c r="A639" s="56">
        <v>630</v>
      </c>
      <c r="B639" s="57" t="str">
        <f t="shared" si="101"/>
        <v/>
      </c>
      <c r="C639" s="58"/>
      <c r="D639" s="58"/>
      <c r="E639" s="57"/>
      <c r="F639" s="57" t="str">
        <f t="shared" si="102"/>
        <v/>
      </c>
      <c r="G639" s="57"/>
      <c r="H639" s="59"/>
      <c r="I639" s="59" t="s">
        <v>183</v>
      </c>
      <c r="J639" s="59" t="s">
        <v>183</v>
      </c>
      <c r="K639" s="59"/>
      <c r="L639" s="60" t="str">
        <f t="shared" si="106"/>
        <v/>
      </c>
      <c r="M639" s="60" t="str">
        <f t="shared" si="107"/>
        <v/>
      </c>
      <c r="N639" s="59"/>
      <c r="O639" s="59"/>
      <c r="P639" s="61"/>
      <c r="Q639" s="61"/>
      <c r="R639" s="62" t="str">
        <f>IF(C639="","",_xlfn.XLOOKUP(C639,table_Termination[Connector],table_Termination[Conduit_Size]))</f>
        <v/>
      </c>
      <c r="S639" s="63" t="str">
        <f>IF(C639="","",_xlfn.XLOOKUP(C639,table_Termination[Connector],table_Termination[Wire AWG]))</f>
        <v/>
      </c>
      <c r="T639" s="64" t="str">
        <f t="shared" si="99"/>
        <v/>
      </c>
      <c r="U639" s="65" t="str">
        <f>IF(C639="","",LEFT(_xlfn.XLOOKUP(C639,table_Termination[Connector],table_Termination[Voltage]),3))</f>
        <v/>
      </c>
      <c r="V639" s="66" t="str">
        <f t="shared" si="108"/>
        <v/>
      </c>
      <c r="W639" s="64" t="str" cm="1">
        <f t="array" aca="1" ref="W639" ca="1">IF(C639="","",IF(D639="MCC","------",IF(K639="","Black",_xlfn.XLOOKUP(K639,Table_RotateWireColor[circuit],INDIRECT("Table_RotateWireColor["&amp;U639&amp;"]")))))</f>
        <v/>
      </c>
      <c r="X639" s="64" t="str" cm="1">
        <f t="array" aca="1" ref="X639" ca="1">IF(C639="","",IF(D639="MCC","-----",IF(AH639=1,"-",IF(K639="","Red",_xlfn.XLOOKUP(L639,Table_RotateWireColor[circuit],INDIRECT("Table_RotateWireColor["&amp;U639&amp;"]"))))))</f>
        <v/>
      </c>
      <c r="Y639" s="64" t="str" cm="1">
        <f t="array" aca="1" ref="Y639" ca="1">IF(C639="","",IF(D639="MCC","-----",IF(AH639&lt;=2,"-",IF(K639="","Blue",_xlfn.XLOOKUP(M639,Table_RotateWireColor[circuit],INDIRECT("Table_RotateWireColor["&amp;U639&amp;"]"))))))</f>
        <v/>
      </c>
      <c r="Z639" s="64" t="str" cm="1">
        <f t="array" aca="1" ref="Z639" ca="1">IF(C639="","",IF(D639="MCC","-----",IF(AI639&lt;&gt;1,"-",IF(K639="","White",_xlfn.XLOOKUP("N",Table_RotateWireColor[circuit],INDIRECT("Table_RotateWireColor["&amp;U639&amp;"]"))))))</f>
        <v/>
      </c>
      <c r="AA639" s="64" t="str">
        <f t="shared" si="103"/>
        <v/>
      </c>
      <c r="AB639" s="67" t="str">
        <f>IF(C639="","","PWxx-"&amp;_xlfn.XLOOKUP(C639,table_Termination[Connector],table_Termination[Abbreviation])&amp;"T-xxSALx("&amp;IF(D639="LFMC",0,IF(D639="MCC",1,3))&amp;IF(Q639="Bolt",1,0)&amp;IF(AL639="None",0,IF(AL639="1G",1,IF(AL639="4x4",2,3)))&amp;")")</f>
        <v/>
      </c>
      <c r="AC639" s="68" t="str">
        <f>IF(D639="MCC","MC Cable Wire Colors "&amp;_xlfn.XLOOKUP(C639,table_Termination[Connector],table_Termination[MCC_Wire_Colors]),"")</f>
        <v/>
      </c>
      <c r="AD639" s="69"/>
      <c r="AG639" t="e">
        <f>IF(AND(LEFT(C639,2)="L6",_xlfn.NUMBERVALUE(LEFT(U639,3))&gt;250),"1ph",_xlfn.XLOOKUP(C639,table_Termination[Connector],table_Termination[Phasing]))</f>
        <v>#N/A</v>
      </c>
      <c r="AH639" t="e">
        <f>_xlfn.XLOOKUP('Order Entry'!AG639,lookup!$O$3:$O$7,lookup!$P$3:$P$7)</f>
        <v>#N/A</v>
      </c>
      <c r="AI639" t="e">
        <f>_xlfn.XLOOKUP('Order Entry'!AG639,lookup!$O$3:$O$7,lookup!$Q$3:$Q$7)</f>
        <v>#N/A</v>
      </c>
      <c r="AJ639">
        <f t="shared" si="100"/>
        <v>0</v>
      </c>
      <c r="AK639" t="e">
        <f>_xlfn.XLOOKUP(C639,table_Termination[Connector],table_Termination[Plate_Hole])</f>
        <v>#N/A</v>
      </c>
      <c r="AL639" t="e">
        <f>_xlfn.XLOOKUP(V639,lookup!$AD$68:$AD$72,lookup!$AC$68:$AC$72)</f>
        <v>#N/A</v>
      </c>
      <c r="AM639" s="44" t="str" cm="1">
        <f t="array" ref="AM639">IF(C639="","",IF(_xlfn.XLOOKUP(C639,table_Termination[Connector],table_Termination[Plate_Hole])=1.6,{"4x4","1G"},IF(_xlfn.XLOOKUP(C639,table_Termination[Connector],table_Termination[Plate_Hole])=2.1,"4x4","None")))</f>
        <v/>
      </c>
      <c r="AO639" s="44" t="str" cm="1">
        <f t="array" ref="AO639">IF(AM639="","None",_xlfn.XLOOKUP(_xlfn.ANCHORARRAY(AM639),lookup!$AC$68:$AC$72,lookup!$AD$68:$AD$72))</f>
        <v>None</v>
      </c>
      <c r="AQ639" s="44" t="s">
        <v>283</v>
      </c>
      <c r="AR639" t="str">
        <f>IF(C639="","",_xlfn.XLOOKUP(_xlfn.XLOOKUP(C639,table_Termination[Connector],table_Termination[SQD_Breaker]),Table_Breaker[breaker],Table_Breaker[Description]))</f>
        <v/>
      </c>
      <c r="AS639" t="str">
        <f>IF(C639="","",_xlfn.XLOOKUP(_xlfn.XLOOKUP(C639,table_Termination[Connector],table_Termination[HV_Siem_Breaker]),Table_Breaker[breaker],Table_Breaker[Description],""))</f>
        <v/>
      </c>
      <c r="AT639" s="44" t="s">
        <v>283</v>
      </c>
      <c r="AU639" t="e">
        <f t="shared" si="104"/>
        <v>#N/A</v>
      </c>
      <c r="AV639" t="e">
        <f t="shared" si="105"/>
        <v>#N/A</v>
      </c>
      <c r="AW639" s="44" t="str" cm="1">
        <f t="array" ref="AW639">IF(D639="","",_xlfn.TOROW(lookup!A820:A832))</f>
        <v/>
      </c>
    </row>
    <row r="640" spans="1:49" x14ac:dyDescent="0.25">
      <c r="A640" s="56">
        <v>631</v>
      </c>
      <c r="B640" s="57" t="str">
        <f t="shared" si="101"/>
        <v/>
      </c>
      <c r="C640" s="58"/>
      <c r="D640" s="58"/>
      <c r="E640" s="57"/>
      <c r="F640" s="57" t="str">
        <f t="shared" si="102"/>
        <v/>
      </c>
      <c r="G640" s="57"/>
      <c r="H640" s="59"/>
      <c r="I640" s="59" t="s">
        <v>183</v>
      </c>
      <c r="J640" s="59" t="s">
        <v>183</v>
      </c>
      <c r="K640" s="59"/>
      <c r="L640" s="60" t="str">
        <f t="shared" si="106"/>
        <v/>
      </c>
      <c r="M640" s="60" t="str">
        <f t="shared" si="107"/>
        <v/>
      </c>
      <c r="N640" s="59"/>
      <c r="O640" s="59"/>
      <c r="P640" s="61"/>
      <c r="Q640" s="61"/>
      <c r="R640" s="62" t="str">
        <f>IF(C640="","",_xlfn.XLOOKUP(C640,table_Termination[Connector],table_Termination[Conduit_Size]))</f>
        <v/>
      </c>
      <c r="S640" s="63" t="str">
        <f>IF(C640="","",_xlfn.XLOOKUP(C640,table_Termination[Connector],table_Termination[Wire AWG]))</f>
        <v/>
      </c>
      <c r="T640" s="64" t="str">
        <f t="shared" si="99"/>
        <v/>
      </c>
      <c r="U640" s="65" t="str">
        <f>IF(C640="","",LEFT(_xlfn.XLOOKUP(C640,table_Termination[Connector],table_Termination[Voltage]),3))</f>
        <v/>
      </c>
      <c r="V640" s="66" t="str">
        <f t="shared" si="108"/>
        <v/>
      </c>
      <c r="W640" s="64" t="str" cm="1">
        <f t="array" aca="1" ref="W640" ca="1">IF(C640="","",IF(D640="MCC","------",IF(K640="","Black",_xlfn.XLOOKUP(K640,Table_RotateWireColor[circuit],INDIRECT("Table_RotateWireColor["&amp;U640&amp;"]")))))</f>
        <v/>
      </c>
      <c r="X640" s="64" t="str" cm="1">
        <f t="array" aca="1" ref="X640" ca="1">IF(C640="","",IF(D640="MCC","-----",IF(AH640=1,"-",IF(K640="","Red",_xlfn.XLOOKUP(L640,Table_RotateWireColor[circuit],INDIRECT("Table_RotateWireColor["&amp;U640&amp;"]"))))))</f>
        <v/>
      </c>
      <c r="Y640" s="64" t="str" cm="1">
        <f t="array" aca="1" ref="Y640" ca="1">IF(C640="","",IF(D640="MCC","-----",IF(AH640&lt;=2,"-",IF(K640="","Blue",_xlfn.XLOOKUP(M640,Table_RotateWireColor[circuit],INDIRECT("Table_RotateWireColor["&amp;U640&amp;"]"))))))</f>
        <v/>
      </c>
      <c r="Z640" s="64" t="str" cm="1">
        <f t="array" aca="1" ref="Z640" ca="1">IF(C640="","",IF(D640="MCC","-----",IF(AI640&lt;&gt;1,"-",IF(K640="","White",_xlfn.XLOOKUP("N",Table_RotateWireColor[circuit],INDIRECT("Table_RotateWireColor["&amp;U640&amp;"]"))))))</f>
        <v/>
      </c>
      <c r="AA640" s="64" t="str">
        <f t="shared" si="103"/>
        <v/>
      </c>
      <c r="AB640" s="67" t="str">
        <f>IF(C640="","","PWxx-"&amp;_xlfn.XLOOKUP(C640,table_Termination[Connector],table_Termination[Abbreviation])&amp;"T-xxSALx("&amp;IF(D640="LFMC",0,IF(D640="MCC",1,3))&amp;IF(Q640="Bolt",1,0)&amp;IF(AL640="None",0,IF(AL640="1G",1,IF(AL640="4x4",2,3)))&amp;")")</f>
        <v/>
      </c>
      <c r="AC640" s="68" t="str">
        <f>IF(D640="MCC","MC Cable Wire Colors "&amp;_xlfn.XLOOKUP(C640,table_Termination[Connector],table_Termination[MCC_Wire_Colors]),"")</f>
        <v/>
      </c>
      <c r="AD640" s="69"/>
      <c r="AG640" t="e">
        <f>IF(AND(LEFT(C640,2)="L6",_xlfn.NUMBERVALUE(LEFT(U640,3))&gt;250),"1ph",_xlfn.XLOOKUP(C640,table_Termination[Connector],table_Termination[Phasing]))</f>
        <v>#N/A</v>
      </c>
      <c r="AH640" t="e">
        <f>_xlfn.XLOOKUP('Order Entry'!AG640,lookup!$O$3:$O$7,lookup!$P$3:$P$7)</f>
        <v>#N/A</v>
      </c>
      <c r="AI640" t="e">
        <f>_xlfn.XLOOKUP('Order Entry'!AG640,lookup!$O$3:$O$7,lookup!$Q$3:$Q$7)</f>
        <v>#N/A</v>
      </c>
      <c r="AJ640">
        <f t="shared" si="100"/>
        <v>0</v>
      </c>
      <c r="AK640" t="e">
        <f>_xlfn.XLOOKUP(C640,table_Termination[Connector],table_Termination[Plate_Hole])</f>
        <v>#N/A</v>
      </c>
      <c r="AL640" t="e">
        <f>_xlfn.XLOOKUP(V640,lookup!$AD$68:$AD$72,lookup!$AC$68:$AC$72)</f>
        <v>#N/A</v>
      </c>
      <c r="AM640" s="44" t="str" cm="1">
        <f t="array" ref="AM640">IF(C640="","",IF(_xlfn.XLOOKUP(C640,table_Termination[Connector],table_Termination[Plate_Hole])=1.6,{"4x4","1G"},IF(_xlfn.XLOOKUP(C640,table_Termination[Connector],table_Termination[Plate_Hole])=2.1,"4x4","None")))</f>
        <v/>
      </c>
      <c r="AO640" s="44" t="str" cm="1">
        <f t="array" ref="AO640">IF(AM640="","None",_xlfn.XLOOKUP(_xlfn.ANCHORARRAY(AM640),lookup!$AC$68:$AC$72,lookup!$AD$68:$AD$72))</f>
        <v>None</v>
      </c>
      <c r="AQ640" s="44" t="s">
        <v>283</v>
      </c>
      <c r="AR640" t="str">
        <f>IF(C640="","",_xlfn.XLOOKUP(_xlfn.XLOOKUP(C640,table_Termination[Connector],table_Termination[SQD_Breaker]),Table_Breaker[breaker],Table_Breaker[Description]))</f>
        <v/>
      </c>
      <c r="AS640" t="str">
        <f>IF(C640="","",_xlfn.XLOOKUP(_xlfn.XLOOKUP(C640,table_Termination[Connector],table_Termination[HV_Siem_Breaker]),Table_Breaker[breaker],Table_Breaker[Description],""))</f>
        <v/>
      </c>
      <c r="AT640" s="44" t="s">
        <v>283</v>
      </c>
      <c r="AU640" t="e">
        <f t="shared" si="104"/>
        <v>#N/A</v>
      </c>
      <c r="AV640" t="e">
        <f t="shared" si="105"/>
        <v>#N/A</v>
      </c>
      <c r="AW640" s="44" t="str" cm="1">
        <f t="array" ref="AW640">IF(D640="","",_xlfn.TOROW(lookup!A821:A833))</f>
        <v/>
      </c>
    </row>
    <row r="641" spans="1:49" x14ac:dyDescent="0.25">
      <c r="A641" s="56">
        <v>632</v>
      </c>
      <c r="B641" s="57" t="str">
        <f t="shared" si="101"/>
        <v/>
      </c>
      <c r="C641" s="58"/>
      <c r="D641" s="58"/>
      <c r="E641" s="57"/>
      <c r="F641" s="57" t="str">
        <f t="shared" si="102"/>
        <v/>
      </c>
      <c r="G641" s="57"/>
      <c r="H641" s="59"/>
      <c r="I641" s="59" t="s">
        <v>183</v>
      </c>
      <c r="J641" s="59" t="s">
        <v>183</v>
      </c>
      <c r="K641" s="59"/>
      <c r="L641" s="60" t="str">
        <f t="shared" si="106"/>
        <v/>
      </c>
      <c r="M641" s="60" t="str">
        <f t="shared" si="107"/>
        <v/>
      </c>
      <c r="N641" s="59"/>
      <c r="O641" s="59"/>
      <c r="P641" s="61"/>
      <c r="Q641" s="61"/>
      <c r="R641" s="62" t="str">
        <f>IF(C641="","",_xlfn.XLOOKUP(C641,table_Termination[Connector],table_Termination[Conduit_Size]))</f>
        <v/>
      </c>
      <c r="S641" s="63" t="str">
        <f>IF(C641="","",_xlfn.XLOOKUP(C641,table_Termination[Connector],table_Termination[Wire AWG]))</f>
        <v/>
      </c>
      <c r="T641" s="64" t="str">
        <f t="shared" si="99"/>
        <v/>
      </c>
      <c r="U641" s="65" t="str">
        <f>IF(C641="","",LEFT(_xlfn.XLOOKUP(C641,table_Termination[Connector],table_Termination[Voltage]),3))</f>
        <v/>
      </c>
      <c r="V641" s="66" t="str">
        <f t="shared" si="108"/>
        <v/>
      </c>
      <c r="W641" s="64" t="str" cm="1">
        <f t="array" aca="1" ref="W641" ca="1">IF(C641="","",IF(D641="MCC","------",IF(K641="","Black",_xlfn.XLOOKUP(K641,Table_RotateWireColor[circuit],INDIRECT("Table_RotateWireColor["&amp;U641&amp;"]")))))</f>
        <v/>
      </c>
      <c r="X641" s="64" t="str" cm="1">
        <f t="array" aca="1" ref="X641" ca="1">IF(C641="","",IF(D641="MCC","-----",IF(AH641=1,"-",IF(K641="","Red",_xlfn.XLOOKUP(L641,Table_RotateWireColor[circuit],INDIRECT("Table_RotateWireColor["&amp;U641&amp;"]"))))))</f>
        <v/>
      </c>
      <c r="Y641" s="64" t="str" cm="1">
        <f t="array" aca="1" ref="Y641" ca="1">IF(C641="","",IF(D641="MCC","-----",IF(AH641&lt;=2,"-",IF(K641="","Blue",_xlfn.XLOOKUP(M641,Table_RotateWireColor[circuit],INDIRECT("Table_RotateWireColor["&amp;U641&amp;"]"))))))</f>
        <v/>
      </c>
      <c r="Z641" s="64" t="str" cm="1">
        <f t="array" aca="1" ref="Z641" ca="1">IF(C641="","",IF(D641="MCC","-----",IF(AI641&lt;&gt;1,"-",IF(K641="","White",_xlfn.XLOOKUP("N",Table_RotateWireColor[circuit],INDIRECT("Table_RotateWireColor["&amp;U641&amp;"]"))))))</f>
        <v/>
      </c>
      <c r="AA641" s="64" t="str">
        <f t="shared" si="103"/>
        <v/>
      </c>
      <c r="AB641" s="67" t="str">
        <f>IF(C641="","","PWxx-"&amp;_xlfn.XLOOKUP(C641,table_Termination[Connector],table_Termination[Abbreviation])&amp;"T-xxSALx("&amp;IF(D641="LFMC",0,IF(D641="MCC",1,3))&amp;IF(Q641="Bolt",1,0)&amp;IF(AL641="None",0,IF(AL641="1G",1,IF(AL641="4x4",2,3)))&amp;")")</f>
        <v/>
      </c>
      <c r="AC641" s="68" t="str">
        <f>IF(D641="MCC","MC Cable Wire Colors "&amp;_xlfn.XLOOKUP(C641,table_Termination[Connector],table_Termination[MCC_Wire_Colors]),"")</f>
        <v/>
      </c>
      <c r="AD641" s="69"/>
      <c r="AG641" t="e">
        <f>IF(AND(LEFT(C641,2)="L6",_xlfn.NUMBERVALUE(LEFT(U641,3))&gt;250),"1ph",_xlfn.XLOOKUP(C641,table_Termination[Connector],table_Termination[Phasing]))</f>
        <v>#N/A</v>
      </c>
      <c r="AH641" t="e">
        <f>_xlfn.XLOOKUP('Order Entry'!AG641,lookup!$O$3:$O$7,lookup!$P$3:$P$7)</f>
        <v>#N/A</v>
      </c>
      <c r="AI641" t="e">
        <f>_xlfn.XLOOKUP('Order Entry'!AG641,lookup!$O$3:$O$7,lookup!$Q$3:$Q$7)</f>
        <v>#N/A</v>
      </c>
      <c r="AJ641">
        <f t="shared" si="100"/>
        <v>0</v>
      </c>
      <c r="AK641" t="e">
        <f>_xlfn.XLOOKUP(C641,table_Termination[Connector],table_Termination[Plate_Hole])</f>
        <v>#N/A</v>
      </c>
      <c r="AL641" t="e">
        <f>_xlfn.XLOOKUP(V641,lookup!$AD$68:$AD$72,lookup!$AC$68:$AC$72)</f>
        <v>#N/A</v>
      </c>
      <c r="AM641" s="44" t="str" cm="1">
        <f t="array" ref="AM641">IF(C641="","",IF(_xlfn.XLOOKUP(C641,table_Termination[Connector],table_Termination[Plate_Hole])=1.6,{"4x4","1G"},IF(_xlfn.XLOOKUP(C641,table_Termination[Connector],table_Termination[Plate_Hole])=2.1,"4x4","None")))</f>
        <v/>
      </c>
      <c r="AO641" s="44" t="str" cm="1">
        <f t="array" ref="AO641">IF(AM641="","None",_xlfn.XLOOKUP(_xlfn.ANCHORARRAY(AM641),lookup!$AC$68:$AC$72,lookup!$AD$68:$AD$72))</f>
        <v>None</v>
      </c>
      <c r="AQ641" s="44" t="s">
        <v>283</v>
      </c>
      <c r="AR641" t="str">
        <f>IF(C641="","",_xlfn.XLOOKUP(_xlfn.XLOOKUP(C641,table_Termination[Connector],table_Termination[SQD_Breaker]),Table_Breaker[breaker],Table_Breaker[Description]))</f>
        <v/>
      </c>
      <c r="AS641" t="str">
        <f>IF(C641="","",_xlfn.XLOOKUP(_xlfn.XLOOKUP(C641,table_Termination[Connector],table_Termination[HV_Siem_Breaker]),Table_Breaker[breaker],Table_Breaker[Description],""))</f>
        <v/>
      </c>
      <c r="AT641" s="44" t="s">
        <v>283</v>
      </c>
      <c r="AU641" t="e">
        <f t="shared" si="104"/>
        <v>#N/A</v>
      </c>
      <c r="AV641" t="e">
        <f t="shared" si="105"/>
        <v>#N/A</v>
      </c>
      <c r="AW641" s="44" t="str" cm="1">
        <f t="array" ref="AW641">IF(D641="","",_xlfn.TOROW(lookup!A822:A834))</f>
        <v/>
      </c>
    </row>
    <row r="642" spans="1:49" x14ac:dyDescent="0.25">
      <c r="A642" s="56">
        <v>633</v>
      </c>
      <c r="B642" s="57" t="str">
        <f t="shared" si="101"/>
        <v/>
      </c>
      <c r="C642" s="58"/>
      <c r="D642" s="58"/>
      <c r="E642" s="57"/>
      <c r="F642" s="57" t="str">
        <f t="shared" si="102"/>
        <v/>
      </c>
      <c r="G642" s="57"/>
      <c r="H642" s="59"/>
      <c r="I642" s="59" t="s">
        <v>183</v>
      </c>
      <c r="J642" s="59" t="s">
        <v>183</v>
      </c>
      <c r="K642" s="59"/>
      <c r="L642" s="60" t="str">
        <f t="shared" si="106"/>
        <v/>
      </c>
      <c r="M642" s="60" t="str">
        <f t="shared" si="107"/>
        <v/>
      </c>
      <c r="N642" s="59"/>
      <c r="O642" s="59"/>
      <c r="P642" s="61"/>
      <c r="Q642" s="61"/>
      <c r="R642" s="62" t="str">
        <f>IF(C642="","",_xlfn.XLOOKUP(C642,table_Termination[Connector],table_Termination[Conduit_Size]))</f>
        <v/>
      </c>
      <c r="S642" s="63" t="str">
        <f>IF(C642="","",_xlfn.XLOOKUP(C642,table_Termination[Connector],table_Termination[Wire AWG]))</f>
        <v/>
      </c>
      <c r="T642" s="64" t="str">
        <f t="shared" si="99"/>
        <v/>
      </c>
      <c r="U642" s="65" t="str">
        <f>IF(C642="","",LEFT(_xlfn.XLOOKUP(C642,table_Termination[Connector],table_Termination[Voltage]),3))</f>
        <v/>
      </c>
      <c r="V642" s="66" t="str">
        <f t="shared" si="108"/>
        <v/>
      </c>
      <c r="W642" s="64" t="str" cm="1">
        <f t="array" aca="1" ref="W642" ca="1">IF(C642="","",IF(D642="MCC","------",IF(K642="","Black",_xlfn.XLOOKUP(K642,Table_RotateWireColor[circuit],INDIRECT("Table_RotateWireColor["&amp;U642&amp;"]")))))</f>
        <v/>
      </c>
      <c r="X642" s="64" t="str" cm="1">
        <f t="array" aca="1" ref="X642" ca="1">IF(C642="","",IF(D642="MCC","-----",IF(AH642=1,"-",IF(K642="","Red",_xlfn.XLOOKUP(L642,Table_RotateWireColor[circuit],INDIRECT("Table_RotateWireColor["&amp;U642&amp;"]"))))))</f>
        <v/>
      </c>
      <c r="Y642" s="64" t="str" cm="1">
        <f t="array" aca="1" ref="Y642" ca="1">IF(C642="","",IF(D642="MCC","-----",IF(AH642&lt;=2,"-",IF(K642="","Blue",_xlfn.XLOOKUP(M642,Table_RotateWireColor[circuit],INDIRECT("Table_RotateWireColor["&amp;U642&amp;"]"))))))</f>
        <v/>
      </c>
      <c r="Z642" s="64" t="str" cm="1">
        <f t="array" aca="1" ref="Z642" ca="1">IF(C642="","",IF(D642="MCC","-----",IF(AI642&lt;&gt;1,"-",IF(K642="","White",_xlfn.XLOOKUP("N",Table_RotateWireColor[circuit],INDIRECT("Table_RotateWireColor["&amp;U642&amp;"]"))))))</f>
        <v/>
      </c>
      <c r="AA642" s="64" t="str">
        <f t="shared" si="103"/>
        <v/>
      </c>
      <c r="AB642" s="67" t="str">
        <f>IF(C642="","","PWxx-"&amp;_xlfn.XLOOKUP(C642,table_Termination[Connector],table_Termination[Abbreviation])&amp;"T-xxSALx("&amp;IF(D642="LFMC",0,IF(D642="MCC",1,3))&amp;IF(Q642="Bolt",1,0)&amp;IF(AL642="None",0,IF(AL642="1G",1,IF(AL642="4x4",2,3)))&amp;")")</f>
        <v/>
      </c>
      <c r="AC642" s="68" t="str">
        <f>IF(D642="MCC","MC Cable Wire Colors "&amp;_xlfn.XLOOKUP(C642,table_Termination[Connector],table_Termination[MCC_Wire_Colors]),"")</f>
        <v/>
      </c>
      <c r="AD642" s="69"/>
      <c r="AG642" t="e">
        <f>IF(AND(LEFT(C642,2)="L6",_xlfn.NUMBERVALUE(LEFT(U642,3))&gt;250),"1ph",_xlfn.XLOOKUP(C642,table_Termination[Connector],table_Termination[Phasing]))</f>
        <v>#N/A</v>
      </c>
      <c r="AH642" t="e">
        <f>_xlfn.XLOOKUP('Order Entry'!AG642,lookup!$O$3:$O$7,lookup!$P$3:$P$7)</f>
        <v>#N/A</v>
      </c>
      <c r="AI642" t="e">
        <f>_xlfn.XLOOKUP('Order Entry'!AG642,lookup!$O$3:$O$7,lookup!$Q$3:$Q$7)</f>
        <v>#N/A</v>
      </c>
      <c r="AJ642">
        <f t="shared" si="100"/>
        <v>0</v>
      </c>
      <c r="AK642" t="e">
        <f>_xlfn.XLOOKUP(C642,table_Termination[Connector],table_Termination[Plate_Hole])</f>
        <v>#N/A</v>
      </c>
      <c r="AL642" t="e">
        <f>_xlfn.XLOOKUP(V642,lookup!$AD$68:$AD$72,lookup!$AC$68:$AC$72)</f>
        <v>#N/A</v>
      </c>
      <c r="AM642" s="44" t="str" cm="1">
        <f t="array" ref="AM642">IF(C642="","",IF(_xlfn.XLOOKUP(C642,table_Termination[Connector],table_Termination[Plate_Hole])=1.6,{"4x4","1G"},IF(_xlfn.XLOOKUP(C642,table_Termination[Connector],table_Termination[Plate_Hole])=2.1,"4x4","None")))</f>
        <v/>
      </c>
      <c r="AO642" s="44" t="str" cm="1">
        <f t="array" ref="AO642">IF(AM642="","None",_xlfn.XLOOKUP(_xlfn.ANCHORARRAY(AM642),lookup!$AC$68:$AC$72,lookup!$AD$68:$AD$72))</f>
        <v>None</v>
      </c>
      <c r="AQ642" s="44" t="s">
        <v>283</v>
      </c>
      <c r="AR642" t="str">
        <f>IF(C642="","",_xlfn.XLOOKUP(_xlfn.XLOOKUP(C642,table_Termination[Connector],table_Termination[SQD_Breaker]),Table_Breaker[breaker],Table_Breaker[Description]))</f>
        <v/>
      </c>
      <c r="AS642" t="str">
        <f>IF(C642="","",_xlfn.XLOOKUP(_xlfn.XLOOKUP(C642,table_Termination[Connector],table_Termination[HV_Siem_Breaker]),Table_Breaker[breaker],Table_Breaker[Description],""))</f>
        <v/>
      </c>
      <c r="AT642" s="44" t="s">
        <v>283</v>
      </c>
      <c r="AU642" t="e">
        <f t="shared" si="104"/>
        <v>#N/A</v>
      </c>
      <c r="AV642" t="e">
        <f t="shared" si="105"/>
        <v>#N/A</v>
      </c>
      <c r="AW642" s="44" t="str" cm="1">
        <f t="array" ref="AW642">IF(D642="","",_xlfn.TOROW(lookup!A823:A835))</f>
        <v/>
      </c>
    </row>
    <row r="643" spans="1:49" x14ac:dyDescent="0.25">
      <c r="A643" s="56">
        <v>634</v>
      </c>
      <c r="B643" s="57" t="str">
        <f t="shared" si="101"/>
        <v/>
      </c>
      <c r="C643" s="58"/>
      <c r="D643" s="58"/>
      <c r="E643" s="57"/>
      <c r="F643" s="57" t="str">
        <f t="shared" si="102"/>
        <v/>
      </c>
      <c r="G643" s="57"/>
      <c r="H643" s="59"/>
      <c r="I643" s="59" t="s">
        <v>183</v>
      </c>
      <c r="J643" s="59" t="s">
        <v>183</v>
      </c>
      <c r="K643" s="59"/>
      <c r="L643" s="60" t="str">
        <f t="shared" si="106"/>
        <v/>
      </c>
      <c r="M643" s="60" t="str">
        <f t="shared" si="107"/>
        <v/>
      </c>
      <c r="N643" s="59"/>
      <c r="O643" s="59"/>
      <c r="P643" s="61"/>
      <c r="Q643" s="61"/>
      <c r="R643" s="62" t="str">
        <f>IF(C643="","",_xlfn.XLOOKUP(C643,table_Termination[Connector],table_Termination[Conduit_Size]))</f>
        <v/>
      </c>
      <c r="S643" s="63" t="str">
        <f>IF(C643="","",_xlfn.XLOOKUP(C643,table_Termination[Connector],table_Termination[Wire AWG]))</f>
        <v/>
      </c>
      <c r="T643" s="64" t="str">
        <f t="shared" si="99"/>
        <v/>
      </c>
      <c r="U643" s="65" t="str">
        <f>IF(C643="","",LEFT(_xlfn.XLOOKUP(C643,table_Termination[Connector],table_Termination[Voltage]),3))</f>
        <v/>
      </c>
      <c r="V643" s="66" t="str">
        <f t="shared" si="108"/>
        <v/>
      </c>
      <c r="W643" s="64" t="str" cm="1">
        <f t="array" aca="1" ref="W643" ca="1">IF(C643="","",IF(D643="MCC","------",IF(K643="","Black",_xlfn.XLOOKUP(K643,Table_RotateWireColor[circuit],INDIRECT("Table_RotateWireColor["&amp;U643&amp;"]")))))</f>
        <v/>
      </c>
      <c r="X643" s="64" t="str" cm="1">
        <f t="array" aca="1" ref="X643" ca="1">IF(C643="","",IF(D643="MCC","-----",IF(AH643=1,"-",IF(K643="","Red",_xlfn.XLOOKUP(L643,Table_RotateWireColor[circuit],INDIRECT("Table_RotateWireColor["&amp;U643&amp;"]"))))))</f>
        <v/>
      </c>
      <c r="Y643" s="64" t="str" cm="1">
        <f t="array" aca="1" ref="Y643" ca="1">IF(C643="","",IF(D643="MCC","-----",IF(AH643&lt;=2,"-",IF(K643="","Blue",_xlfn.XLOOKUP(M643,Table_RotateWireColor[circuit],INDIRECT("Table_RotateWireColor["&amp;U643&amp;"]"))))))</f>
        <v/>
      </c>
      <c r="Z643" s="64" t="str" cm="1">
        <f t="array" aca="1" ref="Z643" ca="1">IF(C643="","",IF(D643="MCC","-----",IF(AI643&lt;&gt;1,"-",IF(K643="","White",_xlfn.XLOOKUP("N",Table_RotateWireColor[circuit],INDIRECT("Table_RotateWireColor["&amp;U643&amp;"]"))))))</f>
        <v/>
      </c>
      <c r="AA643" s="64" t="str">
        <f t="shared" si="103"/>
        <v/>
      </c>
      <c r="AB643" s="67" t="str">
        <f>IF(C643="","","PWxx-"&amp;_xlfn.XLOOKUP(C643,table_Termination[Connector],table_Termination[Abbreviation])&amp;"T-xxSALx("&amp;IF(D643="LFMC",0,IF(D643="MCC",1,3))&amp;IF(Q643="Bolt",1,0)&amp;IF(AL643="None",0,IF(AL643="1G",1,IF(AL643="4x4",2,3)))&amp;")")</f>
        <v/>
      </c>
      <c r="AC643" s="68" t="str">
        <f>IF(D643="MCC","MC Cable Wire Colors "&amp;_xlfn.XLOOKUP(C643,table_Termination[Connector],table_Termination[MCC_Wire_Colors]),"")</f>
        <v/>
      </c>
      <c r="AD643" s="69"/>
      <c r="AG643" t="e">
        <f>IF(AND(LEFT(C643,2)="L6",_xlfn.NUMBERVALUE(LEFT(U643,3))&gt;250),"1ph",_xlfn.XLOOKUP(C643,table_Termination[Connector],table_Termination[Phasing]))</f>
        <v>#N/A</v>
      </c>
      <c r="AH643" t="e">
        <f>_xlfn.XLOOKUP('Order Entry'!AG643,lookup!$O$3:$O$7,lookup!$P$3:$P$7)</f>
        <v>#N/A</v>
      </c>
      <c r="AI643" t="e">
        <f>_xlfn.XLOOKUP('Order Entry'!AG643,lookup!$O$3:$O$7,lookup!$Q$3:$Q$7)</f>
        <v>#N/A</v>
      </c>
      <c r="AJ643">
        <f t="shared" si="100"/>
        <v>0</v>
      </c>
      <c r="AK643" t="e">
        <f>_xlfn.XLOOKUP(C643,table_Termination[Connector],table_Termination[Plate_Hole])</f>
        <v>#N/A</v>
      </c>
      <c r="AL643" t="e">
        <f>_xlfn.XLOOKUP(V643,lookup!$AD$68:$AD$72,lookup!$AC$68:$AC$72)</f>
        <v>#N/A</v>
      </c>
      <c r="AM643" s="44" t="str" cm="1">
        <f t="array" ref="AM643">IF(C643="","",IF(_xlfn.XLOOKUP(C643,table_Termination[Connector],table_Termination[Plate_Hole])=1.6,{"4x4","1G"},IF(_xlfn.XLOOKUP(C643,table_Termination[Connector],table_Termination[Plate_Hole])=2.1,"4x4","None")))</f>
        <v/>
      </c>
      <c r="AO643" s="44" t="str" cm="1">
        <f t="array" ref="AO643">IF(AM643="","None",_xlfn.XLOOKUP(_xlfn.ANCHORARRAY(AM643),lookup!$AC$68:$AC$72,lookup!$AD$68:$AD$72))</f>
        <v>None</v>
      </c>
      <c r="AQ643" s="44" t="s">
        <v>283</v>
      </c>
      <c r="AR643" t="str">
        <f>IF(C643="","",_xlfn.XLOOKUP(_xlfn.XLOOKUP(C643,table_Termination[Connector],table_Termination[SQD_Breaker]),Table_Breaker[breaker],Table_Breaker[Description]))</f>
        <v/>
      </c>
      <c r="AS643" t="str">
        <f>IF(C643="","",_xlfn.XLOOKUP(_xlfn.XLOOKUP(C643,table_Termination[Connector],table_Termination[HV_Siem_Breaker]),Table_Breaker[breaker],Table_Breaker[Description],""))</f>
        <v/>
      </c>
      <c r="AT643" s="44" t="s">
        <v>283</v>
      </c>
      <c r="AU643" t="e">
        <f t="shared" si="104"/>
        <v>#N/A</v>
      </c>
      <c r="AV643" t="e">
        <f t="shared" si="105"/>
        <v>#N/A</v>
      </c>
      <c r="AW643" s="44" t="str" cm="1">
        <f t="array" ref="AW643">IF(D643="","",_xlfn.TOROW(lookup!A824:A836))</f>
        <v/>
      </c>
    </row>
    <row r="644" spans="1:49" x14ac:dyDescent="0.25">
      <c r="A644" s="56">
        <v>635</v>
      </c>
      <c r="B644" s="57" t="str">
        <f t="shared" si="101"/>
        <v/>
      </c>
      <c r="C644" s="58"/>
      <c r="D644" s="58"/>
      <c r="E644" s="57"/>
      <c r="F644" s="57" t="str">
        <f t="shared" si="102"/>
        <v/>
      </c>
      <c r="G644" s="57"/>
      <c r="H644" s="59"/>
      <c r="I644" s="59" t="s">
        <v>183</v>
      </c>
      <c r="J644" s="59" t="s">
        <v>183</v>
      </c>
      <c r="K644" s="59"/>
      <c r="L644" s="60" t="str">
        <f t="shared" si="106"/>
        <v/>
      </c>
      <c r="M644" s="60" t="str">
        <f t="shared" si="107"/>
        <v/>
      </c>
      <c r="N644" s="59"/>
      <c r="O644" s="59"/>
      <c r="P644" s="61"/>
      <c r="Q644" s="61"/>
      <c r="R644" s="62" t="str">
        <f>IF(C644="","",_xlfn.XLOOKUP(C644,table_Termination[Connector],table_Termination[Conduit_Size]))</f>
        <v/>
      </c>
      <c r="S644" s="63" t="str">
        <f>IF(C644="","",_xlfn.XLOOKUP(C644,table_Termination[Connector],table_Termination[Wire AWG]))</f>
        <v/>
      </c>
      <c r="T644" s="64" t="str">
        <f t="shared" si="99"/>
        <v/>
      </c>
      <c r="U644" s="65" t="str">
        <f>IF(C644="","",LEFT(_xlfn.XLOOKUP(C644,table_Termination[Connector],table_Termination[Voltage]),3))</f>
        <v/>
      </c>
      <c r="V644" s="66" t="str">
        <f t="shared" si="108"/>
        <v/>
      </c>
      <c r="W644" s="64" t="str" cm="1">
        <f t="array" aca="1" ref="W644" ca="1">IF(C644="","",IF(D644="MCC","------",IF(K644="","Black",_xlfn.XLOOKUP(K644,Table_RotateWireColor[circuit],INDIRECT("Table_RotateWireColor["&amp;U644&amp;"]")))))</f>
        <v/>
      </c>
      <c r="X644" s="64" t="str" cm="1">
        <f t="array" aca="1" ref="X644" ca="1">IF(C644="","",IF(D644="MCC","-----",IF(AH644=1,"-",IF(K644="","Red",_xlfn.XLOOKUP(L644,Table_RotateWireColor[circuit],INDIRECT("Table_RotateWireColor["&amp;U644&amp;"]"))))))</f>
        <v/>
      </c>
      <c r="Y644" s="64" t="str" cm="1">
        <f t="array" aca="1" ref="Y644" ca="1">IF(C644="","",IF(D644="MCC","-----",IF(AH644&lt;=2,"-",IF(K644="","Blue",_xlfn.XLOOKUP(M644,Table_RotateWireColor[circuit],INDIRECT("Table_RotateWireColor["&amp;U644&amp;"]"))))))</f>
        <v/>
      </c>
      <c r="Z644" s="64" t="str" cm="1">
        <f t="array" aca="1" ref="Z644" ca="1">IF(C644="","",IF(D644="MCC","-----",IF(AI644&lt;&gt;1,"-",IF(K644="","White",_xlfn.XLOOKUP("N",Table_RotateWireColor[circuit],INDIRECT("Table_RotateWireColor["&amp;U644&amp;"]"))))))</f>
        <v/>
      </c>
      <c r="AA644" s="64" t="str">
        <f t="shared" si="103"/>
        <v/>
      </c>
      <c r="AB644" s="67" t="str">
        <f>IF(C644="","","PWxx-"&amp;_xlfn.XLOOKUP(C644,table_Termination[Connector],table_Termination[Abbreviation])&amp;"T-xxSALx("&amp;IF(D644="LFMC",0,IF(D644="MCC",1,3))&amp;IF(Q644="Bolt",1,0)&amp;IF(AL644="None",0,IF(AL644="1G",1,IF(AL644="4x4",2,3)))&amp;")")</f>
        <v/>
      </c>
      <c r="AC644" s="68" t="str">
        <f>IF(D644="MCC","MC Cable Wire Colors "&amp;_xlfn.XLOOKUP(C644,table_Termination[Connector],table_Termination[MCC_Wire_Colors]),"")</f>
        <v/>
      </c>
      <c r="AD644" s="69"/>
      <c r="AG644" t="e">
        <f>IF(AND(LEFT(C644,2)="L6",_xlfn.NUMBERVALUE(LEFT(U644,3))&gt;250),"1ph",_xlfn.XLOOKUP(C644,table_Termination[Connector],table_Termination[Phasing]))</f>
        <v>#N/A</v>
      </c>
      <c r="AH644" t="e">
        <f>_xlfn.XLOOKUP('Order Entry'!AG644,lookup!$O$3:$O$7,lookup!$P$3:$P$7)</f>
        <v>#N/A</v>
      </c>
      <c r="AI644" t="e">
        <f>_xlfn.XLOOKUP('Order Entry'!AG644,lookup!$O$3:$O$7,lookup!$Q$3:$Q$7)</f>
        <v>#N/A</v>
      </c>
      <c r="AJ644">
        <f t="shared" si="100"/>
        <v>0</v>
      </c>
      <c r="AK644" t="e">
        <f>_xlfn.XLOOKUP(C644,table_Termination[Connector],table_Termination[Plate_Hole])</f>
        <v>#N/A</v>
      </c>
      <c r="AL644" t="e">
        <f>_xlfn.XLOOKUP(V644,lookup!$AD$68:$AD$72,lookup!$AC$68:$AC$72)</f>
        <v>#N/A</v>
      </c>
      <c r="AM644" s="44" t="str" cm="1">
        <f t="array" ref="AM644">IF(C644="","",IF(_xlfn.XLOOKUP(C644,table_Termination[Connector],table_Termination[Plate_Hole])=1.6,{"4x4","1G"},IF(_xlfn.XLOOKUP(C644,table_Termination[Connector],table_Termination[Plate_Hole])=2.1,"4x4","None")))</f>
        <v/>
      </c>
      <c r="AO644" s="44" t="str" cm="1">
        <f t="array" ref="AO644">IF(AM644="","None",_xlfn.XLOOKUP(_xlfn.ANCHORARRAY(AM644),lookup!$AC$68:$AC$72,lookup!$AD$68:$AD$72))</f>
        <v>None</v>
      </c>
      <c r="AQ644" s="44" t="s">
        <v>283</v>
      </c>
      <c r="AR644" t="str">
        <f>IF(C644="","",_xlfn.XLOOKUP(_xlfn.XLOOKUP(C644,table_Termination[Connector],table_Termination[SQD_Breaker]),Table_Breaker[breaker],Table_Breaker[Description]))</f>
        <v/>
      </c>
      <c r="AS644" t="str">
        <f>IF(C644="","",_xlfn.XLOOKUP(_xlfn.XLOOKUP(C644,table_Termination[Connector],table_Termination[HV_Siem_Breaker]),Table_Breaker[breaker],Table_Breaker[Description],""))</f>
        <v/>
      </c>
      <c r="AT644" s="44" t="s">
        <v>283</v>
      </c>
      <c r="AU644" t="e">
        <f t="shared" si="104"/>
        <v>#N/A</v>
      </c>
      <c r="AV644" t="e">
        <f t="shared" si="105"/>
        <v>#N/A</v>
      </c>
      <c r="AW644" s="44" t="str" cm="1">
        <f t="array" ref="AW644">IF(D644="","",_xlfn.TOROW(lookup!A825:A837))</f>
        <v/>
      </c>
    </row>
    <row r="645" spans="1:49" x14ac:dyDescent="0.25">
      <c r="A645" s="56">
        <v>636</v>
      </c>
      <c r="B645" s="57" t="str">
        <f t="shared" si="101"/>
        <v/>
      </c>
      <c r="C645" s="58"/>
      <c r="D645" s="58"/>
      <c r="E645" s="57"/>
      <c r="F645" s="57" t="str">
        <f t="shared" si="102"/>
        <v/>
      </c>
      <c r="G645" s="57"/>
      <c r="H645" s="59"/>
      <c r="I645" s="59" t="s">
        <v>183</v>
      </c>
      <c r="J645" s="59" t="s">
        <v>183</v>
      </c>
      <c r="K645" s="59"/>
      <c r="L645" s="60" t="str">
        <f t="shared" si="106"/>
        <v/>
      </c>
      <c r="M645" s="60" t="str">
        <f t="shared" si="107"/>
        <v/>
      </c>
      <c r="N645" s="59"/>
      <c r="O645" s="59"/>
      <c r="P645" s="61"/>
      <c r="Q645" s="61"/>
      <c r="R645" s="62" t="str">
        <f>IF(C645="","",_xlfn.XLOOKUP(C645,table_Termination[Connector],table_Termination[Conduit_Size]))</f>
        <v/>
      </c>
      <c r="S645" s="63" t="str">
        <f>IF(C645="","",_xlfn.XLOOKUP(C645,table_Termination[Connector],table_Termination[Wire AWG]))</f>
        <v/>
      </c>
      <c r="T645" s="64" t="str">
        <f t="shared" si="99"/>
        <v/>
      </c>
      <c r="U645" s="65" t="str">
        <f>IF(C645="","",LEFT(_xlfn.XLOOKUP(C645,table_Termination[Connector],table_Termination[Voltage]),3))</f>
        <v/>
      </c>
      <c r="V645" s="66" t="str">
        <f t="shared" si="108"/>
        <v/>
      </c>
      <c r="W645" s="64" t="str" cm="1">
        <f t="array" aca="1" ref="W645" ca="1">IF(C645="","",IF(D645="MCC","------",IF(K645="","Black",_xlfn.XLOOKUP(K645,Table_RotateWireColor[circuit],INDIRECT("Table_RotateWireColor["&amp;U645&amp;"]")))))</f>
        <v/>
      </c>
      <c r="X645" s="64" t="str" cm="1">
        <f t="array" aca="1" ref="X645" ca="1">IF(C645="","",IF(D645="MCC","-----",IF(AH645=1,"-",IF(K645="","Red",_xlfn.XLOOKUP(L645,Table_RotateWireColor[circuit],INDIRECT("Table_RotateWireColor["&amp;U645&amp;"]"))))))</f>
        <v/>
      </c>
      <c r="Y645" s="64" t="str" cm="1">
        <f t="array" aca="1" ref="Y645" ca="1">IF(C645="","",IF(D645="MCC","-----",IF(AH645&lt;=2,"-",IF(K645="","Blue",_xlfn.XLOOKUP(M645,Table_RotateWireColor[circuit],INDIRECT("Table_RotateWireColor["&amp;U645&amp;"]"))))))</f>
        <v/>
      </c>
      <c r="Z645" s="64" t="str" cm="1">
        <f t="array" aca="1" ref="Z645" ca="1">IF(C645="","",IF(D645="MCC","-----",IF(AI645&lt;&gt;1,"-",IF(K645="","White",_xlfn.XLOOKUP("N",Table_RotateWireColor[circuit],INDIRECT("Table_RotateWireColor["&amp;U645&amp;"]"))))))</f>
        <v/>
      </c>
      <c r="AA645" s="64" t="str">
        <f t="shared" si="103"/>
        <v/>
      </c>
      <c r="AB645" s="67" t="str">
        <f>IF(C645="","","PWxx-"&amp;_xlfn.XLOOKUP(C645,table_Termination[Connector],table_Termination[Abbreviation])&amp;"T-xxSALx("&amp;IF(D645="LFMC",0,IF(D645="MCC",1,3))&amp;IF(Q645="Bolt",1,0)&amp;IF(AL645="None",0,IF(AL645="1G",1,IF(AL645="4x4",2,3)))&amp;")")</f>
        <v/>
      </c>
      <c r="AC645" s="68" t="str">
        <f>IF(D645="MCC","MC Cable Wire Colors "&amp;_xlfn.XLOOKUP(C645,table_Termination[Connector],table_Termination[MCC_Wire_Colors]),"")</f>
        <v/>
      </c>
      <c r="AD645" s="69"/>
      <c r="AG645" t="e">
        <f>IF(AND(LEFT(C645,2)="L6",_xlfn.NUMBERVALUE(LEFT(U645,3))&gt;250),"1ph",_xlfn.XLOOKUP(C645,table_Termination[Connector],table_Termination[Phasing]))</f>
        <v>#N/A</v>
      </c>
      <c r="AH645" t="e">
        <f>_xlfn.XLOOKUP('Order Entry'!AG645,lookup!$O$3:$O$7,lookup!$P$3:$P$7)</f>
        <v>#N/A</v>
      </c>
      <c r="AI645" t="e">
        <f>_xlfn.XLOOKUP('Order Entry'!AG645,lookup!$O$3:$O$7,lookup!$Q$3:$Q$7)</f>
        <v>#N/A</v>
      </c>
      <c r="AJ645">
        <f t="shared" si="100"/>
        <v>0</v>
      </c>
      <c r="AK645" t="e">
        <f>_xlfn.XLOOKUP(C645,table_Termination[Connector],table_Termination[Plate_Hole])</f>
        <v>#N/A</v>
      </c>
      <c r="AL645" t="e">
        <f>_xlfn.XLOOKUP(V645,lookup!$AD$68:$AD$72,lookup!$AC$68:$AC$72)</f>
        <v>#N/A</v>
      </c>
      <c r="AM645" s="44" t="str" cm="1">
        <f t="array" ref="AM645">IF(C645="","",IF(_xlfn.XLOOKUP(C645,table_Termination[Connector],table_Termination[Plate_Hole])=1.6,{"4x4","1G"},IF(_xlfn.XLOOKUP(C645,table_Termination[Connector],table_Termination[Plate_Hole])=2.1,"4x4","None")))</f>
        <v/>
      </c>
      <c r="AO645" s="44" t="str" cm="1">
        <f t="array" ref="AO645">IF(AM645="","None",_xlfn.XLOOKUP(_xlfn.ANCHORARRAY(AM645),lookup!$AC$68:$AC$72,lookup!$AD$68:$AD$72))</f>
        <v>None</v>
      </c>
      <c r="AQ645" s="44" t="s">
        <v>283</v>
      </c>
      <c r="AR645" t="str">
        <f>IF(C645="","",_xlfn.XLOOKUP(_xlfn.XLOOKUP(C645,table_Termination[Connector],table_Termination[SQD_Breaker]),Table_Breaker[breaker],Table_Breaker[Description]))</f>
        <v/>
      </c>
      <c r="AS645" t="str">
        <f>IF(C645="","",_xlfn.XLOOKUP(_xlfn.XLOOKUP(C645,table_Termination[Connector],table_Termination[HV_Siem_Breaker]),Table_Breaker[breaker],Table_Breaker[Description],""))</f>
        <v/>
      </c>
      <c r="AT645" s="44" t="s">
        <v>283</v>
      </c>
      <c r="AU645" t="e">
        <f t="shared" si="104"/>
        <v>#N/A</v>
      </c>
      <c r="AV645" t="e">
        <f t="shared" si="105"/>
        <v>#N/A</v>
      </c>
      <c r="AW645" s="44" t="str" cm="1">
        <f t="array" ref="AW645">IF(D645="","",_xlfn.TOROW(lookup!A826:A838))</f>
        <v/>
      </c>
    </row>
    <row r="646" spans="1:49" x14ac:dyDescent="0.25">
      <c r="A646" s="56">
        <v>637</v>
      </c>
      <c r="B646" s="57" t="str">
        <f t="shared" si="101"/>
        <v/>
      </c>
      <c r="C646" s="58"/>
      <c r="D646" s="58"/>
      <c r="E646" s="57"/>
      <c r="F646" s="57" t="str">
        <f t="shared" si="102"/>
        <v/>
      </c>
      <c r="G646" s="57"/>
      <c r="H646" s="59"/>
      <c r="I646" s="59" t="s">
        <v>183</v>
      </c>
      <c r="J646" s="59" t="s">
        <v>183</v>
      </c>
      <c r="K646" s="59"/>
      <c r="L646" s="60" t="str">
        <f t="shared" si="106"/>
        <v/>
      </c>
      <c r="M646" s="60" t="str">
        <f t="shared" si="107"/>
        <v/>
      </c>
      <c r="N646" s="59"/>
      <c r="O646" s="59"/>
      <c r="P646" s="61"/>
      <c r="Q646" s="61"/>
      <c r="R646" s="62" t="str">
        <f>IF(C646="","",_xlfn.XLOOKUP(C646,table_Termination[Connector],table_Termination[Conduit_Size]))</f>
        <v/>
      </c>
      <c r="S646" s="63" t="str">
        <f>IF(C646="","",_xlfn.XLOOKUP(C646,table_Termination[Connector],table_Termination[Wire AWG]))</f>
        <v/>
      </c>
      <c r="T646" s="64" t="str">
        <f t="shared" si="99"/>
        <v/>
      </c>
      <c r="U646" s="65" t="str">
        <f>IF(C646="","",LEFT(_xlfn.XLOOKUP(C646,table_Termination[Connector],table_Termination[Voltage]),3))</f>
        <v/>
      </c>
      <c r="V646" s="66" t="str">
        <f t="shared" si="108"/>
        <v/>
      </c>
      <c r="W646" s="64" t="str" cm="1">
        <f t="array" aca="1" ref="W646" ca="1">IF(C646="","",IF(D646="MCC","------",IF(K646="","Black",_xlfn.XLOOKUP(K646,Table_RotateWireColor[circuit],INDIRECT("Table_RotateWireColor["&amp;U646&amp;"]")))))</f>
        <v/>
      </c>
      <c r="X646" s="64" t="str" cm="1">
        <f t="array" aca="1" ref="X646" ca="1">IF(C646="","",IF(D646="MCC","-----",IF(AH646=1,"-",IF(K646="","Red",_xlfn.XLOOKUP(L646,Table_RotateWireColor[circuit],INDIRECT("Table_RotateWireColor["&amp;U646&amp;"]"))))))</f>
        <v/>
      </c>
      <c r="Y646" s="64" t="str" cm="1">
        <f t="array" aca="1" ref="Y646" ca="1">IF(C646="","",IF(D646="MCC","-----",IF(AH646&lt;=2,"-",IF(K646="","Blue",_xlfn.XLOOKUP(M646,Table_RotateWireColor[circuit],INDIRECT("Table_RotateWireColor["&amp;U646&amp;"]"))))))</f>
        <v/>
      </c>
      <c r="Z646" s="64" t="str" cm="1">
        <f t="array" aca="1" ref="Z646" ca="1">IF(C646="","",IF(D646="MCC","-----",IF(AI646&lt;&gt;1,"-",IF(K646="","White",_xlfn.XLOOKUP("N",Table_RotateWireColor[circuit],INDIRECT("Table_RotateWireColor["&amp;U646&amp;"]"))))))</f>
        <v/>
      </c>
      <c r="AA646" s="64" t="str">
        <f t="shared" si="103"/>
        <v/>
      </c>
      <c r="AB646" s="67" t="str">
        <f>IF(C646="","","PWxx-"&amp;_xlfn.XLOOKUP(C646,table_Termination[Connector],table_Termination[Abbreviation])&amp;"T-xxSALx("&amp;IF(D646="LFMC",0,IF(D646="MCC",1,3))&amp;IF(Q646="Bolt",1,0)&amp;IF(AL646="None",0,IF(AL646="1G",1,IF(AL646="4x4",2,3)))&amp;")")</f>
        <v/>
      </c>
      <c r="AC646" s="68" t="str">
        <f>IF(D646="MCC","MC Cable Wire Colors "&amp;_xlfn.XLOOKUP(C646,table_Termination[Connector],table_Termination[MCC_Wire_Colors]),"")</f>
        <v/>
      </c>
      <c r="AD646" s="69"/>
      <c r="AG646" t="e">
        <f>IF(AND(LEFT(C646,2)="L6",_xlfn.NUMBERVALUE(LEFT(U646,3))&gt;250),"1ph",_xlfn.XLOOKUP(C646,table_Termination[Connector],table_Termination[Phasing]))</f>
        <v>#N/A</v>
      </c>
      <c r="AH646" t="e">
        <f>_xlfn.XLOOKUP('Order Entry'!AG646,lookup!$O$3:$O$7,lookup!$P$3:$P$7)</f>
        <v>#N/A</v>
      </c>
      <c r="AI646" t="e">
        <f>_xlfn.XLOOKUP('Order Entry'!AG646,lookup!$O$3:$O$7,lookup!$Q$3:$Q$7)</f>
        <v>#N/A</v>
      </c>
      <c r="AJ646">
        <f t="shared" si="100"/>
        <v>0</v>
      </c>
      <c r="AK646" t="e">
        <f>_xlfn.XLOOKUP(C646,table_Termination[Connector],table_Termination[Plate_Hole])</f>
        <v>#N/A</v>
      </c>
      <c r="AL646" t="e">
        <f>_xlfn.XLOOKUP(V646,lookup!$AD$68:$AD$72,lookup!$AC$68:$AC$72)</f>
        <v>#N/A</v>
      </c>
      <c r="AM646" s="44" t="str" cm="1">
        <f t="array" ref="AM646">IF(C646="","",IF(_xlfn.XLOOKUP(C646,table_Termination[Connector],table_Termination[Plate_Hole])=1.6,{"4x4","1G"},IF(_xlfn.XLOOKUP(C646,table_Termination[Connector],table_Termination[Plate_Hole])=2.1,"4x4","None")))</f>
        <v/>
      </c>
      <c r="AO646" s="44" t="str" cm="1">
        <f t="array" ref="AO646">IF(AM646="","None",_xlfn.XLOOKUP(_xlfn.ANCHORARRAY(AM646),lookup!$AC$68:$AC$72,lookup!$AD$68:$AD$72))</f>
        <v>None</v>
      </c>
      <c r="AQ646" s="44" t="s">
        <v>283</v>
      </c>
      <c r="AR646" t="str">
        <f>IF(C646="","",_xlfn.XLOOKUP(_xlfn.XLOOKUP(C646,table_Termination[Connector],table_Termination[SQD_Breaker]),Table_Breaker[breaker],Table_Breaker[Description]))</f>
        <v/>
      </c>
      <c r="AS646" t="str">
        <f>IF(C646="","",_xlfn.XLOOKUP(_xlfn.XLOOKUP(C646,table_Termination[Connector],table_Termination[HV_Siem_Breaker]),Table_Breaker[breaker],Table_Breaker[Description],""))</f>
        <v/>
      </c>
      <c r="AT646" s="44" t="s">
        <v>283</v>
      </c>
      <c r="AU646" t="e">
        <f t="shared" si="104"/>
        <v>#N/A</v>
      </c>
      <c r="AV646" t="e">
        <f t="shared" si="105"/>
        <v>#N/A</v>
      </c>
      <c r="AW646" s="44" t="str" cm="1">
        <f t="array" ref="AW646">IF(D646="","",_xlfn.TOROW(lookup!A827:A839))</f>
        <v/>
      </c>
    </row>
    <row r="647" spans="1:49" x14ac:dyDescent="0.25">
      <c r="A647" s="56">
        <v>638</v>
      </c>
      <c r="B647" s="57" t="str">
        <f t="shared" si="101"/>
        <v/>
      </c>
      <c r="C647" s="58"/>
      <c r="D647" s="58"/>
      <c r="E647" s="57"/>
      <c r="F647" s="57" t="str">
        <f t="shared" si="102"/>
        <v/>
      </c>
      <c r="G647" s="57"/>
      <c r="H647" s="59"/>
      <c r="I647" s="59" t="s">
        <v>183</v>
      </c>
      <c r="J647" s="59" t="s">
        <v>183</v>
      </c>
      <c r="K647" s="59"/>
      <c r="L647" s="60" t="str">
        <f t="shared" si="106"/>
        <v/>
      </c>
      <c r="M647" s="60" t="str">
        <f t="shared" si="107"/>
        <v/>
      </c>
      <c r="N647" s="59"/>
      <c r="O647" s="59"/>
      <c r="P647" s="61"/>
      <c r="Q647" s="61"/>
      <c r="R647" s="62" t="str">
        <f>IF(C647="","",_xlfn.XLOOKUP(C647,table_Termination[Connector],table_Termination[Conduit_Size]))</f>
        <v/>
      </c>
      <c r="S647" s="63" t="str">
        <f>IF(C647="","",_xlfn.XLOOKUP(C647,table_Termination[Connector],table_Termination[Wire AWG]))</f>
        <v/>
      </c>
      <c r="T647" s="64" t="str">
        <f t="shared" si="99"/>
        <v/>
      </c>
      <c r="U647" s="65" t="str">
        <f>IF(C647="","",LEFT(_xlfn.XLOOKUP(C647,table_Termination[Connector],table_Termination[Voltage]),3))</f>
        <v/>
      </c>
      <c r="V647" s="66" t="str">
        <f t="shared" si="108"/>
        <v/>
      </c>
      <c r="W647" s="64" t="str" cm="1">
        <f t="array" aca="1" ref="W647" ca="1">IF(C647="","",IF(D647="MCC","------",IF(K647="","Black",_xlfn.XLOOKUP(K647,Table_RotateWireColor[circuit],INDIRECT("Table_RotateWireColor["&amp;U647&amp;"]")))))</f>
        <v/>
      </c>
      <c r="X647" s="64" t="str" cm="1">
        <f t="array" aca="1" ref="X647" ca="1">IF(C647="","",IF(D647="MCC","-----",IF(AH647=1,"-",IF(K647="","Red",_xlfn.XLOOKUP(L647,Table_RotateWireColor[circuit],INDIRECT("Table_RotateWireColor["&amp;U647&amp;"]"))))))</f>
        <v/>
      </c>
      <c r="Y647" s="64" t="str" cm="1">
        <f t="array" aca="1" ref="Y647" ca="1">IF(C647="","",IF(D647="MCC","-----",IF(AH647&lt;=2,"-",IF(K647="","Blue",_xlfn.XLOOKUP(M647,Table_RotateWireColor[circuit],INDIRECT("Table_RotateWireColor["&amp;U647&amp;"]"))))))</f>
        <v/>
      </c>
      <c r="Z647" s="64" t="str" cm="1">
        <f t="array" aca="1" ref="Z647" ca="1">IF(C647="","",IF(D647="MCC","-----",IF(AI647&lt;&gt;1,"-",IF(K647="","White",_xlfn.XLOOKUP("N",Table_RotateWireColor[circuit],INDIRECT("Table_RotateWireColor["&amp;U647&amp;"]"))))))</f>
        <v/>
      </c>
      <c r="AA647" s="64" t="str">
        <f t="shared" si="103"/>
        <v/>
      </c>
      <c r="AB647" s="67" t="str">
        <f>IF(C647="","","PWxx-"&amp;_xlfn.XLOOKUP(C647,table_Termination[Connector],table_Termination[Abbreviation])&amp;"T-xxSALx("&amp;IF(D647="LFMC",0,IF(D647="MCC",1,3))&amp;IF(Q647="Bolt",1,0)&amp;IF(AL647="None",0,IF(AL647="1G",1,IF(AL647="4x4",2,3)))&amp;")")</f>
        <v/>
      </c>
      <c r="AC647" s="68" t="str">
        <f>IF(D647="MCC","MC Cable Wire Colors "&amp;_xlfn.XLOOKUP(C647,table_Termination[Connector],table_Termination[MCC_Wire_Colors]),"")</f>
        <v/>
      </c>
      <c r="AD647" s="69"/>
      <c r="AG647" t="e">
        <f>IF(AND(LEFT(C647,2)="L6",_xlfn.NUMBERVALUE(LEFT(U647,3))&gt;250),"1ph",_xlfn.XLOOKUP(C647,table_Termination[Connector],table_Termination[Phasing]))</f>
        <v>#N/A</v>
      </c>
      <c r="AH647" t="e">
        <f>_xlfn.XLOOKUP('Order Entry'!AG647,lookup!$O$3:$O$7,lookup!$P$3:$P$7)</f>
        <v>#N/A</v>
      </c>
      <c r="AI647" t="e">
        <f>_xlfn.XLOOKUP('Order Entry'!AG647,lookup!$O$3:$O$7,lookup!$Q$3:$Q$7)</f>
        <v>#N/A</v>
      </c>
      <c r="AJ647">
        <f t="shared" si="100"/>
        <v>0</v>
      </c>
      <c r="AK647" t="e">
        <f>_xlfn.XLOOKUP(C647,table_Termination[Connector],table_Termination[Plate_Hole])</f>
        <v>#N/A</v>
      </c>
      <c r="AL647" t="e">
        <f>_xlfn.XLOOKUP(V647,lookup!$AD$68:$AD$72,lookup!$AC$68:$AC$72)</f>
        <v>#N/A</v>
      </c>
      <c r="AM647" s="44" t="str" cm="1">
        <f t="array" ref="AM647">IF(C647="","",IF(_xlfn.XLOOKUP(C647,table_Termination[Connector],table_Termination[Plate_Hole])=1.6,{"4x4","1G"},IF(_xlfn.XLOOKUP(C647,table_Termination[Connector],table_Termination[Plate_Hole])=2.1,"4x4","None")))</f>
        <v/>
      </c>
      <c r="AO647" s="44" t="str" cm="1">
        <f t="array" ref="AO647">IF(AM647="","None",_xlfn.XLOOKUP(_xlfn.ANCHORARRAY(AM647),lookup!$AC$68:$AC$72,lookup!$AD$68:$AD$72))</f>
        <v>None</v>
      </c>
      <c r="AQ647" s="44" t="s">
        <v>283</v>
      </c>
      <c r="AR647" t="str">
        <f>IF(C647="","",_xlfn.XLOOKUP(_xlfn.XLOOKUP(C647,table_Termination[Connector],table_Termination[SQD_Breaker]),Table_Breaker[breaker],Table_Breaker[Description]))</f>
        <v/>
      </c>
      <c r="AS647" t="str">
        <f>IF(C647="","",_xlfn.XLOOKUP(_xlfn.XLOOKUP(C647,table_Termination[Connector],table_Termination[HV_Siem_Breaker]),Table_Breaker[breaker],Table_Breaker[Description],""))</f>
        <v/>
      </c>
      <c r="AT647" s="44" t="s">
        <v>283</v>
      </c>
      <c r="AU647" t="e">
        <f t="shared" si="104"/>
        <v>#N/A</v>
      </c>
      <c r="AV647" t="e">
        <f t="shared" si="105"/>
        <v>#N/A</v>
      </c>
      <c r="AW647" s="44" t="str" cm="1">
        <f t="array" ref="AW647">IF(D647="","",_xlfn.TOROW(lookup!A828:A840))</f>
        <v/>
      </c>
    </row>
    <row r="648" spans="1:49" x14ac:dyDescent="0.25">
      <c r="A648" s="56">
        <v>639</v>
      </c>
      <c r="B648" s="57" t="str">
        <f t="shared" si="101"/>
        <v/>
      </c>
      <c r="C648" s="58"/>
      <c r="D648" s="58"/>
      <c r="E648" s="57"/>
      <c r="F648" s="57" t="str">
        <f t="shared" si="102"/>
        <v/>
      </c>
      <c r="G648" s="57"/>
      <c r="H648" s="59"/>
      <c r="I648" s="59" t="s">
        <v>183</v>
      </c>
      <c r="J648" s="59" t="s">
        <v>183</v>
      </c>
      <c r="K648" s="59"/>
      <c r="L648" s="60" t="str">
        <f t="shared" si="106"/>
        <v/>
      </c>
      <c r="M648" s="60" t="str">
        <f t="shared" si="107"/>
        <v/>
      </c>
      <c r="N648" s="59"/>
      <c r="O648" s="59"/>
      <c r="P648" s="61"/>
      <c r="Q648" s="61"/>
      <c r="R648" s="62" t="str">
        <f>IF(C648="","",_xlfn.XLOOKUP(C648,table_Termination[Connector],table_Termination[Conduit_Size]))</f>
        <v/>
      </c>
      <c r="S648" s="63" t="str">
        <f>IF(C648="","",_xlfn.XLOOKUP(C648,table_Termination[Connector],table_Termination[Wire AWG]))</f>
        <v/>
      </c>
      <c r="T648" s="64" t="str">
        <f t="shared" si="99"/>
        <v/>
      </c>
      <c r="U648" s="65" t="str">
        <f>IF(C648="","",LEFT(_xlfn.XLOOKUP(C648,table_Termination[Connector],table_Termination[Voltage]),3))</f>
        <v/>
      </c>
      <c r="V648" s="66" t="str">
        <f t="shared" si="108"/>
        <v/>
      </c>
      <c r="W648" s="64" t="str" cm="1">
        <f t="array" aca="1" ref="W648" ca="1">IF(C648="","",IF(D648="MCC","------",IF(K648="","Black",_xlfn.XLOOKUP(K648,Table_RotateWireColor[circuit],INDIRECT("Table_RotateWireColor["&amp;U648&amp;"]")))))</f>
        <v/>
      </c>
      <c r="X648" s="64" t="str" cm="1">
        <f t="array" aca="1" ref="X648" ca="1">IF(C648="","",IF(D648="MCC","-----",IF(AH648=1,"-",IF(K648="","Red",_xlfn.XLOOKUP(L648,Table_RotateWireColor[circuit],INDIRECT("Table_RotateWireColor["&amp;U648&amp;"]"))))))</f>
        <v/>
      </c>
      <c r="Y648" s="64" t="str" cm="1">
        <f t="array" aca="1" ref="Y648" ca="1">IF(C648="","",IF(D648="MCC","-----",IF(AH648&lt;=2,"-",IF(K648="","Blue",_xlfn.XLOOKUP(M648,Table_RotateWireColor[circuit],INDIRECT("Table_RotateWireColor["&amp;U648&amp;"]"))))))</f>
        <v/>
      </c>
      <c r="Z648" s="64" t="str" cm="1">
        <f t="array" aca="1" ref="Z648" ca="1">IF(C648="","",IF(D648="MCC","-----",IF(AI648&lt;&gt;1,"-",IF(K648="","White",_xlfn.XLOOKUP("N",Table_RotateWireColor[circuit],INDIRECT("Table_RotateWireColor["&amp;U648&amp;"]"))))))</f>
        <v/>
      </c>
      <c r="AA648" s="64" t="str">
        <f t="shared" si="103"/>
        <v/>
      </c>
      <c r="AB648" s="67" t="str">
        <f>IF(C648="","","PWxx-"&amp;_xlfn.XLOOKUP(C648,table_Termination[Connector],table_Termination[Abbreviation])&amp;"T-xxSALx("&amp;IF(D648="LFMC",0,IF(D648="MCC",1,3))&amp;IF(Q648="Bolt",1,0)&amp;IF(AL648="None",0,IF(AL648="1G",1,IF(AL648="4x4",2,3)))&amp;")")</f>
        <v/>
      </c>
      <c r="AC648" s="68" t="str">
        <f>IF(D648="MCC","MC Cable Wire Colors "&amp;_xlfn.XLOOKUP(C648,table_Termination[Connector],table_Termination[MCC_Wire_Colors]),"")</f>
        <v/>
      </c>
      <c r="AD648" s="69"/>
      <c r="AG648" t="e">
        <f>IF(AND(LEFT(C648,2)="L6",_xlfn.NUMBERVALUE(LEFT(U648,3))&gt;250),"1ph",_xlfn.XLOOKUP(C648,table_Termination[Connector],table_Termination[Phasing]))</f>
        <v>#N/A</v>
      </c>
      <c r="AH648" t="e">
        <f>_xlfn.XLOOKUP('Order Entry'!AG648,lookup!$O$3:$O$7,lookup!$P$3:$P$7)</f>
        <v>#N/A</v>
      </c>
      <c r="AI648" t="e">
        <f>_xlfn.XLOOKUP('Order Entry'!AG648,lookup!$O$3:$O$7,lookup!$Q$3:$Q$7)</f>
        <v>#N/A</v>
      </c>
      <c r="AJ648">
        <f t="shared" si="100"/>
        <v>0</v>
      </c>
      <c r="AK648" t="e">
        <f>_xlfn.XLOOKUP(C648,table_Termination[Connector],table_Termination[Plate_Hole])</f>
        <v>#N/A</v>
      </c>
      <c r="AL648" t="e">
        <f>_xlfn.XLOOKUP(V648,lookup!$AD$68:$AD$72,lookup!$AC$68:$AC$72)</f>
        <v>#N/A</v>
      </c>
      <c r="AM648" s="44" t="str" cm="1">
        <f t="array" ref="AM648">IF(C648="","",IF(_xlfn.XLOOKUP(C648,table_Termination[Connector],table_Termination[Plate_Hole])=1.6,{"4x4","1G"},IF(_xlfn.XLOOKUP(C648,table_Termination[Connector],table_Termination[Plate_Hole])=2.1,"4x4","None")))</f>
        <v/>
      </c>
      <c r="AO648" s="44" t="str" cm="1">
        <f t="array" ref="AO648">IF(AM648="","None",_xlfn.XLOOKUP(_xlfn.ANCHORARRAY(AM648),lookup!$AC$68:$AC$72,lookup!$AD$68:$AD$72))</f>
        <v>None</v>
      </c>
      <c r="AQ648" s="44" t="s">
        <v>283</v>
      </c>
      <c r="AR648" t="str">
        <f>IF(C648="","",_xlfn.XLOOKUP(_xlfn.XLOOKUP(C648,table_Termination[Connector],table_Termination[SQD_Breaker]),Table_Breaker[breaker],Table_Breaker[Description]))</f>
        <v/>
      </c>
      <c r="AS648" t="str">
        <f>IF(C648="","",_xlfn.XLOOKUP(_xlfn.XLOOKUP(C648,table_Termination[Connector],table_Termination[HV_Siem_Breaker]),Table_Breaker[breaker],Table_Breaker[Description],""))</f>
        <v/>
      </c>
      <c r="AT648" s="44" t="s">
        <v>283</v>
      </c>
      <c r="AU648" t="e">
        <f t="shared" si="104"/>
        <v>#N/A</v>
      </c>
      <c r="AV648" t="e">
        <f t="shared" si="105"/>
        <v>#N/A</v>
      </c>
      <c r="AW648" s="44" t="str" cm="1">
        <f t="array" ref="AW648">IF(D648="","",_xlfn.TOROW(lookup!A829:A841))</f>
        <v/>
      </c>
    </row>
    <row r="649" spans="1:49" x14ac:dyDescent="0.25">
      <c r="A649" s="56">
        <v>640</v>
      </c>
      <c r="B649" s="57" t="str">
        <f t="shared" si="101"/>
        <v/>
      </c>
      <c r="C649" s="58"/>
      <c r="D649" s="58"/>
      <c r="E649" s="57"/>
      <c r="F649" s="57" t="str">
        <f t="shared" si="102"/>
        <v/>
      </c>
      <c r="G649" s="57"/>
      <c r="H649" s="59"/>
      <c r="I649" s="59" t="s">
        <v>183</v>
      </c>
      <c r="J649" s="59" t="s">
        <v>183</v>
      </c>
      <c r="K649" s="59"/>
      <c r="L649" s="60" t="str">
        <f t="shared" si="106"/>
        <v/>
      </c>
      <c r="M649" s="60" t="str">
        <f t="shared" si="107"/>
        <v/>
      </c>
      <c r="N649" s="59"/>
      <c r="O649" s="59"/>
      <c r="P649" s="61"/>
      <c r="Q649" s="61"/>
      <c r="R649" s="62" t="str">
        <f>IF(C649="","",_xlfn.XLOOKUP(C649,table_Termination[Connector],table_Termination[Conduit_Size]))</f>
        <v/>
      </c>
      <c r="S649" s="63" t="str">
        <f>IF(C649="","",_xlfn.XLOOKUP(C649,table_Termination[Connector],table_Termination[Wire AWG]))</f>
        <v/>
      </c>
      <c r="T649" s="64" t="str">
        <f t="shared" si="99"/>
        <v/>
      </c>
      <c r="U649" s="65" t="str">
        <f>IF(C649="","",LEFT(_xlfn.XLOOKUP(C649,table_Termination[Connector],table_Termination[Voltage]),3))</f>
        <v/>
      </c>
      <c r="V649" s="66" t="str">
        <f t="shared" si="108"/>
        <v/>
      </c>
      <c r="W649" s="64" t="str" cm="1">
        <f t="array" aca="1" ref="W649" ca="1">IF(C649="","",IF(D649="MCC","------",IF(K649="","Black",_xlfn.XLOOKUP(K649,Table_RotateWireColor[circuit],INDIRECT("Table_RotateWireColor["&amp;U649&amp;"]")))))</f>
        <v/>
      </c>
      <c r="X649" s="64" t="str" cm="1">
        <f t="array" aca="1" ref="X649" ca="1">IF(C649="","",IF(D649="MCC","-----",IF(AH649=1,"-",IF(K649="","Red",_xlfn.XLOOKUP(L649,Table_RotateWireColor[circuit],INDIRECT("Table_RotateWireColor["&amp;U649&amp;"]"))))))</f>
        <v/>
      </c>
      <c r="Y649" s="64" t="str" cm="1">
        <f t="array" aca="1" ref="Y649" ca="1">IF(C649="","",IF(D649="MCC","-----",IF(AH649&lt;=2,"-",IF(K649="","Blue",_xlfn.XLOOKUP(M649,Table_RotateWireColor[circuit],INDIRECT("Table_RotateWireColor["&amp;U649&amp;"]"))))))</f>
        <v/>
      </c>
      <c r="Z649" s="64" t="str" cm="1">
        <f t="array" aca="1" ref="Z649" ca="1">IF(C649="","",IF(D649="MCC","-----",IF(AI649&lt;&gt;1,"-",IF(K649="","White",_xlfn.XLOOKUP("N",Table_RotateWireColor[circuit],INDIRECT("Table_RotateWireColor["&amp;U649&amp;"]"))))))</f>
        <v/>
      </c>
      <c r="AA649" s="64" t="str">
        <f t="shared" si="103"/>
        <v/>
      </c>
      <c r="AB649" s="67" t="str">
        <f>IF(C649="","","PWxx-"&amp;_xlfn.XLOOKUP(C649,table_Termination[Connector],table_Termination[Abbreviation])&amp;"T-xxSALx("&amp;IF(D649="LFMC",0,IF(D649="MCC",1,3))&amp;IF(Q649="Bolt",1,0)&amp;IF(AL649="None",0,IF(AL649="1G",1,IF(AL649="4x4",2,3)))&amp;")")</f>
        <v/>
      </c>
      <c r="AC649" s="68" t="str">
        <f>IF(D649="MCC","MC Cable Wire Colors "&amp;_xlfn.XLOOKUP(C649,table_Termination[Connector],table_Termination[MCC_Wire_Colors]),"")</f>
        <v/>
      </c>
      <c r="AD649" s="69"/>
      <c r="AG649" t="e">
        <f>IF(AND(LEFT(C649,2)="L6",_xlfn.NUMBERVALUE(LEFT(U649,3))&gt;250),"1ph",_xlfn.XLOOKUP(C649,table_Termination[Connector],table_Termination[Phasing]))</f>
        <v>#N/A</v>
      </c>
      <c r="AH649" t="e">
        <f>_xlfn.XLOOKUP('Order Entry'!AG649,lookup!$O$3:$O$7,lookup!$P$3:$P$7)</f>
        <v>#N/A</v>
      </c>
      <c r="AI649" t="e">
        <f>_xlfn.XLOOKUP('Order Entry'!AG649,lookup!$O$3:$O$7,lookup!$Q$3:$Q$7)</f>
        <v>#N/A</v>
      </c>
      <c r="AJ649">
        <f t="shared" si="100"/>
        <v>0</v>
      </c>
      <c r="AK649" t="e">
        <f>_xlfn.XLOOKUP(C649,table_Termination[Connector],table_Termination[Plate_Hole])</f>
        <v>#N/A</v>
      </c>
      <c r="AL649" t="e">
        <f>_xlfn.XLOOKUP(V649,lookup!$AD$68:$AD$72,lookup!$AC$68:$AC$72)</f>
        <v>#N/A</v>
      </c>
      <c r="AM649" s="44" t="str" cm="1">
        <f t="array" ref="AM649">IF(C649="","",IF(_xlfn.XLOOKUP(C649,table_Termination[Connector],table_Termination[Plate_Hole])=1.6,{"4x4","1G"},IF(_xlfn.XLOOKUP(C649,table_Termination[Connector],table_Termination[Plate_Hole])=2.1,"4x4","None")))</f>
        <v/>
      </c>
      <c r="AO649" s="44" t="str" cm="1">
        <f t="array" ref="AO649">IF(AM649="","None",_xlfn.XLOOKUP(_xlfn.ANCHORARRAY(AM649),lookup!$AC$68:$AC$72,lookup!$AD$68:$AD$72))</f>
        <v>None</v>
      </c>
      <c r="AQ649" s="44" t="s">
        <v>283</v>
      </c>
      <c r="AR649" t="str">
        <f>IF(C649="","",_xlfn.XLOOKUP(_xlfn.XLOOKUP(C649,table_Termination[Connector],table_Termination[SQD_Breaker]),Table_Breaker[breaker],Table_Breaker[Description]))</f>
        <v/>
      </c>
      <c r="AS649" t="str">
        <f>IF(C649="","",_xlfn.XLOOKUP(_xlfn.XLOOKUP(C649,table_Termination[Connector],table_Termination[HV_Siem_Breaker]),Table_Breaker[breaker],Table_Breaker[Description],""))</f>
        <v/>
      </c>
      <c r="AT649" s="44" t="s">
        <v>283</v>
      </c>
      <c r="AU649" t="e">
        <f t="shared" si="104"/>
        <v>#N/A</v>
      </c>
      <c r="AV649" t="e">
        <f t="shared" si="105"/>
        <v>#N/A</v>
      </c>
      <c r="AW649" s="44" t="str" cm="1">
        <f t="array" ref="AW649">IF(D649="","",_xlfn.TOROW(lookup!A830:A842))</f>
        <v/>
      </c>
    </row>
    <row r="650" spans="1:49" x14ac:dyDescent="0.25">
      <c r="A650" s="56">
        <v>641</v>
      </c>
      <c r="B650" s="57" t="str">
        <f t="shared" si="101"/>
        <v/>
      </c>
      <c r="C650" s="58"/>
      <c r="D650" s="58"/>
      <c r="E650" s="57"/>
      <c r="F650" s="57" t="str">
        <f t="shared" si="102"/>
        <v/>
      </c>
      <c r="G650" s="57"/>
      <c r="H650" s="59"/>
      <c r="I650" s="59" t="s">
        <v>183</v>
      </c>
      <c r="J650" s="59" t="s">
        <v>183</v>
      </c>
      <c r="K650" s="59"/>
      <c r="L650" s="60" t="str">
        <f t="shared" si="106"/>
        <v/>
      </c>
      <c r="M650" s="60" t="str">
        <f t="shared" si="107"/>
        <v/>
      </c>
      <c r="N650" s="59"/>
      <c r="O650" s="59"/>
      <c r="P650" s="61"/>
      <c r="Q650" s="61"/>
      <c r="R650" s="62" t="str">
        <f>IF(C650="","",_xlfn.XLOOKUP(C650,table_Termination[Connector],table_Termination[Conduit_Size]))</f>
        <v/>
      </c>
      <c r="S650" s="63" t="str">
        <f>IF(C650="","",_xlfn.XLOOKUP(C650,table_Termination[Connector],table_Termination[Wire AWG]))</f>
        <v/>
      </c>
      <c r="T650" s="64" t="str">
        <f t="shared" ref="T650:T713" si="109">IF(C650="","",IF(S650&lt;6,8,10))</f>
        <v/>
      </c>
      <c r="U650" s="65" t="str">
        <f>IF(C650="","",LEFT(_xlfn.XLOOKUP(C650,table_Termination[Connector],table_Termination[Voltage]),3))</f>
        <v/>
      </c>
      <c r="V650" s="66" t="str">
        <f t="shared" si="108"/>
        <v/>
      </c>
      <c r="W650" s="64" t="str" cm="1">
        <f t="array" aca="1" ref="W650" ca="1">IF(C650="","",IF(D650="MCC","------",IF(K650="","Black",_xlfn.XLOOKUP(K650,Table_RotateWireColor[circuit],INDIRECT("Table_RotateWireColor["&amp;U650&amp;"]")))))</f>
        <v/>
      </c>
      <c r="X650" s="64" t="str" cm="1">
        <f t="array" aca="1" ref="X650" ca="1">IF(C650="","",IF(D650="MCC","-----",IF(AH650=1,"-",IF(K650="","Red",_xlfn.XLOOKUP(L650,Table_RotateWireColor[circuit],INDIRECT("Table_RotateWireColor["&amp;U650&amp;"]"))))))</f>
        <v/>
      </c>
      <c r="Y650" s="64" t="str" cm="1">
        <f t="array" aca="1" ref="Y650" ca="1">IF(C650="","",IF(D650="MCC","-----",IF(AH650&lt;=2,"-",IF(K650="","Blue",_xlfn.XLOOKUP(M650,Table_RotateWireColor[circuit],INDIRECT("Table_RotateWireColor["&amp;U650&amp;"]"))))))</f>
        <v/>
      </c>
      <c r="Z650" s="64" t="str" cm="1">
        <f t="array" aca="1" ref="Z650" ca="1">IF(C650="","",IF(D650="MCC","-----",IF(AI650&lt;&gt;1,"-",IF(K650="","White",_xlfn.XLOOKUP("N",Table_RotateWireColor[circuit],INDIRECT("Table_RotateWireColor["&amp;U650&amp;"]"))))))</f>
        <v/>
      </c>
      <c r="AA650" s="64" t="str">
        <f t="shared" si="103"/>
        <v/>
      </c>
      <c r="AB650" s="67" t="str">
        <f>IF(C650="","","PWxx-"&amp;_xlfn.XLOOKUP(C650,table_Termination[Connector],table_Termination[Abbreviation])&amp;"T-xxSALx("&amp;IF(D650="LFMC",0,IF(D650="MCC",1,3))&amp;IF(Q650="Bolt",1,0)&amp;IF(AL650="None",0,IF(AL650="1G",1,IF(AL650="4x4",2,3)))&amp;")")</f>
        <v/>
      </c>
      <c r="AC650" s="68" t="str">
        <f>IF(D650="MCC","MC Cable Wire Colors "&amp;_xlfn.XLOOKUP(C650,table_Termination[Connector],table_Termination[MCC_Wire_Colors]),"")</f>
        <v/>
      </c>
      <c r="AD650" s="69"/>
      <c r="AG650" t="e">
        <f>IF(AND(LEFT(C650,2)="L6",_xlfn.NUMBERVALUE(LEFT(U650,3))&gt;250),"1ph",_xlfn.XLOOKUP(C650,table_Termination[Connector],table_Termination[Phasing]))</f>
        <v>#N/A</v>
      </c>
      <c r="AH650" t="e">
        <f>_xlfn.XLOOKUP('Order Entry'!AG650,lookup!$O$3:$O$7,lookup!$P$3:$P$7)</f>
        <v>#N/A</v>
      </c>
      <c r="AI650" t="e">
        <f>_xlfn.XLOOKUP('Order Entry'!AG650,lookup!$O$3:$O$7,lookup!$Q$3:$Q$7)</f>
        <v>#N/A</v>
      </c>
      <c r="AJ650">
        <f t="shared" ref="AJ650:AJ713" si="110">IF(_xlfn.NUMBERVALUE(LEFT(K650,3))=120,208,_xlfn.NUMBERVALUE(LEFT(K650,3)))</f>
        <v>0</v>
      </c>
      <c r="AK650" t="e">
        <f>_xlfn.XLOOKUP(C650,table_Termination[Connector],table_Termination[Plate_Hole])</f>
        <v>#N/A</v>
      </c>
      <c r="AL650" t="e">
        <f>_xlfn.XLOOKUP(V650,lookup!$AD$68:$AD$72,lookup!$AC$68:$AC$72)</f>
        <v>#N/A</v>
      </c>
      <c r="AM650" s="44" t="str" cm="1">
        <f t="array" ref="AM650">IF(C650="","",IF(_xlfn.XLOOKUP(C650,table_Termination[Connector],table_Termination[Plate_Hole])=1.6,{"4x4","1G"},IF(_xlfn.XLOOKUP(C650,table_Termination[Connector],table_Termination[Plate_Hole])=2.1,"4x4","None")))</f>
        <v/>
      </c>
      <c r="AO650" s="44" t="str" cm="1">
        <f t="array" ref="AO650">IF(AM650="","None",_xlfn.XLOOKUP(_xlfn.ANCHORARRAY(AM650),lookup!$AC$68:$AC$72,lookup!$AD$68:$AD$72))</f>
        <v>None</v>
      </c>
      <c r="AQ650" s="44" t="s">
        <v>283</v>
      </c>
      <c r="AR650" t="str">
        <f>IF(C650="","",_xlfn.XLOOKUP(_xlfn.XLOOKUP(C650,table_Termination[Connector],table_Termination[SQD_Breaker]),Table_Breaker[breaker],Table_Breaker[Description]))</f>
        <v/>
      </c>
      <c r="AS650" t="str">
        <f>IF(C650="","",_xlfn.XLOOKUP(_xlfn.XLOOKUP(C650,table_Termination[Connector],table_Termination[HV_Siem_Breaker]),Table_Breaker[breaker],Table_Breaker[Description],""))</f>
        <v/>
      </c>
      <c r="AT650" s="44" t="s">
        <v>283</v>
      </c>
      <c r="AU650" t="e">
        <f t="shared" si="104"/>
        <v>#N/A</v>
      </c>
      <c r="AV650" t="e">
        <f t="shared" si="105"/>
        <v>#N/A</v>
      </c>
      <c r="AW650" s="44" t="str" cm="1">
        <f t="array" ref="AW650">IF(D650="","",_xlfn.TOROW(lookup!A831:A843))</f>
        <v/>
      </c>
    </row>
    <row r="651" spans="1:49" x14ac:dyDescent="0.25">
      <c r="A651" s="56">
        <v>642</v>
      </c>
      <c r="B651" s="57" t="str">
        <f t="shared" ref="B651:B714" si="111">IF(C651="","",1)</f>
        <v/>
      </c>
      <c r="C651" s="58"/>
      <c r="D651" s="58"/>
      <c r="E651" s="57"/>
      <c r="F651" s="57" t="str">
        <f t="shared" ref="F651:F714" si="112">IF(E651="","",6)</f>
        <v/>
      </c>
      <c r="G651" s="57"/>
      <c r="H651" s="59"/>
      <c r="I651" s="59" t="s">
        <v>183</v>
      </c>
      <c r="J651" s="59" t="s">
        <v>183</v>
      </c>
      <c r="K651" s="59"/>
      <c r="L651" s="60" t="str">
        <f t="shared" si="106"/>
        <v/>
      </c>
      <c r="M651" s="60" t="str">
        <f t="shared" si="107"/>
        <v/>
      </c>
      <c r="N651" s="59"/>
      <c r="O651" s="59"/>
      <c r="P651" s="61"/>
      <c r="Q651" s="61"/>
      <c r="R651" s="62" t="str">
        <f>IF(C651="","",_xlfn.XLOOKUP(C651,table_Termination[Connector],table_Termination[Conduit_Size]))</f>
        <v/>
      </c>
      <c r="S651" s="63" t="str">
        <f>IF(C651="","",_xlfn.XLOOKUP(C651,table_Termination[Connector],table_Termination[Wire AWG]))</f>
        <v/>
      </c>
      <c r="T651" s="64" t="str">
        <f t="shared" si="109"/>
        <v/>
      </c>
      <c r="U651" s="65" t="str">
        <f>IF(C651="","",LEFT(_xlfn.XLOOKUP(C651,table_Termination[Connector],table_Termination[Voltage]),3))</f>
        <v/>
      </c>
      <c r="V651" s="66" t="str">
        <f t="shared" si="108"/>
        <v/>
      </c>
      <c r="W651" s="64" t="str" cm="1">
        <f t="array" aca="1" ref="W651" ca="1">IF(C651="","",IF(D651="MCC","------",IF(K651="","Black",_xlfn.XLOOKUP(K651,Table_RotateWireColor[circuit],INDIRECT("Table_RotateWireColor["&amp;U651&amp;"]")))))</f>
        <v/>
      </c>
      <c r="X651" s="64" t="str" cm="1">
        <f t="array" aca="1" ref="X651" ca="1">IF(C651="","",IF(D651="MCC","-----",IF(AH651=1,"-",IF(K651="","Red",_xlfn.XLOOKUP(L651,Table_RotateWireColor[circuit],INDIRECT("Table_RotateWireColor["&amp;U651&amp;"]"))))))</f>
        <v/>
      </c>
      <c r="Y651" s="64" t="str" cm="1">
        <f t="array" aca="1" ref="Y651" ca="1">IF(C651="","",IF(D651="MCC","-----",IF(AH651&lt;=2,"-",IF(K651="","Blue",_xlfn.XLOOKUP(M651,Table_RotateWireColor[circuit],INDIRECT("Table_RotateWireColor["&amp;U651&amp;"]"))))))</f>
        <v/>
      </c>
      <c r="Z651" s="64" t="str" cm="1">
        <f t="array" aca="1" ref="Z651" ca="1">IF(C651="","",IF(D651="MCC","-----",IF(AI651&lt;&gt;1,"-",IF(K651="","White",_xlfn.XLOOKUP("N",Table_RotateWireColor[circuit],INDIRECT("Table_RotateWireColor["&amp;U651&amp;"]"))))))</f>
        <v/>
      </c>
      <c r="AA651" s="64" t="str">
        <f t="shared" ref="AA651:AA714" si="113">IF(C651="","",IF(D651="MCC","--&gt;","Green"))</f>
        <v/>
      </c>
      <c r="AB651" s="67" t="str">
        <f>IF(C651="","","PWxx-"&amp;_xlfn.XLOOKUP(C651,table_Termination[Connector],table_Termination[Abbreviation])&amp;"T-xxSALx("&amp;IF(D651="LFMC",0,IF(D651="MCC",1,3))&amp;IF(Q651="Bolt",1,0)&amp;IF(AL651="None",0,IF(AL651="1G",1,IF(AL651="4x4",2,3)))&amp;")")</f>
        <v/>
      </c>
      <c r="AC651" s="68" t="str">
        <f>IF(D651="MCC","MC Cable Wire Colors "&amp;_xlfn.XLOOKUP(C651,table_Termination[Connector],table_Termination[MCC_Wire_Colors]),"")</f>
        <v/>
      </c>
      <c r="AD651" s="69"/>
      <c r="AG651" t="e">
        <f>IF(AND(LEFT(C651,2)="L6",_xlfn.NUMBERVALUE(LEFT(U651,3))&gt;250),"1ph",_xlfn.XLOOKUP(C651,table_Termination[Connector],table_Termination[Phasing]))</f>
        <v>#N/A</v>
      </c>
      <c r="AH651" t="e">
        <f>_xlfn.XLOOKUP('Order Entry'!AG651,lookup!$O$3:$O$7,lookup!$P$3:$P$7)</f>
        <v>#N/A</v>
      </c>
      <c r="AI651" t="e">
        <f>_xlfn.XLOOKUP('Order Entry'!AG651,lookup!$O$3:$O$7,lookup!$Q$3:$Q$7)</f>
        <v>#N/A</v>
      </c>
      <c r="AJ651">
        <f t="shared" si="110"/>
        <v>0</v>
      </c>
      <c r="AK651" t="e">
        <f>_xlfn.XLOOKUP(C651,table_Termination[Connector],table_Termination[Plate_Hole])</f>
        <v>#N/A</v>
      </c>
      <c r="AL651" t="e">
        <f>_xlfn.XLOOKUP(V651,lookup!$AD$68:$AD$72,lookup!$AC$68:$AC$72)</f>
        <v>#N/A</v>
      </c>
      <c r="AM651" s="44" t="str" cm="1">
        <f t="array" ref="AM651">IF(C651="","",IF(_xlfn.XLOOKUP(C651,table_Termination[Connector],table_Termination[Plate_Hole])=1.6,{"4x4","1G"},IF(_xlfn.XLOOKUP(C651,table_Termination[Connector],table_Termination[Plate_Hole])=2.1,"4x4","None")))</f>
        <v/>
      </c>
      <c r="AO651" s="44" t="str" cm="1">
        <f t="array" ref="AO651">IF(AM651="","None",_xlfn.XLOOKUP(_xlfn.ANCHORARRAY(AM651),lookup!$AC$68:$AC$72,lookup!$AD$68:$AD$72))</f>
        <v>None</v>
      </c>
      <c r="AQ651" s="44" t="s">
        <v>283</v>
      </c>
      <c r="AR651" t="str">
        <f>IF(C651="","",_xlfn.XLOOKUP(_xlfn.XLOOKUP(C651,table_Termination[Connector],table_Termination[SQD_Breaker]),Table_Breaker[breaker],Table_Breaker[Description]))</f>
        <v/>
      </c>
      <c r="AS651" t="str">
        <f>IF(C651="","",_xlfn.XLOOKUP(_xlfn.XLOOKUP(C651,table_Termination[Connector],table_Termination[HV_Siem_Breaker]),Table_Breaker[breaker],Table_Breaker[Description],""))</f>
        <v/>
      </c>
      <c r="AT651" s="44" t="s">
        <v>283</v>
      </c>
      <c r="AU651" t="e">
        <f t="shared" si="104"/>
        <v>#N/A</v>
      </c>
      <c r="AV651" t="e">
        <f t="shared" si="105"/>
        <v>#N/A</v>
      </c>
      <c r="AW651" s="44" t="str" cm="1">
        <f t="array" ref="AW651">IF(D651="","",_xlfn.TOROW(lookup!A832:A844))</f>
        <v/>
      </c>
    </row>
    <row r="652" spans="1:49" x14ac:dyDescent="0.25">
      <c r="A652" s="56">
        <v>643</v>
      </c>
      <c r="B652" s="57" t="str">
        <f t="shared" si="111"/>
        <v/>
      </c>
      <c r="C652" s="58"/>
      <c r="D652" s="58"/>
      <c r="E652" s="57"/>
      <c r="F652" s="57" t="str">
        <f t="shared" si="112"/>
        <v/>
      </c>
      <c r="G652" s="57"/>
      <c r="H652" s="59"/>
      <c r="I652" s="59" t="s">
        <v>183</v>
      </c>
      <c r="J652" s="59" t="s">
        <v>183</v>
      </c>
      <c r="K652" s="59"/>
      <c r="L652" s="60" t="str">
        <f t="shared" si="106"/>
        <v/>
      </c>
      <c r="M652" s="60" t="str">
        <f t="shared" si="107"/>
        <v/>
      </c>
      <c r="N652" s="59"/>
      <c r="O652" s="59"/>
      <c r="P652" s="61"/>
      <c r="Q652" s="61"/>
      <c r="R652" s="62" t="str">
        <f>IF(C652="","",_xlfn.XLOOKUP(C652,table_Termination[Connector],table_Termination[Conduit_Size]))</f>
        <v/>
      </c>
      <c r="S652" s="63" t="str">
        <f>IF(C652="","",_xlfn.XLOOKUP(C652,table_Termination[Connector],table_Termination[Wire AWG]))</f>
        <v/>
      </c>
      <c r="T652" s="64" t="str">
        <f t="shared" si="109"/>
        <v/>
      </c>
      <c r="U652" s="65" t="str">
        <f>IF(C652="","",LEFT(_xlfn.XLOOKUP(C652,table_Termination[Connector],table_Termination[Voltage]),3))</f>
        <v/>
      </c>
      <c r="V652" s="66" t="str">
        <f t="shared" si="108"/>
        <v/>
      </c>
      <c r="W652" s="64" t="str" cm="1">
        <f t="array" aca="1" ref="W652" ca="1">IF(C652="","",IF(D652="MCC","------",IF(K652="","Black",_xlfn.XLOOKUP(K652,Table_RotateWireColor[circuit],INDIRECT("Table_RotateWireColor["&amp;U652&amp;"]")))))</f>
        <v/>
      </c>
      <c r="X652" s="64" t="str" cm="1">
        <f t="array" aca="1" ref="X652" ca="1">IF(C652="","",IF(D652="MCC","-----",IF(AH652=1,"-",IF(K652="","Red",_xlfn.XLOOKUP(L652,Table_RotateWireColor[circuit],INDIRECT("Table_RotateWireColor["&amp;U652&amp;"]"))))))</f>
        <v/>
      </c>
      <c r="Y652" s="64" t="str" cm="1">
        <f t="array" aca="1" ref="Y652" ca="1">IF(C652="","",IF(D652="MCC","-----",IF(AH652&lt;=2,"-",IF(K652="","Blue",_xlfn.XLOOKUP(M652,Table_RotateWireColor[circuit],INDIRECT("Table_RotateWireColor["&amp;U652&amp;"]"))))))</f>
        <v/>
      </c>
      <c r="Z652" s="64" t="str" cm="1">
        <f t="array" aca="1" ref="Z652" ca="1">IF(C652="","",IF(D652="MCC","-----",IF(AI652&lt;&gt;1,"-",IF(K652="","White",_xlfn.XLOOKUP("N",Table_RotateWireColor[circuit],INDIRECT("Table_RotateWireColor["&amp;U652&amp;"]"))))))</f>
        <v/>
      </c>
      <c r="AA652" s="64" t="str">
        <f t="shared" si="113"/>
        <v/>
      </c>
      <c r="AB652" s="67" t="str">
        <f>IF(C652="","","PWxx-"&amp;_xlfn.XLOOKUP(C652,table_Termination[Connector],table_Termination[Abbreviation])&amp;"T-xxSALx("&amp;IF(D652="LFMC",0,IF(D652="MCC",1,3))&amp;IF(Q652="Bolt",1,0)&amp;IF(AL652="None",0,IF(AL652="1G",1,IF(AL652="4x4",2,3)))&amp;")")</f>
        <v/>
      </c>
      <c r="AC652" s="68" t="str">
        <f>IF(D652="MCC","MC Cable Wire Colors "&amp;_xlfn.XLOOKUP(C652,table_Termination[Connector],table_Termination[MCC_Wire_Colors]),"")</f>
        <v/>
      </c>
      <c r="AD652" s="69"/>
      <c r="AG652" t="e">
        <f>IF(AND(LEFT(C652,2)="L6",_xlfn.NUMBERVALUE(LEFT(U652,3))&gt;250),"1ph",_xlfn.XLOOKUP(C652,table_Termination[Connector],table_Termination[Phasing]))</f>
        <v>#N/A</v>
      </c>
      <c r="AH652" t="e">
        <f>_xlfn.XLOOKUP('Order Entry'!AG652,lookup!$O$3:$O$7,lookup!$P$3:$P$7)</f>
        <v>#N/A</v>
      </c>
      <c r="AI652" t="e">
        <f>_xlfn.XLOOKUP('Order Entry'!AG652,lookup!$O$3:$O$7,lookup!$Q$3:$Q$7)</f>
        <v>#N/A</v>
      </c>
      <c r="AJ652">
        <f t="shared" si="110"/>
        <v>0</v>
      </c>
      <c r="AK652" t="e">
        <f>_xlfn.XLOOKUP(C652,table_Termination[Connector],table_Termination[Plate_Hole])</f>
        <v>#N/A</v>
      </c>
      <c r="AL652" t="e">
        <f>_xlfn.XLOOKUP(V652,lookup!$AD$68:$AD$72,lookup!$AC$68:$AC$72)</f>
        <v>#N/A</v>
      </c>
      <c r="AM652" s="44" t="str" cm="1">
        <f t="array" ref="AM652">IF(C652="","",IF(_xlfn.XLOOKUP(C652,table_Termination[Connector],table_Termination[Plate_Hole])=1.6,{"4x4","1G"},IF(_xlfn.XLOOKUP(C652,table_Termination[Connector],table_Termination[Plate_Hole])=2.1,"4x4","None")))</f>
        <v/>
      </c>
      <c r="AO652" s="44" t="str" cm="1">
        <f t="array" ref="AO652">IF(AM652="","None",_xlfn.XLOOKUP(_xlfn.ANCHORARRAY(AM652),lookup!$AC$68:$AC$72,lookup!$AD$68:$AD$72))</f>
        <v>None</v>
      </c>
      <c r="AQ652" s="44" t="s">
        <v>283</v>
      </c>
      <c r="AR652" t="str">
        <f>IF(C652="","",_xlfn.XLOOKUP(_xlfn.XLOOKUP(C652,table_Termination[Connector],table_Termination[SQD_Breaker]),Table_Breaker[breaker],Table_Breaker[Description]))</f>
        <v/>
      </c>
      <c r="AS652" t="str">
        <f>IF(C652="","",_xlfn.XLOOKUP(_xlfn.XLOOKUP(C652,table_Termination[Connector],table_Termination[HV_Siem_Breaker]),Table_Breaker[breaker],Table_Breaker[Description],""))</f>
        <v/>
      </c>
      <c r="AT652" s="44" t="s">
        <v>283</v>
      </c>
      <c r="AU652" t="e">
        <f t="shared" ref="AU652:AU715" si="114">IF(OR(AL652="",AL652="None"),"","1 Bolt")</f>
        <v>#N/A</v>
      </c>
      <c r="AV652" t="e">
        <f t="shared" ref="AV652:AV715" si="115">IF(OR(AL652="",AL652="None",AL652="60AH",AL652="2030AH",AL652="4x4"),"","2 Bolt Bracket")</f>
        <v>#N/A</v>
      </c>
      <c r="AW652" s="44" t="str" cm="1">
        <f t="array" ref="AW652">IF(D652="","",_xlfn.TOROW(lookup!A833:A845))</f>
        <v/>
      </c>
    </row>
    <row r="653" spans="1:49" x14ac:dyDescent="0.25">
      <c r="A653" s="56">
        <v>644</v>
      </c>
      <c r="B653" s="57" t="str">
        <f t="shared" si="111"/>
        <v/>
      </c>
      <c r="C653" s="58"/>
      <c r="D653" s="58"/>
      <c r="E653" s="57"/>
      <c r="F653" s="57" t="str">
        <f t="shared" si="112"/>
        <v/>
      </c>
      <c r="G653" s="57"/>
      <c r="H653" s="59"/>
      <c r="I653" s="59" t="s">
        <v>183</v>
      </c>
      <c r="J653" s="59" t="s">
        <v>183</v>
      </c>
      <c r="K653" s="59"/>
      <c r="L653" s="60" t="str">
        <f t="shared" si="106"/>
        <v/>
      </c>
      <c r="M653" s="60" t="str">
        <f t="shared" si="107"/>
        <v/>
      </c>
      <c r="N653" s="59"/>
      <c r="O653" s="59"/>
      <c r="P653" s="61"/>
      <c r="Q653" s="61"/>
      <c r="R653" s="62" t="str">
        <f>IF(C653="","",_xlfn.XLOOKUP(C653,table_Termination[Connector],table_Termination[Conduit_Size]))</f>
        <v/>
      </c>
      <c r="S653" s="63" t="str">
        <f>IF(C653="","",_xlfn.XLOOKUP(C653,table_Termination[Connector],table_Termination[Wire AWG]))</f>
        <v/>
      </c>
      <c r="T653" s="64" t="str">
        <f t="shared" si="109"/>
        <v/>
      </c>
      <c r="U653" s="65" t="str">
        <f>IF(C653="","",LEFT(_xlfn.XLOOKUP(C653,table_Termination[Connector],table_Termination[Voltage]),3))</f>
        <v/>
      </c>
      <c r="V653" s="66" t="str">
        <f t="shared" si="108"/>
        <v/>
      </c>
      <c r="W653" s="64" t="str" cm="1">
        <f t="array" aca="1" ref="W653" ca="1">IF(C653="","",IF(D653="MCC","------",IF(K653="","Black",_xlfn.XLOOKUP(K653,Table_RotateWireColor[circuit],INDIRECT("Table_RotateWireColor["&amp;U653&amp;"]")))))</f>
        <v/>
      </c>
      <c r="X653" s="64" t="str" cm="1">
        <f t="array" aca="1" ref="X653" ca="1">IF(C653="","",IF(D653="MCC","-----",IF(AH653=1,"-",IF(K653="","Red",_xlfn.XLOOKUP(L653,Table_RotateWireColor[circuit],INDIRECT("Table_RotateWireColor["&amp;U653&amp;"]"))))))</f>
        <v/>
      </c>
      <c r="Y653" s="64" t="str" cm="1">
        <f t="array" aca="1" ref="Y653" ca="1">IF(C653="","",IF(D653="MCC","-----",IF(AH653&lt;=2,"-",IF(K653="","Blue",_xlfn.XLOOKUP(M653,Table_RotateWireColor[circuit],INDIRECT("Table_RotateWireColor["&amp;U653&amp;"]"))))))</f>
        <v/>
      </c>
      <c r="Z653" s="64" t="str" cm="1">
        <f t="array" aca="1" ref="Z653" ca="1">IF(C653="","",IF(D653="MCC","-----",IF(AI653&lt;&gt;1,"-",IF(K653="","White",_xlfn.XLOOKUP("N",Table_RotateWireColor[circuit],INDIRECT("Table_RotateWireColor["&amp;U653&amp;"]"))))))</f>
        <v/>
      </c>
      <c r="AA653" s="64" t="str">
        <f t="shared" si="113"/>
        <v/>
      </c>
      <c r="AB653" s="67" t="str">
        <f>IF(C653="","","PWxx-"&amp;_xlfn.XLOOKUP(C653,table_Termination[Connector],table_Termination[Abbreviation])&amp;"T-xxSALx("&amp;IF(D653="LFMC",0,IF(D653="MCC",1,3))&amp;IF(Q653="Bolt",1,0)&amp;IF(AL653="None",0,IF(AL653="1G",1,IF(AL653="4x4",2,3)))&amp;")")</f>
        <v/>
      </c>
      <c r="AC653" s="68" t="str">
        <f>IF(D653="MCC","MC Cable Wire Colors "&amp;_xlfn.XLOOKUP(C653,table_Termination[Connector],table_Termination[MCC_Wire_Colors]),"")</f>
        <v/>
      </c>
      <c r="AD653" s="69"/>
      <c r="AG653" t="e">
        <f>IF(AND(LEFT(C653,2)="L6",_xlfn.NUMBERVALUE(LEFT(U653,3))&gt;250),"1ph",_xlfn.XLOOKUP(C653,table_Termination[Connector],table_Termination[Phasing]))</f>
        <v>#N/A</v>
      </c>
      <c r="AH653" t="e">
        <f>_xlfn.XLOOKUP('Order Entry'!AG653,lookup!$O$3:$O$7,lookup!$P$3:$P$7)</f>
        <v>#N/A</v>
      </c>
      <c r="AI653" t="e">
        <f>_xlfn.XLOOKUP('Order Entry'!AG653,lookup!$O$3:$O$7,lookup!$Q$3:$Q$7)</f>
        <v>#N/A</v>
      </c>
      <c r="AJ653">
        <f t="shared" si="110"/>
        <v>0</v>
      </c>
      <c r="AK653" t="e">
        <f>_xlfn.XLOOKUP(C653,table_Termination[Connector],table_Termination[Plate_Hole])</f>
        <v>#N/A</v>
      </c>
      <c r="AL653" t="e">
        <f>_xlfn.XLOOKUP(V653,lookup!$AD$68:$AD$72,lookup!$AC$68:$AC$72)</f>
        <v>#N/A</v>
      </c>
      <c r="AM653" s="44" t="str" cm="1">
        <f t="array" ref="AM653">IF(C653="","",IF(_xlfn.XLOOKUP(C653,table_Termination[Connector],table_Termination[Plate_Hole])=1.6,{"4x4","1G"},IF(_xlfn.XLOOKUP(C653,table_Termination[Connector],table_Termination[Plate_Hole])=2.1,"4x4","None")))</f>
        <v/>
      </c>
      <c r="AO653" s="44" t="str" cm="1">
        <f t="array" ref="AO653">IF(AM653="","None",_xlfn.XLOOKUP(_xlfn.ANCHORARRAY(AM653),lookup!$AC$68:$AC$72,lookup!$AD$68:$AD$72))</f>
        <v>None</v>
      </c>
      <c r="AQ653" s="44" t="s">
        <v>283</v>
      </c>
      <c r="AR653" t="str">
        <f>IF(C653="","",_xlfn.XLOOKUP(_xlfn.XLOOKUP(C653,table_Termination[Connector],table_Termination[SQD_Breaker]),Table_Breaker[breaker],Table_Breaker[Description]))</f>
        <v/>
      </c>
      <c r="AS653" t="str">
        <f>IF(C653="","",_xlfn.XLOOKUP(_xlfn.XLOOKUP(C653,table_Termination[Connector],table_Termination[HV_Siem_Breaker]),Table_Breaker[breaker],Table_Breaker[Description],""))</f>
        <v/>
      </c>
      <c r="AT653" s="44" t="s">
        <v>283</v>
      </c>
      <c r="AU653" t="e">
        <f t="shared" si="114"/>
        <v>#N/A</v>
      </c>
      <c r="AV653" t="e">
        <f t="shared" si="115"/>
        <v>#N/A</v>
      </c>
      <c r="AW653" s="44" t="str" cm="1">
        <f t="array" ref="AW653">IF(D653="","",_xlfn.TOROW(lookup!A834:A846))</f>
        <v/>
      </c>
    </row>
    <row r="654" spans="1:49" x14ac:dyDescent="0.25">
      <c r="A654" s="56">
        <v>645</v>
      </c>
      <c r="B654" s="57" t="str">
        <f t="shared" si="111"/>
        <v/>
      </c>
      <c r="C654" s="58"/>
      <c r="D654" s="58"/>
      <c r="E654" s="57"/>
      <c r="F654" s="57" t="str">
        <f t="shared" si="112"/>
        <v/>
      </c>
      <c r="G654" s="57"/>
      <c r="H654" s="59"/>
      <c r="I654" s="59" t="s">
        <v>183</v>
      </c>
      <c r="J654" s="59" t="s">
        <v>183</v>
      </c>
      <c r="K654" s="59"/>
      <c r="L654" s="60" t="str">
        <f t="shared" si="106"/>
        <v/>
      </c>
      <c r="M654" s="60" t="str">
        <f t="shared" si="107"/>
        <v/>
      </c>
      <c r="N654" s="59"/>
      <c r="O654" s="59"/>
      <c r="P654" s="61"/>
      <c r="Q654" s="61"/>
      <c r="R654" s="62" t="str">
        <f>IF(C654="","",_xlfn.XLOOKUP(C654,table_Termination[Connector],table_Termination[Conduit_Size]))</f>
        <v/>
      </c>
      <c r="S654" s="63" t="str">
        <f>IF(C654="","",_xlfn.XLOOKUP(C654,table_Termination[Connector],table_Termination[Wire AWG]))</f>
        <v/>
      </c>
      <c r="T654" s="64" t="str">
        <f t="shared" si="109"/>
        <v/>
      </c>
      <c r="U654" s="65" t="str">
        <f>IF(C654="","",LEFT(_xlfn.XLOOKUP(C654,table_Termination[Connector],table_Termination[Voltage]),3))</f>
        <v/>
      </c>
      <c r="V654" s="66" t="str">
        <f t="shared" si="108"/>
        <v/>
      </c>
      <c r="W654" s="64" t="str" cm="1">
        <f t="array" aca="1" ref="W654" ca="1">IF(C654="","",IF(D654="MCC","------",IF(K654="","Black",_xlfn.XLOOKUP(K654,Table_RotateWireColor[circuit],INDIRECT("Table_RotateWireColor["&amp;U654&amp;"]")))))</f>
        <v/>
      </c>
      <c r="X654" s="64" t="str" cm="1">
        <f t="array" aca="1" ref="X654" ca="1">IF(C654="","",IF(D654="MCC","-----",IF(AH654=1,"-",IF(K654="","Red",_xlfn.XLOOKUP(L654,Table_RotateWireColor[circuit],INDIRECT("Table_RotateWireColor["&amp;U654&amp;"]"))))))</f>
        <v/>
      </c>
      <c r="Y654" s="64" t="str" cm="1">
        <f t="array" aca="1" ref="Y654" ca="1">IF(C654="","",IF(D654="MCC","-----",IF(AH654&lt;=2,"-",IF(K654="","Blue",_xlfn.XLOOKUP(M654,Table_RotateWireColor[circuit],INDIRECT("Table_RotateWireColor["&amp;U654&amp;"]"))))))</f>
        <v/>
      </c>
      <c r="Z654" s="64" t="str" cm="1">
        <f t="array" aca="1" ref="Z654" ca="1">IF(C654="","",IF(D654="MCC","-----",IF(AI654&lt;&gt;1,"-",IF(K654="","White",_xlfn.XLOOKUP("N",Table_RotateWireColor[circuit],INDIRECT("Table_RotateWireColor["&amp;U654&amp;"]"))))))</f>
        <v/>
      </c>
      <c r="AA654" s="64" t="str">
        <f t="shared" si="113"/>
        <v/>
      </c>
      <c r="AB654" s="67" t="str">
        <f>IF(C654="","","PWxx-"&amp;_xlfn.XLOOKUP(C654,table_Termination[Connector],table_Termination[Abbreviation])&amp;"T-xxSALx("&amp;IF(D654="LFMC",0,IF(D654="MCC",1,3))&amp;IF(Q654="Bolt",1,0)&amp;IF(AL654="None",0,IF(AL654="1G",1,IF(AL654="4x4",2,3)))&amp;")")</f>
        <v/>
      </c>
      <c r="AC654" s="68" t="str">
        <f>IF(D654="MCC","MC Cable Wire Colors "&amp;_xlfn.XLOOKUP(C654,table_Termination[Connector],table_Termination[MCC_Wire_Colors]),"")</f>
        <v/>
      </c>
      <c r="AD654" s="69"/>
      <c r="AG654" t="e">
        <f>IF(AND(LEFT(C654,2)="L6",_xlfn.NUMBERVALUE(LEFT(U654,3))&gt;250),"1ph",_xlfn.XLOOKUP(C654,table_Termination[Connector],table_Termination[Phasing]))</f>
        <v>#N/A</v>
      </c>
      <c r="AH654" t="e">
        <f>_xlfn.XLOOKUP('Order Entry'!AG654,lookup!$O$3:$O$7,lookup!$P$3:$P$7)</f>
        <v>#N/A</v>
      </c>
      <c r="AI654" t="e">
        <f>_xlfn.XLOOKUP('Order Entry'!AG654,lookup!$O$3:$O$7,lookup!$Q$3:$Q$7)</f>
        <v>#N/A</v>
      </c>
      <c r="AJ654">
        <f t="shared" si="110"/>
        <v>0</v>
      </c>
      <c r="AK654" t="e">
        <f>_xlfn.XLOOKUP(C654,table_Termination[Connector],table_Termination[Plate_Hole])</f>
        <v>#N/A</v>
      </c>
      <c r="AL654" t="e">
        <f>_xlfn.XLOOKUP(V654,lookup!$AD$68:$AD$72,lookup!$AC$68:$AC$72)</f>
        <v>#N/A</v>
      </c>
      <c r="AM654" s="44" t="str" cm="1">
        <f t="array" ref="AM654">IF(C654="","",IF(_xlfn.XLOOKUP(C654,table_Termination[Connector],table_Termination[Plate_Hole])=1.6,{"4x4","1G"},IF(_xlfn.XLOOKUP(C654,table_Termination[Connector],table_Termination[Plate_Hole])=2.1,"4x4","None")))</f>
        <v/>
      </c>
      <c r="AO654" s="44" t="str" cm="1">
        <f t="array" ref="AO654">IF(AM654="","None",_xlfn.XLOOKUP(_xlfn.ANCHORARRAY(AM654),lookup!$AC$68:$AC$72,lookup!$AD$68:$AD$72))</f>
        <v>None</v>
      </c>
      <c r="AQ654" s="44" t="s">
        <v>283</v>
      </c>
      <c r="AR654" t="str">
        <f>IF(C654="","",_xlfn.XLOOKUP(_xlfn.XLOOKUP(C654,table_Termination[Connector],table_Termination[SQD_Breaker]),Table_Breaker[breaker],Table_Breaker[Description]))</f>
        <v/>
      </c>
      <c r="AS654" t="str">
        <f>IF(C654="","",_xlfn.XLOOKUP(_xlfn.XLOOKUP(C654,table_Termination[Connector],table_Termination[HV_Siem_Breaker]),Table_Breaker[breaker],Table_Breaker[Description],""))</f>
        <v/>
      </c>
      <c r="AT654" s="44" t="s">
        <v>283</v>
      </c>
      <c r="AU654" t="e">
        <f t="shared" si="114"/>
        <v>#N/A</v>
      </c>
      <c r="AV654" t="e">
        <f t="shared" si="115"/>
        <v>#N/A</v>
      </c>
      <c r="AW654" s="44" t="str" cm="1">
        <f t="array" ref="AW654">IF(D654="","",_xlfn.TOROW(lookup!A835:A847))</f>
        <v/>
      </c>
    </row>
    <row r="655" spans="1:49" x14ac:dyDescent="0.25">
      <c r="A655" s="56">
        <v>646</v>
      </c>
      <c r="B655" s="57" t="str">
        <f t="shared" si="111"/>
        <v/>
      </c>
      <c r="C655" s="58"/>
      <c r="D655" s="58"/>
      <c r="E655" s="57"/>
      <c r="F655" s="57" t="str">
        <f t="shared" si="112"/>
        <v/>
      </c>
      <c r="G655" s="57"/>
      <c r="H655" s="59"/>
      <c r="I655" s="59" t="s">
        <v>183</v>
      </c>
      <c r="J655" s="59" t="s">
        <v>183</v>
      </c>
      <c r="K655" s="59"/>
      <c r="L655" s="60" t="str">
        <f t="shared" si="106"/>
        <v/>
      </c>
      <c r="M655" s="60" t="str">
        <f t="shared" si="107"/>
        <v/>
      </c>
      <c r="N655" s="59"/>
      <c r="O655" s="59"/>
      <c r="P655" s="61"/>
      <c r="Q655" s="61"/>
      <c r="R655" s="62" t="str">
        <f>IF(C655="","",_xlfn.XLOOKUP(C655,table_Termination[Connector],table_Termination[Conduit_Size]))</f>
        <v/>
      </c>
      <c r="S655" s="63" t="str">
        <f>IF(C655="","",_xlfn.XLOOKUP(C655,table_Termination[Connector],table_Termination[Wire AWG]))</f>
        <v/>
      </c>
      <c r="T655" s="64" t="str">
        <f t="shared" si="109"/>
        <v/>
      </c>
      <c r="U655" s="65" t="str">
        <f>IF(C655="","",LEFT(_xlfn.XLOOKUP(C655,table_Termination[Connector],table_Termination[Voltage]),3))</f>
        <v/>
      </c>
      <c r="V655" s="66" t="str">
        <f t="shared" si="108"/>
        <v/>
      </c>
      <c r="W655" s="64" t="str" cm="1">
        <f t="array" aca="1" ref="W655" ca="1">IF(C655="","",IF(D655="MCC","------",IF(K655="","Black",_xlfn.XLOOKUP(K655,Table_RotateWireColor[circuit],INDIRECT("Table_RotateWireColor["&amp;U655&amp;"]")))))</f>
        <v/>
      </c>
      <c r="X655" s="64" t="str" cm="1">
        <f t="array" aca="1" ref="X655" ca="1">IF(C655="","",IF(D655="MCC","-----",IF(AH655=1,"-",IF(K655="","Red",_xlfn.XLOOKUP(L655,Table_RotateWireColor[circuit],INDIRECT("Table_RotateWireColor["&amp;U655&amp;"]"))))))</f>
        <v/>
      </c>
      <c r="Y655" s="64" t="str" cm="1">
        <f t="array" aca="1" ref="Y655" ca="1">IF(C655="","",IF(D655="MCC","-----",IF(AH655&lt;=2,"-",IF(K655="","Blue",_xlfn.XLOOKUP(M655,Table_RotateWireColor[circuit],INDIRECT("Table_RotateWireColor["&amp;U655&amp;"]"))))))</f>
        <v/>
      </c>
      <c r="Z655" s="64" t="str" cm="1">
        <f t="array" aca="1" ref="Z655" ca="1">IF(C655="","",IF(D655="MCC","-----",IF(AI655&lt;&gt;1,"-",IF(K655="","White",_xlfn.XLOOKUP("N",Table_RotateWireColor[circuit],INDIRECT("Table_RotateWireColor["&amp;U655&amp;"]"))))))</f>
        <v/>
      </c>
      <c r="AA655" s="64" t="str">
        <f t="shared" si="113"/>
        <v/>
      </c>
      <c r="AB655" s="67" t="str">
        <f>IF(C655="","","PWxx-"&amp;_xlfn.XLOOKUP(C655,table_Termination[Connector],table_Termination[Abbreviation])&amp;"T-xxSALx("&amp;IF(D655="LFMC",0,IF(D655="MCC",1,3))&amp;IF(Q655="Bolt",1,0)&amp;IF(AL655="None",0,IF(AL655="1G",1,IF(AL655="4x4",2,3)))&amp;")")</f>
        <v/>
      </c>
      <c r="AC655" s="68" t="str">
        <f>IF(D655="MCC","MC Cable Wire Colors "&amp;_xlfn.XLOOKUP(C655,table_Termination[Connector],table_Termination[MCC_Wire_Colors]),"")</f>
        <v/>
      </c>
      <c r="AD655" s="69"/>
      <c r="AG655" t="e">
        <f>IF(AND(LEFT(C655,2)="L6",_xlfn.NUMBERVALUE(LEFT(U655,3))&gt;250),"1ph",_xlfn.XLOOKUP(C655,table_Termination[Connector],table_Termination[Phasing]))</f>
        <v>#N/A</v>
      </c>
      <c r="AH655" t="e">
        <f>_xlfn.XLOOKUP('Order Entry'!AG655,lookup!$O$3:$O$7,lookup!$P$3:$P$7)</f>
        <v>#N/A</v>
      </c>
      <c r="AI655" t="e">
        <f>_xlfn.XLOOKUP('Order Entry'!AG655,lookup!$O$3:$O$7,lookup!$Q$3:$Q$7)</f>
        <v>#N/A</v>
      </c>
      <c r="AJ655">
        <f t="shared" si="110"/>
        <v>0</v>
      </c>
      <c r="AK655" t="e">
        <f>_xlfn.XLOOKUP(C655,table_Termination[Connector],table_Termination[Plate_Hole])</f>
        <v>#N/A</v>
      </c>
      <c r="AL655" t="e">
        <f>_xlfn.XLOOKUP(V655,lookup!$AD$68:$AD$72,lookup!$AC$68:$AC$72)</f>
        <v>#N/A</v>
      </c>
      <c r="AM655" s="44" t="str" cm="1">
        <f t="array" ref="AM655">IF(C655="","",IF(_xlfn.XLOOKUP(C655,table_Termination[Connector],table_Termination[Plate_Hole])=1.6,{"4x4","1G"},IF(_xlfn.XLOOKUP(C655,table_Termination[Connector],table_Termination[Plate_Hole])=2.1,"4x4","None")))</f>
        <v/>
      </c>
      <c r="AO655" s="44" t="str" cm="1">
        <f t="array" ref="AO655">IF(AM655="","None",_xlfn.XLOOKUP(_xlfn.ANCHORARRAY(AM655),lookup!$AC$68:$AC$72,lookup!$AD$68:$AD$72))</f>
        <v>None</v>
      </c>
      <c r="AQ655" s="44" t="s">
        <v>283</v>
      </c>
      <c r="AR655" t="str">
        <f>IF(C655="","",_xlfn.XLOOKUP(_xlfn.XLOOKUP(C655,table_Termination[Connector],table_Termination[SQD_Breaker]),Table_Breaker[breaker],Table_Breaker[Description]))</f>
        <v/>
      </c>
      <c r="AS655" t="str">
        <f>IF(C655="","",_xlfn.XLOOKUP(_xlfn.XLOOKUP(C655,table_Termination[Connector],table_Termination[HV_Siem_Breaker]),Table_Breaker[breaker],Table_Breaker[Description],""))</f>
        <v/>
      </c>
      <c r="AT655" s="44" t="s">
        <v>283</v>
      </c>
      <c r="AU655" t="e">
        <f t="shared" si="114"/>
        <v>#N/A</v>
      </c>
      <c r="AV655" t="e">
        <f t="shared" si="115"/>
        <v>#N/A</v>
      </c>
      <c r="AW655" s="44" t="str" cm="1">
        <f t="array" ref="AW655">IF(D655="","",_xlfn.TOROW(lookup!A836:A848))</f>
        <v/>
      </c>
    </row>
    <row r="656" spans="1:49" x14ac:dyDescent="0.25">
      <c r="A656" s="56">
        <v>647</v>
      </c>
      <c r="B656" s="57" t="str">
        <f t="shared" si="111"/>
        <v/>
      </c>
      <c r="C656" s="58"/>
      <c r="D656" s="58"/>
      <c r="E656" s="57"/>
      <c r="F656" s="57" t="str">
        <f t="shared" si="112"/>
        <v/>
      </c>
      <c r="G656" s="57"/>
      <c r="H656" s="59"/>
      <c r="I656" s="59" t="s">
        <v>183</v>
      </c>
      <c r="J656" s="59" t="s">
        <v>183</v>
      </c>
      <c r="K656" s="59"/>
      <c r="L656" s="60" t="str">
        <f t="shared" si="106"/>
        <v/>
      </c>
      <c r="M656" s="60" t="str">
        <f t="shared" si="107"/>
        <v/>
      </c>
      <c r="N656" s="59"/>
      <c r="O656" s="59"/>
      <c r="P656" s="61"/>
      <c r="Q656" s="61"/>
      <c r="R656" s="62" t="str">
        <f>IF(C656="","",_xlfn.XLOOKUP(C656,table_Termination[Connector],table_Termination[Conduit_Size]))</f>
        <v/>
      </c>
      <c r="S656" s="63" t="str">
        <f>IF(C656="","",_xlfn.XLOOKUP(C656,table_Termination[Connector],table_Termination[Wire AWG]))</f>
        <v/>
      </c>
      <c r="T656" s="64" t="str">
        <f t="shared" si="109"/>
        <v/>
      </c>
      <c r="U656" s="65" t="str">
        <f>IF(C656="","",LEFT(_xlfn.XLOOKUP(C656,table_Termination[Connector],table_Termination[Voltage]),3))</f>
        <v/>
      </c>
      <c r="V656" s="66" t="str">
        <f t="shared" si="108"/>
        <v/>
      </c>
      <c r="W656" s="64" t="str" cm="1">
        <f t="array" aca="1" ref="W656" ca="1">IF(C656="","",IF(D656="MCC","------",IF(K656="","Black",_xlfn.XLOOKUP(K656,Table_RotateWireColor[circuit],INDIRECT("Table_RotateWireColor["&amp;U656&amp;"]")))))</f>
        <v/>
      </c>
      <c r="X656" s="64" t="str" cm="1">
        <f t="array" aca="1" ref="X656" ca="1">IF(C656="","",IF(D656="MCC","-----",IF(AH656=1,"-",IF(K656="","Red",_xlfn.XLOOKUP(L656,Table_RotateWireColor[circuit],INDIRECT("Table_RotateWireColor["&amp;U656&amp;"]"))))))</f>
        <v/>
      </c>
      <c r="Y656" s="64" t="str" cm="1">
        <f t="array" aca="1" ref="Y656" ca="1">IF(C656="","",IF(D656="MCC","-----",IF(AH656&lt;=2,"-",IF(K656="","Blue",_xlfn.XLOOKUP(M656,Table_RotateWireColor[circuit],INDIRECT("Table_RotateWireColor["&amp;U656&amp;"]"))))))</f>
        <v/>
      </c>
      <c r="Z656" s="64" t="str" cm="1">
        <f t="array" aca="1" ref="Z656" ca="1">IF(C656="","",IF(D656="MCC","-----",IF(AI656&lt;&gt;1,"-",IF(K656="","White",_xlfn.XLOOKUP("N",Table_RotateWireColor[circuit],INDIRECT("Table_RotateWireColor["&amp;U656&amp;"]"))))))</f>
        <v/>
      </c>
      <c r="AA656" s="64" t="str">
        <f t="shared" si="113"/>
        <v/>
      </c>
      <c r="AB656" s="67" t="str">
        <f>IF(C656="","","PWxx-"&amp;_xlfn.XLOOKUP(C656,table_Termination[Connector],table_Termination[Abbreviation])&amp;"T-xxSALx("&amp;IF(D656="LFMC",0,IF(D656="MCC",1,3))&amp;IF(Q656="Bolt",1,0)&amp;IF(AL656="None",0,IF(AL656="1G",1,IF(AL656="4x4",2,3)))&amp;")")</f>
        <v/>
      </c>
      <c r="AC656" s="68" t="str">
        <f>IF(D656="MCC","MC Cable Wire Colors "&amp;_xlfn.XLOOKUP(C656,table_Termination[Connector],table_Termination[MCC_Wire_Colors]),"")</f>
        <v/>
      </c>
      <c r="AD656" s="69"/>
      <c r="AG656" t="e">
        <f>IF(AND(LEFT(C656,2)="L6",_xlfn.NUMBERVALUE(LEFT(U656,3))&gt;250),"1ph",_xlfn.XLOOKUP(C656,table_Termination[Connector],table_Termination[Phasing]))</f>
        <v>#N/A</v>
      </c>
      <c r="AH656" t="e">
        <f>_xlfn.XLOOKUP('Order Entry'!AG656,lookup!$O$3:$O$7,lookup!$P$3:$P$7)</f>
        <v>#N/A</v>
      </c>
      <c r="AI656" t="e">
        <f>_xlfn.XLOOKUP('Order Entry'!AG656,lookup!$O$3:$O$7,lookup!$Q$3:$Q$7)</f>
        <v>#N/A</v>
      </c>
      <c r="AJ656">
        <f t="shared" si="110"/>
        <v>0</v>
      </c>
      <c r="AK656" t="e">
        <f>_xlfn.XLOOKUP(C656,table_Termination[Connector],table_Termination[Plate_Hole])</f>
        <v>#N/A</v>
      </c>
      <c r="AL656" t="e">
        <f>_xlfn.XLOOKUP(V656,lookup!$AD$68:$AD$72,lookup!$AC$68:$AC$72)</f>
        <v>#N/A</v>
      </c>
      <c r="AM656" s="44" t="str" cm="1">
        <f t="array" ref="AM656">IF(C656="","",IF(_xlfn.XLOOKUP(C656,table_Termination[Connector],table_Termination[Plate_Hole])=1.6,{"4x4","1G"},IF(_xlfn.XLOOKUP(C656,table_Termination[Connector],table_Termination[Plate_Hole])=2.1,"4x4","None")))</f>
        <v/>
      </c>
      <c r="AO656" s="44" t="str" cm="1">
        <f t="array" ref="AO656">IF(AM656="","None",_xlfn.XLOOKUP(_xlfn.ANCHORARRAY(AM656),lookup!$AC$68:$AC$72,lookup!$AD$68:$AD$72))</f>
        <v>None</v>
      </c>
      <c r="AQ656" s="44" t="s">
        <v>283</v>
      </c>
      <c r="AR656" t="str">
        <f>IF(C656="","",_xlfn.XLOOKUP(_xlfn.XLOOKUP(C656,table_Termination[Connector],table_Termination[SQD_Breaker]),Table_Breaker[breaker],Table_Breaker[Description]))</f>
        <v/>
      </c>
      <c r="AS656" t="str">
        <f>IF(C656="","",_xlfn.XLOOKUP(_xlfn.XLOOKUP(C656,table_Termination[Connector],table_Termination[HV_Siem_Breaker]),Table_Breaker[breaker],Table_Breaker[Description],""))</f>
        <v/>
      </c>
      <c r="AT656" s="44" t="s">
        <v>283</v>
      </c>
      <c r="AU656" t="e">
        <f t="shared" si="114"/>
        <v>#N/A</v>
      </c>
      <c r="AV656" t="e">
        <f t="shared" si="115"/>
        <v>#N/A</v>
      </c>
      <c r="AW656" s="44" t="str" cm="1">
        <f t="array" ref="AW656">IF(D656="","",_xlfn.TOROW(lookup!A837:A849))</f>
        <v/>
      </c>
    </row>
    <row r="657" spans="1:49" x14ac:dyDescent="0.25">
      <c r="A657" s="56">
        <v>648</v>
      </c>
      <c r="B657" s="57" t="str">
        <f t="shared" si="111"/>
        <v/>
      </c>
      <c r="C657" s="58"/>
      <c r="D657" s="58"/>
      <c r="E657" s="57"/>
      <c r="F657" s="57" t="str">
        <f t="shared" si="112"/>
        <v/>
      </c>
      <c r="G657" s="57"/>
      <c r="H657" s="59"/>
      <c r="I657" s="59" t="s">
        <v>183</v>
      </c>
      <c r="J657" s="59" t="s">
        <v>183</v>
      </c>
      <c r="K657" s="59"/>
      <c r="L657" s="60" t="str">
        <f t="shared" si="106"/>
        <v/>
      </c>
      <c r="M657" s="60" t="str">
        <f t="shared" si="107"/>
        <v/>
      </c>
      <c r="N657" s="59"/>
      <c r="O657" s="59"/>
      <c r="P657" s="61"/>
      <c r="Q657" s="61"/>
      <c r="R657" s="62" t="str">
        <f>IF(C657="","",_xlfn.XLOOKUP(C657,table_Termination[Connector],table_Termination[Conduit_Size]))</f>
        <v/>
      </c>
      <c r="S657" s="63" t="str">
        <f>IF(C657="","",_xlfn.XLOOKUP(C657,table_Termination[Connector],table_Termination[Wire AWG]))</f>
        <v/>
      </c>
      <c r="T657" s="64" t="str">
        <f t="shared" si="109"/>
        <v/>
      </c>
      <c r="U657" s="65" t="str">
        <f>IF(C657="","",LEFT(_xlfn.XLOOKUP(C657,table_Termination[Connector],table_Termination[Voltage]),3))</f>
        <v/>
      </c>
      <c r="V657" s="66" t="str">
        <f t="shared" si="108"/>
        <v/>
      </c>
      <c r="W657" s="64" t="str" cm="1">
        <f t="array" aca="1" ref="W657" ca="1">IF(C657="","",IF(D657="MCC","------",IF(K657="","Black",_xlfn.XLOOKUP(K657,Table_RotateWireColor[circuit],INDIRECT("Table_RotateWireColor["&amp;U657&amp;"]")))))</f>
        <v/>
      </c>
      <c r="X657" s="64" t="str" cm="1">
        <f t="array" aca="1" ref="X657" ca="1">IF(C657="","",IF(D657="MCC","-----",IF(AH657=1,"-",IF(K657="","Red",_xlfn.XLOOKUP(L657,Table_RotateWireColor[circuit],INDIRECT("Table_RotateWireColor["&amp;U657&amp;"]"))))))</f>
        <v/>
      </c>
      <c r="Y657" s="64" t="str" cm="1">
        <f t="array" aca="1" ref="Y657" ca="1">IF(C657="","",IF(D657="MCC","-----",IF(AH657&lt;=2,"-",IF(K657="","Blue",_xlfn.XLOOKUP(M657,Table_RotateWireColor[circuit],INDIRECT("Table_RotateWireColor["&amp;U657&amp;"]"))))))</f>
        <v/>
      </c>
      <c r="Z657" s="64" t="str" cm="1">
        <f t="array" aca="1" ref="Z657" ca="1">IF(C657="","",IF(D657="MCC","-----",IF(AI657&lt;&gt;1,"-",IF(K657="","White",_xlfn.XLOOKUP("N",Table_RotateWireColor[circuit],INDIRECT("Table_RotateWireColor["&amp;U657&amp;"]"))))))</f>
        <v/>
      </c>
      <c r="AA657" s="64" t="str">
        <f t="shared" si="113"/>
        <v/>
      </c>
      <c r="AB657" s="67" t="str">
        <f>IF(C657="","","PWxx-"&amp;_xlfn.XLOOKUP(C657,table_Termination[Connector],table_Termination[Abbreviation])&amp;"T-xxSALx("&amp;IF(D657="LFMC",0,IF(D657="MCC",1,3))&amp;IF(Q657="Bolt",1,0)&amp;IF(AL657="None",0,IF(AL657="1G",1,IF(AL657="4x4",2,3)))&amp;")")</f>
        <v/>
      </c>
      <c r="AC657" s="68" t="str">
        <f>IF(D657="MCC","MC Cable Wire Colors "&amp;_xlfn.XLOOKUP(C657,table_Termination[Connector],table_Termination[MCC_Wire_Colors]),"")</f>
        <v/>
      </c>
      <c r="AD657" s="69"/>
      <c r="AG657" t="e">
        <f>IF(AND(LEFT(C657,2)="L6",_xlfn.NUMBERVALUE(LEFT(U657,3))&gt;250),"1ph",_xlfn.XLOOKUP(C657,table_Termination[Connector],table_Termination[Phasing]))</f>
        <v>#N/A</v>
      </c>
      <c r="AH657" t="e">
        <f>_xlfn.XLOOKUP('Order Entry'!AG657,lookup!$O$3:$O$7,lookup!$P$3:$P$7)</f>
        <v>#N/A</v>
      </c>
      <c r="AI657" t="e">
        <f>_xlfn.XLOOKUP('Order Entry'!AG657,lookup!$O$3:$O$7,lookup!$Q$3:$Q$7)</f>
        <v>#N/A</v>
      </c>
      <c r="AJ657">
        <f t="shared" si="110"/>
        <v>0</v>
      </c>
      <c r="AK657" t="e">
        <f>_xlfn.XLOOKUP(C657,table_Termination[Connector],table_Termination[Plate_Hole])</f>
        <v>#N/A</v>
      </c>
      <c r="AL657" t="e">
        <f>_xlfn.XLOOKUP(V657,lookup!$AD$68:$AD$72,lookup!$AC$68:$AC$72)</f>
        <v>#N/A</v>
      </c>
      <c r="AM657" s="44" t="str" cm="1">
        <f t="array" ref="AM657">IF(C657="","",IF(_xlfn.XLOOKUP(C657,table_Termination[Connector],table_Termination[Plate_Hole])=1.6,{"4x4","1G"},IF(_xlfn.XLOOKUP(C657,table_Termination[Connector],table_Termination[Plate_Hole])=2.1,"4x4","None")))</f>
        <v/>
      </c>
      <c r="AO657" s="44" t="str" cm="1">
        <f t="array" ref="AO657">IF(AM657="","None",_xlfn.XLOOKUP(_xlfn.ANCHORARRAY(AM657),lookup!$AC$68:$AC$72,lookup!$AD$68:$AD$72))</f>
        <v>None</v>
      </c>
      <c r="AQ657" s="44" t="s">
        <v>283</v>
      </c>
      <c r="AR657" t="str">
        <f>IF(C657="","",_xlfn.XLOOKUP(_xlfn.XLOOKUP(C657,table_Termination[Connector],table_Termination[SQD_Breaker]),Table_Breaker[breaker],Table_Breaker[Description]))</f>
        <v/>
      </c>
      <c r="AS657" t="str">
        <f>IF(C657="","",_xlfn.XLOOKUP(_xlfn.XLOOKUP(C657,table_Termination[Connector],table_Termination[HV_Siem_Breaker]),Table_Breaker[breaker],Table_Breaker[Description],""))</f>
        <v/>
      </c>
      <c r="AT657" s="44" t="s">
        <v>283</v>
      </c>
      <c r="AU657" t="e">
        <f t="shared" si="114"/>
        <v>#N/A</v>
      </c>
      <c r="AV657" t="e">
        <f t="shared" si="115"/>
        <v>#N/A</v>
      </c>
      <c r="AW657" s="44" t="str" cm="1">
        <f t="array" ref="AW657">IF(D657="","",_xlfn.TOROW(lookup!A838:A850))</f>
        <v/>
      </c>
    </row>
    <row r="658" spans="1:49" x14ac:dyDescent="0.25">
      <c r="A658" s="56">
        <v>649</v>
      </c>
      <c r="B658" s="57" t="str">
        <f t="shared" si="111"/>
        <v/>
      </c>
      <c r="C658" s="58"/>
      <c r="D658" s="58"/>
      <c r="E658" s="57"/>
      <c r="F658" s="57" t="str">
        <f t="shared" si="112"/>
        <v/>
      </c>
      <c r="G658" s="57"/>
      <c r="H658" s="59"/>
      <c r="I658" s="59" t="s">
        <v>183</v>
      </c>
      <c r="J658" s="59" t="s">
        <v>183</v>
      </c>
      <c r="K658" s="59"/>
      <c r="L658" s="60" t="str">
        <f t="shared" si="106"/>
        <v/>
      </c>
      <c r="M658" s="60" t="str">
        <f t="shared" si="107"/>
        <v/>
      </c>
      <c r="N658" s="59"/>
      <c r="O658" s="59"/>
      <c r="P658" s="61"/>
      <c r="Q658" s="61"/>
      <c r="R658" s="62" t="str">
        <f>IF(C658="","",_xlfn.XLOOKUP(C658,table_Termination[Connector],table_Termination[Conduit_Size]))</f>
        <v/>
      </c>
      <c r="S658" s="63" t="str">
        <f>IF(C658="","",_xlfn.XLOOKUP(C658,table_Termination[Connector],table_Termination[Wire AWG]))</f>
        <v/>
      </c>
      <c r="T658" s="64" t="str">
        <f t="shared" si="109"/>
        <v/>
      </c>
      <c r="U658" s="65" t="str">
        <f>IF(C658="","",LEFT(_xlfn.XLOOKUP(C658,table_Termination[Connector],table_Termination[Voltage]),3))</f>
        <v/>
      </c>
      <c r="V658" s="66" t="str">
        <f t="shared" si="108"/>
        <v/>
      </c>
      <c r="W658" s="64" t="str" cm="1">
        <f t="array" aca="1" ref="W658" ca="1">IF(C658="","",IF(D658="MCC","------",IF(K658="","Black",_xlfn.XLOOKUP(K658,Table_RotateWireColor[circuit],INDIRECT("Table_RotateWireColor["&amp;U658&amp;"]")))))</f>
        <v/>
      </c>
      <c r="X658" s="64" t="str" cm="1">
        <f t="array" aca="1" ref="X658" ca="1">IF(C658="","",IF(D658="MCC","-----",IF(AH658=1,"-",IF(K658="","Red",_xlfn.XLOOKUP(L658,Table_RotateWireColor[circuit],INDIRECT("Table_RotateWireColor["&amp;U658&amp;"]"))))))</f>
        <v/>
      </c>
      <c r="Y658" s="64" t="str" cm="1">
        <f t="array" aca="1" ref="Y658" ca="1">IF(C658="","",IF(D658="MCC","-----",IF(AH658&lt;=2,"-",IF(K658="","Blue",_xlfn.XLOOKUP(M658,Table_RotateWireColor[circuit],INDIRECT("Table_RotateWireColor["&amp;U658&amp;"]"))))))</f>
        <v/>
      </c>
      <c r="Z658" s="64" t="str" cm="1">
        <f t="array" aca="1" ref="Z658" ca="1">IF(C658="","",IF(D658="MCC","-----",IF(AI658&lt;&gt;1,"-",IF(K658="","White",_xlfn.XLOOKUP("N",Table_RotateWireColor[circuit],INDIRECT("Table_RotateWireColor["&amp;U658&amp;"]"))))))</f>
        <v/>
      </c>
      <c r="AA658" s="64" t="str">
        <f t="shared" si="113"/>
        <v/>
      </c>
      <c r="AB658" s="67" t="str">
        <f>IF(C658="","","PWxx-"&amp;_xlfn.XLOOKUP(C658,table_Termination[Connector],table_Termination[Abbreviation])&amp;"T-xxSALx("&amp;IF(D658="LFMC",0,IF(D658="MCC",1,3))&amp;IF(Q658="Bolt",1,0)&amp;IF(AL658="None",0,IF(AL658="1G",1,IF(AL658="4x4",2,3)))&amp;")")</f>
        <v/>
      </c>
      <c r="AC658" s="68" t="str">
        <f>IF(D658="MCC","MC Cable Wire Colors "&amp;_xlfn.XLOOKUP(C658,table_Termination[Connector],table_Termination[MCC_Wire_Colors]),"")</f>
        <v/>
      </c>
      <c r="AD658" s="69"/>
      <c r="AG658" t="e">
        <f>IF(AND(LEFT(C658,2)="L6",_xlfn.NUMBERVALUE(LEFT(U658,3))&gt;250),"1ph",_xlfn.XLOOKUP(C658,table_Termination[Connector],table_Termination[Phasing]))</f>
        <v>#N/A</v>
      </c>
      <c r="AH658" t="e">
        <f>_xlfn.XLOOKUP('Order Entry'!AG658,lookup!$O$3:$O$7,lookup!$P$3:$P$7)</f>
        <v>#N/A</v>
      </c>
      <c r="AI658" t="e">
        <f>_xlfn.XLOOKUP('Order Entry'!AG658,lookup!$O$3:$O$7,lookup!$Q$3:$Q$7)</f>
        <v>#N/A</v>
      </c>
      <c r="AJ658">
        <f t="shared" si="110"/>
        <v>0</v>
      </c>
      <c r="AK658" t="e">
        <f>_xlfn.XLOOKUP(C658,table_Termination[Connector],table_Termination[Plate_Hole])</f>
        <v>#N/A</v>
      </c>
      <c r="AL658" t="e">
        <f>_xlfn.XLOOKUP(V658,lookup!$AD$68:$AD$72,lookup!$AC$68:$AC$72)</f>
        <v>#N/A</v>
      </c>
      <c r="AM658" s="44" t="str" cm="1">
        <f t="array" ref="AM658">IF(C658="","",IF(_xlfn.XLOOKUP(C658,table_Termination[Connector],table_Termination[Plate_Hole])=1.6,{"4x4","1G"},IF(_xlfn.XLOOKUP(C658,table_Termination[Connector],table_Termination[Plate_Hole])=2.1,"4x4","None")))</f>
        <v/>
      </c>
      <c r="AO658" s="44" t="str" cm="1">
        <f t="array" ref="AO658">IF(AM658="","None",_xlfn.XLOOKUP(_xlfn.ANCHORARRAY(AM658),lookup!$AC$68:$AC$72,lookup!$AD$68:$AD$72))</f>
        <v>None</v>
      </c>
      <c r="AQ658" s="44" t="s">
        <v>283</v>
      </c>
      <c r="AR658" t="str">
        <f>IF(C658="","",_xlfn.XLOOKUP(_xlfn.XLOOKUP(C658,table_Termination[Connector],table_Termination[SQD_Breaker]),Table_Breaker[breaker],Table_Breaker[Description]))</f>
        <v/>
      </c>
      <c r="AS658" t="str">
        <f>IF(C658="","",_xlfn.XLOOKUP(_xlfn.XLOOKUP(C658,table_Termination[Connector],table_Termination[HV_Siem_Breaker]),Table_Breaker[breaker],Table_Breaker[Description],""))</f>
        <v/>
      </c>
      <c r="AT658" s="44" t="s">
        <v>283</v>
      </c>
      <c r="AU658" t="e">
        <f t="shared" si="114"/>
        <v>#N/A</v>
      </c>
      <c r="AV658" t="e">
        <f t="shared" si="115"/>
        <v>#N/A</v>
      </c>
      <c r="AW658" s="44" t="str" cm="1">
        <f t="array" ref="AW658">IF(D658="","",_xlfn.TOROW(lookup!A839:A851))</f>
        <v/>
      </c>
    </row>
    <row r="659" spans="1:49" x14ac:dyDescent="0.25">
      <c r="A659" s="56">
        <v>650</v>
      </c>
      <c r="B659" s="57" t="str">
        <f t="shared" si="111"/>
        <v/>
      </c>
      <c r="C659" s="58"/>
      <c r="D659" s="58"/>
      <c r="E659" s="57"/>
      <c r="F659" s="57" t="str">
        <f t="shared" si="112"/>
        <v/>
      </c>
      <c r="G659" s="57"/>
      <c r="H659" s="59"/>
      <c r="I659" s="59" t="s">
        <v>183</v>
      </c>
      <c r="J659" s="59" t="s">
        <v>183</v>
      </c>
      <c r="K659" s="59"/>
      <c r="L659" s="60" t="str">
        <f t="shared" si="106"/>
        <v/>
      </c>
      <c r="M659" s="60" t="str">
        <f t="shared" si="107"/>
        <v/>
      </c>
      <c r="N659" s="59"/>
      <c r="O659" s="59"/>
      <c r="P659" s="61"/>
      <c r="Q659" s="61"/>
      <c r="R659" s="62" t="str">
        <f>IF(C659="","",_xlfn.XLOOKUP(C659,table_Termination[Connector],table_Termination[Conduit_Size]))</f>
        <v/>
      </c>
      <c r="S659" s="63" t="str">
        <f>IF(C659="","",_xlfn.XLOOKUP(C659,table_Termination[Connector],table_Termination[Wire AWG]))</f>
        <v/>
      </c>
      <c r="T659" s="64" t="str">
        <f t="shared" si="109"/>
        <v/>
      </c>
      <c r="U659" s="65" t="str">
        <f>IF(C659="","",LEFT(_xlfn.XLOOKUP(C659,table_Termination[Connector],table_Termination[Voltage]),3))</f>
        <v/>
      </c>
      <c r="V659" s="66" t="str">
        <f t="shared" si="108"/>
        <v/>
      </c>
      <c r="W659" s="64" t="str" cm="1">
        <f t="array" aca="1" ref="W659" ca="1">IF(C659="","",IF(D659="MCC","------",IF(K659="","Black",_xlfn.XLOOKUP(K659,Table_RotateWireColor[circuit],INDIRECT("Table_RotateWireColor["&amp;U659&amp;"]")))))</f>
        <v/>
      </c>
      <c r="X659" s="64" t="str" cm="1">
        <f t="array" aca="1" ref="X659" ca="1">IF(C659="","",IF(D659="MCC","-----",IF(AH659=1,"-",IF(K659="","Red",_xlfn.XLOOKUP(L659,Table_RotateWireColor[circuit],INDIRECT("Table_RotateWireColor["&amp;U659&amp;"]"))))))</f>
        <v/>
      </c>
      <c r="Y659" s="64" t="str" cm="1">
        <f t="array" aca="1" ref="Y659" ca="1">IF(C659="","",IF(D659="MCC","-----",IF(AH659&lt;=2,"-",IF(K659="","Blue",_xlfn.XLOOKUP(M659,Table_RotateWireColor[circuit],INDIRECT("Table_RotateWireColor["&amp;U659&amp;"]"))))))</f>
        <v/>
      </c>
      <c r="Z659" s="64" t="str" cm="1">
        <f t="array" aca="1" ref="Z659" ca="1">IF(C659="","",IF(D659="MCC","-----",IF(AI659&lt;&gt;1,"-",IF(K659="","White",_xlfn.XLOOKUP("N",Table_RotateWireColor[circuit],INDIRECT("Table_RotateWireColor["&amp;U659&amp;"]"))))))</f>
        <v/>
      </c>
      <c r="AA659" s="64" t="str">
        <f t="shared" si="113"/>
        <v/>
      </c>
      <c r="AB659" s="67" t="str">
        <f>IF(C659="","","PWxx-"&amp;_xlfn.XLOOKUP(C659,table_Termination[Connector],table_Termination[Abbreviation])&amp;"T-xxSALx("&amp;IF(D659="LFMC",0,IF(D659="MCC",1,3))&amp;IF(Q659="Bolt",1,0)&amp;IF(AL659="None",0,IF(AL659="1G",1,IF(AL659="4x4",2,3)))&amp;")")</f>
        <v/>
      </c>
      <c r="AC659" s="68" t="str">
        <f>IF(D659="MCC","MC Cable Wire Colors "&amp;_xlfn.XLOOKUP(C659,table_Termination[Connector],table_Termination[MCC_Wire_Colors]),"")</f>
        <v/>
      </c>
      <c r="AD659" s="69"/>
      <c r="AG659" t="e">
        <f>IF(AND(LEFT(C659,2)="L6",_xlfn.NUMBERVALUE(LEFT(U659,3))&gt;250),"1ph",_xlfn.XLOOKUP(C659,table_Termination[Connector],table_Termination[Phasing]))</f>
        <v>#N/A</v>
      </c>
      <c r="AH659" t="e">
        <f>_xlfn.XLOOKUP('Order Entry'!AG659,lookup!$O$3:$O$7,lookup!$P$3:$P$7)</f>
        <v>#N/A</v>
      </c>
      <c r="AI659" t="e">
        <f>_xlfn.XLOOKUP('Order Entry'!AG659,lookup!$O$3:$O$7,lookup!$Q$3:$Q$7)</f>
        <v>#N/A</v>
      </c>
      <c r="AJ659">
        <f t="shared" si="110"/>
        <v>0</v>
      </c>
      <c r="AK659" t="e">
        <f>_xlfn.XLOOKUP(C659,table_Termination[Connector],table_Termination[Plate_Hole])</f>
        <v>#N/A</v>
      </c>
      <c r="AL659" t="e">
        <f>_xlfn.XLOOKUP(V659,lookup!$AD$68:$AD$72,lookup!$AC$68:$AC$72)</f>
        <v>#N/A</v>
      </c>
      <c r="AM659" s="44" t="str" cm="1">
        <f t="array" ref="AM659">IF(C659="","",IF(_xlfn.XLOOKUP(C659,table_Termination[Connector],table_Termination[Plate_Hole])=1.6,{"4x4","1G"},IF(_xlfn.XLOOKUP(C659,table_Termination[Connector],table_Termination[Plate_Hole])=2.1,"4x4","None")))</f>
        <v/>
      </c>
      <c r="AO659" s="44" t="str" cm="1">
        <f t="array" ref="AO659">IF(AM659="","None",_xlfn.XLOOKUP(_xlfn.ANCHORARRAY(AM659),lookup!$AC$68:$AC$72,lookup!$AD$68:$AD$72))</f>
        <v>None</v>
      </c>
      <c r="AQ659" s="44" t="s">
        <v>283</v>
      </c>
      <c r="AR659" t="str">
        <f>IF(C659="","",_xlfn.XLOOKUP(_xlfn.XLOOKUP(C659,table_Termination[Connector],table_Termination[SQD_Breaker]),Table_Breaker[breaker],Table_Breaker[Description]))</f>
        <v/>
      </c>
      <c r="AS659" t="str">
        <f>IF(C659="","",_xlfn.XLOOKUP(_xlfn.XLOOKUP(C659,table_Termination[Connector],table_Termination[HV_Siem_Breaker]),Table_Breaker[breaker],Table_Breaker[Description],""))</f>
        <v/>
      </c>
      <c r="AT659" s="44" t="s">
        <v>283</v>
      </c>
      <c r="AU659" t="e">
        <f t="shared" si="114"/>
        <v>#N/A</v>
      </c>
      <c r="AV659" t="e">
        <f t="shared" si="115"/>
        <v>#N/A</v>
      </c>
      <c r="AW659" s="44" t="str" cm="1">
        <f t="array" ref="AW659">IF(D659="","",_xlfn.TOROW(lookup!A840:A852))</f>
        <v/>
      </c>
    </row>
    <row r="660" spans="1:49" x14ac:dyDescent="0.25">
      <c r="A660" s="56">
        <v>651</v>
      </c>
      <c r="B660" s="57" t="str">
        <f t="shared" si="111"/>
        <v/>
      </c>
      <c r="C660" s="58"/>
      <c r="D660" s="58"/>
      <c r="E660" s="57"/>
      <c r="F660" s="57" t="str">
        <f t="shared" si="112"/>
        <v/>
      </c>
      <c r="G660" s="57"/>
      <c r="H660" s="59"/>
      <c r="I660" s="59" t="s">
        <v>183</v>
      </c>
      <c r="J660" s="59" t="s">
        <v>183</v>
      </c>
      <c r="K660" s="59"/>
      <c r="L660" s="60" t="str">
        <f t="shared" si="106"/>
        <v/>
      </c>
      <c r="M660" s="60" t="str">
        <f t="shared" si="107"/>
        <v/>
      </c>
      <c r="N660" s="59"/>
      <c r="O660" s="59"/>
      <c r="P660" s="61"/>
      <c r="Q660" s="61"/>
      <c r="R660" s="62" t="str">
        <f>IF(C660="","",_xlfn.XLOOKUP(C660,table_Termination[Connector],table_Termination[Conduit_Size]))</f>
        <v/>
      </c>
      <c r="S660" s="63" t="str">
        <f>IF(C660="","",_xlfn.XLOOKUP(C660,table_Termination[Connector],table_Termination[Wire AWG]))</f>
        <v/>
      </c>
      <c r="T660" s="64" t="str">
        <f t="shared" si="109"/>
        <v/>
      </c>
      <c r="U660" s="65" t="str">
        <f>IF(C660="","",LEFT(_xlfn.XLOOKUP(C660,table_Termination[Connector],table_Termination[Voltage]),3))</f>
        <v/>
      </c>
      <c r="V660" s="66" t="str">
        <f t="shared" si="108"/>
        <v/>
      </c>
      <c r="W660" s="64" t="str" cm="1">
        <f t="array" aca="1" ref="W660" ca="1">IF(C660="","",IF(D660="MCC","------",IF(K660="","Black",_xlfn.XLOOKUP(K660,Table_RotateWireColor[circuit],INDIRECT("Table_RotateWireColor["&amp;U660&amp;"]")))))</f>
        <v/>
      </c>
      <c r="X660" s="64" t="str" cm="1">
        <f t="array" aca="1" ref="X660" ca="1">IF(C660="","",IF(D660="MCC","-----",IF(AH660=1,"-",IF(K660="","Red",_xlfn.XLOOKUP(L660,Table_RotateWireColor[circuit],INDIRECT("Table_RotateWireColor["&amp;U660&amp;"]"))))))</f>
        <v/>
      </c>
      <c r="Y660" s="64" t="str" cm="1">
        <f t="array" aca="1" ref="Y660" ca="1">IF(C660="","",IF(D660="MCC","-----",IF(AH660&lt;=2,"-",IF(K660="","Blue",_xlfn.XLOOKUP(M660,Table_RotateWireColor[circuit],INDIRECT("Table_RotateWireColor["&amp;U660&amp;"]"))))))</f>
        <v/>
      </c>
      <c r="Z660" s="64" t="str" cm="1">
        <f t="array" aca="1" ref="Z660" ca="1">IF(C660="","",IF(D660="MCC","-----",IF(AI660&lt;&gt;1,"-",IF(K660="","White",_xlfn.XLOOKUP("N",Table_RotateWireColor[circuit],INDIRECT("Table_RotateWireColor["&amp;U660&amp;"]"))))))</f>
        <v/>
      </c>
      <c r="AA660" s="64" t="str">
        <f t="shared" si="113"/>
        <v/>
      </c>
      <c r="AB660" s="67" t="str">
        <f>IF(C660="","","PWxx-"&amp;_xlfn.XLOOKUP(C660,table_Termination[Connector],table_Termination[Abbreviation])&amp;"T-xxSALx("&amp;IF(D660="LFMC",0,IF(D660="MCC",1,3))&amp;IF(Q660="Bolt",1,0)&amp;IF(AL660="None",0,IF(AL660="1G",1,IF(AL660="4x4",2,3)))&amp;")")</f>
        <v/>
      </c>
      <c r="AC660" s="68" t="str">
        <f>IF(D660="MCC","MC Cable Wire Colors "&amp;_xlfn.XLOOKUP(C660,table_Termination[Connector],table_Termination[MCC_Wire_Colors]),"")</f>
        <v/>
      </c>
      <c r="AD660" s="69"/>
      <c r="AG660" t="e">
        <f>IF(AND(LEFT(C660,2)="L6",_xlfn.NUMBERVALUE(LEFT(U660,3))&gt;250),"1ph",_xlfn.XLOOKUP(C660,table_Termination[Connector],table_Termination[Phasing]))</f>
        <v>#N/A</v>
      </c>
      <c r="AH660" t="e">
        <f>_xlfn.XLOOKUP('Order Entry'!AG660,lookup!$O$3:$O$7,lookup!$P$3:$P$7)</f>
        <v>#N/A</v>
      </c>
      <c r="AI660" t="e">
        <f>_xlfn.XLOOKUP('Order Entry'!AG660,lookup!$O$3:$O$7,lookup!$Q$3:$Q$7)</f>
        <v>#N/A</v>
      </c>
      <c r="AJ660">
        <f t="shared" si="110"/>
        <v>0</v>
      </c>
      <c r="AK660" t="e">
        <f>_xlfn.XLOOKUP(C660,table_Termination[Connector],table_Termination[Plate_Hole])</f>
        <v>#N/A</v>
      </c>
      <c r="AL660" t="e">
        <f>_xlfn.XLOOKUP(V660,lookup!$AD$68:$AD$72,lookup!$AC$68:$AC$72)</f>
        <v>#N/A</v>
      </c>
      <c r="AM660" s="44" t="str" cm="1">
        <f t="array" ref="AM660">IF(C660="","",IF(_xlfn.XLOOKUP(C660,table_Termination[Connector],table_Termination[Plate_Hole])=1.6,{"4x4","1G"},IF(_xlfn.XLOOKUP(C660,table_Termination[Connector],table_Termination[Plate_Hole])=2.1,"4x4","None")))</f>
        <v/>
      </c>
      <c r="AO660" s="44" t="str" cm="1">
        <f t="array" ref="AO660">IF(AM660="","None",_xlfn.XLOOKUP(_xlfn.ANCHORARRAY(AM660),lookup!$AC$68:$AC$72,lookup!$AD$68:$AD$72))</f>
        <v>None</v>
      </c>
      <c r="AQ660" s="44" t="s">
        <v>283</v>
      </c>
      <c r="AR660" t="str">
        <f>IF(C660="","",_xlfn.XLOOKUP(_xlfn.XLOOKUP(C660,table_Termination[Connector],table_Termination[SQD_Breaker]),Table_Breaker[breaker],Table_Breaker[Description]))</f>
        <v/>
      </c>
      <c r="AS660" t="str">
        <f>IF(C660="","",_xlfn.XLOOKUP(_xlfn.XLOOKUP(C660,table_Termination[Connector],table_Termination[HV_Siem_Breaker]),Table_Breaker[breaker],Table_Breaker[Description],""))</f>
        <v/>
      </c>
      <c r="AT660" s="44" t="s">
        <v>283</v>
      </c>
      <c r="AU660" t="e">
        <f t="shared" si="114"/>
        <v>#N/A</v>
      </c>
      <c r="AV660" t="e">
        <f t="shared" si="115"/>
        <v>#N/A</v>
      </c>
      <c r="AW660" s="44" t="str" cm="1">
        <f t="array" ref="AW660">IF(D660="","",_xlfn.TOROW(lookup!A841:A853))</f>
        <v/>
      </c>
    </row>
    <row r="661" spans="1:49" x14ac:dyDescent="0.25">
      <c r="A661" s="56">
        <v>652</v>
      </c>
      <c r="B661" s="57" t="str">
        <f t="shared" si="111"/>
        <v/>
      </c>
      <c r="C661" s="58"/>
      <c r="D661" s="58"/>
      <c r="E661" s="57"/>
      <c r="F661" s="57" t="str">
        <f t="shared" si="112"/>
        <v/>
      </c>
      <c r="G661" s="57"/>
      <c r="H661" s="59"/>
      <c r="I661" s="59" t="s">
        <v>183</v>
      </c>
      <c r="J661" s="59" t="s">
        <v>183</v>
      </c>
      <c r="K661" s="59"/>
      <c r="L661" s="60" t="str">
        <f t="shared" si="106"/>
        <v/>
      </c>
      <c r="M661" s="60" t="str">
        <f t="shared" si="107"/>
        <v/>
      </c>
      <c r="N661" s="59"/>
      <c r="O661" s="59"/>
      <c r="P661" s="61"/>
      <c r="Q661" s="61"/>
      <c r="R661" s="62" t="str">
        <f>IF(C661="","",_xlfn.XLOOKUP(C661,table_Termination[Connector],table_Termination[Conduit_Size]))</f>
        <v/>
      </c>
      <c r="S661" s="63" t="str">
        <f>IF(C661="","",_xlfn.XLOOKUP(C661,table_Termination[Connector],table_Termination[Wire AWG]))</f>
        <v/>
      </c>
      <c r="T661" s="64" t="str">
        <f t="shared" si="109"/>
        <v/>
      </c>
      <c r="U661" s="65" t="str">
        <f>IF(C661="","",LEFT(_xlfn.XLOOKUP(C661,table_Termination[Connector],table_Termination[Voltage]),3))</f>
        <v/>
      </c>
      <c r="V661" s="66" t="str">
        <f t="shared" si="108"/>
        <v/>
      </c>
      <c r="W661" s="64" t="str" cm="1">
        <f t="array" aca="1" ref="W661" ca="1">IF(C661="","",IF(D661="MCC","------",IF(K661="","Black",_xlfn.XLOOKUP(K661,Table_RotateWireColor[circuit],INDIRECT("Table_RotateWireColor["&amp;U661&amp;"]")))))</f>
        <v/>
      </c>
      <c r="X661" s="64" t="str" cm="1">
        <f t="array" aca="1" ref="X661" ca="1">IF(C661="","",IF(D661="MCC","-----",IF(AH661=1,"-",IF(K661="","Red",_xlfn.XLOOKUP(L661,Table_RotateWireColor[circuit],INDIRECT("Table_RotateWireColor["&amp;U661&amp;"]"))))))</f>
        <v/>
      </c>
      <c r="Y661" s="64" t="str" cm="1">
        <f t="array" aca="1" ref="Y661" ca="1">IF(C661="","",IF(D661="MCC","-----",IF(AH661&lt;=2,"-",IF(K661="","Blue",_xlfn.XLOOKUP(M661,Table_RotateWireColor[circuit],INDIRECT("Table_RotateWireColor["&amp;U661&amp;"]"))))))</f>
        <v/>
      </c>
      <c r="Z661" s="64" t="str" cm="1">
        <f t="array" aca="1" ref="Z661" ca="1">IF(C661="","",IF(D661="MCC","-----",IF(AI661&lt;&gt;1,"-",IF(K661="","White",_xlfn.XLOOKUP("N",Table_RotateWireColor[circuit],INDIRECT("Table_RotateWireColor["&amp;U661&amp;"]"))))))</f>
        <v/>
      </c>
      <c r="AA661" s="64" t="str">
        <f t="shared" si="113"/>
        <v/>
      </c>
      <c r="AB661" s="67" t="str">
        <f>IF(C661="","","PWxx-"&amp;_xlfn.XLOOKUP(C661,table_Termination[Connector],table_Termination[Abbreviation])&amp;"T-xxSALx("&amp;IF(D661="LFMC",0,IF(D661="MCC",1,3))&amp;IF(Q661="Bolt",1,0)&amp;IF(AL661="None",0,IF(AL661="1G",1,IF(AL661="4x4",2,3)))&amp;")")</f>
        <v/>
      </c>
      <c r="AC661" s="68" t="str">
        <f>IF(D661="MCC","MC Cable Wire Colors "&amp;_xlfn.XLOOKUP(C661,table_Termination[Connector],table_Termination[MCC_Wire_Colors]),"")</f>
        <v/>
      </c>
      <c r="AD661" s="69"/>
      <c r="AG661" t="e">
        <f>IF(AND(LEFT(C661,2)="L6",_xlfn.NUMBERVALUE(LEFT(U661,3))&gt;250),"1ph",_xlfn.XLOOKUP(C661,table_Termination[Connector],table_Termination[Phasing]))</f>
        <v>#N/A</v>
      </c>
      <c r="AH661" t="e">
        <f>_xlfn.XLOOKUP('Order Entry'!AG661,lookup!$O$3:$O$7,lookup!$P$3:$P$7)</f>
        <v>#N/A</v>
      </c>
      <c r="AI661" t="e">
        <f>_xlfn.XLOOKUP('Order Entry'!AG661,lookup!$O$3:$O$7,lookup!$Q$3:$Q$7)</f>
        <v>#N/A</v>
      </c>
      <c r="AJ661">
        <f t="shared" si="110"/>
        <v>0</v>
      </c>
      <c r="AK661" t="e">
        <f>_xlfn.XLOOKUP(C661,table_Termination[Connector],table_Termination[Plate_Hole])</f>
        <v>#N/A</v>
      </c>
      <c r="AL661" t="e">
        <f>_xlfn.XLOOKUP(V661,lookup!$AD$68:$AD$72,lookup!$AC$68:$AC$72)</f>
        <v>#N/A</v>
      </c>
      <c r="AM661" s="44" t="str" cm="1">
        <f t="array" ref="AM661">IF(C661="","",IF(_xlfn.XLOOKUP(C661,table_Termination[Connector],table_Termination[Plate_Hole])=1.6,{"4x4","1G"},IF(_xlfn.XLOOKUP(C661,table_Termination[Connector],table_Termination[Plate_Hole])=2.1,"4x4","None")))</f>
        <v/>
      </c>
      <c r="AO661" s="44" t="str" cm="1">
        <f t="array" ref="AO661">IF(AM661="","None",_xlfn.XLOOKUP(_xlfn.ANCHORARRAY(AM661),lookup!$AC$68:$AC$72,lookup!$AD$68:$AD$72))</f>
        <v>None</v>
      </c>
      <c r="AQ661" s="44" t="s">
        <v>283</v>
      </c>
      <c r="AR661" t="str">
        <f>IF(C661="","",_xlfn.XLOOKUP(_xlfn.XLOOKUP(C661,table_Termination[Connector],table_Termination[SQD_Breaker]),Table_Breaker[breaker],Table_Breaker[Description]))</f>
        <v/>
      </c>
      <c r="AS661" t="str">
        <f>IF(C661="","",_xlfn.XLOOKUP(_xlfn.XLOOKUP(C661,table_Termination[Connector],table_Termination[HV_Siem_Breaker]),Table_Breaker[breaker],Table_Breaker[Description],""))</f>
        <v/>
      </c>
      <c r="AT661" s="44" t="s">
        <v>283</v>
      </c>
      <c r="AU661" t="e">
        <f t="shared" si="114"/>
        <v>#N/A</v>
      </c>
      <c r="AV661" t="e">
        <f t="shared" si="115"/>
        <v>#N/A</v>
      </c>
      <c r="AW661" s="44" t="str" cm="1">
        <f t="array" ref="AW661">IF(D661="","",_xlfn.TOROW(lookup!A842:A854))</f>
        <v/>
      </c>
    </row>
    <row r="662" spans="1:49" x14ac:dyDescent="0.25">
      <c r="A662" s="56">
        <v>653</v>
      </c>
      <c r="B662" s="57" t="str">
        <f t="shared" si="111"/>
        <v/>
      </c>
      <c r="C662" s="58"/>
      <c r="D662" s="58"/>
      <c r="E662" s="57"/>
      <c r="F662" s="57" t="str">
        <f t="shared" si="112"/>
        <v/>
      </c>
      <c r="G662" s="57"/>
      <c r="H662" s="59"/>
      <c r="I662" s="59" t="s">
        <v>183</v>
      </c>
      <c r="J662" s="59" t="s">
        <v>183</v>
      </c>
      <c r="K662" s="59"/>
      <c r="L662" s="60" t="str">
        <f t="shared" si="106"/>
        <v/>
      </c>
      <c r="M662" s="60" t="str">
        <f t="shared" si="107"/>
        <v/>
      </c>
      <c r="N662" s="59"/>
      <c r="O662" s="59"/>
      <c r="P662" s="61"/>
      <c r="Q662" s="61"/>
      <c r="R662" s="62" t="str">
        <f>IF(C662="","",_xlfn.XLOOKUP(C662,table_Termination[Connector],table_Termination[Conduit_Size]))</f>
        <v/>
      </c>
      <c r="S662" s="63" t="str">
        <f>IF(C662="","",_xlfn.XLOOKUP(C662,table_Termination[Connector],table_Termination[Wire AWG]))</f>
        <v/>
      </c>
      <c r="T662" s="64" t="str">
        <f t="shared" si="109"/>
        <v/>
      </c>
      <c r="U662" s="65" t="str">
        <f>IF(C662="","",LEFT(_xlfn.XLOOKUP(C662,table_Termination[Connector],table_Termination[Voltage]),3))</f>
        <v/>
      </c>
      <c r="V662" s="66" t="str">
        <f t="shared" si="108"/>
        <v/>
      </c>
      <c r="W662" s="64" t="str" cm="1">
        <f t="array" aca="1" ref="W662" ca="1">IF(C662="","",IF(D662="MCC","------",IF(K662="","Black",_xlfn.XLOOKUP(K662,Table_RotateWireColor[circuit],INDIRECT("Table_RotateWireColor["&amp;U662&amp;"]")))))</f>
        <v/>
      </c>
      <c r="X662" s="64" t="str" cm="1">
        <f t="array" aca="1" ref="X662" ca="1">IF(C662="","",IF(D662="MCC","-----",IF(AH662=1,"-",IF(K662="","Red",_xlfn.XLOOKUP(L662,Table_RotateWireColor[circuit],INDIRECT("Table_RotateWireColor["&amp;U662&amp;"]"))))))</f>
        <v/>
      </c>
      <c r="Y662" s="64" t="str" cm="1">
        <f t="array" aca="1" ref="Y662" ca="1">IF(C662="","",IF(D662="MCC","-----",IF(AH662&lt;=2,"-",IF(K662="","Blue",_xlfn.XLOOKUP(M662,Table_RotateWireColor[circuit],INDIRECT("Table_RotateWireColor["&amp;U662&amp;"]"))))))</f>
        <v/>
      </c>
      <c r="Z662" s="64" t="str" cm="1">
        <f t="array" aca="1" ref="Z662" ca="1">IF(C662="","",IF(D662="MCC","-----",IF(AI662&lt;&gt;1,"-",IF(K662="","White",_xlfn.XLOOKUP("N",Table_RotateWireColor[circuit],INDIRECT("Table_RotateWireColor["&amp;U662&amp;"]"))))))</f>
        <v/>
      </c>
      <c r="AA662" s="64" t="str">
        <f t="shared" si="113"/>
        <v/>
      </c>
      <c r="AB662" s="67" t="str">
        <f>IF(C662="","","PWxx-"&amp;_xlfn.XLOOKUP(C662,table_Termination[Connector],table_Termination[Abbreviation])&amp;"T-xxSALx("&amp;IF(D662="LFMC",0,IF(D662="MCC",1,3))&amp;IF(Q662="Bolt",1,0)&amp;IF(AL662="None",0,IF(AL662="1G",1,IF(AL662="4x4",2,3)))&amp;")")</f>
        <v/>
      </c>
      <c r="AC662" s="68" t="str">
        <f>IF(D662="MCC","MC Cable Wire Colors "&amp;_xlfn.XLOOKUP(C662,table_Termination[Connector],table_Termination[MCC_Wire_Colors]),"")</f>
        <v/>
      </c>
      <c r="AD662" s="69"/>
      <c r="AG662" t="e">
        <f>IF(AND(LEFT(C662,2)="L6",_xlfn.NUMBERVALUE(LEFT(U662,3))&gt;250),"1ph",_xlfn.XLOOKUP(C662,table_Termination[Connector],table_Termination[Phasing]))</f>
        <v>#N/A</v>
      </c>
      <c r="AH662" t="e">
        <f>_xlfn.XLOOKUP('Order Entry'!AG662,lookup!$O$3:$O$7,lookup!$P$3:$P$7)</f>
        <v>#N/A</v>
      </c>
      <c r="AI662" t="e">
        <f>_xlfn.XLOOKUP('Order Entry'!AG662,lookup!$O$3:$O$7,lookup!$Q$3:$Q$7)</f>
        <v>#N/A</v>
      </c>
      <c r="AJ662">
        <f t="shared" si="110"/>
        <v>0</v>
      </c>
      <c r="AK662" t="e">
        <f>_xlfn.XLOOKUP(C662,table_Termination[Connector],table_Termination[Plate_Hole])</f>
        <v>#N/A</v>
      </c>
      <c r="AL662" t="e">
        <f>_xlfn.XLOOKUP(V662,lookup!$AD$68:$AD$72,lookup!$AC$68:$AC$72)</f>
        <v>#N/A</v>
      </c>
      <c r="AM662" s="44" t="str" cm="1">
        <f t="array" ref="AM662">IF(C662="","",IF(_xlfn.XLOOKUP(C662,table_Termination[Connector],table_Termination[Plate_Hole])=1.6,{"4x4","1G"},IF(_xlfn.XLOOKUP(C662,table_Termination[Connector],table_Termination[Plate_Hole])=2.1,"4x4","None")))</f>
        <v/>
      </c>
      <c r="AO662" s="44" t="str" cm="1">
        <f t="array" ref="AO662">IF(AM662="","None",_xlfn.XLOOKUP(_xlfn.ANCHORARRAY(AM662),lookup!$AC$68:$AC$72,lookup!$AD$68:$AD$72))</f>
        <v>None</v>
      </c>
      <c r="AQ662" s="44" t="s">
        <v>283</v>
      </c>
      <c r="AR662" t="str">
        <f>IF(C662="","",_xlfn.XLOOKUP(_xlfn.XLOOKUP(C662,table_Termination[Connector],table_Termination[SQD_Breaker]),Table_Breaker[breaker],Table_Breaker[Description]))</f>
        <v/>
      </c>
      <c r="AS662" t="str">
        <f>IF(C662="","",_xlfn.XLOOKUP(_xlfn.XLOOKUP(C662,table_Termination[Connector],table_Termination[HV_Siem_Breaker]),Table_Breaker[breaker],Table_Breaker[Description],""))</f>
        <v/>
      </c>
      <c r="AT662" s="44" t="s">
        <v>283</v>
      </c>
      <c r="AU662" t="e">
        <f t="shared" si="114"/>
        <v>#N/A</v>
      </c>
      <c r="AV662" t="e">
        <f t="shared" si="115"/>
        <v>#N/A</v>
      </c>
      <c r="AW662" s="44" t="str" cm="1">
        <f t="array" ref="AW662">IF(D662="","",_xlfn.TOROW(lookup!A843:A855))</f>
        <v/>
      </c>
    </row>
    <row r="663" spans="1:49" x14ac:dyDescent="0.25">
      <c r="A663" s="56">
        <v>654</v>
      </c>
      <c r="B663" s="57" t="str">
        <f t="shared" si="111"/>
        <v/>
      </c>
      <c r="C663" s="58"/>
      <c r="D663" s="58"/>
      <c r="E663" s="57"/>
      <c r="F663" s="57" t="str">
        <f t="shared" si="112"/>
        <v/>
      </c>
      <c r="G663" s="57"/>
      <c r="H663" s="59"/>
      <c r="I663" s="59" t="s">
        <v>183</v>
      </c>
      <c r="J663" s="59" t="s">
        <v>183</v>
      </c>
      <c r="K663" s="59"/>
      <c r="L663" s="60" t="str">
        <f t="shared" si="106"/>
        <v/>
      </c>
      <c r="M663" s="60" t="str">
        <f t="shared" si="107"/>
        <v/>
      </c>
      <c r="N663" s="59"/>
      <c r="O663" s="59"/>
      <c r="P663" s="61"/>
      <c r="Q663" s="61"/>
      <c r="R663" s="62" t="str">
        <f>IF(C663="","",_xlfn.XLOOKUP(C663,table_Termination[Connector],table_Termination[Conduit_Size]))</f>
        <v/>
      </c>
      <c r="S663" s="63" t="str">
        <f>IF(C663="","",_xlfn.XLOOKUP(C663,table_Termination[Connector],table_Termination[Wire AWG]))</f>
        <v/>
      </c>
      <c r="T663" s="64" t="str">
        <f t="shared" si="109"/>
        <v/>
      </c>
      <c r="U663" s="65" t="str">
        <f>IF(C663="","",LEFT(_xlfn.XLOOKUP(C663,table_Termination[Connector],table_Termination[Voltage]),3))</f>
        <v/>
      </c>
      <c r="V663" s="66" t="str">
        <f t="shared" si="108"/>
        <v/>
      </c>
      <c r="W663" s="64" t="str" cm="1">
        <f t="array" aca="1" ref="W663" ca="1">IF(C663="","",IF(D663="MCC","------",IF(K663="","Black",_xlfn.XLOOKUP(K663,Table_RotateWireColor[circuit],INDIRECT("Table_RotateWireColor["&amp;U663&amp;"]")))))</f>
        <v/>
      </c>
      <c r="X663" s="64" t="str" cm="1">
        <f t="array" aca="1" ref="X663" ca="1">IF(C663="","",IF(D663="MCC","-----",IF(AH663=1,"-",IF(K663="","Red",_xlfn.XLOOKUP(L663,Table_RotateWireColor[circuit],INDIRECT("Table_RotateWireColor["&amp;U663&amp;"]"))))))</f>
        <v/>
      </c>
      <c r="Y663" s="64" t="str" cm="1">
        <f t="array" aca="1" ref="Y663" ca="1">IF(C663="","",IF(D663="MCC","-----",IF(AH663&lt;=2,"-",IF(K663="","Blue",_xlfn.XLOOKUP(M663,Table_RotateWireColor[circuit],INDIRECT("Table_RotateWireColor["&amp;U663&amp;"]"))))))</f>
        <v/>
      </c>
      <c r="Z663" s="64" t="str" cm="1">
        <f t="array" aca="1" ref="Z663" ca="1">IF(C663="","",IF(D663="MCC","-----",IF(AI663&lt;&gt;1,"-",IF(K663="","White",_xlfn.XLOOKUP("N",Table_RotateWireColor[circuit],INDIRECT("Table_RotateWireColor["&amp;U663&amp;"]"))))))</f>
        <v/>
      </c>
      <c r="AA663" s="64" t="str">
        <f t="shared" si="113"/>
        <v/>
      </c>
      <c r="AB663" s="67" t="str">
        <f>IF(C663="","","PWxx-"&amp;_xlfn.XLOOKUP(C663,table_Termination[Connector],table_Termination[Abbreviation])&amp;"T-xxSALx("&amp;IF(D663="LFMC",0,IF(D663="MCC",1,3))&amp;IF(Q663="Bolt",1,0)&amp;IF(AL663="None",0,IF(AL663="1G",1,IF(AL663="4x4",2,3)))&amp;")")</f>
        <v/>
      </c>
      <c r="AC663" s="68" t="str">
        <f>IF(D663="MCC","MC Cable Wire Colors "&amp;_xlfn.XLOOKUP(C663,table_Termination[Connector],table_Termination[MCC_Wire_Colors]),"")</f>
        <v/>
      </c>
      <c r="AD663" s="69"/>
      <c r="AG663" t="e">
        <f>IF(AND(LEFT(C663,2)="L6",_xlfn.NUMBERVALUE(LEFT(U663,3))&gt;250),"1ph",_xlfn.XLOOKUP(C663,table_Termination[Connector],table_Termination[Phasing]))</f>
        <v>#N/A</v>
      </c>
      <c r="AH663" t="e">
        <f>_xlfn.XLOOKUP('Order Entry'!AG663,lookup!$O$3:$O$7,lookup!$P$3:$P$7)</f>
        <v>#N/A</v>
      </c>
      <c r="AI663" t="e">
        <f>_xlfn.XLOOKUP('Order Entry'!AG663,lookup!$O$3:$O$7,lookup!$Q$3:$Q$7)</f>
        <v>#N/A</v>
      </c>
      <c r="AJ663">
        <f t="shared" si="110"/>
        <v>0</v>
      </c>
      <c r="AK663" t="e">
        <f>_xlfn.XLOOKUP(C663,table_Termination[Connector],table_Termination[Plate_Hole])</f>
        <v>#N/A</v>
      </c>
      <c r="AL663" t="e">
        <f>_xlfn.XLOOKUP(V663,lookup!$AD$68:$AD$72,lookup!$AC$68:$AC$72)</f>
        <v>#N/A</v>
      </c>
      <c r="AM663" s="44" t="str" cm="1">
        <f t="array" ref="AM663">IF(C663="","",IF(_xlfn.XLOOKUP(C663,table_Termination[Connector],table_Termination[Plate_Hole])=1.6,{"4x4","1G"},IF(_xlfn.XLOOKUP(C663,table_Termination[Connector],table_Termination[Plate_Hole])=2.1,"4x4","None")))</f>
        <v/>
      </c>
      <c r="AO663" s="44" t="str" cm="1">
        <f t="array" ref="AO663">IF(AM663="","None",_xlfn.XLOOKUP(_xlfn.ANCHORARRAY(AM663),lookup!$AC$68:$AC$72,lookup!$AD$68:$AD$72))</f>
        <v>None</v>
      </c>
      <c r="AQ663" s="44" t="s">
        <v>283</v>
      </c>
      <c r="AR663" t="str">
        <f>IF(C663="","",_xlfn.XLOOKUP(_xlfn.XLOOKUP(C663,table_Termination[Connector],table_Termination[SQD_Breaker]),Table_Breaker[breaker],Table_Breaker[Description]))</f>
        <v/>
      </c>
      <c r="AS663" t="str">
        <f>IF(C663="","",_xlfn.XLOOKUP(_xlfn.XLOOKUP(C663,table_Termination[Connector],table_Termination[HV_Siem_Breaker]),Table_Breaker[breaker],Table_Breaker[Description],""))</f>
        <v/>
      </c>
      <c r="AT663" s="44" t="s">
        <v>283</v>
      </c>
      <c r="AU663" t="e">
        <f t="shared" si="114"/>
        <v>#N/A</v>
      </c>
      <c r="AV663" t="e">
        <f t="shared" si="115"/>
        <v>#N/A</v>
      </c>
      <c r="AW663" s="44" t="str" cm="1">
        <f t="array" ref="AW663">IF(D663="","",_xlfn.TOROW(lookup!A844:A856))</f>
        <v/>
      </c>
    </row>
    <row r="664" spans="1:49" x14ac:dyDescent="0.25">
      <c r="A664" s="56">
        <v>655</v>
      </c>
      <c r="B664" s="57" t="str">
        <f t="shared" si="111"/>
        <v/>
      </c>
      <c r="C664" s="58"/>
      <c r="D664" s="58"/>
      <c r="E664" s="57"/>
      <c r="F664" s="57" t="str">
        <f t="shared" si="112"/>
        <v/>
      </c>
      <c r="G664" s="57"/>
      <c r="H664" s="59"/>
      <c r="I664" s="59" t="s">
        <v>183</v>
      </c>
      <c r="J664" s="59" t="s">
        <v>183</v>
      </c>
      <c r="K664" s="59"/>
      <c r="L664" s="60" t="str">
        <f t="shared" si="106"/>
        <v/>
      </c>
      <c r="M664" s="60" t="str">
        <f t="shared" si="107"/>
        <v/>
      </c>
      <c r="N664" s="59"/>
      <c r="O664" s="59"/>
      <c r="P664" s="61"/>
      <c r="Q664" s="61"/>
      <c r="R664" s="62" t="str">
        <f>IF(C664="","",_xlfn.XLOOKUP(C664,table_Termination[Connector],table_Termination[Conduit_Size]))</f>
        <v/>
      </c>
      <c r="S664" s="63" t="str">
        <f>IF(C664="","",_xlfn.XLOOKUP(C664,table_Termination[Connector],table_Termination[Wire AWG]))</f>
        <v/>
      </c>
      <c r="T664" s="64" t="str">
        <f t="shared" si="109"/>
        <v/>
      </c>
      <c r="U664" s="65" t="str">
        <f>IF(C664="","",LEFT(_xlfn.XLOOKUP(C664,table_Termination[Connector],table_Termination[Voltage]),3))</f>
        <v/>
      </c>
      <c r="V664" s="66" t="str">
        <f t="shared" si="108"/>
        <v/>
      </c>
      <c r="W664" s="64" t="str" cm="1">
        <f t="array" aca="1" ref="W664" ca="1">IF(C664="","",IF(D664="MCC","------",IF(K664="","Black",_xlfn.XLOOKUP(K664,Table_RotateWireColor[circuit],INDIRECT("Table_RotateWireColor["&amp;U664&amp;"]")))))</f>
        <v/>
      </c>
      <c r="X664" s="64" t="str" cm="1">
        <f t="array" aca="1" ref="X664" ca="1">IF(C664="","",IF(D664="MCC","-----",IF(AH664=1,"-",IF(K664="","Red",_xlfn.XLOOKUP(L664,Table_RotateWireColor[circuit],INDIRECT("Table_RotateWireColor["&amp;U664&amp;"]"))))))</f>
        <v/>
      </c>
      <c r="Y664" s="64" t="str" cm="1">
        <f t="array" aca="1" ref="Y664" ca="1">IF(C664="","",IF(D664="MCC","-----",IF(AH664&lt;=2,"-",IF(K664="","Blue",_xlfn.XLOOKUP(M664,Table_RotateWireColor[circuit],INDIRECT("Table_RotateWireColor["&amp;U664&amp;"]"))))))</f>
        <v/>
      </c>
      <c r="Z664" s="64" t="str" cm="1">
        <f t="array" aca="1" ref="Z664" ca="1">IF(C664="","",IF(D664="MCC","-----",IF(AI664&lt;&gt;1,"-",IF(K664="","White",_xlfn.XLOOKUP("N",Table_RotateWireColor[circuit],INDIRECT("Table_RotateWireColor["&amp;U664&amp;"]"))))))</f>
        <v/>
      </c>
      <c r="AA664" s="64" t="str">
        <f t="shared" si="113"/>
        <v/>
      </c>
      <c r="AB664" s="67" t="str">
        <f>IF(C664="","","PWxx-"&amp;_xlfn.XLOOKUP(C664,table_Termination[Connector],table_Termination[Abbreviation])&amp;"T-xxSALx("&amp;IF(D664="LFMC",0,IF(D664="MCC",1,3))&amp;IF(Q664="Bolt",1,0)&amp;IF(AL664="None",0,IF(AL664="1G",1,IF(AL664="4x4",2,3)))&amp;")")</f>
        <v/>
      </c>
      <c r="AC664" s="68" t="str">
        <f>IF(D664="MCC","MC Cable Wire Colors "&amp;_xlfn.XLOOKUP(C664,table_Termination[Connector],table_Termination[MCC_Wire_Colors]),"")</f>
        <v/>
      </c>
      <c r="AD664" s="69"/>
      <c r="AG664" t="e">
        <f>IF(AND(LEFT(C664,2)="L6",_xlfn.NUMBERVALUE(LEFT(U664,3))&gt;250),"1ph",_xlfn.XLOOKUP(C664,table_Termination[Connector],table_Termination[Phasing]))</f>
        <v>#N/A</v>
      </c>
      <c r="AH664" t="e">
        <f>_xlfn.XLOOKUP('Order Entry'!AG664,lookup!$O$3:$O$7,lookup!$P$3:$P$7)</f>
        <v>#N/A</v>
      </c>
      <c r="AI664" t="e">
        <f>_xlfn.XLOOKUP('Order Entry'!AG664,lookup!$O$3:$O$7,lookup!$Q$3:$Q$7)</f>
        <v>#N/A</v>
      </c>
      <c r="AJ664">
        <f t="shared" si="110"/>
        <v>0</v>
      </c>
      <c r="AK664" t="e">
        <f>_xlfn.XLOOKUP(C664,table_Termination[Connector],table_Termination[Plate_Hole])</f>
        <v>#N/A</v>
      </c>
      <c r="AL664" t="e">
        <f>_xlfn.XLOOKUP(V664,lookup!$AD$68:$AD$72,lookup!$AC$68:$AC$72)</f>
        <v>#N/A</v>
      </c>
      <c r="AM664" s="44" t="str" cm="1">
        <f t="array" ref="AM664">IF(C664="","",IF(_xlfn.XLOOKUP(C664,table_Termination[Connector],table_Termination[Plate_Hole])=1.6,{"4x4","1G"},IF(_xlfn.XLOOKUP(C664,table_Termination[Connector],table_Termination[Plate_Hole])=2.1,"4x4","None")))</f>
        <v/>
      </c>
      <c r="AO664" s="44" t="str" cm="1">
        <f t="array" ref="AO664">IF(AM664="","None",_xlfn.XLOOKUP(_xlfn.ANCHORARRAY(AM664),lookup!$AC$68:$AC$72,lookup!$AD$68:$AD$72))</f>
        <v>None</v>
      </c>
      <c r="AQ664" s="44" t="s">
        <v>283</v>
      </c>
      <c r="AR664" t="str">
        <f>IF(C664="","",_xlfn.XLOOKUP(_xlfn.XLOOKUP(C664,table_Termination[Connector],table_Termination[SQD_Breaker]),Table_Breaker[breaker],Table_Breaker[Description]))</f>
        <v/>
      </c>
      <c r="AS664" t="str">
        <f>IF(C664="","",_xlfn.XLOOKUP(_xlfn.XLOOKUP(C664,table_Termination[Connector],table_Termination[HV_Siem_Breaker]),Table_Breaker[breaker],Table_Breaker[Description],""))</f>
        <v/>
      </c>
      <c r="AT664" s="44" t="s">
        <v>283</v>
      </c>
      <c r="AU664" t="e">
        <f t="shared" si="114"/>
        <v>#N/A</v>
      </c>
      <c r="AV664" t="e">
        <f t="shared" si="115"/>
        <v>#N/A</v>
      </c>
      <c r="AW664" s="44" t="str" cm="1">
        <f t="array" ref="AW664">IF(D664="","",_xlfn.TOROW(lookup!A845:A857))</f>
        <v/>
      </c>
    </row>
    <row r="665" spans="1:49" x14ac:dyDescent="0.25">
      <c r="A665" s="56">
        <v>656</v>
      </c>
      <c r="B665" s="57" t="str">
        <f t="shared" si="111"/>
        <v/>
      </c>
      <c r="C665" s="58"/>
      <c r="D665" s="58"/>
      <c r="E665" s="57"/>
      <c r="F665" s="57" t="str">
        <f t="shared" si="112"/>
        <v/>
      </c>
      <c r="G665" s="57"/>
      <c r="H665" s="59"/>
      <c r="I665" s="59" t="s">
        <v>183</v>
      </c>
      <c r="J665" s="59" t="s">
        <v>183</v>
      </c>
      <c r="K665" s="59"/>
      <c r="L665" s="60" t="str">
        <f t="shared" ref="L665:L728" si="116">IF(K665="","",IF(AG665="1ph","-",K665+2))</f>
        <v/>
      </c>
      <c r="M665" s="60" t="str">
        <f t="shared" ref="M665:M728" si="117">IF(K665="","",IF(OR(L665="-",AG665="1LL"),"-",L665+2))</f>
        <v/>
      </c>
      <c r="N665" s="59"/>
      <c r="O665" s="59"/>
      <c r="P665" s="61"/>
      <c r="Q665" s="61"/>
      <c r="R665" s="62" t="str">
        <f>IF(C665="","",_xlfn.XLOOKUP(C665,table_Termination[Connector],table_Termination[Conduit_Size]))</f>
        <v/>
      </c>
      <c r="S665" s="63" t="str">
        <f>IF(C665="","",_xlfn.XLOOKUP(C665,table_Termination[Connector],table_Termination[Wire AWG]))</f>
        <v/>
      </c>
      <c r="T665" s="64" t="str">
        <f t="shared" si="109"/>
        <v/>
      </c>
      <c r="U665" s="65" t="str">
        <f>IF(C665="","",LEFT(_xlfn.XLOOKUP(C665,table_Termination[Connector],table_Termination[Voltage]),3))</f>
        <v/>
      </c>
      <c r="V665" s="66" t="str">
        <f t="shared" ref="V665:V728" si="118">IF(C665="","",AO665)</f>
        <v/>
      </c>
      <c r="W665" s="64" t="str" cm="1">
        <f t="array" aca="1" ref="W665" ca="1">IF(C665="","",IF(D665="MCC","------",IF(K665="","Black",_xlfn.XLOOKUP(K665,Table_RotateWireColor[circuit],INDIRECT("Table_RotateWireColor["&amp;U665&amp;"]")))))</f>
        <v/>
      </c>
      <c r="X665" s="64" t="str" cm="1">
        <f t="array" aca="1" ref="X665" ca="1">IF(C665="","",IF(D665="MCC","-----",IF(AH665=1,"-",IF(K665="","Red",_xlfn.XLOOKUP(L665,Table_RotateWireColor[circuit],INDIRECT("Table_RotateWireColor["&amp;U665&amp;"]"))))))</f>
        <v/>
      </c>
      <c r="Y665" s="64" t="str" cm="1">
        <f t="array" aca="1" ref="Y665" ca="1">IF(C665="","",IF(D665="MCC","-----",IF(AH665&lt;=2,"-",IF(K665="","Blue",_xlfn.XLOOKUP(M665,Table_RotateWireColor[circuit],INDIRECT("Table_RotateWireColor["&amp;U665&amp;"]"))))))</f>
        <v/>
      </c>
      <c r="Z665" s="64" t="str" cm="1">
        <f t="array" aca="1" ref="Z665" ca="1">IF(C665="","",IF(D665="MCC","-----",IF(AI665&lt;&gt;1,"-",IF(K665="","White",_xlfn.XLOOKUP("N",Table_RotateWireColor[circuit],INDIRECT("Table_RotateWireColor["&amp;U665&amp;"]"))))))</f>
        <v/>
      </c>
      <c r="AA665" s="64" t="str">
        <f t="shared" si="113"/>
        <v/>
      </c>
      <c r="AB665" s="67" t="str">
        <f>IF(C665="","","PWxx-"&amp;_xlfn.XLOOKUP(C665,table_Termination[Connector],table_Termination[Abbreviation])&amp;"T-xxSALx("&amp;IF(D665="LFMC",0,IF(D665="MCC",1,3))&amp;IF(Q665="Bolt",1,0)&amp;IF(AL665="None",0,IF(AL665="1G",1,IF(AL665="4x4",2,3)))&amp;")")</f>
        <v/>
      </c>
      <c r="AC665" s="68" t="str">
        <f>IF(D665="MCC","MC Cable Wire Colors "&amp;_xlfn.XLOOKUP(C665,table_Termination[Connector],table_Termination[MCC_Wire_Colors]),"")</f>
        <v/>
      </c>
      <c r="AD665" s="69"/>
      <c r="AG665" t="e">
        <f>IF(AND(LEFT(C665,2)="L6",_xlfn.NUMBERVALUE(LEFT(U665,3))&gt;250),"1ph",_xlfn.XLOOKUP(C665,table_Termination[Connector],table_Termination[Phasing]))</f>
        <v>#N/A</v>
      </c>
      <c r="AH665" t="e">
        <f>_xlfn.XLOOKUP('Order Entry'!AG665,lookup!$O$3:$O$7,lookup!$P$3:$P$7)</f>
        <v>#N/A</v>
      </c>
      <c r="AI665" t="e">
        <f>_xlfn.XLOOKUP('Order Entry'!AG665,lookup!$O$3:$O$7,lookup!$Q$3:$Q$7)</f>
        <v>#N/A</v>
      </c>
      <c r="AJ665">
        <f t="shared" si="110"/>
        <v>0</v>
      </c>
      <c r="AK665" t="e">
        <f>_xlfn.XLOOKUP(C665,table_Termination[Connector],table_Termination[Plate_Hole])</f>
        <v>#N/A</v>
      </c>
      <c r="AL665" t="e">
        <f>_xlfn.XLOOKUP(V665,lookup!$AD$68:$AD$72,lookup!$AC$68:$AC$72)</f>
        <v>#N/A</v>
      </c>
      <c r="AM665" s="44" t="str" cm="1">
        <f t="array" ref="AM665">IF(C665="","",IF(_xlfn.XLOOKUP(C665,table_Termination[Connector],table_Termination[Plate_Hole])=1.6,{"4x4","1G"},IF(_xlfn.XLOOKUP(C665,table_Termination[Connector],table_Termination[Plate_Hole])=2.1,"4x4","None")))</f>
        <v/>
      </c>
      <c r="AO665" s="44" t="str" cm="1">
        <f t="array" ref="AO665">IF(AM665="","None",_xlfn.XLOOKUP(_xlfn.ANCHORARRAY(AM665),lookup!$AC$68:$AC$72,lookup!$AD$68:$AD$72))</f>
        <v>None</v>
      </c>
      <c r="AQ665" s="44" t="s">
        <v>283</v>
      </c>
      <c r="AR665" t="str">
        <f>IF(C665="","",_xlfn.XLOOKUP(_xlfn.XLOOKUP(C665,table_Termination[Connector],table_Termination[SQD_Breaker]),Table_Breaker[breaker],Table_Breaker[Description]))</f>
        <v/>
      </c>
      <c r="AS665" t="str">
        <f>IF(C665="","",_xlfn.XLOOKUP(_xlfn.XLOOKUP(C665,table_Termination[Connector],table_Termination[HV_Siem_Breaker]),Table_Breaker[breaker],Table_Breaker[Description],""))</f>
        <v/>
      </c>
      <c r="AT665" s="44" t="s">
        <v>283</v>
      </c>
      <c r="AU665" t="e">
        <f t="shared" si="114"/>
        <v>#N/A</v>
      </c>
      <c r="AV665" t="e">
        <f t="shared" si="115"/>
        <v>#N/A</v>
      </c>
      <c r="AW665" s="44" t="str" cm="1">
        <f t="array" ref="AW665">IF(D665="","",_xlfn.TOROW(lookup!A846:A858))</f>
        <v/>
      </c>
    </row>
    <row r="666" spans="1:49" x14ac:dyDescent="0.25">
      <c r="A666" s="56">
        <v>657</v>
      </c>
      <c r="B666" s="57" t="str">
        <f t="shared" si="111"/>
        <v/>
      </c>
      <c r="C666" s="58"/>
      <c r="D666" s="58"/>
      <c r="E666" s="57"/>
      <c r="F666" s="57" t="str">
        <f t="shared" si="112"/>
        <v/>
      </c>
      <c r="G666" s="57"/>
      <c r="H666" s="59"/>
      <c r="I666" s="59" t="s">
        <v>183</v>
      </c>
      <c r="J666" s="59" t="s">
        <v>183</v>
      </c>
      <c r="K666" s="59"/>
      <c r="L666" s="60" t="str">
        <f t="shared" si="116"/>
        <v/>
      </c>
      <c r="M666" s="60" t="str">
        <f t="shared" si="117"/>
        <v/>
      </c>
      <c r="N666" s="59"/>
      <c r="O666" s="59"/>
      <c r="P666" s="61"/>
      <c r="Q666" s="61"/>
      <c r="R666" s="62" t="str">
        <f>IF(C666="","",_xlfn.XLOOKUP(C666,table_Termination[Connector],table_Termination[Conduit_Size]))</f>
        <v/>
      </c>
      <c r="S666" s="63" t="str">
        <f>IF(C666="","",_xlfn.XLOOKUP(C666,table_Termination[Connector],table_Termination[Wire AWG]))</f>
        <v/>
      </c>
      <c r="T666" s="64" t="str">
        <f t="shared" si="109"/>
        <v/>
      </c>
      <c r="U666" s="65" t="str">
        <f>IF(C666="","",LEFT(_xlfn.XLOOKUP(C666,table_Termination[Connector],table_Termination[Voltage]),3))</f>
        <v/>
      </c>
      <c r="V666" s="66" t="str">
        <f t="shared" si="118"/>
        <v/>
      </c>
      <c r="W666" s="64" t="str" cm="1">
        <f t="array" aca="1" ref="W666" ca="1">IF(C666="","",IF(D666="MCC","------",IF(K666="","Black",_xlfn.XLOOKUP(K666,Table_RotateWireColor[circuit],INDIRECT("Table_RotateWireColor["&amp;U666&amp;"]")))))</f>
        <v/>
      </c>
      <c r="X666" s="64" t="str" cm="1">
        <f t="array" aca="1" ref="X666" ca="1">IF(C666="","",IF(D666="MCC","-----",IF(AH666=1,"-",IF(K666="","Red",_xlfn.XLOOKUP(L666,Table_RotateWireColor[circuit],INDIRECT("Table_RotateWireColor["&amp;U666&amp;"]"))))))</f>
        <v/>
      </c>
      <c r="Y666" s="64" t="str" cm="1">
        <f t="array" aca="1" ref="Y666" ca="1">IF(C666="","",IF(D666="MCC","-----",IF(AH666&lt;=2,"-",IF(K666="","Blue",_xlfn.XLOOKUP(M666,Table_RotateWireColor[circuit],INDIRECT("Table_RotateWireColor["&amp;U666&amp;"]"))))))</f>
        <v/>
      </c>
      <c r="Z666" s="64" t="str" cm="1">
        <f t="array" aca="1" ref="Z666" ca="1">IF(C666="","",IF(D666="MCC","-----",IF(AI666&lt;&gt;1,"-",IF(K666="","White",_xlfn.XLOOKUP("N",Table_RotateWireColor[circuit],INDIRECT("Table_RotateWireColor["&amp;U666&amp;"]"))))))</f>
        <v/>
      </c>
      <c r="AA666" s="64" t="str">
        <f t="shared" si="113"/>
        <v/>
      </c>
      <c r="AB666" s="67" t="str">
        <f>IF(C666="","","PWxx-"&amp;_xlfn.XLOOKUP(C666,table_Termination[Connector],table_Termination[Abbreviation])&amp;"T-xxSALx("&amp;IF(D666="LFMC",0,IF(D666="MCC",1,3))&amp;IF(Q666="Bolt",1,0)&amp;IF(AL666="None",0,IF(AL666="1G",1,IF(AL666="4x4",2,3)))&amp;")")</f>
        <v/>
      </c>
      <c r="AC666" s="68" t="str">
        <f>IF(D666="MCC","MC Cable Wire Colors "&amp;_xlfn.XLOOKUP(C666,table_Termination[Connector],table_Termination[MCC_Wire_Colors]),"")</f>
        <v/>
      </c>
      <c r="AD666" s="69"/>
      <c r="AG666" t="e">
        <f>IF(AND(LEFT(C666,2)="L6",_xlfn.NUMBERVALUE(LEFT(U666,3))&gt;250),"1ph",_xlfn.XLOOKUP(C666,table_Termination[Connector],table_Termination[Phasing]))</f>
        <v>#N/A</v>
      </c>
      <c r="AH666" t="e">
        <f>_xlfn.XLOOKUP('Order Entry'!AG666,lookup!$O$3:$O$7,lookup!$P$3:$P$7)</f>
        <v>#N/A</v>
      </c>
      <c r="AI666" t="e">
        <f>_xlfn.XLOOKUP('Order Entry'!AG666,lookup!$O$3:$O$7,lookup!$Q$3:$Q$7)</f>
        <v>#N/A</v>
      </c>
      <c r="AJ666">
        <f t="shared" si="110"/>
        <v>0</v>
      </c>
      <c r="AK666" t="e">
        <f>_xlfn.XLOOKUP(C666,table_Termination[Connector],table_Termination[Plate_Hole])</f>
        <v>#N/A</v>
      </c>
      <c r="AL666" t="e">
        <f>_xlfn.XLOOKUP(V666,lookup!$AD$68:$AD$72,lookup!$AC$68:$AC$72)</f>
        <v>#N/A</v>
      </c>
      <c r="AM666" s="44" t="str" cm="1">
        <f t="array" ref="AM666">IF(C666="","",IF(_xlfn.XLOOKUP(C666,table_Termination[Connector],table_Termination[Plate_Hole])=1.6,{"4x4","1G"},IF(_xlfn.XLOOKUP(C666,table_Termination[Connector],table_Termination[Plate_Hole])=2.1,"4x4","None")))</f>
        <v/>
      </c>
      <c r="AO666" s="44" t="str" cm="1">
        <f t="array" ref="AO666">IF(AM666="","None",_xlfn.XLOOKUP(_xlfn.ANCHORARRAY(AM666),lookup!$AC$68:$AC$72,lookup!$AD$68:$AD$72))</f>
        <v>None</v>
      </c>
      <c r="AQ666" s="44" t="s">
        <v>283</v>
      </c>
      <c r="AR666" t="str">
        <f>IF(C666="","",_xlfn.XLOOKUP(_xlfn.XLOOKUP(C666,table_Termination[Connector],table_Termination[SQD_Breaker]),Table_Breaker[breaker],Table_Breaker[Description]))</f>
        <v/>
      </c>
      <c r="AS666" t="str">
        <f>IF(C666="","",_xlfn.XLOOKUP(_xlfn.XLOOKUP(C666,table_Termination[Connector],table_Termination[HV_Siem_Breaker]),Table_Breaker[breaker],Table_Breaker[Description],""))</f>
        <v/>
      </c>
      <c r="AT666" s="44" t="s">
        <v>283</v>
      </c>
      <c r="AU666" t="e">
        <f t="shared" si="114"/>
        <v>#N/A</v>
      </c>
      <c r="AV666" t="e">
        <f t="shared" si="115"/>
        <v>#N/A</v>
      </c>
      <c r="AW666" s="44" t="str" cm="1">
        <f t="array" ref="AW666">IF(D666="","",_xlfn.TOROW(lookup!A847:A859))</f>
        <v/>
      </c>
    </row>
    <row r="667" spans="1:49" x14ac:dyDescent="0.25">
      <c r="A667" s="56">
        <v>658</v>
      </c>
      <c r="B667" s="57" t="str">
        <f t="shared" si="111"/>
        <v/>
      </c>
      <c r="C667" s="58"/>
      <c r="D667" s="58"/>
      <c r="E667" s="57"/>
      <c r="F667" s="57" t="str">
        <f t="shared" si="112"/>
        <v/>
      </c>
      <c r="G667" s="57"/>
      <c r="H667" s="59"/>
      <c r="I667" s="59" t="s">
        <v>183</v>
      </c>
      <c r="J667" s="59" t="s">
        <v>183</v>
      </c>
      <c r="K667" s="59"/>
      <c r="L667" s="60" t="str">
        <f t="shared" si="116"/>
        <v/>
      </c>
      <c r="M667" s="60" t="str">
        <f t="shared" si="117"/>
        <v/>
      </c>
      <c r="N667" s="59"/>
      <c r="O667" s="59"/>
      <c r="P667" s="61"/>
      <c r="Q667" s="61"/>
      <c r="R667" s="62" t="str">
        <f>IF(C667="","",_xlfn.XLOOKUP(C667,table_Termination[Connector],table_Termination[Conduit_Size]))</f>
        <v/>
      </c>
      <c r="S667" s="63" t="str">
        <f>IF(C667="","",_xlfn.XLOOKUP(C667,table_Termination[Connector],table_Termination[Wire AWG]))</f>
        <v/>
      </c>
      <c r="T667" s="64" t="str">
        <f t="shared" si="109"/>
        <v/>
      </c>
      <c r="U667" s="65" t="str">
        <f>IF(C667="","",LEFT(_xlfn.XLOOKUP(C667,table_Termination[Connector],table_Termination[Voltage]),3))</f>
        <v/>
      </c>
      <c r="V667" s="66" t="str">
        <f t="shared" si="118"/>
        <v/>
      </c>
      <c r="W667" s="64" t="str" cm="1">
        <f t="array" aca="1" ref="W667" ca="1">IF(C667="","",IF(D667="MCC","------",IF(K667="","Black",_xlfn.XLOOKUP(K667,Table_RotateWireColor[circuit],INDIRECT("Table_RotateWireColor["&amp;U667&amp;"]")))))</f>
        <v/>
      </c>
      <c r="X667" s="64" t="str" cm="1">
        <f t="array" aca="1" ref="X667" ca="1">IF(C667="","",IF(D667="MCC","-----",IF(AH667=1,"-",IF(K667="","Red",_xlfn.XLOOKUP(L667,Table_RotateWireColor[circuit],INDIRECT("Table_RotateWireColor["&amp;U667&amp;"]"))))))</f>
        <v/>
      </c>
      <c r="Y667" s="64" t="str" cm="1">
        <f t="array" aca="1" ref="Y667" ca="1">IF(C667="","",IF(D667="MCC","-----",IF(AH667&lt;=2,"-",IF(K667="","Blue",_xlfn.XLOOKUP(M667,Table_RotateWireColor[circuit],INDIRECT("Table_RotateWireColor["&amp;U667&amp;"]"))))))</f>
        <v/>
      </c>
      <c r="Z667" s="64" t="str" cm="1">
        <f t="array" aca="1" ref="Z667" ca="1">IF(C667="","",IF(D667="MCC","-----",IF(AI667&lt;&gt;1,"-",IF(K667="","White",_xlfn.XLOOKUP("N",Table_RotateWireColor[circuit],INDIRECT("Table_RotateWireColor["&amp;U667&amp;"]"))))))</f>
        <v/>
      </c>
      <c r="AA667" s="64" t="str">
        <f t="shared" si="113"/>
        <v/>
      </c>
      <c r="AB667" s="67" t="str">
        <f>IF(C667="","","PWxx-"&amp;_xlfn.XLOOKUP(C667,table_Termination[Connector],table_Termination[Abbreviation])&amp;"T-xxSALx("&amp;IF(D667="LFMC",0,IF(D667="MCC",1,3))&amp;IF(Q667="Bolt",1,0)&amp;IF(AL667="None",0,IF(AL667="1G",1,IF(AL667="4x4",2,3)))&amp;")")</f>
        <v/>
      </c>
      <c r="AC667" s="68" t="str">
        <f>IF(D667="MCC","MC Cable Wire Colors "&amp;_xlfn.XLOOKUP(C667,table_Termination[Connector],table_Termination[MCC_Wire_Colors]),"")</f>
        <v/>
      </c>
      <c r="AD667" s="69"/>
      <c r="AG667" t="e">
        <f>IF(AND(LEFT(C667,2)="L6",_xlfn.NUMBERVALUE(LEFT(U667,3))&gt;250),"1ph",_xlfn.XLOOKUP(C667,table_Termination[Connector],table_Termination[Phasing]))</f>
        <v>#N/A</v>
      </c>
      <c r="AH667" t="e">
        <f>_xlfn.XLOOKUP('Order Entry'!AG667,lookup!$O$3:$O$7,lookup!$P$3:$P$7)</f>
        <v>#N/A</v>
      </c>
      <c r="AI667" t="e">
        <f>_xlfn.XLOOKUP('Order Entry'!AG667,lookup!$O$3:$O$7,lookup!$Q$3:$Q$7)</f>
        <v>#N/A</v>
      </c>
      <c r="AJ667">
        <f t="shared" si="110"/>
        <v>0</v>
      </c>
      <c r="AK667" t="e">
        <f>_xlfn.XLOOKUP(C667,table_Termination[Connector],table_Termination[Plate_Hole])</f>
        <v>#N/A</v>
      </c>
      <c r="AL667" t="e">
        <f>_xlfn.XLOOKUP(V667,lookup!$AD$68:$AD$72,lookup!$AC$68:$AC$72)</f>
        <v>#N/A</v>
      </c>
      <c r="AM667" s="44" t="str" cm="1">
        <f t="array" ref="AM667">IF(C667="","",IF(_xlfn.XLOOKUP(C667,table_Termination[Connector],table_Termination[Plate_Hole])=1.6,{"4x4","1G"},IF(_xlfn.XLOOKUP(C667,table_Termination[Connector],table_Termination[Plate_Hole])=2.1,"4x4","None")))</f>
        <v/>
      </c>
      <c r="AO667" s="44" t="str" cm="1">
        <f t="array" ref="AO667">IF(AM667="","None",_xlfn.XLOOKUP(_xlfn.ANCHORARRAY(AM667),lookup!$AC$68:$AC$72,lookup!$AD$68:$AD$72))</f>
        <v>None</v>
      </c>
      <c r="AQ667" s="44" t="s">
        <v>283</v>
      </c>
      <c r="AR667" t="str">
        <f>IF(C667="","",_xlfn.XLOOKUP(_xlfn.XLOOKUP(C667,table_Termination[Connector],table_Termination[SQD_Breaker]),Table_Breaker[breaker],Table_Breaker[Description]))</f>
        <v/>
      </c>
      <c r="AS667" t="str">
        <f>IF(C667="","",_xlfn.XLOOKUP(_xlfn.XLOOKUP(C667,table_Termination[Connector],table_Termination[HV_Siem_Breaker]),Table_Breaker[breaker],Table_Breaker[Description],""))</f>
        <v/>
      </c>
      <c r="AT667" s="44" t="s">
        <v>283</v>
      </c>
      <c r="AU667" t="e">
        <f t="shared" si="114"/>
        <v>#N/A</v>
      </c>
      <c r="AV667" t="e">
        <f t="shared" si="115"/>
        <v>#N/A</v>
      </c>
      <c r="AW667" s="44" t="str" cm="1">
        <f t="array" ref="AW667">IF(D667="","",_xlfn.TOROW(lookup!A848:A860))</f>
        <v/>
      </c>
    </row>
    <row r="668" spans="1:49" x14ac:dyDescent="0.25">
      <c r="A668" s="56">
        <v>659</v>
      </c>
      <c r="B668" s="57" t="str">
        <f t="shared" si="111"/>
        <v/>
      </c>
      <c r="C668" s="58"/>
      <c r="D668" s="58"/>
      <c r="E668" s="57"/>
      <c r="F668" s="57" t="str">
        <f t="shared" si="112"/>
        <v/>
      </c>
      <c r="G668" s="57"/>
      <c r="H668" s="59"/>
      <c r="I668" s="59" t="s">
        <v>183</v>
      </c>
      <c r="J668" s="59" t="s">
        <v>183</v>
      </c>
      <c r="K668" s="59"/>
      <c r="L668" s="60" t="str">
        <f t="shared" si="116"/>
        <v/>
      </c>
      <c r="M668" s="60" t="str">
        <f t="shared" si="117"/>
        <v/>
      </c>
      <c r="N668" s="59"/>
      <c r="O668" s="59"/>
      <c r="P668" s="61"/>
      <c r="Q668" s="61"/>
      <c r="R668" s="62" t="str">
        <f>IF(C668="","",_xlfn.XLOOKUP(C668,table_Termination[Connector],table_Termination[Conduit_Size]))</f>
        <v/>
      </c>
      <c r="S668" s="63" t="str">
        <f>IF(C668="","",_xlfn.XLOOKUP(C668,table_Termination[Connector],table_Termination[Wire AWG]))</f>
        <v/>
      </c>
      <c r="T668" s="64" t="str">
        <f t="shared" si="109"/>
        <v/>
      </c>
      <c r="U668" s="65" t="str">
        <f>IF(C668="","",LEFT(_xlfn.XLOOKUP(C668,table_Termination[Connector],table_Termination[Voltage]),3))</f>
        <v/>
      </c>
      <c r="V668" s="66" t="str">
        <f t="shared" si="118"/>
        <v/>
      </c>
      <c r="W668" s="64" t="str" cm="1">
        <f t="array" aca="1" ref="W668" ca="1">IF(C668="","",IF(D668="MCC","------",IF(K668="","Black",_xlfn.XLOOKUP(K668,Table_RotateWireColor[circuit],INDIRECT("Table_RotateWireColor["&amp;U668&amp;"]")))))</f>
        <v/>
      </c>
      <c r="X668" s="64" t="str" cm="1">
        <f t="array" aca="1" ref="X668" ca="1">IF(C668="","",IF(D668="MCC","-----",IF(AH668=1,"-",IF(K668="","Red",_xlfn.XLOOKUP(L668,Table_RotateWireColor[circuit],INDIRECT("Table_RotateWireColor["&amp;U668&amp;"]"))))))</f>
        <v/>
      </c>
      <c r="Y668" s="64" t="str" cm="1">
        <f t="array" aca="1" ref="Y668" ca="1">IF(C668="","",IF(D668="MCC","-----",IF(AH668&lt;=2,"-",IF(K668="","Blue",_xlfn.XLOOKUP(M668,Table_RotateWireColor[circuit],INDIRECT("Table_RotateWireColor["&amp;U668&amp;"]"))))))</f>
        <v/>
      </c>
      <c r="Z668" s="64" t="str" cm="1">
        <f t="array" aca="1" ref="Z668" ca="1">IF(C668="","",IF(D668="MCC","-----",IF(AI668&lt;&gt;1,"-",IF(K668="","White",_xlfn.XLOOKUP("N",Table_RotateWireColor[circuit],INDIRECT("Table_RotateWireColor["&amp;U668&amp;"]"))))))</f>
        <v/>
      </c>
      <c r="AA668" s="64" t="str">
        <f t="shared" si="113"/>
        <v/>
      </c>
      <c r="AB668" s="67" t="str">
        <f>IF(C668="","","PWxx-"&amp;_xlfn.XLOOKUP(C668,table_Termination[Connector],table_Termination[Abbreviation])&amp;"T-xxSALx("&amp;IF(D668="LFMC",0,IF(D668="MCC",1,3))&amp;IF(Q668="Bolt",1,0)&amp;IF(AL668="None",0,IF(AL668="1G",1,IF(AL668="4x4",2,3)))&amp;")")</f>
        <v/>
      </c>
      <c r="AC668" s="68" t="str">
        <f>IF(D668="MCC","MC Cable Wire Colors "&amp;_xlfn.XLOOKUP(C668,table_Termination[Connector],table_Termination[MCC_Wire_Colors]),"")</f>
        <v/>
      </c>
      <c r="AD668" s="69"/>
      <c r="AG668" t="e">
        <f>IF(AND(LEFT(C668,2)="L6",_xlfn.NUMBERVALUE(LEFT(U668,3))&gt;250),"1ph",_xlfn.XLOOKUP(C668,table_Termination[Connector],table_Termination[Phasing]))</f>
        <v>#N/A</v>
      </c>
      <c r="AH668" t="e">
        <f>_xlfn.XLOOKUP('Order Entry'!AG668,lookup!$O$3:$O$7,lookup!$P$3:$P$7)</f>
        <v>#N/A</v>
      </c>
      <c r="AI668" t="e">
        <f>_xlfn.XLOOKUP('Order Entry'!AG668,lookup!$O$3:$O$7,lookup!$Q$3:$Q$7)</f>
        <v>#N/A</v>
      </c>
      <c r="AJ668">
        <f t="shared" si="110"/>
        <v>0</v>
      </c>
      <c r="AK668" t="e">
        <f>_xlfn.XLOOKUP(C668,table_Termination[Connector],table_Termination[Plate_Hole])</f>
        <v>#N/A</v>
      </c>
      <c r="AL668" t="e">
        <f>_xlfn.XLOOKUP(V668,lookup!$AD$68:$AD$72,lookup!$AC$68:$AC$72)</f>
        <v>#N/A</v>
      </c>
      <c r="AM668" s="44" t="str" cm="1">
        <f t="array" ref="AM668">IF(C668="","",IF(_xlfn.XLOOKUP(C668,table_Termination[Connector],table_Termination[Plate_Hole])=1.6,{"4x4","1G"},IF(_xlfn.XLOOKUP(C668,table_Termination[Connector],table_Termination[Plate_Hole])=2.1,"4x4","None")))</f>
        <v/>
      </c>
      <c r="AO668" s="44" t="str" cm="1">
        <f t="array" ref="AO668">IF(AM668="","None",_xlfn.XLOOKUP(_xlfn.ANCHORARRAY(AM668),lookup!$AC$68:$AC$72,lookup!$AD$68:$AD$72))</f>
        <v>None</v>
      </c>
      <c r="AQ668" s="44" t="s">
        <v>283</v>
      </c>
      <c r="AR668" t="str">
        <f>IF(C668="","",_xlfn.XLOOKUP(_xlfn.XLOOKUP(C668,table_Termination[Connector],table_Termination[SQD_Breaker]),Table_Breaker[breaker],Table_Breaker[Description]))</f>
        <v/>
      </c>
      <c r="AS668" t="str">
        <f>IF(C668="","",_xlfn.XLOOKUP(_xlfn.XLOOKUP(C668,table_Termination[Connector],table_Termination[HV_Siem_Breaker]),Table_Breaker[breaker],Table_Breaker[Description],""))</f>
        <v/>
      </c>
      <c r="AT668" s="44" t="s">
        <v>283</v>
      </c>
      <c r="AU668" t="e">
        <f t="shared" si="114"/>
        <v>#N/A</v>
      </c>
      <c r="AV668" t="e">
        <f t="shared" si="115"/>
        <v>#N/A</v>
      </c>
      <c r="AW668" s="44" t="str" cm="1">
        <f t="array" ref="AW668">IF(D668="","",_xlfn.TOROW(lookup!A849:A861))</f>
        <v/>
      </c>
    </row>
    <row r="669" spans="1:49" x14ac:dyDescent="0.25">
      <c r="A669" s="56">
        <v>660</v>
      </c>
      <c r="B669" s="57" t="str">
        <f t="shared" si="111"/>
        <v/>
      </c>
      <c r="C669" s="58"/>
      <c r="D669" s="58"/>
      <c r="E669" s="57"/>
      <c r="F669" s="57" t="str">
        <f t="shared" si="112"/>
        <v/>
      </c>
      <c r="G669" s="57"/>
      <c r="H669" s="59"/>
      <c r="I669" s="59" t="s">
        <v>183</v>
      </c>
      <c r="J669" s="59" t="s">
        <v>183</v>
      </c>
      <c r="K669" s="59"/>
      <c r="L669" s="60" t="str">
        <f t="shared" si="116"/>
        <v/>
      </c>
      <c r="M669" s="60" t="str">
        <f t="shared" si="117"/>
        <v/>
      </c>
      <c r="N669" s="59"/>
      <c r="O669" s="59"/>
      <c r="P669" s="61"/>
      <c r="Q669" s="61"/>
      <c r="R669" s="62" t="str">
        <f>IF(C669="","",_xlfn.XLOOKUP(C669,table_Termination[Connector],table_Termination[Conduit_Size]))</f>
        <v/>
      </c>
      <c r="S669" s="63" t="str">
        <f>IF(C669="","",_xlfn.XLOOKUP(C669,table_Termination[Connector],table_Termination[Wire AWG]))</f>
        <v/>
      </c>
      <c r="T669" s="64" t="str">
        <f t="shared" si="109"/>
        <v/>
      </c>
      <c r="U669" s="65" t="str">
        <f>IF(C669="","",LEFT(_xlfn.XLOOKUP(C669,table_Termination[Connector],table_Termination[Voltage]),3))</f>
        <v/>
      </c>
      <c r="V669" s="66" t="str">
        <f t="shared" si="118"/>
        <v/>
      </c>
      <c r="W669" s="64" t="str" cm="1">
        <f t="array" aca="1" ref="W669" ca="1">IF(C669="","",IF(D669="MCC","------",IF(K669="","Black",_xlfn.XLOOKUP(K669,Table_RotateWireColor[circuit],INDIRECT("Table_RotateWireColor["&amp;U669&amp;"]")))))</f>
        <v/>
      </c>
      <c r="X669" s="64" t="str" cm="1">
        <f t="array" aca="1" ref="X669" ca="1">IF(C669="","",IF(D669="MCC","-----",IF(AH669=1,"-",IF(K669="","Red",_xlfn.XLOOKUP(L669,Table_RotateWireColor[circuit],INDIRECT("Table_RotateWireColor["&amp;U669&amp;"]"))))))</f>
        <v/>
      </c>
      <c r="Y669" s="64" t="str" cm="1">
        <f t="array" aca="1" ref="Y669" ca="1">IF(C669="","",IF(D669="MCC","-----",IF(AH669&lt;=2,"-",IF(K669="","Blue",_xlfn.XLOOKUP(M669,Table_RotateWireColor[circuit],INDIRECT("Table_RotateWireColor["&amp;U669&amp;"]"))))))</f>
        <v/>
      </c>
      <c r="Z669" s="64" t="str" cm="1">
        <f t="array" aca="1" ref="Z669" ca="1">IF(C669="","",IF(D669="MCC","-----",IF(AI669&lt;&gt;1,"-",IF(K669="","White",_xlfn.XLOOKUP("N",Table_RotateWireColor[circuit],INDIRECT("Table_RotateWireColor["&amp;U669&amp;"]"))))))</f>
        <v/>
      </c>
      <c r="AA669" s="64" t="str">
        <f t="shared" si="113"/>
        <v/>
      </c>
      <c r="AB669" s="67" t="str">
        <f>IF(C669="","","PWxx-"&amp;_xlfn.XLOOKUP(C669,table_Termination[Connector],table_Termination[Abbreviation])&amp;"T-xxSALx("&amp;IF(D669="LFMC",0,IF(D669="MCC",1,3))&amp;IF(Q669="Bolt",1,0)&amp;IF(AL669="None",0,IF(AL669="1G",1,IF(AL669="4x4",2,3)))&amp;")")</f>
        <v/>
      </c>
      <c r="AC669" s="68" t="str">
        <f>IF(D669="MCC","MC Cable Wire Colors "&amp;_xlfn.XLOOKUP(C669,table_Termination[Connector],table_Termination[MCC_Wire_Colors]),"")</f>
        <v/>
      </c>
      <c r="AD669" s="69"/>
      <c r="AG669" t="e">
        <f>IF(AND(LEFT(C669,2)="L6",_xlfn.NUMBERVALUE(LEFT(U669,3))&gt;250),"1ph",_xlfn.XLOOKUP(C669,table_Termination[Connector],table_Termination[Phasing]))</f>
        <v>#N/A</v>
      </c>
      <c r="AH669" t="e">
        <f>_xlfn.XLOOKUP('Order Entry'!AG669,lookup!$O$3:$O$7,lookup!$P$3:$P$7)</f>
        <v>#N/A</v>
      </c>
      <c r="AI669" t="e">
        <f>_xlfn.XLOOKUP('Order Entry'!AG669,lookup!$O$3:$O$7,lookup!$Q$3:$Q$7)</f>
        <v>#N/A</v>
      </c>
      <c r="AJ669">
        <f t="shared" si="110"/>
        <v>0</v>
      </c>
      <c r="AK669" t="e">
        <f>_xlfn.XLOOKUP(C669,table_Termination[Connector],table_Termination[Plate_Hole])</f>
        <v>#N/A</v>
      </c>
      <c r="AL669" t="e">
        <f>_xlfn.XLOOKUP(V669,lookup!$AD$68:$AD$72,lookup!$AC$68:$AC$72)</f>
        <v>#N/A</v>
      </c>
      <c r="AM669" s="44" t="str" cm="1">
        <f t="array" ref="AM669">IF(C669="","",IF(_xlfn.XLOOKUP(C669,table_Termination[Connector],table_Termination[Plate_Hole])=1.6,{"4x4","1G"},IF(_xlfn.XLOOKUP(C669,table_Termination[Connector],table_Termination[Plate_Hole])=2.1,"4x4","None")))</f>
        <v/>
      </c>
      <c r="AO669" s="44" t="str" cm="1">
        <f t="array" ref="AO669">IF(AM669="","None",_xlfn.XLOOKUP(_xlfn.ANCHORARRAY(AM669),lookup!$AC$68:$AC$72,lookup!$AD$68:$AD$72))</f>
        <v>None</v>
      </c>
      <c r="AQ669" s="44" t="s">
        <v>283</v>
      </c>
      <c r="AR669" t="str">
        <f>IF(C669="","",_xlfn.XLOOKUP(_xlfn.XLOOKUP(C669,table_Termination[Connector],table_Termination[SQD_Breaker]),Table_Breaker[breaker],Table_Breaker[Description]))</f>
        <v/>
      </c>
      <c r="AS669" t="str">
        <f>IF(C669="","",_xlfn.XLOOKUP(_xlfn.XLOOKUP(C669,table_Termination[Connector],table_Termination[HV_Siem_Breaker]),Table_Breaker[breaker],Table_Breaker[Description],""))</f>
        <v/>
      </c>
      <c r="AT669" s="44" t="s">
        <v>283</v>
      </c>
      <c r="AU669" t="e">
        <f t="shared" si="114"/>
        <v>#N/A</v>
      </c>
      <c r="AV669" t="e">
        <f t="shared" si="115"/>
        <v>#N/A</v>
      </c>
      <c r="AW669" s="44" t="str" cm="1">
        <f t="array" ref="AW669">IF(D669="","",_xlfn.TOROW(lookup!A850:A862))</f>
        <v/>
      </c>
    </row>
    <row r="670" spans="1:49" x14ac:dyDescent="0.25">
      <c r="A670" s="56">
        <v>661</v>
      </c>
      <c r="B670" s="57" t="str">
        <f t="shared" si="111"/>
        <v/>
      </c>
      <c r="C670" s="58"/>
      <c r="D670" s="58"/>
      <c r="E670" s="57"/>
      <c r="F670" s="57" t="str">
        <f t="shared" si="112"/>
        <v/>
      </c>
      <c r="G670" s="57"/>
      <c r="H670" s="59"/>
      <c r="I670" s="59" t="s">
        <v>183</v>
      </c>
      <c r="J670" s="59" t="s">
        <v>183</v>
      </c>
      <c r="K670" s="59"/>
      <c r="L670" s="60" t="str">
        <f t="shared" si="116"/>
        <v/>
      </c>
      <c r="M670" s="60" t="str">
        <f t="shared" si="117"/>
        <v/>
      </c>
      <c r="N670" s="59"/>
      <c r="O670" s="59"/>
      <c r="P670" s="61"/>
      <c r="Q670" s="61"/>
      <c r="R670" s="62" t="str">
        <f>IF(C670="","",_xlfn.XLOOKUP(C670,table_Termination[Connector],table_Termination[Conduit_Size]))</f>
        <v/>
      </c>
      <c r="S670" s="63" t="str">
        <f>IF(C670="","",_xlfn.XLOOKUP(C670,table_Termination[Connector],table_Termination[Wire AWG]))</f>
        <v/>
      </c>
      <c r="T670" s="64" t="str">
        <f t="shared" si="109"/>
        <v/>
      </c>
      <c r="U670" s="65" t="str">
        <f>IF(C670="","",LEFT(_xlfn.XLOOKUP(C670,table_Termination[Connector],table_Termination[Voltage]),3))</f>
        <v/>
      </c>
      <c r="V670" s="66" t="str">
        <f t="shared" si="118"/>
        <v/>
      </c>
      <c r="W670" s="64" t="str" cm="1">
        <f t="array" aca="1" ref="W670" ca="1">IF(C670="","",IF(D670="MCC","------",IF(K670="","Black",_xlfn.XLOOKUP(K670,Table_RotateWireColor[circuit],INDIRECT("Table_RotateWireColor["&amp;U670&amp;"]")))))</f>
        <v/>
      </c>
      <c r="X670" s="64" t="str" cm="1">
        <f t="array" aca="1" ref="X670" ca="1">IF(C670="","",IF(D670="MCC","-----",IF(AH670=1,"-",IF(K670="","Red",_xlfn.XLOOKUP(L670,Table_RotateWireColor[circuit],INDIRECT("Table_RotateWireColor["&amp;U670&amp;"]"))))))</f>
        <v/>
      </c>
      <c r="Y670" s="64" t="str" cm="1">
        <f t="array" aca="1" ref="Y670" ca="1">IF(C670="","",IF(D670="MCC","-----",IF(AH670&lt;=2,"-",IF(K670="","Blue",_xlfn.XLOOKUP(M670,Table_RotateWireColor[circuit],INDIRECT("Table_RotateWireColor["&amp;U670&amp;"]"))))))</f>
        <v/>
      </c>
      <c r="Z670" s="64" t="str" cm="1">
        <f t="array" aca="1" ref="Z670" ca="1">IF(C670="","",IF(D670="MCC","-----",IF(AI670&lt;&gt;1,"-",IF(K670="","White",_xlfn.XLOOKUP("N",Table_RotateWireColor[circuit],INDIRECT("Table_RotateWireColor["&amp;U670&amp;"]"))))))</f>
        <v/>
      </c>
      <c r="AA670" s="64" t="str">
        <f t="shared" si="113"/>
        <v/>
      </c>
      <c r="AB670" s="67" t="str">
        <f>IF(C670="","","PWxx-"&amp;_xlfn.XLOOKUP(C670,table_Termination[Connector],table_Termination[Abbreviation])&amp;"T-xxSALx("&amp;IF(D670="LFMC",0,IF(D670="MCC",1,3))&amp;IF(Q670="Bolt",1,0)&amp;IF(AL670="None",0,IF(AL670="1G",1,IF(AL670="4x4",2,3)))&amp;")")</f>
        <v/>
      </c>
      <c r="AC670" s="68" t="str">
        <f>IF(D670="MCC","MC Cable Wire Colors "&amp;_xlfn.XLOOKUP(C670,table_Termination[Connector],table_Termination[MCC_Wire_Colors]),"")</f>
        <v/>
      </c>
      <c r="AD670" s="69"/>
      <c r="AG670" t="e">
        <f>IF(AND(LEFT(C670,2)="L6",_xlfn.NUMBERVALUE(LEFT(U670,3))&gt;250),"1ph",_xlfn.XLOOKUP(C670,table_Termination[Connector],table_Termination[Phasing]))</f>
        <v>#N/A</v>
      </c>
      <c r="AH670" t="e">
        <f>_xlfn.XLOOKUP('Order Entry'!AG670,lookup!$O$3:$O$7,lookup!$P$3:$P$7)</f>
        <v>#N/A</v>
      </c>
      <c r="AI670" t="e">
        <f>_xlfn.XLOOKUP('Order Entry'!AG670,lookup!$O$3:$O$7,lookup!$Q$3:$Q$7)</f>
        <v>#N/A</v>
      </c>
      <c r="AJ670">
        <f t="shared" si="110"/>
        <v>0</v>
      </c>
      <c r="AK670" t="e">
        <f>_xlfn.XLOOKUP(C670,table_Termination[Connector],table_Termination[Plate_Hole])</f>
        <v>#N/A</v>
      </c>
      <c r="AL670" t="e">
        <f>_xlfn.XLOOKUP(V670,lookup!$AD$68:$AD$72,lookup!$AC$68:$AC$72)</f>
        <v>#N/A</v>
      </c>
      <c r="AM670" s="44" t="str" cm="1">
        <f t="array" ref="AM670">IF(C670="","",IF(_xlfn.XLOOKUP(C670,table_Termination[Connector],table_Termination[Plate_Hole])=1.6,{"4x4","1G"},IF(_xlfn.XLOOKUP(C670,table_Termination[Connector],table_Termination[Plate_Hole])=2.1,"4x4","None")))</f>
        <v/>
      </c>
      <c r="AO670" s="44" t="str" cm="1">
        <f t="array" ref="AO670">IF(AM670="","None",_xlfn.XLOOKUP(_xlfn.ANCHORARRAY(AM670),lookup!$AC$68:$AC$72,lookup!$AD$68:$AD$72))</f>
        <v>None</v>
      </c>
      <c r="AQ670" s="44" t="s">
        <v>283</v>
      </c>
      <c r="AR670" t="str">
        <f>IF(C670="","",_xlfn.XLOOKUP(_xlfn.XLOOKUP(C670,table_Termination[Connector],table_Termination[SQD_Breaker]),Table_Breaker[breaker],Table_Breaker[Description]))</f>
        <v/>
      </c>
      <c r="AS670" t="str">
        <f>IF(C670="","",_xlfn.XLOOKUP(_xlfn.XLOOKUP(C670,table_Termination[Connector],table_Termination[HV_Siem_Breaker]),Table_Breaker[breaker],Table_Breaker[Description],""))</f>
        <v/>
      </c>
      <c r="AT670" s="44" t="s">
        <v>283</v>
      </c>
      <c r="AU670" t="e">
        <f t="shared" si="114"/>
        <v>#N/A</v>
      </c>
      <c r="AV670" t="e">
        <f t="shared" si="115"/>
        <v>#N/A</v>
      </c>
      <c r="AW670" s="44" t="str" cm="1">
        <f t="array" ref="AW670">IF(D670="","",_xlfn.TOROW(lookup!A851:A863))</f>
        <v/>
      </c>
    </row>
    <row r="671" spans="1:49" x14ac:dyDescent="0.25">
      <c r="A671" s="56">
        <v>662</v>
      </c>
      <c r="B671" s="57" t="str">
        <f t="shared" si="111"/>
        <v/>
      </c>
      <c r="C671" s="58"/>
      <c r="D671" s="58"/>
      <c r="E671" s="57"/>
      <c r="F671" s="57" t="str">
        <f t="shared" si="112"/>
        <v/>
      </c>
      <c r="G671" s="57"/>
      <c r="H671" s="59"/>
      <c r="I671" s="59" t="s">
        <v>183</v>
      </c>
      <c r="J671" s="59" t="s">
        <v>183</v>
      </c>
      <c r="K671" s="59"/>
      <c r="L671" s="60" t="str">
        <f t="shared" si="116"/>
        <v/>
      </c>
      <c r="M671" s="60" t="str">
        <f t="shared" si="117"/>
        <v/>
      </c>
      <c r="N671" s="59"/>
      <c r="O671" s="59"/>
      <c r="P671" s="61"/>
      <c r="Q671" s="61"/>
      <c r="R671" s="62" t="str">
        <f>IF(C671="","",_xlfn.XLOOKUP(C671,table_Termination[Connector],table_Termination[Conduit_Size]))</f>
        <v/>
      </c>
      <c r="S671" s="63" t="str">
        <f>IF(C671="","",_xlfn.XLOOKUP(C671,table_Termination[Connector],table_Termination[Wire AWG]))</f>
        <v/>
      </c>
      <c r="T671" s="64" t="str">
        <f t="shared" si="109"/>
        <v/>
      </c>
      <c r="U671" s="65" t="str">
        <f>IF(C671="","",LEFT(_xlfn.XLOOKUP(C671,table_Termination[Connector],table_Termination[Voltage]),3))</f>
        <v/>
      </c>
      <c r="V671" s="66" t="str">
        <f t="shared" si="118"/>
        <v/>
      </c>
      <c r="W671" s="64" t="str" cm="1">
        <f t="array" aca="1" ref="W671" ca="1">IF(C671="","",IF(D671="MCC","------",IF(K671="","Black",_xlfn.XLOOKUP(K671,Table_RotateWireColor[circuit],INDIRECT("Table_RotateWireColor["&amp;U671&amp;"]")))))</f>
        <v/>
      </c>
      <c r="X671" s="64" t="str" cm="1">
        <f t="array" aca="1" ref="X671" ca="1">IF(C671="","",IF(D671="MCC","-----",IF(AH671=1,"-",IF(K671="","Red",_xlfn.XLOOKUP(L671,Table_RotateWireColor[circuit],INDIRECT("Table_RotateWireColor["&amp;U671&amp;"]"))))))</f>
        <v/>
      </c>
      <c r="Y671" s="64" t="str" cm="1">
        <f t="array" aca="1" ref="Y671" ca="1">IF(C671="","",IF(D671="MCC","-----",IF(AH671&lt;=2,"-",IF(K671="","Blue",_xlfn.XLOOKUP(M671,Table_RotateWireColor[circuit],INDIRECT("Table_RotateWireColor["&amp;U671&amp;"]"))))))</f>
        <v/>
      </c>
      <c r="Z671" s="64" t="str" cm="1">
        <f t="array" aca="1" ref="Z671" ca="1">IF(C671="","",IF(D671="MCC","-----",IF(AI671&lt;&gt;1,"-",IF(K671="","White",_xlfn.XLOOKUP("N",Table_RotateWireColor[circuit],INDIRECT("Table_RotateWireColor["&amp;U671&amp;"]"))))))</f>
        <v/>
      </c>
      <c r="AA671" s="64" t="str">
        <f t="shared" si="113"/>
        <v/>
      </c>
      <c r="AB671" s="67" t="str">
        <f>IF(C671="","","PWxx-"&amp;_xlfn.XLOOKUP(C671,table_Termination[Connector],table_Termination[Abbreviation])&amp;"T-xxSALx("&amp;IF(D671="LFMC",0,IF(D671="MCC",1,3))&amp;IF(Q671="Bolt",1,0)&amp;IF(AL671="None",0,IF(AL671="1G",1,IF(AL671="4x4",2,3)))&amp;")")</f>
        <v/>
      </c>
      <c r="AC671" s="68" t="str">
        <f>IF(D671="MCC","MC Cable Wire Colors "&amp;_xlfn.XLOOKUP(C671,table_Termination[Connector],table_Termination[MCC_Wire_Colors]),"")</f>
        <v/>
      </c>
      <c r="AD671" s="69"/>
      <c r="AG671" t="e">
        <f>IF(AND(LEFT(C671,2)="L6",_xlfn.NUMBERVALUE(LEFT(U671,3))&gt;250),"1ph",_xlfn.XLOOKUP(C671,table_Termination[Connector],table_Termination[Phasing]))</f>
        <v>#N/A</v>
      </c>
      <c r="AH671" t="e">
        <f>_xlfn.XLOOKUP('Order Entry'!AG671,lookup!$O$3:$O$7,lookup!$P$3:$P$7)</f>
        <v>#N/A</v>
      </c>
      <c r="AI671" t="e">
        <f>_xlfn.XLOOKUP('Order Entry'!AG671,lookup!$O$3:$O$7,lookup!$Q$3:$Q$7)</f>
        <v>#N/A</v>
      </c>
      <c r="AJ671">
        <f t="shared" si="110"/>
        <v>0</v>
      </c>
      <c r="AK671" t="e">
        <f>_xlfn.XLOOKUP(C671,table_Termination[Connector],table_Termination[Plate_Hole])</f>
        <v>#N/A</v>
      </c>
      <c r="AL671" t="e">
        <f>_xlfn.XLOOKUP(V671,lookup!$AD$68:$AD$72,lookup!$AC$68:$AC$72)</f>
        <v>#N/A</v>
      </c>
      <c r="AM671" s="44" t="str" cm="1">
        <f t="array" ref="AM671">IF(C671="","",IF(_xlfn.XLOOKUP(C671,table_Termination[Connector],table_Termination[Plate_Hole])=1.6,{"4x4","1G"},IF(_xlfn.XLOOKUP(C671,table_Termination[Connector],table_Termination[Plate_Hole])=2.1,"4x4","None")))</f>
        <v/>
      </c>
      <c r="AO671" s="44" t="str" cm="1">
        <f t="array" ref="AO671">IF(AM671="","None",_xlfn.XLOOKUP(_xlfn.ANCHORARRAY(AM671),lookup!$AC$68:$AC$72,lookup!$AD$68:$AD$72))</f>
        <v>None</v>
      </c>
      <c r="AQ671" s="44" t="s">
        <v>283</v>
      </c>
      <c r="AR671" t="str">
        <f>IF(C671="","",_xlfn.XLOOKUP(_xlfn.XLOOKUP(C671,table_Termination[Connector],table_Termination[SQD_Breaker]),Table_Breaker[breaker],Table_Breaker[Description]))</f>
        <v/>
      </c>
      <c r="AS671" t="str">
        <f>IF(C671="","",_xlfn.XLOOKUP(_xlfn.XLOOKUP(C671,table_Termination[Connector],table_Termination[HV_Siem_Breaker]),Table_Breaker[breaker],Table_Breaker[Description],""))</f>
        <v/>
      </c>
      <c r="AT671" s="44" t="s">
        <v>283</v>
      </c>
      <c r="AU671" t="e">
        <f t="shared" si="114"/>
        <v>#N/A</v>
      </c>
      <c r="AV671" t="e">
        <f t="shared" si="115"/>
        <v>#N/A</v>
      </c>
      <c r="AW671" s="44" t="str" cm="1">
        <f t="array" ref="AW671">IF(D671="","",_xlfn.TOROW(lookup!A852:A864))</f>
        <v/>
      </c>
    </row>
    <row r="672" spans="1:49" x14ac:dyDescent="0.25">
      <c r="A672" s="56">
        <v>663</v>
      </c>
      <c r="B672" s="57" t="str">
        <f t="shared" si="111"/>
        <v/>
      </c>
      <c r="C672" s="58"/>
      <c r="D672" s="58"/>
      <c r="E672" s="57"/>
      <c r="F672" s="57" t="str">
        <f t="shared" si="112"/>
        <v/>
      </c>
      <c r="G672" s="57"/>
      <c r="H672" s="59"/>
      <c r="I672" s="59" t="s">
        <v>183</v>
      </c>
      <c r="J672" s="59" t="s">
        <v>183</v>
      </c>
      <c r="K672" s="59"/>
      <c r="L672" s="60" t="str">
        <f t="shared" si="116"/>
        <v/>
      </c>
      <c r="M672" s="60" t="str">
        <f t="shared" si="117"/>
        <v/>
      </c>
      <c r="N672" s="59"/>
      <c r="O672" s="59"/>
      <c r="P672" s="61"/>
      <c r="Q672" s="61"/>
      <c r="R672" s="62" t="str">
        <f>IF(C672="","",_xlfn.XLOOKUP(C672,table_Termination[Connector],table_Termination[Conduit_Size]))</f>
        <v/>
      </c>
      <c r="S672" s="63" t="str">
        <f>IF(C672="","",_xlfn.XLOOKUP(C672,table_Termination[Connector],table_Termination[Wire AWG]))</f>
        <v/>
      </c>
      <c r="T672" s="64" t="str">
        <f t="shared" si="109"/>
        <v/>
      </c>
      <c r="U672" s="65" t="str">
        <f>IF(C672="","",LEFT(_xlfn.XLOOKUP(C672,table_Termination[Connector],table_Termination[Voltage]),3))</f>
        <v/>
      </c>
      <c r="V672" s="66" t="str">
        <f t="shared" si="118"/>
        <v/>
      </c>
      <c r="W672" s="64" t="str" cm="1">
        <f t="array" aca="1" ref="W672" ca="1">IF(C672="","",IF(D672="MCC","------",IF(K672="","Black",_xlfn.XLOOKUP(K672,Table_RotateWireColor[circuit],INDIRECT("Table_RotateWireColor["&amp;U672&amp;"]")))))</f>
        <v/>
      </c>
      <c r="X672" s="64" t="str" cm="1">
        <f t="array" aca="1" ref="X672" ca="1">IF(C672="","",IF(D672="MCC","-----",IF(AH672=1,"-",IF(K672="","Red",_xlfn.XLOOKUP(L672,Table_RotateWireColor[circuit],INDIRECT("Table_RotateWireColor["&amp;U672&amp;"]"))))))</f>
        <v/>
      </c>
      <c r="Y672" s="64" t="str" cm="1">
        <f t="array" aca="1" ref="Y672" ca="1">IF(C672="","",IF(D672="MCC","-----",IF(AH672&lt;=2,"-",IF(K672="","Blue",_xlfn.XLOOKUP(M672,Table_RotateWireColor[circuit],INDIRECT("Table_RotateWireColor["&amp;U672&amp;"]"))))))</f>
        <v/>
      </c>
      <c r="Z672" s="64" t="str" cm="1">
        <f t="array" aca="1" ref="Z672" ca="1">IF(C672="","",IF(D672="MCC","-----",IF(AI672&lt;&gt;1,"-",IF(K672="","White",_xlfn.XLOOKUP("N",Table_RotateWireColor[circuit],INDIRECT("Table_RotateWireColor["&amp;U672&amp;"]"))))))</f>
        <v/>
      </c>
      <c r="AA672" s="64" t="str">
        <f t="shared" si="113"/>
        <v/>
      </c>
      <c r="AB672" s="67" t="str">
        <f>IF(C672="","","PWxx-"&amp;_xlfn.XLOOKUP(C672,table_Termination[Connector],table_Termination[Abbreviation])&amp;"T-xxSALx("&amp;IF(D672="LFMC",0,IF(D672="MCC",1,3))&amp;IF(Q672="Bolt",1,0)&amp;IF(AL672="None",0,IF(AL672="1G",1,IF(AL672="4x4",2,3)))&amp;")")</f>
        <v/>
      </c>
      <c r="AC672" s="68" t="str">
        <f>IF(D672="MCC","MC Cable Wire Colors "&amp;_xlfn.XLOOKUP(C672,table_Termination[Connector],table_Termination[MCC_Wire_Colors]),"")</f>
        <v/>
      </c>
      <c r="AD672" s="69"/>
      <c r="AG672" t="e">
        <f>IF(AND(LEFT(C672,2)="L6",_xlfn.NUMBERVALUE(LEFT(U672,3))&gt;250),"1ph",_xlfn.XLOOKUP(C672,table_Termination[Connector],table_Termination[Phasing]))</f>
        <v>#N/A</v>
      </c>
      <c r="AH672" t="e">
        <f>_xlfn.XLOOKUP('Order Entry'!AG672,lookup!$O$3:$O$7,lookup!$P$3:$P$7)</f>
        <v>#N/A</v>
      </c>
      <c r="AI672" t="e">
        <f>_xlfn.XLOOKUP('Order Entry'!AG672,lookup!$O$3:$O$7,lookup!$Q$3:$Q$7)</f>
        <v>#N/A</v>
      </c>
      <c r="AJ672">
        <f t="shared" si="110"/>
        <v>0</v>
      </c>
      <c r="AK672" t="e">
        <f>_xlfn.XLOOKUP(C672,table_Termination[Connector],table_Termination[Plate_Hole])</f>
        <v>#N/A</v>
      </c>
      <c r="AL672" t="e">
        <f>_xlfn.XLOOKUP(V672,lookup!$AD$68:$AD$72,lookup!$AC$68:$AC$72)</f>
        <v>#N/A</v>
      </c>
      <c r="AM672" s="44" t="str" cm="1">
        <f t="array" ref="AM672">IF(C672="","",IF(_xlfn.XLOOKUP(C672,table_Termination[Connector],table_Termination[Plate_Hole])=1.6,{"4x4","1G"},IF(_xlfn.XLOOKUP(C672,table_Termination[Connector],table_Termination[Plate_Hole])=2.1,"4x4","None")))</f>
        <v/>
      </c>
      <c r="AO672" s="44" t="str" cm="1">
        <f t="array" ref="AO672">IF(AM672="","None",_xlfn.XLOOKUP(_xlfn.ANCHORARRAY(AM672),lookup!$AC$68:$AC$72,lookup!$AD$68:$AD$72))</f>
        <v>None</v>
      </c>
      <c r="AQ672" s="44" t="s">
        <v>283</v>
      </c>
      <c r="AR672" t="str">
        <f>IF(C672="","",_xlfn.XLOOKUP(_xlfn.XLOOKUP(C672,table_Termination[Connector],table_Termination[SQD_Breaker]),Table_Breaker[breaker],Table_Breaker[Description]))</f>
        <v/>
      </c>
      <c r="AS672" t="str">
        <f>IF(C672="","",_xlfn.XLOOKUP(_xlfn.XLOOKUP(C672,table_Termination[Connector],table_Termination[HV_Siem_Breaker]),Table_Breaker[breaker],Table_Breaker[Description],""))</f>
        <v/>
      </c>
      <c r="AT672" s="44" t="s">
        <v>283</v>
      </c>
      <c r="AU672" t="e">
        <f t="shared" si="114"/>
        <v>#N/A</v>
      </c>
      <c r="AV672" t="e">
        <f t="shared" si="115"/>
        <v>#N/A</v>
      </c>
      <c r="AW672" s="44" t="str" cm="1">
        <f t="array" ref="AW672">IF(D672="","",_xlfn.TOROW(lookup!A853:A865))</f>
        <v/>
      </c>
    </row>
    <row r="673" spans="1:49" x14ac:dyDescent="0.25">
      <c r="A673" s="56">
        <v>664</v>
      </c>
      <c r="B673" s="57" t="str">
        <f t="shared" si="111"/>
        <v/>
      </c>
      <c r="C673" s="58"/>
      <c r="D673" s="58"/>
      <c r="E673" s="57"/>
      <c r="F673" s="57" t="str">
        <f t="shared" si="112"/>
        <v/>
      </c>
      <c r="G673" s="57"/>
      <c r="H673" s="59"/>
      <c r="I673" s="59" t="s">
        <v>183</v>
      </c>
      <c r="J673" s="59" t="s">
        <v>183</v>
      </c>
      <c r="K673" s="59"/>
      <c r="L673" s="60" t="str">
        <f t="shared" si="116"/>
        <v/>
      </c>
      <c r="M673" s="60" t="str">
        <f t="shared" si="117"/>
        <v/>
      </c>
      <c r="N673" s="59"/>
      <c r="O673" s="59"/>
      <c r="P673" s="61"/>
      <c r="Q673" s="61"/>
      <c r="R673" s="62" t="str">
        <f>IF(C673="","",_xlfn.XLOOKUP(C673,table_Termination[Connector],table_Termination[Conduit_Size]))</f>
        <v/>
      </c>
      <c r="S673" s="63" t="str">
        <f>IF(C673="","",_xlfn.XLOOKUP(C673,table_Termination[Connector],table_Termination[Wire AWG]))</f>
        <v/>
      </c>
      <c r="T673" s="64" t="str">
        <f t="shared" si="109"/>
        <v/>
      </c>
      <c r="U673" s="65" t="str">
        <f>IF(C673="","",LEFT(_xlfn.XLOOKUP(C673,table_Termination[Connector],table_Termination[Voltage]),3))</f>
        <v/>
      </c>
      <c r="V673" s="66" t="str">
        <f t="shared" si="118"/>
        <v/>
      </c>
      <c r="W673" s="64" t="str" cm="1">
        <f t="array" aca="1" ref="W673" ca="1">IF(C673="","",IF(D673="MCC","------",IF(K673="","Black",_xlfn.XLOOKUP(K673,Table_RotateWireColor[circuit],INDIRECT("Table_RotateWireColor["&amp;U673&amp;"]")))))</f>
        <v/>
      </c>
      <c r="X673" s="64" t="str" cm="1">
        <f t="array" aca="1" ref="X673" ca="1">IF(C673="","",IF(D673="MCC","-----",IF(AH673=1,"-",IF(K673="","Red",_xlfn.XLOOKUP(L673,Table_RotateWireColor[circuit],INDIRECT("Table_RotateWireColor["&amp;U673&amp;"]"))))))</f>
        <v/>
      </c>
      <c r="Y673" s="64" t="str" cm="1">
        <f t="array" aca="1" ref="Y673" ca="1">IF(C673="","",IF(D673="MCC","-----",IF(AH673&lt;=2,"-",IF(K673="","Blue",_xlfn.XLOOKUP(M673,Table_RotateWireColor[circuit],INDIRECT("Table_RotateWireColor["&amp;U673&amp;"]"))))))</f>
        <v/>
      </c>
      <c r="Z673" s="64" t="str" cm="1">
        <f t="array" aca="1" ref="Z673" ca="1">IF(C673="","",IF(D673="MCC","-----",IF(AI673&lt;&gt;1,"-",IF(K673="","White",_xlfn.XLOOKUP("N",Table_RotateWireColor[circuit],INDIRECT("Table_RotateWireColor["&amp;U673&amp;"]"))))))</f>
        <v/>
      </c>
      <c r="AA673" s="64" t="str">
        <f t="shared" si="113"/>
        <v/>
      </c>
      <c r="AB673" s="67" t="str">
        <f>IF(C673="","","PWxx-"&amp;_xlfn.XLOOKUP(C673,table_Termination[Connector],table_Termination[Abbreviation])&amp;"T-xxSALx("&amp;IF(D673="LFMC",0,IF(D673="MCC",1,3))&amp;IF(Q673="Bolt",1,0)&amp;IF(AL673="None",0,IF(AL673="1G",1,IF(AL673="4x4",2,3)))&amp;")")</f>
        <v/>
      </c>
      <c r="AC673" s="68" t="str">
        <f>IF(D673="MCC","MC Cable Wire Colors "&amp;_xlfn.XLOOKUP(C673,table_Termination[Connector],table_Termination[MCC_Wire_Colors]),"")</f>
        <v/>
      </c>
      <c r="AD673" s="69"/>
      <c r="AG673" t="e">
        <f>IF(AND(LEFT(C673,2)="L6",_xlfn.NUMBERVALUE(LEFT(U673,3))&gt;250),"1ph",_xlfn.XLOOKUP(C673,table_Termination[Connector],table_Termination[Phasing]))</f>
        <v>#N/A</v>
      </c>
      <c r="AH673" t="e">
        <f>_xlfn.XLOOKUP('Order Entry'!AG673,lookup!$O$3:$O$7,lookup!$P$3:$P$7)</f>
        <v>#N/A</v>
      </c>
      <c r="AI673" t="e">
        <f>_xlfn.XLOOKUP('Order Entry'!AG673,lookup!$O$3:$O$7,lookup!$Q$3:$Q$7)</f>
        <v>#N/A</v>
      </c>
      <c r="AJ673">
        <f t="shared" si="110"/>
        <v>0</v>
      </c>
      <c r="AK673" t="e">
        <f>_xlfn.XLOOKUP(C673,table_Termination[Connector],table_Termination[Plate_Hole])</f>
        <v>#N/A</v>
      </c>
      <c r="AL673" t="e">
        <f>_xlfn.XLOOKUP(V673,lookup!$AD$68:$AD$72,lookup!$AC$68:$AC$72)</f>
        <v>#N/A</v>
      </c>
      <c r="AM673" s="44" t="str" cm="1">
        <f t="array" ref="AM673">IF(C673="","",IF(_xlfn.XLOOKUP(C673,table_Termination[Connector],table_Termination[Plate_Hole])=1.6,{"4x4","1G"},IF(_xlfn.XLOOKUP(C673,table_Termination[Connector],table_Termination[Plate_Hole])=2.1,"4x4","None")))</f>
        <v/>
      </c>
      <c r="AO673" s="44" t="str" cm="1">
        <f t="array" ref="AO673">IF(AM673="","None",_xlfn.XLOOKUP(_xlfn.ANCHORARRAY(AM673),lookup!$AC$68:$AC$72,lookup!$AD$68:$AD$72))</f>
        <v>None</v>
      </c>
      <c r="AQ673" s="44" t="s">
        <v>283</v>
      </c>
      <c r="AR673" t="str">
        <f>IF(C673="","",_xlfn.XLOOKUP(_xlfn.XLOOKUP(C673,table_Termination[Connector],table_Termination[SQD_Breaker]),Table_Breaker[breaker],Table_Breaker[Description]))</f>
        <v/>
      </c>
      <c r="AS673" t="str">
        <f>IF(C673="","",_xlfn.XLOOKUP(_xlfn.XLOOKUP(C673,table_Termination[Connector],table_Termination[HV_Siem_Breaker]),Table_Breaker[breaker],Table_Breaker[Description],""))</f>
        <v/>
      </c>
      <c r="AT673" s="44" t="s">
        <v>283</v>
      </c>
      <c r="AU673" t="e">
        <f t="shared" si="114"/>
        <v>#N/A</v>
      </c>
      <c r="AV673" t="e">
        <f t="shared" si="115"/>
        <v>#N/A</v>
      </c>
      <c r="AW673" s="44" t="str" cm="1">
        <f t="array" ref="AW673">IF(D673="","",_xlfn.TOROW(lookup!A854:A866))</f>
        <v/>
      </c>
    </row>
    <row r="674" spans="1:49" x14ac:dyDescent="0.25">
      <c r="A674" s="56">
        <v>665</v>
      </c>
      <c r="B674" s="57" t="str">
        <f t="shared" si="111"/>
        <v/>
      </c>
      <c r="C674" s="58"/>
      <c r="D674" s="58"/>
      <c r="E674" s="57"/>
      <c r="F674" s="57" t="str">
        <f t="shared" si="112"/>
        <v/>
      </c>
      <c r="G674" s="57"/>
      <c r="H674" s="59"/>
      <c r="I674" s="59" t="s">
        <v>183</v>
      </c>
      <c r="J674" s="59" t="s">
        <v>183</v>
      </c>
      <c r="K674" s="59"/>
      <c r="L674" s="60" t="str">
        <f t="shared" si="116"/>
        <v/>
      </c>
      <c r="M674" s="60" t="str">
        <f t="shared" si="117"/>
        <v/>
      </c>
      <c r="N674" s="59"/>
      <c r="O674" s="59"/>
      <c r="P674" s="61"/>
      <c r="Q674" s="61"/>
      <c r="R674" s="62" t="str">
        <f>IF(C674="","",_xlfn.XLOOKUP(C674,table_Termination[Connector],table_Termination[Conduit_Size]))</f>
        <v/>
      </c>
      <c r="S674" s="63" t="str">
        <f>IF(C674="","",_xlfn.XLOOKUP(C674,table_Termination[Connector],table_Termination[Wire AWG]))</f>
        <v/>
      </c>
      <c r="T674" s="64" t="str">
        <f t="shared" si="109"/>
        <v/>
      </c>
      <c r="U674" s="65" t="str">
        <f>IF(C674="","",LEFT(_xlfn.XLOOKUP(C674,table_Termination[Connector],table_Termination[Voltage]),3))</f>
        <v/>
      </c>
      <c r="V674" s="66" t="str">
        <f t="shared" si="118"/>
        <v/>
      </c>
      <c r="W674" s="64" t="str" cm="1">
        <f t="array" aca="1" ref="W674" ca="1">IF(C674="","",IF(D674="MCC","------",IF(K674="","Black",_xlfn.XLOOKUP(K674,Table_RotateWireColor[circuit],INDIRECT("Table_RotateWireColor["&amp;U674&amp;"]")))))</f>
        <v/>
      </c>
      <c r="X674" s="64" t="str" cm="1">
        <f t="array" aca="1" ref="X674" ca="1">IF(C674="","",IF(D674="MCC","-----",IF(AH674=1,"-",IF(K674="","Red",_xlfn.XLOOKUP(L674,Table_RotateWireColor[circuit],INDIRECT("Table_RotateWireColor["&amp;U674&amp;"]"))))))</f>
        <v/>
      </c>
      <c r="Y674" s="64" t="str" cm="1">
        <f t="array" aca="1" ref="Y674" ca="1">IF(C674="","",IF(D674="MCC","-----",IF(AH674&lt;=2,"-",IF(K674="","Blue",_xlfn.XLOOKUP(M674,Table_RotateWireColor[circuit],INDIRECT("Table_RotateWireColor["&amp;U674&amp;"]"))))))</f>
        <v/>
      </c>
      <c r="Z674" s="64" t="str" cm="1">
        <f t="array" aca="1" ref="Z674" ca="1">IF(C674="","",IF(D674="MCC","-----",IF(AI674&lt;&gt;1,"-",IF(K674="","White",_xlfn.XLOOKUP("N",Table_RotateWireColor[circuit],INDIRECT("Table_RotateWireColor["&amp;U674&amp;"]"))))))</f>
        <v/>
      </c>
      <c r="AA674" s="64" t="str">
        <f t="shared" si="113"/>
        <v/>
      </c>
      <c r="AB674" s="67" t="str">
        <f>IF(C674="","","PWxx-"&amp;_xlfn.XLOOKUP(C674,table_Termination[Connector],table_Termination[Abbreviation])&amp;"T-xxSALx("&amp;IF(D674="LFMC",0,IF(D674="MCC",1,3))&amp;IF(Q674="Bolt",1,0)&amp;IF(AL674="None",0,IF(AL674="1G",1,IF(AL674="4x4",2,3)))&amp;")")</f>
        <v/>
      </c>
      <c r="AC674" s="68" t="str">
        <f>IF(D674="MCC","MC Cable Wire Colors "&amp;_xlfn.XLOOKUP(C674,table_Termination[Connector],table_Termination[MCC_Wire_Colors]),"")</f>
        <v/>
      </c>
      <c r="AD674" s="69"/>
      <c r="AG674" t="e">
        <f>IF(AND(LEFT(C674,2)="L6",_xlfn.NUMBERVALUE(LEFT(U674,3))&gt;250),"1ph",_xlfn.XLOOKUP(C674,table_Termination[Connector],table_Termination[Phasing]))</f>
        <v>#N/A</v>
      </c>
      <c r="AH674" t="e">
        <f>_xlfn.XLOOKUP('Order Entry'!AG674,lookup!$O$3:$O$7,lookup!$P$3:$P$7)</f>
        <v>#N/A</v>
      </c>
      <c r="AI674" t="e">
        <f>_xlfn.XLOOKUP('Order Entry'!AG674,lookup!$O$3:$O$7,lookup!$Q$3:$Q$7)</f>
        <v>#N/A</v>
      </c>
      <c r="AJ674">
        <f t="shared" si="110"/>
        <v>0</v>
      </c>
      <c r="AK674" t="e">
        <f>_xlfn.XLOOKUP(C674,table_Termination[Connector],table_Termination[Plate_Hole])</f>
        <v>#N/A</v>
      </c>
      <c r="AL674" t="e">
        <f>_xlfn.XLOOKUP(V674,lookup!$AD$68:$AD$72,lookup!$AC$68:$AC$72)</f>
        <v>#N/A</v>
      </c>
      <c r="AM674" s="44" t="str" cm="1">
        <f t="array" ref="AM674">IF(C674="","",IF(_xlfn.XLOOKUP(C674,table_Termination[Connector],table_Termination[Plate_Hole])=1.6,{"4x4","1G"},IF(_xlfn.XLOOKUP(C674,table_Termination[Connector],table_Termination[Plate_Hole])=2.1,"4x4","None")))</f>
        <v/>
      </c>
      <c r="AO674" s="44" t="str" cm="1">
        <f t="array" ref="AO674">IF(AM674="","None",_xlfn.XLOOKUP(_xlfn.ANCHORARRAY(AM674),lookup!$AC$68:$AC$72,lookup!$AD$68:$AD$72))</f>
        <v>None</v>
      </c>
      <c r="AQ674" s="44" t="s">
        <v>283</v>
      </c>
      <c r="AR674" t="str">
        <f>IF(C674="","",_xlfn.XLOOKUP(_xlfn.XLOOKUP(C674,table_Termination[Connector],table_Termination[SQD_Breaker]),Table_Breaker[breaker],Table_Breaker[Description]))</f>
        <v/>
      </c>
      <c r="AS674" t="str">
        <f>IF(C674="","",_xlfn.XLOOKUP(_xlfn.XLOOKUP(C674,table_Termination[Connector],table_Termination[HV_Siem_Breaker]),Table_Breaker[breaker],Table_Breaker[Description],""))</f>
        <v/>
      </c>
      <c r="AT674" s="44" t="s">
        <v>283</v>
      </c>
      <c r="AU674" t="e">
        <f t="shared" si="114"/>
        <v>#N/A</v>
      </c>
      <c r="AV674" t="e">
        <f t="shared" si="115"/>
        <v>#N/A</v>
      </c>
      <c r="AW674" s="44" t="str" cm="1">
        <f t="array" ref="AW674">IF(D674="","",_xlfn.TOROW(lookup!A855:A867))</f>
        <v/>
      </c>
    </row>
    <row r="675" spans="1:49" x14ac:dyDescent="0.25">
      <c r="A675" s="56">
        <v>666</v>
      </c>
      <c r="B675" s="57" t="str">
        <f t="shared" si="111"/>
        <v/>
      </c>
      <c r="C675" s="58"/>
      <c r="D675" s="58"/>
      <c r="E675" s="57"/>
      <c r="F675" s="57" t="str">
        <f t="shared" si="112"/>
        <v/>
      </c>
      <c r="G675" s="57"/>
      <c r="H675" s="59"/>
      <c r="I675" s="59" t="s">
        <v>183</v>
      </c>
      <c r="J675" s="59" t="s">
        <v>183</v>
      </c>
      <c r="K675" s="59"/>
      <c r="L675" s="60" t="str">
        <f t="shared" si="116"/>
        <v/>
      </c>
      <c r="M675" s="60" t="str">
        <f t="shared" si="117"/>
        <v/>
      </c>
      <c r="N675" s="59"/>
      <c r="O675" s="59"/>
      <c r="P675" s="61"/>
      <c r="Q675" s="61"/>
      <c r="R675" s="62" t="str">
        <f>IF(C675="","",_xlfn.XLOOKUP(C675,table_Termination[Connector],table_Termination[Conduit_Size]))</f>
        <v/>
      </c>
      <c r="S675" s="63" t="str">
        <f>IF(C675="","",_xlfn.XLOOKUP(C675,table_Termination[Connector],table_Termination[Wire AWG]))</f>
        <v/>
      </c>
      <c r="T675" s="64" t="str">
        <f t="shared" si="109"/>
        <v/>
      </c>
      <c r="U675" s="65" t="str">
        <f>IF(C675="","",LEFT(_xlfn.XLOOKUP(C675,table_Termination[Connector],table_Termination[Voltage]),3))</f>
        <v/>
      </c>
      <c r="V675" s="66" t="str">
        <f t="shared" si="118"/>
        <v/>
      </c>
      <c r="W675" s="64" t="str" cm="1">
        <f t="array" aca="1" ref="W675" ca="1">IF(C675="","",IF(D675="MCC","------",IF(K675="","Black",_xlfn.XLOOKUP(K675,Table_RotateWireColor[circuit],INDIRECT("Table_RotateWireColor["&amp;U675&amp;"]")))))</f>
        <v/>
      </c>
      <c r="X675" s="64" t="str" cm="1">
        <f t="array" aca="1" ref="X675" ca="1">IF(C675="","",IF(D675="MCC","-----",IF(AH675=1,"-",IF(K675="","Red",_xlfn.XLOOKUP(L675,Table_RotateWireColor[circuit],INDIRECT("Table_RotateWireColor["&amp;U675&amp;"]"))))))</f>
        <v/>
      </c>
      <c r="Y675" s="64" t="str" cm="1">
        <f t="array" aca="1" ref="Y675" ca="1">IF(C675="","",IF(D675="MCC","-----",IF(AH675&lt;=2,"-",IF(K675="","Blue",_xlfn.XLOOKUP(M675,Table_RotateWireColor[circuit],INDIRECT("Table_RotateWireColor["&amp;U675&amp;"]"))))))</f>
        <v/>
      </c>
      <c r="Z675" s="64" t="str" cm="1">
        <f t="array" aca="1" ref="Z675" ca="1">IF(C675="","",IF(D675="MCC","-----",IF(AI675&lt;&gt;1,"-",IF(K675="","White",_xlfn.XLOOKUP("N",Table_RotateWireColor[circuit],INDIRECT("Table_RotateWireColor["&amp;U675&amp;"]"))))))</f>
        <v/>
      </c>
      <c r="AA675" s="64" t="str">
        <f t="shared" si="113"/>
        <v/>
      </c>
      <c r="AB675" s="67" t="str">
        <f>IF(C675="","","PWxx-"&amp;_xlfn.XLOOKUP(C675,table_Termination[Connector],table_Termination[Abbreviation])&amp;"T-xxSALx("&amp;IF(D675="LFMC",0,IF(D675="MCC",1,3))&amp;IF(Q675="Bolt",1,0)&amp;IF(AL675="None",0,IF(AL675="1G",1,IF(AL675="4x4",2,3)))&amp;")")</f>
        <v/>
      </c>
      <c r="AC675" s="68" t="str">
        <f>IF(D675="MCC","MC Cable Wire Colors "&amp;_xlfn.XLOOKUP(C675,table_Termination[Connector],table_Termination[MCC_Wire_Colors]),"")</f>
        <v/>
      </c>
      <c r="AD675" s="69"/>
      <c r="AG675" t="e">
        <f>IF(AND(LEFT(C675,2)="L6",_xlfn.NUMBERVALUE(LEFT(U675,3))&gt;250),"1ph",_xlfn.XLOOKUP(C675,table_Termination[Connector],table_Termination[Phasing]))</f>
        <v>#N/A</v>
      </c>
      <c r="AH675" t="e">
        <f>_xlfn.XLOOKUP('Order Entry'!AG675,lookup!$O$3:$O$7,lookup!$P$3:$P$7)</f>
        <v>#N/A</v>
      </c>
      <c r="AI675" t="e">
        <f>_xlfn.XLOOKUP('Order Entry'!AG675,lookup!$O$3:$O$7,lookup!$Q$3:$Q$7)</f>
        <v>#N/A</v>
      </c>
      <c r="AJ675">
        <f t="shared" si="110"/>
        <v>0</v>
      </c>
      <c r="AK675" t="e">
        <f>_xlfn.XLOOKUP(C675,table_Termination[Connector],table_Termination[Plate_Hole])</f>
        <v>#N/A</v>
      </c>
      <c r="AL675" t="e">
        <f>_xlfn.XLOOKUP(V675,lookup!$AD$68:$AD$72,lookup!$AC$68:$AC$72)</f>
        <v>#N/A</v>
      </c>
      <c r="AM675" s="44" t="str" cm="1">
        <f t="array" ref="AM675">IF(C675="","",IF(_xlfn.XLOOKUP(C675,table_Termination[Connector],table_Termination[Plate_Hole])=1.6,{"4x4","1G"},IF(_xlfn.XLOOKUP(C675,table_Termination[Connector],table_Termination[Plate_Hole])=2.1,"4x4","None")))</f>
        <v/>
      </c>
      <c r="AO675" s="44" t="str" cm="1">
        <f t="array" ref="AO675">IF(AM675="","None",_xlfn.XLOOKUP(_xlfn.ANCHORARRAY(AM675),lookup!$AC$68:$AC$72,lookup!$AD$68:$AD$72))</f>
        <v>None</v>
      </c>
      <c r="AQ675" s="44" t="s">
        <v>283</v>
      </c>
      <c r="AR675" t="str">
        <f>IF(C675="","",_xlfn.XLOOKUP(_xlfn.XLOOKUP(C675,table_Termination[Connector],table_Termination[SQD_Breaker]),Table_Breaker[breaker],Table_Breaker[Description]))</f>
        <v/>
      </c>
      <c r="AS675" t="str">
        <f>IF(C675="","",_xlfn.XLOOKUP(_xlfn.XLOOKUP(C675,table_Termination[Connector],table_Termination[HV_Siem_Breaker]),Table_Breaker[breaker],Table_Breaker[Description],""))</f>
        <v/>
      </c>
      <c r="AT675" s="44" t="s">
        <v>283</v>
      </c>
      <c r="AU675" t="e">
        <f t="shared" si="114"/>
        <v>#N/A</v>
      </c>
      <c r="AV675" t="e">
        <f t="shared" si="115"/>
        <v>#N/A</v>
      </c>
      <c r="AW675" s="44" t="str" cm="1">
        <f t="array" ref="AW675">IF(D675="","",_xlfn.TOROW(lookup!A856:A868))</f>
        <v/>
      </c>
    </row>
    <row r="676" spans="1:49" x14ac:dyDescent="0.25">
      <c r="A676" s="56">
        <v>667</v>
      </c>
      <c r="B676" s="57" t="str">
        <f t="shared" si="111"/>
        <v/>
      </c>
      <c r="C676" s="58"/>
      <c r="D676" s="58"/>
      <c r="E676" s="57"/>
      <c r="F676" s="57" t="str">
        <f t="shared" si="112"/>
        <v/>
      </c>
      <c r="G676" s="57"/>
      <c r="H676" s="59"/>
      <c r="I676" s="59" t="s">
        <v>183</v>
      </c>
      <c r="J676" s="59" t="s">
        <v>183</v>
      </c>
      <c r="K676" s="59"/>
      <c r="L676" s="60" t="str">
        <f t="shared" si="116"/>
        <v/>
      </c>
      <c r="M676" s="60" t="str">
        <f t="shared" si="117"/>
        <v/>
      </c>
      <c r="N676" s="59"/>
      <c r="O676" s="59"/>
      <c r="P676" s="61"/>
      <c r="Q676" s="61"/>
      <c r="R676" s="62" t="str">
        <f>IF(C676="","",_xlfn.XLOOKUP(C676,table_Termination[Connector],table_Termination[Conduit_Size]))</f>
        <v/>
      </c>
      <c r="S676" s="63" t="str">
        <f>IF(C676="","",_xlfn.XLOOKUP(C676,table_Termination[Connector],table_Termination[Wire AWG]))</f>
        <v/>
      </c>
      <c r="T676" s="64" t="str">
        <f t="shared" si="109"/>
        <v/>
      </c>
      <c r="U676" s="65" t="str">
        <f>IF(C676="","",LEFT(_xlfn.XLOOKUP(C676,table_Termination[Connector],table_Termination[Voltage]),3))</f>
        <v/>
      </c>
      <c r="V676" s="66" t="str">
        <f t="shared" si="118"/>
        <v/>
      </c>
      <c r="W676" s="64" t="str" cm="1">
        <f t="array" aca="1" ref="W676" ca="1">IF(C676="","",IF(D676="MCC","------",IF(K676="","Black",_xlfn.XLOOKUP(K676,Table_RotateWireColor[circuit],INDIRECT("Table_RotateWireColor["&amp;U676&amp;"]")))))</f>
        <v/>
      </c>
      <c r="X676" s="64" t="str" cm="1">
        <f t="array" aca="1" ref="X676" ca="1">IF(C676="","",IF(D676="MCC","-----",IF(AH676=1,"-",IF(K676="","Red",_xlfn.XLOOKUP(L676,Table_RotateWireColor[circuit],INDIRECT("Table_RotateWireColor["&amp;U676&amp;"]"))))))</f>
        <v/>
      </c>
      <c r="Y676" s="64" t="str" cm="1">
        <f t="array" aca="1" ref="Y676" ca="1">IF(C676="","",IF(D676="MCC","-----",IF(AH676&lt;=2,"-",IF(K676="","Blue",_xlfn.XLOOKUP(M676,Table_RotateWireColor[circuit],INDIRECT("Table_RotateWireColor["&amp;U676&amp;"]"))))))</f>
        <v/>
      </c>
      <c r="Z676" s="64" t="str" cm="1">
        <f t="array" aca="1" ref="Z676" ca="1">IF(C676="","",IF(D676="MCC","-----",IF(AI676&lt;&gt;1,"-",IF(K676="","White",_xlfn.XLOOKUP("N",Table_RotateWireColor[circuit],INDIRECT("Table_RotateWireColor["&amp;U676&amp;"]"))))))</f>
        <v/>
      </c>
      <c r="AA676" s="64" t="str">
        <f t="shared" si="113"/>
        <v/>
      </c>
      <c r="AB676" s="67" t="str">
        <f>IF(C676="","","PWxx-"&amp;_xlfn.XLOOKUP(C676,table_Termination[Connector],table_Termination[Abbreviation])&amp;"T-xxSALx("&amp;IF(D676="LFMC",0,IF(D676="MCC",1,3))&amp;IF(Q676="Bolt",1,0)&amp;IF(AL676="None",0,IF(AL676="1G",1,IF(AL676="4x4",2,3)))&amp;")")</f>
        <v/>
      </c>
      <c r="AC676" s="68" t="str">
        <f>IF(D676="MCC","MC Cable Wire Colors "&amp;_xlfn.XLOOKUP(C676,table_Termination[Connector],table_Termination[MCC_Wire_Colors]),"")</f>
        <v/>
      </c>
      <c r="AD676" s="69"/>
      <c r="AG676" t="e">
        <f>IF(AND(LEFT(C676,2)="L6",_xlfn.NUMBERVALUE(LEFT(U676,3))&gt;250),"1ph",_xlfn.XLOOKUP(C676,table_Termination[Connector],table_Termination[Phasing]))</f>
        <v>#N/A</v>
      </c>
      <c r="AH676" t="e">
        <f>_xlfn.XLOOKUP('Order Entry'!AG676,lookup!$O$3:$O$7,lookup!$P$3:$P$7)</f>
        <v>#N/A</v>
      </c>
      <c r="AI676" t="e">
        <f>_xlfn.XLOOKUP('Order Entry'!AG676,lookup!$O$3:$O$7,lookup!$Q$3:$Q$7)</f>
        <v>#N/A</v>
      </c>
      <c r="AJ676">
        <f t="shared" si="110"/>
        <v>0</v>
      </c>
      <c r="AK676" t="e">
        <f>_xlfn.XLOOKUP(C676,table_Termination[Connector],table_Termination[Plate_Hole])</f>
        <v>#N/A</v>
      </c>
      <c r="AL676" t="e">
        <f>_xlfn.XLOOKUP(V676,lookup!$AD$68:$AD$72,lookup!$AC$68:$AC$72)</f>
        <v>#N/A</v>
      </c>
      <c r="AM676" s="44" t="str" cm="1">
        <f t="array" ref="AM676">IF(C676="","",IF(_xlfn.XLOOKUP(C676,table_Termination[Connector],table_Termination[Plate_Hole])=1.6,{"4x4","1G"},IF(_xlfn.XLOOKUP(C676,table_Termination[Connector],table_Termination[Plate_Hole])=2.1,"4x4","None")))</f>
        <v/>
      </c>
      <c r="AO676" s="44" t="str" cm="1">
        <f t="array" ref="AO676">IF(AM676="","None",_xlfn.XLOOKUP(_xlfn.ANCHORARRAY(AM676),lookup!$AC$68:$AC$72,lookup!$AD$68:$AD$72))</f>
        <v>None</v>
      </c>
      <c r="AQ676" s="44" t="s">
        <v>283</v>
      </c>
      <c r="AR676" t="str">
        <f>IF(C676="","",_xlfn.XLOOKUP(_xlfn.XLOOKUP(C676,table_Termination[Connector],table_Termination[SQD_Breaker]),Table_Breaker[breaker],Table_Breaker[Description]))</f>
        <v/>
      </c>
      <c r="AS676" t="str">
        <f>IF(C676="","",_xlfn.XLOOKUP(_xlfn.XLOOKUP(C676,table_Termination[Connector],table_Termination[HV_Siem_Breaker]),Table_Breaker[breaker],Table_Breaker[Description],""))</f>
        <v/>
      </c>
      <c r="AT676" s="44" t="s">
        <v>283</v>
      </c>
      <c r="AU676" t="e">
        <f t="shared" si="114"/>
        <v>#N/A</v>
      </c>
      <c r="AV676" t="e">
        <f t="shared" si="115"/>
        <v>#N/A</v>
      </c>
      <c r="AW676" s="44" t="str" cm="1">
        <f t="array" ref="AW676">IF(D676="","",_xlfn.TOROW(lookup!A857:A869))</f>
        <v/>
      </c>
    </row>
    <row r="677" spans="1:49" x14ac:dyDescent="0.25">
      <c r="A677" s="56">
        <v>668</v>
      </c>
      <c r="B677" s="57" t="str">
        <f t="shared" si="111"/>
        <v/>
      </c>
      <c r="C677" s="58"/>
      <c r="D677" s="58"/>
      <c r="E677" s="57"/>
      <c r="F677" s="57" t="str">
        <f t="shared" si="112"/>
        <v/>
      </c>
      <c r="G677" s="57"/>
      <c r="H677" s="59"/>
      <c r="I677" s="59" t="s">
        <v>183</v>
      </c>
      <c r="J677" s="59" t="s">
        <v>183</v>
      </c>
      <c r="K677" s="59"/>
      <c r="L677" s="60" t="str">
        <f t="shared" si="116"/>
        <v/>
      </c>
      <c r="M677" s="60" t="str">
        <f t="shared" si="117"/>
        <v/>
      </c>
      <c r="N677" s="59"/>
      <c r="O677" s="59"/>
      <c r="P677" s="61"/>
      <c r="Q677" s="61"/>
      <c r="R677" s="62" t="str">
        <f>IF(C677="","",_xlfn.XLOOKUP(C677,table_Termination[Connector],table_Termination[Conduit_Size]))</f>
        <v/>
      </c>
      <c r="S677" s="63" t="str">
        <f>IF(C677="","",_xlfn.XLOOKUP(C677,table_Termination[Connector],table_Termination[Wire AWG]))</f>
        <v/>
      </c>
      <c r="T677" s="64" t="str">
        <f t="shared" si="109"/>
        <v/>
      </c>
      <c r="U677" s="65" t="str">
        <f>IF(C677="","",LEFT(_xlfn.XLOOKUP(C677,table_Termination[Connector],table_Termination[Voltage]),3))</f>
        <v/>
      </c>
      <c r="V677" s="66" t="str">
        <f t="shared" si="118"/>
        <v/>
      </c>
      <c r="W677" s="64" t="str" cm="1">
        <f t="array" aca="1" ref="W677" ca="1">IF(C677="","",IF(D677="MCC","------",IF(K677="","Black",_xlfn.XLOOKUP(K677,Table_RotateWireColor[circuit],INDIRECT("Table_RotateWireColor["&amp;U677&amp;"]")))))</f>
        <v/>
      </c>
      <c r="X677" s="64" t="str" cm="1">
        <f t="array" aca="1" ref="X677" ca="1">IF(C677="","",IF(D677="MCC","-----",IF(AH677=1,"-",IF(K677="","Red",_xlfn.XLOOKUP(L677,Table_RotateWireColor[circuit],INDIRECT("Table_RotateWireColor["&amp;U677&amp;"]"))))))</f>
        <v/>
      </c>
      <c r="Y677" s="64" t="str" cm="1">
        <f t="array" aca="1" ref="Y677" ca="1">IF(C677="","",IF(D677="MCC","-----",IF(AH677&lt;=2,"-",IF(K677="","Blue",_xlfn.XLOOKUP(M677,Table_RotateWireColor[circuit],INDIRECT("Table_RotateWireColor["&amp;U677&amp;"]"))))))</f>
        <v/>
      </c>
      <c r="Z677" s="64" t="str" cm="1">
        <f t="array" aca="1" ref="Z677" ca="1">IF(C677="","",IF(D677="MCC","-----",IF(AI677&lt;&gt;1,"-",IF(K677="","White",_xlfn.XLOOKUP("N",Table_RotateWireColor[circuit],INDIRECT("Table_RotateWireColor["&amp;U677&amp;"]"))))))</f>
        <v/>
      </c>
      <c r="AA677" s="64" t="str">
        <f t="shared" si="113"/>
        <v/>
      </c>
      <c r="AB677" s="67" t="str">
        <f>IF(C677="","","PWxx-"&amp;_xlfn.XLOOKUP(C677,table_Termination[Connector],table_Termination[Abbreviation])&amp;"T-xxSALx("&amp;IF(D677="LFMC",0,IF(D677="MCC",1,3))&amp;IF(Q677="Bolt",1,0)&amp;IF(AL677="None",0,IF(AL677="1G",1,IF(AL677="4x4",2,3)))&amp;")")</f>
        <v/>
      </c>
      <c r="AC677" s="68" t="str">
        <f>IF(D677="MCC","MC Cable Wire Colors "&amp;_xlfn.XLOOKUP(C677,table_Termination[Connector],table_Termination[MCC_Wire_Colors]),"")</f>
        <v/>
      </c>
      <c r="AD677" s="69"/>
      <c r="AG677" t="e">
        <f>IF(AND(LEFT(C677,2)="L6",_xlfn.NUMBERVALUE(LEFT(U677,3))&gt;250),"1ph",_xlfn.XLOOKUP(C677,table_Termination[Connector],table_Termination[Phasing]))</f>
        <v>#N/A</v>
      </c>
      <c r="AH677" t="e">
        <f>_xlfn.XLOOKUP('Order Entry'!AG677,lookup!$O$3:$O$7,lookup!$P$3:$P$7)</f>
        <v>#N/A</v>
      </c>
      <c r="AI677" t="e">
        <f>_xlfn.XLOOKUP('Order Entry'!AG677,lookup!$O$3:$O$7,lookup!$Q$3:$Q$7)</f>
        <v>#N/A</v>
      </c>
      <c r="AJ677">
        <f t="shared" si="110"/>
        <v>0</v>
      </c>
      <c r="AK677" t="e">
        <f>_xlfn.XLOOKUP(C677,table_Termination[Connector],table_Termination[Plate_Hole])</f>
        <v>#N/A</v>
      </c>
      <c r="AL677" t="e">
        <f>_xlfn.XLOOKUP(V677,lookup!$AD$68:$AD$72,lookup!$AC$68:$AC$72)</f>
        <v>#N/A</v>
      </c>
      <c r="AM677" s="44" t="str" cm="1">
        <f t="array" ref="AM677">IF(C677="","",IF(_xlfn.XLOOKUP(C677,table_Termination[Connector],table_Termination[Plate_Hole])=1.6,{"4x4","1G"},IF(_xlfn.XLOOKUP(C677,table_Termination[Connector],table_Termination[Plate_Hole])=2.1,"4x4","None")))</f>
        <v/>
      </c>
      <c r="AO677" s="44" t="str" cm="1">
        <f t="array" ref="AO677">IF(AM677="","None",_xlfn.XLOOKUP(_xlfn.ANCHORARRAY(AM677),lookup!$AC$68:$AC$72,lookup!$AD$68:$AD$72))</f>
        <v>None</v>
      </c>
      <c r="AQ677" s="44" t="s">
        <v>283</v>
      </c>
      <c r="AR677" t="str">
        <f>IF(C677="","",_xlfn.XLOOKUP(_xlfn.XLOOKUP(C677,table_Termination[Connector],table_Termination[SQD_Breaker]),Table_Breaker[breaker],Table_Breaker[Description]))</f>
        <v/>
      </c>
      <c r="AS677" t="str">
        <f>IF(C677="","",_xlfn.XLOOKUP(_xlfn.XLOOKUP(C677,table_Termination[Connector],table_Termination[HV_Siem_Breaker]),Table_Breaker[breaker],Table_Breaker[Description],""))</f>
        <v/>
      </c>
      <c r="AT677" s="44" t="s">
        <v>283</v>
      </c>
      <c r="AU677" t="e">
        <f t="shared" si="114"/>
        <v>#N/A</v>
      </c>
      <c r="AV677" t="e">
        <f t="shared" si="115"/>
        <v>#N/A</v>
      </c>
      <c r="AW677" s="44" t="str" cm="1">
        <f t="array" ref="AW677">IF(D677="","",_xlfn.TOROW(lookup!A858:A870))</f>
        <v/>
      </c>
    </row>
    <row r="678" spans="1:49" x14ac:dyDescent="0.25">
      <c r="A678" s="56">
        <v>669</v>
      </c>
      <c r="B678" s="57" t="str">
        <f t="shared" si="111"/>
        <v/>
      </c>
      <c r="C678" s="58"/>
      <c r="D678" s="58"/>
      <c r="E678" s="57"/>
      <c r="F678" s="57" t="str">
        <f t="shared" si="112"/>
        <v/>
      </c>
      <c r="G678" s="57"/>
      <c r="H678" s="59"/>
      <c r="I678" s="59" t="s">
        <v>183</v>
      </c>
      <c r="J678" s="59" t="s">
        <v>183</v>
      </c>
      <c r="K678" s="59"/>
      <c r="L678" s="60" t="str">
        <f t="shared" si="116"/>
        <v/>
      </c>
      <c r="M678" s="60" t="str">
        <f t="shared" si="117"/>
        <v/>
      </c>
      <c r="N678" s="59"/>
      <c r="O678" s="59"/>
      <c r="P678" s="61"/>
      <c r="Q678" s="61"/>
      <c r="R678" s="62" t="str">
        <f>IF(C678="","",_xlfn.XLOOKUP(C678,table_Termination[Connector],table_Termination[Conduit_Size]))</f>
        <v/>
      </c>
      <c r="S678" s="63" t="str">
        <f>IF(C678="","",_xlfn.XLOOKUP(C678,table_Termination[Connector],table_Termination[Wire AWG]))</f>
        <v/>
      </c>
      <c r="T678" s="64" t="str">
        <f t="shared" si="109"/>
        <v/>
      </c>
      <c r="U678" s="65" t="str">
        <f>IF(C678="","",LEFT(_xlfn.XLOOKUP(C678,table_Termination[Connector],table_Termination[Voltage]),3))</f>
        <v/>
      </c>
      <c r="V678" s="66" t="str">
        <f t="shared" si="118"/>
        <v/>
      </c>
      <c r="W678" s="64" t="str" cm="1">
        <f t="array" aca="1" ref="W678" ca="1">IF(C678="","",IF(D678="MCC","------",IF(K678="","Black",_xlfn.XLOOKUP(K678,Table_RotateWireColor[circuit],INDIRECT("Table_RotateWireColor["&amp;U678&amp;"]")))))</f>
        <v/>
      </c>
      <c r="X678" s="64" t="str" cm="1">
        <f t="array" aca="1" ref="X678" ca="1">IF(C678="","",IF(D678="MCC","-----",IF(AH678=1,"-",IF(K678="","Red",_xlfn.XLOOKUP(L678,Table_RotateWireColor[circuit],INDIRECT("Table_RotateWireColor["&amp;U678&amp;"]"))))))</f>
        <v/>
      </c>
      <c r="Y678" s="64" t="str" cm="1">
        <f t="array" aca="1" ref="Y678" ca="1">IF(C678="","",IF(D678="MCC","-----",IF(AH678&lt;=2,"-",IF(K678="","Blue",_xlfn.XLOOKUP(M678,Table_RotateWireColor[circuit],INDIRECT("Table_RotateWireColor["&amp;U678&amp;"]"))))))</f>
        <v/>
      </c>
      <c r="Z678" s="64" t="str" cm="1">
        <f t="array" aca="1" ref="Z678" ca="1">IF(C678="","",IF(D678="MCC","-----",IF(AI678&lt;&gt;1,"-",IF(K678="","White",_xlfn.XLOOKUP("N",Table_RotateWireColor[circuit],INDIRECT("Table_RotateWireColor["&amp;U678&amp;"]"))))))</f>
        <v/>
      </c>
      <c r="AA678" s="64" t="str">
        <f t="shared" si="113"/>
        <v/>
      </c>
      <c r="AB678" s="67" t="str">
        <f>IF(C678="","","PWxx-"&amp;_xlfn.XLOOKUP(C678,table_Termination[Connector],table_Termination[Abbreviation])&amp;"T-xxSALx("&amp;IF(D678="LFMC",0,IF(D678="MCC",1,3))&amp;IF(Q678="Bolt",1,0)&amp;IF(AL678="None",0,IF(AL678="1G",1,IF(AL678="4x4",2,3)))&amp;")")</f>
        <v/>
      </c>
      <c r="AC678" s="68" t="str">
        <f>IF(D678="MCC","MC Cable Wire Colors "&amp;_xlfn.XLOOKUP(C678,table_Termination[Connector],table_Termination[MCC_Wire_Colors]),"")</f>
        <v/>
      </c>
      <c r="AD678" s="69"/>
      <c r="AG678" t="e">
        <f>IF(AND(LEFT(C678,2)="L6",_xlfn.NUMBERVALUE(LEFT(U678,3))&gt;250),"1ph",_xlfn.XLOOKUP(C678,table_Termination[Connector],table_Termination[Phasing]))</f>
        <v>#N/A</v>
      </c>
      <c r="AH678" t="e">
        <f>_xlfn.XLOOKUP('Order Entry'!AG678,lookup!$O$3:$O$7,lookup!$P$3:$P$7)</f>
        <v>#N/A</v>
      </c>
      <c r="AI678" t="e">
        <f>_xlfn.XLOOKUP('Order Entry'!AG678,lookup!$O$3:$O$7,lookup!$Q$3:$Q$7)</f>
        <v>#N/A</v>
      </c>
      <c r="AJ678">
        <f t="shared" si="110"/>
        <v>0</v>
      </c>
      <c r="AK678" t="e">
        <f>_xlfn.XLOOKUP(C678,table_Termination[Connector],table_Termination[Plate_Hole])</f>
        <v>#N/A</v>
      </c>
      <c r="AL678" t="e">
        <f>_xlfn.XLOOKUP(V678,lookup!$AD$68:$AD$72,lookup!$AC$68:$AC$72)</f>
        <v>#N/A</v>
      </c>
      <c r="AM678" s="44" t="str" cm="1">
        <f t="array" ref="AM678">IF(C678="","",IF(_xlfn.XLOOKUP(C678,table_Termination[Connector],table_Termination[Plate_Hole])=1.6,{"4x4","1G"},IF(_xlfn.XLOOKUP(C678,table_Termination[Connector],table_Termination[Plate_Hole])=2.1,"4x4","None")))</f>
        <v/>
      </c>
      <c r="AO678" s="44" t="str" cm="1">
        <f t="array" ref="AO678">IF(AM678="","None",_xlfn.XLOOKUP(_xlfn.ANCHORARRAY(AM678),lookup!$AC$68:$AC$72,lookup!$AD$68:$AD$72))</f>
        <v>None</v>
      </c>
      <c r="AQ678" s="44" t="s">
        <v>283</v>
      </c>
      <c r="AR678" t="str">
        <f>IF(C678="","",_xlfn.XLOOKUP(_xlfn.XLOOKUP(C678,table_Termination[Connector],table_Termination[SQD_Breaker]),Table_Breaker[breaker],Table_Breaker[Description]))</f>
        <v/>
      </c>
      <c r="AS678" t="str">
        <f>IF(C678="","",_xlfn.XLOOKUP(_xlfn.XLOOKUP(C678,table_Termination[Connector],table_Termination[HV_Siem_Breaker]),Table_Breaker[breaker],Table_Breaker[Description],""))</f>
        <v/>
      </c>
      <c r="AT678" s="44" t="s">
        <v>283</v>
      </c>
      <c r="AU678" t="e">
        <f t="shared" si="114"/>
        <v>#N/A</v>
      </c>
      <c r="AV678" t="e">
        <f t="shared" si="115"/>
        <v>#N/A</v>
      </c>
      <c r="AW678" s="44" t="str" cm="1">
        <f t="array" ref="AW678">IF(D678="","",_xlfn.TOROW(lookup!A859:A871))</f>
        <v/>
      </c>
    </row>
    <row r="679" spans="1:49" x14ac:dyDescent="0.25">
      <c r="A679" s="56">
        <v>670</v>
      </c>
      <c r="B679" s="57" t="str">
        <f t="shared" si="111"/>
        <v/>
      </c>
      <c r="C679" s="58"/>
      <c r="D679" s="58"/>
      <c r="E679" s="57"/>
      <c r="F679" s="57" t="str">
        <f t="shared" si="112"/>
        <v/>
      </c>
      <c r="G679" s="57"/>
      <c r="H679" s="59"/>
      <c r="I679" s="59" t="s">
        <v>183</v>
      </c>
      <c r="J679" s="59" t="s">
        <v>183</v>
      </c>
      <c r="K679" s="59"/>
      <c r="L679" s="60" t="str">
        <f t="shared" si="116"/>
        <v/>
      </c>
      <c r="M679" s="60" t="str">
        <f t="shared" si="117"/>
        <v/>
      </c>
      <c r="N679" s="59"/>
      <c r="O679" s="59"/>
      <c r="P679" s="61"/>
      <c r="Q679" s="61"/>
      <c r="R679" s="62" t="str">
        <f>IF(C679="","",_xlfn.XLOOKUP(C679,table_Termination[Connector],table_Termination[Conduit_Size]))</f>
        <v/>
      </c>
      <c r="S679" s="63" t="str">
        <f>IF(C679="","",_xlfn.XLOOKUP(C679,table_Termination[Connector],table_Termination[Wire AWG]))</f>
        <v/>
      </c>
      <c r="T679" s="64" t="str">
        <f t="shared" si="109"/>
        <v/>
      </c>
      <c r="U679" s="65" t="str">
        <f>IF(C679="","",LEFT(_xlfn.XLOOKUP(C679,table_Termination[Connector],table_Termination[Voltage]),3))</f>
        <v/>
      </c>
      <c r="V679" s="66" t="str">
        <f t="shared" si="118"/>
        <v/>
      </c>
      <c r="W679" s="64" t="str" cm="1">
        <f t="array" aca="1" ref="W679" ca="1">IF(C679="","",IF(D679="MCC","------",IF(K679="","Black",_xlfn.XLOOKUP(K679,Table_RotateWireColor[circuit],INDIRECT("Table_RotateWireColor["&amp;U679&amp;"]")))))</f>
        <v/>
      </c>
      <c r="X679" s="64" t="str" cm="1">
        <f t="array" aca="1" ref="X679" ca="1">IF(C679="","",IF(D679="MCC","-----",IF(AH679=1,"-",IF(K679="","Red",_xlfn.XLOOKUP(L679,Table_RotateWireColor[circuit],INDIRECT("Table_RotateWireColor["&amp;U679&amp;"]"))))))</f>
        <v/>
      </c>
      <c r="Y679" s="64" t="str" cm="1">
        <f t="array" aca="1" ref="Y679" ca="1">IF(C679="","",IF(D679="MCC","-----",IF(AH679&lt;=2,"-",IF(K679="","Blue",_xlfn.XLOOKUP(M679,Table_RotateWireColor[circuit],INDIRECT("Table_RotateWireColor["&amp;U679&amp;"]"))))))</f>
        <v/>
      </c>
      <c r="Z679" s="64" t="str" cm="1">
        <f t="array" aca="1" ref="Z679" ca="1">IF(C679="","",IF(D679="MCC","-----",IF(AI679&lt;&gt;1,"-",IF(K679="","White",_xlfn.XLOOKUP("N",Table_RotateWireColor[circuit],INDIRECT("Table_RotateWireColor["&amp;U679&amp;"]"))))))</f>
        <v/>
      </c>
      <c r="AA679" s="64" t="str">
        <f t="shared" si="113"/>
        <v/>
      </c>
      <c r="AB679" s="67" t="str">
        <f>IF(C679="","","PWxx-"&amp;_xlfn.XLOOKUP(C679,table_Termination[Connector],table_Termination[Abbreviation])&amp;"T-xxSALx("&amp;IF(D679="LFMC",0,IF(D679="MCC",1,3))&amp;IF(Q679="Bolt",1,0)&amp;IF(AL679="None",0,IF(AL679="1G",1,IF(AL679="4x4",2,3)))&amp;")")</f>
        <v/>
      </c>
      <c r="AC679" s="68" t="str">
        <f>IF(D679="MCC","MC Cable Wire Colors "&amp;_xlfn.XLOOKUP(C679,table_Termination[Connector],table_Termination[MCC_Wire_Colors]),"")</f>
        <v/>
      </c>
      <c r="AD679" s="69"/>
      <c r="AG679" t="e">
        <f>IF(AND(LEFT(C679,2)="L6",_xlfn.NUMBERVALUE(LEFT(U679,3))&gt;250),"1ph",_xlfn.XLOOKUP(C679,table_Termination[Connector],table_Termination[Phasing]))</f>
        <v>#N/A</v>
      </c>
      <c r="AH679" t="e">
        <f>_xlfn.XLOOKUP('Order Entry'!AG679,lookup!$O$3:$O$7,lookup!$P$3:$P$7)</f>
        <v>#N/A</v>
      </c>
      <c r="AI679" t="e">
        <f>_xlfn.XLOOKUP('Order Entry'!AG679,lookup!$O$3:$O$7,lookup!$Q$3:$Q$7)</f>
        <v>#N/A</v>
      </c>
      <c r="AJ679">
        <f t="shared" si="110"/>
        <v>0</v>
      </c>
      <c r="AK679" t="e">
        <f>_xlfn.XLOOKUP(C679,table_Termination[Connector],table_Termination[Plate_Hole])</f>
        <v>#N/A</v>
      </c>
      <c r="AL679" t="e">
        <f>_xlfn.XLOOKUP(V679,lookup!$AD$68:$AD$72,lookup!$AC$68:$AC$72)</f>
        <v>#N/A</v>
      </c>
      <c r="AM679" s="44" t="str" cm="1">
        <f t="array" ref="AM679">IF(C679="","",IF(_xlfn.XLOOKUP(C679,table_Termination[Connector],table_Termination[Plate_Hole])=1.6,{"4x4","1G"},IF(_xlfn.XLOOKUP(C679,table_Termination[Connector],table_Termination[Plate_Hole])=2.1,"4x4","None")))</f>
        <v/>
      </c>
      <c r="AO679" s="44" t="str" cm="1">
        <f t="array" ref="AO679">IF(AM679="","None",_xlfn.XLOOKUP(_xlfn.ANCHORARRAY(AM679),lookup!$AC$68:$AC$72,lookup!$AD$68:$AD$72))</f>
        <v>None</v>
      </c>
      <c r="AQ679" s="44" t="s">
        <v>283</v>
      </c>
      <c r="AR679" t="str">
        <f>IF(C679="","",_xlfn.XLOOKUP(_xlfn.XLOOKUP(C679,table_Termination[Connector],table_Termination[SQD_Breaker]),Table_Breaker[breaker],Table_Breaker[Description]))</f>
        <v/>
      </c>
      <c r="AS679" t="str">
        <f>IF(C679="","",_xlfn.XLOOKUP(_xlfn.XLOOKUP(C679,table_Termination[Connector],table_Termination[HV_Siem_Breaker]),Table_Breaker[breaker],Table_Breaker[Description],""))</f>
        <v/>
      </c>
      <c r="AT679" s="44" t="s">
        <v>283</v>
      </c>
      <c r="AU679" t="e">
        <f t="shared" si="114"/>
        <v>#N/A</v>
      </c>
      <c r="AV679" t="e">
        <f t="shared" si="115"/>
        <v>#N/A</v>
      </c>
      <c r="AW679" s="44" t="str" cm="1">
        <f t="array" ref="AW679">IF(D679="","",_xlfn.TOROW(lookup!A860:A872))</f>
        <v/>
      </c>
    </row>
    <row r="680" spans="1:49" x14ac:dyDescent="0.25">
      <c r="A680" s="56">
        <v>671</v>
      </c>
      <c r="B680" s="57" t="str">
        <f t="shared" si="111"/>
        <v/>
      </c>
      <c r="C680" s="58"/>
      <c r="D680" s="58"/>
      <c r="E680" s="57"/>
      <c r="F680" s="57" t="str">
        <f t="shared" si="112"/>
        <v/>
      </c>
      <c r="G680" s="57"/>
      <c r="H680" s="59"/>
      <c r="I680" s="59" t="s">
        <v>183</v>
      </c>
      <c r="J680" s="59" t="s">
        <v>183</v>
      </c>
      <c r="K680" s="59"/>
      <c r="L680" s="60" t="str">
        <f t="shared" si="116"/>
        <v/>
      </c>
      <c r="M680" s="60" t="str">
        <f t="shared" si="117"/>
        <v/>
      </c>
      <c r="N680" s="59"/>
      <c r="O680" s="59"/>
      <c r="P680" s="61"/>
      <c r="Q680" s="61"/>
      <c r="R680" s="62" t="str">
        <f>IF(C680="","",_xlfn.XLOOKUP(C680,table_Termination[Connector],table_Termination[Conduit_Size]))</f>
        <v/>
      </c>
      <c r="S680" s="63" t="str">
        <f>IF(C680="","",_xlfn.XLOOKUP(C680,table_Termination[Connector],table_Termination[Wire AWG]))</f>
        <v/>
      </c>
      <c r="T680" s="64" t="str">
        <f t="shared" si="109"/>
        <v/>
      </c>
      <c r="U680" s="65" t="str">
        <f>IF(C680="","",LEFT(_xlfn.XLOOKUP(C680,table_Termination[Connector],table_Termination[Voltage]),3))</f>
        <v/>
      </c>
      <c r="V680" s="66" t="str">
        <f t="shared" si="118"/>
        <v/>
      </c>
      <c r="W680" s="64" t="str" cm="1">
        <f t="array" aca="1" ref="W680" ca="1">IF(C680="","",IF(D680="MCC","------",IF(K680="","Black",_xlfn.XLOOKUP(K680,Table_RotateWireColor[circuit],INDIRECT("Table_RotateWireColor["&amp;U680&amp;"]")))))</f>
        <v/>
      </c>
      <c r="X680" s="64" t="str" cm="1">
        <f t="array" aca="1" ref="X680" ca="1">IF(C680="","",IF(D680="MCC","-----",IF(AH680=1,"-",IF(K680="","Red",_xlfn.XLOOKUP(L680,Table_RotateWireColor[circuit],INDIRECT("Table_RotateWireColor["&amp;U680&amp;"]"))))))</f>
        <v/>
      </c>
      <c r="Y680" s="64" t="str" cm="1">
        <f t="array" aca="1" ref="Y680" ca="1">IF(C680="","",IF(D680="MCC","-----",IF(AH680&lt;=2,"-",IF(K680="","Blue",_xlfn.XLOOKUP(M680,Table_RotateWireColor[circuit],INDIRECT("Table_RotateWireColor["&amp;U680&amp;"]"))))))</f>
        <v/>
      </c>
      <c r="Z680" s="64" t="str" cm="1">
        <f t="array" aca="1" ref="Z680" ca="1">IF(C680="","",IF(D680="MCC","-----",IF(AI680&lt;&gt;1,"-",IF(K680="","White",_xlfn.XLOOKUP("N",Table_RotateWireColor[circuit],INDIRECT("Table_RotateWireColor["&amp;U680&amp;"]"))))))</f>
        <v/>
      </c>
      <c r="AA680" s="64" t="str">
        <f t="shared" si="113"/>
        <v/>
      </c>
      <c r="AB680" s="67" t="str">
        <f>IF(C680="","","PWxx-"&amp;_xlfn.XLOOKUP(C680,table_Termination[Connector],table_Termination[Abbreviation])&amp;"T-xxSALx("&amp;IF(D680="LFMC",0,IF(D680="MCC",1,3))&amp;IF(Q680="Bolt",1,0)&amp;IF(AL680="None",0,IF(AL680="1G",1,IF(AL680="4x4",2,3)))&amp;")")</f>
        <v/>
      </c>
      <c r="AC680" s="68" t="str">
        <f>IF(D680="MCC","MC Cable Wire Colors "&amp;_xlfn.XLOOKUP(C680,table_Termination[Connector],table_Termination[MCC_Wire_Colors]),"")</f>
        <v/>
      </c>
      <c r="AD680" s="69"/>
      <c r="AG680" t="e">
        <f>IF(AND(LEFT(C680,2)="L6",_xlfn.NUMBERVALUE(LEFT(U680,3))&gt;250),"1ph",_xlfn.XLOOKUP(C680,table_Termination[Connector],table_Termination[Phasing]))</f>
        <v>#N/A</v>
      </c>
      <c r="AH680" t="e">
        <f>_xlfn.XLOOKUP('Order Entry'!AG680,lookup!$O$3:$O$7,lookup!$P$3:$P$7)</f>
        <v>#N/A</v>
      </c>
      <c r="AI680" t="e">
        <f>_xlfn.XLOOKUP('Order Entry'!AG680,lookup!$O$3:$O$7,lookup!$Q$3:$Q$7)</f>
        <v>#N/A</v>
      </c>
      <c r="AJ680">
        <f t="shared" si="110"/>
        <v>0</v>
      </c>
      <c r="AK680" t="e">
        <f>_xlfn.XLOOKUP(C680,table_Termination[Connector],table_Termination[Plate_Hole])</f>
        <v>#N/A</v>
      </c>
      <c r="AL680" t="e">
        <f>_xlfn.XLOOKUP(V680,lookup!$AD$68:$AD$72,lookup!$AC$68:$AC$72)</f>
        <v>#N/A</v>
      </c>
      <c r="AM680" s="44" t="str" cm="1">
        <f t="array" ref="AM680">IF(C680="","",IF(_xlfn.XLOOKUP(C680,table_Termination[Connector],table_Termination[Plate_Hole])=1.6,{"4x4","1G"},IF(_xlfn.XLOOKUP(C680,table_Termination[Connector],table_Termination[Plate_Hole])=2.1,"4x4","None")))</f>
        <v/>
      </c>
      <c r="AO680" s="44" t="str" cm="1">
        <f t="array" ref="AO680">IF(AM680="","None",_xlfn.XLOOKUP(_xlfn.ANCHORARRAY(AM680),lookup!$AC$68:$AC$72,lookup!$AD$68:$AD$72))</f>
        <v>None</v>
      </c>
      <c r="AQ680" s="44" t="s">
        <v>283</v>
      </c>
      <c r="AR680" t="str">
        <f>IF(C680="","",_xlfn.XLOOKUP(_xlfn.XLOOKUP(C680,table_Termination[Connector],table_Termination[SQD_Breaker]),Table_Breaker[breaker],Table_Breaker[Description]))</f>
        <v/>
      </c>
      <c r="AS680" t="str">
        <f>IF(C680="","",_xlfn.XLOOKUP(_xlfn.XLOOKUP(C680,table_Termination[Connector],table_Termination[HV_Siem_Breaker]),Table_Breaker[breaker],Table_Breaker[Description],""))</f>
        <v/>
      </c>
      <c r="AT680" s="44" t="s">
        <v>283</v>
      </c>
      <c r="AU680" t="e">
        <f t="shared" si="114"/>
        <v>#N/A</v>
      </c>
      <c r="AV680" t="e">
        <f t="shared" si="115"/>
        <v>#N/A</v>
      </c>
      <c r="AW680" s="44" t="str" cm="1">
        <f t="array" ref="AW680">IF(D680="","",_xlfn.TOROW(lookup!A861:A873))</f>
        <v/>
      </c>
    </row>
    <row r="681" spans="1:49" x14ac:dyDescent="0.25">
      <c r="A681" s="56">
        <v>672</v>
      </c>
      <c r="B681" s="57" t="str">
        <f t="shared" si="111"/>
        <v/>
      </c>
      <c r="C681" s="58"/>
      <c r="D681" s="58"/>
      <c r="E681" s="57"/>
      <c r="F681" s="57" t="str">
        <f t="shared" si="112"/>
        <v/>
      </c>
      <c r="G681" s="57"/>
      <c r="H681" s="59"/>
      <c r="I681" s="59" t="s">
        <v>183</v>
      </c>
      <c r="J681" s="59" t="s">
        <v>183</v>
      </c>
      <c r="K681" s="59"/>
      <c r="L681" s="60" t="str">
        <f t="shared" si="116"/>
        <v/>
      </c>
      <c r="M681" s="60" t="str">
        <f t="shared" si="117"/>
        <v/>
      </c>
      <c r="N681" s="59"/>
      <c r="O681" s="59"/>
      <c r="P681" s="61"/>
      <c r="Q681" s="61"/>
      <c r="R681" s="62" t="str">
        <f>IF(C681="","",_xlfn.XLOOKUP(C681,table_Termination[Connector],table_Termination[Conduit_Size]))</f>
        <v/>
      </c>
      <c r="S681" s="63" t="str">
        <f>IF(C681="","",_xlfn.XLOOKUP(C681,table_Termination[Connector],table_Termination[Wire AWG]))</f>
        <v/>
      </c>
      <c r="T681" s="64" t="str">
        <f t="shared" si="109"/>
        <v/>
      </c>
      <c r="U681" s="65" t="str">
        <f>IF(C681="","",LEFT(_xlfn.XLOOKUP(C681,table_Termination[Connector],table_Termination[Voltage]),3))</f>
        <v/>
      </c>
      <c r="V681" s="66" t="str">
        <f t="shared" si="118"/>
        <v/>
      </c>
      <c r="W681" s="64" t="str" cm="1">
        <f t="array" aca="1" ref="W681" ca="1">IF(C681="","",IF(D681="MCC","------",IF(K681="","Black",_xlfn.XLOOKUP(K681,Table_RotateWireColor[circuit],INDIRECT("Table_RotateWireColor["&amp;U681&amp;"]")))))</f>
        <v/>
      </c>
      <c r="X681" s="64" t="str" cm="1">
        <f t="array" aca="1" ref="X681" ca="1">IF(C681="","",IF(D681="MCC","-----",IF(AH681=1,"-",IF(K681="","Red",_xlfn.XLOOKUP(L681,Table_RotateWireColor[circuit],INDIRECT("Table_RotateWireColor["&amp;U681&amp;"]"))))))</f>
        <v/>
      </c>
      <c r="Y681" s="64" t="str" cm="1">
        <f t="array" aca="1" ref="Y681" ca="1">IF(C681="","",IF(D681="MCC","-----",IF(AH681&lt;=2,"-",IF(K681="","Blue",_xlfn.XLOOKUP(M681,Table_RotateWireColor[circuit],INDIRECT("Table_RotateWireColor["&amp;U681&amp;"]"))))))</f>
        <v/>
      </c>
      <c r="Z681" s="64" t="str" cm="1">
        <f t="array" aca="1" ref="Z681" ca="1">IF(C681="","",IF(D681="MCC","-----",IF(AI681&lt;&gt;1,"-",IF(K681="","White",_xlfn.XLOOKUP("N",Table_RotateWireColor[circuit],INDIRECT("Table_RotateWireColor["&amp;U681&amp;"]"))))))</f>
        <v/>
      </c>
      <c r="AA681" s="64" t="str">
        <f t="shared" si="113"/>
        <v/>
      </c>
      <c r="AB681" s="67" t="str">
        <f>IF(C681="","","PWxx-"&amp;_xlfn.XLOOKUP(C681,table_Termination[Connector],table_Termination[Abbreviation])&amp;"T-xxSALx("&amp;IF(D681="LFMC",0,IF(D681="MCC",1,3))&amp;IF(Q681="Bolt",1,0)&amp;IF(AL681="None",0,IF(AL681="1G",1,IF(AL681="4x4",2,3)))&amp;")")</f>
        <v/>
      </c>
      <c r="AC681" s="68" t="str">
        <f>IF(D681="MCC","MC Cable Wire Colors "&amp;_xlfn.XLOOKUP(C681,table_Termination[Connector],table_Termination[MCC_Wire_Colors]),"")</f>
        <v/>
      </c>
      <c r="AD681" s="69"/>
      <c r="AG681" t="e">
        <f>IF(AND(LEFT(C681,2)="L6",_xlfn.NUMBERVALUE(LEFT(U681,3))&gt;250),"1ph",_xlfn.XLOOKUP(C681,table_Termination[Connector],table_Termination[Phasing]))</f>
        <v>#N/A</v>
      </c>
      <c r="AH681" t="e">
        <f>_xlfn.XLOOKUP('Order Entry'!AG681,lookup!$O$3:$O$7,lookup!$P$3:$P$7)</f>
        <v>#N/A</v>
      </c>
      <c r="AI681" t="e">
        <f>_xlfn.XLOOKUP('Order Entry'!AG681,lookup!$O$3:$O$7,lookup!$Q$3:$Q$7)</f>
        <v>#N/A</v>
      </c>
      <c r="AJ681">
        <f t="shared" si="110"/>
        <v>0</v>
      </c>
      <c r="AK681" t="e">
        <f>_xlfn.XLOOKUP(C681,table_Termination[Connector],table_Termination[Plate_Hole])</f>
        <v>#N/A</v>
      </c>
      <c r="AL681" t="e">
        <f>_xlfn.XLOOKUP(V681,lookup!$AD$68:$AD$72,lookup!$AC$68:$AC$72)</f>
        <v>#N/A</v>
      </c>
      <c r="AM681" s="44" t="str" cm="1">
        <f t="array" ref="AM681">IF(C681="","",IF(_xlfn.XLOOKUP(C681,table_Termination[Connector],table_Termination[Plate_Hole])=1.6,{"4x4","1G"},IF(_xlfn.XLOOKUP(C681,table_Termination[Connector],table_Termination[Plate_Hole])=2.1,"4x4","None")))</f>
        <v/>
      </c>
      <c r="AO681" s="44" t="str" cm="1">
        <f t="array" ref="AO681">IF(AM681="","None",_xlfn.XLOOKUP(_xlfn.ANCHORARRAY(AM681),lookup!$AC$68:$AC$72,lookup!$AD$68:$AD$72))</f>
        <v>None</v>
      </c>
      <c r="AQ681" s="44" t="s">
        <v>283</v>
      </c>
      <c r="AR681" t="str">
        <f>IF(C681="","",_xlfn.XLOOKUP(_xlfn.XLOOKUP(C681,table_Termination[Connector],table_Termination[SQD_Breaker]),Table_Breaker[breaker],Table_Breaker[Description]))</f>
        <v/>
      </c>
      <c r="AS681" t="str">
        <f>IF(C681="","",_xlfn.XLOOKUP(_xlfn.XLOOKUP(C681,table_Termination[Connector],table_Termination[HV_Siem_Breaker]),Table_Breaker[breaker],Table_Breaker[Description],""))</f>
        <v/>
      </c>
      <c r="AT681" s="44" t="s">
        <v>283</v>
      </c>
      <c r="AU681" t="e">
        <f t="shared" si="114"/>
        <v>#N/A</v>
      </c>
      <c r="AV681" t="e">
        <f t="shared" si="115"/>
        <v>#N/A</v>
      </c>
      <c r="AW681" s="44" t="str" cm="1">
        <f t="array" ref="AW681">IF(D681="","",_xlfn.TOROW(lookup!A862:A874))</f>
        <v/>
      </c>
    </row>
    <row r="682" spans="1:49" x14ac:dyDescent="0.25">
      <c r="A682" s="56">
        <v>673</v>
      </c>
      <c r="B682" s="57" t="str">
        <f t="shared" si="111"/>
        <v/>
      </c>
      <c r="C682" s="58"/>
      <c r="D682" s="58"/>
      <c r="E682" s="57"/>
      <c r="F682" s="57" t="str">
        <f t="shared" si="112"/>
        <v/>
      </c>
      <c r="G682" s="57"/>
      <c r="H682" s="59"/>
      <c r="I682" s="59" t="s">
        <v>183</v>
      </c>
      <c r="J682" s="59" t="s">
        <v>183</v>
      </c>
      <c r="K682" s="59"/>
      <c r="L682" s="60" t="str">
        <f t="shared" si="116"/>
        <v/>
      </c>
      <c r="M682" s="60" t="str">
        <f t="shared" si="117"/>
        <v/>
      </c>
      <c r="N682" s="59"/>
      <c r="O682" s="59"/>
      <c r="P682" s="61"/>
      <c r="Q682" s="61"/>
      <c r="R682" s="62" t="str">
        <f>IF(C682="","",_xlfn.XLOOKUP(C682,table_Termination[Connector],table_Termination[Conduit_Size]))</f>
        <v/>
      </c>
      <c r="S682" s="63" t="str">
        <f>IF(C682="","",_xlfn.XLOOKUP(C682,table_Termination[Connector],table_Termination[Wire AWG]))</f>
        <v/>
      </c>
      <c r="T682" s="64" t="str">
        <f t="shared" si="109"/>
        <v/>
      </c>
      <c r="U682" s="65" t="str">
        <f>IF(C682="","",LEFT(_xlfn.XLOOKUP(C682,table_Termination[Connector],table_Termination[Voltage]),3))</f>
        <v/>
      </c>
      <c r="V682" s="66" t="str">
        <f t="shared" si="118"/>
        <v/>
      </c>
      <c r="W682" s="64" t="str" cm="1">
        <f t="array" aca="1" ref="W682" ca="1">IF(C682="","",IF(D682="MCC","------",IF(K682="","Black",_xlfn.XLOOKUP(K682,Table_RotateWireColor[circuit],INDIRECT("Table_RotateWireColor["&amp;U682&amp;"]")))))</f>
        <v/>
      </c>
      <c r="X682" s="64" t="str" cm="1">
        <f t="array" aca="1" ref="X682" ca="1">IF(C682="","",IF(D682="MCC","-----",IF(AH682=1,"-",IF(K682="","Red",_xlfn.XLOOKUP(L682,Table_RotateWireColor[circuit],INDIRECT("Table_RotateWireColor["&amp;U682&amp;"]"))))))</f>
        <v/>
      </c>
      <c r="Y682" s="64" t="str" cm="1">
        <f t="array" aca="1" ref="Y682" ca="1">IF(C682="","",IF(D682="MCC","-----",IF(AH682&lt;=2,"-",IF(K682="","Blue",_xlfn.XLOOKUP(M682,Table_RotateWireColor[circuit],INDIRECT("Table_RotateWireColor["&amp;U682&amp;"]"))))))</f>
        <v/>
      </c>
      <c r="Z682" s="64" t="str" cm="1">
        <f t="array" aca="1" ref="Z682" ca="1">IF(C682="","",IF(D682="MCC","-----",IF(AI682&lt;&gt;1,"-",IF(K682="","White",_xlfn.XLOOKUP("N",Table_RotateWireColor[circuit],INDIRECT("Table_RotateWireColor["&amp;U682&amp;"]"))))))</f>
        <v/>
      </c>
      <c r="AA682" s="64" t="str">
        <f t="shared" si="113"/>
        <v/>
      </c>
      <c r="AB682" s="67" t="str">
        <f>IF(C682="","","PWxx-"&amp;_xlfn.XLOOKUP(C682,table_Termination[Connector],table_Termination[Abbreviation])&amp;"T-xxSALx("&amp;IF(D682="LFMC",0,IF(D682="MCC",1,3))&amp;IF(Q682="Bolt",1,0)&amp;IF(AL682="None",0,IF(AL682="1G",1,IF(AL682="4x4",2,3)))&amp;")")</f>
        <v/>
      </c>
      <c r="AC682" s="68" t="str">
        <f>IF(D682="MCC","MC Cable Wire Colors "&amp;_xlfn.XLOOKUP(C682,table_Termination[Connector],table_Termination[MCC_Wire_Colors]),"")</f>
        <v/>
      </c>
      <c r="AD682" s="69"/>
      <c r="AG682" t="e">
        <f>IF(AND(LEFT(C682,2)="L6",_xlfn.NUMBERVALUE(LEFT(U682,3))&gt;250),"1ph",_xlfn.XLOOKUP(C682,table_Termination[Connector],table_Termination[Phasing]))</f>
        <v>#N/A</v>
      </c>
      <c r="AH682" t="e">
        <f>_xlfn.XLOOKUP('Order Entry'!AG682,lookup!$O$3:$O$7,lookup!$P$3:$P$7)</f>
        <v>#N/A</v>
      </c>
      <c r="AI682" t="e">
        <f>_xlfn.XLOOKUP('Order Entry'!AG682,lookup!$O$3:$O$7,lookup!$Q$3:$Q$7)</f>
        <v>#N/A</v>
      </c>
      <c r="AJ682">
        <f t="shared" si="110"/>
        <v>0</v>
      </c>
      <c r="AK682" t="e">
        <f>_xlfn.XLOOKUP(C682,table_Termination[Connector],table_Termination[Plate_Hole])</f>
        <v>#N/A</v>
      </c>
      <c r="AL682" t="e">
        <f>_xlfn.XLOOKUP(V682,lookup!$AD$68:$AD$72,lookup!$AC$68:$AC$72)</f>
        <v>#N/A</v>
      </c>
      <c r="AM682" s="44" t="str" cm="1">
        <f t="array" ref="AM682">IF(C682="","",IF(_xlfn.XLOOKUP(C682,table_Termination[Connector],table_Termination[Plate_Hole])=1.6,{"4x4","1G"},IF(_xlfn.XLOOKUP(C682,table_Termination[Connector],table_Termination[Plate_Hole])=2.1,"4x4","None")))</f>
        <v/>
      </c>
      <c r="AO682" s="44" t="str" cm="1">
        <f t="array" ref="AO682">IF(AM682="","None",_xlfn.XLOOKUP(_xlfn.ANCHORARRAY(AM682),lookup!$AC$68:$AC$72,lookup!$AD$68:$AD$72))</f>
        <v>None</v>
      </c>
      <c r="AQ682" s="44" t="s">
        <v>283</v>
      </c>
      <c r="AR682" t="str">
        <f>IF(C682="","",_xlfn.XLOOKUP(_xlfn.XLOOKUP(C682,table_Termination[Connector],table_Termination[SQD_Breaker]),Table_Breaker[breaker],Table_Breaker[Description]))</f>
        <v/>
      </c>
      <c r="AS682" t="str">
        <f>IF(C682="","",_xlfn.XLOOKUP(_xlfn.XLOOKUP(C682,table_Termination[Connector],table_Termination[HV_Siem_Breaker]),Table_Breaker[breaker],Table_Breaker[Description],""))</f>
        <v/>
      </c>
      <c r="AT682" s="44" t="s">
        <v>283</v>
      </c>
      <c r="AU682" t="e">
        <f t="shared" si="114"/>
        <v>#N/A</v>
      </c>
      <c r="AV682" t="e">
        <f t="shared" si="115"/>
        <v>#N/A</v>
      </c>
      <c r="AW682" s="44" t="str" cm="1">
        <f t="array" ref="AW682">IF(D682="","",_xlfn.TOROW(lookup!A863:A875))</f>
        <v/>
      </c>
    </row>
    <row r="683" spans="1:49" x14ac:dyDescent="0.25">
      <c r="A683" s="56">
        <v>674</v>
      </c>
      <c r="B683" s="57" t="str">
        <f t="shared" si="111"/>
        <v/>
      </c>
      <c r="C683" s="58"/>
      <c r="D683" s="58"/>
      <c r="E683" s="57"/>
      <c r="F683" s="57" t="str">
        <f t="shared" si="112"/>
        <v/>
      </c>
      <c r="G683" s="57"/>
      <c r="H683" s="59"/>
      <c r="I683" s="59" t="s">
        <v>183</v>
      </c>
      <c r="J683" s="59" t="s">
        <v>183</v>
      </c>
      <c r="K683" s="59"/>
      <c r="L683" s="60" t="str">
        <f t="shared" si="116"/>
        <v/>
      </c>
      <c r="M683" s="60" t="str">
        <f t="shared" si="117"/>
        <v/>
      </c>
      <c r="N683" s="59"/>
      <c r="O683" s="59"/>
      <c r="P683" s="61"/>
      <c r="Q683" s="61"/>
      <c r="R683" s="62" t="str">
        <f>IF(C683="","",_xlfn.XLOOKUP(C683,table_Termination[Connector],table_Termination[Conduit_Size]))</f>
        <v/>
      </c>
      <c r="S683" s="63" t="str">
        <f>IF(C683="","",_xlfn.XLOOKUP(C683,table_Termination[Connector],table_Termination[Wire AWG]))</f>
        <v/>
      </c>
      <c r="T683" s="64" t="str">
        <f t="shared" si="109"/>
        <v/>
      </c>
      <c r="U683" s="65" t="str">
        <f>IF(C683="","",LEFT(_xlfn.XLOOKUP(C683,table_Termination[Connector],table_Termination[Voltage]),3))</f>
        <v/>
      </c>
      <c r="V683" s="66" t="str">
        <f t="shared" si="118"/>
        <v/>
      </c>
      <c r="W683" s="64" t="str" cm="1">
        <f t="array" aca="1" ref="W683" ca="1">IF(C683="","",IF(D683="MCC","------",IF(K683="","Black",_xlfn.XLOOKUP(K683,Table_RotateWireColor[circuit],INDIRECT("Table_RotateWireColor["&amp;U683&amp;"]")))))</f>
        <v/>
      </c>
      <c r="X683" s="64" t="str" cm="1">
        <f t="array" aca="1" ref="X683" ca="1">IF(C683="","",IF(D683="MCC","-----",IF(AH683=1,"-",IF(K683="","Red",_xlfn.XLOOKUP(L683,Table_RotateWireColor[circuit],INDIRECT("Table_RotateWireColor["&amp;U683&amp;"]"))))))</f>
        <v/>
      </c>
      <c r="Y683" s="64" t="str" cm="1">
        <f t="array" aca="1" ref="Y683" ca="1">IF(C683="","",IF(D683="MCC","-----",IF(AH683&lt;=2,"-",IF(K683="","Blue",_xlfn.XLOOKUP(M683,Table_RotateWireColor[circuit],INDIRECT("Table_RotateWireColor["&amp;U683&amp;"]"))))))</f>
        <v/>
      </c>
      <c r="Z683" s="64" t="str" cm="1">
        <f t="array" aca="1" ref="Z683" ca="1">IF(C683="","",IF(D683="MCC","-----",IF(AI683&lt;&gt;1,"-",IF(K683="","White",_xlfn.XLOOKUP("N",Table_RotateWireColor[circuit],INDIRECT("Table_RotateWireColor["&amp;U683&amp;"]"))))))</f>
        <v/>
      </c>
      <c r="AA683" s="64" t="str">
        <f t="shared" si="113"/>
        <v/>
      </c>
      <c r="AB683" s="67" t="str">
        <f>IF(C683="","","PWxx-"&amp;_xlfn.XLOOKUP(C683,table_Termination[Connector],table_Termination[Abbreviation])&amp;"T-xxSALx("&amp;IF(D683="LFMC",0,IF(D683="MCC",1,3))&amp;IF(Q683="Bolt",1,0)&amp;IF(AL683="None",0,IF(AL683="1G",1,IF(AL683="4x4",2,3)))&amp;")")</f>
        <v/>
      </c>
      <c r="AC683" s="68" t="str">
        <f>IF(D683="MCC","MC Cable Wire Colors "&amp;_xlfn.XLOOKUP(C683,table_Termination[Connector],table_Termination[MCC_Wire_Colors]),"")</f>
        <v/>
      </c>
      <c r="AD683" s="69"/>
      <c r="AG683" t="e">
        <f>IF(AND(LEFT(C683,2)="L6",_xlfn.NUMBERVALUE(LEFT(U683,3))&gt;250),"1ph",_xlfn.XLOOKUP(C683,table_Termination[Connector],table_Termination[Phasing]))</f>
        <v>#N/A</v>
      </c>
      <c r="AH683" t="e">
        <f>_xlfn.XLOOKUP('Order Entry'!AG683,lookup!$O$3:$O$7,lookup!$P$3:$P$7)</f>
        <v>#N/A</v>
      </c>
      <c r="AI683" t="e">
        <f>_xlfn.XLOOKUP('Order Entry'!AG683,lookup!$O$3:$O$7,lookup!$Q$3:$Q$7)</f>
        <v>#N/A</v>
      </c>
      <c r="AJ683">
        <f t="shared" si="110"/>
        <v>0</v>
      </c>
      <c r="AK683" t="e">
        <f>_xlfn.XLOOKUP(C683,table_Termination[Connector],table_Termination[Plate_Hole])</f>
        <v>#N/A</v>
      </c>
      <c r="AL683" t="e">
        <f>_xlfn.XLOOKUP(V683,lookup!$AD$68:$AD$72,lookup!$AC$68:$AC$72)</f>
        <v>#N/A</v>
      </c>
      <c r="AM683" s="44" t="str" cm="1">
        <f t="array" ref="AM683">IF(C683="","",IF(_xlfn.XLOOKUP(C683,table_Termination[Connector],table_Termination[Plate_Hole])=1.6,{"4x4","1G"},IF(_xlfn.XLOOKUP(C683,table_Termination[Connector],table_Termination[Plate_Hole])=2.1,"4x4","None")))</f>
        <v/>
      </c>
      <c r="AO683" s="44" t="str" cm="1">
        <f t="array" ref="AO683">IF(AM683="","None",_xlfn.XLOOKUP(_xlfn.ANCHORARRAY(AM683),lookup!$AC$68:$AC$72,lookup!$AD$68:$AD$72))</f>
        <v>None</v>
      </c>
      <c r="AQ683" s="44" t="s">
        <v>283</v>
      </c>
      <c r="AR683" t="str">
        <f>IF(C683="","",_xlfn.XLOOKUP(_xlfn.XLOOKUP(C683,table_Termination[Connector],table_Termination[SQD_Breaker]),Table_Breaker[breaker],Table_Breaker[Description]))</f>
        <v/>
      </c>
      <c r="AS683" t="str">
        <f>IF(C683="","",_xlfn.XLOOKUP(_xlfn.XLOOKUP(C683,table_Termination[Connector],table_Termination[HV_Siem_Breaker]),Table_Breaker[breaker],Table_Breaker[Description],""))</f>
        <v/>
      </c>
      <c r="AT683" s="44" t="s">
        <v>283</v>
      </c>
      <c r="AU683" t="e">
        <f t="shared" si="114"/>
        <v>#N/A</v>
      </c>
      <c r="AV683" t="e">
        <f t="shared" si="115"/>
        <v>#N/A</v>
      </c>
      <c r="AW683" s="44" t="str" cm="1">
        <f t="array" ref="AW683">IF(D683="","",_xlfn.TOROW(lookup!A864:A876))</f>
        <v/>
      </c>
    </row>
    <row r="684" spans="1:49" x14ac:dyDescent="0.25">
      <c r="A684" s="56">
        <v>675</v>
      </c>
      <c r="B684" s="57" t="str">
        <f t="shared" si="111"/>
        <v/>
      </c>
      <c r="C684" s="58"/>
      <c r="D684" s="58"/>
      <c r="E684" s="57"/>
      <c r="F684" s="57" t="str">
        <f t="shared" si="112"/>
        <v/>
      </c>
      <c r="G684" s="57"/>
      <c r="H684" s="59"/>
      <c r="I684" s="59" t="s">
        <v>183</v>
      </c>
      <c r="J684" s="59" t="s">
        <v>183</v>
      </c>
      <c r="K684" s="59"/>
      <c r="L684" s="60" t="str">
        <f t="shared" si="116"/>
        <v/>
      </c>
      <c r="M684" s="60" t="str">
        <f t="shared" si="117"/>
        <v/>
      </c>
      <c r="N684" s="59"/>
      <c r="O684" s="59"/>
      <c r="P684" s="61"/>
      <c r="Q684" s="61"/>
      <c r="R684" s="62" t="str">
        <f>IF(C684="","",_xlfn.XLOOKUP(C684,table_Termination[Connector],table_Termination[Conduit_Size]))</f>
        <v/>
      </c>
      <c r="S684" s="63" t="str">
        <f>IF(C684="","",_xlfn.XLOOKUP(C684,table_Termination[Connector],table_Termination[Wire AWG]))</f>
        <v/>
      </c>
      <c r="T684" s="64" t="str">
        <f t="shared" si="109"/>
        <v/>
      </c>
      <c r="U684" s="65" t="str">
        <f>IF(C684="","",LEFT(_xlfn.XLOOKUP(C684,table_Termination[Connector],table_Termination[Voltage]),3))</f>
        <v/>
      </c>
      <c r="V684" s="66" t="str">
        <f t="shared" si="118"/>
        <v/>
      </c>
      <c r="W684" s="64" t="str" cm="1">
        <f t="array" aca="1" ref="W684" ca="1">IF(C684="","",IF(D684="MCC","------",IF(K684="","Black",_xlfn.XLOOKUP(K684,Table_RotateWireColor[circuit],INDIRECT("Table_RotateWireColor["&amp;U684&amp;"]")))))</f>
        <v/>
      </c>
      <c r="X684" s="64" t="str" cm="1">
        <f t="array" aca="1" ref="X684" ca="1">IF(C684="","",IF(D684="MCC","-----",IF(AH684=1,"-",IF(K684="","Red",_xlfn.XLOOKUP(L684,Table_RotateWireColor[circuit],INDIRECT("Table_RotateWireColor["&amp;U684&amp;"]"))))))</f>
        <v/>
      </c>
      <c r="Y684" s="64" t="str" cm="1">
        <f t="array" aca="1" ref="Y684" ca="1">IF(C684="","",IF(D684="MCC","-----",IF(AH684&lt;=2,"-",IF(K684="","Blue",_xlfn.XLOOKUP(M684,Table_RotateWireColor[circuit],INDIRECT("Table_RotateWireColor["&amp;U684&amp;"]"))))))</f>
        <v/>
      </c>
      <c r="Z684" s="64" t="str" cm="1">
        <f t="array" aca="1" ref="Z684" ca="1">IF(C684="","",IF(D684="MCC","-----",IF(AI684&lt;&gt;1,"-",IF(K684="","White",_xlfn.XLOOKUP("N",Table_RotateWireColor[circuit],INDIRECT("Table_RotateWireColor["&amp;U684&amp;"]"))))))</f>
        <v/>
      </c>
      <c r="AA684" s="64" t="str">
        <f t="shared" si="113"/>
        <v/>
      </c>
      <c r="AB684" s="67" t="str">
        <f>IF(C684="","","PWxx-"&amp;_xlfn.XLOOKUP(C684,table_Termination[Connector],table_Termination[Abbreviation])&amp;"T-xxSALx("&amp;IF(D684="LFMC",0,IF(D684="MCC",1,3))&amp;IF(Q684="Bolt",1,0)&amp;IF(AL684="None",0,IF(AL684="1G",1,IF(AL684="4x4",2,3)))&amp;")")</f>
        <v/>
      </c>
      <c r="AC684" s="68" t="str">
        <f>IF(D684="MCC","MC Cable Wire Colors "&amp;_xlfn.XLOOKUP(C684,table_Termination[Connector],table_Termination[MCC_Wire_Colors]),"")</f>
        <v/>
      </c>
      <c r="AD684" s="69"/>
      <c r="AG684" t="e">
        <f>IF(AND(LEFT(C684,2)="L6",_xlfn.NUMBERVALUE(LEFT(U684,3))&gt;250),"1ph",_xlfn.XLOOKUP(C684,table_Termination[Connector],table_Termination[Phasing]))</f>
        <v>#N/A</v>
      </c>
      <c r="AH684" t="e">
        <f>_xlfn.XLOOKUP('Order Entry'!AG684,lookup!$O$3:$O$7,lookup!$P$3:$P$7)</f>
        <v>#N/A</v>
      </c>
      <c r="AI684" t="e">
        <f>_xlfn.XLOOKUP('Order Entry'!AG684,lookup!$O$3:$O$7,lookup!$Q$3:$Q$7)</f>
        <v>#N/A</v>
      </c>
      <c r="AJ684">
        <f t="shared" si="110"/>
        <v>0</v>
      </c>
      <c r="AK684" t="e">
        <f>_xlfn.XLOOKUP(C684,table_Termination[Connector],table_Termination[Plate_Hole])</f>
        <v>#N/A</v>
      </c>
      <c r="AL684" t="e">
        <f>_xlfn.XLOOKUP(V684,lookup!$AD$68:$AD$72,lookup!$AC$68:$AC$72)</f>
        <v>#N/A</v>
      </c>
      <c r="AM684" s="44" t="str" cm="1">
        <f t="array" ref="AM684">IF(C684="","",IF(_xlfn.XLOOKUP(C684,table_Termination[Connector],table_Termination[Plate_Hole])=1.6,{"4x4","1G"},IF(_xlfn.XLOOKUP(C684,table_Termination[Connector],table_Termination[Plate_Hole])=2.1,"4x4","None")))</f>
        <v/>
      </c>
      <c r="AO684" s="44" t="str" cm="1">
        <f t="array" ref="AO684">IF(AM684="","None",_xlfn.XLOOKUP(_xlfn.ANCHORARRAY(AM684),lookup!$AC$68:$AC$72,lookup!$AD$68:$AD$72))</f>
        <v>None</v>
      </c>
      <c r="AQ684" s="44" t="s">
        <v>283</v>
      </c>
      <c r="AR684" t="str">
        <f>IF(C684="","",_xlfn.XLOOKUP(_xlfn.XLOOKUP(C684,table_Termination[Connector],table_Termination[SQD_Breaker]),Table_Breaker[breaker],Table_Breaker[Description]))</f>
        <v/>
      </c>
      <c r="AS684" t="str">
        <f>IF(C684="","",_xlfn.XLOOKUP(_xlfn.XLOOKUP(C684,table_Termination[Connector],table_Termination[HV_Siem_Breaker]),Table_Breaker[breaker],Table_Breaker[Description],""))</f>
        <v/>
      </c>
      <c r="AT684" s="44" t="s">
        <v>283</v>
      </c>
      <c r="AU684" t="e">
        <f t="shared" si="114"/>
        <v>#N/A</v>
      </c>
      <c r="AV684" t="e">
        <f t="shared" si="115"/>
        <v>#N/A</v>
      </c>
      <c r="AW684" s="44" t="str" cm="1">
        <f t="array" ref="AW684">IF(D684="","",_xlfn.TOROW(lookup!A865:A877))</f>
        <v/>
      </c>
    </row>
    <row r="685" spans="1:49" x14ac:dyDescent="0.25">
      <c r="A685" s="56">
        <v>676</v>
      </c>
      <c r="B685" s="57" t="str">
        <f t="shared" si="111"/>
        <v/>
      </c>
      <c r="C685" s="58"/>
      <c r="D685" s="58"/>
      <c r="E685" s="57"/>
      <c r="F685" s="57" t="str">
        <f t="shared" si="112"/>
        <v/>
      </c>
      <c r="G685" s="57"/>
      <c r="H685" s="59"/>
      <c r="I685" s="59" t="s">
        <v>183</v>
      </c>
      <c r="J685" s="59" t="s">
        <v>183</v>
      </c>
      <c r="K685" s="59"/>
      <c r="L685" s="60" t="str">
        <f t="shared" si="116"/>
        <v/>
      </c>
      <c r="M685" s="60" t="str">
        <f t="shared" si="117"/>
        <v/>
      </c>
      <c r="N685" s="59"/>
      <c r="O685" s="59"/>
      <c r="P685" s="61"/>
      <c r="Q685" s="61"/>
      <c r="R685" s="62" t="str">
        <f>IF(C685="","",_xlfn.XLOOKUP(C685,table_Termination[Connector],table_Termination[Conduit_Size]))</f>
        <v/>
      </c>
      <c r="S685" s="63" t="str">
        <f>IF(C685="","",_xlfn.XLOOKUP(C685,table_Termination[Connector],table_Termination[Wire AWG]))</f>
        <v/>
      </c>
      <c r="T685" s="64" t="str">
        <f t="shared" si="109"/>
        <v/>
      </c>
      <c r="U685" s="65" t="str">
        <f>IF(C685="","",LEFT(_xlfn.XLOOKUP(C685,table_Termination[Connector],table_Termination[Voltage]),3))</f>
        <v/>
      </c>
      <c r="V685" s="66" t="str">
        <f t="shared" si="118"/>
        <v/>
      </c>
      <c r="W685" s="64" t="str" cm="1">
        <f t="array" aca="1" ref="W685" ca="1">IF(C685="","",IF(D685="MCC","------",IF(K685="","Black",_xlfn.XLOOKUP(K685,Table_RotateWireColor[circuit],INDIRECT("Table_RotateWireColor["&amp;U685&amp;"]")))))</f>
        <v/>
      </c>
      <c r="X685" s="64" t="str" cm="1">
        <f t="array" aca="1" ref="X685" ca="1">IF(C685="","",IF(D685="MCC","-----",IF(AH685=1,"-",IF(K685="","Red",_xlfn.XLOOKUP(L685,Table_RotateWireColor[circuit],INDIRECT("Table_RotateWireColor["&amp;U685&amp;"]"))))))</f>
        <v/>
      </c>
      <c r="Y685" s="64" t="str" cm="1">
        <f t="array" aca="1" ref="Y685" ca="1">IF(C685="","",IF(D685="MCC","-----",IF(AH685&lt;=2,"-",IF(K685="","Blue",_xlfn.XLOOKUP(M685,Table_RotateWireColor[circuit],INDIRECT("Table_RotateWireColor["&amp;U685&amp;"]"))))))</f>
        <v/>
      </c>
      <c r="Z685" s="64" t="str" cm="1">
        <f t="array" aca="1" ref="Z685" ca="1">IF(C685="","",IF(D685="MCC","-----",IF(AI685&lt;&gt;1,"-",IF(K685="","White",_xlfn.XLOOKUP("N",Table_RotateWireColor[circuit],INDIRECT("Table_RotateWireColor["&amp;U685&amp;"]"))))))</f>
        <v/>
      </c>
      <c r="AA685" s="64" t="str">
        <f t="shared" si="113"/>
        <v/>
      </c>
      <c r="AB685" s="67" t="str">
        <f>IF(C685="","","PWxx-"&amp;_xlfn.XLOOKUP(C685,table_Termination[Connector],table_Termination[Abbreviation])&amp;"T-xxSALx("&amp;IF(D685="LFMC",0,IF(D685="MCC",1,3))&amp;IF(Q685="Bolt",1,0)&amp;IF(AL685="None",0,IF(AL685="1G",1,IF(AL685="4x4",2,3)))&amp;")")</f>
        <v/>
      </c>
      <c r="AC685" s="68" t="str">
        <f>IF(D685="MCC","MC Cable Wire Colors "&amp;_xlfn.XLOOKUP(C685,table_Termination[Connector],table_Termination[MCC_Wire_Colors]),"")</f>
        <v/>
      </c>
      <c r="AD685" s="69"/>
      <c r="AG685" t="e">
        <f>IF(AND(LEFT(C685,2)="L6",_xlfn.NUMBERVALUE(LEFT(U685,3))&gt;250),"1ph",_xlfn.XLOOKUP(C685,table_Termination[Connector],table_Termination[Phasing]))</f>
        <v>#N/A</v>
      </c>
      <c r="AH685" t="e">
        <f>_xlfn.XLOOKUP('Order Entry'!AG685,lookup!$O$3:$O$7,lookup!$P$3:$P$7)</f>
        <v>#N/A</v>
      </c>
      <c r="AI685" t="e">
        <f>_xlfn.XLOOKUP('Order Entry'!AG685,lookup!$O$3:$O$7,lookup!$Q$3:$Q$7)</f>
        <v>#N/A</v>
      </c>
      <c r="AJ685">
        <f t="shared" si="110"/>
        <v>0</v>
      </c>
      <c r="AK685" t="e">
        <f>_xlfn.XLOOKUP(C685,table_Termination[Connector],table_Termination[Plate_Hole])</f>
        <v>#N/A</v>
      </c>
      <c r="AL685" t="e">
        <f>_xlfn.XLOOKUP(V685,lookup!$AD$68:$AD$72,lookup!$AC$68:$AC$72)</f>
        <v>#N/A</v>
      </c>
      <c r="AM685" s="44" t="str" cm="1">
        <f t="array" ref="AM685">IF(C685="","",IF(_xlfn.XLOOKUP(C685,table_Termination[Connector],table_Termination[Plate_Hole])=1.6,{"4x4","1G"},IF(_xlfn.XLOOKUP(C685,table_Termination[Connector],table_Termination[Plate_Hole])=2.1,"4x4","None")))</f>
        <v/>
      </c>
      <c r="AO685" s="44" t="str" cm="1">
        <f t="array" ref="AO685">IF(AM685="","None",_xlfn.XLOOKUP(_xlfn.ANCHORARRAY(AM685),lookup!$AC$68:$AC$72,lookup!$AD$68:$AD$72))</f>
        <v>None</v>
      </c>
      <c r="AQ685" s="44" t="s">
        <v>283</v>
      </c>
      <c r="AR685" t="str">
        <f>IF(C685="","",_xlfn.XLOOKUP(_xlfn.XLOOKUP(C685,table_Termination[Connector],table_Termination[SQD_Breaker]),Table_Breaker[breaker],Table_Breaker[Description]))</f>
        <v/>
      </c>
      <c r="AS685" t="str">
        <f>IF(C685="","",_xlfn.XLOOKUP(_xlfn.XLOOKUP(C685,table_Termination[Connector],table_Termination[HV_Siem_Breaker]),Table_Breaker[breaker],Table_Breaker[Description],""))</f>
        <v/>
      </c>
      <c r="AT685" s="44" t="s">
        <v>283</v>
      </c>
      <c r="AU685" t="e">
        <f t="shared" si="114"/>
        <v>#N/A</v>
      </c>
      <c r="AV685" t="e">
        <f t="shared" si="115"/>
        <v>#N/A</v>
      </c>
      <c r="AW685" s="44" t="str" cm="1">
        <f t="array" ref="AW685">IF(D685="","",_xlfn.TOROW(lookup!A866:A878))</f>
        <v/>
      </c>
    </row>
    <row r="686" spans="1:49" x14ac:dyDescent="0.25">
      <c r="A686" s="56">
        <v>677</v>
      </c>
      <c r="B686" s="57" t="str">
        <f t="shared" si="111"/>
        <v/>
      </c>
      <c r="C686" s="58"/>
      <c r="D686" s="58"/>
      <c r="E686" s="57"/>
      <c r="F686" s="57" t="str">
        <f t="shared" si="112"/>
        <v/>
      </c>
      <c r="G686" s="57"/>
      <c r="H686" s="59"/>
      <c r="I686" s="59" t="s">
        <v>183</v>
      </c>
      <c r="J686" s="59" t="s">
        <v>183</v>
      </c>
      <c r="K686" s="59"/>
      <c r="L686" s="60" t="str">
        <f t="shared" si="116"/>
        <v/>
      </c>
      <c r="M686" s="60" t="str">
        <f t="shared" si="117"/>
        <v/>
      </c>
      <c r="N686" s="59"/>
      <c r="O686" s="59"/>
      <c r="P686" s="61"/>
      <c r="Q686" s="61"/>
      <c r="R686" s="62" t="str">
        <f>IF(C686="","",_xlfn.XLOOKUP(C686,table_Termination[Connector],table_Termination[Conduit_Size]))</f>
        <v/>
      </c>
      <c r="S686" s="63" t="str">
        <f>IF(C686="","",_xlfn.XLOOKUP(C686,table_Termination[Connector],table_Termination[Wire AWG]))</f>
        <v/>
      </c>
      <c r="T686" s="64" t="str">
        <f t="shared" si="109"/>
        <v/>
      </c>
      <c r="U686" s="65" t="str">
        <f>IF(C686="","",LEFT(_xlfn.XLOOKUP(C686,table_Termination[Connector],table_Termination[Voltage]),3))</f>
        <v/>
      </c>
      <c r="V686" s="66" t="str">
        <f t="shared" si="118"/>
        <v/>
      </c>
      <c r="W686" s="64" t="str" cm="1">
        <f t="array" aca="1" ref="W686" ca="1">IF(C686="","",IF(D686="MCC","------",IF(K686="","Black",_xlfn.XLOOKUP(K686,Table_RotateWireColor[circuit],INDIRECT("Table_RotateWireColor["&amp;U686&amp;"]")))))</f>
        <v/>
      </c>
      <c r="X686" s="64" t="str" cm="1">
        <f t="array" aca="1" ref="X686" ca="1">IF(C686="","",IF(D686="MCC","-----",IF(AH686=1,"-",IF(K686="","Red",_xlfn.XLOOKUP(L686,Table_RotateWireColor[circuit],INDIRECT("Table_RotateWireColor["&amp;U686&amp;"]"))))))</f>
        <v/>
      </c>
      <c r="Y686" s="64" t="str" cm="1">
        <f t="array" aca="1" ref="Y686" ca="1">IF(C686="","",IF(D686="MCC","-----",IF(AH686&lt;=2,"-",IF(K686="","Blue",_xlfn.XLOOKUP(M686,Table_RotateWireColor[circuit],INDIRECT("Table_RotateWireColor["&amp;U686&amp;"]"))))))</f>
        <v/>
      </c>
      <c r="Z686" s="64" t="str" cm="1">
        <f t="array" aca="1" ref="Z686" ca="1">IF(C686="","",IF(D686="MCC","-----",IF(AI686&lt;&gt;1,"-",IF(K686="","White",_xlfn.XLOOKUP("N",Table_RotateWireColor[circuit],INDIRECT("Table_RotateWireColor["&amp;U686&amp;"]"))))))</f>
        <v/>
      </c>
      <c r="AA686" s="64" t="str">
        <f t="shared" si="113"/>
        <v/>
      </c>
      <c r="AB686" s="67" t="str">
        <f>IF(C686="","","PWxx-"&amp;_xlfn.XLOOKUP(C686,table_Termination[Connector],table_Termination[Abbreviation])&amp;"T-xxSALx("&amp;IF(D686="LFMC",0,IF(D686="MCC",1,3))&amp;IF(Q686="Bolt",1,0)&amp;IF(AL686="None",0,IF(AL686="1G",1,IF(AL686="4x4",2,3)))&amp;")")</f>
        <v/>
      </c>
      <c r="AC686" s="68" t="str">
        <f>IF(D686="MCC","MC Cable Wire Colors "&amp;_xlfn.XLOOKUP(C686,table_Termination[Connector],table_Termination[MCC_Wire_Colors]),"")</f>
        <v/>
      </c>
      <c r="AD686" s="69"/>
      <c r="AG686" t="e">
        <f>IF(AND(LEFT(C686,2)="L6",_xlfn.NUMBERVALUE(LEFT(U686,3))&gt;250),"1ph",_xlfn.XLOOKUP(C686,table_Termination[Connector],table_Termination[Phasing]))</f>
        <v>#N/A</v>
      </c>
      <c r="AH686" t="e">
        <f>_xlfn.XLOOKUP('Order Entry'!AG686,lookup!$O$3:$O$7,lookup!$P$3:$P$7)</f>
        <v>#N/A</v>
      </c>
      <c r="AI686" t="e">
        <f>_xlfn.XLOOKUP('Order Entry'!AG686,lookup!$O$3:$O$7,lookup!$Q$3:$Q$7)</f>
        <v>#N/A</v>
      </c>
      <c r="AJ686">
        <f t="shared" si="110"/>
        <v>0</v>
      </c>
      <c r="AK686" t="e">
        <f>_xlfn.XLOOKUP(C686,table_Termination[Connector],table_Termination[Plate_Hole])</f>
        <v>#N/A</v>
      </c>
      <c r="AL686" t="e">
        <f>_xlfn.XLOOKUP(V686,lookup!$AD$68:$AD$72,lookup!$AC$68:$AC$72)</f>
        <v>#N/A</v>
      </c>
      <c r="AM686" s="44" t="str" cm="1">
        <f t="array" ref="AM686">IF(C686="","",IF(_xlfn.XLOOKUP(C686,table_Termination[Connector],table_Termination[Plate_Hole])=1.6,{"4x4","1G"},IF(_xlfn.XLOOKUP(C686,table_Termination[Connector],table_Termination[Plate_Hole])=2.1,"4x4","None")))</f>
        <v/>
      </c>
      <c r="AO686" s="44" t="str" cm="1">
        <f t="array" ref="AO686">IF(AM686="","None",_xlfn.XLOOKUP(_xlfn.ANCHORARRAY(AM686),lookup!$AC$68:$AC$72,lookup!$AD$68:$AD$72))</f>
        <v>None</v>
      </c>
      <c r="AQ686" s="44" t="s">
        <v>283</v>
      </c>
      <c r="AR686" t="str">
        <f>IF(C686="","",_xlfn.XLOOKUP(_xlfn.XLOOKUP(C686,table_Termination[Connector],table_Termination[SQD_Breaker]),Table_Breaker[breaker],Table_Breaker[Description]))</f>
        <v/>
      </c>
      <c r="AS686" t="str">
        <f>IF(C686="","",_xlfn.XLOOKUP(_xlfn.XLOOKUP(C686,table_Termination[Connector],table_Termination[HV_Siem_Breaker]),Table_Breaker[breaker],Table_Breaker[Description],""))</f>
        <v/>
      </c>
      <c r="AT686" s="44" t="s">
        <v>283</v>
      </c>
      <c r="AU686" t="e">
        <f t="shared" si="114"/>
        <v>#N/A</v>
      </c>
      <c r="AV686" t="e">
        <f t="shared" si="115"/>
        <v>#N/A</v>
      </c>
      <c r="AW686" s="44" t="str" cm="1">
        <f t="array" ref="AW686">IF(D686="","",_xlfn.TOROW(lookup!A867:A879))</f>
        <v/>
      </c>
    </row>
    <row r="687" spans="1:49" x14ac:dyDescent="0.25">
      <c r="A687" s="56">
        <v>678</v>
      </c>
      <c r="B687" s="57" t="str">
        <f t="shared" si="111"/>
        <v/>
      </c>
      <c r="C687" s="58"/>
      <c r="D687" s="58"/>
      <c r="E687" s="57"/>
      <c r="F687" s="57" t="str">
        <f t="shared" si="112"/>
        <v/>
      </c>
      <c r="G687" s="57"/>
      <c r="H687" s="59"/>
      <c r="I687" s="59" t="s">
        <v>183</v>
      </c>
      <c r="J687" s="59" t="s">
        <v>183</v>
      </c>
      <c r="K687" s="59"/>
      <c r="L687" s="60" t="str">
        <f t="shared" si="116"/>
        <v/>
      </c>
      <c r="M687" s="60" t="str">
        <f t="shared" si="117"/>
        <v/>
      </c>
      <c r="N687" s="59"/>
      <c r="O687" s="59"/>
      <c r="P687" s="61"/>
      <c r="Q687" s="61"/>
      <c r="R687" s="62" t="str">
        <f>IF(C687="","",_xlfn.XLOOKUP(C687,table_Termination[Connector],table_Termination[Conduit_Size]))</f>
        <v/>
      </c>
      <c r="S687" s="63" t="str">
        <f>IF(C687="","",_xlfn.XLOOKUP(C687,table_Termination[Connector],table_Termination[Wire AWG]))</f>
        <v/>
      </c>
      <c r="T687" s="64" t="str">
        <f t="shared" si="109"/>
        <v/>
      </c>
      <c r="U687" s="65" t="str">
        <f>IF(C687="","",LEFT(_xlfn.XLOOKUP(C687,table_Termination[Connector],table_Termination[Voltage]),3))</f>
        <v/>
      </c>
      <c r="V687" s="66" t="str">
        <f t="shared" si="118"/>
        <v/>
      </c>
      <c r="W687" s="64" t="str" cm="1">
        <f t="array" aca="1" ref="W687" ca="1">IF(C687="","",IF(D687="MCC","------",IF(K687="","Black",_xlfn.XLOOKUP(K687,Table_RotateWireColor[circuit],INDIRECT("Table_RotateWireColor["&amp;U687&amp;"]")))))</f>
        <v/>
      </c>
      <c r="X687" s="64" t="str" cm="1">
        <f t="array" aca="1" ref="X687" ca="1">IF(C687="","",IF(D687="MCC","-----",IF(AH687=1,"-",IF(K687="","Red",_xlfn.XLOOKUP(L687,Table_RotateWireColor[circuit],INDIRECT("Table_RotateWireColor["&amp;U687&amp;"]"))))))</f>
        <v/>
      </c>
      <c r="Y687" s="64" t="str" cm="1">
        <f t="array" aca="1" ref="Y687" ca="1">IF(C687="","",IF(D687="MCC","-----",IF(AH687&lt;=2,"-",IF(K687="","Blue",_xlfn.XLOOKUP(M687,Table_RotateWireColor[circuit],INDIRECT("Table_RotateWireColor["&amp;U687&amp;"]"))))))</f>
        <v/>
      </c>
      <c r="Z687" s="64" t="str" cm="1">
        <f t="array" aca="1" ref="Z687" ca="1">IF(C687="","",IF(D687="MCC","-----",IF(AI687&lt;&gt;1,"-",IF(K687="","White",_xlfn.XLOOKUP("N",Table_RotateWireColor[circuit],INDIRECT("Table_RotateWireColor["&amp;U687&amp;"]"))))))</f>
        <v/>
      </c>
      <c r="AA687" s="64" t="str">
        <f t="shared" si="113"/>
        <v/>
      </c>
      <c r="AB687" s="67" t="str">
        <f>IF(C687="","","PWxx-"&amp;_xlfn.XLOOKUP(C687,table_Termination[Connector],table_Termination[Abbreviation])&amp;"T-xxSALx("&amp;IF(D687="LFMC",0,IF(D687="MCC",1,3))&amp;IF(Q687="Bolt",1,0)&amp;IF(AL687="None",0,IF(AL687="1G",1,IF(AL687="4x4",2,3)))&amp;")")</f>
        <v/>
      </c>
      <c r="AC687" s="68" t="str">
        <f>IF(D687="MCC","MC Cable Wire Colors "&amp;_xlfn.XLOOKUP(C687,table_Termination[Connector],table_Termination[MCC_Wire_Colors]),"")</f>
        <v/>
      </c>
      <c r="AD687" s="69"/>
      <c r="AG687" t="e">
        <f>IF(AND(LEFT(C687,2)="L6",_xlfn.NUMBERVALUE(LEFT(U687,3))&gt;250),"1ph",_xlfn.XLOOKUP(C687,table_Termination[Connector],table_Termination[Phasing]))</f>
        <v>#N/A</v>
      </c>
      <c r="AH687" t="e">
        <f>_xlfn.XLOOKUP('Order Entry'!AG687,lookup!$O$3:$O$7,lookup!$P$3:$P$7)</f>
        <v>#N/A</v>
      </c>
      <c r="AI687" t="e">
        <f>_xlfn.XLOOKUP('Order Entry'!AG687,lookup!$O$3:$O$7,lookup!$Q$3:$Q$7)</f>
        <v>#N/A</v>
      </c>
      <c r="AJ687">
        <f t="shared" si="110"/>
        <v>0</v>
      </c>
      <c r="AK687" t="e">
        <f>_xlfn.XLOOKUP(C687,table_Termination[Connector],table_Termination[Plate_Hole])</f>
        <v>#N/A</v>
      </c>
      <c r="AL687" t="e">
        <f>_xlfn.XLOOKUP(V687,lookup!$AD$68:$AD$72,lookup!$AC$68:$AC$72)</f>
        <v>#N/A</v>
      </c>
      <c r="AM687" s="44" t="str" cm="1">
        <f t="array" ref="AM687">IF(C687="","",IF(_xlfn.XLOOKUP(C687,table_Termination[Connector],table_Termination[Plate_Hole])=1.6,{"4x4","1G"},IF(_xlfn.XLOOKUP(C687,table_Termination[Connector],table_Termination[Plate_Hole])=2.1,"4x4","None")))</f>
        <v/>
      </c>
      <c r="AO687" s="44" t="str" cm="1">
        <f t="array" ref="AO687">IF(AM687="","None",_xlfn.XLOOKUP(_xlfn.ANCHORARRAY(AM687),lookup!$AC$68:$AC$72,lookup!$AD$68:$AD$72))</f>
        <v>None</v>
      </c>
      <c r="AQ687" s="44" t="s">
        <v>283</v>
      </c>
      <c r="AR687" t="str">
        <f>IF(C687="","",_xlfn.XLOOKUP(_xlfn.XLOOKUP(C687,table_Termination[Connector],table_Termination[SQD_Breaker]),Table_Breaker[breaker],Table_Breaker[Description]))</f>
        <v/>
      </c>
      <c r="AS687" t="str">
        <f>IF(C687="","",_xlfn.XLOOKUP(_xlfn.XLOOKUP(C687,table_Termination[Connector],table_Termination[HV_Siem_Breaker]),Table_Breaker[breaker],Table_Breaker[Description],""))</f>
        <v/>
      </c>
      <c r="AT687" s="44" t="s">
        <v>283</v>
      </c>
      <c r="AU687" t="e">
        <f t="shared" si="114"/>
        <v>#N/A</v>
      </c>
      <c r="AV687" t="e">
        <f t="shared" si="115"/>
        <v>#N/A</v>
      </c>
      <c r="AW687" s="44" t="str" cm="1">
        <f t="array" ref="AW687">IF(D687="","",_xlfn.TOROW(lookup!A868:A880))</f>
        <v/>
      </c>
    </row>
    <row r="688" spans="1:49" x14ac:dyDescent="0.25">
      <c r="A688" s="56">
        <v>679</v>
      </c>
      <c r="B688" s="57" t="str">
        <f t="shared" si="111"/>
        <v/>
      </c>
      <c r="C688" s="58"/>
      <c r="D688" s="58"/>
      <c r="E688" s="57"/>
      <c r="F688" s="57" t="str">
        <f t="shared" si="112"/>
        <v/>
      </c>
      <c r="G688" s="57"/>
      <c r="H688" s="59"/>
      <c r="I688" s="59" t="s">
        <v>183</v>
      </c>
      <c r="J688" s="59" t="s">
        <v>183</v>
      </c>
      <c r="K688" s="59"/>
      <c r="L688" s="60" t="str">
        <f t="shared" si="116"/>
        <v/>
      </c>
      <c r="M688" s="60" t="str">
        <f t="shared" si="117"/>
        <v/>
      </c>
      <c r="N688" s="59"/>
      <c r="O688" s="59"/>
      <c r="P688" s="61"/>
      <c r="Q688" s="61"/>
      <c r="R688" s="62" t="str">
        <f>IF(C688="","",_xlfn.XLOOKUP(C688,table_Termination[Connector],table_Termination[Conduit_Size]))</f>
        <v/>
      </c>
      <c r="S688" s="63" t="str">
        <f>IF(C688="","",_xlfn.XLOOKUP(C688,table_Termination[Connector],table_Termination[Wire AWG]))</f>
        <v/>
      </c>
      <c r="T688" s="64" t="str">
        <f t="shared" si="109"/>
        <v/>
      </c>
      <c r="U688" s="65" t="str">
        <f>IF(C688="","",LEFT(_xlfn.XLOOKUP(C688,table_Termination[Connector],table_Termination[Voltage]),3))</f>
        <v/>
      </c>
      <c r="V688" s="66" t="str">
        <f t="shared" si="118"/>
        <v/>
      </c>
      <c r="W688" s="64" t="str" cm="1">
        <f t="array" aca="1" ref="W688" ca="1">IF(C688="","",IF(D688="MCC","------",IF(K688="","Black",_xlfn.XLOOKUP(K688,Table_RotateWireColor[circuit],INDIRECT("Table_RotateWireColor["&amp;U688&amp;"]")))))</f>
        <v/>
      </c>
      <c r="X688" s="64" t="str" cm="1">
        <f t="array" aca="1" ref="X688" ca="1">IF(C688="","",IF(D688="MCC","-----",IF(AH688=1,"-",IF(K688="","Red",_xlfn.XLOOKUP(L688,Table_RotateWireColor[circuit],INDIRECT("Table_RotateWireColor["&amp;U688&amp;"]"))))))</f>
        <v/>
      </c>
      <c r="Y688" s="64" t="str" cm="1">
        <f t="array" aca="1" ref="Y688" ca="1">IF(C688="","",IF(D688="MCC","-----",IF(AH688&lt;=2,"-",IF(K688="","Blue",_xlfn.XLOOKUP(M688,Table_RotateWireColor[circuit],INDIRECT("Table_RotateWireColor["&amp;U688&amp;"]"))))))</f>
        <v/>
      </c>
      <c r="Z688" s="64" t="str" cm="1">
        <f t="array" aca="1" ref="Z688" ca="1">IF(C688="","",IF(D688="MCC","-----",IF(AI688&lt;&gt;1,"-",IF(K688="","White",_xlfn.XLOOKUP("N",Table_RotateWireColor[circuit],INDIRECT("Table_RotateWireColor["&amp;U688&amp;"]"))))))</f>
        <v/>
      </c>
      <c r="AA688" s="64" t="str">
        <f t="shared" si="113"/>
        <v/>
      </c>
      <c r="AB688" s="67" t="str">
        <f>IF(C688="","","PWxx-"&amp;_xlfn.XLOOKUP(C688,table_Termination[Connector],table_Termination[Abbreviation])&amp;"T-xxSALx("&amp;IF(D688="LFMC",0,IF(D688="MCC",1,3))&amp;IF(Q688="Bolt",1,0)&amp;IF(AL688="None",0,IF(AL688="1G",1,IF(AL688="4x4",2,3)))&amp;")")</f>
        <v/>
      </c>
      <c r="AC688" s="68" t="str">
        <f>IF(D688="MCC","MC Cable Wire Colors "&amp;_xlfn.XLOOKUP(C688,table_Termination[Connector],table_Termination[MCC_Wire_Colors]),"")</f>
        <v/>
      </c>
      <c r="AD688" s="69"/>
      <c r="AG688" t="e">
        <f>IF(AND(LEFT(C688,2)="L6",_xlfn.NUMBERVALUE(LEFT(U688,3))&gt;250),"1ph",_xlfn.XLOOKUP(C688,table_Termination[Connector],table_Termination[Phasing]))</f>
        <v>#N/A</v>
      </c>
      <c r="AH688" t="e">
        <f>_xlfn.XLOOKUP('Order Entry'!AG688,lookup!$O$3:$O$7,lookup!$P$3:$P$7)</f>
        <v>#N/A</v>
      </c>
      <c r="AI688" t="e">
        <f>_xlfn.XLOOKUP('Order Entry'!AG688,lookup!$O$3:$O$7,lookup!$Q$3:$Q$7)</f>
        <v>#N/A</v>
      </c>
      <c r="AJ688">
        <f t="shared" si="110"/>
        <v>0</v>
      </c>
      <c r="AK688" t="e">
        <f>_xlfn.XLOOKUP(C688,table_Termination[Connector],table_Termination[Plate_Hole])</f>
        <v>#N/A</v>
      </c>
      <c r="AL688" t="e">
        <f>_xlfn.XLOOKUP(V688,lookup!$AD$68:$AD$72,lookup!$AC$68:$AC$72)</f>
        <v>#N/A</v>
      </c>
      <c r="AM688" s="44" t="str" cm="1">
        <f t="array" ref="AM688">IF(C688="","",IF(_xlfn.XLOOKUP(C688,table_Termination[Connector],table_Termination[Plate_Hole])=1.6,{"4x4","1G"},IF(_xlfn.XLOOKUP(C688,table_Termination[Connector],table_Termination[Plate_Hole])=2.1,"4x4","None")))</f>
        <v/>
      </c>
      <c r="AO688" s="44" t="str" cm="1">
        <f t="array" ref="AO688">IF(AM688="","None",_xlfn.XLOOKUP(_xlfn.ANCHORARRAY(AM688),lookup!$AC$68:$AC$72,lookup!$AD$68:$AD$72))</f>
        <v>None</v>
      </c>
      <c r="AQ688" s="44" t="s">
        <v>283</v>
      </c>
      <c r="AR688" t="str">
        <f>IF(C688="","",_xlfn.XLOOKUP(_xlfn.XLOOKUP(C688,table_Termination[Connector],table_Termination[SQD_Breaker]),Table_Breaker[breaker],Table_Breaker[Description]))</f>
        <v/>
      </c>
      <c r="AS688" t="str">
        <f>IF(C688="","",_xlfn.XLOOKUP(_xlfn.XLOOKUP(C688,table_Termination[Connector],table_Termination[HV_Siem_Breaker]),Table_Breaker[breaker],Table_Breaker[Description],""))</f>
        <v/>
      </c>
      <c r="AT688" s="44" t="s">
        <v>283</v>
      </c>
      <c r="AU688" t="e">
        <f t="shared" si="114"/>
        <v>#N/A</v>
      </c>
      <c r="AV688" t="e">
        <f t="shared" si="115"/>
        <v>#N/A</v>
      </c>
      <c r="AW688" s="44" t="str" cm="1">
        <f t="array" ref="AW688">IF(D688="","",_xlfn.TOROW(lookup!A869:A881))</f>
        <v/>
      </c>
    </row>
    <row r="689" spans="1:49" x14ac:dyDescent="0.25">
      <c r="A689" s="56">
        <v>680</v>
      </c>
      <c r="B689" s="57" t="str">
        <f t="shared" si="111"/>
        <v/>
      </c>
      <c r="C689" s="58"/>
      <c r="D689" s="58"/>
      <c r="E689" s="57"/>
      <c r="F689" s="57" t="str">
        <f t="shared" si="112"/>
        <v/>
      </c>
      <c r="G689" s="57"/>
      <c r="H689" s="59"/>
      <c r="I689" s="59" t="s">
        <v>183</v>
      </c>
      <c r="J689" s="59" t="s">
        <v>183</v>
      </c>
      <c r="K689" s="59"/>
      <c r="L689" s="60" t="str">
        <f t="shared" si="116"/>
        <v/>
      </c>
      <c r="M689" s="60" t="str">
        <f t="shared" si="117"/>
        <v/>
      </c>
      <c r="N689" s="59"/>
      <c r="O689" s="59"/>
      <c r="P689" s="61"/>
      <c r="Q689" s="61"/>
      <c r="R689" s="62" t="str">
        <f>IF(C689="","",_xlfn.XLOOKUP(C689,table_Termination[Connector],table_Termination[Conduit_Size]))</f>
        <v/>
      </c>
      <c r="S689" s="63" t="str">
        <f>IF(C689="","",_xlfn.XLOOKUP(C689,table_Termination[Connector],table_Termination[Wire AWG]))</f>
        <v/>
      </c>
      <c r="T689" s="64" t="str">
        <f t="shared" si="109"/>
        <v/>
      </c>
      <c r="U689" s="65" t="str">
        <f>IF(C689="","",LEFT(_xlfn.XLOOKUP(C689,table_Termination[Connector],table_Termination[Voltage]),3))</f>
        <v/>
      </c>
      <c r="V689" s="66" t="str">
        <f t="shared" si="118"/>
        <v/>
      </c>
      <c r="W689" s="64" t="str" cm="1">
        <f t="array" aca="1" ref="W689" ca="1">IF(C689="","",IF(D689="MCC","------",IF(K689="","Black",_xlfn.XLOOKUP(K689,Table_RotateWireColor[circuit],INDIRECT("Table_RotateWireColor["&amp;U689&amp;"]")))))</f>
        <v/>
      </c>
      <c r="X689" s="64" t="str" cm="1">
        <f t="array" aca="1" ref="X689" ca="1">IF(C689="","",IF(D689="MCC","-----",IF(AH689=1,"-",IF(K689="","Red",_xlfn.XLOOKUP(L689,Table_RotateWireColor[circuit],INDIRECT("Table_RotateWireColor["&amp;U689&amp;"]"))))))</f>
        <v/>
      </c>
      <c r="Y689" s="64" t="str" cm="1">
        <f t="array" aca="1" ref="Y689" ca="1">IF(C689="","",IF(D689="MCC","-----",IF(AH689&lt;=2,"-",IF(K689="","Blue",_xlfn.XLOOKUP(M689,Table_RotateWireColor[circuit],INDIRECT("Table_RotateWireColor["&amp;U689&amp;"]"))))))</f>
        <v/>
      </c>
      <c r="Z689" s="64" t="str" cm="1">
        <f t="array" aca="1" ref="Z689" ca="1">IF(C689="","",IF(D689="MCC","-----",IF(AI689&lt;&gt;1,"-",IF(K689="","White",_xlfn.XLOOKUP("N",Table_RotateWireColor[circuit],INDIRECT("Table_RotateWireColor["&amp;U689&amp;"]"))))))</f>
        <v/>
      </c>
      <c r="AA689" s="64" t="str">
        <f t="shared" si="113"/>
        <v/>
      </c>
      <c r="AB689" s="67" t="str">
        <f>IF(C689="","","PWxx-"&amp;_xlfn.XLOOKUP(C689,table_Termination[Connector],table_Termination[Abbreviation])&amp;"T-xxSALx("&amp;IF(D689="LFMC",0,IF(D689="MCC",1,3))&amp;IF(Q689="Bolt",1,0)&amp;IF(AL689="None",0,IF(AL689="1G",1,IF(AL689="4x4",2,3)))&amp;")")</f>
        <v/>
      </c>
      <c r="AC689" s="68" t="str">
        <f>IF(D689="MCC","MC Cable Wire Colors "&amp;_xlfn.XLOOKUP(C689,table_Termination[Connector],table_Termination[MCC_Wire_Colors]),"")</f>
        <v/>
      </c>
      <c r="AD689" s="69"/>
      <c r="AG689" t="e">
        <f>IF(AND(LEFT(C689,2)="L6",_xlfn.NUMBERVALUE(LEFT(U689,3))&gt;250),"1ph",_xlfn.XLOOKUP(C689,table_Termination[Connector],table_Termination[Phasing]))</f>
        <v>#N/A</v>
      </c>
      <c r="AH689" t="e">
        <f>_xlfn.XLOOKUP('Order Entry'!AG689,lookup!$O$3:$O$7,lookup!$P$3:$P$7)</f>
        <v>#N/A</v>
      </c>
      <c r="AI689" t="e">
        <f>_xlfn.XLOOKUP('Order Entry'!AG689,lookup!$O$3:$O$7,lookup!$Q$3:$Q$7)</f>
        <v>#N/A</v>
      </c>
      <c r="AJ689">
        <f t="shared" si="110"/>
        <v>0</v>
      </c>
      <c r="AK689" t="e">
        <f>_xlfn.XLOOKUP(C689,table_Termination[Connector],table_Termination[Plate_Hole])</f>
        <v>#N/A</v>
      </c>
      <c r="AL689" t="e">
        <f>_xlfn.XLOOKUP(V689,lookup!$AD$68:$AD$72,lookup!$AC$68:$AC$72)</f>
        <v>#N/A</v>
      </c>
      <c r="AM689" s="44" t="str" cm="1">
        <f t="array" ref="AM689">IF(C689="","",IF(_xlfn.XLOOKUP(C689,table_Termination[Connector],table_Termination[Plate_Hole])=1.6,{"4x4","1G"},IF(_xlfn.XLOOKUP(C689,table_Termination[Connector],table_Termination[Plate_Hole])=2.1,"4x4","None")))</f>
        <v/>
      </c>
      <c r="AO689" s="44" t="str" cm="1">
        <f t="array" ref="AO689">IF(AM689="","None",_xlfn.XLOOKUP(_xlfn.ANCHORARRAY(AM689),lookup!$AC$68:$AC$72,lookup!$AD$68:$AD$72))</f>
        <v>None</v>
      </c>
      <c r="AQ689" s="44" t="s">
        <v>283</v>
      </c>
      <c r="AR689" t="str">
        <f>IF(C689="","",_xlfn.XLOOKUP(_xlfn.XLOOKUP(C689,table_Termination[Connector],table_Termination[SQD_Breaker]),Table_Breaker[breaker],Table_Breaker[Description]))</f>
        <v/>
      </c>
      <c r="AS689" t="str">
        <f>IF(C689="","",_xlfn.XLOOKUP(_xlfn.XLOOKUP(C689,table_Termination[Connector],table_Termination[HV_Siem_Breaker]),Table_Breaker[breaker],Table_Breaker[Description],""))</f>
        <v/>
      </c>
      <c r="AT689" s="44" t="s">
        <v>283</v>
      </c>
      <c r="AU689" t="e">
        <f t="shared" si="114"/>
        <v>#N/A</v>
      </c>
      <c r="AV689" t="e">
        <f t="shared" si="115"/>
        <v>#N/A</v>
      </c>
      <c r="AW689" s="44" t="str" cm="1">
        <f t="array" ref="AW689">IF(D689="","",_xlfn.TOROW(lookup!A870:A882))</f>
        <v/>
      </c>
    </row>
    <row r="690" spans="1:49" x14ac:dyDescent="0.25">
      <c r="A690" s="56">
        <v>681</v>
      </c>
      <c r="B690" s="57" t="str">
        <f t="shared" si="111"/>
        <v/>
      </c>
      <c r="C690" s="58"/>
      <c r="D690" s="58"/>
      <c r="E690" s="57"/>
      <c r="F690" s="57" t="str">
        <f t="shared" si="112"/>
        <v/>
      </c>
      <c r="G690" s="57"/>
      <c r="H690" s="59"/>
      <c r="I690" s="59" t="s">
        <v>183</v>
      </c>
      <c r="J690" s="59" t="s">
        <v>183</v>
      </c>
      <c r="K690" s="59"/>
      <c r="L690" s="60" t="str">
        <f t="shared" si="116"/>
        <v/>
      </c>
      <c r="M690" s="60" t="str">
        <f t="shared" si="117"/>
        <v/>
      </c>
      <c r="N690" s="59"/>
      <c r="O690" s="59"/>
      <c r="P690" s="61"/>
      <c r="Q690" s="61"/>
      <c r="R690" s="62" t="str">
        <f>IF(C690="","",_xlfn.XLOOKUP(C690,table_Termination[Connector],table_Termination[Conduit_Size]))</f>
        <v/>
      </c>
      <c r="S690" s="63" t="str">
        <f>IF(C690="","",_xlfn.XLOOKUP(C690,table_Termination[Connector],table_Termination[Wire AWG]))</f>
        <v/>
      </c>
      <c r="T690" s="64" t="str">
        <f t="shared" si="109"/>
        <v/>
      </c>
      <c r="U690" s="65" t="str">
        <f>IF(C690="","",LEFT(_xlfn.XLOOKUP(C690,table_Termination[Connector],table_Termination[Voltage]),3))</f>
        <v/>
      </c>
      <c r="V690" s="66" t="str">
        <f t="shared" si="118"/>
        <v/>
      </c>
      <c r="W690" s="64" t="str" cm="1">
        <f t="array" aca="1" ref="W690" ca="1">IF(C690="","",IF(D690="MCC","------",IF(K690="","Black",_xlfn.XLOOKUP(K690,Table_RotateWireColor[circuit],INDIRECT("Table_RotateWireColor["&amp;U690&amp;"]")))))</f>
        <v/>
      </c>
      <c r="X690" s="64" t="str" cm="1">
        <f t="array" aca="1" ref="X690" ca="1">IF(C690="","",IF(D690="MCC","-----",IF(AH690=1,"-",IF(K690="","Red",_xlfn.XLOOKUP(L690,Table_RotateWireColor[circuit],INDIRECT("Table_RotateWireColor["&amp;U690&amp;"]"))))))</f>
        <v/>
      </c>
      <c r="Y690" s="64" t="str" cm="1">
        <f t="array" aca="1" ref="Y690" ca="1">IF(C690="","",IF(D690="MCC","-----",IF(AH690&lt;=2,"-",IF(K690="","Blue",_xlfn.XLOOKUP(M690,Table_RotateWireColor[circuit],INDIRECT("Table_RotateWireColor["&amp;U690&amp;"]"))))))</f>
        <v/>
      </c>
      <c r="Z690" s="64" t="str" cm="1">
        <f t="array" aca="1" ref="Z690" ca="1">IF(C690="","",IF(D690="MCC","-----",IF(AI690&lt;&gt;1,"-",IF(K690="","White",_xlfn.XLOOKUP("N",Table_RotateWireColor[circuit],INDIRECT("Table_RotateWireColor["&amp;U690&amp;"]"))))))</f>
        <v/>
      </c>
      <c r="AA690" s="64" t="str">
        <f t="shared" si="113"/>
        <v/>
      </c>
      <c r="AB690" s="67" t="str">
        <f>IF(C690="","","PWxx-"&amp;_xlfn.XLOOKUP(C690,table_Termination[Connector],table_Termination[Abbreviation])&amp;"T-xxSALx("&amp;IF(D690="LFMC",0,IF(D690="MCC",1,3))&amp;IF(Q690="Bolt",1,0)&amp;IF(AL690="None",0,IF(AL690="1G",1,IF(AL690="4x4",2,3)))&amp;")")</f>
        <v/>
      </c>
      <c r="AC690" s="68" t="str">
        <f>IF(D690="MCC","MC Cable Wire Colors "&amp;_xlfn.XLOOKUP(C690,table_Termination[Connector],table_Termination[MCC_Wire_Colors]),"")</f>
        <v/>
      </c>
      <c r="AD690" s="69"/>
      <c r="AG690" t="e">
        <f>IF(AND(LEFT(C690,2)="L6",_xlfn.NUMBERVALUE(LEFT(U690,3))&gt;250),"1ph",_xlfn.XLOOKUP(C690,table_Termination[Connector],table_Termination[Phasing]))</f>
        <v>#N/A</v>
      </c>
      <c r="AH690" t="e">
        <f>_xlfn.XLOOKUP('Order Entry'!AG690,lookup!$O$3:$O$7,lookup!$P$3:$P$7)</f>
        <v>#N/A</v>
      </c>
      <c r="AI690" t="e">
        <f>_xlfn.XLOOKUP('Order Entry'!AG690,lookup!$O$3:$O$7,lookup!$Q$3:$Q$7)</f>
        <v>#N/A</v>
      </c>
      <c r="AJ690">
        <f t="shared" si="110"/>
        <v>0</v>
      </c>
      <c r="AK690" t="e">
        <f>_xlfn.XLOOKUP(C690,table_Termination[Connector],table_Termination[Plate_Hole])</f>
        <v>#N/A</v>
      </c>
      <c r="AL690" t="e">
        <f>_xlfn.XLOOKUP(V690,lookup!$AD$68:$AD$72,lookup!$AC$68:$AC$72)</f>
        <v>#N/A</v>
      </c>
      <c r="AM690" s="44" t="str" cm="1">
        <f t="array" ref="AM690">IF(C690="","",IF(_xlfn.XLOOKUP(C690,table_Termination[Connector],table_Termination[Plate_Hole])=1.6,{"4x4","1G"},IF(_xlfn.XLOOKUP(C690,table_Termination[Connector],table_Termination[Plate_Hole])=2.1,"4x4","None")))</f>
        <v/>
      </c>
      <c r="AO690" s="44" t="str" cm="1">
        <f t="array" ref="AO690">IF(AM690="","None",_xlfn.XLOOKUP(_xlfn.ANCHORARRAY(AM690),lookup!$AC$68:$AC$72,lookup!$AD$68:$AD$72))</f>
        <v>None</v>
      </c>
      <c r="AQ690" s="44" t="s">
        <v>283</v>
      </c>
      <c r="AR690" t="str">
        <f>IF(C690="","",_xlfn.XLOOKUP(_xlfn.XLOOKUP(C690,table_Termination[Connector],table_Termination[SQD_Breaker]),Table_Breaker[breaker],Table_Breaker[Description]))</f>
        <v/>
      </c>
      <c r="AS690" t="str">
        <f>IF(C690="","",_xlfn.XLOOKUP(_xlfn.XLOOKUP(C690,table_Termination[Connector],table_Termination[HV_Siem_Breaker]),Table_Breaker[breaker],Table_Breaker[Description],""))</f>
        <v/>
      </c>
      <c r="AT690" s="44" t="s">
        <v>283</v>
      </c>
      <c r="AU690" t="e">
        <f t="shared" si="114"/>
        <v>#N/A</v>
      </c>
      <c r="AV690" t="e">
        <f t="shared" si="115"/>
        <v>#N/A</v>
      </c>
      <c r="AW690" s="44" t="str" cm="1">
        <f t="array" ref="AW690">IF(D690="","",_xlfn.TOROW(lookup!A871:A883))</f>
        <v/>
      </c>
    </row>
    <row r="691" spans="1:49" x14ac:dyDescent="0.25">
      <c r="A691" s="56">
        <v>682</v>
      </c>
      <c r="B691" s="57" t="str">
        <f t="shared" si="111"/>
        <v/>
      </c>
      <c r="C691" s="58"/>
      <c r="D691" s="58"/>
      <c r="E691" s="57"/>
      <c r="F691" s="57" t="str">
        <f t="shared" si="112"/>
        <v/>
      </c>
      <c r="G691" s="57"/>
      <c r="H691" s="59"/>
      <c r="I691" s="59" t="s">
        <v>183</v>
      </c>
      <c r="J691" s="59" t="s">
        <v>183</v>
      </c>
      <c r="K691" s="59"/>
      <c r="L691" s="60" t="str">
        <f t="shared" si="116"/>
        <v/>
      </c>
      <c r="M691" s="60" t="str">
        <f t="shared" si="117"/>
        <v/>
      </c>
      <c r="N691" s="59"/>
      <c r="O691" s="59"/>
      <c r="P691" s="61"/>
      <c r="Q691" s="61"/>
      <c r="R691" s="62" t="str">
        <f>IF(C691="","",_xlfn.XLOOKUP(C691,table_Termination[Connector],table_Termination[Conduit_Size]))</f>
        <v/>
      </c>
      <c r="S691" s="63" t="str">
        <f>IF(C691="","",_xlfn.XLOOKUP(C691,table_Termination[Connector],table_Termination[Wire AWG]))</f>
        <v/>
      </c>
      <c r="T691" s="64" t="str">
        <f t="shared" si="109"/>
        <v/>
      </c>
      <c r="U691" s="65" t="str">
        <f>IF(C691="","",LEFT(_xlfn.XLOOKUP(C691,table_Termination[Connector],table_Termination[Voltage]),3))</f>
        <v/>
      </c>
      <c r="V691" s="66" t="str">
        <f t="shared" si="118"/>
        <v/>
      </c>
      <c r="W691" s="64" t="str" cm="1">
        <f t="array" aca="1" ref="W691" ca="1">IF(C691="","",IF(D691="MCC","------",IF(K691="","Black",_xlfn.XLOOKUP(K691,Table_RotateWireColor[circuit],INDIRECT("Table_RotateWireColor["&amp;U691&amp;"]")))))</f>
        <v/>
      </c>
      <c r="X691" s="64" t="str" cm="1">
        <f t="array" aca="1" ref="X691" ca="1">IF(C691="","",IF(D691="MCC","-----",IF(AH691=1,"-",IF(K691="","Red",_xlfn.XLOOKUP(L691,Table_RotateWireColor[circuit],INDIRECT("Table_RotateWireColor["&amp;U691&amp;"]"))))))</f>
        <v/>
      </c>
      <c r="Y691" s="64" t="str" cm="1">
        <f t="array" aca="1" ref="Y691" ca="1">IF(C691="","",IF(D691="MCC","-----",IF(AH691&lt;=2,"-",IF(K691="","Blue",_xlfn.XLOOKUP(M691,Table_RotateWireColor[circuit],INDIRECT("Table_RotateWireColor["&amp;U691&amp;"]"))))))</f>
        <v/>
      </c>
      <c r="Z691" s="64" t="str" cm="1">
        <f t="array" aca="1" ref="Z691" ca="1">IF(C691="","",IF(D691="MCC","-----",IF(AI691&lt;&gt;1,"-",IF(K691="","White",_xlfn.XLOOKUP("N",Table_RotateWireColor[circuit],INDIRECT("Table_RotateWireColor["&amp;U691&amp;"]"))))))</f>
        <v/>
      </c>
      <c r="AA691" s="64" t="str">
        <f t="shared" si="113"/>
        <v/>
      </c>
      <c r="AB691" s="67" t="str">
        <f>IF(C691="","","PWxx-"&amp;_xlfn.XLOOKUP(C691,table_Termination[Connector],table_Termination[Abbreviation])&amp;"T-xxSALx("&amp;IF(D691="LFMC",0,IF(D691="MCC",1,3))&amp;IF(Q691="Bolt",1,0)&amp;IF(AL691="None",0,IF(AL691="1G",1,IF(AL691="4x4",2,3)))&amp;")")</f>
        <v/>
      </c>
      <c r="AC691" s="68" t="str">
        <f>IF(D691="MCC","MC Cable Wire Colors "&amp;_xlfn.XLOOKUP(C691,table_Termination[Connector],table_Termination[MCC_Wire_Colors]),"")</f>
        <v/>
      </c>
      <c r="AD691" s="69"/>
      <c r="AG691" t="e">
        <f>IF(AND(LEFT(C691,2)="L6",_xlfn.NUMBERVALUE(LEFT(U691,3))&gt;250),"1ph",_xlfn.XLOOKUP(C691,table_Termination[Connector],table_Termination[Phasing]))</f>
        <v>#N/A</v>
      </c>
      <c r="AH691" t="e">
        <f>_xlfn.XLOOKUP('Order Entry'!AG691,lookup!$O$3:$O$7,lookup!$P$3:$P$7)</f>
        <v>#N/A</v>
      </c>
      <c r="AI691" t="e">
        <f>_xlfn.XLOOKUP('Order Entry'!AG691,lookup!$O$3:$O$7,lookup!$Q$3:$Q$7)</f>
        <v>#N/A</v>
      </c>
      <c r="AJ691">
        <f t="shared" si="110"/>
        <v>0</v>
      </c>
      <c r="AK691" t="e">
        <f>_xlfn.XLOOKUP(C691,table_Termination[Connector],table_Termination[Plate_Hole])</f>
        <v>#N/A</v>
      </c>
      <c r="AL691" t="e">
        <f>_xlfn.XLOOKUP(V691,lookup!$AD$68:$AD$72,lookup!$AC$68:$AC$72)</f>
        <v>#N/A</v>
      </c>
      <c r="AM691" s="44" t="str" cm="1">
        <f t="array" ref="AM691">IF(C691="","",IF(_xlfn.XLOOKUP(C691,table_Termination[Connector],table_Termination[Plate_Hole])=1.6,{"4x4","1G"},IF(_xlfn.XLOOKUP(C691,table_Termination[Connector],table_Termination[Plate_Hole])=2.1,"4x4","None")))</f>
        <v/>
      </c>
      <c r="AO691" s="44" t="str" cm="1">
        <f t="array" ref="AO691">IF(AM691="","None",_xlfn.XLOOKUP(_xlfn.ANCHORARRAY(AM691),lookup!$AC$68:$AC$72,lookup!$AD$68:$AD$72))</f>
        <v>None</v>
      </c>
      <c r="AQ691" s="44" t="s">
        <v>283</v>
      </c>
      <c r="AR691" t="str">
        <f>IF(C691="","",_xlfn.XLOOKUP(_xlfn.XLOOKUP(C691,table_Termination[Connector],table_Termination[SQD_Breaker]),Table_Breaker[breaker],Table_Breaker[Description]))</f>
        <v/>
      </c>
      <c r="AS691" t="str">
        <f>IF(C691="","",_xlfn.XLOOKUP(_xlfn.XLOOKUP(C691,table_Termination[Connector],table_Termination[HV_Siem_Breaker]),Table_Breaker[breaker],Table_Breaker[Description],""))</f>
        <v/>
      </c>
      <c r="AT691" s="44" t="s">
        <v>283</v>
      </c>
      <c r="AU691" t="e">
        <f t="shared" si="114"/>
        <v>#N/A</v>
      </c>
      <c r="AV691" t="e">
        <f t="shared" si="115"/>
        <v>#N/A</v>
      </c>
      <c r="AW691" s="44" t="str" cm="1">
        <f t="array" ref="AW691">IF(D691="","",_xlfn.TOROW(lookup!A872:A884))</f>
        <v/>
      </c>
    </row>
    <row r="692" spans="1:49" x14ac:dyDescent="0.25">
      <c r="A692" s="56">
        <v>683</v>
      </c>
      <c r="B692" s="57" t="str">
        <f t="shared" si="111"/>
        <v/>
      </c>
      <c r="C692" s="58"/>
      <c r="D692" s="58"/>
      <c r="E692" s="57"/>
      <c r="F692" s="57" t="str">
        <f t="shared" si="112"/>
        <v/>
      </c>
      <c r="G692" s="57"/>
      <c r="H692" s="59"/>
      <c r="I692" s="59" t="s">
        <v>183</v>
      </c>
      <c r="J692" s="59" t="s">
        <v>183</v>
      </c>
      <c r="K692" s="59"/>
      <c r="L692" s="60" t="str">
        <f t="shared" si="116"/>
        <v/>
      </c>
      <c r="M692" s="60" t="str">
        <f t="shared" si="117"/>
        <v/>
      </c>
      <c r="N692" s="59"/>
      <c r="O692" s="59"/>
      <c r="P692" s="61"/>
      <c r="Q692" s="61"/>
      <c r="R692" s="62" t="str">
        <f>IF(C692="","",_xlfn.XLOOKUP(C692,table_Termination[Connector],table_Termination[Conduit_Size]))</f>
        <v/>
      </c>
      <c r="S692" s="63" t="str">
        <f>IF(C692="","",_xlfn.XLOOKUP(C692,table_Termination[Connector],table_Termination[Wire AWG]))</f>
        <v/>
      </c>
      <c r="T692" s="64" t="str">
        <f t="shared" si="109"/>
        <v/>
      </c>
      <c r="U692" s="65" t="str">
        <f>IF(C692="","",LEFT(_xlfn.XLOOKUP(C692,table_Termination[Connector],table_Termination[Voltage]),3))</f>
        <v/>
      </c>
      <c r="V692" s="66" t="str">
        <f t="shared" si="118"/>
        <v/>
      </c>
      <c r="W692" s="64" t="str" cm="1">
        <f t="array" aca="1" ref="W692" ca="1">IF(C692="","",IF(D692="MCC","------",IF(K692="","Black",_xlfn.XLOOKUP(K692,Table_RotateWireColor[circuit],INDIRECT("Table_RotateWireColor["&amp;U692&amp;"]")))))</f>
        <v/>
      </c>
      <c r="X692" s="64" t="str" cm="1">
        <f t="array" aca="1" ref="X692" ca="1">IF(C692="","",IF(D692="MCC","-----",IF(AH692=1,"-",IF(K692="","Red",_xlfn.XLOOKUP(L692,Table_RotateWireColor[circuit],INDIRECT("Table_RotateWireColor["&amp;U692&amp;"]"))))))</f>
        <v/>
      </c>
      <c r="Y692" s="64" t="str" cm="1">
        <f t="array" aca="1" ref="Y692" ca="1">IF(C692="","",IF(D692="MCC","-----",IF(AH692&lt;=2,"-",IF(K692="","Blue",_xlfn.XLOOKUP(M692,Table_RotateWireColor[circuit],INDIRECT("Table_RotateWireColor["&amp;U692&amp;"]"))))))</f>
        <v/>
      </c>
      <c r="Z692" s="64" t="str" cm="1">
        <f t="array" aca="1" ref="Z692" ca="1">IF(C692="","",IF(D692="MCC","-----",IF(AI692&lt;&gt;1,"-",IF(K692="","White",_xlfn.XLOOKUP("N",Table_RotateWireColor[circuit],INDIRECT("Table_RotateWireColor["&amp;U692&amp;"]"))))))</f>
        <v/>
      </c>
      <c r="AA692" s="64" t="str">
        <f t="shared" si="113"/>
        <v/>
      </c>
      <c r="AB692" s="67" t="str">
        <f>IF(C692="","","PWxx-"&amp;_xlfn.XLOOKUP(C692,table_Termination[Connector],table_Termination[Abbreviation])&amp;"T-xxSALx("&amp;IF(D692="LFMC",0,IF(D692="MCC",1,3))&amp;IF(Q692="Bolt",1,0)&amp;IF(AL692="None",0,IF(AL692="1G",1,IF(AL692="4x4",2,3)))&amp;")")</f>
        <v/>
      </c>
      <c r="AC692" s="68" t="str">
        <f>IF(D692="MCC","MC Cable Wire Colors "&amp;_xlfn.XLOOKUP(C692,table_Termination[Connector],table_Termination[MCC_Wire_Colors]),"")</f>
        <v/>
      </c>
      <c r="AD692" s="69"/>
      <c r="AG692" t="e">
        <f>IF(AND(LEFT(C692,2)="L6",_xlfn.NUMBERVALUE(LEFT(U692,3))&gt;250),"1ph",_xlfn.XLOOKUP(C692,table_Termination[Connector],table_Termination[Phasing]))</f>
        <v>#N/A</v>
      </c>
      <c r="AH692" t="e">
        <f>_xlfn.XLOOKUP('Order Entry'!AG692,lookup!$O$3:$O$7,lookup!$P$3:$P$7)</f>
        <v>#N/A</v>
      </c>
      <c r="AI692" t="e">
        <f>_xlfn.XLOOKUP('Order Entry'!AG692,lookup!$O$3:$O$7,lookup!$Q$3:$Q$7)</f>
        <v>#N/A</v>
      </c>
      <c r="AJ692">
        <f t="shared" si="110"/>
        <v>0</v>
      </c>
      <c r="AK692" t="e">
        <f>_xlfn.XLOOKUP(C692,table_Termination[Connector],table_Termination[Plate_Hole])</f>
        <v>#N/A</v>
      </c>
      <c r="AL692" t="e">
        <f>_xlfn.XLOOKUP(V692,lookup!$AD$68:$AD$72,lookup!$AC$68:$AC$72)</f>
        <v>#N/A</v>
      </c>
      <c r="AM692" s="44" t="str" cm="1">
        <f t="array" ref="AM692">IF(C692="","",IF(_xlfn.XLOOKUP(C692,table_Termination[Connector],table_Termination[Plate_Hole])=1.6,{"4x4","1G"},IF(_xlfn.XLOOKUP(C692,table_Termination[Connector],table_Termination[Plate_Hole])=2.1,"4x4","None")))</f>
        <v/>
      </c>
      <c r="AO692" s="44" t="str" cm="1">
        <f t="array" ref="AO692">IF(AM692="","None",_xlfn.XLOOKUP(_xlfn.ANCHORARRAY(AM692),lookup!$AC$68:$AC$72,lookup!$AD$68:$AD$72))</f>
        <v>None</v>
      </c>
      <c r="AQ692" s="44" t="s">
        <v>283</v>
      </c>
      <c r="AR692" t="str">
        <f>IF(C692="","",_xlfn.XLOOKUP(_xlfn.XLOOKUP(C692,table_Termination[Connector],table_Termination[SQD_Breaker]),Table_Breaker[breaker],Table_Breaker[Description]))</f>
        <v/>
      </c>
      <c r="AS692" t="str">
        <f>IF(C692="","",_xlfn.XLOOKUP(_xlfn.XLOOKUP(C692,table_Termination[Connector],table_Termination[HV_Siem_Breaker]),Table_Breaker[breaker],Table_Breaker[Description],""))</f>
        <v/>
      </c>
      <c r="AT692" s="44" t="s">
        <v>283</v>
      </c>
      <c r="AU692" t="e">
        <f t="shared" si="114"/>
        <v>#N/A</v>
      </c>
      <c r="AV692" t="e">
        <f t="shared" si="115"/>
        <v>#N/A</v>
      </c>
      <c r="AW692" s="44" t="str" cm="1">
        <f t="array" ref="AW692">IF(D692="","",_xlfn.TOROW(lookup!A873:A885))</f>
        <v/>
      </c>
    </row>
    <row r="693" spans="1:49" x14ac:dyDescent="0.25">
      <c r="A693" s="56">
        <v>684</v>
      </c>
      <c r="B693" s="57" t="str">
        <f t="shared" si="111"/>
        <v/>
      </c>
      <c r="C693" s="58"/>
      <c r="D693" s="58"/>
      <c r="E693" s="57"/>
      <c r="F693" s="57" t="str">
        <f t="shared" si="112"/>
        <v/>
      </c>
      <c r="G693" s="57"/>
      <c r="H693" s="59"/>
      <c r="I693" s="59" t="s">
        <v>183</v>
      </c>
      <c r="J693" s="59" t="s">
        <v>183</v>
      </c>
      <c r="K693" s="59"/>
      <c r="L693" s="60" t="str">
        <f t="shared" si="116"/>
        <v/>
      </c>
      <c r="M693" s="60" t="str">
        <f t="shared" si="117"/>
        <v/>
      </c>
      <c r="N693" s="59"/>
      <c r="O693" s="59"/>
      <c r="P693" s="61"/>
      <c r="Q693" s="61"/>
      <c r="R693" s="62" t="str">
        <f>IF(C693="","",_xlfn.XLOOKUP(C693,table_Termination[Connector],table_Termination[Conduit_Size]))</f>
        <v/>
      </c>
      <c r="S693" s="63" t="str">
        <f>IF(C693="","",_xlfn.XLOOKUP(C693,table_Termination[Connector],table_Termination[Wire AWG]))</f>
        <v/>
      </c>
      <c r="T693" s="64" t="str">
        <f t="shared" si="109"/>
        <v/>
      </c>
      <c r="U693" s="65" t="str">
        <f>IF(C693="","",LEFT(_xlfn.XLOOKUP(C693,table_Termination[Connector],table_Termination[Voltage]),3))</f>
        <v/>
      </c>
      <c r="V693" s="66" t="str">
        <f t="shared" si="118"/>
        <v/>
      </c>
      <c r="W693" s="64" t="str" cm="1">
        <f t="array" aca="1" ref="W693" ca="1">IF(C693="","",IF(D693="MCC","------",IF(K693="","Black",_xlfn.XLOOKUP(K693,Table_RotateWireColor[circuit],INDIRECT("Table_RotateWireColor["&amp;U693&amp;"]")))))</f>
        <v/>
      </c>
      <c r="X693" s="64" t="str" cm="1">
        <f t="array" aca="1" ref="X693" ca="1">IF(C693="","",IF(D693="MCC","-----",IF(AH693=1,"-",IF(K693="","Red",_xlfn.XLOOKUP(L693,Table_RotateWireColor[circuit],INDIRECT("Table_RotateWireColor["&amp;U693&amp;"]"))))))</f>
        <v/>
      </c>
      <c r="Y693" s="64" t="str" cm="1">
        <f t="array" aca="1" ref="Y693" ca="1">IF(C693="","",IF(D693="MCC","-----",IF(AH693&lt;=2,"-",IF(K693="","Blue",_xlfn.XLOOKUP(M693,Table_RotateWireColor[circuit],INDIRECT("Table_RotateWireColor["&amp;U693&amp;"]"))))))</f>
        <v/>
      </c>
      <c r="Z693" s="64" t="str" cm="1">
        <f t="array" aca="1" ref="Z693" ca="1">IF(C693="","",IF(D693="MCC","-----",IF(AI693&lt;&gt;1,"-",IF(K693="","White",_xlfn.XLOOKUP("N",Table_RotateWireColor[circuit],INDIRECT("Table_RotateWireColor["&amp;U693&amp;"]"))))))</f>
        <v/>
      </c>
      <c r="AA693" s="64" t="str">
        <f t="shared" si="113"/>
        <v/>
      </c>
      <c r="AB693" s="67" t="str">
        <f>IF(C693="","","PWxx-"&amp;_xlfn.XLOOKUP(C693,table_Termination[Connector],table_Termination[Abbreviation])&amp;"T-xxSALx("&amp;IF(D693="LFMC",0,IF(D693="MCC",1,3))&amp;IF(Q693="Bolt",1,0)&amp;IF(AL693="None",0,IF(AL693="1G",1,IF(AL693="4x4",2,3)))&amp;")")</f>
        <v/>
      </c>
      <c r="AC693" s="68" t="str">
        <f>IF(D693="MCC","MC Cable Wire Colors "&amp;_xlfn.XLOOKUP(C693,table_Termination[Connector],table_Termination[MCC_Wire_Colors]),"")</f>
        <v/>
      </c>
      <c r="AD693" s="69"/>
      <c r="AG693" t="e">
        <f>IF(AND(LEFT(C693,2)="L6",_xlfn.NUMBERVALUE(LEFT(U693,3))&gt;250),"1ph",_xlfn.XLOOKUP(C693,table_Termination[Connector],table_Termination[Phasing]))</f>
        <v>#N/A</v>
      </c>
      <c r="AH693" t="e">
        <f>_xlfn.XLOOKUP('Order Entry'!AG693,lookup!$O$3:$O$7,lookup!$P$3:$P$7)</f>
        <v>#N/A</v>
      </c>
      <c r="AI693" t="e">
        <f>_xlfn.XLOOKUP('Order Entry'!AG693,lookup!$O$3:$O$7,lookup!$Q$3:$Q$7)</f>
        <v>#N/A</v>
      </c>
      <c r="AJ693">
        <f t="shared" si="110"/>
        <v>0</v>
      </c>
      <c r="AK693" t="e">
        <f>_xlfn.XLOOKUP(C693,table_Termination[Connector],table_Termination[Plate_Hole])</f>
        <v>#N/A</v>
      </c>
      <c r="AL693" t="e">
        <f>_xlfn.XLOOKUP(V693,lookup!$AD$68:$AD$72,lookup!$AC$68:$AC$72)</f>
        <v>#N/A</v>
      </c>
      <c r="AM693" s="44" t="str" cm="1">
        <f t="array" ref="AM693">IF(C693="","",IF(_xlfn.XLOOKUP(C693,table_Termination[Connector],table_Termination[Plate_Hole])=1.6,{"4x4","1G"},IF(_xlfn.XLOOKUP(C693,table_Termination[Connector],table_Termination[Plate_Hole])=2.1,"4x4","None")))</f>
        <v/>
      </c>
      <c r="AO693" s="44" t="str" cm="1">
        <f t="array" ref="AO693">IF(AM693="","None",_xlfn.XLOOKUP(_xlfn.ANCHORARRAY(AM693),lookup!$AC$68:$AC$72,lookup!$AD$68:$AD$72))</f>
        <v>None</v>
      </c>
      <c r="AQ693" s="44" t="s">
        <v>283</v>
      </c>
      <c r="AR693" t="str">
        <f>IF(C693="","",_xlfn.XLOOKUP(_xlfn.XLOOKUP(C693,table_Termination[Connector],table_Termination[SQD_Breaker]),Table_Breaker[breaker],Table_Breaker[Description]))</f>
        <v/>
      </c>
      <c r="AS693" t="str">
        <f>IF(C693="","",_xlfn.XLOOKUP(_xlfn.XLOOKUP(C693,table_Termination[Connector],table_Termination[HV_Siem_Breaker]),Table_Breaker[breaker],Table_Breaker[Description],""))</f>
        <v/>
      </c>
      <c r="AT693" s="44" t="s">
        <v>283</v>
      </c>
      <c r="AU693" t="e">
        <f t="shared" si="114"/>
        <v>#N/A</v>
      </c>
      <c r="AV693" t="e">
        <f t="shared" si="115"/>
        <v>#N/A</v>
      </c>
      <c r="AW693" s="44" t="str" cm="1">
        <f t="array" ref="AW693">IF(D693="","",_xlfn.TOROW(lookup!A874:A886))</f>
        <v/>
      </c>
    </row>
    <row r="694" spans="1:49" x14ac:dyDescent="0.25">
      <c r="A694" s="56">
        <v>685</v>
      </c>
      <c r="B694" s="57" t="str">
        <f t="shared" si="111"/>
        <v/>
      </c>
      <c r="C694" s="58"/>
      <c r="D694" s="58"/>
      <c r="E694" s="57"/>
      <c r="F694" s="57" t="str">
        <f t="shared" si="112"/>
        <v/>
      </c>
      <c r="G694" s="57"/>
      <c r="H694" s="59"/>
      <c r="I694" s="59" t="s">
        <v>183</v>
      </c>
      <c r="J694" s="59" t="s">
        <v>183</v>
      </c>
      <c r="K694" s="59"/>
      <c r="L694" s="60" t="str">
        <f t="shared" si="116"/>
        <v/>
      </c>
      <c r="M694" s="60" t="str">
        <f t="shared" si="117"/>
        <v/>
      </c>
      <c r="N694" s="59"/>
      <c r="O694" s="59"/>
      <c r="P694" s="61"/>
      <c r="Q694" s="61"/>
      <c r="R694" s="62" t="str">
        <f>IF(C694="","",_xlfn.XLOOKUP(C694,table_Termination[Connector],table_Termination[Conduit_Size]))</f>
        <v/>
      </c>
      <c r="S694" s="63" t="str">
        <f>IF(C694="","",_xlfn.XLOOKUP(C694,table_Termination[Connector],table_Termination[Wire AWG]))</f>
        <v/>
      </c>
      <c r="T694" s="64" t="str">
        <f t="shared" si="109"/>
        <v/>
      </c>
      <c r="U694" s="65" t="str">
        <f>IF(C694="","",LEFT(_xlfn.XLOOKUP(C694,table_Termination[Connector],table_Termination[Voltage]),3))</f>
        <v/>
      </c>
      <c r="V694" s="66" t="str">
        <f t="shared" si="118"/>
        <v/>
      </c>
      <c r="W694" s="64" t="str" cm="1">
        <f t="array" aca="1" ref="W694" ca="1">IF(C694="","",IF(D694="MCC","------",IF(K694="","Black",_xlfn.XLOOKUP(K694,Table_RotateWireColor[circuit],INDIRECT("Table_RotateWireColor["&amp;U694&amp;"]")))))</f>
        <v/>
      </c>
      <c r="X694" s="64" t="str" cm="1">
        <f t="array" aca="1" ref="X694" ca="1">IF(C694="","",IF(D694="MCC","-----",IF(AH694=1,"-",IF(K694="","Red",_xlfn.XLOOKUP(L694,Table_RotateWireColor[circuit],INDIRECT("Table_RotateWireColor["&amp;U694&amp;"]"))))))</f>
        <v/>
      </c>
      <c r="Y694" s="64" t="str" cm="1">
        <f t="array" aca="1" ref="Y694" ca="1">IF(C694="","",IF(D694="MCC","-----",IF(AH694&lt;=2,"-",IF(K694="","Blue",_xlfn.XLOOKUP(M694,Table_RotateWireColor[circuit],INDIRECT("Table_RotateWireColor["&amp;U694&amp;"]"))))))</f>
        <v/>
      </c>
      <c r="Z694" s="64" t="str" cm="1">
        <f t="array" aca="1" ref="Z694" ca="1">IF(C694="","",IF(D694="MCC","-----",IF(AI694&lt;&gt;1,"-",IF(K694="","White",_xlfn.XLOOKUP("N",Table_RotateWireColor[circuit],INDIRECT("Table_RotateWireColor["&amp;U694&amp;"]"))))))</f>
        <v/>
      </c>
      <c r="AA694" s="64" t="str">
        <f t="shared" si="113"/>
        <v/>
      </c>
      <c r="AB694" s="67" t="str">
        <f>IF(C694="","","PWxx-"&amp;_xlfn.XLOOKUP(C694,table_Termination[Connector],table_Termination[Abbreviation])&amp;"T-xxSALx("&amp;IF(D694="LFMC",0,IF(D694="MCC",1,3))&amp;IF(Q694="Bolt",1,0)&amp;IF(AL694="None",0,IF(AL694="1G",1,IF(AL694="4x4",2,3)))&amp;")")</f>
        <v/>
      </c>
      <c r="AC694" s="68" t="str">
        <f>IF(D694="MCC","MC Cable Wire Colors "&amp;_xlfn.XLOOKUP(C694,table_Termination[Connector],table_Termination[MCC_Wire_Colors]),"")</f>
        <v/>
      </c>
      <c r="AD694" s="69"/>
      <c r="AG694" t="e">
        <f>IF(AND(LEFT(C694,2)="L6",_xlfn.NUMBERVALUE(LEFT(U694,3))&gt;250),"1ph",_xlfn.XLOOKUP(C694,table_Termination[Connector],table_Termination[Phasing]))</f>
        <v>#N/A</v>
      </c>
      <c r="AH694" t="e">
        <f>_xlfn.XLOOKUP('Order Entry'!AG694,lookup!$O$3:$O$7,lookup!$P$3:$P$7)</f>
        <v>#N/A</v>
      </c>
      <c r="AI694" t="e">
        <f>_xlfn.XLOOKUP('Order Entry'!AG694,lookup!$O$3:$O$7,lookup!$Q$3:$Q$7)</f>
        <v>#N/A</v>
      </c>
      <c r="AJ694">
        <f t="shared" si="110"/>
        <v>0</v>
      </c>
      <c r="AK694" t="e">
        <f>_xlfn.XLOOKUP(C694,table_Termination[Connector],table_Termination[Plate_Hole])</f>
        <v>#N/A</v>
      </c>
      <c r="AL694" t="e">
        <f>_xlfn.XLOOKUP(V694,lookup!$AD$68:$AD$72,lookup!$AC$68:$AC$72)</f>
        <v>#N/A</v>
      </c>
      <c r="AM694" s="44" t="str" cm="1">
        <f t="array" ref="AM694">IF(C694="","",IF(_xlfn.XLOOKUP(C694,table_Termination[Connector],table_Termination[Plate_Hole])=1.6,{"4x4","1G"},IF(_xlfn.XLOOKUP(C694,table_Termination[Connector],table_Termination[Plate_Hole])=2.1,"4x4","None")))</f>
        <v/>
      </c>
      <c r="AO694" s="44" t="str" cm="1">
        <f t="array" ref="AO694">IF(AM694="","None",_xlfn.XLOOKUP(_xlfn.ANCHORARRAY(AM694),lookup!$AC$68:$AC$72,lookup!$AD$68:$AD$72))</f>
        <v>None</v>
      </c>
      <c r="AQ694" s="44" t="s">
        <v>283</v>
      </c>
      <c r="AR694" t="str">
        <f>IF(C694="","",_xlfn.XLOOKUP(_xlfn.XLOOKUP(C694,table_Termination[Connector],table_Termination[SQD_Breaker]),Table_Breaker[breaker],Table_Breaker[Description]))</f>
        <v/>
      </c>
      <c r="AS694" t="str">
        <f>IF(C694="","",_xlfn.XLOOKUP(_xlfn.XLOOKUP(C694,table_Termination[Connector],table_Termination[HV_Siem_Breaker]),Table_Breaker[breaker],Table_Breaker[Description],""))</f>
        <v/>
      </c>
      <c r="AT694" s="44" t="s">
        <v>283</v>
      </c>
      <c r="AU694" t="e">
        <f t="shared" si="114"/>
        <v>#N/A</v>
      </c>
      <c r="AV694" t="e">
        <f t="shared" si="115"/>
        <v>#N/A</v>
      </c>
      <c r="AW694" s="44" t="str" cm="1">
        <f t="array" ref="AW694">IF(D694="","",_xlfn.TOROW(lookup!A875:A887))</f>
        <v/>
      </c>
    </row>
    <row r="695" spans="1:49" x14ac:dyDescent="0.25">
      <c r="A695" s="56">
        <v>686</v>
      </c>
      <c r="B695" s="57" t="str">
        <f t="shared" si="111"/>
        <v/>
      </c>
      <c r="C695" s="58"/>
      <c r="D695" s="58"/>
      <c r="E695" s="57"/>
      <c r="F695" s="57" t="str">
        <f t="shared" si="112"/>
        <v/>
      </c>
      <c r="G695" s="57"/>
      <c r="H695" s="59"/>
      <c r="I695" s="59" t="s">
        <v>183</v>
      </c>
      <c r="J695" s="59" t="s">
        <v>183</v>
      </c>
      <c r="K695" s="59"/>
      <c r="L695" s="60" t="str">
        <f t="shared" si="116"/>
        <v/>
      </c>
      <c r="M695" s="60" t="str">
        <f t="shared" si="117"/>
        <v/>
      </c>
      <c r="N695" s="59"/>
      <c r="O695" s="59"/>
      <c r="P695" s="61"/>
      <c r="Q695" s="61"/>
      <c r="R695" s="62" t="str">
        <f>IF(C695="","",_xlfn.XLOOKUP(C695,table_Termination[Connector],table_Termination[Conduit_Size]))</f>
        <v/>
      </c>
      <c r="S695" s="63" t="str">
        <f>IF(C695="","",_xlfn.XLOOKUP(C695,table_Termination[Connector],table_Termination[Wire AWG]))</f>
        <v/>
      </c>
      <c r="T695" s="64" t="str">
        <f t="shared" si="109"/>
        <v/>
      </c>
      <c r="U695" s="65" t="str">
        <f>IF(C695="","",LEFT(_xlfn.XLOOKUP(C695,table_Termination[Connector],table_Termination[Voltage]),3))</f>
        <v/>
      </c>
      <c r="V695" s="66" t="str">
        <f t="shared" si="118"/>
        <v/>
      </c>
      <c r="W695" s="64" t="str" cm="1">
        <f t="array" aca="1" ref="W695" ca="1">IF(C695="","",IF(D695="MCC","------",IF(K695="","Black",_xlfn.XLOOKUP(K695,Table_RotateWireColor[circuit],INDIRECT("Table_RotateWireColor["&amp;U695&amp;"]")))))</f>
        <v/>
      </c>
      <c r="X695" s="64" t="str" cm="1">
        <f t="array" aca="1" ref="X695" ca="1">IF(C695="","",IF(D695="MCC","-----",IF(AH695=1,"-",IF(K695="","Red",_xlfn.XLOOKUP(L695,Table_RotateWireColor[circuit],INDIRECT("Table_RotateWireColor["&amp;U695&amp;"]"))))))</f>
        <v/>
      </c>
      <c r="Y695" s="64" t="str" cm="1">
        <f t="array" aca="1" ref="Y695" ca="1">IF(C695="","",IF(D695="MCC","-----",IF(AH695&lt;=2,"-",IF(K695="","Blue",_xlfn.XLOOKUP(M695,Table_RotateWireColor[circuit],INDIRECT("Table_RotateWireColor["&amp;U695&amp;"]"))))))</f>
        <v/>
      </c>
      <c r="Z695" s="64" t="str" cm="1">
        <f t="array" aca="1" ref="Z695" ca="1">IF(C695="","",IF(D695="MCC","-----",IF(AI695&lt;&gt;1,"-",IF(K695="","White",_xlfn.XLOOKUP("N",Table_RotateWireColor[circuit],INDIRECT("Table_RotateWireColor["&amp;U695&amp;"]"))))))</f>
        <v/>
      </c>
      <c r="AA695" s="64" t="str">
        <f t="shared" si="113"/>
        <v/>
      </c>
      <c r="AB695" s="67" t="str">
        <f>IF(C695="","","PWxx-"&amp;_xlfn.XLOOKUP(C695,table_Termination[Connector],table_Termination[Abbreviation])&amp;"T-xxSALx("&amp;IF(D695="LFMC",0,IF(D695="MCC",1,3))&amp;IF(Q695="Bolt",1,0)&amp;IF(AL695="None",0,IF(AL695="1G",1,IF(AL695="4x4",2,3)))&amp;")")</f>
        <v/>
      </c>
      <c r="AC695" s="68" t="str">
        <f>IF(D695="MCC","MC Cable Wire Colors "&amp;_xlfn.XLOOKUP(C695,table_Termination[Connector],table_Termination[MCC_Wire_Colors]),"")</f>
        <v/>
      </c>
      <c r="AD695" s="69"/>
      <c r="AG695" t="e">
        <f>IF(AND(LEFT(C695,2)="L6",_xlfn.NUMBERVALUE(LEFT(U695,3))&gt;250),"1ph",_xlfn.XLOOKUP(C695,table_Termination[Connector],table_Termination[Phasing]))</f>
        <v>#N/A</v>
      </c>
      <c r="AH695" t="e">
        <f>_xlfn.XLOOKUP('Order Entry'!AG695,lookup!$O$3:$O$7,lookup!$P$3:$P$7)</f>
        <v>#N/A</v>
      </c>
      <c r="AI695" t="e">
        <f>_xlfn.XLOOKUP('Order Entry'!AG695,lookup!$O$3:$O$7,lookup!$Q$3:$Q$7)</f>
        <v>#N/A</v>
      </c>
      <c r="AJ695">
        <f t="shared" si="110"/>
        <v>0</v>
      </c>
      <c r="AK695" t="e">
        <f>_xlfn.XLOOKUP(C695,table_Termination[Connector],table_Termination[Plate_Hole])</f>
        <v>#N/A</v>
      </c>
      <c r="AL695" t="e">
        <f>_xlfn.XLOOKUP(V695,lookup!$AD$68:$AD$72,lookup!$AC$68:$AC$72)</f>
        <v>#N/A</v>
      </c>
      <c r="AM695" s="44" t="str" cm="1">
        <f t="array" ref="AM695">IF(C695="","",IF(_xlfn.XLOOKUP(C695,table_Termination[Connector],table_Termination[Plate_Hole])=1.6,{"4x4","1G"},IF(_xlfn.XLOOKUP(C695,table_Termination[Connector],table_Termination[Plate_Hole])=2.1,"4x4","None")))</f>
        <v/>
      </c>
      <c r="AO695" s="44" t="str" cm="1">
        <f t="array" ref="AO695">IF(AM695="","None",_xlfn.XLOOKUP(_xlfn.ANCHORARRAY(AM695),lookup!$AC$68:$AC$72,lookup!$AD$68:$AD$72))</f>
        <v>None</v>
      </c>
      <c r="AQ695" s="44" t="s">
        <v>283</v>
      </c>
      <c r="AR695" t="str">
        <f>IF(C695="","",_xlfn.XLOOKUP(_xlfn.XLOOKUP(C695,table_Termination[Connector],table_Termination[SQD_Breaker]),Table_Breaker[breaker],Table_Breaker[Description]))</f>
        <v/>
      </c>
      <c r="AS695" t="str">
        <f>IF(C695="","",_xlfn.XLOOKUP(_xlfn.XLOOKUP(C695,table_Termination[Connector],table_Termination[HV_Siem_Breaker]),Table_Breaker[breaker],Table_Breaker[Description],""))</f>
        <v/>
      </c>
      <c r="AT695" s="44" t="s">
        <v>283</v>
      </c>
      <c r="AU695" t="e">
        <f t="shared" si="114"/>
        <v>#N/A</v>
      </c>
      <c r="AV695" t="e">
        <f t="shared" si="115"/>
        <v>#N/A</v>
      </c>
      <c r="AW695" s="44" t="str" cm="1">
        <f t="array" ref="AW695">IF(D695="","",_xlfn.TOROW(lookup!A876:A888))</f>
        <v/>
      </c>
    </row>
    <row r="696" spans="1:49" x14ac:dyDescent="0.25">
      <c r="A696" s="56">
        <v>687</v>
      </c>
      <c r="B696" s="57" t="str">
        <f t="shared" si="111"/>
        <v/>
      </c>
      <c r="C696" s="58"/>
      <c r="D696" s="58"/>
      <c r="E696" s="57"/>
      <c r="F696" s="57" t="str">
        <f t="shared" si="112"/>
        <v/>
      </c>
      <c r="G696" s="57"/>
      <c r="H696" s="59"/>
      <c r="I696" s="59" t="s">
        <v>183</v>
      </c>
      <c r="J696" s="59" t="s">
        <v>183</v>
      </c>
      <c r="K696" s="59"/>
      <c r="L696" s="60" t="str">
        <f t="shared" si="116"/>
        <v/>
      </c>
      <c r="M696" s="60" t="str">
        <f t="shared" si="117"/>
        <v/>
      </c>
      <c r="N696" s="59"/>
      <c r="O696" s="59"/>
      <c r="P696" s="61"/>
      <c r="Q696" s="61"/>
      <c r="R696" s="62" t="str">
        <f>IF(C696="","",_xlfn.XLOOKUP(C696,table_Termination[Connector],table_Termination[Conduit_Size]))</f>
        <v/>
      </c>
      <c r="S696" s="63" t="str">
        <f>IF(C696="","",_xlfn.XLOOKUP(C696,table_Termination[Connector],table_Termination[Wire AWG]))</f>
        <v/>
      </c>
      <c r="T696" s="64" t="str">
        <f t="shared" si="109"/>
        <v/>
      </c>
      <c r="U696" s="65" t="str">
        <f>IF(C696="","",LEFT(_xlfn.XLOOKUP(C696,table_Termination[Connector],table_Termination[Voltage]),3))</f>
        <v/>
      </c>
      <c r="V696" s="66" t="str">
        <f t="shared" si="118"/>
        <v/>
      </c>
      <c r="W696" s="64" t="str" cm="1">
        <f t="array" aca="1" ref="W696" ca="1">IF(C696="","",IF(D696="MCC","------",IF(K696="","Black",_xlfn.XLOOKUP(K696,Table_RotateWireColor[circuit],INDIRECT("Table_RotateWireColor["&amp;U696&amp;"]")))))</f>
        <v/>
      </c>
      <c r="X696" s="64" t="str" cm="1">
        <f t="array" aca="1" ref="X696" ca="1">IF(C696="","",IF(D696="MCC","-----",IF(AH696=1,"-",IF(K696="","Red",_xlfn.XLOOKUP(L696,Table_RotateWireColor[circuit],INDIRECT("Table_RotateWireColor["&amp;U696&amp;"]"))))))</f>
        <v/>
      </c>
      <c r="Y696" s="64" t="str" cm="1">
        <f t="array" aca="1" ref="Y696" ca="1">IF(C696="","",IF(D696="MCC","-----",IF(AH696&lt;=2,"-",IF(K696="","Blue",_xlfn.XLOOKUP(M696,Table_RotateWireColor[circuit],INDIRECT("Table_RotateWireColor["&amp;U696&amp;"]"))))))</f>
        <v/>
      </c>
      <c r="Z696" s="64" t="str" cm="1">
        <f t="array" aca="1" ref="Z696" ca="1">IF(C696="","",IF(D696="MCC","-----",IF(AI696&lt;&gt;1,"-",IF(K696="","White",_xlfn.XLOOKUP("N",Table_RotateWireColor[circuit],INDIRECT("Table_RotateWireColor["&amp;U696&amp;"]"))))))</f>
        <v/>
      </c>
      <c r="AA696" s="64" t="str">
        <f t="shared" si="113"/>
        <v/>
      </c>
      <c r="AB696" s="67" t="str">
        <f>IF(C696="","","PWxx-"&amp;_xlfn.XLOOKUP(C696,table_Termination[Connector],table_Termination[Abbreviation])&amp;"T-xxSALx("&amp;IF(D696="LFMC",0,IF(D696="MCC",1,3))&amp;IF(Q696="Bolt",1,0)&amp;IF(AL696="None",0,IF(AL696="1G",1,IF(AL696="4x4",2,3)))&amp;")")</f>
        <v/>
      </c>
      <c r="AC696" s="68" t="str">
        <f>IF(D696="MCC","MC Cable Wire Colors "&amp;_xlfn.XLOOKUP(C696,table_Termination[Connector],table_Termination[MCC_Wire_Colors]),"")</f>
        <v/>
      </c>
      <c r="AD696" s="69"/>
      <c r="AG696" t="e">
        <f>IF(AND(LEFT(C696,2)="L6",_xlfn.NUMBERVALUE(LEFT(U696,3))&gt;250),"1ph",_xlfn.XLOOKUP(C696,table_Termination[Connector],table_Termination[Phasing]))</f>
        <v>#N/A</v>
      </c>
      <c r="AH696" t="e">
        <f>_xlfn.XLOOKUP('Order Entry'!AG696,lookup!$O$3:$O$7,lookup!$P$3:$P$7)</f>
        <v>#N/A</v>
      </c>
      <c r="AI696" t="e">
        <f>_xlfn.XLOOKUP('Order Entry'!AG696,lookup!$O$3:$O$7,lookup!$Q$3:$Q$7)</f>
        <v>#N/A</v>
      </c>
      <c r="AJ696">
        <f t="shared" si="110"/>
        <v>0</v>
      </c>
      <c r="AK696" t="e">
        <f>_xlfn.XLOOKUP(C696,table_Termination[Connector],table_Termination[Plate_Hole])</f>
        <v>#N/A</v>
      </c>
      <c r="AL696" t="e">
        <f>_xlfn.XLOOKUP(V696,lookup!$AD$68:$AD$72,lookup!$AC$68:$AC$72)</f>
        <v>#N/A</v>
      </c>
      <c r="AM696" s="44" t="str" cm="1">
        <f t="array" ref="AM696">IF(C696="","",IF(_xlfn.XLOOKUP(C696,table_Termination[Connector],table_Termination[Plate_Hole])=1.6,{"4x4","1G"},IF(_xlfn.XLOOKUP(C696,table_Termination[Connector],table_Termination[Plate_Hole])=2.1,"4x4","None")))</f>
        <v/>
      </c>
      <c r="AO696" s="44" t="str" cm="1">
        <f t="array" ref="AO696">IF(AM696="","None",_xlfn.XLOOKUP(_xlfn.ANCHORARRAY(AM696),lookup!$AC$68:$AC$72,lookup!$AD$68:$AD$72))</f>
        <v>None</v>
      </c>
      <c r="AQ696" s="44" t="s">
        <v>283</v>
      </c>
      <c r="AR696" t="str">
        <f>IF(C696="","",_xlfn.XLOOKUP(_xlfn.XLOOKUP(C696,table_Termination[Connector],table_Termination[SQD_Breaker]),Table_Breaker[breaker],Table_Breaker[Description]))</f>
        <v/>
      </c>
      <c r="AS696" t="str">
        <f>IF(C696="","",_xlfn.XLOOKUP(_xlfn.XLOOKUP(C696,table_Termination[Connector],table_Termination[HV_Siem_Breaker]),Table_Breaker[breaker],Table_Breaker[Description],""))</f>
        <v/>
      </c>
      <c r="AT696" s="44" t="s">
        <v>283</v>
      </c>
      <c r="AU696" t="e">
        <f t="shared" si="114"/>
        <v>#N/A</v>
      </c>
      <c r="AV696" t="e">
        <f t="shared" si="115"/>
        <v>#N/A</v>
      </c>
      <c r="AW696" s="44" t="str" cm="1">
        <f t="array" ref="AW696">IF(D696="","",_xlfn.TOROW(lookup!A877:A889))</f>
        <v/>
      </c>
    </row>
    <row r="697" spans="1:49" x14ac:dyDescent="0.25">
      <c r="A697" s="56">
        <v>688</v>
      </c>
      <c r="B697" s="57" t="str">
        <f t="shared" si="111"/>
        <v/>
      </c>
      <c r="C697" s="58"/>
      <c r="D697" s="58"/>
      <c r="E697" s="57"/>
      <c r="F697" s="57" t="str">
        <f t="shared" si="112"/>
        <v/>
      </c>
      <c r="G697" s="57"/>
      <c r="H697" s="59"/>
      <c r="I697" s="59" t="s">
        <v>183</v>
      </c>
      <c r="J697" s="59" t="s">
        <v>183</v>
      </c>
      <c r="K697" s="59"/>
      <c r="L697" s="60" t="str">
        <f t="shared" si="116"/>
        <v/>
      </c>
      <c r="M697" s="60" t="str">
        <f t="shared" si="117"/>
        <v/>
      </c>
      <c r="N697" s="59"/>
      <c r="O697" s="59"/>
      <c r="P697" s="61"/>
      <c r="Q697" s="61"/>
      <c r="R697" s="62" t="str">
        <f>IF(C697="","",_xlfn.XLOOKUP(C697,table_Termination[Connector],table_Termination[Conduit_Size]))</f>
        <v/>
      </c>
      <c r="S697" s="63" t="str">
        <f>IF(C697="","",_xlfn.XLOOKUP(C697,table_Termination[Connector],table_Termination[Wire AWG]))</f>
        <v/>
      </c>
      <c r="T697" s="64" t="str">
        <f t="shared" si="109"/>
        <v/>
      </c>
      <c r="U697" s="65" t="str">
        <f>IF(C697="","",LEFT(_xlfn.XLOOKUP(C697,table_Termination[Connector],table_Termination[Voltage]),3))</f>
        <v/>
      </c>
      <c r="V697" s="66" t="str">
        <f t="shared" si="118"/>
        <v/>
      </c>
      <c r="W697" s="64" t="str" cm="1">
        <f t="array" aca="1" ref="W697" ca="1">IF(C697="","",IF(D697="MCC","------",IF(K697="","Black",_xlfn.XLOOKUP(K697,Table_RotateWireColor[circuit],INDIRECT("Table_RotateWireColor["&amp;U697&amp;"]")))))</f>
        <v/>
      </c>
      <c r="X697" s="64" t="str" cm="1">
        <f t="array" aca="1" ref="X697" ca="1">IF(C697="","",IF(D697="MCC","-----",IF(AH697=1,"-",IF(K697="","Red",_xlfn.XLOOKUP(L697,Table_RotateWireColor[circuit],INDIRECT("Table_RotateWireColor["&amp;U697&amp;"]"))))))</f>
        <v/>
      </c>
      <c r="Y697" s="64" t="str" cm="1">
        <f t="array" aca="1" ref="Y697" ca="1">IF(C697="","",IF(D697="MCC","-----",IF(AH697&lt;=2,"-",IF(K697="","Blue",_xlfn.XLOOKUP(M697,Table_RotateWireColor[circuit],INDIRECT("Table_RotateWireColor["&amp;U697&amp;"]"))))))</f>
        <v/>
      </c>
      <c r="Z697" s="64" t="str" cm="1">
        <f t="array" aca="1" ref="Z697" ca="1">IF(C697="","",IF(D697="MCC","-----",IF(AI697&lt;&gt;1,"-",IF(K697="","White",_xlfn.XLOOKUP("N",Table_RotateWireColor[circuit],INDIRECT("Table_RotateWireColor["&amp;U697&amp;"]"))))))</f>
        <v/>
      </c>
      <c r="AA697" s="64" t="str">
        <f t="shared" si="113"/>
        <v/>
      </c>
      <c r="AB697" s="67" t="str">
        <f>IF(C697="","","PWxx-"&amp;_xlfn.XLOOKUP(C697,table_Termination[Connector],table_Termination[Abbreviation])&amp;"T-xxSALx("&amp;IF(D697="LFMC",0,IF(D697="MCC",1,3))&amp;IF(Q697="Bolt",1,0)&amp;IF(AL697="None",0,IF(AL697="1G",1,IF(AL697="4x4",2,3)))&amp;")")</f>
        <v/>
      </c>
      <c r="AC697" s="68" t="str">
        <f>IF(D697="MCC","MC Cable Wire Colors "&amp;_xlfn.XLOOKUP(C697,table_Termination[Connector],table_Termination[MCC_Wire_Colors]),"")</f>
        <v/>
      </c>
      <c r="AD697" s="69"/>
      <c r="AG697" t="e">
        <f>IF(AND(LEFT(C697,2)="L6",_xlfn.NUMBERVALUE(LEFT(U697,3))&gt;250),"1ph",_xlfn.XLOOKUP(C697,table_Termination[Connector],table_Termination[Phasing]))</f>
        <v>#N/A</v>
      </c>
      <c r="AH697" t="e">
        <f>_xlfn.XLOOKUP('Order Entry'!AG697,lookup!$O$3:$O$7,lookup!$P$3:$P$7)</f>
        <v>#N/A</v>
      </c>
      <c r="AI697" t="e">
        <f>_xlfn.XLOOKUP('Order Entry'!AG697,lookup!$O$3:$O$7,lookup!$Q$3:$Q$7)</f>
        <v>#N/A</v>
      </c>
      <c r="AJ697">
        <f t="shared" si="110"/>
        <v>0</v>
      </c>
      <c r="AK697" t="e">
        <f>_xlfn.XLOOKUP(C697,table_Termination[Connector],table_Termination[Plate_Hole])</f>
        <v>#N/A</v>
      </c>
      <c r="AL697" t="e">
        <f>_xlfn.XLOOKUP(V697,lookup!$AD$68:$AD$72,lookup!$AC$68:$AC$72)</f>
        <v>#N/A</v>
      </c>
      <c r="AM697" s="44" t="str" cm="1">
        <f t="array" ref="AM697">IF(C697="","",IF(_xlfn.XLOOKUP(C697,table_Termination[Connector],table_Termination[Plate_Hole])=1.6,{"4x4","1G"},IF(_xlfn.XLOOKUP(C697,table_Termination[Connector],table_Termination[Plate_Hole])=2.1,"4x4","None")))</f>
        <v/>
      </c>
      <c r="AO697" s="44" t="str" cm="1">
        <f t="array" ref="AO697">IF(AM697="","None",_xlfn.XLOOKUP(_xlfn.ANCHORARRAY(AM697),lookup!$AC$68:$AC$72,lookup!$AD$68:$AD$72))</f>
        <v>None</v>
      </c>
      <c r="AQ697" s="44" t="s">
        <v>283</v>
      </c>
      <c r="AR697" t="str">
        <f>IF(C697="","",_xlfn.XLOOKUP(_xlfn.XLOOKUP(C697,table_Termination[Connector],table_Termination[SQD_Breaker]),Table_Breaker[breaker],Table_Breaker[Description]))</f>
        <v/>
      </c>
      <c r="AS697" t="str">
        <f>IF(C697="","",_xlfn.XLOOKUP(_xlfn.XLOOKUP(C697,table_Termination[Connector],table_Termination[HV_Siem_Breaker]),Table_Breaker[breaker],Table_Breaker[Description],""))</f>
        <v/>
      </c>
      <c r="AT697" s="44" t="s">
        <v>283</v>
      </c>
      <c r="AU697" t="e">
        <f t="shared" si="114"/>
        <v>#N/A</v>
      </c>
      <c r="AV697" t="e">
        <f t="shared" si="115"/>
        <v>#N/A</v>
      </c>
      <c r="AW697" s="44" t="str" cm="1">
        <f t="array" ref="AW697">IF(D697="","",_xlfn.TOROW(lookup!A878:A890))</f>
        <v/>
      </c>
    </row>
    <row r="698" spans="1:49" x14ac:dyDescent="0.25">
      <c r="A698" s="56">
        <v>689</v>
      </c>
      <c r="B698" s="57" t="str">
        <f t="shared" si="111"/>
        <v/>
      </c>
      <c r="C698" s="58"/>
      <c r="D698" s="58"/>
      <c r="E698" s="57"/>
      <c r="F698" s="57" t="str">
        <f t="shared" si="112"/>
        <v/>
      </c>
      <c r="G698" s="57"/>
      <c r="H698" s="59"/>
      <c r="I698" s="59" t="s">
        <v>183</v>
      </c>
      <c r="J698" s="59" t="s">
        <v>183</v>
      </c>
      <c r="K698" s="59"/>
      <c r="L698" s="60" t="str">
        <f t="shared" si="116"/>
        <v/>
      </c>
      <c r="M698" s="60" t="str">
        <f t="shared" si="117"/>
        <v/>
      </c>
      <c r="N698" s="59"/>
      <c r="O698" s="59"/>
      <c r="P698" s="61"/>
      <c r="Q698" s="61"/>
      <c r="R698" s="62" t="str">
        <f>IF(C698="","",_xlfn.XLOOKUP(C698,table_Termination[Connector],table_Termination[Conduit_Size]))</f>
        <v/>
      </c>
      <c r="S698" s="63" t="str">
        <f>IF(C698="","",_xlfn.XLOOKUP(C698,table_Termination[Connector],table_Termination[Wire AWG]))</f>
        <v/>
      </c>
      <c r="T698" s="64" t="str">
        <f t="shared" si="109"/>
        <v/>
      </c>
      <c r="U698" s="65" t="str">
        <f>IF(C698="","",LEFT(_xlfn.XLOOKUP(C698,table_Termination[Connector],table_Termination[Voltage]),3))</f>
        <v/>
      </c>
      <c r="V698" s="66" t="str">
        <f t="shared" si="118"/>
        <v/>
      </c>
      <c r="W698" s="64" t="str" cm="1">
        <f t="array" aca="1" ref="W698" ca="1">IF(C698="","",IF(D698="MCC","------",IF(K698="","Black",_xlfn.XLOOKUP(K698,Table_RotateWireColor[circuit],INDIRECT("Table_RotateWireColor["&amp;U698&amp;"]")))))</f>
        <v/>
      </c>
      <c r="X698" s="64" t="str" cm="1">
        <f t="array" aca="1" ref="X698" ca="1">IF(C698="","",IF(D698="MCC","-----",IF(AH698=1,"-",IF(K698="","Red",_xlfn.XLOOKUP(L698,Table_RotateWireColor[circuit],INDIRECT("Table_RotateWireColor["&amp;U698&amp;"]"))))))</f>
        <v/>
      </c>
      <c r="Y698" s="64" t="str" cm="1">
        <f t="array" aca="1" ref="Y698" ca="1">IF(C698="","",IF(D698="MCC","-----",IF(AH698&lt;=2,"-",IF(K698="","Blue",_xlfn.XLOOKUP(M698,Table_RotateWireColor[circuit],INDIRECT("Table_RotateWireColor["&amp;U698&amp;"]"))))))</f>
        <v/>
      </c>
      <c r="Z698" s="64" t="str" cm="1">
        <f t="array" aca="1" ref="Z698" ca="1">IF(C698="","",IF(D698="MCC","-----",IF(AI698&lt;&gt;1,"-",IF(K698="","White",_xlfn.XLOOKUP("N",Table_RotateWireColor[circuit],INDIRECT("Table_RotateWireColor["&amp;U698&amp;"]"))))))</f>
        <v/>
      </c>
      <c r="AA698" s="64" t="str">
        <f t="shared" si="113"/>
        <v/>
      </c>
      <c r="AB698" s="67" t="str">
        <f>IF(C698="","","PWxx-"&amp;_xlfn.XLOOKUP(C698,table_Termination[Connector],table_Termination[Abbreviation])&amp;"T-xxSALx("&amp;IF(D698="LFMC",0,IF(D698="MCC",1,3))&amp;IF(Q698="Bolt",1,0)&amp;IF(AL698="None",0,IF(AL698="1G",1,IF(AL698="4x4",2,3)))&amp;")")</f>
        <v/>
      </c>
      <c r="AC698" s="68" t="str">
        <f>IF(D698="MCC","MC Cable Wire Colors "&amp;_xlfn.XLOOKUP(C698,table_Termination[Connector],table_Termination[MCC_Wire_Colors]),"")</f>
        <v/>
      </c>
      <c r="AD698" s="69"/>
      <c r="AG698" t="e">
        <f>IF(AND(LEFT(C698,2)="L6",_xlfn.NUMBERVALUE(LEFT(U698,3))&gt;250),"1ph",_xlfn.XLOOKUP(C698,table_Termination[Connector],table_Termination[Phasing]))</f>
        <v>#N/A</v>
      </c>
      <c r="AH698" t="e">
        <f>_xlfn.XLOOKUP('Order Entry'!AG698,lookup!$O$3:$O$7,lookup!$P$3:$P$7)</f>
        <v>#N/A</v>
      </c>
      <c r="AI698" t="e">
        <f>_xlfn.XLOOKUP('Order Entry'!AG698,lookup!$O$3:$O$7,lookup!$Q$3:$Q$7)</f>
        <v>#N/A</v>
      </c>
      <c r="AJ698">
        <f t="shared" si="110"/>
        <v>0</v>
      </c>
      <c r="AK698" t="e">
        <f>_xlfn.XLOOKUP(C698,table_Termination[Connector],table_Termination[Plate_Hole])</f>
        <v>#N/A</v>
      </c>
      <c r="AL698" t="e">
        <f>_xlfn.XLOOKUP(V698,lookup!$AD$68:$AD$72,lookup!$AC$68:$AC$72)</f>
        <v>#N/A</v>
      </c>
      <c r="AM698" s="44" t="str" cm="1">
        <f t="array" ref="AM698">IF(C698="","",IF(_xlfn.XLOOKUP(C698,table_Termination[Connector],table_Termination[Plate_Hole])=1.6,{"4x4","1G"},IF(_xlfn.XLOOKUP(C698,table_Termination[Connector],table_Termination[Plate_Hole])=2.1,"4x4","None")))</f>
        <v/>
      </c>
      <c r="AO698" s="44" t="str" cm="1">
        <f t="array" ref="AO698">IF(AM698="","None",_xlfn.XLOOKUP(_xlfn.ANCHORARRAY(AM698),lookup!$AC$68:$AC$72,lookup!$AD$68:$AD$72))</f>
        <v>None</v>
      </c>
      <c r="AQ698" s="44" t="s">
        <v>283</v>
      </c>
      <c r="AR698" t="str">
        <f>IF(C698="","",_xlfn.XLOOKUP(_xlfn.XLOOKUP(C698,table_Termination[Connector],table_Termination[SQD_Breaker]),Table_Breaker[breaker],Table_Breaker[Description]))</f>
        <v/>
      </c>
      <c r="AS698" t="str">
        <f>IF(C698="","",_xlfn.XLOOKUP(_xlfn.XLOOKUP(C698,table_Termination[Connector],table_Termination[HV_Siem_Breaker]),Table_Breaker[breaker],Table_Breaker[Description],""))</f>
        <v/>
      </c>
      <c r="AT698" s="44" t="s">
        <v>283</v>
      </c>
      <c r="AU698" t="e">
        <f t="shared" si="114"/>
        <v>#N/A</v>
      </c>
      <c r="AV698" t="e">
        <f t="shared" si="115"/>
        <v>#N/A</v>
      </c>
      <c r="AW698" s="44" t="str" cm="1">
        <f t="array" ref="AW698">IF(D698="","",_xlfn.TOROW(lookup!A879:A891))</f>
        <v/>
      </c>
    </row>
    <row r="699" spans="1:49" x14ac:dyDescent="0.25">
      <c r="A699" s="56">
        <v>690</v>
      </c>
      <c r="B699" s="57" t="str">
        <f t="shared" si="111"/>
        <v/>
      </c>
      <c r="C699" s="58"/>
      <c r="D699" s="58"/>
      <c r="E699" s="57"/>
      <c r="F699" s="57" t="str">
        <f t="shared" si="112"/>
        <v/>
      </c>
      <c r="G699" s="57"/>
      <c r="H699" s="59"/>
      <c r="I699" s="59" t="s">
        <v>183</v>
      </c>
      <c r="J699" s="59" t="s">
        <v>183</v>
      </c>
      <c r="K699" s="59"/>
      <c r="L699" s="60" t="str">
        <f t="shared" si="116"/>
        <v/>
      </c>
      <c r="M699" s="60" t="str">
        <f t="shared" si="117"/>
        <v/>
      </c>
      <c r="N699" s="59"/>
      <c r="O699" s="59"/>
      <c r="P699" s="61"/>
      <c r="Q699" s="61"/>
      <c r="R699" s="62" t="str">
        <f>IF(C699="","",_xlfn.XLOOKUP(C699,table_Termination[Connector],table_Termination[Conduit_Size]))</f>
        <v/>
      </c>
      <c r="S699" s="63" t="str">
        <f>IF(C699="","",_xlfn.XLOOKUP(C699,table_Termination[Connector],table_Termination[Wire AWG]))</f>
        <v/>
      </c>
      <c r="T699" s="64" t="str">
        <f t="shared" si="109"/>
        <v/>
      </c>
      <c r="U699" s="65" t="str">
        <f>IF(C699="","",LEFT(_xlfn.XLOOKUP(C699,table_Termination[Connector],table_Termination[Voltage]),3))</f>
        <v/>
      </c>
      <c r="V699" s="66" t="str">
        <f t="shared" si="118"/>
        <v/>
      </c>
      <c r="W699" s="64" t="str" cm="1">
        <f t="array" aca="1" ref="W699" ca="1">IF(C699="","",IF(D699="MCC","------",IF(K699="","Black",_xlfn.XLOOKUP(K699,Table_RotateWireColor[circuit],INDIRECT("Table_RotateWireColor["&amp;U699&amp;"]")))))</f>
        <v/>
      </c>
      <c r="X699" s="64" t="str" cm="1">
        <f t="array" aca="1" ref="X699" ca="1">IF(C699="","",IF(D699="MCC","-----",IF(AH699=1,"-",IF(K699="","Red",_xlfn.XLOOKUP(L699,Table_RotateWireColor[circuit],INDIRECT("Table_RotateWireColor["&amp;U699&amp;"]"))))))</f>
        <v/>
      </c>
      <c r="Y699" s="64" t="str" cm="1">
        <f t="array" aca="1" ref="Y699" ca="1">IF(C699="","",IF(D699="MCC","-----",IF(AH699&lt;=2,"-",IF(K699="","Blue",_xlfn.XLOOKUP(M699,Table_RotateWireColor[circuit],INDIRECT("Table_RotateWireColor["&amp;U699&amp;"]"))))))</f>
        <v/>
      </c>
      <c r="Z699" s="64" t="str" cm="1">
        <f t="array" aca="1" ref="Z699" ca="1">IF(C699="","",IF(D699="MCC","-----",IF(AI699&lt;&gt;1,"-",IF(K699="","White",_xlfn.XLOOKUP("N",Table_RotateWireColor[circuit],INDIRECT("Table_RotateWireColor["&amp;U699&amp;"]"))))))</f>
        <v/>
      </c>
      <c r="AA699" s="64" t="str">
        <f t="shared" si="113"/>
        <v/>
      </c>
      <c r="AB699" s="67" t="str">
        <f>IF(C699="","","PWxx-"&amp;_xlfn.XLOOKUP(C699,table_Termination[Connector],table_Termination[Abbreviation])&amp;"T-xxSALx("&amp;IF(D699="LFMC",0,IF(D699="MCC",1,3))&amp;IF(Q699="Bolt",1,0)&amp;IF(AL699="None",0,IF(AL699="1G",1,IF(AL699="4x4",2,3)))&amp;")")</f>
        <v/>
      </c>
      <c r="AC699" s="68" t="str">
        <f>IF(D699="MCC","MC Cable Wire Colors "&amp;_xlfn.XLOOKUP(C699,table_Termination[Connector],table_Termination[MCC_Wire_Colors]),"")</f>
        <v/>
      </c>
      <c r="AD699" s="69"/>
      <c r="AG699" t="e">
        <f>IF(AND(LEFT(C699,2)="L6",_xlfn.NUMBERVALUE(LEFT(U699,3))&gt;250),"1ph",_xlfn.XLOOKUP(C699,table_Termination[Connector],table_Termination[Phasing]))</f>
        <v>#N/A</v>
      </c>
      <c r="AH699" t="e">
        <f>_xlfn.XLOOKUP('Order Entry'!AG699,lookup!$O$3:$O$7,lookup!$P$3:$P$7)</f>
        <v>#N/A</v>
      </c>
      <c r="AI699" t="e">
        <f>_xlfn.XLOOKUP('Order Entry'!AG699,lookup!$O$3:$O$7,lookup!$Q$3:$Q$7)</f>
        <v>#N/A</v>
      </c>
      <c r="AJ699">
        <f t="shared" si="110"/>
        <v>0</v>
      </c>
      <c r="AK699" t="e">
        <f>_xlfn.XLOOKUP(C699,table_Termination[Connector],table_Termination[Plate_Hole])</f>
        <v>#N/A</v>
      </c>
      <c r="AL699" t="e">
        <f>_xlfn.XLOOKUP(V699,lookup!$AD$68:$AD$72,lookup!$AC$68:$AC$72)</f>
        <v>#N/A</v>
      </c>
      <c r="AM699" s="44" t="str" cm="1">
        <f t="array" ref="AM699">IF(C699="","",IF(_xlfn.XLOOKUP(C699,table_Termination[Connector],table_Termination[Plate_Hole])=1.6,{"4x4","1G"},IF(_xlfn.XLOOKUP(C699,table_Termination[Connector],table_Termination[Plate_Hole])=2.1,"4x4","None")))</f>
        <v/>
      </c>
      <c r="AO699" s="44" t="str" cm="1">
        <f t="array" ref="AO699">IF(AM699="","None",_xlfn.XLOOKUP(_xlfn.ANCHORARRAY(AM699),lookup!$AC$68:$AC$72,lookup!$AD$68:$AD$72))</f>
        <v>None</v>
      </c>
      <c r="AQ699" s="44" t="s">
        <v>283</v>
      </c>
      <c r="AR699" t="str">
        <f>IF(C699="","",_xlfn.XLOOKUP(_xlfn.XLOOKUP(C699,table_Termination[Connector],table_Termination[SQD_Breaker]),Table_Breaker[breaker],Table_Breaker[Description]))</f>
        <v/>
      </c>
      <c r="AS699" t="str">
        <f>IF(C699="","",_xlfn.XLOOKUP(_xlfn.XLOOKUP(C699,table_Termination[Connector],table_Termination[HV_Siem_Breaker]),Table_Breaker[breaker],Table_Breaker[Description],""))</f>
        <v/>
      </c>
      <c r="AT699" s="44" t="s">
        <v>283</v>
      </c>
      <c r="AU699" t="e">
        <f t="shared" si="114"/>
        <v>#N/A</v>
      </c>
      <c r="AV699" t="e">
        <f t="shared" si="115"/>
        <v>#N/A</v>
      </c>
      <c r="AW699" s="44" t="str" cm="1">
        <f t="array" ref="AW699">IF(D699="","",_xlfn.TOROW(lookup!A880:A892))</f>
        <v/>
      </c>
    </row>
    <row r="700" spans="1:49" x14ac:dyDescent="0.25">
      <c r="A700" s="56">
        <v>691</v>
      </c>
      <c r="B700" s="57" t="str">
        <f t="shared" si="111"/>
        <v/>
      </c>
      <c r="C700" s="58"/>
      <c r="D700" s="58"/>
      <c r="E700" s="57"/>
      <c r="F700" s="57" t="str">
        <f t="shared" si="112"/>
        <v/>
      </c>
      <c r="G700" s="57"/>
      <c r="H700" s="59"/>
      <c r="I700" s="59" t="s">
        <v>183</v>
      </c>
      <c r="J700" s="59" t="s">
        <v>183</v>
      </c>
      <c r="K700" s="59"/>
      <c r="L700" s="60" t="str">
        <f t="shared" si="116"/>
        <v/>
      </c>
      <c r="M700" s="60" t="str">
        <f t="shared" si="117"/>
        <v/>
      </c>
      <c r="N700" s="59"/>
      <c r="O700" s="59"/>
      <c r="P700" s="61"/>
      <c r="Q700" s="61"/>
      <c r="R700" s="62" t="str">
        <f>IF(C700="","",_xlfn.XLOOKUP(C700,table_Termination[Connector],table_Termination[Conduit_Size]))</f>
        <v/>
      </c>
      <c r="S700" s="63" t="str">
        <f>IF(C700="","",_xlfn.XLOOKUP(C700,table_Termination[Connector],table_Termination[Wire AWG]))</f>
        <v/>
      </c>
      <c r="T700" s="64" t="str">
        <f t="shared" si="109"/>
        <v/>
      </c>
      <c r="U700" s="65" t="str">
        <f>IF(C700="","",LEFT(_xlfn.XLOOKUP(C700,table_Termination[Connector],table_Termination[Voltage]),3))</f>
        <v/>
      </c>
      <c r="V700" s="66" t="str">
        <f t="shared" si="118"/>
        <v/>
      </c>
      <c r="W700" s="64" t="str" cm="1">
        <f t="array" aca="1" ref="W700" ca="1">IF(C700="","",IF(D700="MCC","------",IF(K700="","Black",_xlfn.XLOOKUP(K700,Table_RotateWireColor[circuit],INDIRECT("Table_RotateWireColor["&amp;U700&amp;"]")))))</f>
        <v/>
      </c>
      <c r="X700" s="64" t="str" cm="1">
        <f t="array" aca="1" ref="X700" ca="1">IF(C700="","",IF(D700="MCC","-----",IF(AH700=1,"-",IF(K700="","Red",_xlfn.XLOOKUP(L700,Table_RotateWireColor[circuit],INDIRECT("Table_RotateWireColor["&amp;U700&amp;"]"))))))</f>
        <v/>
      </c>
      <c r="Y700" s="64" t="str" cm="1">
        <f t="array" aca="1" ref="Y700" ca="1">IF(C700="","",IF(D700="MCC","-----",IF(AH700&lt;=2,"-",IF(K700="","Blue",_xlfn.XLOOKUP(M700,Table_RotateWireColor[circuit],INDIRECT("Table_RotateWireColor["&amp;U700&amp;"]"))))))</f>
        <v/>
      </c>
      <c r="Z700" s="64" t="str" cm="1">
        <f t="array" aca="1" ref="Z700" ca="1">IF(C700="","",IF(D700="MCC","-----",IF(AI700&lt;&gt;1,"-",IF(K700="","White",_xlfn.XLOOKUP("N",Table_RotateWireColor[circuit],INDIRECT("Table_RotateWireColor["&amp;U700&amp;"]"))))))</f>
        <v/>
      </c>
      <c r="AA700" s="64" t="str">
        <f t="shared" si="113"/>
        <v/>
      </c>
      <c r="AB700" s="67" t="str">
        <f>IF(C700="","","PWxx-"&amp;_xlfn.XLOOKUP(C700,table_Termination[Connector],table_Termination[Abbreviation])&amp;"T-xxSALx("&amp;IF(D700="LFMC",0,IF(D700="MCC",1,3))&amp;IF(Q700="Bolt",1,0)&amp;IF(AL700="None",0,IF(AL700="1G",1,IF(AL700="4x4",2,3)))&amp;")")</f>
        <v/>
      </c>
      <c r="AC700" s="68" t="str">
        <f>IF(D700="MCC","MC Cable Wire Colors "&amp;_xlfn.XLOOKUP(C700,table_Termination[Connector],table_Termination[MCC_Wire_Colors]),"")</f>
        <v/>
      </c>
      <c r="AD700" s="69"/>
      <c r="AG700" t="e">
        <f>IF(AND(LEFT(C700,2)="L6",_xlfn.NUMBERVALUE(LEFT(U700,3))&gt;250),"1ph",_xlfn.XLOOKUP(C700,table_Termination[Connector],table_Termination[Phasing]))</f>
        <v>#N/A</v>
      </c>
      <c r="AH700" t="e">
        <f>_xlfn.XLOOKUP('Order Entry'!AG700,lookup!$O$3:$O$7,lookup!$P$3:$P$7)</f>
        <v>#N/A</v>
      </c>
      <c r="AI700" t="e">
        <f>_xlfn.XLOOKUP('Order Entry'!AG700,lookup!$O$3:$O$7,lookup!$Q$3:$Q$7)</f>
        <v>#N/A</v>
      </c>
      <c r="AJ700">
        <f t="shared" si="110"/>
        <v>0</v>
      </c>
      <c r="AK700" t="e">
        <f>_xlfn.XLOOKUP(C700,table_Termination[Connector],table_Termination[Plate_Hole])</f>
        <v>#N/A</v>
      </c>
      <c r="AL700" t="e">
        <f>_xlfn.XLOOKUP(V700,lookup!$AD$68:$AD$72,lookup!$AC$68:$AC$72)</f>
        <v>#N/A</v>
      </c>
      <c r="AM700" s="44" t="str" cm="1">
        <f t="array" ref="AM700">IF(C700="","",IF(_xlfn.XLOOKUP(C700,table_Termination[Connector],table_Termination[Plate_Hole])=1.6,{"4x4","1G"},IF(_xlfn.XLOOKUP(C700,table_Termination[Connector],table_Termination[Plate_Hole])=2.1,"4x4","None")))</f>
        <v/>
      </c>
      <c r="AO700" s="44" t="str" cm="1">
        <f t="array" ref="AO700">IF(AM700="","None",_xlfn.XLOOKUP(_xlfn.ANCHORARRAY(AM700),lookup!$AC$68:$AC$72,lookup!$AD$68:$AD$72))</f>
        <v>None</v>
      </c>
      <c r="AQ700" s="44" t="s">
        <v>283</v>
      </c>
      <c r="AR700" t="str">
        <f>IF(C700="","",_xlfn.XLOOKUP(_xlfn.XLOOKUP(C700,table_Termination[Connector],table_Termination[SQD_Breaker]),Table_Breaker[breaker],Table_Breaker[Description]))</f>
        <v/>
      </c>
      <c r="AS700" t="str">
        <f>IF(C700="","",_xlfn.XLOOKUP(_xlfn.XLOOKUP(C700,table_Termination[Connector],table_Termination[HV_Siem_Breaker]),Table_Breaker[breaker],Table_Breaker[Description],""))</f>
        <v/>
      </c>
      <c r="AT700" s="44" t="s">
        <v>283</v>
      </c>
      <c r="AU700" t="e">
        <f t="shared" si="114"/>
        <v>#N/A</v>
      </c>
      <c r="AV700" t="e">
        <f t="shared" si="115"/>
        <v>#N/A</v>
      </c>
      <c r="AW700" s="44" t="str" cm="1">
        <f t="array" ref="AW700">IF(D700="","",_xlfn.TOROW(lookup!A881:A893))</f>
        <v/>
      </c>
    </row>
    <row r="701" spans="1:49" x14ac:dyDescent="0.25">
      <c r="A701" s="56">
        <v>692</v>
      </c>
      <c r="B701" s="57" t="str">
        <f t="shared" si="111"/>
        <v/>
      </c>
      <c r="C701" s="58"/>
      <c r="D701" s="58"/>
      <c r="E701" s="57"/>
      <c r="F701" s="57" t="str">
        <f t="shared" si="112"/>
        <v/>
      </c>
      <c r="G701" s="57"/>
      <c r="H701" s="59"/>
      <c r="I701" s="59" t="s">
        <v>183</v>
      </c>
      <c r="J701" s="59" t="s">
        <v>183</v>
      </c>
      <c r="K701" s="59"/>
      <c r="L701" s="60" t="str">
        <f t="shared" si="116"/>
        <v/>
      </c>
      <c r="M701" s="60" t="str">
        <f t="shared" si="117"/>
        <v/>
      </c>
      <c r="N701" s="59"/>
      <c r="O701" s="59"/>
      <c r="P701" s="61"/>
      <c r="Q701" s="61"/>
      <c r="R701" s="62" t="str">
        <f>IF(C701="","",_xlfn.XLOOKUP(C701,table_Termination[Connector],table_Termination[Conduit_Size]))</f>
        <v/>
      </c>
      <c r="S701" s="63" t="str">
        <f>IF(C701="","",_xlfn.XLOOKUP(C701,table_Termination[Connector],table_Termination[Wire AWG]))</f>
        <v/>
      </c>
      <c r="T701" s="64" t="str">
        <f t="shared" si="109"/>
        <v/>
      </c>
      <c r="U701" s="65" t="str">
        <f>IF(C701="","",LEFT(_xlfn.XLOOKUP(C701,table_Termination[Connector],table_Termination[Voltage]),3))</f>
        <v/>
      </c>
      <c r="V701" s="66" t="str">
        <f t="shared" si="118"/>
        <v/>
      </c>
      <c r="W701" s="64" t="str" cm="1">
        <f t="array" aca="1" ref="W701" ca="1">IF(C701="","",IF(D701="MCC","------",IF(K701="","Black",_xlfn.XLOOKUP(K701,Table_RotateWireColor[circuit],INDIRECT("Table_RotateWireColor["&amp;U701&amp;"]")))))</f>
        <v/>
      </c>
      <c r="X701" s="64" t="str" cm="1">
        <f t="array" aca="1" ref="X701" ca="1">IF(C701="","",IF(D701="MCC","-----",IF(AH701=1,"-",IF(K701="","Red",_xlfn.XLOOKUP(L701,Table_RotateWireColor[circuit],INDIRECT("Table_RotateWireColor["&amp;U701&amp;"]"))))))</f>
        <v/>
      </c>
      <c r="Y701" s="64" t="str" cm="1">
        <f t="array" aca="1" ref="Y701" ca="1">IF(C701="","",IF(D701="MCC","-----",IF(AH701&lt;=2,"-",IF(K701="","Blue",_xlfn.XLOOKUP(M701,Table_RotateWireColor[circuit],INDIRECT("Table_RotateWireColor["&amp;U701&amp;"]"))))))</f>
        <v/>
      </c>
      <c r="Z701" s="64" t="str" cm="1">
        <f t="array" aca="1" ref="Z701" ca="1">IF(C701="","",IF(D701="MCC","-----",IF(AI701&lt;&gt;1,"-",IF(K701="","White",_xlfn.XLOOKUP("N",Table_RotateWireColor[circuit],INDIRECT("Table_RotateWireColor["&amp;U701&amp;"]"))))))</f>
        <v/>
      </c>
      <c r="AA701" s="64" t="str">
        <f t="shared" si="113"/>
        <v/>
      </c>
      <c r="AB701" s="67" t="str">
        <f>IF(C701="","","PWxx-"&amp;_xlfn.XLOOKUP(C701,table_Termination[Connector],table_Termination[Abbreviation])&amp;"T-xxSALx("&amp;IF(D701="LFMC",0,IF(D701="MCC",1,3))&amp;IF(Q701="Bolt",1,0)&amp;IF(AL701="None",0,IF(AL701="1G",1,IF(AL701="4x4",2,3)))&amp;")")</f>
        <v/>
      </c>
      <c r="AC701" s="68" t="str">
        <f>IF(D701="MCC","MC Cable Wire Colors "&amp;_xlfn.XLOOKUP(C701,table_Termination[Connector],table_Termination[MCC_Wire_Colors]),"")</f>
        <v/>
      </c>
      <c r="AD701" s="69"/>
      <c r="AG701" t="e">
        <f>IF(AND(LEFT(C701,2)="L6",_xlfn.NUMBERVALUE(LEFT(U701,3))&gt;250),"1ph",_xlfn.XLOOKUP(C701,table_Termination[Connector],table_Termination[Phasing]))</f>
        <v>#N/A</v>
      </c>
      <c r="AH701" t="e">
        <f>_xlfn.XLOOKUP('Order Entry'!AG701,lookup!$O$3:$O$7,lookup!$P$3:$P$7)</f>
        <v>#N/A</v>
      </c>
      <c r="AI701" t="e">
        <f>_xlfn.XLOOKUP('Order Entry'!AG701,lookup!$O$3:$O$7,lookup!$Q$3:$Q$7)</f>
        <v>#N/A</v>
      </c>
      <c r="AJ701">
        <f t="shared" si="110"/>
        <v>0</v>
      </c>
      <c r="AK701" t="e">
        <f>_xlfn.XLOOKUP(C701,table_Termination[Connector],table_Termination[Plate_Hole])</f>
        <v>#N/A</v>
      </c>
      <c r="AL701" t="e">
        <f>_xlfn.XLOOKUP(V701,lookup!$AD$68:$AD$72,lookup!$AC$68:$AC$72)</f>
        <v>#N/A</v>
      </c>
      <c r="AM701" s="44" t="str" cm="1">
        <f t="array" ref="AM701">IF(C701="","",IF(_xlfn.XLOOKUP(C701,table_Termination[Connector],table_Termination[Plate_Hole])=1.6,{"4x4","1G"},IF(_xlfn.XLOOKUP(C701,table_Termination[Connector],table_Termination[Plate_Hole])=2.1,"4x4","None")))</f>
        <v/>
      </c>
      <c r="AO701" s="44" t="str" cm="1">
        <f t="array" ref="AO701">IF(AM701="","None",_xlfn.XLOOKUP(_xlfn.ANCHORARRAY(AM701),lookup!$AC$68:$AC$72,lookup!$AD$68:$AD$72))</f>
        <v>None</v>
      </c>
      <c r="AQ701" s="44" t="s">
        <v>283</v>
      </c>
      <c r="AR701" t="str">
        <f>IF(C701="","",_xlfn.XLOOKUP(_xlfn.XLOOKUP(C701,table_Termination[Connector],table_Termination[SQD_Breaker]),Table_Breaker[breaker],Table_Breaker[Description]))</f>
        <v/>
      </c>
      <c r="AS701" t="str">
        <f>IF(C701="","",_xlfn.XLOOKUP(_xlfn.XLOOKUP(C701,table_Termination[Connector],table_Termination[HV_Siem_Breaker]),Table_Breaker[breaker],Table_Breaker[Description],""))</f>
        <v/>
      </c>
      <c r="AT701" s="44" t="s">
        <v>283</v>
      </c>
      <c r="AU701" t="e">
        <f t="shared" si="114"/>
        <v>#N/A</v>
      </c>
      <c r="AV701" t="e">
        <f t="shared" si="115"/>
        <v>#N/A</v>
      </c>
      <c r="AW701" s="44" t="str" cm="1">
        <f t="array" ref="AW701">IF(D701="","",_xlfn.TOROW(lookup!A882:A894))</f>
        <v/>
      </c>
    </row>
    <row r="702" spans="1:49" x14ac:dyDescent="0.25">
      <c r="A702" s="56">
        <v>693</v>
      </c>
      <c r="B702" s="57" t="str">
        <f t="shared" si="111"/>
        <v/>
      </c>
      <c r="C702" s="58"/>
      <c r="D702" s="58"/>
      <c r="E702" s="57"/>
      <c r="F702" s="57" t="str">
        <f t="shared" si="112"/>
        <v/>
      </c>
      <c r="G702" s="57"/>
      <c r="H702" s="59"/>
      <c r="I702" s="59" t="s">
        <v>183</v>
      </c>
      <c r="J702" s="59" t="s">
        <v>183</v>
      </c>
      <c r="K702" s="59"/>
      <c r="L702" s="60" t="str">
        <f t="shared" si="116"/>
        <v/>
      </c>
      <c r="M702" s="60" t="str">
        <f t="shared" si="117"/>
        <v/>
      </c>
      <c r="N702" s="59"/>
      <c r="O702" s="59"/>
      <c r="P702" s="61"/>
      <c r="Q702" s="61"/>
      <c r="R702" s="62" t="str">
        <f>IF(C702="","",_xlfn.XLOOKUP(C702,table_Termination[Connector],table_Termination[Conduit_Size]))</f>
        <v/>
      </c>
      <c r="S702" s="63" t="str">
        <f>IF(C702="","",_xlfn.XLOOKUP(C702,table_Termination[Connector],table_Termination[Wire AWG]))</f>
        <v/>
      </c>
      <c r="T702" s="64" t="str">
        <f t="shared" si="109"/>
        <v/>
      </c>
      <c r="U702" s="65" t="str">
        <f>IF(C702="","",LEFT(_xlfn.XLOOKUP(C702,table_Termination[Connector],table_Termination[Voltage]),3))</f>
        <v/>
      </c>
      <c r="V702" s="66" t="str">
        <f t="shared" si="118"/>
        <v/>
      </c>
      <c r="W702" s="64" t="str" cm="1">
        <f t="array" aca="1" ref="W702" ca="1">IF(C702="","",IF(D702="MCC","------",IF(K702="","Black",_xlfn.XLOOKUP(K702,Table_RotateWireColor[circuit],INDIRECT("Table_RotateWireColor["&amp;U702&amp;"]")))))</f>
        <v/>
      </c>
      <c r="X702" s="64" t="str" cm="1">
        <f t="array" aca="1" ref="X702" ca="1">IF(C702="","",IF(D702="MCC","-----",IF(AH702=1,"-",IF(K702="","Red",_xlfn.XLOOKUP(L702,Table_RotateWireColor[circuit],INDIRECT("Table_RotateWireColor["&amp;U702&amp;"]"))))))</f>
        <v/>
      </c>
      <c r="Y702" s="64" t="str" cm="1">
        <f t="array" aca="1" ref="Y702" ca="1">IF(C702="","",IF(D702="MCC","-----",IF(AH702&lt;=2,"-",IF(K702="","Blue",_xlfn.XLOOKUP(M702,Table_RotateWireColor[circuit],INDIRECT("Table_RotateWireColor["&amp;U702&amp;"]"))))))</f>
        <v/>
      </c>
      <c r="Z702" s="64" t="str" cm="1">
        <f t="array" aca="1" ref="Z702" ca="1">IF(C702="","",IF(D702="MCC","-----",IF(AI702&lt;&gt;1,"-",IF(K702="","White",_xlfn.XLOOKUP("N",Table_RotateWireColor[circuit],INDIRECT("Table_RotateWireColor["&amp;U702&amp;"]"))))))</f>
        <v/>
      </c>
      <c r="AA702" s="64" t="str">
        <f t="shared" si="113"/>
        <v/>
      </c>
      <c r="AB702" s="67" t="str">
        <f>IF(C702="","","PWxx-"&amp;_xlfn.XLOOKUP(C702,table_Termination[Connector],table_Termination[Abbreviation])&amp;"T-xxSALx("&amp;IF(D702="LFMC",0,IF(D702="MCC",1,3))&amp;IF(Q702="Bolt",1,0)&amp;IF(AL702="None",0,IF(AL702="1G",1,IF(AL702="4x4",2,3)))&amp;")")</f>
        <v/>
      </c>
      <c r="AC702" s="68" t="str">
        <f>IF(D702="MCC","MC Cable Wire Colors "&amp;_xlfn.XLOOKUP(C702,table_Termination[Connector],table_Termination[MCC_Wire_Colors]),"")</f>
        <v/>
      </c>
      <c r="AD702" s="69"/>
      <c r="AG702" t="e">
        <f>IF(AND(LEFT(C702,2)="L6",_xlfn.NUMBERVALUE(LEFT(U702,3))&gt;250),"1ph",_xlfn.XLOOKUP(C702,table_Termination[Connector],table_Termination[Phasing]))</f>
        <v>#N/A</v>
      </c>
      <c r="AH702" t="e">
        <f>_xlfn.XLOOKUP('Order Entry'!AG702,lookup!$O$3:$O$7,lookup!$P$3:$P$7)</f>
        <v>#N/A</v>
      </c>
      <c r="AI702" t="e">
        <f>_xlfn.XLOOKUP('Order Entry'!AG702,lookup!$O$3:$O$7,lookup!$Q$3:$Q$7)</f>
        <v>#N/A</v>
      </c>
      <c r="AJ702">
        <f t="shared" si="110"/>
        <v>0</v>
      </c>
      <c r="AK702" t="e">
        <f>_xlfn.XLOOKUP(C702,table_Termination[Connector],table_Termination[Plate_Hole])</f>
        <v>#N/A</v>
      </c>
      <c r="AL702" t="e">
        <f>_xlfn.XLOOKUP(V702,lookup!$AD$68:$AD$72,lookup!$AC$68:$AC$72)</f>
        <v>#N/A</v>
      </c>
      <c r="AM702" s="44" t="str" cm="1">
        <f t="array" ref="AM702">IF(C702="","",IF(_xlfn.XLOOKUP(C702,table_Termination[Connector],table_Termination[Plate_Hole])=1.6,{"4x4","1G"},IF(_xlfn.XLOOKUP(C702,table_Termination[Connector],table_Termination[Plate_Hole])=2.1,"4x4","None")))</f>
        <v/>
      </c>
      <c r="AO702" s="44" t="str" cm="1">
        <f t="array" ref="AO702">IF(AM702="","None",_xlfn.XLOOKUP(_xlfn.ANCHORARRAY(AM702),lookup!$AC$68:$AC$72,lookup!$AD$68:$AD$72))</f>
        <v>None</v>
      </c>
      <c r="AQ702" s="44" t="s">
        <v>283</v>
      </c>
      <c r="AR702" t="str">
        <f>IF(C702="","",_xlfn.XLOOKUP(_xlfn.XLOOKUP(C702,table_Termination[Connector],table_Termination[SQD_Breaker]),Table_Breaker[breaker],Table_Breaker[Description]))</f>
        <v/>
      </c>
      <c r="AS702" t="str">
        <f>IF(C702="","",_xlfn.XLOOKUP(_xlfn.XLOOKUP(C702,table_Termination[Connector],table_Termination[HV_Siem_Breaker]),Table_Breaker[breaker],Table_Breaker[Description],""))</f>
        <v/>
      </c>
      <c r="AT702" s="44" t="s">
        <v>283</v>
      </c>
      <c r="AU702" t="e">
        <f t="shared" si="114"/>
        <v>#N/A</v>
      </c>
      <c r="AV702" t="e">
        <f t="shared" si="115"/>
        <v>#N/A</v>
      </c>
      <c r="AW702" s="44" t="str" cm="1">
        <f t="array" ref="AW702">IF(D702="","",_xlfn.TOROW(lookup!A883:A895))</f>
        <v/>
      </c>
    </row>
    <row r="703" spans="1:49" x14ac:dyDescent="0.25">
      <c r="A703" s="56">
        <v>694</v>
      </c>
      <c r="B703" s="57" t="str">
        <f t="shared" si="111"/>
        <v/>
      </c>
      <c r="C703" s="58"/>
      <c r="D703" s="58"/>
      <c r="E703" s="57"/>
      <c r="F703" s="57" t="str">
        <f t="shared" si="112"/>
        <v/>
      </c>
      <c r="G703" s="57"/>
      <c r="H703" s="59"/>
      <c r="I703" s="59" t="s">
        <v>183</v>
      </c>
      <c r="J703" s="59" t="s">
        <v>183</v>
      </c>
      <c r="K703" s="59"/>
      <c r="L703" s="60" t="str">
        <f t="shared" si="116"/>
        <v/>
      </c>
      <c r="M703" s="60" t="str">
        <f t="shared" si="117"/>
        <v/>
      </c>
      <c r="N703" s="59"/>
      <c r="O703" s="59"/>
      <c r="P703" s="61"/>
      <c r="Q703" s="61"/>
      <c r="R703" s="62" t="str">
        <f>IF(C703="","",_xlfn.XLOOKUP(C703,table_Termination[Connector],table_Termination[Conduit_Size]))</f>
        <v/>
      </c>
      <c r="S703" s="63" t="str">
        <f>IF(C703="","",_xlfn.XLOOKUP(C703,table_Termination[Connector],table_Termination[Wire AWG]))</f>
        <v/>
      </c>
      <c r="T703" s="64" t="str">
        <f t="shared" si="109"/>
        <v/>
      </c>
      <c r="U703" s="65" t="str">
        <f>IF(C703="","",LEFT(_xlfn.XLOOKUP(C703,table_Termination[Connector],table_Termination[Voltage]),3))</f>
        <v/>
      </c>
      <c r="V703" s="66" t="str">
        <f t="shared" si="118"/>
        <v/>
      </c>
      <c r="W703" s="64" t="str" cm="1">
        <f t="array" aca="1" ref="W703" ca="1">IF(C703="","",IF(D703="MCC","------",IF(K703="","Black",_xlfn.XLOOKUP(K703,Table_RotateWireColor[circuit],INDIRECT("Table_RotateWireColor["&amp;U703&amp;"]")))))</f>
        <v/>
      </c>
      <c r="X703" s="64" t="str" cm="1">
        <f t="array" aca="1" ref="X703" ca="1">IF(C703="","",IF(D703="MCC","-----",IF(AH703=1,"-",IF(K703="","Red",_xlfn.XLOOKUP(L703,Table_RotateWireColor[circuit],INDIRECT("Table_RotateWireColor["&amp;U703&amp;"]"))))))</f>
        <v/>
      </c>
      <c r="Y703" s="64" t="str" cm="1">
        <f t="array" aca="1" ref="Y703" ca="1">IF(C703="","",IF(D703="MCC","-----",IF(AH703&lt;=2,"-",IF(K703="","Blue",_xlfn.XLOOKUP(M703,Table_RotateWireColor[circuit],INDIRECT("Table_RotateWireColor["&amp;U703&amp;"]"))))))</f>
        <v/>
      </c>
      <c r="Z703" s="64" t="str" cm="1">
        <f t="array" aca="1" ref="Z703" ca="1">IF(C703="","",IF(D703="MCC","-----",IF(AI703&lt;&gt;1,"-",IF(K703="","White",_xlfn.XLOOKUP("N",Table_RotateWireColor[circuit],INDIRECT("Table_RotateWireColor["&amp;U703&amp;"]"))))))</f>
        <v/>
      </c>
      <c r="AA703" s="64" t="str">
        <f t="shared" si="113"/>
        <v/>
      </c>
      <c r="AB703" s="67" t="str">
        <f>IF(C703="","","PWxx-"&amp;_xlfn.XLOOKUP(C703,table_Termination[Connector],table_Termination[Abbreviation])&amp;"T-xxSALx("&amp;IF(D703="LFMC",0,IF(D703="MCC",1,3))&amp;IF(Q703="Bolt",1,0)&amp;IF(AL703="None",0,IF(AL703="1G",1,IF(AL703="4x4",2,3)))&amp;")")</f>
        <v/>
      </c>
      <c r="AC703" s="68" t="str">
        <f>IF(D703="MCC","MC Cable Wire Colors "&amp;_xlfn.XLOOKUP(C703,table_Termination[Connector],table_Termination[MCC_Wire_Colors]),"")</f>
        <v/>
      </c>
      <c r="AD703" s="69"/>
      <c r="AG703" t="e">
        <f>IF(AND(LEFT(C703,2)="L6",_xlfn.NUMBERVALUE(LEFT(U703,3))&gt;250),"1ph",_xlfn.XLOOKUP(C703,table_Termination[Connector],table_Termination[Phasing]))</f>
        <v>#N/A</v>
      </c>
      <c r="AH703" t="e">
        <f>_xlfn.XLOOKUP('Order Entry'!AG703,lookup!$O$3:$O$7,lookup!$P$3:$P$7)</f>
        <v>#N/A</v>
      </c>
      <c r="AI703" t="e">
        <f>_xlfn.XLOOKUP('Order Entry'!AG703,lookup!$O$3:$O$7,lookup!$Q$3:$Q$7)</f>
        <v>#N/A</v>
      </c>
      <c r="AJ703">
        <f t="shared" si="110"/>
        <v>0</v>
      </c>
      <c r="AK703" t="e">
        <f>_xlfn.XLOOKUP(C703,table_Termination[Connector],table_Termination[Plate_Hole])</f>
        <v>#N/A</v>
      </c>
      <c r="AL703" t="e">
        <f>_xlfn.XLOOKUP(V703,lookup!$AD$68:$AD$72,lookup!$AC$68:$AC$72)</f>
        <v>#N/A</v>
      </c>
      <c r="AM703" s="44" t="str" cm="1">
        <f t="array" ref="AM703">IF(C703="","",IF(_xlfn.XLOOKUP(C703,table_Termination[Connector],table_Termination[Plate_Hole])=1.6,{"4x4","1G"},IF(_xlfn.XLOOKUP(C703,table_Termination[Connector],table_Termination[Plate_Hole])=2.1,"4x4","None")))</f>
        <v/>
      </c>
      <c r="AO703" s="44" t="str" cm="1">
        <f t="array" ref="AO703">IF(AM703="","None",_xlfn.XLOOKUP(_xlfn.ANCHORARRAY(AM703),lookup!$AC$68:$AC$72,lookup!$AD$68:$AD$72))</f>
        <v>None</v>
      </c>
      <c r="AQ703" s="44" t="s">
        <v>283</v>
      </c>
      <c r="AR703" t="str">
        <f>IF(C703="","",_xlfn.XLOOKUP(_xlfn.XLOOKUP(C703,table_Termination[Connector],table_Termination[SQD_Breaker]),Table_Breaker[breaker],Table_Breaker[Description]))</f>
        <v/>
      </c>
      <c r="AS703" t="str">
        <f>IF(C703="","",_xlfn.XLOOKUP(_xlfn.XLOOKUP(C703,table_Termination[Connector],table_Termination[HV_Siem_Breaker]),Table_Breaker[breaker],Table_Breaker[Description],""))</f>
        <v/>
      </c>
      <c r="AT703" s="44" t="s">
        <v>283</v>
      </c>
      <c r="AU703" t="e">
        <f t="shared" si="114"/>
        <v>#N/A</v>
      </c>
      <c r="AV703" t="e">
        <f t="shared" si="115"/>
        <v>#N/A</v>
      </c>
      <c r="AW703" s="44" t="str" cm="1">
        <f t="array" ref="AW703">IF(D703="","",_xlfn.TOROW(lookup!A884:A896))</f>
        <v/>
      </c>
    </row>
    <row r="704" spans="1:49" x14ac:dyDescent="0.25">
      <c r="A704" s="56">
        <v>695</v>
      </c>
      <c r="B704" s="57" t="str">
        <f t="shared" si="111"/>
        <v/>
      </c>
      <c r="C704" s="58"/>
      <c r="D704" s="58"/>
      <c r="E704" s="57"/>
      <c r="F704" s="57" t="str">
        <f t="shared" si="112"/>
        <v/>
      </c>
      <c r="G704" s="57"/>
      <c r="H704" s="59"/>
      <c r="I704" s="59" t="s">
        <v>183</v>
      </c>
      <c r="J704" s="59" t="s">
        <v>183</v>
      </c>
      <c r="K704" s="59"/>
      <c r="L704" s="60" t="str">
        <f t="shared" si="116"/>
        <v/>
      </c>
      <c r="M704" s="60" t="str">
        <f t="shared" si="117"/>
        <v/>
      </c>
      <c r="N704" s="59"/>
      <c r="O704" s="59"/>
      <c r="P704" s="61"/>
      <c r="Q704" s="61"/>
      <c r="R704" s="62" t="str">
        <f>IF(C704="","",_xlfn.XLOOKUP(C704,table_Termination[Connector],table_Termination[Conduit_Size]))</f>
        <v/>
      </c>
      <c r="S704" s="63" t="str">
        <f>IF(C704="","",_xlfn.XLOOKUP(C704,table_Termination[Connector],table_Termination[Wire AWG]))</f>
        <v/>
      </c>
      <c r="T704" s="64" t="str">
        <f t="shared" si="109"/>
        <v/>
      </c>
      <c r="U704" s="65" t="str">
        <f>IF(C704="","",LEFT(_xlfn.XLOOKUP(C704,table_Termination[Connector],table_Termination[Voltage]),3))</f>
        <v/>
      </c>
      <c r="V704" s="66" t="str">
        <f t="shared" si="118"/>
        <v/>
      </c>
      <c r="W704" s="64" t="str" cm="1">
        <f t="array" aca="1" ref="W704" ca="1">IF(C704="","",IF(D704="MCC","------",IF(K704="","Black",_xlfn.XLOOKUP(K704,Table_RotateWireColor[circuit],INDIRECT("Table_RotateWireColor["&amp;U704&amp;"]")))))</f>
        <v/>
      </c>
      <c r="X704" s="64" t="str" cm="1">
        <f t="array" aca="1" ref="X704" ca="1">IF(C704="","",IF(D704="MCC","-----",IF(AH704=1,"-",IF(K704="","Red",_xlfn.XLOOKUP(L704,Table_RotateWireColor[circuit],INDIRECT("Table_RotateWireColor["&amp;U704&amp;"]"))))))</f>
        <v/>
      </c>
      <c r="Y704" s="64" t="str" cm="1">
        <f t="array" aca="1" ref="Y704" ca="1">IF(C704="","",IF(D704="MCC","-----",IF(AH704&lt;=2,"-",IF(K704="","Blue",_xlfn.XLOOKUP(M704,Table_RotateWireColor[circuit],INDIRECT("Table_RotateWireColor["&amp;U704&amp;"]"))))))</f>
        <v/>
      </c>
      <c r="Z704" s="64" t="str" cm="1">
        <f t="array" aca="1" ref="Z704" ca="1">IF(C704="","",IF(D704="MCC","-----",IF(AI704&lt;&gt;1,"-",IF(K704="","White",_xlfn.XLOOKUP("N",Table_RotateWireColor[circuit],INDIRECT("Table_RotateWireColor["&amp;U704&amp;"]"))))))</f>
        <v/>
      </c>
      <c r="AA704" s="64" t="str">
        <f t="shared" si="113"/>
        <v/>
      </c>
      <c r="AB704" s="67" t="str">
        <f>IF(C704="","","PWxx-"&amp;_xlfn.XLOOKUP(C704,table_Termination[Connector],table_Termination[Abbreviation])&amp;"T-xxSALx("&amp;IF(D704="LFMC",0,IF(D704="MCC",1,3))&amp;IF(Q704="Bolt",1,0)&amp;IF(AL704="None",0,IF(AL704="1G",1,IF(AL704="4x4",2,3)))&amp;")")</f>
        <v/>
      </c>
      <c r="AC704" s="68" t="str">
        <f>IF(D704="MCC","MC Cable Wire Colors "&amp;_xlfn.XLOOKUP(C704,table_Termination[Connector],table_Termination[MCC_Wire_Colors]),"")</f>
        <v/>
      </c>
      <c r="AD704" s="69"/>
      <c r="AG704" t="e">
        <f>IF(AND(LEFT(C704,2)="L6",_xlfn.NUMBERVALUE(LEFT(U704,3))&gt;250),"1ph",_xlfn.XLOOKUP(C704,table_Termination[Connector],table_Termination[Phasing]))</f>
        <v>#N/A</v>
      </c>
      <c r="AH704" t="e">
        <f>_xlfn.XLOOKUP('Order Entry'!AG704,lookup!$O$3:$O$7,lookup!$P$3:$P$7)</f>
        <v>#N/A</v>
      </c>
      <c r="AI704" t="e">
        <f>_xlfn.XLOOKUP('Order Entry'!AG704,lookup!$O$3:$O$7,lookup!$Q$3:$Q$7)</f>
        <v>#N/A</v>
      </c>
      <c r="AJ704">
        <f t="shared" si="110"/>
        <v>0</v>
      </c>
      <c r="AK704" t="e">
        <f>_xlfn.XLOOKUP(C704,table_Termination[Connector],table_Termination[Plate_Hole])</f>
        <v>#N/A</v>
      </c>
      <c r="AL704" t="e">
        <f>_xlfn.XLOOKUP(V704,lookup!$AD$68:$AD$72,lookup!$AC$68:$AC$72)</f>
        <v>#N/A</v>
      </c>
      <c r="AM704" s="44" t="str" cm="1">
        <f t="array" ref="AM704">IF(C704="","",IF(_xlfn.XLOOKUP(C704,table_Termination[Connector],table_Termination[Plate_Hole])=1.6,{"4x4","1G"},IF(_xlfn.XLOOKUP(C704,table_Termination[Connector],table_Termination[Plate_Hole])=2.1,"4x4","None")))</f>
        <v/>
      </c>
      <c r="AO704" s="44" t="str" cm="1">
        <f t="array" ref="AO704">IF(AM704="","None",_xlfn.XLOOKUP(_xlfn.ANCHORARRAY(AM704),lookup!$AC$68:$AC$72,lookup!$AD$68:$AD$72))</f>
        <v>None</v>
      </c>
      <c r="AQ704" s="44" t="s">
        <v>283</v>
      </c>
      <c r="AR704" t="str">
        <f>IF(C704="","",_xlfn.XLOOKUP(_xlfn.XLOOKUP(C704,table_Termination[Connector],table_Termination[SQD_Breaker]),Table_Breaker[breaker],Table_Breaker[Description]))</f>
        <v/>
      </c>
      <c r="AS704" t="str">
        <f>IF(C704="","",_xlfn.XLOOKUP(_xlfn.XLOOKUP(C704,table_Termination[Connector],table_Termination[HV_Siem_Breaker]),Table_Breaker[breaker],Table_Breaker[Description],""))</f>
        <v/>
      </c>
      <c r="AT704" s="44" t="s">
        <v>283</v>
      </c>
      <c r="AU704" t="e">
        <f t="shared" si="114"/>
        <v>#N/A</v>
      </c>
      <c r="AV704" t="e">
        <f t="shared" si="115"/>
        <v>#N/A</v>
      </c>
      <c r="AW704" s="44" t="str" cm="1">
        <f t="array" ref="AW704">IF(D704="","",_xlfn.TOROW(lookup!A885:A897))</f>
        <v/>
      </c>
    </row>
    <row r="705" spans="1:49" x14ac:dyDescent="0.25">
      <c r="A705" s="56">
        <v>696</v>
      </c>
      <c r="B705" s="57" t="str">
        <f t="shared" si="111"/>
        <v/>
      </c>
      <c r="C705" s="58"/>
      <c r="D705" s="58"/>
      <c r="E705" s="57"/>
      <c r="F705" s="57" t="str">
        <f t="shared" si="112"/>
        <v/>
      </c>
      <c r="G705" s="57"/>
      <c r="H705" s="59"/>
      <c r="I705" s="59" t="s">
        <v>183</v>
      </c>
      <c r="J705" s="59" t="s">
        <v>183</v>
      </c>
      <c r="K705" s="59"/>
      <c r="L705" s="60" t="str">
        <f t="shared" si="116"/>
        <v/>
      </c>
      <c r="M705" s="60" t="str">
        <f t="shared" si="117"/>
        <v/>
      </c>
      <c r="N705" s="59"/>
      <c r="O705" s="59"/>
      <c r="P705" s="61"/>
      <c r="Q705" s="61"/>
      <c r="R705" s="62" t="str">
        <f>IF(C705="","",_xlfn.XLOOKUP(C705,table_Termination[Connector],table_Termination[Conduit_Size]))</f>
        <v/>
      </c>
      <c r="S705" s="63" t="str">
        <f>IF(C705="","",_xlfn.XLOOKUP(C705,table_Termination[Connector],table_Termination[Wire AWG]))</f>
        <v/>
      </c>
      <c r="T705" s="64" t="str">
        <f t="shared" si="109"/>
        <v/>
      </c>
      <c r="U705" s="65" t="str">
        <f>IF(C705="","",LEFT(_xlfn.XLOOKUP(C705,table_Termination[Connector],table_Termination[Voltage]),3))</f>
        <v/>
      </c>
      <c r="V705" s="66" t="str">
        <f t="shared" si="118"/>
        <v/>
      </c>
      <c r="W705" s="64" t="str" cm="1">
        <f t="array" aca="1" ref="W705" ca="1">IF(C705="","",IF(D705="MCC","------",IF(K705="","Black",_xlfn.XLOOKUP(K705,Table_RotateWireColor[circuit],INDIRECT("Table_RotateWireColor["&amp;U705&amp;"]")))))</f>
        <v/>
      </c>
      <c r="X705" s="64" t="str" cm="1">
        <f t="array" aca="1" ref="X705" ca="1">IF(C705="","",IF(D705="MCC","-----",IF(AH705=1,"-",IF(K705="","Red",_xlfn.XLOOKUP(L705,Table_RotateWireColor[circuit],INDIRECT("Table_RotateWireColor["&amp;U705&amp;"]"))))))</f>
        <v/>
      </c>
      <c r="Y705" s="64" t="str" cm="1">
        <f t="array" aca="1" ref="Y705" ca="1">IF(C705="","",IF(D705="MCC","-----",IF(AH705&lt;=2,"-",IF(K705="","Blue",_xlfn.XLOOKUP(M705,Table_RotateWireColor[circuit],INDIRECT("Table_RotateWireColor["&amp;U705&amp;"]"))))))</f>
        <v/>
      </c>
      <c r="Z705" s="64" t="str" cm="1">
        <f t="array" aca="1" ref="Z705" ca="1">IF(C705="","",IF(D705="MCC","-----",IF(AI705&lt;&gt;1,"-",IF(K705="","White",_xlfn.XLOOKUP("N",Table_RotateWireColor[circuit],INDIRECT("Table_RotateWireColor["&amp;U705&amp;"]"))))))</f>
        <v/>
      </c>
      <c r="AA705" s="64" t="str">
        <f t="shared" si="113"/>
        <v/>
      </c>
      <c r="AB705" s="67" t="str">
        <f>IF(C705="","","PWxx-"&amp;_xlfn.XLOOKUP(C705,table_Termination[Connector],table_Termination[Abbreviation])&amp;"T-xxSALx("&amp;IF(D705="LFMC",0,IF(D705="MCC",1,3))&amp;IF(Q705="Bolt",1,0)&amp;IF(AL705="None",0,IF(AL705="1G",1,IF(AL705="4x4",2,3)))&amp;")")</f>
        <v/>
      </c>
      <c r="AC705" s="68" t="str">
        <f>IF(D705="MCC","MC Cable Wire Colors "&amp;_xlfn.XLOOKUP(C705,table_Termination[Connector],table_Termination[MCC_Wire_Colors]),"")</f>
        <v/>
      </c>
      <c r="AD705" s="69"/>
      <c r="AG705" t="e">
        <f>IF(AND(LEFT(C705,2)="L6",_xlfn.NUMBERVALUE(LEFT(U705,3))&gt;250),"1ph",_xlfn.XLOOKUP(C705,table_Termination[Connector],table_Termination[Phasing]))</f>
        <v>#N/A</v>
      </c>
      <c r="AH705" t="e">
        <f>_xlfn.XLOOKUP('Order Entry'!AG705,lookup!$O$3:$O$7,lookup!$P$3:$P$7)</f>
        <v>#N/A</v>
      </c>
      <c r="AI705" t="e">
        <f>_xlfn.XLOOKUP('Order Entry'!AG705,lookup!$O$3:$O$7,lookup!$Q$3:$Q$7)</f>
        <v>#N/A</v>
      </c>
      <c r="AJ705">
        <f t="shared" si="110"/>
        <v>0</v>
      </c>
      <c r="AK705" t="e">
        <f>_xlfn.XLOOKUP(C705,table_Termination[Connector],table_Termination[Plate_Hole])</f>
        <v>#N/A</v>
      </c>
      <c r="AL705" t="e">
        <f>_xlfn.XLOOKUP(V705,lookup!$AD$68:$AD$72,lookup!$AC$68:$AC$72)</f>
        <v>#N/A</v>
      </c>
      <c r="AM705" s="44" t="str" cm="1">
        <f t="array" ref="AM705">IF(C705="","",IF(_xlfn.XLOOKUP(C705,table_Termination[Connector],table_Termination[Plate_Hole])=1.6,{"4x4","1G"},IF(_xlfn.XLOOKUP(C705,table_Termination[Connector],table_Termination[Plate_Hole])=2.1,"4x4","None")))</f>
        <v/>
      </c>
      <c r="AO705" s="44" t="str" cm="1">
        <f t="array" ref="AO705">IF(AM705="","None",_xlfn.XLOOKUP(_xlfn.ANCHORARRAY(AM705),lookup!$AC$68:$AC$72,lookup!$AD$68:$AD$72))</f>
        <v>None</v>
      </c>
      <c r="AQ705" s="44" t="s">
        <v>283</v>
      </c>
      <c r="AR705" t="str">
        <f>IF(C705="","",_xlfn.XLOOKUP(_xlfn.XLOOKUP(C705,table_Termination[Connector],table_Termination[SQD_Breaker]),Table_Breaker[breaker],Table_Breaker[Description]))</f>
        <v/>
      </c>
      <c r="AS705" t="str">
        <f>IF(C705="","",_xlfn.XLOOKUP(_xlfn.XLOOKUP(C705,table_Termination[Connector],table_Termination[HV_Siem_Breaker]),Table_Breaker[breaker],Table_Breaker[Description],""))</f>
        <v/>
      </c>
      <c r="AT705" s="44" t="s">
        <v>283</v>
      </c>
      <c r="AU705" t="e">
        <f t="shared" si="114"/>
        <v>#N/A</v>
      </c>
      <c r="AV705" t="e">
        <f t="shared" si="115"/>
        <v>#N/A</v>
      </c>
      <c r="AW705" s="44" t="str" cm="1">
        <f t="array" ref="AW705">IF(D705="","",_xlfn.TOROW(lookup!A886:A898))</f>
        <v/>
      </c>
    </row>
    <row r="706" spans="1:49" x14ac:dyDescent="0.25">
      <c r="A706" s="56">
        <v>697</v>
      </c>
      <c r="B706" s="57" t="str">
        <f t="shared" si="111"/>
        <v/>
      </c>
      <c r="C706" s="58"/>
      <c r="D706" s="58"/>
      <c r="E706" s="57"/>
      <c r="F706" s="57" t="str">
        <f t="shared" si="112"/>
        <v/>
      </c>
      <c r="G706" s="57"/>
      <c r="H706" s="59"/>
      <c r="I706" s="59" t="s">
        <v>183</v>
      </c>
      <c r="J706" s="59" t="s">
        <v>183</v>
      </c>
      <c r="K706" s="59"/>
      <c r="L706" s="60" t="str">
        <f t="shared" si="116"/>
        <v/>
      </c>
      <c r="M706" s="60" t="str">
        <f t="shared" si="117"/>
        <v/>
      </c>
      <c r="N706" s="59"/>
      <c r="O706" s="59"/>
      <c r="P706" s="61"/>
      <c r="Q706" s="61"/>
      <c r="R706" s="62" t="str">
        <f>IF(C706="","",_xlfn.XLOOKUP(C706,table_Termination[Connector],table_Termination[Conduit_Size]))</f>
        <v/>
      </c>
      <c r="S706" s="63" t="str">
        <f>IF(C706="","",_xlfn.XLOOKUP(C706,table_Termination[Connector],table_Termination[Wire AWG]))</f>
        <v/>
      </c>
      <c r="T706" s="64" t="str">
        <f t="shared" si="109"/>
        <v/>
      </c>
      <c r="U706" s="65" t="str">
        <f>IF(C706="","",LEFT(_xlfn.XLOOKUP(C706,table_Termination[Connector],table_Termination[Voltage]),3))</f>
        <v/>
      </c>
      <c r="V706" s="66" t="str">
        <f t="shared" si="118"/>
        <v/>
      </c>
      <c r="W706" s="64" t="str" cm="1">
        <f t="array" aca="1" ref="W706" ca="1">IF(C706="","",IF(D706="MCC","------",IF(K706="","Black",_xlfn.XLOOKUP(K706,Table_RotateWireColor[circuit],INDIRECT("Table_RotateWireColor["&amp;U706&amp;"]")))))</f>
        <v/>
      </c>
      <c r="X706" s="64" t="str" cm="1">
        <f t="array" aca="1" ref="X706" ca="1">IF(C706="","",IF(D706="MCC","-----",IF(AH706=1,"-",IF(K706="","Red",_xlfn.XLOOKUP(L706,Table_RotateWireColor[circuit],INDIRECT("Table_RotateWireColor["&amp;U706&amp;"]"))))))</f>
        <v/>
      </c>
      <c r="Y706" s="64" t="str" cm="1">
        <f t="array" aca="1" ref="Y706" ca="1">IF(C706="","",IF(D706="MCC","-----",IF(AH706&lt;=2,"-",IF(K706="","Blue",_xlfn.XLOOKUP(M706,Table_RotateWireColor[circuit],INDIRECT("Table_RotateWireColor["&amp;U706&amp;"]"))))))</f>
        <v/>
      </c>
      <c r="Z706" s="64" t="str" cm="1">
        <f t="array" aca="1" ref="Z706" ca="1">IF(C706="","",IF(D706="MCC","-----",IF(AI706&lt;&gt;1,"-",IF(K706="","White",_xlfn.XLOOKUP("N",Table_RotateWireColor[circuit],INDIRECT("Table_RotateWireColor["&amp;U706&amp;"]"))))))</f>
        <v/>
      </c>
      <c r="AA706" s="64" t="str">
        <f t="shared" si="113"/>
        <v/>
      </c>
      <c r="AB706" s="67" t="str">
        <f>IF(C706="","","PWxx-"&amp;_xlfn.XLOOKUP(C706,table_Termination[Connector],table_Termination[Abbreviation])&amp;"T-xxSALx("&amp;IF(D706="LFMC",0,IF(D706="MCC",1,3))&amp;IF(Q706="Bolt",1,0)&amp;IF(AL706="None",0,IF(AL706="1G",1,IF(AL706="4x4",2,3)))&amp;")")</f>
        <v/>
      </c>
      <c r="AC706" s="68" t="str">
        <f>IF(D706="MCC","MC Cable Wire Colors "&amp;_xlfn.XLOOKUP(C706,table_Termination[Connector],table_Termination[MCC_Wire_Colors]),"")</f>
        <v/>
      </c>
      <c r="AD706" s="69"/>
      <c r="AG706" t="e">
        <f>IF(AND(LEFT(C706,2)="L6",_xlfn.NUMBERVALUE(LEFT(U706,3))&gt;250),"1ph",_xlfn.XLOOKUP(C706,table_Termination[Connector],table_Termination[Phasing]))</f>
        <v>#N/A</v>
      </c>
      <c r="AH706" t="e">
        <f>_xlfn.XLOOKUP('Order Entry'!AG706,lookup!$O$3:$O$7,lookup!$P$3:$P$7)</f>
        <v>#N/A</v>
      </c>
      <c r="AI706" t="e">
        <f>_xlfn.XLOOKUP('Order Entry'!AG706,lookup!$O$3:$O$7,lookup!$Q$3:$Q$7)</f>
        <v>#N/A</v>
      </c>
      <c r="AJ706">
        <f t="shared" si="110"/>
        <v>0</v>
      </c>
      <c r="AK706" t="e">
        <f>_xlfn.XLOOKUP(C706,table_Termination[Connector],table_Termination[Plate_Hole])</f>
        <v>#N/A</v>
      </c>
      <c r="AL706" t="e">
        <f>_xlfn.XLOOKUP(V706,lookup!$AD$68:$AD$72,lookup!$AC$68:$AC$72)</f>
        <v>#N/A</v>
      </c>
      <c r="AM706" s="44" t="str" cm="1">
        <f t="array" ref="AM706">IF(C706="","",IF(_xlfn.XLOOKUP(C706,table_Termination[Connector],table_Termination[Plate_Hole])=1.6,{"4x4","1G"},IF(_xlfn.XLOOKUP(C706,table_Termination[Connector],table_Termination[Plate_Hole])=2.1,"4x4","None")))</f>
        <v/>
      </c>
      <c r="AO706" s="44" t="str" cm="1">
        <f t="array" ref="AO706">IF(AM706="","None",_xlfn.XLOOKUP(_xlfn.ANCHORARRAY(AM706),lookup!$AC$68:$AC$72,lookup!$AD$68:$AD$72))</f>
        <v>None</v>
      </c>
      <c r="AQ706" s="44" t="s">
        <v>283</v>
      </c>
      <c r="AR706" t="str">
        <f>IF(C706="","",_xlfn.XLOOKUP(_xlfn.XLOOKUP(C706,table_Termination[Connector],table_Termination[SQD_Breaker]),Table_Breaker[breaker],Table_Breaker[Description]))</f>
        <v/>
      </c>
      <c r="AS706" t="str">
        <f>IF(C706="","",_xlfn.XLOOKUP(_xlfn.XLOOKUP(C706,table_Termination[Connector],table_Termination[HV_Siem_Breaker]),Table_Breaker[breaker],Table_Breaker[Description],""))</f>
        <v/>
      </c>
      <c r="AT706" s="44" t="s">
        <v>283</v>
      </c>
      <c r="AU706" t="e">
        <f t="shared" si="114"/>
        <v>#N/A</v>
      </c>
      <c r="AV706" t="e">
        <f t="shared" si="115"/>
        <v>#N/A</v>
      </c>
      <c r="AW706" s="44" t="str" cm="1">
        <f t="array" ref="AW706">IF(D706="","",_xlfn.TOROW(lookup!A887:A899))</f>
        <v/>
      </c>
    </row>
    <row r="707" spans="1:49" x14ac:dyDescent="0.25">
      <c r="A707" s="56">
        <v>698</v>
      </c>
      <c r="B707" s="57" t="str">
        <f t="shared" si="111"/>
        <v/>
      </c>
      <c r="C707" s="58"/>
      <c r="D707" s="58"/>
      <c r="E707" s="57"/>
      <c r="F707" s="57" t="str">
        <f t="shared" si="112"/>
        <v/>
      </c>
      <c r="G707" s="57"/>
      <c r="H707" s="59"/>
      <c r="I707" s="59" t="s">
        <v>183</v>
      </c>
      <c r="J707" s="59" t="s">
        <v>183</v>
      </c>
      <c r="K707" s="59"/>
      <c r="L707" s="60" t="str">
        <f t="shared" si="116"/>
        <v/>
      </c>
      <c r="M707" s="60" t="str">
        <f t="shared" si="117"/>
        <v/>
      </c>
      <c r="N707" s="59"/>
      <c r="O707" s="59"/>
      <c r="P707" s="61"/>
      <c r="Q707" s="61"/>
      <c r="R707" s="62" t="str">
        <f>IF(C707="","",_xlfn.XLOOKUP(C707,table_Termination[Connector],table_Termination[Conduit_Size]))</f>
        <v/>
      </c>
      <c r="S707" s="63" t="str">
        <f>IF(C707="","",_xlfn.XLOOKUP(C707,table_Termination[Connector],table_Termination[Wire AWG]))</f>
        <v/>
      </c>
      <c r="T707" s="64" t="str">
        <f t="shared" si="109"/>
        <v/>
      </c>
      <c r="U707" s="65" t="str">
        <f>IF(C707="","",LEFT(_xlfn.XLOOKUP(C707,table_Termination[Connector],table_Termination[Voltage]),3))</f>
        <v/>
      </c>
      <c r="V707" s="66" t="str">
        <f t="shared" si="118"/>
        <v/>
      </c>
      <c r="W707" s="64" t="str" cm="1">
        <f t="array" aca="1" ref="W707" ca="1">IF(C707="","",IF(D707="MCC","------",IF(K707="","Black",_xlfn.XLOOKUP(K707,Table_RotateWireColor[circuit],INDIRECT("Table_RotateWireColor["&amp;U707&amp;"]")))))</f>
        <v/>
      </c>
      <c r="X707" s="64" t="str" cm="1">
        <f t="array" aca="1" ref="X707" ca="1">IF(C707="","",IF(D707="MCC","-----",IF(AH707=1,"-",IF(K707="","Red",_xlfn.XLOOKUP(L707,Table_RotateWireColor[circuit],INDIRECT("Table_RotateWireColor["&amp;U707&amp;"]"))))))</f>
        <v/>
      </c>
      <c r="Y707" s="64" t="str" cm="1">
        <f t="array" aca="1" ref="Y707" ca="1">IF(C707="","",IF(D707="MCC","-----",IF(AH707&lt;=2,"-",IF(K707="","Blue",_xlfn.XLOOKUP(M707,Table_RotateWireColor[circuit],INDIRECT("Table_RotateWireColor["&amp;U707&amp;"]"))))))</f>
        <v/>
      </c>
      <c r="Z707" s="64" t="str" cm="1">
        <f t="array" aca="1" ref="Z707" ca="1">IF(C707="","",IF(D707="MCC","-----",IF(AI707&lt;&gt;1,"-",IF(K707="","White",_xlfn.XLOOKUP("N",Table_RotateWireColor[circuit],INDIRECT("Table_RotateWireColor["&amp;U707&amp;"]"))))))</f>
        <v/>
      </c>
      <c r="AA707" s="64" t="str">
        <f t="shared" si="113"/>
        <v/>
      </c>
      <c r="AB707" s="67" t="str">
        <f>IF(C707="","","PWxx-"&amp;_xlfn.XLOOKUP(C707,table_Termination[Connector],table_Termination[Abbreviation])&amp;"T-xxSALx("&amp;IF(D707="LFMC",0,IF(D707="MCC",1,3))&amp;IF(Q707="Bolt",1,0)&amp;IF(AL707="None",0,IF(AL707="1G",1,IF(AL707="4x4",2,3)))&amp;")")</f>
        <v/>
      </c>
      <c r="AC707" s="68" t="str">
        <f>IF(D707="MCC","MC Cable Wire Colors "&amp;_xlfn.XLOOKUP(C707,table_Termination[Connector],table_Termination[MCC_Wire_Colors]),"")</f>
        <v/>
      </c>
      <c r="AD707" s="69"/>
      <c r="AG707" t="e">
        <f>IF(AND(LEFT(C707,2)="L6",_xlfn.NUMBERVALUE(LEFT(U707,3))&gt;250),"1ph",_xlfn.XLOOKUP(C707,table_Termination[Connector],table_Termination[Phasing]))</f>
        <v>#N/A</v>
      </c>
      <c r="AH707" t="e">
        <f>_xlfn.XLOOKUP('Order Entry'!AG707,lookup!$O$3:$O$7,lookup!$P$3:$P$7)</f>
        <v>#N/A</v>
      </c>
      <c r="AI707" t="e">
        <f>_xlfn.XLOOKUP('Order Entry'!AG707,lookup!$O$3:$O$7,lookup!$Q$3:$Q$7)</f>
        <v>#N/A</v>
      </c>
      <c r="AJ707">
        <f t="shared" si="110"/>
        <v>0</v>
      </c>
      <c r="AK707" t="e">
        <f>_xlfn.XLOOKUP(C707,table_Termination[Connector],table_Termination[Plate_Hole])</f>
        <v>#N/A</v>
      </c>
      <c r="AL707" t="e">
        <f>_xlfn.XLOOKUP(V707,lookup!$AD$68:$AD$72,lookup!$AC$68:$AC$72)</f>
        <v>#N/A</v>
      </c>
      <c r="AM707" s="44" t="str" cm="1">
        <f t="array" ref="AM707">IF(C707="","",IF(_xlfn.XLOOKUP(C707,table_Termination[Connector],table_Termination[Plate_Hole])=1.6,{"4x4","1G"},IF(_xlfn.XLOOKUP(C707,table_Termination[Connector],table_Termination[Plate_Hole])=2.1,"4x4","None")))</f>
        <v/>
      </c>
      <c r="AO707" s="44" t="str" cm="1">
        <f t="array" ref="AO707">IF(AM707="","None",_xlfn.XLOOKUP(_xlfn.ANCHORARRAY(AM707),lookup!$AC$68:$AC$72,lookup!$AD$68:$AD$72))</f>
        <v>None</v>
      </c>
      <c r="AQ707" s="44" t="s">
        <v>283</v>
      </c>
      <c r="AR707" t="str">
        <f>IF(C707="","",_xlfn.XLOOKUP(_xlfn.XLOOKUP(C707,table_Termination[Connector],table_Termination[SQD_Breaker]),Table_Breaker[breaker],Table_Breaker[Description]))</f>
        <v/>
      </c>
      <c r="AS707" t="str">
        <f>IF(C707="","",_xlfn.XLOOKUP(_xlfn.XLOOKUP(C707,table_Termination[Connector],table_Termination[HV_Siem_Breaker]),Table_Breaker[breaker],Table_Breaker[Description],""))</f>
        <v/>
      </c>
      <c r="AT707" s="44" t="s">
        <v>283</v>
      </c>
      <c r="AU707" t="e">
        <f t="shared" si="114"/>
        <v>#N/A</v>
      </c>
      <c r="AV707" t="e">
        <f t="shared" si="115"/>
        <v>#N/A</v>
      </c>
      <c r="AW707" s="44" t="str" cm="1">
        <f t="array" ref="AW707">IF(D707="","",_xlfn.TOROW(lookup!A888:A900))</f>
        <v/>
      </c>
    </row>
    <row r="708" spans="1:49" x14ac:dyDescent="0.25">
      <c r="A708" s="56">
        <v>699</v>
      </c>
      <c r="B708" s="57" t="str">
        <f t="shared" si="111"/>
        <v/>
      </c>
      <c r="C708" s="58"/>
      <c r="D708" s="58"/>
      <c r="E708" s="57"/>
      <c r="F708" s="57" t="str">
        <f t="shared" si="112"/>
        <v/>
      </c>
      <c r="G708" s="57"/>
      <c r="H708" s="59"/>
      <c r="I708" s="59" t="s">
        <v>183</v>
      </c>
      <c r="J708" s="59" t="s">
        <v>183</v>
      </c>
      <c r="K708" s="59"/>
      <c r="L708" s="60" t="str">
        <f t="shared" si="116"/>
        <v/>
      </c>
      <c r="M708" s="60" t="str">
        <f t="shared" si="117"/>
        <v/>
      </c>
      <c r="N708" s="59"/>
      <c r="O708" s="59"/>
      <c r="P708" s="61"/>
      <c r="Q708" s="61"/>
      <c r="R708" s="62" t="str">
        <f>IF(C708="","",_xlfn.XLOOKUP(C708,table_Termination[Connector],table_Termination[Conduit_Size]))</f>
        <v/>
      </c>
      <c r="S708" s="63" t="str">
        <f>IF(C708="","",_xlfn.XLOOKUP(C708,table_Termination[Connector],table_Termination[Wire AWG]))</f>
        <v/>
      </c>
      <c r="T708" s="64" t="str">
        <f t="shared" si="109"/>
        <v/>
      </c>
      <c r="U708" s="65" t="str">
        <f>IF(C708="","",LEFT(_xlfn.XLOOKUP(C708,table_Termination[Connector],table_Termination[Voltage]),3))</f>
        <v/>
      </c>
      <c r="V708" s="66" t="str">
        <f t="shared" si="118"/>
        <v/>
      </c>
      <c r="W708" s="64" t="str" cm="1">
        <f t="array" aca="1" ref="W708" ca="1">IF(C708="","",IF(D708="MCC","------",IF(K708="","Black",_xlfn.XLOOKUP(K708,Table_RotateWireColor[circuit],INDIRECT("Table_RotateWireColor["&amp;U708&amp;"]")))))</f>
        <v/>
      </c>
      <c r="X708" s="64" t="str" cm="1">
        <f t="array" aca="1" ref="X708" ca="1">IF(C708="","",IF(D708="MCC","-----",IF(AH708=1,"-",IF(K708="","Red",_xlfn.XLOOKUP(L708,Table_RotateWireColor[circuit],INDIRECT("Table_RotateWireColor["&amp;U708&amp;"]"))))))</f>
        <v/>
      </c>
      <c r="Y708" s="64" t="str" cm="1">
        <f t="array" aca="1" ref="Y708" ca="1">IF(C708="","",IF(D708="MCC","-----",IF(AH708&lt;=2,"-",IF(K708="","Blue",_xlfn.XLOOKUP(M708,Table_RotateWireColor[circuit],INDIRECT("Table_RotateWireColor["&amp;U708&amp;"]"))))))</f>
        <v/>
      </c>
      <c r="Z708" s="64" t="str" cm="1">
        <f t="array" aca="1" ref="Z708" ca="1">IF(C708="","",IF(D708="MCC","-----",IF(AI708&lt;&gt;1,"-",IF(K708="","White",_xlfn.XLOOKUP("N",Table_RotateWireColor[circuit],INDIRECT("Table_RotateWireColor["&amp;U708&amp;"]"))))))</f>
        <v/>
      </c>
      <c r="AA708" s="64" t="str">
        <f t="shared" si="113"/>
        <v/>
      </c>
      <c r="AB708" s="67" t="str">
        <f>IF(C708="","","PWxx-"&amp;_xlfn.XLOOKUP(C708,table_Termination[Connector],table_Termination[Abbreviation])&amp;"T-xxSALx("&amp;IF(D708="LFMC",0,IF(D708="MCC",1,3))&amp;IF(Q708="Bolt",1,0)&amp;IF(AL708="None",0,IF(AL708="1G",1,IF(AL708="4x4",2,3)))&amp;")")</f>
        <v/>
      </c>
      <c r="AC708" s="68" t="str">
        <f>IF(D708="MCC","MC Cable Wire Colors "&amp;_xlfn.XLOOKUP(C708,table_Termination[Connector],table_Termination[MCC_Wire_Colors]),"")</f>
        <v/>
      </c>
      <c r="AD708" s="69"/>
      <c r="AG708" t="e">
        <f>IF(AND(LEFT(C708,2)="L6",_xlfn.NUMBERVALUE(LEFT(U708,3))&gt;250),"1ph",_xlfn.XLOOKUP(C708,table_Termination[Connector],table_Termination[Phasing]))</f>
        <v>#N/A</v>
      </c>
      <c r="AH708" t="e">
        <f>_xlfn.XLOOKUP('Order Entry'!AG708,lookup!$O$3:$O$7,lookup!$P$3:$P$7)</f>
        <v>#N/A</v>
      </c>
      <c r="AI708" t="e">
        <f>_xlfn.XLOOKUP('Order Entry'!AG708,lookup!$O$3:$O$7,lookup!$Q$3:$Q$7)</f>
        <v>#N/A</v>
      </c>
      <c r="AJ708">
        <f t="shared" si="110"/>
        <v>0</v>
      </c>
      <c r="AK708" t="e">
        <f>_xlfn.XLOOKUP(C708,table_Termination[Connector],table_Termination[Plate_Hole])</f>
        <v>#N/A</v>
      </c>
      <c r="AL708" t="e">
        <f>_xlfn.XLOOKUP(V708,lookup!$AD$68:$AD$72,lookup!$AC$68:$AC$72)</f>
        <v>#N/A</v>
      </c>
      <c r="AM708" s="44" t="str" cm="1">
        <f t="array" ref="AM708">IF(C708="","",IF(_xlfn.XLOOKUP(C708,table_Termination[Connector],table_Termination[Plate_Hole])=1.6,{"4x4","1G"},IF(_xlfn.XLOOKUP(C708,table_Termination[Connector],table_Termination[Plate_Hole])=2.1,"4x4","None")))</f>
        <v/>
      </c>
      <c r="AO708" s="44" t="str" cm="1">
        <f t="array" ref="AO708">IF(AM708="","None",_xlfn.XLOOKUP(_xlfn.ANCHORARRAY(AM708),lookup!$AC$68:$AC$72,lookup!$AD$68:$AD$72))</f>
        <v>None</v>
      </c>
      <c r="AQ708" s="44" t="s">
        <v>283</v>
      </c>
      <c r="AR708" t="str">
        <f>IF(C708="","",_xlfn.XLOOKUP(_xlfn.XLOOKUP(C708,table_Termination[Connector],table_Termination[SQD_Breaker]),Table_Breaker[breaker],Table_Breaker[Description]))</f>
        <v/>
      </c>
      <c r="AS708" t="str">
        <f>IF(C708="","",_xlfn.XLOOKUP(_xlfn.XLOOKUP(C708,table_Termination[Connector],table_Termination[HV_Siem_Breaker]),Table_Breaker[breaker],Table_Breaker[Description],""))</f>
        <v/>
      </c>
      <c r="AT708" s="44" t="s">
        <v>283</v>
      </c>
      <c r="AU708" t="e">
        <f t="shared" si="114"/>
        <v>#N/A</v>
      </c>
      <c r="AV708" t="e">
        <f t="shared" si="115"/>
        <v>#N/A</v>
      </c>
      <c r="AW708" s="44" t="str" cm="1">
        <f t="array" ref="AW708">IF(D708="","",_xlfn.TOROW(lookup!A889:A901))</f>
        <v/>
      </c>
    </row>
    <row r="709" spans="1:49" x14ac:dyDescent="0.25">
      <c r="A709" s="56">
        <v>700</v>
      </c>
      <c r="B709" s="57" t="str">
        <f t="shared" si="111"/>
        <v/>
      </c>
      <c r="C709" s="58"/>
      <c r="D709" s="58"/>
      <c r="E709" s="57"/>
      <c r="F709" s="57" t="str">
        <f t="shared" si="112"/>
        <v/>
      </c>
      <c r="G709" s="57"/>
      <c r="H709" s="59"/>
      <c r="I709" s="59" t="s">
        <v>183</v>
      </c>
      <c r="J709" s="59" t="s">
        <v>183</v>
      </c>
      <c r="K709" s="59"/>
      <c r="L709" s="60" t="str">
        <f t="shared" si="116"/>
        <v/>
      </c>
      <c r="M709" s="60" t="str">
        <f t="shared" si="117"/>
        <v/>
      </c>
      <c r="N709" s="59"/>
      <c r="O709" s="59"/>
      <c r="P709" s="61"/>
      <c r="Q709" s="61"/>
      <c r="R709" s="62" t="str">
        <f>IF(C709="","",_xlfn.XLOOKUP(C709,table_Termination[Connector],table_Termination[Conduit_Size]))</f>
        <v/>
      </c>
      <c r="S709" s="63" t="str">
        <f>IF(C709="","",_xlfn.XLOOKUP(C709,table_Termination[Connector],table_Termination[Wire AWG]))</f>
        <v/>
      </c>
      <c r="T709" s="64" t="str">
        <f t="shared" si="109"/>
        <v/>
      </c>
      <c r="U709" s="65" t="str">
        <f>IF(C709="","",LEFT(_xlfn.XLOOKUP(C709,table_Termination[Connector],table_Termination[Voltage]),3))</f>
        <v/>
      </c>
      <c r="V709" s="66" t="str">
        <f t="shared" si="118"/>
        <v/>
      </c>
      <c r="W709" s="64" t="str" cm="1">
        <f t="array" aca="1" ref="W709" ca="1">IF(C709="","",IF(D709="MCC","------",IF(K709="","Black",_xlfn.XLOOKUP(K709,Table_RotateWireColor[circuit],INDIRECT("Table_RotateWireColor["&amp;U709&amp;"]")))))</f>
        <v/>
      </c>
      <c r="X709" s="64" t="str" cm="1">
        <f t="array" aca="1" ref="X709" ca="1">IF(C709="","",IF(D709="MCC","-----",IF(AH709=1,"-",IF(K709="","Red",_xlfn.XLOOKUP(L709,Table_RotateWireColor[circuit],INDIRECT("Table_RotateWireColor["&amp;U709&amp;"]"))))))</f>
        <v/>
      </c>
      <c r="Y709" s="64" t="str" cm="1">
        <f t="array" aca="1" ref="Y709" ca="1">IF(C709="","",IF(D709="MCC","-----",IF(AH709&lt;=2,"-",IF(K709="","Blue",_xlfn.XLOOKUP(M709,Table_RotateWireColor[circuit],INDIRECT("Table_RotateWireColor["&amp;U709&amp;"]"))))))</f>
        <v/>
      </c>
      <c r="Z709" s="64" t="str" cm="1">
        <f t="array" aca="1" ref="Z709" ca="1">IF(C709="","",IF(D709="MCC","-----",IF(AI709&lt;&gt;1,"-",IF(K709="","White",_xlfn.XLOOKUP("N",Table_RotateWireColor[circuit],INDIRECT("Table_RotateWireColor["&amp;U709&amp;"]"))))))</f>
        <v/>
      </c>
      <c r="AA709" s="64" t="str">
        <f t="shared" si="113"/>
        <v/>
      </c>
      <c r="AB709" s="67" t="str">
        <f>IF(C709="","","PWxx-"&amp;_xlfn.XLOOKUP(C709,table_Termination[Connector],table_Termination[Abbreviation])&amp;"T-xxSALx("&amp;IF(D709="LFMC",0,IF(D709="MCC",1,3))&amp;IF(Q709="Bolt",1,0)&amp;IF(AL709="None",0,IF(AL709="1G",1,IF(AL709="4x4",2,3)))&amp;")")</f>
        <v/>
      </c>
      <c r="AC709" s="68" t="str">
        <f>IF(D709="MCC","MC Cable Wire Colors "&amp;_xlfn.XLOOKUP(C709,table_Termination[Connector],table_Termination[MCC_Wire_Colors]),"")</f>
        <v/>
      </c>
      <c r="AD709" s="69"/>
      <c r="AG709" t="e">
        <f>IF(AND(LEFT(C709,2)="L6",_xlfn.NUMBERVALUE(LEFT(U709,3))&gt;250),"1ph",_xlfn.XLOOKUP(C709,table_Termination[Connector],table_Termination[Phasing]))</f>
        <v>#N/A</v>
      </c>
      <c r="AH709" t="e">
        <f>_xlfn.XLOOKUP('Order Entry'!AG709,lookup!$O$3:$O$7,lookup!$P$3:$P$7)</f>
        <v>#N/A</v>
      </c>
      <c r="AI709" t="e">
        <f>_xlfn.XLOOKUP('Order Entry'!AG709,lookup!$O$3:$O$7,lookup!$Q$3:$Q$7)</f>
        <v>#N/A</v>
      </c>
      <c r="AJ709">
        <f t="shared" si="110"/>
        <v>0</v>
      </c>
      <c r="AK709" t="e">
        <f>_xlfn.XLOOKUP(C709,table_Termination[Connector],table_Termination[Plate_Hole])</f>
        <v>#N/A</v>
      </c>
      <c r="AL709" t="e">
        <f>_xlfn.XLOOKUP(V709,lookup!$AD$68:$AD$72,lookup!$AC$68:$AC$72)</f>
        <v>#N/A</v>
      </c>
      <c r="AM709" s="44" t="str" cm="1">
        <f t="array" ref="AM709">IF(C709="","",IF(_xlfn.XLOOKUP(C709,table_Termination[Connector],table_Termination[Plate_Hole])=1.6,{"4x4","1G"},IF(_xlfn.XLOOKUP(C709,table_Termination[Connector],table_Termination[Plate_Hole])=2.1,"4x4","None")))</f>
        <v/>
      </c>
      <c r="AO709" s="44" t="str" cm="1">
        <f t="array" ref="AO709">IF(AM709="","None",_xlfn.XLOOKUP(_xlfn.ANCHORARRAY(AM709),lookup!$AC$68:$AC$72,lookup!$AD$68:$AD$72))</f>
        <v>None</v>
      </c>
      <c r="AQ709" s="44" t="s">
        <v>283</v>
      </c>
      <c r="AR709" t="str">
        <f>IF(C709="","",_xlfn.XLOOKUP(_xlfn.XLOOKUP(C709,table_Termination[Connector],table_Termination[SQD_Breaker]),Table_Breaker[breaker],Table_Breaker[Description]))</f>
        <v/>
      </c>
      <c r="AS709" t="str">
        <f>IF(C709="","",_xlfn.XLOOKUP(_xlfn.XLOOKUP(C709,table_Termination[Connector],table_Termination[HV_Siem_Breaker]),Table_Breaker[breaker],Table_Breaker[Description],""))</f>
        <v/>
      </c>
      <c r="AT709" s="44" t="s">
        <v>283</v>
      </c>
      <c r="AU709" t="e">
        <f t="shared" si="114"/>
        <v>#N/A</v>
      </c>
      <c r="AV709" t="e">
        <f t="shared" si="115"/>
        <v>#N/A</v>
      </c>
      <c r="AW709" s="44" t="str" cm="1">
        <f t="array" ref="AW709">IF(D709="","",_xlfn.TOROW(lookup!A890:A902))</f>
        <v/>
      </c>
    </row>
    <row r="710" spans="1:49" x14ac:dyDescent="0.25">
      <c r="A710" s="56">
        <v>701</v>
      </c>
      <c r="B710" s="57" t="str">
        <f t="shared" si="111"/>
        <v/>
      </c>
      <c r="C710" s="58"/>
      <c r="D710" s="58"/>
      <c r="E710" s="57"/>
      <c r="F710" s="57" t="str">
        <f t="shared" si="112"/>
        <v/>
      </c>
      <c r="G710" s="57"/>
      <c r="H710" s="59"/>
      <c r="I710" s="59" t="s">
        <v>183</v>
      </c>
      <c r="J710" s="59" t="s">
        <v>183</v>
      </c>
      <c r="K710" s="59"/>
      <c r="L710" s="60" t="str">
        <f t="shared" si="116"/>
        <v/>
      </c>
      <c r="M710" s="60" t="str">
        <f t="shared" si="117"/>
        <v/>
      </c>
      <c r="N710" s="59"/>
      <c r="O710" s="59"/>
      <c r="P710" s="61"/>
      <c r="Q710" s="61"/>
      <c r="R710" s="62" t="str">
        <f>IF(C710="","",_xlfn.XLOOKUP(C710,table_Termination[Connector],table_Termination[Conduit_Size]))</f>
        <v/>
      </c>
      <c r="S710" s="63" t="str">
        <f>IF(C710="","",_xlfn.XLOOKUP(C710,table_Termination[Connector],table_Termination[Wire AWG]))</f>
        <v/>
      </c>
      <c r="T710" s="64" t="str">
        <f t="shared" si="109"/>
        <v/>
      </c>
      <c r="U710" s="65" t="str">
        <f>IF(C710="","",LEFT(_xlfn.XLOOKUP(C710,table_Termination[Connector],table_Termination[Voltage]),3))</f>
        <v/>
      </c>
      <c r="V710" s="66" t="str">
        <f t="shared" si="118"/>
        <v/>
      </c>
      <c r="W710" s="64" t="str" cm="1">
        <f t="array" aca="1" ref="W710" ca="1">IF(C710="","",IF(D710="MCC","------",IF(K710="","Black",_xlfn.XLOOKUP(K710,Table_RotateWireColor[circuit],INDIRECT("Table_RotateWireColor["&amp;U710&amp;"]")))))</f>
        <v/>
      </c>
      <c r="X710" s="64" t="str" cm="1">
        <f t="array" aca="1" ref="X710" ca="1">IF(C710="","",IF(D710="MCC","-----",IF(AH710=1,"-",IF(K710="","Red",_xlfn.XLOOKUP(L710,Table_RotateWireColor[circuit],INDIRECT("Table_RotateWireColor["&amp;U710&amp;"]"))))))</f>
        <v/>
      </c>
      <c r="Y710" s="64" t="str" cm="1">
        <f t="array" aca="1" ref="Y710" ca="1">IF(C710="","",IF(D710="MCC","-----",IF(AH710&lt;=2,"-",IF(K710="","Blue",_xlfn.XLOOKUP(M710,Table_RotateWireColor[circuit],INDIRECT("Table_RotateWireColor["&amp;U710&amp;"]"))))))</f>
        <v/>
      </c>
      <c r="Z710" s="64" t="str" cm="1">
        <f t="array" aca="1" ref="Z710" ca="1">IF(C710="","",IF(D710="MCC","-----",IF(AI710&lt;&gt;1,"-",IF(K710="","White",_xlfn.XLOOKUP("N",Table_RotateWireColor[circuit],INDIRECT("Table_RotateWireColor["&amp;U710&amp;"]"))))))</f>
        <v/>
      </c>
      <c r="AA710" s="64" t="str">
        <f t="shared" si="113"/>
        <v/>
      </c>
      <c r="AB710" s="67" t="str">
        <f>IF(C710="","","PWxx-"&amp;_xlfn.XLOOKUP(C710,table_Termination[Connector],table_Termination[Abbreviation])&amp;"T-xxSALx("&amp;IF(D710="LFMC",0,IF(D710="MCC",1,3))&amp;IF(Q710="Bolt",1,0)&amp;IF(AL710="None",0,IF(AL710="1G",1,IF(AL710="4x4",2,3)))&amp;")")</f>
        <v/>
      </c>
      <c r="AC710" s="68" t="str">
        <f>IF(D710="MCC","MC Cable Wire Colors "&amp;_xlfn.XLOOKUP(C710,table_Termination[Connector],table_Termination[MCC_Wire_Colors]),"")</f>
        <v/>
      </c>
      <c r="AD710" s="69"/>
      <c r="AG710" t="e">
        <f>IF(AND(LEFT(C710,2)="L6",_xlfn.NUMBERVALUE(LEFT(U710,3))&gt;250),"1ph",_xlfn.XLOOKUP(C710,table_Termination[Connector],table_Termination[Phasing]))</f>
        <v>#N/A</v>
      </c>
      <c r="AH710" t="e">
        <f>_xlfn.XLOOKUP('Order Entry'!AG710,lookup!$O$3:$O$7,lookup!$P$3:$P$7)</f>
        <v>#N/A</v>
      </c>
      <c r="AI710" t="e">
        <f>_xlfn.XLOOKUP('Order Entry'!AG710,lookup!$O$3:$O$7,lookup!$Q$3:$Q$7)</f>
        <v>#N/A</v>
      </c>
      <c r="AJ710">
        <f t="shared" si="110"/>
        <v>0</v>
      </c>
      <c r="AK710" t="e">
        <f>_xlfn.XLOOKUP(C710,table_Termination[Connector],table_Termination[Plate_Hole])</f>
        <v>#N/A</v>
      </c>
      <c r="AL710" t="e">
        <f>_xlfn.XLOOKUP(V710,lookup!$AD$68:$AD$72,lookup!$AC$68:$AC$72)</f>
        <v>#N/A</v>
      </c>
      <c r="AM710" s="44" t="str" cm="1">
        <f t="array" ref="AM710">IF(C710="","",IF(_xlfn.XLOOKUP(C710,table_Termination[Connector],table_Termination[Plate_Hole])=1.6,{"4x4","1G"},IF(_xlfn.XLOOKUP(C710,table_Termination[Connector],table_Termination[Plate_Hole])=2.1,"4x4","None")))</f>
        <v/>
      </c>
      <c r="AO710" s="44" t="str" cm="1">
        <f t="array" ref="AO710">IF(AM710="","None",_xlfn.XLOOKUP(_xlfn.ANCHORARRAY(AM710),lookup!$AC$68:$AC$72,lookup!$AD$68:$AD$72))</f>
        <v>None</v>
      </c>
      <c r="AQ710" s="44" t="s">
        <v>283</v>
      </c>
      <c r="AR710" t="str">
        <f>IF(C710="","",_xlfn.XLOOKUP(_xlfn.XLOOKUP(C710,table_Termination[Connector],table_Termination[SQD_Breaker]),Table_Breaker[breaker],Table_Breaker[Description]))</f>
        <v/>
      </c>
      <c r="AS710" t="str">
        <f>IF(C710="","",_xlfn.XLOOKUP(_xlfn.XLOOKUP(C710,table_Termination[Connector],table_Termination[HV_Siem_Breaker]),Table_Breaker[breaker],Table_Breaker[Description],""))</f>
        <v/>
      </c>
      <c r="AT710" s="44" t="s">
        <v>283</v>
      </c>
      <c r="AU710" t="e">
        <f t="shared" si="114"/>
        <v>#N/A</v>
      </c>
      <c r="AV710" t="e">
        <f t="shared" si="115"/>
        <v>#N/A</v>
      </c>
      <c r="AW710" s="44" t="str" cm="1">
        <f t="array" ref="AW710">IF(D710="","",_xlfn.TOROW(lookup!A891:A903))</f>
        <v/>
      </c>
    </row>
    <row r="711" spans="1:49" x14ac:dyDescent="0.25">
      <c r="A711" s="56">
        <v>702</v>
      </c>
      <c r="B711" s="57" t="str">
        <f t="shared" si="111"/>
        <v/>
      </c>
      <c r="C711" s="58"/>
      <c r="D711" s="58"/>
      <c r="E711" s="57"/>
      <c r="F711" s="57" t="str">
        <f t="shared" si="112"/>
        <v/>
      </c>
      <c r="G711" s="57"/>
      <c r="H711" s="59"/>
      <c r="I711" s="59" t="s">
        <v>183</v>
      </c>
      <c r="J711" s="59" t="s">
        <v>183</v>
      </c>
      <c r="K711" s="59"/>
      <c r="L711" s="60" t="str">
        <f t="shared" si="116"/>
        <v/>
      </c>
      <c r="M711" s="60" t="str">
        <f t="shared" si="117"/>
        <v/>
      </c>
      <c r="N711" s="59"/>
      <c r="O711" s="59"/>
      <c r="P711" s="61"/>
      <c r="Q711" s="61"/>
      <c r="R711" s="62" t="str">
        <f>IF(C711="","",_xlfn.XLOOKUP(C711,table_Termination[Connector],table_Termination[Conduit_Size]))</f>
        <v/>
      </c>
      <c r="S711" s="63" t="str">
        <f>IF(C711="","",_xlfn.XLOOKUP(C711,table_Termination[Connector],table_Termination[Wire AWG]))</f>
        <v/>
      </c>
      <c r="T711" s="64" t="str">
        <f t="shared" si="109"/>
        <v/>
      </c>
      <c r="U711" s="65" t="str">
        <f>IF(C711="","",LEFT(_xlfn.XLOOKUP(C711,table_Termination[Connector],table_Termination[Voltage]),3))</f>
        <v/>
      </c>
      <c r="V711" s="66" t="str">
        <f t="shared" si="118"/>
        <v/>
      </c>
      <c r="W711" s="64" t="str" cm="1">
        <f t="array" aca="1" ref="W711" ca="1">IF(C711="","",IF(D711="MCC","------",IF(K711="","Black",_xlfn.XLOOKUP(K711,Table_RotateWireColor[circuit],INDIRECT("Table_RotateWireColor["&amp;U711&amp;"]")))))</f>
        <v/>
      </c>
      <c r="X711" s="64" t="str" cm="1">
        <f t="array" aca="1" ref="X711" ca="1">IF(C711="","",IF(D711="MCC","-----",IF(AH711=1,"-",IF(K711="","Red",_xlfn.XLOOKUP(L711,Table_RotateWireColor[circuit],INDIRECT("Table_RotateWireColor["&amp;U711&amp;"]"))))))</f>
        <v/>
      </c>
      <c r="Y711" s="64" t="str" cm="1">
        <f t="array" aca="1" ref="Y711" ca="1">IF(C711="","",IF(D711="MCC","-----",IF(AH711&lt;=2,"-",IF(K711="","Blue",_xlfn.XLOOKUP(M711,Table_RotateWireColor[circuit],INDIRECT("Table_RotateWireColor["&amp;U711&amp;"]"))))))</f>
        <v/>
      </c>
      <c r="Z711" s="64" t="str" cm="1">
        <f t="array" aca="1" ref="Z711" ca="1">IF(C711="","",IF(D711="MCC","-----",IF(AI711&lt;&gt;1,"-",IF(K711="","White",_xlfn.XLOOKUP("N",Table_RotateWireColor[circuit],INDIRECT("Table_RotateWireColor["&amp;U711&amp;"]"))))))</f>
        <v/>
      </c>
      <c r="AA711" s="64" t="str">
        <f t="shared" si="113"/>
        <v/>
      </c>
      <c r="AB711" s="67" t="str">
        <f>IF(C711="","","PWxx-"&amp;_xlfn.XLOOKUP(C711,table_Termination[Connector],table_Termination[Abbreviation])&amp;"T-xxSALx("&amp;IF(D711="LFMC",0,IF(D711="MCC",1,3))&amp;IF(Q711="Bolt",1,0)&amp;IF(AL711="None",0,IF(AL711="1G",1,IF(AL711="4x4",2,3)))&amp;")")</f>
        <v/>
      </c>
      <c r="AC711" s="68" t="str">
        <f>IF(D711="MCC","MC Cable Wire Colors "&amp;_xlfn.XLOOKUP(C711,table_Termination[Connector],table_Termination[MCC_Wire_Colors]),"")</f>
        <v/>
      </c>
      <c r="AD711" s="69"/>
      <c r="AG711" t="e">
        <f>IF(AND(LEFT(C711,2)="L6",_xlfn.NUMBERVALUE(LEFT(U711,3))&gt;250),"1ph",_xlfn.XLOOKUP(C711,table_Termination[Connector],table_Termination[Phasing]))</f>
        <v>#N/A</v>
      </c>
      <c r="AH711" t="e">
        <f>_xlfn.XLOOKUP('Order Entry'!AG711,lookup!$O$3:$O$7,lookup!$P$3:$P$7)</f>
        <v>#N/A</v>
      </c>
      <c r="AI711" t="e">
        <f>_xlfn.XLOOKUP('Order Entry'!AG711,lookup!$O$3:$O$7,lookup!$Q$3:$Q$7)</f>
        <v>#N/A</v>
      </c>
      <c r="AJ711">
        <f t="shared" si="110"/>
        <v>0</v>
      </c>
      <c r="AK711" t="e">
        <f>_xlfn.XLOOKUP(C711,table_Termination[Connector],table_Termination[Plate_Hole])</f>
        <v>#N/A</v>
      </c>
      <c r="AL711" t="e">
        <f>_xlfn.XLOOKUP(V711,lookup!$AD$68:$AD$72,lookup!$AC$68:$AC$72)</f>
        <v>#N/A</v>
      </c>
      <c r="AM711" s="44" t="str" cm="1">
        <f t="array" ref="AM711">IF(C711="","",IF(_xlfn.XLOOKUP(C711,table_Termination[Connector],table_Termination[Plate_Hole])=1.6,{"4x4","1G"},IF(_xlfn.XLOOKUP(C711,table_Termination[Connector],table_Termination[Plate_Hole])=2.1,"4x4","None")))</f>
        <v/>
      </c>
      <c r="AO711" s="44" t="str" cm="1">
        <f t="array" ref="AO711">IF(AM711="","None",_xlfn.XLOOKUP(_xlfn.ANCHORARRAY(AM711),lookup!$AC$68:$AC$72,lookup!$AD$68:$AD$72))</f>
        <v>None</v>
      </c>
      <c r="AQ711" s="44" t="s">
        <v>283</v>
      </c>
      <c r="AR711" t="str">
        <f>IF(C711="","",_xlfn.XLOOKUP(_xlfn.XLOOKUP(C711,table_Termination[Connector],table_Termination[SQD_Breaker]),Table_Breaker[breaker],Table_Breaker[Description]))</f>
        <v/>
      </c>
      <c r="AS711" t="str">
        <f>IF(C711="","",_xlfn.XLOOKUP(_xlfn.XLOOKUP(C711,table_Termination[Connector],table_Termination[HV_Siem_Breaker]),Table_Breaker[breaker],Table_Breaker[Description],""))</f>
        <v/>
      </c>
      <c r="AT711" s="44" t="s">
        <v>283</v>
      </c>
      <c r="AU711" t="e">
        <f t="shared" si="114"/>
        <v>#N/A</v>
      </c>
      <c r="AV711" t="e">
        <f t="shared" si="115"/>
        <v>#N/A</v>
      </c>
      <c r="AW711" s="44" t="str" cm="1">
        <f t="array" ref="AW711">IF(D711="","",_xlfn.TOROW(lookup!A892:A904))</f>
        <v/>
      </c>
    </row>
    <row r="712" spans="1:49" x14ac:dyDescent="0.25">
      <c r="A712" s="56">
        <v>703</v>
      </c>
      <c r="B712" s="57" t="str">
        <f t="shared" si="111"/>
        <v/>
      </c>
      <c r="C712" s="58"/>
      <c r="D712" s="58"/>
      <c r="E712" s="57"/>
      <c r="F712" s="57" t="str">
        <f t="shared" si="112"/>
        <v/>
      </c>
      <c r="G712" s="57"/>
      <c r="H712" s="59"/>
      <c r="I712" s="59" t="s">
        <v>183</v>
      </c>
      <c r="J712" s="59" t="s">
        <v>183</v>
      </c>
      <c r="K712" s="59"/>
      <c r="L712" s="60" t="str">
        <f t="shared" si="116"/>
        <v/>
      </c>
      <c r="M712" s="60" t="str">
        <f t="shared" si="117"/>
        <v/>
      </c>
      <c r="N712" s="59"/>
      <c r="O712" s="59"/>
      <c r="P712" s="61"/>
      <c r="Q712" s="61"/>
      <c r="R712" s="62" t="str">
        <f>IF(C712="","",_xlfn.XLOOKUP(C712,table_Termination[Connector],table_Termination[Conduit_Size]))</f>
        <v/>
      </c>
      <c r="S712" s="63" t="str">
        <f>IF(C712="","",_xlfn.XLOOKUP(C712,table_Termination[Connector],table_Termination[Wire AWG]))</f>
        <v/>
      </c>
      <c r="T712" s="64" t="str">
        <f t="shared" si="109"/>
        <v/>
      </c>
      <c r="U712" s="65" t="str">
        <f>IF(C712="","",LEFT(_xlfn.XLOOKUP(C712,table_Termination[Connector],table_Termination[Voltage]),3))</f>
        <v/>
      </c>
      <c r="V712" s="66" t="str">
        <f t="shared" si="118"/>
        <v/>
      </c>
      <c r="W712" s="64" t="str" cm="1">
        <f t="array" aca="1" ref="W712" ca="1">IF(C712="","",IF(D712="MCC","------",IF(K712="","Black",_xlfn.XLOOKUP(K712,Table_RotateWireColor[circuit],INDIRECT("Table_RotateWireColor["&amp;U712&amp;"]")))))</f>
        <v/>
      </c>
      <c r="X712" s="64" t="str" cm="1">
        <f t="array" aca="1" ref="X712" ca="1">IF(C712="","",IF(D712="MCC","-----",IF(AH712=1,"-",IF(K712="","Red",_xlfn.XLOOKUP(L712,Table_RotateWireColor[circuit],INDIRECT("Table_RotateWireColor["&amp;U712&amp;"]"))))))</f>
        <v/>
      </c>
      <c r="Y712" s="64" t="str" cm="1">
        <f t="array" aca="1" ref="Y712" ca="1">IF(C712="","",IF(D712="MCC","-----",IF(AH712&lt;=2,"-",IF(K712="","Blue",_xlfn.XLOOKUP(M712,Table_RotateWireColor[circuit],INDIRECT("Table_RotateWireColor["&amp;U712&amp;"]"))))))</f>
        <v/>
      </c>
      <c r="Z712" s="64" t="str" cm="1">
        <f t="array" aca="1" ref="Z712" ca="1">IF(C712="","",IF(D712="MCC","-----",IF(AI712&lt;&gt;1,"-",IF(K712="","White",_xlfn.XLOOKUP("N",Table_RotateWireColor[circuit],INDIRECT("Table_RotateWireColor["&amp;U712&amp;"]"))))))</f>
        <v/>
      </c>
      <c r="AA712" s="64" t="str">
        <f t="shared" si="113"/>
        <v/>
      </c>
      <c r="AB712" s="67" t="str">
        <f>IF(C712="","","PWxx-"&amp;_xlfn.XLOOKUP(C712,table_Termination[Connector],table_Termination[Abbreviation])&amp;"T-xxSALx("&amp;IF(D712="LFMC",0,IF(D712="MCC",1,3))&amp;IF(Q712="Bolt",1,0)&amp;IF(AL712="None",0,IF(AL712="1G",1,IF(AL712="4x4",2,3)))&amp;")")</f>
        <v/>
      </c>
      <c r="AC712" s="68" t="str">
        <f>IF(D712="MCC","MC Cable Wire Colors "&amp;_xlfn.XLOOKUP(C712,table_Termination[Connector],table_Termination[MCC_Wire_Colors]),"")</f>
        <v/>
      </c>
      <c r="AD712" s="69"/>
      <c r="AG712" t="e">
        <f>IF(AND(LEFT(C712,2)="L6",_xlfn.NUMBERVALUE(LEFT(U712,3))&gt;250),"1ph",_xlfn.XLOOKUP(C712,table_Termination[Connector],table_Termination[Phasing]))</f>
        <v>#N/A</v>
      </c>
      <c r="AH712" t="e">
        <f>_xlfn.XLOOKUP('Order Entry'!AG712,lookup!$O$3:$O$7,lookup!$P$3:$P$7)</f>
        <v>#N/A</v>
      </c>
      <c r="AI712" t="e">
        <f>_xlfn.XLOOKUP('Order Entry'!AG712,lookup!$O$3:$O$7,lookup!$Q$3:$Q$7)</f>
        <v>#N/A</v>
      </c>
      <c r="AJ712">
        <f t="shared" si="110"/>
        <v>0</v>
      </c>
      <c r="AK712" t="e">
        <f>_xlfn.XLOOKUP(C712,table_Termination[Connector],table_Termination[Plate_Hole])</f>
        <v>#N/A</v>
      </c>
      <c r="AL712" t="e">
        <f>_xlfn.XLOOKUP(V712,lookup!$AD$68:$AD$72,lookup!$AC$68:$AC$72)</f>
        <v>#N/A</v>
      </c>
      <c r="AM712" s="44" t="str" cm="1">
        <f t="array" ref="AM712">IF(C712="","",IF(_xlfn.XLOOKUP(C712,table_Termination[Connector],table_Termination[Plate_Hole])=1.6,{"4x4","1G"},IF(_xlfn.XLOOKUP(C712,table_Termination[Connector],table_Termination[Plate_Hole])=2.1,"4x4","None")))</f>
        <v/>
      </c>
      <c r="AO712" s="44" t="str" cm="1">
        <f t="array" ref="AO712">IF(AM712="","None",_xlfn.XLOOKUP(_xlfn.ANCHORARRAY(AM712),lookup!$AC$68:$AC$72,lookup!$AD$68:$AD$72))</f>
        <v>None</v>
      </c>
      <c r="AQ712" s="44" t="s">
        <v>283</v>
      </c>
      <c r="AR712" t="str">
        <f>IF(C712="","",_xlfn.XLOOKUP(_xlfn.XLOOKUP(C712,table_Termination[Connector],table_Termination[SQD_Breaker]),Table_Breaker[breaker],Table_Breaker[Description]))</f>
        <v/>
      </c>
      <c r="AS712" t="str">
        <f>IF(C712="","",_xlfn.XLOOKUP(_xlfn.XLOOKUP(C712,table_Termination[Connector],table_Termination[HV_Siem_Breaker]),Table_Breaker[breaker],Table_Breaker[Description],""))</f>
        <v/>
      </c>
      <c r="AT712" s="44" t="s">
        <v>283</v>
      </c>
      <c r="AU712" t="e">
        <f t="shared" si="114"/>
        <v>#N/A</v>
      </c>
      <c r="AV712" t="e">
        <f t="shared" si="115"/>
        <v>#N/A</v>
      </c>
      <c r="AW712" s="44" t="str" cm="1">
        <f t="array" ref="AW712">IF(D712="","",_xlfn.TOROW(lookup!A893:A905))</f>
        <v/>
      </c>
    </row>
    <row r="713" spans="1:49" x14ac:dyDescent="0.25">
      <c r="A713" s="56">
        <v>704</v>
      </c>
      <c r="B713" s="57" t="str">
        <f t="shared" si="111"/>
        <v/>
      </c>
      <c r="C713" s="58"/>
      <c r="D713" s="58"/>
      <c r="E713" s="57"/>
      <c r="F713" s="57" t="str">
        <f t="shared" si="112"/>
        <v/>
      </c>
      <c r="G713" s="57"/>
      <c r="H713" s="59"/>
      <c r="I713" s="59" t="s">
        <v>183</v>
      </c>
      <c r="J713" s="59" t="s">
        <v>183</v>
      </c>
      <c r="K713" s="59"/>
      <c r="L713" s="60" t="str">
        <f t="shared" si="116"/>
        <v/>
      </c>
      <c r="M713" s="60" t="str">
        <f t="shared" si="117"/>
        <v/>
      </c>
      <c r="N713" s="59"/>
      <c r="O713" s="59"/>
      <c r="P713" s="61"/>
      <c r="Q713" s="61"/>
      <c r="R713" s="62" t="str">
        <f>IF(C713="","",_xlfn.XLOOKUP(C713,table_Termination[Connector],table_Termination[Conduit_Size]))</f>
        <v/>
      </c>
      <c r="S713" s="63" t="str">
        <f>IF(C713="","",_xlfn.XLOOKUP(C713,table_Termination[Connector],table_Termination[Wire AWG]))</f>
        <v/>
      </c>
      <c r="T713" s="64" t="str">
        <f t="shared" si="109"/>
        <v/>
      </c>
      <c r="U713" s="65" t="str">
        <f>IF(C713="","",LEFT(_xlfn.XLOOKUP(C713,table_Termination[Connector],table_Termination[Voltage]),3))</f>
        <v/>
      </c>
      <c r="V713" s="66" t="str">
        <f t="shared" si="118"/>
        <v/>
      </c>
      <c r="W713" s="64" t="str" cm="1">
        <f t="array" aca="1" ref="W713" ca="1">IF(C713="","",IF(D713="MCC","------",IF(K713="","Black",_xlfn.XLOOKUP(K713,Table_RotateWireColor[circuit],INDIRECT("Table_RotateWireColor["&amp;U713&amp;"]")))))</f>
        <v/>
      </c>
      <c r="X713" s="64" t="str" cm="1">
        <f t="array" aca="1" ref="X713" ca="1">IF(C713="","",IF(D713="MCC","-----",IF(AH713=1,"-",IF(K713="","Red",_xlfn.XLOOKUP(L713,Table_RotateWireColor[circuit],INDIRECT("Table_RotateWireColor["&amp;U713&amp;"]"))))))</f>
        <v/>
      </c>
      <c r="Y713" s="64" t="str" cm="1">
        <f t="array" aca="1" ref="Y713" ca="1">IF(C713="","",IF(D713="MCC","-----",IF(AH713&lt;=2,"-",IF(K713="","Blue",_xlfn.XLOOKUP(M713,Table_RotateWireColor[circuit],INDIRECT("Table_RotateWireColor["&amp;U713&amp;"]"))))))</f>
        <v/>
      </c>
      <c r="Z713" s="64" t="str" cm="1">
        <f t="array" aca="1" ref="Z713" ca="1">IF(C713="","",IF(D713="MCC","-----",IF(AI713&lt;&gt;1,"-",IF(K713="","White",_xlfn.XLOOKUP("N",Table_RotateWireColor[circuit],INDIRECT("Table_RotateWireColor["&amp;U713&amp;"]"))))))</f>
        <v/>
      </c>
      <c r="AA713" s="64" t="str">
        <f t="shared" si="113"/>
        <v/>
      </c>
      <c r="AB713" s="67" t="str">
        <f>IF(C713="","","PWxx-"&amp;_xlfn.XLOOKUP(C713,table_Termination[Connector],table_Termination[Abbreviation])&amp;"T-xxSALx("&amp;IF(D713="LFMC",0,IF(D713="MCC",1,3))&amp;IF(Q713="Bolt",1,0)&amp;IF(AL713="None",0,IF(AL713="1G",1,IF(AL713="4x4",2,3)))&amp;")")</f>
        <v/>
      </c>
      <c r="AC713" s="68" t="str">
        <f>IF(D713="MCC","MC Cable Wire Colors "&amp;_xlfn.XLOOKUP(C713,table_Termination[Connector],table_Termination[MCC_Wire_Colors]),"")</f>
        <v/>
      </c>
      <c r="AD713" s="69"/>
      <c r="AG713" t="e">
        <f>IF(AND(LEFT(C713,2)="L6",_xlfn.NUMBERVALUE(LEFT(U713,3))&gt;250),"1ph",_xlfn.XLOOKUP(C713,table_Termination[Connector],table_Termination[Phasing]))</f>
        <v>#N/A</v>
      </c>
      <c r="AH713" t="e">
        <f>_xlfn.XLOOKUP('Order Entry'!AG713,lookup!$O$3:$O$7,lookup!$P$3:$P$7)</f>
        <v>#N/A</v>
      </c>
      <c r="AI713" t="e">
        <f>_xlfn.XLOOKUP('Order Entry'!AG713,lookup!$O$3:$O$7,lookup!$Q$3:$Q$7)</f>
        <v>#N/A</v>
      </c>
      <c r="AJ713">
        <f t="shared" si="110"/>
        <v>0</v>
      </c>
      <c r="AK713" t="e">
        <f>_xlfn.XLOOKUP(C713,table_Termination[Connector],table_Termination[Plate_Hole])</f>
        <v>#N/A</v>
      </c>
      <c r="AL713" t="e">
        <f>_xlfn.XLOOKUP(V713,lookup!$AD$68:$AD$72,lookup!$AC$68:$AC$72)</f>
        <v>#N/A</v>
      </c>
      <c r="AM713" s="44" t="str" cm="1">
        <f t="array" ref="AM713">IF(C713="","",IF(_xlfn.XLOOKUP(C713,table_Termination[Connector],table_Termination[Plate_Hole])=1.6,{"4x4","1G"},IF(_xlfn.XLOOKUP(C713,table_Termination[Connector],table_Termination[Plate_Hole])=2.1,"4x4","None")))</f>
        <v/>
      </c>
      <c r="AO713" s="44" t="str" cm="1">
        <f t="array" ref="AO713">IF(AM713="","None",_xlfn.XLOOKUP(_xlfn.ANCHORARRAY(AM713),lookup!$AC$68:$AC$72,lookup!$AD$68:$AD$72))</f>
        <v>None</v>
      </c>
      <c r="AQ713" s="44" t="s">
        <v>283</v>
      </c>
      <c r="AR713" t="str">
        <f>IF(C713="","",_xlfn.XLOOKUP(_xlfn.XLOOKUP(C713,table_Termination[Connector],table_Termination[SQD_Breaker]),Table_Breaker[breaker],Table_Breaker[Description]))</f>
        <v/>
      </c>
      <c r="AS713" t="str">
        <f>IF(C713="","",_xlfn.XLOOKUP(_xlfn.XLOOKUP(C713,table_Termination[Connector],table_Termination[HV_Siem_Breaker]),Table_Breaker[breaker],Table_Breaker[Description],""))</f>
        <v/>
      </c>
      <c r="AT713" s="44" t="s">
        <v>283</v>
      </c>
      <c r="AU713" t="e">
        <f t="shared" si="114"/>
        <v>#N/A</v>
      </c>
      <c r="AV713" t="e">
        <f t="shared" si="115"/>
        <v>#N/A</v>
      </c>
      <c r="AW713" s="44" t="str" cm="1">
        <f t="array" ref="AW713">IF(D713="","",_xlfn.TOROW(lookup!A894:A906))</f>
        <v/>
      </c>
    </row>
    <row r="714" spans="1:49" x14ac:dyDescent="0.25">
      <c r="A714" s="56">
        <v>705</v>
      </c>
      <c r="B714" s="57" t="str">
        <f t="shared" si="111"/>
        <v/>
      </c>
      <c r="C714" s="58"/>
      <c r="D714" s="58"/>
      <c r="E714" s="57"/>
      <c r="F714" s="57" t="str">
        <f t="shared" si="112"/>
        <v/>
      </c>
      <c r="G714" s="57"/>
      <c r="H714" s="59"/>
      <c r="I714" s="59" t="s">
        <v>183</v>
      </c>
      <c r="J714" s="59" t="s">
        <v>183</v>
      </c>
      <c r="K714" s="59"/>
      <c r="L714" s="60" t="str">
        <f t="shared" si="116"/>
        <v/>
      </c>
      <c r="M714" s="60" t="str">
        <f t="shared" si="117"/>
        <v/>
      </c>
      <c r="N714" s="59"/>
      <c r="O714" s="59"/>
      <c r="P714" s="61"/>
      <c r="Q714" s="61"/>
      <c r="R714" s="62" t="str">
        <f>IF(C714="","",_xlfn.XLOOKUP(C714,table_Termination[Connector],table_Termination[Conduit_Size]))</f>
        <v/>
      </c>
      <c r="S714" s="63" t="str">
        <f>IF(C714="","",_xlfn.XLOOKUP(C714,table_Termination[Connector],table_Termination[Wire AWG]))</f>
        <v/>
      </c>
      <c r="T714" s="64" t="str">
        <f t="shared" ref="T714:T777" si="119">IF(C714="","",IF(S714&lt;6,8,10))</f>
        <v/>
      </c>
      <c r="U714" s="65" t="str">
        <f>IF(C714="","",LEFT(_xlfn.XLOOKUP(C714,table_Termination[Connector],table_Termination[Voltage]),3))</f>
        <v/>
      </c>
      <c r="V714" s="66" t="str">
        <f t="shared" si="118"/>
        <v/>
      </c>
      <c r="W714" s="64" t="str" cm="1">
        <f t="array" aca="1" ref="W714" ca="1">IF(C714="","",IF(D714="MCC","------",IF(K714="","Black",_xlfn.XLOOKUP(K714,Table_RotateWireColor[circuit],INDIRECT("Table_RotateWireColor["&amp;U714&amp;"]")))))</f>
        <v/>
      </c>
      <c r="X714" s="64" t="str" cm="1">
        <f t="array" aca="1" ref="X714" ca="1">IF(C714="","",IF(D714="MCC","-----",IF(AH714=1,"-",IF(K714="","Red",_xlfn.XLOOKUP(L714,Table_RotateWireColor[circuit],INDIRECT("Table_RotateWireColor["&amp;U714&amp;"]"))))))</f>
        <v/>
      </c>
      <c r="Y714" s="64" t="str" cm="1">
        <f t="array" aca="1" ref="Y714" ca="1">IF(C714="","",IF(D714="MCC","-----",IF(AH714&lt;=2,"-",IF(K714="","Blue",_xlfn.XLOOKUP(M714,Table_RotateWireColor[circuit],INDIRECT("Table_RotateWireColor["&amp;U714&amp;"]"))))))</f>
        <v/>
      </c>
      <c r="Z714" s="64" t="str" cm="1">
        <f t="array" aca="1" ref="Z714" ca="1">IF(C714="","",IF(D714="MCC","-----",IF(AI714&lt;&gt;1,"-",IF(K714="","White",_xlfn.XLOOKUP("N",Table_RotateWireColor[circuit],INDIRECT("Table_RotateWireColor["&amp;U714&amp;"]"))))))</f>
        <v/>
      </c>
      <c r="AA714" s="64" t="str">
        <f t="shared" si="113"/>
        <v/>
      </c>
      <c r="AB714" s="67" t="str">
        <f>IF(C714="","","PWxx-"&amp;_xlfn.XLOOKUP(C714,table_Termination[Connector],table_Termination[Abbreviation])&amp;"T-xxSALx("&amp;IF(D714="LFMC",0,IF(D714="MCC",1,3))&amp;IF(Q714="Bolt",1,0)&amp;IF(AL714="None",0,IF(AL714="1G",1,IF(AL714="4x4",2,3)))&amp;")")</f>
        <v/>
      </c>
      <c r="AC714" s="68" t="str">
        <f>IF(D714="MCC","MC Cable Wire Colors "&amp;_xlfn.XLOOKUP(C714,table_Termination[Connector],table_Termination[MCC_Wire_Colors]),"")</f>
        <v/>
      </c>
      <c r="AD714" s="69"/>
      <c r="AG714" t="e">
        <f>IF(AND(LEFT(C714,2)="L6",_xlfn.NUMBERVALUE(LEFT(U714,3))&gt;250),"1ph",_xlfn.XLOOKUP(C714,table_Termination[Connector],table_Termination[Phasing]))</f>
        <v>#N/A</v>
      </c>
      <c r="AH714" t="e">
        <f>_xlfn.XLOOKUP('Order Entry'!AG714,lookup!$O$3:$O$7,lookup!$P$3:$P$7)</f>
        <v>#N/A</v>
      </c>
      <c r="AI714" t="e">
        <f>_xlfn.XLOOKUP('Order Entry'!AG714,lookup!$O$3:$O$7,lookup!$Q$3:$Q$7)</f>
        <v>#N/A</v>
      </c>
      <c r="AJ714">
        <f t="shared" ref="AJ714:AJ777" si="120">IF(_xlfn.NUMBERVALUE(LEFT(K714,3))=120,208,_xlfn.NUMBERVALUE(LEFT(K714,3)))</f>
        <v>0</v>
      </c>
      <c r="AK714" t="e">
        <f>_xlfn.XLOOKUP(C714,table_Termination[Connector],table_Termination[Plate_Hole])</f>
        <v>#N/A</v>
      </c>
      <c r="AL714" t="e">
        <f>_xlfn.XLOOKUP(V714,lookup!$AD$68:$AD$72,lookup!$AC$68:$AC$72)</f>
        <v>#N/A</v>
      </c>
      <c r="AM714" s="44" t="str" cm="1">
        <f t="array" ref="AM714">IF(C714="","",IF(_xlfn.XLOOKUP(C714,table_Termination[Connector],table_Termination[Plate_Hole])=1.6,{"4x4","1G"},IF(_xlfn.XLOOKUP(C714,table_Termination[Connector],table_Termination[Plate_Hole])=2.1,"4x4","None")))</f>
        <v/>
      </c>
      <c r="AO714" s="44" t="str" cm="1">
        <f t="array" ref="AO714">IF(AM714="","None",_xlfn.XLOOKUP(_xlfn.ANCHORARRAY(AM714),lookup!$AC$68:$AC$72,lookup!$AD$68:$AD$72))</f>
        <v>None</v>
      </c>
      <c r="AQ714" s="44" t="s">
        <v>283</v>
      </c>
      <c r="AR714" t="str">
        <f>IF(C714="","",_xlfn.XLOOKUP(_xlfn.XLOOKUP(C714,table_Termination[Connector],table_Termination[SQD_Breaker]),Table_Breaker[breaker],Table_Breaker[Description]))</f>
        <v/>
      </c>
      <c r="AS714" t="str">
        <f>IF(C714="","",_xlfn.XLOOKUP(_xlfn.XLOOKUP(C714,table_Termination[Connector],table_Termination[HV_Siem_Breaker]),Table_Breaker[breaker],Table_Breaker[Description],""))</f>
        <v/>
      </c>
      <c r="AT714" s="44" t="s">
        <v>283</v>
      </c>
      <c r="AU714" t="e">
        <f t="shared" si="114"/>
        <v>#N/A</v>
      </c>
      <c r="AV714" t="e">
        <f t="shared" si="115"/>
        <v>#N/A</v>
      </c>
      <c r="AW714" s="44" t="str" cm="1">
        <f t="array" ref="AW714">IF(D714="","",_xlfn.TOROW(lookup!A895:A907))</f>
        <v/>
      </c>
    </row>
    <row r="715" spans="1:49" x14ac:dyDescent="0.25">
      <c r="A715" s="56">
        <v>706</v>
      </c>
      <c r="B715" s="57" t="str">
        <f t="shared" ref="B715:B778" si="121">IF(C715="","",1)</f>
        <v/>
      </c>
      <c r="C715" s="58"/>
      <c r="D715" s="58"/>
      <c r="E715" s="57"/>
      <c r="F715" s="57" t="str">
        <f t="shared" ref="F715:F778" si="122">IF(E715="","",6)</f>
        <v/>
      </c>
      <c r="G715" s="57"/>
      <c r="H715" s="59"/>
      <c r="I715" s="59" t="s">
        <v>183</v>
      </c>
      <c r="J715" s="59" t="s">
        <v>183</v>
      </c>
      <c r="K715" s="59"/>
      <c r="L715" s="60" t="str">
        <f t="shared" si="116"/>
        <v/>
      </c>
      <c r="M715" s="60" t="str">
        <f t="shared" si="117"/>
        <v/>
      </c>
      <c r="N715" s="59"/>
      <c r="O715" s="59"/>
      <c r="P715" s="61"/>
      <c r="Q715" s="61"/>
      <c r="R715" s="62" t="str">
        <f>IF(C715="","",_xlfn.XLOOKUP(C715,table_Termination[Connector],table_Termination[Conduit_Size]))</f>
        <v/>
      </c>
      <c r="S715" s="63" t="str">
        <f>IF(C715="","",_xlfn.XLOOKUP(C715,table_Termination[Connector],table_Termination[Wire AWG]))</f>
        <v/>
      </c>
      <c r="T715" s="64" t="str">
        <f t="shared" si="119"/>
        <v/>
      </c>
      <c r="U715" s="65" t="str">
        <f>IF(C715="","",LEFT(_xlfn.XLOOKUP(C715,table_Termination[Connector],table_Termination[Voltage]),3))</f>
        <v/>
      </c>
      <c r="V715" s="66" t="str">
        <f t="shared" si="118"/>
        <v/>
      </c>
      <c r="W715" s="64" t="str" cm="1">
        <f t="array" aca="1" ref="W715" ca="1">IF(C715="","",IF(D715="MCC","------",IF(K715="","Black",_xlfn.XLOOKUP(K715,Table_RotateWireColor[circuit],INDIRECT("Table_RotateWireColor["&amp;U715&amp;"]")))))</f>
        <v/>
      </c>
      <c r="X715" s="64" t="str" cm="1">
        <f t="array" aca="1" ref="X715" ca="1">IF(C715="","",IF(D715="MCC","-----",IF(AH715=1,"-",IF(K715="","Red",_xlfn.XLOOKUP(L715,Table_RotateWireColor[circuit],INDIRECT("Table_RotateWireColor["&amp;U715&amp;"]"))))))</f>
        <v/>
      </c>
      <c r="Y715" s="64" t="str" cm="1">
        <f t="array" aca="1" ref="Y715" ca="1">IF(C715="","",IF(D715="MCC","-----",IF(AH715&lt;=2,"-",IF(K715="","Blue",_xlfn.XLOOKUP(M715,Table_RotateWireColor[circuit],INDIRECT("Table_RotateWireColor["&amp;U715&amp;"]"))))))</f>
        <v/>
      </c>
      <c r="Z715" s="64" t="str" cm="1">
        <f t="array" aca="1" ref="Z715" ca="1">IF(C715="","",IF(D715="MCC","-----",IF(AI715&lt;&gt;1,"-",IF(K715="","White",_xlfn.XLOOKUP("N",Table_RotateWireColor[circuit],INDIRECT("Table_RotateWireColor["&amp;U715&amp;"]"))))))</f>
        <v/>
      </c>
      <c r="AA715" s="64" t="str">
        <f t="shared" ref="AA715:AA778" si="123">IF(C715="","",IF(D715="MCC","--&gt;","Green"))</f>
        <v/>
      </c>
      <c r="AB715" s="67" t="str">
        <f>IF(C715="","","PWxx-"&amp;_xlfn.XLOOKUP(C715,table_Termination[Connector],table_Termination[Abbreviation])&amp;"T-xxSALx("&amp;IF(D715="LFMC",0,IF(D715="MCC",1,3))&amp;IF(Q715="Bolt",1,0)&amp;IF(AL715="None",0,IF(AL715="1G",1,IF(AL715="4x4",2,3)))&amp;")")</f>
        <v/>
      </c>
      <c r="AC715" s="68" t="str">
        <f>IF(D715="MCC","MC Cable Wire Colors "&amp;_xlfn.XLOOKUP(C715,table_Termination[Connector],table_Termination[MCC_Wire_Colors]),"")</f>
        <v/>
      </c>
      <c r="AD715" s="69"/>
      <c r="AG715" t="e">
        <f>IF(AND(LEFT(C715,2)="L6",_xlfn.NUMBERVALUE(LEFT(U715,3))&gt;250),"1ph",_xlfn.XLOOKUP(C715,table_Termination[Connector],table_Termination[Phasing]))</f>
        <v>#N/A</v>
      </c>
      <c r="AH715" t="e">
        <f>_xlfn.XLOOKUP('Order Entry'!AG715,lookup!$O$3:$O$7,lookup!$P$3:$P$7)</f>
        <v>#N/A</v>
      </c>
      <c r="AI715" t="e">
        <f>_xlfn.XLOOKUP('Order Entry'!AG715,lookup!$O$3:$O$7,lookup!$Q$3:$Q$7)</f>
        <v>#N/A</v>
      </c>
      <c r="AJ715">
        <f t="shared" si="120"/>
        <v>0</v>
      </c>
      <c r="AK715" t="e">
        <f>_xlfn.XLOOKUP(C715,table_Termination[Connector],table_Termination[Plate_Hole])</f>
        <v>#N/A</v>
      </c>
      <c r="AL715" t="e">
        <f>_xlfn.XLOOKUP(V715,lookup!$AD$68:$AD$72,lookup!$AC$68:$AC$72)</f>
        <v>#N/A</v>
      </c>
      <c r="AM715" s="44" t="str" cm="1">
        <f t="array" ref="AM715">IF(C715="","",IF(_xlfn.XLOOKUP(C715,table_Termination[Connector],table_Termination[Plate_Hole])=1.6,{"4x4","1G"},IF(_xlfn.XLOOKUP(C715,table_Termination[Connector],table_Termination[Plate_Hole])=2.1,"4x4","None")))</f>
        <v/>
      </c>
      <c r="AO715" s="44" t="str" cm="1">
        <f t="array" ref="AO715">IF(AM715="","None",_xlfn.XLOOKUP(_xlfn.ANCHORARRAY(AM715),lookup!$AC$68:$AC$72,lookup!$AD$68:$AD$72))</f>
        <v>None</v>
      </c>
      <c r="AQ715" s="44" t="s">
        <v>283</v>
      </c>
      <c r="AR715" t="str">
        <f>IF(C715="","",_xlfn.XLOOKUP(_xlfn.XLOOKUP(C715,table_Termination[Connector],table_Termination[SQD_Breaker]),Table_Breaker[breaker],Table_Breaker[Description]))</f>
        <v/>
      </c>
      <c r="AS715" t="str">
        <f>IF(C715="","",_xlfn.XLOOKUP(_xlfn.XLOOKUP(C715,table_Termination[Connector],table_Termination[HV_Siem_Breaker]),Table_Breaker[breaker],Table_Breaker[Description],""))</f>
        <v/>
      </c>
      <c r="AT715" s="44" t="s">
        <v>283</v>
      </c>
      <c r="AU715" t="e">
        <f t="shared" si="114"/>
        <v>#N/A</v>
      </c>
      <c r="AV715" t="e">
        <f t="shared" si="115"/>
        <v>#N/A</v>
      </c>
      <c r="AW715" s="44" t="str" cm="1">
        <f t="array" ref="AW715">IF(D715="","",_xlfn.TOROW(lookup!A896:A908))</f>
        <v/>
      </c>
    </row>
    <row r="716" spans="1:49" x14ac:dyDescent="0.25">
      <c r="A716" s="56">
        <v>707</v>
      </c>
      <c r="B716" s="57" t="str">
        <f t="shared" si="121"/>
        <v/>
      </c>
      <c r="C716" s="58"/>
      <c r="D716" s="58"/>
      <c r="E716" s="57"/>
      <c r="F716" s="57" t="str">
        <f t="shared" si="122"/>
        <v/>
      </c>
      <c r="G716" s="57"/>
      <c r="H716" s="59"/>
      <c r="I716" s="59" t="s">
        <v>183</v>
      </c>
      <c r="J716" s="59" t="s">
        <v>183</v>
      </c>
      <c r="K716" s="59"/>
      <c r="L716" s="60" t="str">
        <f t="shared" si="116"/>
        <v/>
      </c>
      <c r="M716" s="60" t="str">
        <f t="shared" si="117"/>
        <v/>
      </c>
      <c r="N716" s="59"/>
      <c r="O716" s="59"/>
      <c r="P716" s="61"/>
      <c r="Q716" s="61"/>
      <c r="R716" s="62" t="str">
        <f>IF(C716="","",_xlfn.XLOOKUP(C716,table_Termination[Connector],table_Termination[Conduit_Size]))</f>
        <v/>
      </c>
      <c r="S716" s="63" t="str">
        <f>IF(C716="","",_xlfn.XLOOKUP(C716,table_Termination[Connector],table_Termination[Wire AWG]))</f>
        <v/>
      </c>
      <c r="T716" s="64" t="str">
        <f t="shared" si="119"/>
        <v/>
      </c>
      <c r="U716" s="65" t="str">
        <f>IF(C716="","",LEFT(_xlfn.XLOOKUP(C716,table_Termination[Connector],table_Termination[Voltage]),3))</f>
        <v/>
      </c>
      <c r="V716" s="66" t="str">
        <f t="shared" si="118"/>
        <v/>
      </c>
      <c r="W716" s="64" t="str" cm="1">
        <f t="array" aca="1" ref="W716" ca="1">IF(C716="","",IF(D716="MCC","------",IF(K716="","Black",_xlfn.XLOOKUP(K716,Table_RotateWireColor[circuit],INDIRECT("Table_RotateWireColor["&amp;U716&amp;"]")))))</f>
        <v/>
      </c>
      <c r="X716" s="64" t="str" cm="1">
        <f t="array" aca="1" ref="X716" ca="1">IF(C716="","",IF(D716="MCC","-----",IF(AH716=1,"-",IF(K716="","Red",_xlfn.XLOOKUP(L716,Table_RotateWireColor[circuit],INDIRECT("Table_RotateWireColor["&amp;U716&amp;"]"))))))</f>
        <v/>
      </c>
      <c r="Y716" s="64" t="str" cm="1">
        <f t="array" aca="1" ref="Y716" ca="1">IF(C716="","",IF(D716="MCC","-----",IF(AH716&lt;=2,"-",IF(K716="","Blue",_xlfn.XLOOKUP(M716,Table_RotateWireColor[circuit],INDIRECT("Table_RotateWireColor["&amp;U716&amp;"]"))))))</f>
        <v/>
      </c>
      <c r="Z716" s="64" t="str" cm="1">
        <f t="array" aca="1" ref="Z716" ca="1">IF(C716="","",IF(D716="MCC","-----",IF(AI716&lt;&gt;1,"-",IF(K716="","White",_xlfn.XLOOKUP("N",Table_RotateWireColor[circuit],INDIRECT("Table_RotateWireColor["&amp;U716&amp;"]"))))))</f>
        <v/>
      </c>
      <c r="AA716" s="64" t="str">
        <f t="shared" si="123"/>
        <v/>
      </c>
      <c r="AB716" s="67" t="str">
        <f>IF(C716="","","PWxx-"&amp;_xlfn.XLOOKUP(C716,table_Termination[Connector],table_Termination[Abbreviation])&amp;"T-xxSALx("&amp;IF(D716="LFMC",0,IF(D716="MCC",1,3))&amp;IF(Q716="Bolt",1,0)&amp;IF(AL716="None",0,IF(AL716="1G",1,IF(AL716="4x4",2,3)))&amp;")")</f>
        <v/>
      </c>
      <c r="AC716" s="68" t="str">
        <f>IF(D716="MCC","MC Cable Wire Colors "&amp;_xlfn.XLOOKUP(C716,table_Termination[Connector],table_Termination[MCC_Wire_Colors]),"")</f>
        <v/>
      </c>
      <c r="AD716" s="69"/>
      <c r="AG716" t="e">
        <f>IF(AND(LEFT(C716,2)="L6",_xlfn.NUMBERVALUE(LEFT(U716,3))&gt;250),"1ph",_xlfn.XLOOKUP(C716,table_Termination[Connector],table_Termination[Phasing]))</f>
        <v>#N/A</v>
      </c>
      <c r="AH716" t="e">
        <f>_xlfn.XLOOKUP('Order Entry'!AG716,lookup!$O$3:$O$7,lookup!$P$3:$P$7)</f>
        <v>#N/A</v>
      </c>
      <c r="AI716" t="e">
        <f>_xlfn.XLOOKUP('Order Entry'!AG716,lookup!$O$3:$O$7,lookup!$Q$3:$Q$7)</f>
        <v>#N/A</v>
      </c>
      <c r="AJ716">
        <f t="shared" si="120"/>
        <v>0</v>
      </c>
      <c r="AK716" t="e">
        <f>_xlfn.XLOOKUP(C716,table_Termination[Connector],table_Termination[Plate_Hole])</f>
        <v>#N/A</v>
      </c>
      <c r="AL716" t="e">
        <f>_xlfn.XLOOKUP(V716,lookup!$AD$68:$AD$72,lookup!$AC$68:$AC$72)</f>
        <v>#N/A</v>
      </c>
      <c r="AM716" s="44" t="str" cm="1">
        <f t="array" ref="AM716">IF(C716="","",IF(_xlfn.XLOOKUP(C716,table_Termination[Connector],table_Termination[Plate_Hole])=1.6,{"4x4","1G"},IF(_xlfn.XLOOKUP(C716,table_Termination[Connector],table_Termination[Plate_Hole])=2.1,"4x4","None")))</f>
        <v/>
      </c>
      <c r="AO716" s="44" t="str" cm="1">
        <f t="array" ref="AO716">IF(AM716="","None",_xlfn.XLOOKUP(_xlfn.ANCHORARRAY(AM716),lookup!$AC$68:$AC$72,lookup!$AD$68:$AD$72))</f>
        <v>None</v>
      </c>
      <c r="AQ716" s="44" t="s">
        <v>283</v>
      </c>
      <c r="AR716" t="str">
        <f>IF(C716="","",_xlfn.XLOOKUP(_xlfn.XLOOKUP(C716,table_Termination[Connector],table_Termination[SQD_Breaker]),Table_Breaker[breaker],Table_Breaker[Description]))</f>
        <v/>
      </c>
      <c r="AS716" t="str">
        <f>IF(C716="","",_xlfn.XLOOKUP(_xlfn.XLOOKUP(C716,table_Termination[Connector],table_Termination[HV_Siem_Breaker]),Table_Breaker[breaker],Table_Breaker[Description],""))</f>
        <v/>
      </c>
      <c r="AT716" s="44" t="s">
        <v>283</v>
      </c>
      <c r="AU716" t="e">
        <f t="shared" ref="AU716:AU779" si="124">IF(OR(AL716="",AL716="None"),"","1 Bolt")</f>
        <v>#N/A</v>
      </c>
      <c r="AV716" t="e">
        <f t="shared" ref="AV716:AV779" si="125">IF(OR(AL716="",AL716="None",AL716="60AH",AL716="2030AH",AL716="4x4"),"","2 Bolt Bracket")</f>
        <v>#N/A</v>
      </c>
      <c r="AW716" s="44" t="str" cm="1">
        <f t="array" ref="AW716">IF(D716="","",_xlfn.TOROW(lookup!A897:A909))</f>
        <v/>
      </c>
    </row>
    <row r="717" spans="1:49" x14ac:dyDescent="0.25">
      <c r="A717" s="56">
        <v>708</v>
      </c>
      <c r="B717" s="57" t="str">
        <f t="shared" si="121"/>
        <v/>
      </c>
      <c r="C717" s="58"/>
      <c r="D717" s="58"/>
      <c r="E717" s="57"/>
      <c r="F717" s="57" t="str">
        <f t="shared" si="122"/>
        <v/>
      </c>
      <c r="G717" s="57"/>
      <c r="H717" s="59"/>
      <c r="I717" s="59" t="s">
        <v>183</v>
      </c>
      <c r="J717" s="59" t="s">
        <v>183</v>
      </c>
      <c r="K717" s="59"/>
      <c r="L717" s="60" t="str">
        <f t="shared" si="116"/>
        <v/>
      </c>
      <c r="M717" s="60" t="str">
        <f t="shared" si="117"/>
        <v/>
      </c>
      <c r="N717" s="59"/>
      <c r="O717" s="59"/>
      <c r="P717" s="61"/>
      <c r="Q717" s="61"/>
      <c r="R717" s="62" t="str">
        <f>IF(C717="","",_xlfn.XLOOKUP(C717,table_Termination[Connector],table_Termination[Conduit_Size]))</f>
        <v/>
      </c>
      <c r="S717" s="63" t="str">
        <f>IF(C717="","",_xlfn.XLOOKUP(C717,table_Termination[Connector],table_Termination[Wire AWG]))</f>
        <v/>
      </c>
      <c r="T717" s="64" t="str">
        <f t="shared" si="119"/>
        <v/>
      </c>
      <c r="U717" s="65" t="str">
        <f>IF(C717="","",LEFT(_xlfn.XLOOKUP(C717,table_Termination[Connector],table_Termination[Voltage]),3))</f>
        <v/>
      </c>
      <c r="V717" s="66" t="str">
        <f t="shared" si="118"/>
        <v/>
      </c>
      <c r="W717" s="64" t="str" cm="1">
        <f t="array" aca="1" ref="W717" ca="1">IF(C717="","",IF(D717="MCC","------",IF(K717="","Black",_xlfn.XLOOKUP(K717,Table_RotateWireColor[circuit],INDIRECT("Table_RotateWireColor["&amp;U717&amp;"]")))))</f>
        <v/>
      </c>
      <c r="X717" s="64" t="str" cm="1">
        <f t="array" aca="1" ref="X717" ca="1">IF(C717="","",IF(D717="MCC","-----",IF(AH717=1,"-",IF(K717="","Red",_xlfn.XLOOKUP(L717,Table_RotateWireColor[circuit],INDIRECT("Table_RotateWireColor["&amp;U717&amp;"]"))))))</f>
        <v/>
      </c>
      <c r="Y717" s="64" t="str" cm="1">
        <f t="array" aca="1" ref="Y717" ca="1">IF(C717="","",IF(D717="MCC","-----",IF(AH717&lt;=2,"-",IF(K717="","Blue",_xlfn.XLOOKUP(M717,Table_RotateWireColor[circuit],INDIRECT("Table_RotateWireColor["&amp;U717&amp;"]"))))))</f>
        <v/>
      </c>
      <c r="Z717" s="64" t="str" cm="1">
        <f t="array" aca="1" ref="Z717" ca="1">IF(C717="","",IF(D717="MCC","-----",IF(AI717&lt;&gt;1,"-",IF(K717="","White",_xlfn.XLOOKUP("N",Table_RotateWireColor[circuit],INDIRECT("Table_RotateWireColor["&amp;U717&amp;"]"))))))</f>
        <v/>
      </c>
      <c r="AA717" s="64" t="str">
        <f t="shared" si="123"/>
        <v/>
      </c>
      <c r="AB717" s="67" t="str">
        <f>IF(C717="","","PWxx-"&amp;_xlfn.XLOOKUP(C717,table_Termination[Connector],table_Termination[Abbreviation])&amp;"T-xxSALx("&amp;IF(D717="LFMC",0,IF(D717="MCC",1,3))&amp;IF(Q717="Bolt",1,0)&amp;IF(AL717="None",0,IF(AL717="1G",1,IF(AL717="4x4",2,3)))&amp;")")</f>
        <v/>
      </c>
      <c r="AC717" s="68" t="str">
        <f>IF(D717="MCC","MC Cable Wire Colors "&amp;_xlfn.XLOOKUP(C717,table_Termination[Connector],table_Termination[MCC_Wire_Colors]),"")</f>
        <v/>
      </c>
      <c r="AD717" s="69"/>
      <c r="AG717" t="e">
        <f>IF(AND(LEFT(C717,2)="L6",_xlfn.NUMBERVALUE(LEFT(U717,3))&gt;250),"1ph",_xlfn.XLOOKUP(C717,table_Termination[Connector],table_Termination[Phasing]))</f>
        <v>#N/A</v>
      </c>
      <c r="AH717" t="e">
        <f>_xlfn.XLOOKUP('Order Entry'!AG717,lookup!$O$3:$O$7,lookup!$P$3:$P$7)</f>
        <v>#N/A</v>
      </c>
      <c r="AI717" t="e">
        <f>_xlfn.XLOOKUP('Order Entry'!AG717,lookup!$O$3:$O$7,lookup!$Q$3:$Q$7)</f>
        <v>#N/A</v>
      </c>
      <c r="AJ717">
        <f t="shared" si="120"/>
        <v>0</v>
      </c>
      <c r="AK717" t="e">
        <f>_xlfn.XLOOKUP(C717,table_Termination[Connector],table_Termination[Plate_Hole])</f>
        <v>#N/A</v>
      </c>
      <c r="AL717" t="e">
        <f>_xlfn.XLOOKUP(V717,lookup!$AD$68:$AD$72,lookup!$AC$68:$AC$72)</f>
        <v>#N/A</v>
      </c>
      <c r="AM717" s="44" t="str" cm="1">
        <f t="array" ref="AM717">IF(C717="","",IF(_xlfn.XLOOKUP(C717,table_Termination[Connector],table_Termination[Plate_Hole])=1.6,{"4x4","1G"},IF(_xlfn.XLOOKUP(C717,table_Termination[Connector],table_Termination[Plate_Hole])=2.1,"4x4","None")))</f>
        <v/>
      </c>
      <c r="AO717" s="44" t="str" cm="1">
        <f t="array" ref="AO717">IF(AM717="","None",_xlfn.XLOOKUP(_xlfn.ANCHORARRAY(AM717),lookup!$AC$68:$AC$72,lookup!$AD$68:$AD$72))</f>
        <v>None</v>
      </c>
      <c r="AQ717" s="44" t="s">
        <v>283</v>
      </c>
      <c r="AR717" t="str">
        <f>IF(C717="","",_xlfn.XLOOKUP(_xlfn.XLOOKUP(C717,table_Termination[Connector],table_Termination[SQD_Breaker]),Table_Breaker[breaker],Table_Breaker[Description]))</f>
        <v/>
      </c>
      <c r="AS717" t="str">
        <f>IF(C717="","",_xlfn.XLOOKUP(_xlfn.XLOOKUP(C717,table_Termination[Connector],table_Termination[HV_Siem_Breaker]),Table_Breaker[breaker],Table_Breaker[Description],""))</f>
        <v/>
      </c>
      <c r="AT717" s="44" t="s">
        <v>283</v>
      </c>
      <c r="AU717" t="e">
        <f t="shared" si="124"/>
        <v>#N/A</v>
      </c>
      <c r="AV717" t="e">
        <f t="shared" si="125"/>
        <v>#N/A</v>
      </c>
      <c r="AW717" s="44" t="str" cm="1">
        <f t="array" ref="AW717">IF(D717="","",_xlfn.TOROW(lookup!A898:A910))</f>
        <v/>
      </c>
    </row>
    <row r="718" spans="1:49" x14ac:dyDescent="0.25">
      <c r="A718" s="56">
        <v>709</v>
      </c>
      <c r="B718" s="57" t="str">
        <f t="shared" si="121"/>
        <v/>
      </c>
      <c r="C718" s="58"/>
      <c r="D718" s="58"/>
      <c r="E718" s="57"/>
      <c r="F718" s="57" t="str">
        <f t="shared" si="122"/>
        <v/>
      </c>
      <c r="G718" s="57"/>
      <c r="H718" s="59"/>
      <c r="I718" s="59" t="s">
        <v>183</v>
      </c>
      <c r="J718" s="59" t="s">
        <v>183</v>
      </c>
      <c r="K718" s="59"/>
      <c r="L718" s="60" t="str">
        <f t="shared" si="116"/>
        <v/>
      </c>
      <c r="M718" s="60" t="str">
        <f t="shared" si="117"/>
        <v/>
      </c>
      <c r="N718" s="59"/>
      <c r="O718" s="59"/>
      <c r="P718" s="61"/>
      <c r="Q718" s="61"/>
      <c r="R718" s="62" t="str">
        <f>IF(C718="","",_xlfn.XLOOKUP(C718,table_Termination[Connector],table_Termination[Conduit_Size]))</f>
        <v/>
      </c>
      <c r="S718" s="63" t="str">
        <f>IF(C718="","",_xlfn.XLOOKUP(C718,table_Termination[Connector],table_Termination[Wire AWG]))</f>
        <v/>
      </c>
      <c r="T718" s="64" t="str">
        <f t="shared" si="119"/>
        <v/>
      </c>
      <c r="U718" s="65" t="str">
        <f>IF(C718="","",LEFT(_xlfn.XLOOKUP(C718,table_Termination[Connector],table_Termination[Voltage]),3))</f>
        <v/>
      </c>
      <c r="V718" s="66" t="str">
        <f t="shared" si="118"/>
        <v/>
      </c>
      <c r="W718" s="64" t="str" cm="1">
        <f t="array" aca="1" ref="W718" ca="1">IF(C718="","",IF(D718="MCC","------",IF(K718="","Black",_xlfn.XLOOKUP(K718,Table_RotateWireColor[circuit],INDIRECT("Table_RotateWireColor["&amp;U718&amp;"]")))))</f>
        <v/>
      </c>
      <c r="X718" s="64" t="str" cm="1">
        <f t="array" aca="1" ref="X718" ca="1">IF(C718="","",IF(D718="MCC","-----",IF(AH718=1,"-",IF(K718="","Red",_xlfn.XLOOKUP(L718,Table_RotateWireColor[circuit],INDIRECT("Table_RotateWireColor["&amp;U718&amp;"]"))))))</f>
        <v/>
      </c>
      <c r="Y718" s="64" t="str" cm="1">
        <f t="array" aca="1" ref="Y718" ca="1">IF(C718="","",IF(D718="MCC","-----",IF(AH718&lt;=2,"-",IF(K718="","Blue",_xlfn.XLOOKUP(M718,Table_RotateWireColor[circuit],INDIRECT("Table_RotateWireColor["&amp;U718&amp;"]"))))))</f>
        <v/>
      </c>
      <c r="Z718" s="64" t="str" cm="1">
        <f t="array" aca="1" ref="Z718" ca="1">IF(C718="","",IF(D718="MCC","-----",IF(AI718&lt;&gt;1,"-",IF(K718="","White",_xlfn.XLOOKUP("N",Table_RotateWireColor[circuit],INDIRECT("Table_RotateWireColor["&amp;U718&amp;"]"))))))</f>
        <v/>
      </c>
      <c r="AA718" s="64" t="str">
        <f t="shared" si="123"/>
        <v/>
      </c>
      <c r="AB718" s="67" t="str">
        <f>IF(C718="","","PWxx-"&amp;_xlfn.XLOOKUP(C718,table_Termination[Connector],table_Termination[Abbreviation])&amp;"T-xxSALx("&amp;IF(D718="LFMC",0,IF(D718="MCC",1,3))&amp;IF(Q718="Bolt",1,0)&amp;IF(AL718="None",0,IF(AL718="1G",1,IF(AL718="4x4",2,3)))&amp;")")</f>
        <v/>
      </c>
      <c r="AC718" s="68" t="str">
        <f>IF(D718="MCC","MC Cable Wire Colors "&amp;_xlfn.XLOOKUP(C718,table_Termination[Connector],table_Termination[MCC_Wire_Colors]),"")</f>
        <v/>
      </c>
      <c r="AD718" s="69"/>
      <c r="AG718" t="e">
        <f>IF(AND(LEFT(C718,2)="L6",_xlfn.NUMBERVALUE(LEFT(U718,3))&gt;250),"1ph",_xlfn.XLOOKUP(C718,table_Termination[Connector],table_Termination[Phasing]))</f>
        <v>#N/A</v>
      </c>
      <c r="AH718" t="e">
        <f>_xlfn.XLOOKUP('Order Entry'!AG718,lookup!$O$3:$O$7,lookup!$P$3:$P$7)</f>
        <v>#N/A</v>
      </c>
      <c r="AI718" t="e">
        <f>_xlfn.XLOOKUP('Order Entry'!AG718,lookup!$O$3:$O$7,lookup!$Q$3:$Q$7)</f>
        <v>#N/A</v>
      </c>
      <c r="AJ718">
        <f t="shared" si="120"/>
        <v>0</v>
      </c>
      <c r="AK718" t="e">
        <f>_xlfn.XLOOKUP(C718,table_Termination[Connector],table_Termination[Plate_Hole])</f>
        <v>#N/A</v>
      </c>
      <c r="AL718" t="e">
        <f>_xlfn.XLOOKUP(V718,lookup!$AD$68:$AD$72,lookup!$AC$68:$AC$72)</f>
        <v>#N/A</v>
      </c>
      <c r="AM718" s="44" t="str" cm="1">
        <f t="array" ref="AM718">IF(C718="","",IF(_xlfn.XLOOKUP(C718,table_Termination[Connector],table_Termination[Plate_Hole])=1.6,{"4x4","1G"},IF(_xlfn.XLOOKUP(C718,table_Termination[Connector],table_Termination[Plate_Hole])=2.1,"4x4","None")))</f>
        <v/>
      </c>
      <c r="AO718" s="44" t="str" cm="1">
        <f t="array" ref="AO718">IF(AM718="","None",_xlfn.XLOOKUP(_xlfn.ANCHORARRAY(AM718),lookup!$AC$68:$AC$72,lookup!$AD$68:$AD$72))</f>
        <v>None</v>
      </c>
      <c r="AQ718" s="44" t="s">
        <v>283</v>
      </c>
      <c r="AR718" t="str">
        <f>IF(C718="","",_xlfn.XLOOKUP(_xlfn.XLOOKUP(C718,table_Termination[Connector],table_Termination[SQD_Breaker]),Table_Breaker[breaker],Table_Breaker[Description]))</f>
        <v/>
      </c>
      <c r="AS718" t="str">
        <f>IF(C718="","",_xlfn.XLOOKUP(_xlfn.XLOOKUP(C718,table_Termination[Connector],table_Termination[HV_Siem_Breaker]),Table_Breaker[breaker],Table_Breaker[Description],""))</f>
        <v/>
      </c>
      <c r="AT718" s="44" t="s">
        <v>283</v>
      </c>
      <c r="AU718" t="e">
        <f t="shared" si="124"/>
        <v>#N/A</v>
      </c>
      <c r="AV718" t="e">
        <f t="shared" si="125"/>
        <v>#N/A</v>
      </c>
      <c r="AW718" s="44" t="str" cm="1">
        <f t="array" ref="AW718">IF(D718="","",_xlfn.TOROW(lookup!A899:A911))</f>
        <v/>
      </c>
    </row>
    <row r="719" spans="1:49" x14ac:dyDescent="0.25">
      <c r="A719" s="56">
        <v>710</v>
      </c>
      <c r="B719" s="57" t="str">
        <f t="shared" si="121"/>
        <v/>
      </c>
      <c r="C719" s="58"/>
      <c r="D719" s="58"/>
      <c r="E719" s="57"/>
      <c r="F719" s="57" t="str">
        <f t="shared" si="122"/>
        <v/>
      </c>
      <c r="G719" s="57"/>
      <c r="H719" s="59"/>
      <c r="I719" s="59" t="s">
        <v>183</v>
      </c>
      <c r="J719" s="59" t="s">
        <v>183</v>
      </c>
      <c r="K719" s="59"/>
      <c r="L719" s="60" t="str">
        <f t="shared" si="116"/>
        <v/>
      </c>
      <c r="M719" s="60" t="str">
        <f t="shared" si="117"/>
        <v/>
      </c>
      <c r="N719" s="59"/>
      <c r="O719" s="59"/>
      <c r="P719" s="61"/>
      <c r="Q719" s="61"/>
      <c r="R719" s="62" t="str">
        <f>IF(C719="","",_xlfn.XLOOKUP(C719,table_Termination[Connector],table_Termination[Conduit_Size]))</f>
        <v/>
      </c>
      <c r="S719" s="63" t="str">
        <f>IF(C719="","",_xlfn.XLOOKUP(C719,table_Termination[Connector],table_Termination[Wire AWG]))</f>
        <v/>
      </c>
      <c r="T719" s="64" t="str">
        <f t="shared" si="119"/>
        <v/>
      </c>
      <c r="U719" s="65" t="str">
        <f>IF(C719="","",LEFT(_xlfn.XLOOKUP(C719,table_Termination[Connector],table_Termination[Voltage]),3))</f>
        <v/>
      </c>
      <c r="V719" s="66" t="str">
        <f t="shared" si="118"/>
        <v/>
      </c>
      <c r="W719" s="64" t="str" cm="1">
        <f t="array" aca="1" ref="W719" ca="1">IF(C719="","",IF(D719="MCC","------",IF(K719="","Black",_xlfn.XLOOKUP(K719,Table_RotateWireColor[circuit],INDIRECT("Table_RotateWireColor["&amp;U719&amp;"]")))))</f>
        <v/>
      </c>
      <c r="X719" s="64" t="str" cm="1">
        <f t="array" aca="1" ref="X719" ca="1">IF(C719="","",IF(D719="MCC","-----",IF(AH719=1,"-",IF(K719="","Red",_xlfn.XLOOKUP(L719,Table_RotateWireColor[circuit],INDIRECT("Table_RotateWireColor["&amp;U719&amp;"]"))))))</f>
        <v/>
      </c>
      <c r="Y719" s="64" t="str" cm="1">
        <f t="array" aca="1" ref="Y719" ca="1">IF(C719="","",IF(D719="MCC","-----",IF(AH719&lt;=2,"-",IF(K719="","Blue",_xlfn.XLOOKUP(M719,Table_RotateWireColor[circuit],INDIRECT("Table_RotateWireColor["&amp;U719&amp;"]"))))))</f>
        <v/>
      </c>
      <c r="Z719" s="64" t="str" cm="1">
        <f t="array" aca="1" ref="Z719" ca="1">IF(C719="","",IF(D719="MCC","-----",IF(AI719&lt;&gt;1,"-",IF(K719="","White",_xlfn.XLOOKUP("N",Table_RotateWireColor[circuit],INDIRECT("Table_RotateWireColor["&amp;U719&amp;"]"))))))</f>
        <v/>
      </c>
      <c r="AA719" s="64" t="str">
        <f t="shared" si="123"/>
        <v/>
      </c>
      <c r="AB719" s="67" t="str">
        <f>IF(C719="","","PWxx-"&amp;_xlfn.XLOOKUP(C719,table_Termination[Connector],table_Termination[Abbreviation])&amp;"T-xxSALx("&amp;IF(D719="LFMC",0,IF(D719="MCC",1,3))&amp;IF(Q719="Bolt",1,0)&amp;IF(AL719="None",0,IF(AL719="1G",1,IF(AL719="4x4",2,3)))&amp;")")</f>
        <v/>
      </c>
      <c r="AC719" s="68" t="str">
        <f>IF(D719="MCC","MC Cable Wire Colors "&amp;_xlfn.XLOOKUP(C719,table_Termination[Connector],table_Termination[MCC_Wire_Colors]),"")</f>
        <v/>
      </c>
      <c r="AD719" s="69"/>
      <c r="AG719" t="e">
        <f>IF(AND(LEFT(C719,2)="L6",_xlfn.NUMBERVALUE(LEFT(U719,3))&gt;250),"1ph",_xlfn.XLOOKUP(C719,table_Termination[Connector],table_Termination[Phasing]))</f>
        <v>#N/A</v>
      </c>
      <c r="AH719" t="e">
        <f>_xlfn.XLOOKUP('Order Entry'!AG719,lookup!$O$3:$O$7,lookup!$P$3:$P$7)</f>
        <v>#N/A</v>
      </c>
      <c r="AI719" t="e">
        <f>_xlfn.XLOOKUP('Order Entry'!AG719,lookup!$O$3:$O$7,lookup!$Q$3:$Q$7)</f>
        <v>#N/A</v>
      </c>
      <c r="AJ719">
        <f t="shared" si="120"/>
        <v>0</v>
      </c>
      <c r="AK719" t="e">
        <f>_xlfn.XLOOKUP(C719,table_Termination[Connector],table_Termination[Plate_Hole])</f>
        <v>#N/A</v>
      </c>
      <c r="AL719" t="e">
        <f>_xlfn.XLOOKUP(V719,lookup!$AD$68:$AD$72,lookup!$AC$68:$AC$72)</f>
        <v>#N/A</v>
      </c>
      <c r="AM719" s="44" t="str" cm="1">
        <f t="array" ref="AM719">IF(C719="","",IF(_xlfn.XLOOKUP(C719,table_Termination[Connector],table_Termination[Plate_Hole])=1.6,{"4x4","1G"},IF(_xlfn.XLOOKUP(C719,table_Termination[Connector],table_Termination[Plate_Hole])=2.1,"4x4","None")))</f>
        <v/>
      </c>
      <c r="AO719" s="44" t="str" cm="1">
        <f t="array" ref="AO719">IF(AM719="","None",_xlfn.XLOOKUP(_xlfn.ANCHORARRAY(AM719),lookup!$AC$68:$AC$72,lookup!$AD$68:$AD$72))</f>
        <v>None</v>
      </c>
      <c r="AQ719" s="44" t="s">
        <v>283</v>
      </c>
      <c r="AR719" t="str">
        <f>IF(C719="","",_xlfn.XLOOKUP(_xlfn.XLOOKUP(C719,table_Termination[Connector],table_Termination[SQD_Breaker]),Table_Breaker[breaker],Table_Breaker[Description]))</f>
        <v/>
      </c>
      <c r="AS719" t="str">
        <f>IF(C719="","",_xlfn.XLOOKUP(_xlfn.XLOOKUP(C719,table_Termination[Connector],table_Termination[HV_Siem_Breaker]),Table_Breaker[breaker],Table_Breaker[Description],""))</f>
        <v/>
      </c>
      <c r="AT719" s="44" t="s">
        <v>283</v>
      </c>
      <c r="AU719" t="e">
        <f t="shared" si="124"/>
        <v>#N/A</v>
      </c>
      <c r="AV719" t="e">
        <f t="shared" si="125"/>
        <v>#N/A</v>
      </c>
      <c r="AW719" s="44" t="str" cm="1">
        <f t="array" ref="AW719">IF(D719="","",_xlfn.TOROW(lookup!A900:A912))</f>
        <v/>
      </c>
    </row>
    <row r="720" spans="1:49" x14ac:dyDescent="0.25">
      <c r="A720" s="56">
        <v>711</v>
      </c>
      <c r="B720" s="57" t="str">
        <f t="shared" si="121"/>
        <v/>
      </c>
      <c r="C720" s="58"/>
      <c r="D720" s="58"/>
      <c r="E720" s="57"/>
      <c r="F720" s="57" t="str">
        <f t="shared" si="122"/>
        <v/>
      </c>
      <c r="G720" s="57"/>
      <c r="H720" s="59"/>
      <c r="I720" s="59" t="s">
        <v>183</v>
      </c>
      <c r="J720" s="59" t="s">
        <v>183</v>
      </c>
      <c r="K720" s="59"/>
      <c r="L720" s="60" t="str">
        <f t="shared" si="116"/>
        <v/>
      </c>
      <c r="M720" s="60" t="str">
        <f t="shared" si="117"/>
        <v/>
      </c>
      <c r="N720" s="59"/>
      <c r="O720" s="59"/>
      <c r="P720" s="61"/>
      <c r="Q720" s="61"/>
      <c r="R720" s="62" t="str">
        <f>IF(C720="","",_xlfn.XLOOKUP(C720,table_Termination[Connector],table_Termination[Conduit_Size]))</f>
        <v/>
      </c>
      <c r="S720" s="63" t="str">
        <f>IF(C720="","",_xlfn.XLOOKUP(C720,table_Termination[Connector],table_Termination[Wire AWG]))</f>
        <v/>
      </c>
      <c r="T720" s="64" t="str">
        <f t="shared" si="119"/>
        <v/>
      </c>
      <c r="U720" s="65" t="str">
        <f>IF(C720="","",LEFT(_xlfn.XLOOKUP(C720,table_Termination[Connector],table_Termination[Voltage]),3))</f>
        <v/>
      </c>
      <c r="V720" s="66" t="str">
        <f t="shared" si="118"/>
        <v/>
      </c>
      <c r="W720" s="64" t="str" cm="1">
        <f t="array" aca="1" ref="W720" ca="1">IF(C720="","",IF(D720="MCC","------",IF(K720="","Black",_xlfn.XLOOKUP(K720,Table_RotateWireColor[circuit],INDIRECT("Table_RotateWireColor["&amp;U720&amp;"]")))))</f>
        <v/>
      </c>
      <c r="X720" s="64" t="str" cm="1">
        <f t="array" aca="1" ref="X720" ca="1">IF(C720="","",IF(D720="MCC","-----",IF(AH720=1,"-",IF(K720="","Red",_xlfn.XLOOKUP(L720,Table_RotateWireColor[circuit],INDIRECT("Table_RotateWireColor["&amp;U720&amp;"]"))))))</f>
        <v/>
      </c>
      <c r="Y720" s="64" t="str" cm="1">
        <f t="array" aca="1" ref="Y720" ca="1">IF(C720="","",IF(D720="MCC","-----",IF(AH720&lt;=2,"-",IF(K720="","Blue",_xlfn.XLOOKUP(M720,Table_RotateWireColor[circuit],INDIRECT("Table_RotateWireColor["&amp;U720&amp;"]"))))))</f>
        <v/>
      </c>
      <c r="Z720" s="64" t="str" cm="1">
        <f t="array" aca="1" ref="Z720" ca="1">IF(C720="","",IF(D720="MCC","-----",IF(AI720&lt;&gt;1,"-",IF(K720="","White",_xlfn.XLOOKUP("N",Table_RotateWireColor[circuit],INDIRECT("Table_RotateWireColor["&amp;U720&amp;"]"))))))</f>
        <v/>
      </c>
      <c r="AA720" s="64" t="str">
        <f t="shared" si="123"/>
        <v/>
      </c>
      <c r="AB720" s="67" t="str">
        <f>IF(C720="","","PWxx-"&amp;_xlfn.XLOOKUP(C720,table_Termination[Connector],table_Termination[Abbreviation])&amp;"T-xxSALx("&amp;IF(D720="LFMC",0,IF(D720="MCC",1,3))&amp;IF(Q720="Bolt",1,0)&amp;IF(AL720="None",0,IF(AL720="1G",1,IF(AL720="4x4",2,3)))&amp;")")</f>
        <v/>
      </c>
      <c r="AC720" s="68" t="str">
        <f>IF(D720="MCC","MC Cable Wire Colors "&amp;_xlfn.XLOOKUP(C720,table_Termination[Connector],table_Termination[MCC_Wire_Colors]),"")</f>
        <v/>
      </c>
      <c r="AD720" s="69"/>
      <c r="AG720" t="e">
        <f>IF(AND(LEFT(C720,2)="L6",_xlfn.NUMBERVALUE(LEFT(U720,3))&gt;250),"1ph",_xlfn.XLOOKUP(C720,table_Termination[Connector],table_Termination[Phasing]))</f>
        <v>#N/A</v>
      </c>
      <c r="AH720" t="e">
        <f>_xlfn.XLOOKUP('Order Entry'!AG720,lookup!$O$3:$O$7,lookup!$P$3:$P$7)</f>
        <v>#N/A</v>
      </c>
      <c r="AI720" t="e">
        <f>_xlfn.XLOOKUP('Order Entry'!AG720,lookup!$O$3:$O$7,lookup!$Q$3:$Q$7)</f>
        <v>#N/A</v>
      </c>
      <c r="AJ720">
        <f t="shared" si="120"/>
        <v>0</v>
      </c>
      <c r="AK720" t="e">
        <f>_xlfn.XLOOKUP(C720,table_Termination[Connector],table_Termination[Plate_Hole])</f>
        <v>#N/A</v>
      </c>
      <c r="AL720" t="e">
        <f>_xlfn.XLOOKUP(V720,lookup!$AD$68:$AD$72,lookup!$AC$68:$AC$72)</f>
        <v>#N/A</v>
      </c>
      <c r="AM720" s="44" t="str" cm="1">
        <f t="array" ref="AM720">IF(C720="","",IF(_xlfn.XLOOKUP(C720,table_Termination[Connector],table_Termination[Plate_Hole])=1.6,{"4x4","1G"},IF(_xlfn.XLOOKUP(C720,table_Termination[Connector],table_Termination[Plate_Hole])=2.1,"4x4","None")))</f>
        <v/>
      </c>
      <c r="AO720" s="44" t="str" cm="1">
        <f t="array" ref="AO720">IF(AM720="","None",_xlfn.XLOOKUP(_xlfn.ANCHORARRAY(AM720),lookup!$AC$68:$AC$72,lookup!$AD$68:$AD$72))</f>
        <v>None</v>
      </c>
      <c r="AQ720" s="44" t="s">
        <v>283</v>
      </c>
      <c r="AR720" t="str">
        <f>IF(C720="","",_xlfn.XLOOKUP(_xlfn.XLOOKUP(C720,table_Termination[Connector],table_Termination[SQD_Breaker]),Table_Breaker[breaker],Table_Breaker[Description]))</f>
        <v/>
      </c>
      <c r="AS720" t="str">
        <f>IF(C720="","",_xlfn.XLOOKUP(_xlfn.XLOOKUP(C720,table_Termination[Connector],table_Termination[HV_Siem_Breaker]),Table_Breaker[breaker],Table_Breaker[Description],""))</f>
        <v/>
      </c>
      <c r="AT720" s="44" t="s">
        <v>283</v>
      </c>
      <c r="AU720" t="e">
        <f t="shared" si="124"/>
        <v>#N/A</v>
      </c>
      <c r="AV720" t="e">
        <f t="shared" si="125"/>
        <v>#N/A</v>
      </c>
      <c r="AW720" s="44" t="str" cm="1">
        <f t="array" ref="AW720">IF(D720="","",_xlfn.TOROW(lookup!A901:A913))</f>
        <v/>
      </c>
    </row>
    <row r="721" spans="1:49" x14ac:dyDescent="0.25">
      <c r="A721" s="56">
        <v>712</v>
      </c>
      <c r="B721" s="57" t="str">
        <f t="shared" si="121"/>
        <v/>
      </c>
      <c r="C721" s="58"/>
      <c r="D721" s="58"/>
      <c r="E721" s="57"/>
      <c r="F721" s="57" t="str">
        <f t="shared" si="122"/>
        <v/>
      </c>
      <c r="G721" s="57"/>
      <c r="H721" s="59"/>
      <c r="I721" s="59" t="s">
        <v>183</v>
      </c>
      <c r="J721" s="59" t="s">
        <v>183</v>
      </c>
      <c r="K721" s="59"/>
      <c r="L721" s="60" t="str">
        <f t="shared" si="116"/>
        <v/>
      </c>
      <c r="M721" s="60" t="str">
        <f t="shared" si="117"/>
        <v/>
      </c>
      <c r="N721" s="59"/>
      <c r="O721" s="59"/>
      <c r="P721" s="61"/>
      <c r="Q721" s="61"/>
      <c r="R721" s="62" t="str">
        <f>IF(C721="","",_xlfn.XLOOKUP(C721,table_Termination[Connector],table_Termination[Conduit_Size]))</f>
        <v/>
      </c>
      <c r="S721" s="63" t="str">
        <f>IF(C721="","",_xlfn.XLOOKUP(C721,table_Termination[Connector],table_Termination[Wire AWG]))</f>
        <v/>
      </c>
      <c r="T721" s="64" t="str">
        <f t="shared" si="119"/>
        <v/>
      </c>
      <c r="U721" s="65" t="str">
        <f>IF(C721="","",LEFT(_xlfn.XLOOKUP(C721,table_Termination[Connector],table_Termination[Voltage]),3))</f>
        <v/>
      </c>
      <c r="V721" s="66" t="str">
        <f t="shared" si="118"/>
        <v/>
      </c>
      <c r="W721" s="64" t="str" cm="1">
        <f t="array" aca="1" ref="W721" ca="1">IF(C721="","",IF(D721="MCC","------",IF(K721="","Black",_xlfn.XLOOKUP(K721,Table_RotateWireColor[circuit],INDIRECT("Table_RotateWireColor["&amp;U721&amp;"]")))))</f>
        <v/>
      </c>
      <c r="X721" s="64" t="str" cm="1">
        <f t="array" aca="1" ref="X721" ca="1">IF(C721="","",IF(D721="MCC","-----",IF(AH721=1,"-",IF(K721="","Red",_xlfn.XLOOKUP(L721,Table_RotateWireColor[circuit],INDIRECT("Table_RotateWireColor["&amp;U721&amp;"]"))))))</f>
        <v/>
      </c>
      <c r="Y721" s="64" t="str" cm="1">
        <f t="array" aca="1" ref="Y721" ca="1">IF(C721="","",IF(D721="MCC","-----",IF(AH721&lt;=2,"-",IF(K721="","Blue",_xlfn.XLOOKUP(M721,Table_RotateWireColor[circuit],INDIRECT("Table_RotateWireColor["&amp;U721&amp;"]"))))))</f>
        <v/>
      </c>
      <c r="Z721" s="64" t="str" cm="1">
        <f t="array" aca="1" ref="Z721" ca="1">IF(C721="","",IF(D721="MCC","-----",IF(AI721&lt;&gt;1,"-",IF(K721="","White",_xlfn.XLOOKUP("N",Table_RotateWireColor[circuit],INDIRECT("Table_RotateWireColor["&amp;U721&amp;"]"))))))</f>
        <v/>
      </c>
      <c r="AA721" s="64" t="str">
        <f t="shared" si="123"/>
        <v/>
      </c>
      <c r="AB721" s="67" t="str">
        <f>IF(C721="","","PWxx-"&amp;_xlfn.XLOOKUP(C721,table_Termination[Connector],table_Termination[Abbreviation])&amp;"T-xxSALx("&amp;IF(D721="LFMC",0,IF(D721="MCC",1,3))&amp;IF(Q721="Bolt",1,0)&amp;IF(AL721="None",0,IF(AL721="1G",1,IF(AL721="4x4",2,3)))&amp;")")</f>
        <v/>
      </c>
      <c r="AC721" s="68" t="str">
        <f>IF(D721="MCC","MC Cable Wire Colors "&amp;_xlfn.XLOOKUP(C721,table_Termination[Connector],table_Termination[MCC_Wire_Colors]),"")</f>
        <v/>
      </c>
      <c r="AD721" s="69"/>
      <c r="AG721" t="e">
        <f>IF(AND(LEFT(C721,2)="L6",_xlfn.NUMBERVALUE(LEFT(U721,3))&gt;250),"1ph",_xlfn.XLOOKUP(C721,table_Termination[Connector],table_Termination[Phasing]))</f>
        <v>#N/A</v>
      </c>
      <c r="AH721" t="e">
        <f>_xlfn.XLOOKUP('Order Entry'!AG721,lookup!$O$3:$O$7,lookup!$P$3:$P$7)</f>
        <v>#N/A</v>
      </c>
      <c r="AI721" t="e">
        <f>_xlfn.XLOOKUP('Order Entry'!AG721,lookup!$O$3:$O$7,lookup!$Q$3:$Q$7)</f>
        <v>#N/A</v>
      </c>
      <c r="AJ721">
        <f t="shared" si="120"/>
        <v>0</v>
      </c>
      <c r="AK721" t="e">
        <f>_xlfn.XLOOKUP(C721,table_Termination[Connector],table_Termination[Plate_Hole])</f>
        <v>#N/A</v>
      </c>
      <c r="AL721" t="e">
        <f>_xlfn.XLOOKUP(V721,lookup!$AD$68:$AD$72,lookup!$AC$68:$AC$72)</f>
        <v>#N/A</v>
      </c>
      <c r="AM721" s="44" t="str" cm="1">
        <f t="array" ref="AM721">IF(C721="","",IF(_xlfn.XLOOKUP(C721,table_Termination[Connector],table_Termination[Plate_Hole])=1.6,{"4x4","1G"},IF(_xlfn.XLOOKUP(C721,table_Termination[Connector],table_Termination[Plate_Hole])=2.1,"4x4","None")))</f>
        <v/>
      </c>
      <c r="AO721" s="44" t="str" cm="1">
        <f t="array" ref="AO721">IF(AM721="","None",_xlfn.XLOOKUP(_xlfn.ANCHORARRAY(AM721),lookup!$AC$68:$AC$72,lookup!$AD$68:$AD$72))</f>
        <v>None</v>
      </c>
      <c r="AQ721" s="44" t="s">
        <v>283</v>
      </c>
      <c r="AR721" t="str">
        <f>IF(C721="","",_xlfn.XLOOKUP(_xlfn.XLOOKUP(C721,table_Termination[Connector],table_Termination[SQD_Breaker]),Table_Breaker[breaker],Table_Breaker[Description]))</f>
        <v/>
      </c>
      <c r="AS721" t="str">
        <f>IF(C721="","",_xlfn.XLOOKUP(_xlfn.XLOOKUP(C721,table_Termination[Connector],table_Termination[HV_Siem_Breaker]),Table_Breaker[breaker],Table_Breaker[Description],""))</f>
        <v/>
      </c>
      <c r="AT721" s="44" t="s">
        <v>283</v>
      </c>
      <c r="AU721" t="e">
        <f t="shared" si="124"/>
        <v>#N/A</v>
      </c>
      <c r="AV721" t="e">
        <f t="shared" si="125"/>
        <v>#N/A</v>
      </c>
      <c r="AW721" s="44" t="str" cm="1">
        <f t="array" ref="AW721">IF(D721="","",_xlfn.TOROW(lookup!A902:A914))</f>
        <v/>
      </c>
    </row>
    <row r="722" spans="1:49" x14ac:dyDescent="0.25">
      <c r="A722" s="56">
        <v>713</v>
      </c>
      <c r="B722" s="57" t="str">
        <f t="shared" si="121"/>
        <v/>
      </c>
      <c r="C722" s="58"/>
      <c r="D722" s="58"/>
      <c r="E722" s="57"/>
      <c r="F722" s="57" t="str">
        <f t="shared" si="122"/>
        <v/>
      </c>
      <c r="G722" s="57"/>
      <c r="H722" s="59"/>
      <c r="I722" s="59" t="s">
        <v>183</v>
      </c>
      <c r="J722" s="59" t="s">
        <v>183</v>
      </c>
      <c r="K722" s="59"/>
      <c r="L722" s="60" t="str">
        <f t="shared" si="116"/>
        <v/>
      </c>
      <c r="M722" s="60" t="str">
        <f t="shared" si="117"/>
        <v/>
      </c>
      <c r="N722" s="59"/>
      <c r="O722" s="59"/>
      <c r="P722" s="61"/>
      <c r="Q722" s="61"/>
      <c r="R722" s="62" t="str">
        <f>IF(C722="","",_xlfn.XLOOKUP(C722,table_Termination[Connector],table_Termination[Conduit_Size]))</f>
        <v/>
      </c>
      <c r="S722" s="63" t="str">
        <f>IF(C722="","",_xlfn.XLOOKUP(C722,table_Termination[Connector],table_Termination[Wire AWG]))</f>
        <v/>
      </c>
      <c r="T722" s="64" t="str">
        <f t="shared" si="119"/>
        <v/>
      </c>
      <c r="U722" s="65" t="str">
        <f>IF(C722="","",LEFT(_xlfn.XLOOKUP(C722,table_Termination[Connector],table_Termination[Voltage]),3))</f>
        <v/>
      </c>
      <c r="V722" s="66" t="str">
        <f t="shared" si="118"/>
        <v/>
      </c>
      <c r="W722" s="64" t="str" cm="1">
        <f t="array" aca="1" ref="W722" ca="1">IF(C722="","",IF(D722="MCC","------",IF(K722="","Black",_xlfn.XLOOKUP(K722,Table_RotateWireColor[circuit],INDIRECT("Table_RotateWireColor["&amp;U722&amp;"]")))))</f>
        <v/>
      </c>
      <c r="X722" s="64" t="str" cm="1">
        <f t="array" aca="1" ref="X722" ca="1">IF(C722="","",IF(D722="MCC","-----",IF(AH722=1,"-",IF(K722="","Red",_xlfn.XLOOKUP(L722,Table_RotateWireColor[circuit],INDIRECT("Table_RotateWireColor["&amp;U722&amp;"]"))))))</f>
        <v/>
      </c>
      <c r="Y722" s="64" t="str" cm="1">
        <f t="array" aca="1" ref="Y722" ca="1">IF(C722="","",IF(D722="MCC","-----",IF(AH722&lt;=2,"-",IF(K722="","Blue",_xlfn.XLOOKUP(M722,Table_RotateWireColor[circuit],INDIRECT("Table_RotateWireColor["&amp;U722&amp;"]"))))))</f>
        <v/>
      </c>
      <c r="Z722" s="64" t="str" cm="1">
        <f t="array" aca="1" ref="Z722" ca="1">IF(C722="","",IF(D722="MCC","-----",IF(AI722&lt;&gt;1,"-",IF(K722="","White",_xlfn.XLOOKUP("N",Table_RotateWireColor[circuit],INDIRECT("Table_RotateWireColor["&amp;U722&amp;"]"))))))</f>
        <v/>
      </c>
      <c r="AA722" s="64" t="str">
        <f t="shared" si="123"/>
        <v/>
      </c>
      <c r="AB722" s="67" t="str">
        <f>IF(C722="","","PWxx-"&amp;_xlfn.XLOOKUP(C722,table_Termination[Connector],table_Termination[Abbreviation])&amp;"T-xxSALx("&amp;IF(D722="LFMC",0,IF(D722="MCC",1,3))&amp;IF(Q722="Bolt",1,0)&amp;IF(AL722="None",0,IF(AL722="1G",1,IF(AL722="4x4",2,3)))&amp;")")</f>
        <v/>
      </c>
      <c r="AC722" s="68" t="str">
        <f>IF(D722="MCC","MC Cable Wire Colors "&amp;_xlfn.XLOOKUP(C722,table_Termination[Connector],table_Termination[MCC_Wire_Colors]),"")</f>
        <v/>
      </c>
      <c r="AD722" s="69"/>
      <c r="AG722" t="e">
        <f>IF(AND(LEFT(C722,2)="L6",_xlfn.NUMBERVALUE(LEFT(U722,3))&gt;250),"1ph",_xlfn.XLOOKUP(C722,table_Termination[Connector],table_Termination[Phasing]))</f>
        <v>#N/A</v>
      </c>
      <c r="AH722" t="e">
        <f>_xlfn.XLOOKUP('Order Entry'!AG722,lookup!$O$3:$O$7,lookup!$P$3:$P$7)</f>
        <v>#N/A</v>
      </c>
      <c r="AI722" t="e">
        <f>_xlfn.XLOOKUP('Order Entry'!AG722,lookup!$O$3:$O$7,lookup!$Q$3:$Q$7)</f>
        <v>#N/A</v>
      </c>
      <c r="AJ722">
        <f t="shared" si="120"/>
        <v>0</v>
      </c>
      <c r="AK722" t="e">
        <f>_xlfn.XLOOKUP(C722,table_Termination[Connector],table_Termination[Plate_Hole])</f>
        <v>#N/A</v>
      </c>
      <c r="AL722" t="e">
        <f>_xlfn.XLOOKUP(V722,lookup!$AD$68:$AD$72,lookup!$AC$68:$AC$72)</f>
        <v>#N/A</v>
      </c>
      <c r="AM722" s="44" t="str" cm="1">
        <f t="array" ref="AM722">IF(C722="","",IF(_xlfn.XLOOKUP(C722,table_Termination[Connector],table_Termination[Plate_Hole])=1.6,{"4x4","1G"},IF(_xlfn.XLOOKUP(C722,table_Termination[Connector],table_Termination[Plate_Hole])=2.1,"4x4","None")))</f>
        <v/>
      </c>
      <c r="AO722" s="44" t="str" cm="1">
        <f t="array" ref="AO722">IF(AM722="","None",_xlfn.XLOOKUP(_xlfn.ANCHORARRAY(AM722),lookup!$AC$68:$AC$72,lookup!$AD$68:$AD$72))</f>
        <v>None</v>
      </c>
      <c r="AQ722" s="44" t="s">
        <v>283</v>
      </c>
      <c r="AR722" t="str">
        <f>IF(C722="","",_xlfn.XLOOKUP(_xlfn.XLOOKUP(C722,table_Termination[Connector],table_Termination[SQD_Breaker]),Table_Breaker[breaker],Table_Breaker[Description]))</f>
        <v/>
      </c>
      <c r="AS722" t="str">
        <f>IF(C722="","",_xlfn.XLOOKUP(_xlfn.XLOOKUP(C722,table_Termination[Connector],table_Termination[HV_Siem_Breaker]),Table_Breaker[breaker],Table_Breaker[Description],""))</f>
        <v/>
      </c>
      <c r="AT722" s="44" t="s">
        <v>283</v>
      </c>
      <c r="AU722" t="e">
        <f t="shared" si="124"/>
        <v>#N/A</v>
      </c>
      <c r="AV722" t="e">
        <f t="shared" si="125"/>
        <v>#N/A</v>
      </c>
      <c r="AW722" s="44" t="str" cm="1">
        <f t="array" ref="AW722">IF(D722="","",_xlfn.TOROW(lookup!A903:A915))</f>
        <v/>
      </c>
    </row>
    <row r="723" spans="1:49" x14ac:dyDescent="0.25">
      <c r="A723" s="56">
        <v>714</v>
      </c>
      <c r="B723" s="57" t="str">
        <f t="shared" si="121"/>
        <v/>
      </c>
      <c r="C723" s="58"/>
      <c r="D723" s="58"/>
      <c r="E723" s="57"/>
      <c r="F723" s="57" t="str">
        <f t="shared" si="122"/>
        <v/>
      </c>
      <c r="G723" s="57"/>
      <c r="H723" s="59"/>
      <c r="I723" s="59" t="s">
        <v>183</v>
      </c>
      <c r="J723" s="59" t="s">
        <v>183</v>
      </c>
      <c r="K723" s="59"/>
      <c r="L723" s="60" t="str">
        <f t="shared" si="116"/>
        <v/>
      </c>
      <c r="M723" s="60" t="str">
        <f t="shared" si="117"/>
        <v/>
      </c>
      <c r="N723" s="59"/>
      <c r="O723" s="59"/>
      <c r="P723" s="61"/>
      <c r="Q723" s="61"/>
      <c r="R723" s="62" t="str">
        <f>IF(C723="","",_xlfn.XLOOKUP(C723,table_Termination[Connector],table_Termination[Conduit_Size]))</f>
        <v/>
      </c>
      <c r="S723" s="63" t="str">
        <f>IF(C723="","",_xlfn.XLOOKUP(C723,table_Termination[Connector],table_Termination[Wire AWG]))</f>
        <v/>
      </c>
      <c r="T723" s="64" t="str">
        <f t="shared" si="119"/>
        <v/>
      </c>
      <c r="U723" s="65" t="str">
        <f>IF(C723="","",LEFT(_xlfn.XLOOKUP(C723,table_Termination[Connector],table_Termination[Voltage]),3))</f>
        <v/>
      </c>
      <c r="V723" s="66" t="str">
        <f t="shared" si="118"/>
        <v/>
      </c>
      <c r="W723" s="64" t="str" cm="1">
        <f t="array" aca="1" ref="W723" ca="1">IF(C723="","",IF(D723="MCC","------",IF(K723="","Black",_xlfn.XLOOKUP(K723,Table_RotateWireColor[circuit],INDIRECT("Table_RotateWireColor["&amp;U723&amp;"]")))))</f>
        <v/>
      </c>
      <c r="X723" s="64" t="str" cm="1">
        <f t="array" aca="1" ref="X723" ca="1">IF(C723="","",IF(D723="MCC","-----",IF(AH723=1,"-",IF(K723="","Red",_xlfn.XLOOKUP(L723,Table_RotateWireColor[circuit],INDIRECT("Table_RotateWireColor["&amp;U723&amp;"]"))))))</f>
        <v/>
      </c>
      <c r="Y723" s="64" t="str" cm="1">
        <f t="array" aca="1" ref="Y723" ca="1">IF(C723="","",IF(D723="MCC","-----",IF(AH723&lt;=2,"-",IF(K723="","Blue",_xlfn.XLOOKUP(M723,Table_RotateWireColor[circuit],INDIRECT("Table_RotateWireColor["&amp;U723&amp;"]"))))))</f>
        <v/>
      </c>
      <c r="Z723" s="64" t="str" cm="1">
        <f t="array" aca="1" ref="Z723" ca="1">IF(C723="","",IF(D723="MCC","-----",IF(AI723&lt;&gt;1,"-",IF(K723="","White",_xlfn.XLOOKUP("N",Table_RotateWireColor[circuit],INDIRECT("Table_RotateWireColor["&amp;U723&amp;"]"))))))</f>
        <v/>
      </c>
      <c r="AA723" s="64" t="str">
        <f t="shared" si="123"/>
        <v/>
      </c>
      <c r="AB723" s="67" t="str">
        <f>IF(C723="","","PWxx-"&amp;_xlfn.XLOOKUP(C723,table_Termination[Connector],table_Termination[Abbreviation])&amp;"T-xxSALx("&amp;IF(D723="LFMC",0,IF(D723="MCC",1,3))&amp;IF(Q723="Bolt",1,0)&amp;IF(AL723="None",0,IF(AL723="1G",1,IF(AL723="4x4",2,3)))&amp;")")</f>
        <v/>
      </c>
      <c r="AC723" s="68" t="str">
        <f>IF(D723="MCC","MC Cable Wire Colors "&amp;_xlfn.XLOOKUP(C723,table_Termination[Connector],table_Termination[MCC_Wire_Colors]),"")</f>
        <v/>
      </c>
      <c r="AD723" s="69"/>
      <c r="AG723" t="e">
        <f>IF(AND(LEFT(C723,2)="L6",_xlfn.NUMBERVALUE(LEFT(U723,3))&gt;250),"1ph",_xlfn.XLOOKUP(C723,table_Termination[Connector],table_Termination[Phasing]))</f>
        <v>#N/A</v>
      </c>
      <c r="AH723" t="e">
        <f>_xlfn.XLOOKUP('Order Entry'!AG723,lookup!$O$3:$O$7,lookup!$P$3:$P$7)</f>
        <v>#N/A</v>
      </c>
      <c r="AI723" t="e">
        <f>_xlfn.XLOOKUP('Order Entry'!AG723,lookup!$O$3:$O$7,lookup!$Q$3:$Q$7)</f>
        <v>#N/A</v>
      </c>
      <c r="AJ723">
        <f t="shared" si="120"/>
        <v>0</v>
      </c>
      <c r="AK723" t="e">
        <f>_xlfn.XLOOKUP(C723,table_Termination[Connector],table_Termination[Plate_Hole])</f>
        <v>#N/A</v>
      </c>
      <c r="AL723" t="e">
        <f>_xlfn.XLOOKUP(V723,lookup!$AD$68:$AD$72,lookup!$AC$68:$AC$72)</f>
        <v>#N/A</v>
      </c>
      <c r="AM723" s="44" t="str" cm="1">
        <f t="array" ref="AM723">IF(C723="","",IF(_xlfn.XLOOKUP(C723,table_Termination[Connector],table_Termination[Plate_Hole])=1.6,{"4x4","1G"},IF(_xlfn.XLOOKUP(C723,table_Termination[Connector],table_Termination[Plate_Hole])=2.1,"4x4","None")))</f>
        <v/>
      </c>
      <c r="AO723" s="44" t="str" cm="1">
        <f t="array" ref="AO723">IF(AM723="","None",_xlfn.XLOOKUP(_xlfn.ANCHORARRAY(AM723),lookup!$AC$68:$AC$72,lookup!$AD$68:$AD$72))</f>
        <v>None</v>
      </c>
      <c r="AQ723" s="44" t="s">
        <v>283</v>
      </c>
      <c r="AR723" t="str">
        <f>IF(C723="","",_xlfn.XLOOKUP(_xlfn.XLOOKUP(C723,table_Termination[Connector],table_Termination[SQD_Breaker]),Table_Breaker[breaker],Table_Breaker[Description]))</f>
        <v/>
      </c>
      <c r="AS723" t="str">
        <f>IF(C723="","",_xlfn.XLOOKUP(_xlfn.XLOOKUP(C723,table_Termination[Connector],table_Termination[HV_Siem_Breaker]),Table_Breaker[breaker],Table_Breaker[Description],""))</f>
        <v/>
      </c>
      <c r="AT723" s="44" t="s">
        <v>283</v>
      </c>
      <c r="AU723" t="e">
        <f t="shared" si="124"/>
        <v>#N/A</v>
      </c>
      <c r="AV723" t="e">
        <f t="shared" si="125"/>
        <v>#N/A</v>
      </c>
      <c r="AW723" s="44" t="str" cm="1">
        <f t="array" ref="AW723">IF(D723="","",_xlfn.TOROW(lookup!A904:A916))</f>
        <v/>
      </c>
    </row>
    <row r="724" spans="1:49" x14ac:dyDescent="0.25">
      <c r="A724" s="56">
        <v>715</v>
      </c>
      <c r="B724" s="57" t="str">
        <f t="shared" si="121"/>
        <v/>
      </c>
      <c r="C724" s="58"/>
      <c r="D724" s="58"/>
      <c r="E724" s="57"/>
      <c r="F724" s="57" t="str">
        <f t="shared" si="122"/>
        <v/>
      </c>
      <c r="G724" s="57"/>
      <c r="H724" s="59"/>
      <c r="I724" s="59" t="s">
        <v>183</v>
      </c>
      <c r="J724" s="59" t="s">
        <v>183</v>
      </c>
      <c r="K724" s="59"/>
      <c r="L724" s="60" t="str">
        <f t="shared" si="116"/>
        <v/>
      </c>
      <c r="M724" s="60" t="str">
        <f t="shared" si="117"/>
        <v/>
      </c>
      <c r="N724" s="59"/>
      <c r="O724" s="59"/>
      <c r="P724" s="61"/>
      <c r="Q724" s="61"/>
      <c r="R724" s="62" t="str">
        <f>IF(C724="","",_xlfn.XLOOKUP(C724,table_Termination[Connector],table_Termination[Conduit_Size]))</f>
        <v/>
      </c>
      <c r="S724" s="63" t="str">
        <f>IF(C724="","",_xlfn.XLOOKUP(C724,table_Termination[Connector],table_Termination[Wire AWG]))</f>
        <v/>
      </c>
      <c r="T724" s="64" t="str">
        <f t="shared" si="119"/>
        <v/>
      </c>
      <c r="U724" s="65" t="str">
        <f>IF(C724="","",LEFT(_xlfn.XLOOKUP(C724,table_Termination[Connector],table_Termination[Voltage]),3))</f>
        <v/>
      </c>
      <c r="V724" s="66" t="str">
        <f t="shared" si="118"/>
        <v/>
      </c>
      <c r="W724" s="64" t="str" cm="1">
        <f t="array" aca="1" ref="W724" ca="1">IF(C724="","",IF(D724="MCC","------",IF(K724="","Black",_xlfn.XLOOKUP(K724,Table_RotateWireColor[circuit],INDIRECT("Table_RotateWireColor["&amp;U724&amp;"]")))))</f>
        <v/>
      </c>
      <c r="X724" s="64" t="str" cm="1">
        <f t="array" aca="1" ref="X724" ca="1">IF(C724="","",IF(D724="MCC","-----",IF(AH724=1,"-",IF(K724="","Red",_xlfn.XLOOKUP(L724,Table_RotateWireColor[circuit],INDIRECT("Table_RotateWireColor["&amp;U724&amp;"]"))))))</f>
        <v/>
      </c>
      <c r="Y724" s="64" t="str" cm="1">
        <f t="array" aca="1" ref="Y724" ca="1">IF(C724="","",IF(D724="MCC","-----",IF(AH724&lt;=2,"-",IF(K724="","Blue",_xlfn.XLOOKUP(M724,Table_RotateWireColor[circuit],INDIRECT("Table_RotateWireColor["&amp;U724&amp;"]"))))))</f>
        <v/>
      </c>
      <c r="Z724" s="64" t="str" cm="1">
        <f t="array" aca="1" ref="Z724" ca="1">IF(C724="","",IF(D724="MCC","-----",IF(AI724&lt;&gt;1,"-",IF(K724="","White",_xlfn.XLOOKUP("N",Table_RotateWireColor[circuit],INDIRECT("Table_RotateWireColor["&amp;U724&amp;"]"))))))</f>
        <v/>
      </c>
      <c r="AA724" s="64" t="str">
        <f t="shared" si="123"/>
        <v/>
      </c>
      <c r="AB724" s="67" t="str">
        <f>IF(C724="","","PWxx-"&amp;_xlfn.XLOOKUP(C724,table_Termination[Connector],table_Termination[Abbreviation])&amp;"T-xxSALx("&amp;IF(D724="LFMC",0,IF(D724="MCC",1,3))&amp;IF(Q724="Bolt",1,0)&amp;IF(AL724="None",0,IF(AL724="1G",1,IF(AL724="4x4",2,3)))&amp;")")</f>
        <v/>
      </c>
      <c r="AC724" s="68" t="str">
        <f>IF(D724="MCC","MC Cable Wire Colors "&amp;_xlfn.XLOOKUP(C724,table_Termination[Connector],table_Termination[MCC_Wire_Colors]),"")</f>
        <v/>
      </c>
      <c r="AD724" s="69"/>
      <c r="AG724" t="e">
        <f>IF(AND(LEFT(C724,2)="L6",_xlfn.NUMBERVALUE(LEFT(U724,3))&gt;250),"1ph",_xlfn.XLOOKUP(C724,table_Termination[Connector],table_Termination[Phasing]))</f>
        <v>#N/A</v>
      </c>
      <c r="AH724" t="e">
        <f>_xlfn.XLOOKUP('Order Entry'!AG724,lookup!$O$3:$O$7,lookup!$P$3:$P$7)</f>
        <v>#N/A</v>
      </c>
      <c r="AI724" t="e">
        <f>_xlfn.XLOOKUP('Order Entry'!AG724,lookup!$O$3:$O$7,lookup!$Q$3:$Q$7)</f>
        <v>#N/A</v>
      </c>
      <c r="AJ724">
        <f t="shared" si="120"/>
        <v>0</v>
      </c>
      <c r="AK724" t="e">
        <f>_xlfn.XLOOKUP(C724,table_Termination[Connector],table_Termination[Plate_Hole])</f>
        <v>#N/A</v>
      </c>
      <c r="AL724" t="e">
        <f>_xlfn.XLOOKUP(V724,lookup!$AD$68:$AD$72,lookup!$AC$68:$AC$72)</f>
        <v>#N/A</v>
      </c>
      <c r="AM724" s="44" t="str" cm="1">
        <f t="array" ref="AM724">IF(C724="","",IF(_xlfn.XLOOKUP(C724,table_Termination[Connector],table_Termination[Plate_Hole])=1.6,{"4x4","1G"},IF(_xlfn.XLOOKUP(C724,table_Termination[Connector],table_Termination[Plate_Hole])=2.1,"4x4","None")))</f>
        <v/>
      </c>
      <c r="AO724" s="44" t="str" cm="1">
        <f t="array" ref="AO724">IF(AM724="","None",_xlfn.XLOOKUP(_xlfn.ANCHORARRAY(AM724),lookup!$AC$68:$AC$72,lookup!$AD$68:$AD$72))</f>
        <v>None</v>
      </c>
      <c r="AQ724" s="44" t="s">
        <v>283</v>
      </c>
      <c r="AR724" t="str">
        <f>IF(C724="","",_xlfn.XLOOKUP(_xlfn.XLOOKUP(C724,table_Termination[Connector],table_Termination[SQD_Breaker]),Table_Breaker[breaker],Table_Breaker[Description]))</f>
        <v/>
      </c>
      <c r="AS724" t="str">
        <f>IF(C724="","",_xlfn.XLOOKUP(_xlfn.XLOOKUP(C724,table_Termination[Connector],table_Termination[HV_Siem_Breaker]),Table_Breaker[breaker],Table_Breaker[Description],""))</f>
        <v/>
      </c>
      <c r="AT724" s="44" t="s">
        <v>283</v>
      </c>
      <c r="AU724" t="e">
        <f t="shared" si="124"/>
        <v>#N/A</v>
      </c>
      <c r="AV724" t="e">
        <f t="shared" si="125"/>
        <v>#N/A</v>
      </c>
      <c r="AW724" s="44" t="str" cm="1">
        <f t="array" ref="AW724">IF(D724="","",_xlfn.TOROW(lookup!A905:A917))</f>
        <v/>
      </c>
    </row>
    <row r="725" spans="1:49" x14ac:dyDescent="0.25">
      <c r="A725" s="56">
        <v>716</v>
      </c>
      <c r="B725" s="57" t="str">
        <f t="shared" si="121"/>
        <v/>
      </c>
      <c r="C725" s="58"/>
      <c r="D725" s="58"/>
      <c r="E725" s="57"/>
      <c r="F725" s="57" t="str">
        <f t="shared" si="122"/>
        <v/>
      </c>
      <c r="G725" s="57"/>
      <c r="H725" s="59"/>
      <c r="I725" s="59" t="s">
        <v>183</v>
      </c>
      <c r="J725" s="59" t="s">
        <v>183</v>
      </c>
      <c r="K725" s="59"/>
      <c r="L725" s="60" t="str">
        <f t="shared" si="116"/>
        <v/>
      </c>
      <c r="M725" s="60" t="str">
        <f t="shared" si="117"/>
        <v/>
      </c>
      <c r="N725" s="59"/>
      <c r="O725" s="59"/>
      <c r="P725" s="61"/>
      <c r="Q725" s="61"/>
      <c r="R725" s="62" t="str">
        <f>IF(C725="","",_xlfn.XLOOKUP(C725,table_Termination[Connector],table_Termination[Conduit_Size]))</f>
        <v/>
      </c>
      <c r="S725" s="63" t="str">
        <f>IF(C725="","",_xlfn.XLOOKUP(C725,table_Termination[Connector],table_Termination[Wire AWG]))</f>
        <v/>
      </c>
      <c r="T725" s="64" t="str">
        <f t="shared" si="119"/>
        <v/>
      </c>
      <c r="U725" s="65" t="str">
        <f>IF(C725="","",LEFT(_xlfn.XLOOKUP(C725,table_Termination[Connector],table_Termination[Voltage]),3))</f>
        <v/>
      </c>
      <c r="V725" s="66" t="str">
        <f t="shared" si="118"/>
        <v/>
      </c>
      <c r="W725" s="64" t="str" cm="1">
        <f t="array" aca="1" ref="W725" ca="1">IF(C725="","",IF(D725="MCC","------",IF(K725="","Black",_xlfn.XLOOKUP(K725,Table_RotateWireColor[circuit],INDIRECT("Table_RotateWireColor["&amp;U725&amp;"]")))))</f>
        <v/>
      </c>
      <c r="X725" s="64" t="str" cm="1">
        <f t="array" aca="1" ref="X725" ca="1">IF(C725="","",IF(D725="MCC","-----",IF(AH725=1,"-",IF(K725="","Red",_xlfn.XLOOKUP(L725,Table_RotateWireColor[circuit],INDIRECT("Table_RotateWireColor["&amp;U725&amp;"]"))))))</f>
        <v/>
      </c>
      <c r="Y725" s="64" t="str" cm="1">
        <f t="array" aca="1" ref="Y725" ca="1">IF(C725="","",IF(D725="MCC","-----",IF(AH725&lt;=2,"-",IF(K725="","Blue",_xlfn.XLOOKUP(M725,Table_RotateWireColor[circuit],INDIRECT("Table_RotateWireColor["&amp;U725&amp;"]"))))))</f>
        <v/>
      </c>
      <c r="Z725" s="64" t="str" cm="1">
        <f t="array" aca="1" ref="Z725" ca="1">IF(C725="","",IF(D725="MCC","-----",IF(AI725&lt;&gt;1,"-",IF(K725="","White",_xlfn.XLOOKUP("N",Table_RotateWireColor[circuit],INDIRECT("Table_RotateWireColor["&amp;U725&amp;"]"))))))</f>
        <v/>
      </c>
      <c r="AA725" s="64" t="str">
        <f t="shared" si="123"/>
        <v/>
      </c>
      <c r="AB725" s="67" t="str">
        <f>IF(C725="","","PWxx-"&amp;_xlfn.XLOOKUP(C725,table_Termination[Connector],table_Termination[Abbreviation])&amp;"T-xxSALx("&amp;IF(D725="LFMC",0,IF(D725="MCC",1,3))&amp;IF(Q725="Bolt",1,0)&amp;IF(AL725="None",0,IF(AL725="1G",1,IF(AL725="4x4",2,3)))&amp;")")</f>
        <v/>
      </c>
      <c r="AC725" s="68" t="str">
        <f>IF(D725="MCC","MC Cable Wire Colors "&amp;_xlfn.XLOOKUP(C725,table_Termination[Connector],table_Termination[MCC_Wire_Colors]),"")</f>
        <v/>
      </c>
      <c r="AD725" s="69"/>
      <c r="AG725" t="e">
        <f>IF(AND(LEFT(C725,2)="L6",_xlfn.NUMBERVALUE(LEFT(U725,3))&gt;250),"1ph",_xlfn.XLOOKUP(C725,table_Termination[Connector],table_Termination[Phasing]))</f>
        <v>#N/A</v>
      </c>
      <c r="AH725" t="e">
        <f>_xlfn.XLOOKUP('Order Entry'!AG725,lookup!$O$3:$O$7,lookup!$P$3:$P$7)</f>
        <v>#N/A</v>
      </c>
      <c r="AI725" t="e">
        <f>_xlfn.XLOOKUP('Order Entry'!AG725,lookup!$O$3:$O$7,lookup!$Q$3:$Q$7)</f>
        <v>#N/A</v>
      </c>
      <c r="AJ725">
        <f t="shared" si="120"/>
        <v>0</v>
      </c>
      <c r="AK725" t="e">
        <f>_xlfn.XLOOKUP(C725,table_Termination[Connector],table_Termination[Plate_Hole])</f>
        <v>#N/A</v>
      </c>
      <c r="AL725" t="e">
        <f>_xlfn.XLOOKUP(V725,lookup!$AD$68:$AD$72,lookup!$AC$68:$AC$72)</f>
        <v>#N/A</v>
      </c>
      <c r="AM725" s="44" t="str" cm="1">
        <f t="array" ref="AM725">IF(C725="","",IF(_xlfn.XLOOKUP(C725,table_Termination[Connector],table_Termination[Plate_Hole])=1.6,{"4x4","1G"},IF(_xlfn.XLOOKUP(C725,table_Termination[Connector],table_Termination[Plate_Hole])=2.1,"4x4","None")))</f>
        <v/>
      </c>
      <c r="AO725" s="44" t="str" cm="1">
        <f t="array" ref="AO725">IF(AM725="","None",_xlfn.XLOOKUP(_xlfn.ANCHORARRAY(AM725),lookup!$AC$68:$AC$72,lookup!$AD$68:$AD$72))</f>
        <v>None</v>
      </c>
      <c r="AQ725" s="44" t="s">
        <v>283</v>
      </c>
      <c r="AR725" t="str">
        <f>IF(C725="","",_xlfn.XLOOKUP(_xlfn.XLOOKUP(C725,table_Termination[Connector],table_Termination[SQD_Breaker]),Table_Breaker[breaker],Table_Breaker[Description]))</f>
        <v/>
      </c>
      <c r="AS725" t="str">
        <f>IF(C725="","",_xlfn.XLOOKUP(_xlfn.XLOOKUP(C725,table_Termination[Connector],table_Termination[HV_Siem_Breaker]),Table_Breaker[breaker],Table_Breaker[Description],""))</f>
        <v/>
      </c>
      <c r="AT725" s="44" t="s">
        <v>283</v>
      </c>
      <c r="AU725" t="e">
        <f t="shared" si="124"/>
        <v>#N/A</v>
      </c>
      <c r="AV725" t="e">
        <f t="shared" si="125"/>
        <v>#N/A</v>
      </c>
      <c r="AW725" s="44" t="str" cm="1">
        <f t="array" ref="AW725">IF(D725="","",_xlfn.TOROW(lookup!A906:A918))</f>
        <v/>
      </c>
    </row>
    <row r="726" spans="1:49" x14ac:dyDescent="0.25">
      <c r="A726" s="56">
        <v>717</v>
      </c>
      <c r="B726" s="57" t="str">
        <f t="shared" si="121"/>
        <v/>
      </c>
      <c r="C726" s="58"/>
      <c r="D726" s="58"/>
      <c r="E726" s="57"/>
      <c r="F726" s="57" t="str">
        <f t="shared" si="122"/>
        <v/>
      </c>
      <c r="G726" s="57"/>
      <c r="H726" s="59"/>
      <c r="I726" s="59" t="s">
        <v>183</v>
      </c>
      <c r="J726" s="59" t="s">
        <v>183</v>
      </c>
      <c r="K726" s="59"/>
      <c r="L726" s="60" t="str">
        <f t="shared" si="116"/>
        <v/>
      </c>
      <c r="M726" s="60" t="str">
        <f t="shared" si="117"/>
        <v/>
      </c>
      <c r="N726" s="59"/>
      <c r="O726" s="59"/>
      <c r="P726" s="61"/>
      <c r="Q726" s="61"/>
      <c r="R726" s="62" t="str">
        <f>IF(C726="","",_xlfn.XLOOKUP(C726,table_Termination[Connector],table_Termination[Conduit_Size]))</f>
        <v/>
      </c>
      <c r="S726" s="63" t="str">
        <f>IF(C726="","",_xlfn.XLOOKUP(C726,table_Termination[Connector],table_Termination[Wire AWG]))</f>
        <v/>
      </c>
      <c r="T726" s="64" t="str">
        <f t="shared" si="119"/>
        <v/>
      </c>
      <c r="U726" s="65" t="str">
        <f>IF(C726="","",LEFT(_xlfn.XLOOKUP(C726,table_Termination[Connector],table_Termination[Voltage]),3))</f>
        <v/>
      </c>
      <c r="V726" s="66" t="str">
        <f t="shared" si="118"/>
        <v/>
      </c>
      <c r="W726" s="64" t="str" cm="1">
        <f t="array" aca="1" ref="W726" ca="1">IF(C726="","",IF(D726="MCC","------",IF(K726="","Black",_xlfn.XLOOKUP(K726,Table_RotateWireColor[circuit],INDIRECT("Table_RotateWireColor["&amp;U726&amp;"]")))))</f>
        <v/>
      </c>
      <c r="X726" s="64" t="str" cm="1">
        <f t="array" aca="1" ref="X726" ca="1">IF(C726="","",IF(D726="MCC","-----",IF(AH726=1,"-",IF(K726="","Red",_xlfn.XLOOKUP(L726,Table_RotateWireColor[circuit],INDIRECT("Table_RotateWireColor["&amp;U726&amp;"]"))))))</f>
        <v/>
      </c>
      <c r="Y726" s="64" t="str" cm="1">
        <f t="array" aca="1" ref="Y726" ca="1">IF(C726="","",IF(D726="MCC","-----",IF(AH726&lt;=2,"-",IF(K726="","Blue",_xlfn.XLOOKUP(M726,Table_RotateWireColor[circuit],INDIRECT("Table_RotateWireColor["&amp;U726&amp;"]"))))))</f>
        <v/>
      </c>
      <c r="Z726" s="64" t="str" cm="1">
        <f t="array" aca="1" ref="Z726" ca="1">IF(C726="","",IF(D726="MCC","-----",IF(AI726&lt;&gt;1,"-",IF(K726="","White",_xlfn.XLOOKUP("N",Table_RotateWireColor[circuit],INDIRECT("Table_RotateWireColor["&amp;U726&amp;"]"))))))</f>
        <v/>
      </c>
      <c r="AA726" s="64" t="str">
        <f t="shared" si="123"/>
        <v/>
      </c>
      <c r="AB726" s="67" t="str">
        <f>IF(C726="","","PWxx-"&amp;_xlfn.XLOOKUP(C726,table_Termination[Connector],table_Termination[Abbreviation])&amp;"T-xxSALx("&amp;IF(D726="LFMC",0,IF(D726="MCC",1,3))&amp;IF(Q726="Bolt",1,0)&amp;IF(AL726="None",0,IF(AL726="1G",1,IF(AL726="4x4",2,3)))&amp;")")</f>
        <v/>
      </c>
      <c r="AC726" s="68" t="str">
        <f>IF(D726="MCC","MC Cable Wire Colors "&amp;_xlfn.XLOOKUP(C726,table_Termination[Connector],table_Termination[MCC_Wire_Colors]),"")</f>
        <v/>
      </c>
      <c r="AD726" s="69"/>
      <c r="AG726" t="e">
        <f>IF(AND(LEFT(C726,2)="L6",_xlfn.NUMBERVALUE(LEFT(U726,3))&gt;250),"1ph",_xlfn.XLOOKUP(C726,table_Termination[Connector],table_Termination[Phasing]))</f>
        <v>#N/A</v>
      </c>
      <c r="AH726" t="e">
        <f>_xlfn.XLOOKUP('Order Entry'!AG726,lookup!$O$3:$O$7,lookup!$P$3:$P$7)</f>
        <v>#N/A</v>
      </c>
      <c r="AI726" t="e">
        <f>_xlfn.XLOOKUP('Order Entry'!AG726,lookup!$O$3:$O$7,lookup!$Q$3:$Q$7)</f>
        <v>#N/A</v>
      </c>
      <c r="AJ726">
        <f t="shared" si="120"/>
        <v>0</v>
      </c>
      <c r="AK726" t="e">
        <f>_xlfn.XLOOKUP(C726,table_Termination[Connector],table_Termination[Plate_Hole])</f>
        <v>#N/A</v>
      </c>
      <c r="AL726" t="e">
        <f>_xlfn.XLOOKUP(V726,lookup!$AD$68:$AD$72,lookup!$AC$68:$AC$72)</f>
        <v>#N/A</v>
      </c>
      <c r="AM726" s="44" t="str" cm="1">
        <f t="array" ref="AM726">IF(C726="","",IF(_xlfn.XLOOKUP(C726,table_Termination[Connector],table_Termination[Plate_Hole])=1.6,{"4x4","1G"},IF(_xlfn.XLOOKUP(C726,table_Termination[Connector],table_Termination[Plate_Hole])=2.1,"4x4","None")))</f>
        <v/>
      </c>
      <c r="AO726" s="44" t="str" cm="1">
        <f t="array" ref="AO726">IF(AM726="","None",_xlfn.XLOOKUP(_xlfn.ANCHORARRAY(AM726),lookup!$AC$68:$AC$72,lookup!$AD$68:$AD$72))</f>
        <v>None</v>
      </c>
      <c r="AQ726" s="44" t="s">
        <v>283</v>
      </c>
      <c r="AR726" t="str">
        <f>IF(C726="","",_xlfn.XLOOKUP(_xlfn.XLOOKUP(C726,table_Termination[Connector],table_Termination[SQD_Breaker]),Table_Breaker[breaker],Table_Breaker[Description]))</f>
        <v/>
      </c>
      <c r="AS726" t="str">
        <f>IF(C726="","",_xlfn.XLOOKUP(_xlfn.XLOOKUP(C726,table_Termination[Connector],table_Termination[HV_Siem_Breaker]),Table_Breaker[breaker],Table_Breaker[Description],""))</f>
        <v/>
      </c>
      <c r="AT726" s="44" t="s">
        <v>283</v>
      </c>
      <c r="AU726" t="e">
        <f t="shared" si="124"/>
        <v>#N/A</v>
      </c>
      <c r="AV726" t="e">
        <f t="shared" si="125"/>
        <v>#N/A</v>
      </c>
      <c r="AW726" s="44" t="str" cm="1">
        <f t="array" ref="AW726">IF(D726="","",_xlfn.TOROW(lookup!A907:A919))</f>
        <v/>
      </c>
    </row>
    <row r="727" spans="1:49" x14ac:dyDescent="0.25">
      <c r="A727" s="56">
        <v>718</v>
      </c>
      <c r="B727" s="57" t="str">
        <f t="shared" si="121"/>
        <v/>
      </c>
      <c r="C727" s="58"/>
      <c r="D727" s="58"/>
      <c r="E727" s="57"/>
      <c r="F727" s="57" t="str">
        <f t="shared" si="122"/>
        <v/>
      </c>
      <c r="G727" s="57"/>
      <c r="H727" s="59"/>
      <c r="I727" s="59" t="s">
        <v>183</v>
      </c>
      <c r="J727" s="59" t="s">
        <v>183</v>
      </c>
      <c r="K727" s="59"/>
      <c r="L727" s="60" t="str">
        <f t="shared" si="116"/>
        <v/>
      </c>
      <c r="M727" s="60" t="str">
        <f t="shared" si="117"/>
        <v/>
      </c>
      <c r="N727" s="59"/>
      <c r="O727" s="59"/>
      <c r="P727" s="61"/>
      <c r="Q727" s="61"/>
      <c r="R727" s="62" t="str">
        <f>IF(C727="","",_xlfn.XLOOKUP(C727,table_Termination[Connector],table_Termination[Conduit_Size]))</f>
        <v/>
      </c>
      <c r="S727" s="63" t="str">
        <f>IF(C727="","",_xlfn.XLOOKUP(C727,table_Termination[Connector],table_Termination[Wire AWG]))</f>
        <v/>
      </c>
      <c r="T727" s="64" t="str">
        <f t="shared" si="119"/>
        <v/>
      </c>
      <c r="U727" s="65" t="str">
        <f>IF(C727="","",LEFT(_xlfn.XLOOKUP(C727,table_Termination[Connector],table_Termination[Voltage]),3))</f>
        <v/>
      </c>
      <c r="V727" s="66" t="str">
        <f t="shared" si="118"/>
        <v/>
      </c>
      <c r="W727" s="64" t="str" cm="1">
        <f t="array" aca="1" ref="W727" ca="1">IF(C727="","",IF(D727="MCC","------",IF(K727="","Black",_xlfn.XLOOKUP(K727,Table_RotateWireColor[circuit],INDIRECT("Table_RotateWireColor["&amp;U727&amp;"]")))))</f>
        <v/>
      </c>
      <c r="X727" s="64" t="str" cm="1">
        <f t="array" aca="1" ref="X727" ca="1">IF(C727="","",IF(D727="MCC","-----",IF(AH727=1,"-",IF(K727="","Red",_xlfn.XLOOKUP(L727,Table_RotateWireColor[circuit],INDIRECT("Table_RotateWireColor["&amp;U727&amp;"]"))))))</f>
        <v/>
      </c>
      <c r="Y727" s="64" t="str" cm="1">
        <f t="array" aca="1" ref="Y727" ca="1">IF(C727="","",IF(D727="MCC","-----",IF(AH727&lt;=2,"-",IF(K727="","Blue",_xlfn.XLOOKUP(M727,Table_RotateWireColor[circuit],INDIRECT("Table_RotateWireColor["&amp;U727&amp;"]"))))))</f>
        <v/>
      </c>
      <c r="Z727" s="64" t="str" cm="1">
        <f t="array" aca="1" ref="Z727" ca="1">IF(C727="","",IF(D727="MCC","-----",IF(AI727&lt;&gt;1,"-",IF(K727="","White",_xlfn.XLOOKUP("N",Table_RotateWireColor[circuit],INDIRECT("Table_RotateWireColor["&amp;U727&amp;"]"))))))</f>
        <v/>
      </c>
      <c r="AA727" s="64" t="str">
        <f t="shared" si="123"/>
        <v/>
      </c>
      <c r="AB727" s="67" t="str">
        <f>IF(C727="","","PWxx-"&amp;_xlfn.XLOOKUP(C727,table_Termination[Connector],table_Termination[Abbreviation])&amp;"T-xxSALx("&amp;IF(D727="LFMC",0,IF(D727="MCC",1,3))&amp;IF(Q727="Bolt",1,0)&amp;IF(AL727="None",0,IF(AL727="1G",1,IF(AL727="4x4",2,3)))&amp;")")</f>
        <v/>
      </c>
      <c r="AC727" s="68" t="str">
        <f>IF(D727="MCC","MC Cable Wire Colors "&amp;_xlfn.XLOOKUP(C727,table_Termination[Connector],table_Termination[MCC_Wire_Colors]),"")</f>
        <v/>
      </c>
      <c r="AD727" s="69"/>
      <c r="AG727" t="e">
        <f>IF(AND(LEFT(C727,2)="L6",_xlfn.NUMBERVALUE(LEFT(U727,3))&gt;250),"1ph",_xlfn.XLOOKUP(C727,table_Termination[Connector],table_Termination[Phasing]))</f>
        <v>#N/A</v>
      </c>
      <c r="AH727" t="e">
        <f>_xlfn.XLOOKUP('Order Entry'!AG727,lookup!$O$3:$O$7,lookup!$P$3:$P$7)</f>
        <v>#N/A</v>
      </c>
      <c r="AI727" t="e">
        <f>_xlfn.XLOOKUP('Order Entry'!AG727,lookup!$O$3:$O$7,lookup!$Q$3:$Q$7)</f>
        <v>#N/A</v>
      </c>
      <c r="AJ727">
        <f t="shared" si="120"/>
        <v>0</v>
      </c>
      <c r="AK727" t="e">
        <f>_xlfn.XLOOKUP(C727,table_Termination[Connector],table_Termination[Plate_Hole])</f>
        <v>#N/A</v>
      </c>
      <c r="AL727" t="e">
        <f>_xlfn.XLOOKUP(V727,lookup!$AD$68:$AD$72,lookup!$AC$68:$AC$72)</f>
        <v>#N/A</v>
      </c>
      <c r="AM727" s="44" t="str" cm="1">
        <f t="array" ref="AM727">IF(C727="","",IF(_xlfn.XLOOKUP(C727,table_Termination[Connector],table_Termination[Plate_Hole])=1.6,{"4x4","1G"},IF(_xlfn.XLOOKUP(C727,table_Termination[Connector],table_Termination[Plate_Hole])=2.1,"4x4","None")))</f>
        <v/>
      </c>
      <c r="AO727" s="44" t="str" cm="1">
        <f t="array" ref="AO727">IF(AM727="","None",_xlfn.XLOOKUP(_xlfn.ANCHORARRAY(AM727),lookup!$AC$68:$AC$72,lookup!$AD$68:$AD$72))</f>
        <v>None</v>
      </c>
      <c r="AQ727" s="44" t="s">
        <v>283</v>
      </c>
      <c r="AR727" t="str">
        <f>IF(C727="","",_xlfn.XLOOKUP(_xlfn.XLOOKUP(C727,table_Termination[Connector],table_Termination[SQD_Breaker]),Table_Breaker[breaker],Table_Breaker[Description]))</f>
        <v/>
      </c>
      <c r="AS727" t="str">
        <f>IF(C727="","",_xlfn.XLOOKUP(_xlfn.XLOOKUP(C727,table_Termination[Connector],table_Termination[HV_Siem_Breaker]),Table_Breaker[breaker],Table_Breaker[Description],""))</f>
        <v/>
      </c>
      <c r="AT727" s="44" t="s">
        <v>283</v>
      </c>
      <c r="AU727" t="e">
        <f t="shared" si="124"/>
        <v>#N/A</v>
      </c>
      <c r="AV727" t="e">
        <f t="shared" si="125"/>
        <v>#N/A</v>
      </c>
      <c r="AW727" s="44" t="str" cm="1">
        <f t="array" ref="AW727">IF(D727="","",_xlfn.TOROW(lookup!A908:A920))</f>
        <v/>
      </c>
    </row>
    <row r="728" spans="1:49" x14ac:dyDescent="0.25">
      <c r="A728" s="56">
        <v>719</v>
      </c>
      <c r="B728" s="57" t="str">
        <f t="shared" si="121"/>
        <v/>
      </c>
      <c r="C728" s="58"/>
      <c r="D728" s="58"/>
      <c r="E728" s="57"/>
      <c r="F728" s="57" t="str">
        <f t="shared" si="122"/>
        <v/>
      </c>
      <c r="G728" s="57"/>
      <c r="H728" s="59"/>
      <c r="I728" s="59" t="s">
        <v>183</v>
      </c>
      <c r="J728" s="59" t="s">
        <v>183</v>
      </c>
      <c r="K728" s="59"/>
      <c r="L728" s="60" t="str">
        <f t="shared" si="116"/>
        <v/>
      </c>
      <c r="M728" s="60" t="str">
        <f t="shared" si="117"/>
        <v/>
      </c>
      <c r="N728" s="59"/>
      <c r="O728" s="59"/>
      <c r="P728" s="61"/>
      <c r="Q728" s="61"/>
      <c r="R728" s="62" t="str">
        <f>IF(C728="","",_xlfn.XLOOKUP(C728,table_Termination[Connector],table_Termination[Conduit_Size]))</f>
        <v/>
      </c>
      <c r="S728" s="63" t="str">
        <f>IF(C728="","",_xlfn.XLOOKUP(C728,table_Termination[Connector],table_Termination[Wire AWG]))</f>
        <v/>
      </c>
      <c r="T728" s="64" t="str">
        <f t="shared" si="119"/>
        <v/>
      </c>
      <c r="U728" s="65" t="str">
        <f>IF(C728="","",LEFT(_xlfn.XLOOKUP(C728,table_Termination[Connector],table_Termination[Voltage]),3))</f>
        <v/>
      </c>
      <c r="V728" s="66" t="str">
        <f t="shared" si="118"/>
        <v/>
      </c>
      <c r="W728" s="64" t="str" cm="1">
        <f t="array" aca="1" ref="W728" ca="1">IF(C728="","",IF(D728="MCC","------",IF(K728="","Black",_xlfn.XLOOKUP(K728,Table_RotateWireColor[circuit],INDIRECT("Table_RotateWireColor["&amp;U728&amp;"]")))))</f>
        <v/>
      </c>
      <c r="X728" s="64" t="str" cm="1">
        <f t="array" aca="1" ref="X728" ca="1">IF(C728="","",IF(D728="MCC","-----",IF(AH728=1,"-",IF(K728="","Red",_xlfn.XLOOKUP(L728,Table_RotateWireColor[circuit],INDIRECT("Table_RotateWireColor["&amp;U728&amp;"]"))))))</f>
        <v/>
      </c>
      <c r="Y728" s="64" t="str" cm="1">
        <f t="array" aca="1" ref="Y728" ca="1">IF(C728="","",IF(D728="MCC","-----",IF(AH728&lt;=2,"-",IF(K728="","Blue",_xlfn.XLOOKUP(M728,Table_RotateWireColor[circuit],INDIRECT("Table_RotateWireColor["&amp;U728&amp;"]"))))))</f>
        <v/>
      </c>
      <c r="Z728" s="64" t="str" cm="1">
        <f t="array" aca="1" ref="Z728" ca="1">IF(C728="","",IF(D728="MCC","-----",IF(AI728&lt;&gt;1,"-",IF(K728="","White",_xlfn.XLOOKUP("N",Table_RotateWireColor[circuit],INDIRECT("Table_RotateWireColor["&amp;U728&amp;"]"))))))</f>
        <v/>
      </c>
      <c r="AA728" s="64" t="str">
        <f t="shared" si="123"/>
        <v/>
      </c>
      <c r="AB728" s="67" t="str">
        <f>IF(C728="","","PWxx-"&amp;_xlfn.XLOOKUP(C728,table_Termination[Connector],table_Termination[Abbreviation])&amp;"T-xxSALx("&amp;IF(D728="LFMC",0,IF(D728="MCC",1,3))&amp;IF(Q728="Bolt",1,0)&amp;IF(AL728="None",0,IF(AL728="1G",1,IF(AL728="4x4",2,3)))&amp;")")</f>
        <v/>
      </c>
      <c r="AC728" s="68" t="str">
        <f>IF(D728="MCC","MC Cable Wire Colors "&amp;_xlfn.XLOOKUP(C728,table_Termination[Connector],table_Termination[MCC_Wire_Colors]),"")</f>
        <v/>
      </c>
      <c r="AD728" s="69"/>
      <c r="AG728" t="e">
        <f>IF(AND(LEFT(C728,2)="L6",_xlfn.NUMBERVALUE(LEFT(U728,3))&gt;250),"1ph",_xlfn.XLOOKUP(C728,table_Termination[Connector],table_Termination[Phasing]))</f>
        <v>#N/A</v>
      </c>
      <c r="AH728" t="e">
        <f>_xlfn.XLOOKUP('Order Entry'!AG728,lookup!$O$3:$O$7,lookup!$P$3:$P$7)</f>
        <v>#N/A</v>
      </c>
      <c r="AI728" t="e">
        <f>_xlfn.XLOOKUP('Order Entry'!AG728,lookup!$O$3:$O$7,lookup!$Q$3:$Q$7)</f>
        <v>#N/A</v>
      </c>
      <c r="AJ728">
        <f t="shared" si="120"/>
        <v>0</v>
      </c>
      <c r="AK728" t="e">
        <f>_xlfn.XLOOKUP(C728,table_Termination[Connector],table_Termination[Plate_Hole])</f>
        <v>#N/A</v>
      </c>
      <c r="AL728" t="e">
        <f>_xlfn.XLOOKUP(V728,lookup!$AD$68:$AD$72,lookup!$AC$68:$AC$72)</f>
        <v>#N/A</v>
      </c>
      <c r="AM728" s="44" t="str" cm="1">
        <f t="array" ref="AM728">IF(C728="","",IF(_xlfn.XLOOKUP(C728,table_Termination[Connector],table_Termination[Plate_Hole])=1.6,{"4x4","1G"},IF(_xlfn.XLOOKUP(C728,table_Termination[Connector],table_Termination[Plate_Hole])=2.1,"4x4","None")))</f>
        <v/>
      </c>
      <c r="AO728" s="44" t="str" cm="1">
        <f t="array" ref="AO728">IF(AM728="","None",_xlfn.XLOOKUP(_xlfn.ANCHORARRAY(AM728),lookup!$AC$68:$AC$72,lookup!$AD$68:$AD$72))</f>
        <v>None</v>
      </c>
      <c r="AQ728" s="44" t="s">
        <v>283</v>
      </c>
      <c r="AR728" t="str">
        <f>IF(C728="","",_xlfn.XLOOKUP(_xlfn.XLOOKUP(C728,table_Termination[Connector],table_Termination[SQD_Breaker]),Table_Breaker[breaker],Table_Breaker[Description]))</f>
        <v/>
      </c>
      <c r="AS728" t="str">
        <f>IF(C728="","",_xlfn.XLOOKUP(_xlfn.XLOOKUP(C728,table_Termination[Connector],table_Termination[HV_Siem_Breaker]),Table_Breaker[breaker],Table_Breaker[Description],""))</f>
        <v/>
      </c>
      <c r="AT728" s="44" t="s">
        <v>283</v>
      </c>
      <c r="AU728" t="e">
        <f t="shared" si="124"/>
        <v>#N/A</v>
      </c>
      <c r="AV728" t="e">
        <f t="shared" si="125"/>
        <v>#N/A</v>
      </c>
      <c r="AW728" s="44" t="str" cm="1">
        <f t="array" ref="AW728">IF(D728="","",_xlfn.TOROW(lookup!A909:A921))</f>
        <v/>
      </c>
    </row>
    <row r="729" spans="1:49" x14ac:dyDescent="0.25">
      <c r="A729" s="56">
        <v>720</v>
      </c>
      <c r="B729" s="57" t="str">
        <f t="shared" si="121"/>
        <v/>
      </c>
      <c r="C729" s="58"/>
      <c r="D729" s="58"/>
      <c r="E729" s="57"/>
      <c r="F729" s="57" t="str">
        <f t="shared" si="122"/>
        <v/>
      </c>
      <c r="G729" s="57"/>
      <c r="H729" s="59"/>
      <c r="I729" s="59" t="s">
        <v>183</v>
      </c>
      <c r="J729" s="59" t="s">
        <v>183</v>
      </c>
      <c r="K729" s="59"/>
      <c r="L729" s="60" t="str">
        <f t="shared" ref="L729:L792" si="126">IF(K729="","",IF(AG729="1ph","-",K729+2))</f>
        <v/>
      </c>
      <c r="M729" s="60" t="str">
        <f t="shared" ref="M729:M792" si="127">IF(K729="","",IF(OR(L729="-",AG729="1LL"),"-",L729+2))</f>
        <v/>
      </c>
      <c r="N729" s="59"/>
      <c r="O729" s="59"/>
      <c r="P729" s="61"/>
      <c r="Q729" s="61"/>
      <c r="R729" s="62" t="str">
        <f>IF(C729="","",_xlfn.XLOOKUP(C729,table_Termination[Connector],table_Termination[Conduit_Size]))</f>
        <v/>
      </c>
      <c r="S729" s="63" t="str">
        <f>IF(C729="","",_xlfn.XLOOKUP(C729,table_Termination[Connector],table_Termination[Wire AWG]))</f>
        <v/>
      </c>
      <c r="T729" s="64" t="str">
        <f t="shared" si="119"/>
        <v/>
      </c>
      <c r="U729" s="65" t="str">
        <f>IF(C729="","",LEFT(_xlfn.XLOOKUP(C729,table_Termination[Connector],table_Termination[Voltage]),3))</f>
        <v/>
      </c>
      <c r="V729" s="66" t="str">
        <f t="shared" ref="V729:V792" si="128">IF(C729="","",AO729)</f>
        <v/>
      </c>
      <c r="W729" s="64" t="str" cm="1">
        <f t="array" aca="1" ref="W729" ca="1">IF(C729="","",IF(D729="MCC","------",IF(K729="","Black",_xlfn.XLOOKUP(K729,Table_RotateWireColor[circuit],INDIRECT("Table_RotateWireColor["&amp;U729&amp;"]")))))</f>
        <v/>
      </c>
      <c r="X729" s="64" t="str" cm="1">
        <f t="array" aca="1" ref="X729" ca="1">IF(C729="","",IF(D729="MCC","-----",IF(AH729=1,"-",IF(K729="","Red",_xlfn.XLOOKUP(L729,Table_RotateWireColor[circuit],INDIRECT("Table_RotateWireColor["&amp;U729&amp;"]"))))))</f>
        <v/>
      </c>
      <c r="Y729" s="64" t="str" cm="1">
        <f t="array" aca="1" ref="Y729" ca="1">IF(C729="","",IF(D729="MCC","-----",IF(AH729&lt;=2,"-",IF(K729="","Blue",_xlfn.XLOOKUP(M729,Table_RotateWireColor[circuit],INDIRECT("Table_RotateWireColor["&amp;U729&amp;"]"))))))</f>
        <v/>
      </c>
      <c r="Z729" s="64" t="str" cm="1">
        <f t="array" aca="1" ref="Z729" ca="1">IF(C729="","",IF(D729="MCC","-----",IF(AI729&lt;&gt;1,"-",IF(K729="","White",_xlfn.XLOOKUP("N",Table_RotateWireColor[circuit],INDIRECT("Table_RotateWireColor["&amp;U729&amp;"]"))))))</f>
        <v/>
      </c>
      <c r="AA729" s="64" t="str">
        <f t="shared" si="123"/>
        <v/>
      </c>
      <c r="AB729" s="67" t="str">
        <f>IF(C729="","","PWxx-"&amp;_xlfn.XLOOKUP(C729,table_Termination[Connector],table_Termination[Abbreviation])&amp;"T-xxSALx("&amp;IF(D729="LFMC",0,IF(D729="MCC",1,3))&amp;IF(Q729="Bolt",1,0)&amp;IF(AL729="None",0,IF(AL729="1G",1,IF(AL729="4x4",2,3)))&amp;")")</f>
        <v/>
      </c>
      <c r="AC729" s="68" t="str">
        <f>IF(D729="MCC","MC Cable Wire Colors "&amp;_xlfn.XLOOKUP(C729,table_Termination[Connector],table_Termination[MCC_Wire_Colors]),"")</f>
        <v/>
      </c>
      <c r="AD729" s="69"/>
      <c r="AG729" t="e">
        <f>IF(AND(LEFT(C729,2)="L6",_xlfn.NUMBERVALUE(LEFT(U729,3))&gt;250),"1ph",_xlfn.XLOOKUP(C729,table_Termination[Connector],table_Termination[Phasing]))</f>
        <v>#N/A</v>
      </c>
      <c r="AH729" t="e">
        <f>_xlfn.XLOOKUP('Order Entry'!AG729,lookup!$O$3:$O$7,lookup!$P$3:$P$7)</f>
        <v>#N/A</v>
      </c>
      <c r="AI729" t="e">
        <f>_xlfn.XLOOKUP('Order Entry'!AG729,lookup!$O$3:$O$7,lookup!$Q$3:$Q$7)</f>
        <v>#N/A</v>
      </c>
      <c r="AJ729">
        <f t="shared" si="120"/>
        <v>0</v>
      </c>
      <c r="AK729" t="e">
        <f>_xlfn.XLOOKUP(C729,table_Termination[Connector],table_Termination[Plate_Hole])</f>
        <v>#N/A</v>
      </c>
      <c r="AL729" t="e">
        <f>_xlfn.XLOOKUP(V729,lookup!$AD$68:$AD$72,lookup!$AC$68:$AC$72)</f>
        <v>#N/A</v>
      </c>
      <c r="AM729" s="44" t="str" cm="1">
        <f t="array" ref="AM729">IF(C729="","",IF(_xlfn.XLOOKUP(C729,table_Termination[Connector],table_Termination[Plate_Hole])=1.6,{"4x4","1G"},IF(_xlfn.XLOOKUP(C729,table_Termination[Connector],table_Termination[Plate_Hole])=2.1,"4x4","None")))</f>
        <v/>
      </c>
      <c r="AO729" s="44" t="str" cm="1">
        <f t="array" ref="AO729">IF(AM729="","None",_xlfn.XLOOKUP(_xlfn.ANCHORARRAY(AM729),lookup!$AC$68:$AC$72,lookup!$AD$68:$AD$72))</f>
        <v>None</v>
      </c>
      <c r="AQ729" s="44" t="s">
        <v>283</v>
      </c>
      <c r="AR729" t="str">
        <f>IF(C729="","",_xlfn.XLOOKUP(_xlfn.XLOOKUP(C729,table_Termination[Connector],table_Termination[SQD_Breaker]),Table_Breaker[breaker],Table_Breaker[Description]))</f>
        <v/>
      </c>
      <c r="AS729" t="str">
        <f>IF(C729="","",_xlfn.XLOOKUP(_xlfn.XLOOKUP(C729,table_Termination[Connector],table_Termination[HV_Siem_Breaker]),Table_Breaker[breaker],Table_Breaker[Description],""))</f>
        <v/>
      </c>
      <c r="AT729" s="44" t="s">
        <v>283</v>
      </c>
      <c r="AU729" t="e">
        <f t="shared" si="124"/>
        <v>#N/A</v>
      </c>
      <c r="AV729" t="e">
        <f t="shared" si="125"/>
        <v>#N/A</v>
      </c>
      <c r="AW729" s="44" t="str" cm="1">
        <f t="array" ref="AW729">IF(D729="","",_xlfn.TOROW(lookup!A910:A922))</f>
        <v/>
      </c>
    </row>
    <row r="730" spans="1:49" x14ac:dyDescent="0.25">
      <c r="A730" s="56">
        <v>721</v>
      </c>
      <c r="B730" s="57" t="str">
        <f t="shared" si="121"/>
        <v/>
      </c>
      <c r="C730" s="58"/>
      <c r="D730" s="58"/>
      <c r="E730" s="57"/>
      <c r="F730" s="57" t="str">
        <f t="shared" si="122"/>
        <v/>
      </c>
      <c r="G730" s="57"/>
      <c r="H730" s="59"/>
      <c r="I730" s="59" t="s">
        <v>183</v>
      </c>
      <c r="J730" s="59" t="s">
        <v>183</v>
      </c>
      <c r="K730" s="59"/>
      <c r="L730" s="60" t="str">
        <f t="shared" si="126"/>
        <v/>
      </c>
      <c r="M730" s="60" t="str">
        <f t="shared" si="127"/>
        <v/>
      </c>
      <c r="N730" s="59"/>
      <c r="O730" s="59"/>
      <c r="P730" s="61"/>
      <c r="Q730" s="61"/>
      <c r="R730" s="62" t="str">
        <f>IF(C730="","",_xlfn.XLOOKUP(C730,table_Termination[Connector],table_Termination[Conduit_Size]))</f>
        <v/>
      </c>
      <c r="S730" s="63" t="str">
        <f>IF(C730="","",_xlfn.XLOOKUP(C730,table_Termination[Connector],table_Termination[Wire AWG]))</f>
        <v/>
      </c>
      <c r="T730" s="64" t="str">
        <f t="shared" si="119"/>
        <v/>
      </c>
      <c r="U730" s="65" t="str">
        <f>IF(C730="","",LEFT(_xlfn.XLOOKUP(C730,table_Termination[Connector],table_Termination[Voltage]),3))</f>
        <v/>
      </c>
      <c r="V730" s="66" t="str">
        <f t="shared" si="128"/>
        <v/>
      </c>
      <c r="W730" s="64" t="str" cm="1">
        <f t="array" aca="1" ref="W730" ca="1">IF(C730="","",IF(D730="MCC","------",IF(K730="","Black",_xlfn.XLOOKUP(K730,Table_RotateWireColor[circuit],INDIRECT("Table_RotateWireColor["&amp;U730&amp;"]")))))</f>
        <v/>
      </c>
      <c r="X730" s="64" t="str" cm="1">
        <f t="array" aca="1" ref="X730" ca="1">IF(C730="","",IF(D730="MCC","-----",IF(AH730=1,"-",IF(K730="","Red",_xlfn.XLOOKUP(L730,Table_RotateWireColor[circuit],INDIRECT("Table_RotateWireColor["&amp;U730&amp;"]"))))))</f>
        <v/>
      </c>
      <c r="Y730" s="64" t="str" cm="1">
        <f t="array" aca="1" ref="Y730" ca="1">IF(C730="","",IF(D730="MCC","-----",IF(AH730&lt;=2,"-",IF(K730="","Blue",_xlfn.XLOOKUP(M730,Table_RotateWireColor[circuit],INDIRECT("Table_RotateWireColor["&amp;U730&amp;"]"))))))</f>
        <v/>
      </c>
      <c r="Z730" s="64" t="str" cm="1">
        <f t="array" aca="1" ref="Z730" ca="1">IF(C730="","",IF(D730="MCC","-----",IF(AI730&lt;&gt;1,"-",IF(K730="","White",_xlfn.XLOOKUP("N",Table_RotateWireColor[circuit],INDIRECT("Table_RotateWireColor["&amp;U730&amp;"]"))))))</f>
        <v/>
      </c>
      <c r="AA730" s="64" t="str">
        <f t="shared" si="123"/>
        <v/>
      </c>
      <c r="AB730" s="67" t="str">
        <f>IF(C730="","","PWxx-"&amp;_xlfn.XLOOKUP(C730,table_Termination[Connector],table_Termination[Abbreviation])&amp;"T-xxSALx("&amp;IF(D730="LFMC",0,IF(D730="MCC",1,3))&amp;IF(Q730="Bolt",1,0)&amp;IF(AL730="None",0,IF(AL730="1G",1,IF(AL730="4x4",2,3)))&amp;")")</f>
        <v/>
      </c>
      <c r="AC730" s="68" t="str">
        <f>IF(D730="MCC","MC Cable Wire Colors "&amp;_xlfn.XLOOKUP(C730,table_Termination[Connector],table_Termination[MCC_Wire_Colors]),"")</f>
        <v/>
      </c>
      <c r="AD730" s="69"/>
      <c r="AG730" t="e">
        <f>IF(AND(LEFT(C730,2)="L6",_xlfn.NUMBERVALUE(LEFT(U730,3))&gt;250),"1ph",_xlfn.XLOOKUP(C730,table_Termination[Connector],table_Termination[Phasing]))</f>
        <v>#N/A</v>
      </c>
      <c r="AH730" t="e">
        <f>_xlfn.XLOOKUP('Order Entry'!AG730,lookup!$O$3:$O$7,lookup!$P$3:$P$7)</f>
        <v>#N/A</v>
      </c>
      <c r="AI730" t="e">
        <f>_xlfn.XLOOKUP('Order Entry'!AG730,lookup!$O$3:$O$7,lookup!$Q$3:$Q$7)</f>
        <v>#N/A</v>
      </c>
      <c r="AJ730">
        <f t="shared" si="120"/>
        <v>0</v>
      </c>
      <c r="AK730" t="e">
        <f>_xlfn.XLOOKUP(C730,table_Termination[Connector],table_Termination[Plate_Hole])</f>
        <v>#N/A</v>
      </c>
      <c r="AL730" t="e">
        <f>_xlfn.XLOOKUP(V730,lookup!$AD$68:$AD$72,lookup!$AC$68:$AC$72)</f>
        <v>#N/A</v>
      </c>
      <c r="AM730" s="44" t="str" cm="1">
        <f t="array" ref="AM730">IF(C730="","",IF(_xlfn.XLOOKUP(C730,table_Termination[Connector],table_Termination[Plate_Hole])=1.6,{"4x4","1G"},IF(_xlfn.XLOOKUP(C730,table_Termination[Connector],table_Termination[Plate_Hole])=2.1,"4x4","None")))</f>
        <v/>
      </c>
      <c r="AO730" s="44" t="str" cm="1">
        <f t="array" ref="AO730">IF(AM730="","None",_xlfn.XLOOKUP(_xlfn.ANCHORARRAY(AM730),lookup!$AC$68:$AC$72,lookup!$AD$68:$AD$72))</f>
        <v>None</v>
      </c>
      <c r="AQ730" s="44" t="s">
        <v>283</v>
      </c>
      <c r="AR730" t="str">
        <f>IF(C730="","",_xlfn.XLOOKUP(_xlfn.XLOOKUP(C730,table_Termination[Connector],table_Termination[SQD_Breaker]),Table_Breaker[breaker],Table_Breaker[Description]))</f>
        <v/>
      </c>
      <c r="AS730" t="str">
        <f>IF(C730="","",_xlfn.XLOOKUP(_xlfn.XLOOKUP(C730,table_Termination[Connector],table_Termination[HV_Siem_Breaker]),Table_Breaker[breaker],Table_Breaker[Description],""))</f>
        <v/>
      </c>
      <c r="AT730" s="44" t="s">
        <v>283</v>
      </c>
      <c r="AU730" t="e">
        <f t="shared" si="124"/>
        <v>#N/A</v>
      </c>
      <c r="AV730" t="e">
        <f t="shared" si="125"/>
        <v>#N/A</v>
      </c>
      <c r="AW730" s="44" t="str" cm="1">
        <f t="array" ref="AW730">IF(D730="","",_xlfn.TOROW(lookup!A911:A923))</f>
        <v/>
      </c>
    </row>
    <row r="731" spans="1:49" x14ac:dyDescent="0.25">
      <c r="A731" s="56">
        <v>722</v>
      </c>
      <c r="B731" s="57" t="str">
        <f t="shared" si="121"/>
        <v/>
      </c>
      <c r="C731" s="58"/>
      <c r="D731" s="58"/>
      <c r="E731" s="57"/>
      <c r="F731" s="57" t="str">
        <f t="shared" si="122"/>
        <v/>
      </c>
      <c r="G731" s="57"/>
      <c r="H731" s="59"/>
      <c r="I731" s="59" t="s">
        <v>183</v>
      </c>
      <c r="J731" s="59" t="s">
        <v>183</v>
      </c>
      <c r="K731" s="59"/>
      <c r="L731" s="60" t="str">
        <f t="shared" si="126"/>
        <v/>
      </c>
      <c r="M731" s="60" t="str">
        <f t="shared" si="127"/>
        <v/>
      </c>
      <c r="N731" s="59"/>
      <c r="O731" s="59"/>
      <c r="P731" s="61"/>
      <c r="Q731" s="61"/>
      <c r="R731" s="62" t="str">
        <f>IF(C731="","",_xlfn.XLOOKUP(C731,table_Termination[Connector],table_Termination[Conduit_Size]))</f>
        <v/>
      </c>
      <c r="S731" s="63" t="str">
        <f>IF(C731="","",_xlfn.XLOOKUP(C731,table_Termination[Connector],table_Termination[Wire AWG]))</f>
        <v/>
      </c>
      <c r="T731" s="64" t="str">
        <f t="shared" si="119"/>
        <v/>
      </c>
      <c r="U731" s="65" t="str">
        <f>IF(C731="","",LEFT(_xlfn.XLOOKUP(C731,table_Termination[Connector],table_Termination[Voltage]),3))</f>
        <v/>
      </c>
      <c r="V731" s="66" t="str">
        <f t="shared" si="128"/>
        <v/>
      </c>
      <c r="W731" s="64" t="str" cm="1">
        <f t="array" aca="1" ref="W731" ca="1">IF(C731="","",IF(D731="MCC","------",IF(K731="","Black",_xlfn.XLOOKUP(K731,Table_RotateWireColor[circuit],INDIRECT("Table_RotateWireColor["&amp;U731&amp;"]")))))</f>
        <v/>
      </c>
      <c r="X731" s="64" t="str" cm="1">
        <f t="array" aca="1" ref="X731" ca="1">IF(C731="","",IF(D731="MCC","-----",IF(AH731=1,"-",IF(K731="","Red",_xlfn.XLOOKUP(L731,Table_RotateWireColor[circuit],INDIRECT("Table_RotateWireColor["&amp;U731&amp;"]"))))))</f>
        <v/>
      </c>
      <c r="Y731" s="64" t="str" cm="1">
        <f t="array" aca="1" ref="Y731" ca="1">IF(C731="","",IF(D731="MCC","-----",IF(AH731&lt;=2,"-",IF(K731="","Blue",_xlfn.XLOOKUP(M731,Table_RotateWireColor[circuit],INDIRECT("Table_RotateWireColor["&amp;U731&amp;"]"))))))</f>
        <v/>
      </c>
      <c r="Z731" s="64" t="str" cm="1">
        <f t="array" aca="1" ref="Z731" ca="1">IF(C731="","",IF(D731="MCC","-----",IF(AI731&lt;&gt;1,"-",IF(K731="","White",_xlfn.XLOOKUP("N",Table_RotateWireColor[circuit],INDIRECT("Table_RotateWireColor["&amp;U731&amp;"]"))))))</f>
        <v/>
      </c>
      <c r="AA731" s="64" t="str">
        <f t="shared" si="123"/>
        <v/>
      </c>
      <c r="AB731" s="67" t="str">
        <f>IF(C731="","","PWxx-"&amp;_xlfn.XLOOKUP(C731,table_Termination[Connector],table_Termination[Abbreviation])&amp;"T-xxSALx("&amp;IF(D731="LFMC",0,IF(D731="MCC",1,3))&amp;IF(Q731="Bolt",1,0)&amp;IF(AL731="None",0,IF(AL731="1G",1,IF(AL731="4x4",2,3)))&amp;")")</f>
        <v/>
      </c>
      <c r="AC731" s="68" t="str">
        <f>IF(D731="MCC","MC Cable Wire Colors "&amp;_xlfn.XLOOKUP(C731,table_Termination[Connector],table_Termination[MCC_Wire_Colors]),"")</f>
        <v/>
      </c>
      <c r="AD731" s="69"/>
      <c r="AG731" t="e">
        <f>IF(AND(LEFT(C731,2)="L6",_xlfn.NUMBERVALUE(LEFT(U731,3))&gt;250),"1ph",_xlfn.XLOOKUP(C731,table_Termination[Connector],table_Termination[Phasing]))</f>
        <v>#N/A</v>
      </c>
      <c r="AH731" t="e">
        <f>_xlfn.XLOOKUP('Order Entry'!AG731,lookup!$O$3:$O$7,lookup!$P$3:$P$7)</f>
        <v>#N/A</v>
      </c>
      <c r="AI731" t="e">
        <f>_xlfn.XLOOKUP('Order Entry'!AG731,lookup!$O$3:$O$7,lookup!$Q$3:$Q$7)</f>
        <v>#N/A</v>
      </c>
      <c r="AJ731">
        <f t="shared" si="120"/>
        <v>0</v>
      </c>
      <c r="AK731" t="e">
        <f>_xlfn.XLOOKUP(C731,table_Termination[Connector],table_Termination[Plate_Hole])</f>
        <v>#N/A</v>
      </c>
      <c r="AL731" t="e">
        <f>_xlfn.XLOOKUP(V731,lookup!$AD$68:$AD$72,lookup!$AC$68:$AC$72)</f>
        <v>#N/A</v>
      </c>
      <c r="AM731" s="44" t="str" cm="1">
        <f t="array" ref="AM731">IF(C731="","",IF(_xlfn.XLOOKUP(C731,table_Termination[Connector],table_Termination[Plate_Hole])=1.6,{"4x4","1G"},IF(_xlfn.XLOOKUP(C731,table_Termination[Connector],table_Termination[Plate_Hole])=2.1,"4x4","None")))</f>
        <v/>
      </c>
      <c r="AO731" s="44" t="str" cm="1">
        <f t="array" ref="AO731">IF(AM731="","None",_xlfn.XLOOKUP(_xlfn.ANCHORARRAY(AM731),lookup!$AC$68:$AC$72,lookup!$AD$68:$AD$72))</f>
        <v>None</v>
      </c>
      <c r="AQ731" s="44" t="s">
        <v>283</v>
      </c>
      <c r="AR731" t="str">
        <f>IF(C731="","",_xlfn.XLOOKUP(_xlfn.XLOOKUP(C731,table_Termination[Connector],table_Termination[SQD_Breaker]),Table_Breaker[breaker],Table_Breaker[Description]))</f>
        <v/>
      </c>
      <c r="AS731" t="str">
        <f>IF(C731="","",_xlfn.XLOOKUP(_xlfn.XLOOKUP(C731,table_Termination[Connector],table_Termination[HV_Siem_Breaker]),Table_Breaker[breaker],Table_Breaker[Description],""))</f>
        <v/>
      </c>
      <c r="AT731" s="44" t="s">
        <v>283</v>
      </c>
      <c r="AU731" t="e">
        <f t="shared" si="124"/>
        <v>#N/A</v>
      </c>
      <c r="AV731" t="e">
        <f t="shared" si="125"/>
        <v>#N/A</v>
      </c>
      <c r="AW731" s="44" t="str" cm="1">
        <f t="array" ref="AW731">IF(D731="","",_xlfn.TOROW(lookup!A912:A924))</f>
        <v/>
      </c>
    </row>
    <row r="732" spans="1:49" x14ac:dyDescent="0.25">
      <c r="A732" s="56">
        <v>723</v>
      </c>
      <c r="B732" s="57" t="str">
        <f t="shared" si="121"/>
        <v/>
      </c>
      <c r="C732" s="58"/>
      <c r="D732" s="58"/>
      <c r="E732" s="57"/>
      <c r="F732" s="57" t="str">
        <f t="shared" si="122"/>
        <v/>
      </c>
      <c r="G732" s="57"/>
      <c r="H732" s="59"/>
      <c r="I732" s="59" t="s">
        <v>183</v>
      </c>
      <c r="J732" s="59" t="s">
        <v>183</v>
      </c>
      <c r="K732" s="59"/>
      <c r="L732" s="60" t="str">
        <f t="shared" si="126"/>
        <v/>
      </c>
      <c r="M732" s="60" t="str">
        <f t="shared" si="127"/>
        <v/>
      </c>
      <c r="N732" s="59"/>
      <c r="O732" s="59"/>
      <c r="P732" s="61"/>
      <c r="Q732" s="61"/>
      <c r="R732" s="62" t="str">
        <f>IF(C732="","",_xlfn.XLOOKUP(C732,table_Termination[Connector],table_Termination[Conduit_Size]))</f>
        <v/>
      </c>
      <c r="S732" s="63" t="str">
        <f>IF(C732="","",_xlfn.XLOOKUP(C732,table_Termination[Connector],table_Termination[Wire AWG]))</f>
        <v/>
      </c>
      <c r="T732" s="64" t="str">
        <f t="shared" si="119"/>
        <v/>
      </c>
      <c r="U732" s="65" t="str">
        <f>IF(C732="","",LEFT(_xlfn.XLOOKUP(C732,table_Termination[Connector],table_Termination[Voltage]),3))</f>
        <v/>
      </c>
      <c r="V732" s="66" t="str">
        <f t="shared" si="128"/>
        <v/>
      </c>
      <c r="W732" s="64" t="str" cm="1">
        <f t="array" aca="1" ref="W732" ca="1">IF(C732="","",IF(D732="MCC","------",IF(K732="","Black",_xlfn.XLOOKUP(K732,Table_RotateWireColor[circuit],INDIRECT("Table_RotateWireColor["&amp;U732&amp;"]")))))</f>
        <v/>
      </c>
      <c r="X732" s="64" t="str" cm="1">
        <f t="array" aca="1" ref="X732" ca="1">IF(C732="","",IF(D732="MCC","-----",IF(AH732=1,"-",IF(K732="","Red",_xlfn.XLOOKUP(L732,Table_RotateWireColor[circuit],INDIRECT("Table_RotateWireColor["&amp;U732&amp;"]"))))))</f>
        <v/>
      </c>
      <c r="Y732" s="64" t="str" cm="1">
        <f t="array" aca="1" ref="Y732" ca="1">IF(C732="","",IF(D732="MCC","-----",IF(AH732&lt;=2,"-",IF(K732="","Blue",_xlfn.XLOOKUP(M732,Table_RotateWireColor[circuit],INDIRECT("Table_RotateWireColor["&amp;U732&amp;"]"))))))</f>
        <v/>
      </c>
      <c r="Z732" s="64" t="str" cm="1">
        <f t="array" aca="1" ref="Z732" ca="1">IF(C732="","",IF(D732="MCC","-----",IF(AI732&lt;&gt;1,"-",IF(K732="","White",_xlfn.XLOOKUP("N",Table_RotateWireColor[circuit],INDIRECT("Table_RotateWireColor["&amp;U732&amp;"]"))))))</f>
        <v/>
      </c>
      <c r="AA732" s="64" t="str">
        <f t="shared" si="123"/>
        <v/>
      </c>
      <c r="AB732" s="67" t="str">
        <f>IF(C732="","","PWxx-"&amp;_xlfn.XLOOKUP(C732,table_Termination[Connector],table_Termination[Abbreviation])&amp;"T-xxSALx("&amp;IF(D732="LFMC",0,IF(D732="MCC",1,3))&amp;IF(Q732="Bolt",1,0)&amp;IF(AL732="None",0,IF(AL732="1G",1,IF(AL732="4x4",2,3)))&amp;")")</f>
        <v/>
      </c>
      <c r="AC732" s="68" t="str">
        <f>IF(D732="MCC","MC Cable Wire Colors "&amp;_xlfn.XLOOKUP(C732,table_Termination[Connector],table_Termination[MCC_Wire_Colors]),"")</f>
        <v/>
      </c>
      <c r="AD732" s="69"/>
      <c r="AG732" t="e">
        <f>IF(AND(LEFT(C732,2)="L6",_xlfn.NUMBERVALUE(LEFT(U732,3))&gt;250),"1ph",_xlfn.XLOOKUP(C732,table_Termination[Connector],table_Termination[Phasing]))</f>
        <v>#N/A</v>
      </c>
      <c r="AH732" t="e">
        <f>_xlfn.XLOOKUP('Order Entry'!AG732,lookup!$O$3:$O$7,lookup!$P$3:$P$7)</f>
        <v>#N/A</v>
      </c>
      <c r="AI732" t="e">
        <f>_xlfn.XLOOKUP('Order Entry'!AG732,lookup!$O$3:$O$7,lookup!$Q$3:$Q$7)</f>
        <v>#N/A</v>
      </c>
      <c r="AJ732">
        <f t="shared" si="120"/>
        <v>0</v>
      </c>
      <c r="AK732" t="e">
        <f>_xlfn.XLOOKUP(C732,table_Termination[Connector],table_Termination[Plate_Hole])</f>
        <v>#N/A</v>
      </c>
      <c r="AL732" t="e">
        <f>_xlfn.XLOOKUP(V732,lookup!$AD$68:$AD$72,lookup!$AC$68:$AC$72)</f>
        <v>#N/A</v>
      </c>
      <c r="AM732" s="44" t="str" cm="1">
        <f t="array" ref="AM732">IF(C732="","",IF(_xlfn.XLOOKUP(C732,table_Termination[Connector],table_Termination[Plate_Hole])=1.6,{"4x4","1G"},IF(_xlfn.XLOOKUP(C732,table_Termination[Connector],table_Termination[Plate_Hole])=2.1,"4x4","None")))</f>
        <v/>
      </c>
      <c r="AO732" s="44" t="str" cm="1">
        <f t="array" ref="AO732">IF(AM732="","None",_xlfn.XLOOKUP(_xlfn.ANCHORARRAY(AM732),lookup!$AC$68:$AC$72,lookup!$AD$68:$AD$72))</f>
        <v>None</v>
      </c>
      <c r="AQ732" s="44" t="s">
        <v>283</v>
      </c>
      <c r="AR732" t="str">
        <f>IF(C732="","",_xlfn.XLOOKUP(_xlfn.XLOOKUP(C732,table_Termination[Connector],table_Termination[SQD_Breaker]),Table_Breaker[breaker],Table_Breaker[Description]))</f>
        <v/>
      </c>
      <c r="AS732" t="str">
        <f>IF(C732="","",_xlfn.XLOOKUP(_xlfn.XLOOKUP(C732,table_Termination[Connector],table_Termination[HV_Siem_Breaker]),Table_Breaker[breaker],Table_Breaker[Description],""))</f>
        <v/>
      </c>
      <c r="AT732" s="44" t="s">
        <v>283</v>
      </c>
      <c r="AU732" t="e">
        <f t="shared" si="124"/>
        <v>#N/A</v>
      </c>
      <c r="AV732" t="e">
        <f t="shared" si="125"/>
        <v>#N/A</v>
      </c>
      <c r="AW732" s="44" t="str" cm="1">
        <f t="array" ref="AW732">IF(D732="","",_xlfn.TOROW(lookup!A913:A925))</f>
        <v/>
      </c>
    </row>
    <row r="733" spans="1:49" x14ac:dyDescent="0.25">
      <c r="A733" s="56">
        <v>724</v>
      </c>
      <c r="B733" s="57" t="str">
        <f t="shared" si="121"/>
        <v/>
      </c>
      <c r="C733" s="58"/>
      <c r="D733" s="58"/>
      <c r="E733" s="57"/>
      <c r="F733" s="57" t="str">
        <f t="shared" si="122"/>
        <v/>
      </c>
      <c r="G733" s="57"/>
      <c r="H733" s="59"/>
      <c r="I733" s="59" t="s">
        <v>183</v>
      </c>
      <c r="J733" s="59" t="s">
        <v>183</v>
      </c>
      <c r="K733" s="59"/>
      <c r="L733" s="60" t="str">
        <f t="shared" si="126"/>
        <v/>
      </c>
      <c r="M733" s="60" t="str">
        <f t="shared" si="127"/>
        <v/>
      </c>
      <c r="N733" s="59"/>
      <c r="O733" s="59"/>
      <c r="P733" s="61"/>
      <c r="Q733" s="61"/>
      <c r="R733" s="62" t="str">
        <f>IF(C733="","",_xlfn.XLOOKUP(C733,table_Termination[Connector],table_Termination[Conduit_Size]))</f>
        <v/>
      </c>
      <c r="S733" s="63" t="str">
        <f>IF(C733="","",_xlfn.XLOOKUP(C733,table_Termination[Connector],table_Termination[Wire AWG]))</f>
        <v/>
      </c>
      <c r="T733" s="64" t="str">
        <f t="shared" si="119"/>
        <v/>
      </c>
      <c r="U733" s="65" t="str">
        <f>IF(C733="","",LEFT(_xlfn.XLOOKUP(C733,table_Termination[Connector],table_Termination[Voltage]),3))</f>
        <v/>
      </c>
      <c r="V733" s="66" t="str">
        <f t="shared" si="128"/>
        <v/>
      </c>
      <c r="W733" s="64" t="str" cm="1">
        <f t="array" aca="1" ref="W733" ca="1">IF(C733="","",IF(D733="MCC","------",IF(K733="","Black",_xlfn.XLOOKUP(K733,Table_RotateWireColor[circuit],INDIRECT("Table_RotateWireColor["&amp;U733&amp;"]")))))</f>
        <v/>
      </c>
      <c r="X733" s="64" t="str" cm="1">
        <f t="array" aca="1" ref="X733" ca="1">IF(C733="","",IF(D733="MCC","-----",IF(AH733=1,"-",IF(K733="","Red",_xlfn.XLOOKUP(L733,Table_RotateWireColor[circuit],INDIRECT("Table_RotateWireColor["&amp;U733&amp;"]"))))))</f>
        <v/>
      </c>
      <c r="Y733" s="64" t="str" cm="1">
        <f t="array" aca="1" ref="Y733" ca="1">IF(C733="","",IF(D733="MCC","-----",IF(AH733&lt;=2,"-",IF(K733="","Blue",_xlfn.XLOOKUP(M733,Table_RotateWireColor[circuit],INDIRECT("Table_RotateWireColor["&amp;U733&amp;"]"))))))</f>
        <v/>
      </c>
      <c r="Z733" s="64" t="str" cm="1">
        <f t="array" aca="1" ref="Z733" ca="1">IF(C733="","",IF(D733="MCC","-----",IF(AI733&lt;&gt;1,"-",IF(K733="","White",_xlfn.XLOOKUP("N",Table_RotateWireColor[circuit],INDIRECT("Table_RotateWireColor["&amp;U733&amp;"]"))))))</f>
        <v/>
      </c>
      <c r="AA733" s="64" t="str">
        <f t="shared" si="123"/>
        <v/>
      </c>
      <c r="AB733" s="67" t="str">
        <f>IF(C733="","","PWxx-"&amp;_xlfn.XLOOKUP(C733,table_Termination[Connector],table_Termination[Abbreviation])&amp;"T-xxSALx("&amp;IF(D733="LFMC",0,IF(D733="MCC",1,3))&amp;IF(Q733="Bolt",1,0)&amp;IF(AL733="None",0,IF(AL733="1G",1,IF(AL733="4x4",2,3)))&amp;")")</f>
        <v/>
      </c>
      <c r="AC733" s="68" t="str">
        <f>IF(D733="MCC","MC Cable Wire Colors "&amp;_xlfn.XLOOKUP(C733,table_Termination[Connector],table_Termination[MCC_Wire_Colors]),"")</f>
        <v/>
      </c>
      <c r="AD733" s="69"/>
      <c r="AG733" t="e">
        <f>IF(AND(LEFT(C733,2)="L6",_xlfn.NUMBERVALUE(LEFT(U733,3))&gt;250),"1ph",_xlfn.XLOOKUP(C733,table_Termination[Connector],table_Termination[Phasing]))</f>
        <v>#N/A</v>
      </c>
      <c r="AH733" t="e">
        <f>_xlfn.XLOOKUP('Order Entry'!AG733,lookup!$O$3:$O$7,lookup!$P$3:$P$7)</f>
        <v>#N/A</v>
      </c>
      <c r="AI733" t="e">
        <f>_xlfn.XLOOKUP('Order Entry'!AG733,lookup!$O$3:$O$7,lookup!$Q$3:$Q$7)</f>
        <v>#N/A</v>
      </c>
      <c r="AJ733">
        <f t="shared" si="120"/>
        <v>0</v>
      </c>
      <c r="AK733" t="e">
        <f>_xlfn.XLOOKUP(C733,table_Termination[Connector],table_Termination[Plate_Hole])</f>
        <v>#N/A</v>
      </c>
      <c r="AL733" t="e">
        <f>_xlfn.XLOOKUP(V733,lookup!$AD$68:$AD$72,lookup!$AC$68:$AC$72)</f>
        <v>#N/A</v>
      </c>
      <c r="AM733" s="44" t="str" cm="1">
        <f t="array" ref="AM733">IF(C733="","",IF(_xlfn.XLOOKUP(C733,table_Termination[Connector],table_Termination[Plate_Hole])=1.6,{"4x4","1G"},IF(_xlfn.XLOOKUP(C733,table_Termination[Connector],table_Termination[Plate_Hole])=2.1,"4x4","None")))</f>
        <v/>
      </c>
      <c r="AO733" s="44" t="str" cm="1">
        <f t="array" ref="AO733">IF(AM733="","None",_xlfn.XLOOKUP(_xlfn.ANCHORARRAY(AM733),lookup!$AC$68:$AC$72,lookup!$AD$68:$AD$72))</f>
        <v>None</v>
      </c>
      <c r="AQ733" s="44" t="s">
        <v>283</v>
      </c>
      <c r="AR733" t="str">
        <f>IF(C733="","",_xlfn.XLOOKUP(_xlfn.XLOOKUP(C733,table_Termination[Connector],table_Termination[SQD_Breaker]),Table_Breaker[breaker],Table_Breaker[Description]))</f>
        <v/>
      </c>
      <c r="AS733" t="str">
        <f>IF(C733="","",_xlfn.XLOOKUP(_xlfn.XLOOKUP(C733,table_Termination[Connector],table_Termination[HV_Siem_Breaker]),Table_Breaker[breaker],Table_Breaker[Description],""))</f>
        <v/>
      </c>
      <c r="AT733" s="44" t="s">
        <v>283</v>
      </c>
      <c r="AU733" t="e">
        <f t="shared" si="124"/>
        <v>#N/A</v>
      </c>
      <c r="AV733" t="e">
        <f t="shared" si="125"/>
        <v>#N/A</v>
      </c>
      <c r="AW733" s="44" t="str" cm="1">
        <f t="array" ref="AW733">IF(D733="","",_xlfn.TOROW(lookup!A914:A926))</f>
        <v/>
      </c>
    </row>
    <row r="734" spans="1:49" x14ac:dyDescent="0.25">
      <c r="A734" s="56">
        <v>725</v>
      </c>
      <c r="B734" s="57" t="str">
        <f t="shared" si="121"/>
        <v/>
      </c>
      <c r="C734" s="58"/>
      <c r="D734" s="58"/>
      <c r="E734" s="57"/>
      <c r="F734" s="57" t="str">
        <f t="shared" si="122"/>
        <v/>
      </c>
      <c r="G734" s="57"/>
      <c r="H734" s="59"/>
      <c r="I734" s="59" t="s">
        <v>183</v>
      </c>
      <c r="J734" s="59" t="s">
        <v>183</v>
      </c>
      <c r="K734" s="59"/>
      <c r="L734" s="60" t="str">
        <f t="shared" si="126"/>
        <v/>
      </c>
      <c r="M734" s="60" t="str">
        <f t="shared" si="127"/>
        <v/>
      </c>
      <c r="N734" s="59"/>
      <c r="O734" s="59"/>
      <c r="P734" s="61"/>
      <c r="Q734" s="61"/>
      <c r="R734" s="62" t="str">
        <f>IF(C734="","",_xlfn.XLOOKUP(C734,table_Termination[Connector],table_Termination[Conduit_Size]))</f>
        <v/>
      </c>
      <c r="S734" s="63" t="str">
        <f>IF(C734="","",_xlfn.XLOOKUP(C734,table_Termination[Connector],table_Termination[Wire AWG]))</f>
        <v/>
      </c>
      <c r="T734" s="64" t="str">
        <f t="shared" si="119"/>
        <v/>
      </c>
      <c r="U734" s="65" t="str">
        <f>IF(C734="","",LEFT(_xlfn.XLOOKUP(C734,table_Termination[Connector],table_Termination[Voltage]),3))</f>
        <v/>
      </c>
      <c r="V734" s="66" t="str">
        <f t="shared" si="128"/>
        <v/>
      </c>
      <c r="W734" s="64" t="str" cm="1">
        <f t="array" aca="1" ref="W734" ca="1">IF(C734="","",IF(D734="MCC","------",IF(K734="","Black",_xlfn.XLOOKUP(K734,Table_RotateWireColor[circuit],INDIRECT("Table_RotateWireColor["&amp;U734&amp;"]")))))</f>
        <v/>
      </c>
      <c r="X734" s="64" t="str" cm="1">
        <f t="array" aca="1" ref="X734" ca="1">IF(C734="","",IF(D734="MCC","-----",IF(AH734=1,"-",IF(K734="","Red",_xlfn.XLOOKUP(L734,Table_RotateWireColor[circuit],INDIRECT("Table_RotateWireColor["&amp;U734&amp;"]"))))))</f>
        <v/>
      </c>
      <c r="Y734" s="64" t="str" cm="1">
        <f t="array" aca="1" ref="Y734" ca="1">IF(C734="","",IF(D734="MCC","-----",IF(AH734&lt;=2,"-",IF(K734="","Blue",_xlfn.XLOOKUP(M734,Table_RotateWireColor[circuit],INDIRECT("Table_RotateWireColor["&amp;U734&amp;"]"))))))</f>
        <v/>
      </c>
      <c r="Z734" s="64" t="str" cm="1">
        <f t="array" aca="1" ref="Z734" ca="1">IF(C734="","",IF(D734="MCC","-----",IF(AI734&lt;&gt;1,"-",IF(K734="","White",_xlfn.XLOOKUP("N",Table_RotateWireColor[circuit],INDIRECT("Table_RotateWireColor["&amp;U734&amp;"]"))))))</f>
        <v/>
      </c>
      <c r="AA734" s="64" t="str">
        <f t="shared" si="123"/>
        <v/>
      </c>
      <c r="AB734" s="67" t="str">
        <f>IF(C734="","","PWxx-"&amp;_xlfn.XLOOKUP(C734,table_Termination[Connector],table_Termination[Abbreviation])&amp;"T-xxSALx("&amp;IF(D734="LFMC",0,IF(D734="MCC",1,3))&amp;IF(Q734="Bolt",1,0)&amp;IF(AL734="None",0,IF(AL734="1G",1,IF(AL734="4x4",2,3)))&amp;")")</f>
        <v/>
      </c>
      <c r="AC734" s="68" t="str">
        <f>IF(D734="MCC","MC Cable Wire Colors "&amp;_xlfn.XLOOKUP(C734,table_Termination[Connector],table_Termination[MCC_Wire_Colors]),"")</f>
        <v/>
      </c>
      <c r="AD734" s="69"/>
      <c r="AG734" t="e">
        <f>IF(AND(LEFT(C734,2)="L6",_xlfn.NUMBERVALUE(LEFT(U734,3))&gt;250),"1ph",_xlfn.XLOOKUP(C734,table_Termination[Connector],table_Termination[Phasing]))</f>
        <v>#N/A</v>
      </c>
      <c r="AH734" t="e">
        <f>_xlfn.XLOOKUP('Order Entry'!AG734,lookup!$O$3:$O$7,lookup!$P$3:$P$7)</f>
        <v>#N/A</v>
      </c>
      <c r="AI734" t="e">
        <f>_xlfn.XLOOKUP('Order Entry'!AG734,lookup!$O$3:$O$7,lookup!$Q$3:$Q$7)</f>
        <v>#N/A</v>
      </c>
      <c r="AJ734">
        <f t="shared" si="120"/>
        <v>0</v>
      </c>
      <c r="AK734" t="e">
        <f>_xlfn.XLOOKUP(C734,table_Termination[Connector],table_Termination[Plate_Hole])</f>
        <v>#N/A</v>
      </c>
      <c r="AL734" t="e">
        <f>_xlfn.XLOOKUP(V734,lookup!$AD$68:$AD$72,lookup!$AC$68:$AC$72)</f>
        <v>#N/A</v>
      </c>
      <c r="AM734" s="44" t="str" cm="1">
        <f t="array" ref="AM734">IF(C734="","",IF(_xlfn.XLOOKUP(C734,table_Termination[Connector],table_Termination[Plate_Hole])=1.6,{"4x4","1G"},IF(_xlfn.XLOOKUP(C734,table_Termination[Connector],table_Termination[Plate_Hole])=2.1,"4x4","None")))</f>
        <v/>
      </c>
      <c r="AO734" s="44" t="str" cm="1">
        <f t="array" ref="AO734">IF(AM734="","None",_xlfn.XLOOKUP(_xlfn.ANCHORARRAY(AM734),lookup!$AC$68:$AC$72,lookup!$AD$68:$AD$72))</f>
        <v>None</v>
      </c>
      <c r="AQ734" s="44" t="s">
        <v>283</v>
      </c>
      <c r="AR734" t="str">
        <f>IF(C734="","",_xlfn.XLOOKUP(_xlfn.XLOOKUP(C734,table_Termination[Connector],table_Termination[SQD_Breaker]),Table_Breaker[breaker],Table_Breaker[Description]))</f>
        <v/>
      </c>
      <c r="AS734" t="str">
        <f>IF(C734="","",_xlfn.XLOOKUP(_xlfn.XLOOKUP(C734,table_Termination[Connector],table_Termination[HV_Siem_Breaker]),Table_Breaker[breaker],Table_Breaker[Description],""))</f>
        <v/>
      </c>
      <c r="AT734" s="44" t="s">
        <v>283</v>
      </c>
      <c r="AU734" t="e">
        <f t="shared" si="124"/>
        <v>#N/A</v>
      </c>
      <c r="AV734" t="e">
        <f t="shared" si="125"/>
        <v>#N/A</v>
      </c>
      <c r="AW734" s="44" t="str" cm="1">
        <f t="array" ref="AW734">IF(D734="","",_xlfn.TOROW(lookup!A915:A927))</f>
        <v/>
      </c>
    </row>
    <row r="735" spans="1:49" x14ac:dyDescent="0.25">
      <c r="A735" s="56">
        <v>726</v>
      </c>
      <c r="B735" s="57" t="str">
        <f t="shared" si="121"/>
        <v/>
      </c>
      <c r="C735" s="58"/>
      <c r="D735" s="58"/>
      <c r="E735" s="57"/>
      <c r="F735" s="57" t="str">
        <f t="shared" si="122"/>
        <v/>
      </c>
      <c r="G735" s="57"/>
      <c r="H735" s="59"/>
      <c r="I735" s="59" t="s">
        <v>183</v>
      </c>
      <c r="J735" s="59" t="s">
        <v>183</v>
      </c>
      <c r="K735" s="59"/>
      <c r="L735" s="60" t="str">
        <f t="shared" si="126"/>
        <v/>
      </c>
      <c r="M735" s="60" t="str">
        <f t="shared" si="127"/>
        <v/>
      </c>
      <c r="N735" s="59"/>
      <c r="O735" s="59"/>
      <c r="P735" s="61"/>
      <c r="Q735" s="61"/>
      <c r="R735" s="62" t="str">
        <f>IF(C735="","",_xlfn.XLOOKUP(C735,table_Termination[Connector],table_Termination[Conduit_Size]))</f>
        <v/>
      </c>
      <c r="S735" s="63" t="str">
        <f>IF(C735="","",_xlfn.XLOOKUP(C735,table_Termination[Connector],table_Termination[Wire AWG]))</f>
        <v/>
      </c>
      <c r="T735" s="64" t="str">
        <f t="shared" si="119"/>
        <v/>
      </c>
      <c r="U735" s="65" t="str">
        <f>IF(C735="","",LEFT(_xlfn.XLOOKUP(C735,table_Termination[Connector],table_Termination[Voltage]),3))</f>
        <v/>
      </c>
      <c r="V735" s="66" t="str">
        <f t="shared" si="128"/>
        <v/>
      </c>
      <c r="W735" s="64" t="str" cm="1">
        <f t="array" aca="1" ref="W735" ca="1">IF(C735="","",IF(D735="MCC","------",IF(K735="","Black",_xlfn.XLOOKUP(K735,Table_RotateWireColor[circuit],INDIRECT("Table_RotateWireColor["&amp;U735&amp;"]")))))</f>
        <v/>
      </c>
      <c r="X735" s="64" t="str" cm="1">
        <f t="array" aca="1" ref="X735" ca="1">IF(C735="","",IF(D735="MCC","-----",IF(AH735=1,"-",IF(K735="","Red",_xlfn.XLOOKUP(L735,Table_RotateWireColor[circuit],INDIRECT("Table_RotateWireColor["&amp;U735&amp;"]"))))))</f>
        <v/>
      </c>
      <c r="Y735" s="64" t="str" cm="1">
        <f t="array" aca="1" ref="Y735" ca="1">IF(C735="","",IF(D735="MCC","-----",IF(AH735&lt;=2,"-",IF(K735="","Blue",_xlfn.XLOOKUP(M735,Table_RotateWireColor[circuit],INDIRECT("Table_RotateWireColor["&amp;U735&amp;"]"))))))</f>
        <v/>
      </c>
      <c r="Z735" s="64" t="str" cm="1">
        <f t="array" aca="1" ref="Z735" ca="1">IF(C735="","",IF(D735="MCC","-----",IF(AI735&lt;&gt;1,"-",IF(K735="","White",_xlfn.XLOOKUP("N",Table_RotateWireColor[circuit],INDIRECT("Table_RotateWireColor["&amp;U735&amp;"]"))))))</f>
        <v/>
      </c>
      <c r="AA735" s="64" t="str">
        <f t="shared" si="123"/>
        <v/>
      </c>
      <c r="AB735" s="67" t="str">
        <f>IF(C735="","","PWxx-"&amp;_xlfn.XLOOKUP(C735,table_Termination[Connector],table_Termination[Abbreviation])&amp;"T-xxSALx("&amp;IF(D735="LFMC",0,IF(D735="MCC",1,3))&amp;IF(Q735="Bolt",1,0)&amp;IF(AL735="None",0,IF(AL735="1G",1,IF(AL735="4x4",2,3)))&amp;")")</f>
        <v/>
      </c>
      <c r="AC735" s="68" t="str">
        <f>IF(D735="MCC","MC Cable Wire Colors "&amp;_xlfn.XLOOKUP(C735,table_Termination[Connector],table_Termination[MCC_Wire_Colors]),"")</f>
        <v/>
      </c>
      <c r="AD735" s="69"/>
      <c r="AG735" t="e">
        <f>IF(AND(LEFT(C735,2)="L6",_xlfn.NUMBERVALUE(LEFT(U735,3))&gt;250),"1ph",_xlfn.XLOOKUP(C735,table_Termination[Connector],table_Termination[Phasing]))</f>
        <v>#N/A</v>
      </c>
      <c r="AH735" t="e">
        <f>_xlfn.XLOOKUP('Order Entry'!AG735,lookup!$O$3:$O$7,lookup!$P$3:$P$7)</f>
        <v>#N/A</v>
      </c>
      <c r="AI735" t="e">
        <f>_xlfn.XLOOKUP('Order Entry'!AG735,lookup!$O$3:$O$7,lookup!$Q$3:$Q$7)</f>
        <v>#N/A</v>
      </c>
      <c r="AJ735">
        <f t="shared" si="120"/>
        <v>0</v>
      </c>
      <c r="AK735" t="e">
        <f>_xlfn.XLOOKUP(C735,table_Termination[Connector],table_Termination[Plate_Hole])</f>
        <v>#N/A</v>
      </c>
      <c r="AL735" t="e">
        <f>_xlfn.XLOOKUP(V735,lookup!$AD$68:$AD$72,lookup!$AC$68:$AC$72)</f>
        <v>#N/A</v>
      </c>
      <c r="AM735" s="44" t="str" cm="1">
        <f t="array" ref="AM735">IF(C735="","",IF(_xlfn.XLOOKUP(C735,table_Termination[Connector],table_Termination[Plate_Hole])=1.6,{"4x4","1G"},IF(_xlfn.XLOOKUP(C735,table_Termination[Connector],table_Termination[Plate_Hole])=2.1,"4x4","None")))</f>
        <v/>
      </c>
      <c r="AO735" s="44" t="str" cm="1">
        <f t="array" ref="AO735">IF(AM735="","None",_xlfn.XLOOKUP(_xlfn.ANCHORARRAY(AM735),lookup!$AC$68:$AC$72,lookup!$AD$68:$AD$72))</f>
        <v>None</v>
      </c>
      <c r="AQ735" s="44" t="s">
        <v>283</v>
      </c>
      <c r="AR735" t="str">
        <f>IF(C735="","",_xlfn.XLOOKUP(_xlfn.XLOOKUP(C735,table_Termination[Connector],table_Termination[SQD_Breaker]),Table_Breaker[breaker],Table_Breaker[Description]))</f>
        <v/>
      </c>
      <c r="AS735" t="str">
        <f>IF(C735="","",_xlfn.XLOOKUP(_xlfn.XLOOKUP(C735,table_Termination[Connector],table_Termination[HV_Siem_Breaker]),Table_Breaker[breaker],Table_Breaker[Description],""))</f>
        <v/>
      </c>
      <c r="AT735" s="44" t="s">
        <v>283</v>
      </c>
      <c r="AU735" t="e">
        <f t="shared" si="124"/>
        <v>#N/A</v>
      </c>
      <c r="AV735" t="e">
        <f t="shared" si="125"/>
        <v>#N/A</v>
      </c>
      <c r="AW735" s="44" t="str" cm="1">
        <f t="array" ref="AW735">IF(D735="","",_xlfn.TOROW(lookup!A916:A928))</f>
        <v/>
      </c>
    </row>
    <row r="736" spans="1:49" x14ac:dyDescent="0.25">
      <c r="A736" s="56">
        <v>727</v>
      </c>
      <c r="B736" s="57" t="str">
        <f t="shared" si="121"/>
        <v/>
      </c>
      <c r="C736" s="58"/>
      <c r="D736" s="58"/>
      <c r="E736" s="57"/>
      <c r="F736" s="57" t="str">
        <f t="shared" si="122"/>
        <v/>
      </c>
      <c r="G736" s="57"/>
      <c r="H736" s="59"/>
      <c r="I736" s="59" t="s">
        <v>183</v>
      </c>
      <c r="J736" s="59" t="s">
        <v>183</v>
      </c>
      <c r="K736" s="59"/>
      <c r="L736" s="60" t="str">
        <f t="shared" si="126"/>
        <v/>
      </c>
      <c r="M736" s="60" t="str">
        <f t="shared" si="127"/>
        <v/>
      </c>
      <c r="N736" s="59"/>
      <c r="O736" s="59"/>
      <c r="P736" s="61"/>
      <c r="Q736" s="61"/>
      <c r="R736" s="62" t="str">
        <f>IF(C736="","",_xlfn.XLOOKUP(C736,table_Termination[Connector],table_Termination[Conduit_Size]))</f>
        <v/>
      </c>
      <c r="S736" s="63" t="str">
        <f>IF(C736="","",_xlfn.XLOOKUP(C736,table_Termination[Connector],table_Termination[Wire AWG]))</f>
        <v/>
      </c>
      <c r="T736" s="64" t="str">
        <f t="shared" si="119"/>
        <v/>
      </c>
      <c r="U736" s="65" t="str">
        <f>IF(C736="","",LEFT(_xlfn.XLOOKUP(C736,table_Termination[Connector],table_Termination[Voltage]),3))</f>
        <v/>
      </c>
      <c r="V736" s="66" t="str">
        <f t="shared" si="128"/>
        <v/>
      </c>
      <c r="W736" s="64" t="str" cm="1">
        <f t="array" aca="1" ref="W736" ca="1">IF(C736="","",IF(D736="MCC","------",IF(K736="","Black",_xlfn.XLOOKUP(K736,Table_RotateWireColor[circuit],INDIRECT("Table_RotateWireColor["&amp;U736&amp;"]")))))</f>
        <v/>
      </c>
      <c r="X736" s="64" t="str" cm="1">
        <f t="array" aca="1" ref="X736" ca="1">IF(C736="","",IF(D736="MCC","-----",IF(AH736=1,"-",IF(K736="","Red",_xlfn.XLOOKUP(L736,Table_RotateWireColor[circuit],INDIRECT("Table_RotateWireColor["&amp;U736&amp;"]"))))))</f>
        <v/>
      </c>
      <c r="Y736" s="64" t="str" cm="1">
        <f t="array" aca="1" ref="Y736" ca="1">IF(C736="","",IF(D736="MCC","-----",IF(AH736&lt;=2,"-",IF(K736="","Blue",_xlfn.XLOOKUP(M736,Table_RotateWireColor[circuit],INDIRECT("Table_RotateWireColor["&amp;U736&amp;"]"))))))</f>
        <v/>
      </c>
      <c r="Z736" s="64" t="str" cm="1">
        <f t="array" aca="1" ref="Z736" ca="1">IF(C736="","",IF(D736="MCC","-----",IF(AI736&lt;&gt;1,"-",IF(K736="","White",_xlfn.XLOOKUP("N",Table_RotateWireColor[circuit],INDIRECT("Table_RotateWireColor["&amp;U736&amp;"]"))))))</f>
        <v/>
      </c>
      <c r="AA736" s="64" t="str">
        <f t="shared" si="123"/>
        <v/>
      </c>
      <c r="AB736" s="67" t="str">
        <f>IF(C736="","","PWxx-"&amp;_xlfn.XLOOKUP(C736,table_Termination[Connector],table_Termination[Abbreviation])&amp;"T-xxSALx("&amp;IF(D736="LFMC",0,IF(D736="MCC",1,3))&amp;IF(Q736="Bolt",1,0)&amp;IF(AL736="None",0,IF(AL736="1G",1,IF(AL736="4x4",2,3)))&amp;")")</f>
        <v/>
      </c>
      <c r="AC736" s="68" t="str">
        <f>IF(D736="MCC","MC Cable Wire Colors "&amp;_xlfn.XLOOKUP(C736,table_Termination[Connector],table_Termination[MCC_Wire_Colors]),"")</f>
        <v/>
      </c>
      <c r="AD736" s="69"/>
      <c r="AG736" t="e">
        <f>IF(AND(LEFT(C736,2)="L6",_xlfn.NUMBERVALUE(LEFT(U736,3))&gt;250),"1ph",_xlfn.XLOOKUP(C736,table_Termination[Connector],table_Termination[Phasing]))</f>
        <v>#N/A</v>
      </c>
      <c r="AH736" t="e">
        <f>_xlfn.XLOOKUP('Order Entry'!AG736,lookup!$O$3:$O$7,lookup!$P$3:$P$7)</f>
        <v>#N/A</v>
      </c>
      <c r="AI736" t="e">
        <f>_xlfn.XLOOKUP('Order Entry'!AG736,lookup!$O$3:$O$7,lookup!$Q$3:$Q$7)</f>
        <v>#N/A</v>
      </c>
      <c r="AJ736">
        <f t="shared" si="120"/>
        <v>0</v>
      </c>
      <c r="AK736" t="e">
        <f>_xlfn.XLOOKUP(C736,table_Termination[Connector],table_Termination[Plate_Hole])</f>
        <v>#N/A</v>
      </c>
      <c r="AL736" t="e">
        <f>_xlfn.XLOOKUP(V736,lookup!$AD$68:$AD$72,lookup!$AC$68:$AC$72)</f>
        <v>#N/A</v>
      </c>
      <c r="AM736" s="44" t="str" cm="1">
        <f t="array" ref="AM736">IF(C736="","",IF(_xlfn.XLOOKUP(C736,table_Termination[Connector],table_Termination[Plate_Hole])=1.6,{"4x4","1G"},IF(_xlfn.XLOOKUP(C736,table_Termination[Connector],table_Termination[Plate_Hole])=2.1,"4x4","None")))</f>
        <v/>
      </c>
      <c r="AO736" s="44" t="str" cm="1">
        <f t="array" ref="AO736">IF(AM736="","None",_xlfn.XLOOKUP(_xlfn.ANCHORARRAY(AM736),lookup!$AC$68:$AC$72,lookup!$AD$68:$AD$72))</f>
        <v>None</v>
      </c>
      <c r="AQ736" s="44" t="s">
        <v>283</v>
      </c>
      <c r="AR736" t="str">
        <f>IF(C736="","",_xlfn.XLOOKUP(_xlfn.XLOOKUP(C736,table_Termination[Connector],table_Termination[SQD_Breaker]),Table_Breaker[breaker],Table_Breaker[Description]))</f>
        <v/>
      </c>
      <c r="AS736" t="str">
        <f>IF(C736="","",_xlfn.XLOOKUP(_xlfn.XLOOKUP(C736,table_Termination[Connector],table_Termination[HV_Siem_Breaker]),Table_Breaker[breaker],Table_Breaker[Description],""))</f>
        <v/>
      </c>
      <c r="AT736" s="44" t="s">
        <v>283</v>
      </c>
      <c r="AU736" t="e">
        <f t="shared" si="124"/>
        <v>#N/A</v>
      </c>
      <c r="AV736" t="e">
        <f t="shared" si="125"/>
        <v>#N/A</v>
      </c>
      <c r="AW736" s="44" t="str" cm="1">
        <f t="array" ref="AW736">IF(D736="","",_xlfn.TOROW(lookup!A917:A929))</f>
        <v/>
      </c>
    </row>
    <row r="737" spans="1:49" x14ac:dyDescent="0.25">
      <c r="A737" s="56">
        <v>728</v>
      </c>
      <c r="B737" s="57" t="str">
        <f t="shared" si="121"/>
        <v/>
      </c>
      <c r="C737" s="58"/>
      <c r="D737" s="58"/>
      <c r="E737" s="57"/>
      <c r="F737" s="57" t="str">
        <f t="shared" si="122"/>
        <v/>
      </c>
      <c r="G737" s="57"/>
      <c r="H737" s="59"/>
      <c r="I737" s="59" t="s">
        <v>183</v>
      </c>
      <c r="J737" s="59" t="s">
        <v>183</v>
      </c>
      <c r="K737" s="59"/>
      <c r="L737" s="60" t="str">
        <f t="shared" si="126"/>
        <v/>
      </c>
      <c r="M737" s="60" t="str">
        <f t="shared" si="127"/>
        <v/>
      </c>
      <c r="N737" s="59"/>
      <c r="O737" s="59"/>
      <c r="P737" s="61"/>
      <c r="Q737" s="61"/>
      <c r="R737" s="62" t="str">
        <f>IF(C737="","",_xlfn.XLOOKUP(C737,table_Termination[Connector],table_Termination[Conduit_Size]))</f>
        <v/>
      </c>
      <c r="S737" s="63" t="str">
        <f>IF(C737="","",_xlfn.XLOOKUP(C737,table_Termination[Connector],table_Termination[Wire AWG]))</f>
        <v/>
      </c>
      <c r="T737" s="64" t="str">
        <f t="shared" si="119"/>
        <v/>
      </c>
      <c r="U737" s="65" t="str">
        <f>IF(C737="","",LEFT(_xlfn.XLOOKUP(C737,table_Termination[Connector],table_Termination[Voltage]),3))</f>
        <v/>
      </c>
      <c r="V737" s="66" t="str">
        <f t="shared" si="128"/>
        <v/>
      </c>
      <c r="W737" s="64" t="str" cm="1">
        <f t="array" aca="1" ref="W737" ca="1">IF(C737="","",IF(D737="MCC","------",IF(K737="","Black",_xlfn.XLOOKUP(K737,Table_RotateWireColor[circuit],INDIRECT("Table_RotateWireColor["&amp;U737&amp;"]")))))</f>
        <v/>
      </c>
      <c r="X737" s="64" t="str" cm="1">
        <f t="array" aca="1" ref="X737" ca="1">IF(C737="","",IF(D737="MCC","-----",IF(AH737=1,"-",IF(K737="","Red",_xlfn.XLOOKUP(L737,Table_RotateWireColor[circuit],INDIRECT("Table_RotateWireColor["&amp;U737&amp;"]"))))))</f>
        <v/>
      </c>
      <c r="Y737" s="64" t="str" cm="1">
        <f t="array" aca="1" ref="Y737" ca="1">IF(C737="","",IF(D737="MCC","-----",IF(AH737&lt;=2,"-",IF(K737="","Blue",_xlfn.XLOOKUP(M737,Table_RotateWireColor[circuit],INDIRECT("Table_RotateWireColor["&amp;U737&amp;"]"))))))</f>
        <v/>
      </c>
      <c r="Z737" s="64" t="str" cm="1">
        <f t="array" aca="1" ref="Z737" ca="1">IF(C737="","",IF(D737="MCC","-----",IF(AI737&lt;&gt;1,"-",IF(K737="","White",_xlfn.XLOOKUP("N",Table_RotateWireColor[circuit],INDIRECT("Table_RotateWireColor["&amp;U737&amp;"]"))))))</f>
        <v/>
      </c>
      <c r="AA737" s="64" t="str">
        <f t="shared" si="123"/>
        <v/>
      </c>
      <c r="AB737" s="67" t="str">
        <f>IF(C737="","","PWxx-"&amp;_xlfn.XLOOKUP(C737,table_Termination[Connector],table_Termination[Abbreviation])&amp;"T-xxSALx("&amp;IF(D737="LFMC",0,IF(D737="MCC",1,3))&amp;IF(Q737="Bolt",1,0)&amp;IF(AL737="None",0,IF(AL737="1G",1,IF(AL737="4x4",2,3)))&amp;")")</f>
        <v/>
      </c>
      <c r="AC737" s="68" t="str">
        <f>IF(D737="MCC","MC Cable Wire Colors "&amp;_xlfn.XLOOKUP(C737,table_Termination[Connector],table_Termination[MCC_Wire_Colors]),"")</f>
        <v/>
      </c>
      <c r="AD737" s="69"/>
      <c r="AG737" t="e">
        <f>IF(AND(LEFT(C737,2)="L6",_xlfn.NUMBERVALUE(LEFT(U737,3))&gt;250),"1ph",_xlfn.XLOOKUP(C737,table_Termination[Connector],table_Termination[Phasing]))</f>
        <v>#N/A</v>
      </c>
      <c r="AH737" t="e">
        <f>_xlfn.XLOOKUP('Order Entry'!AG737,lookup!$O$3:$O$7,lookup!$P$3:$P$7)</f>
        <v>#N/A</v>
      </c>
      <c r="AI737" t="e">
        <f>_xlfn.XLOOKUP('Order Entry'!AG737,lookup!$O$3:$O$7,lookup!$Q$3:$Q$7)</f>
        <v>#N/A</v>
      </c>
      <c r="AJ737">
        <f t="shared" si="120"/>
        <v>0</v>
      </c>
      <c r="AK737" t="e">
        <f>_xlfn.XLOOKUP(C737,table_Termination[Connector],table_Termination[Plate_Hole])</f>
        <v>#N/A</v>
      </c>
      <c r="AL737" t="e">
        <f>_xlfn.XLOOKUP(V737,lookup!$AD$68:$AD$72,lookup!$AC$68:$AC$72)</f>
        <v>#N/A</v>
      </c>
      <c r="AM737" s="44" t="str" cm="1">
        <f t="array" ref="AM737">IF(C737="","",IF(_xlfn.XLOOKUP(C737,table_Termination[Connector],table_Termination[Plate_Hole])=1.6,{"4x4","1G"},IF(_xlfn.XLOOKUP(C737,table_Termination[Connector],table_Termination[Plate_Hole])=2.1,"4x4","None")))</f>
        <v/>
      </c>
      <c r="AO737" s="44" t="str" cm="1">
        <f t="array" ref="AO737">IF(AM737="","None",_xlfn.XLOOKUP(_xlfn.ANCHORARRAY(AM737),lookup!$AC$68:$AC$72,lookup!$AD$68:$AD$72))</f>
        <v>None</v>
      </c>
      <c r="AQ737" s="44" t="s">
        <v>283</v>
      </c>
      <c r="AR737" t="str">
        <f>IF(C737="","",_xlfn.XLOOKUP(_xlfn.XLOOKUP(C737,table_Termination[Connector],table_Termination[SQD_Breaker]),Table_Breaker[breaker],Table_Breaker[Description]))</f>
        <v/>
      </c>
      <c r="AS737" t="str">
        <f>IF(C737="","",_xlfn.XLOOKUP(_xlfn.XLOOKUP(C737,table_Termination[Connector],table_Termination[HV_Siem_Breaker]),Table_Breaker[breaker],Table_Breaker[Description],""))</f>
        <v/>
      </c>
      <c r="AT737" s="44" t="s">
        <v>283</v>
      </c>
      <c r="AU737" t="e">
        <f t="shared" si="124"/>
        <v>#N/A</v>
      </c>
      <c r="AV737" t="e">
        <f t="shared" si="125"/>
        <v>#N/A</v>
      </c>
      <c r="AW737" s="44" t="str" cm="1">
        <f t="array" ref="AW737">IF(D737="","",_xlfn.TOROW(lookup!A918:A930))</f>
        <v/>
      </c>
    </row>
    <row r="738" spans="1:49" x14ac:dyDescent="0.25">
      <c r="A738" s="56">
        <v>729</v>
      </c>
      <c r="B738" s="57" t="str">
        <f t="shared" si="121"/>
        <v/>
      </c>
      <c r="C738" s="58"/>
      <c r="D738" s="58"/>
      <c r="E738" s="57"/>
      <c r="F738" s="57" t="str">
        <f t="shared" si="122"/>
        <v/>
      </c>
      <c r="G738" s="57"/>
      <c r="H738" s="59"/>
      <c r="I738" s="59" t="s">
        <v>183</v>
      </c>
      <c r="J738" s="59" t="s">
        <v>183</v>
      </c>
      <c r="K738" s="59"/>
      <c r="L738" s="60" t="str">
        <f t="shared" si="126"/>
        <v/>
      </c>
      <c r="M738" s="60" t="str">
        <f t="shared" si="127"/>
        <v/>
      </c>
      <c r="N738" s="59"/>
      <c r="O738" s="59"/>
      <c r="P738" s="61"/>
      <c r="Q738" s="61"/>
      <c r="R738" s="62" t="str">
        <f>IF(C738="","",_xlfn.XLOOKUP(C738,table_Termination[Connector],table_Termination[Conduit_Size]))</f>
        <v/>
      </c>
      <c r="S738" s="63" t="str">
        <f>IF(C738="","",_xlfn.XLOOKUP(C738,table_Termination[Connector],table_Termination[Wire AWG]))</f>
        <v/>
      </c>
      <c r="T738" s="64" t="str">
        <f t="shared" si="119"/>
        <v/>
      </c>
      <c r="U738" s="65" t="str">
        <f>IF(C738="","",LEFT(_xlfn.XLOOKUP(C738,table_Termination[Connector],table_Termination[Voltage]),3))</f>
        <v/>
      </c>
      <c r="V738" s="66" t="str">
        <f t="shared" si="128"/>
        <v/>
      </c>
      <c r="W738" s="64" t="str" cm="1">
        <f t="array" aca="1" ref="W738" ca="1">IF(C738="","",IF(D738="MCC","------",IF(K738="","Black",_xlfn.XLOOKUP(K738,Table_RotateWireColor[circuit],INDIRECT("Table_RotateWireColor["&amp;U738&amp;"]")))))</f>
        <v/>
      </c>
      <c r="X738" s="64" t="str" cm="1">
        <f t="array" aca="1" ref="X738" ca="1">IF(C738="","",IF(D738="MCC","-----",IF(AH738=1,"-",IF(K738="","Red",_xlfn.XLOOKUP(L738,Table_RotateWireColor[circuit],INDIRECT("Table_RotateWireColor["&amp;U738&amp;"]"))))))</f>
        <v/>
      </c>
      <c r="Y738" s="64" t="str" cm="1">
        <f t="array" aca="1" ref="Y738" ca="1">IF(C738="","",IF(D738="MCC","-----",IF(AH738&lt;=2,"-",IF(K738="","Blue",_xlfn.XLOOKUP(M738,Table_RotateWireColor[circuit],INDIRECT("Table_RotateWireColor["&amp;U738&amp;"]"))))))</f>
        <v/>
      </c>
      <c r="Z738" s="64" t="str" cm="1">
        <f t="array" aca="1" ref="Z738" ca="1">IF(C738="","",IF(D738="MCC","-----",IF(AI738&lt;&gt;1,"-",IF(K738="","White",_xlfn.XLOOKUP("N",Table_RotateWireColor[circuit],INDIRECT("Table_RotateWireColor["&amp;U738&amp;"]"))))))</f>
        <v/>
      </c>
      <c r="AA738" s="64" t="str">
        <f t="shared" si="123"/>
        <v/>
      </c>
      <c r="AB738" s="67" t="str">
        <f>IF(C738="","","PWxx-"&amp;_xlfn.XLOOKUP(C738,table_Termination[Connector],table_Termination[Abbreviation])&amp;"T-xxSALx("&amp;IF(D738="LFMC",0,IF(D738="MCC",1,3))&amp;IF(Q738="Bolt",1,0)&amp;IF(AL738="None",0,IF(AL738="1G",1,IF(AL738="4x4",2,3)))&amp;")")</f>
        <v/>
      </c>
      <c r="AC738" s="68" t="str">
        <f>IF(D738="MCC","MC Cable Wire Colors "&amp;_xlfn.XLOOKUP(C738,table_Termination[Connector],table_Termination[MCC_Wire_Colors]),"")</f>
        <v/>
      </c>
      <c r="AD738" s="69"/>
      <c r="AG738" t="e">
        <f>IF(AND(LEFT(C738,2)="L6",_xlfn.NUMBERVALUE(LEFT(U738,3))&gt;250),"1ph",_xlfn.XLOOKUP(C738,table_Termination[Connector],table_Termination[Phasing]))</f>
        <v>#N/A</v>
      </c>
      <c r="AH738" t="e">
        <f>_xlfn.XLOOKUP('Order Entry'!AG738,lookup!$O$3:$O$7,lookup!$P$3:$P$7)</f>
        <v>#N/A</v>
      </c>
      <c r="AI738" t="e">
        <f>_xlfn.XLOOKUP('Order Entry'!AG738,lookup!$O$3:$O$7,lookup!$Q$3:$Q$7)</f>
        <v>#N/A</v>
      </c>
      <c r="AJ738">
        <f t="shared" si="120"/>
        <v>0</v>
      </c>
      <c r="AK738" t="e">
        <f>_xlfn.XLOOKUP(C738,table_Termination[Connector],table_Termination[Plate_Hole])</f>
        <v>#N/A</v>
      </c>
      <c r="AL738" t="e">
        <f>_xlfn.XLOOKUP(V738,lookup!$AD$68:$AD$72,lookup!$AC$68:$AC$72)</f>
        <v>#N/A</v>
      </c>
      <c r="AM738" s="44" t="str" cm="1">
        <f t="array" ref="AM738">IF(C738="","",IF(_xlfn.XLOOKUP(C738,table_Termination[Connector],table_Termination[Plate_Hole])=1.6,{"4x4","1G"},IF(_xlfn.XLOOKUP(C738,table_Termination[Connector],table_Termination[Plate_Hole])=2.1,"4x4","None")))</f>
        <v/>
      </c>
      <c r="AO738" s="44" t="str" cm="1">
        <f t="array" ref="AO738">IF(AM738="","None",_xlfn.XLOOKUP(_xlfn.ANCHORARRAY(AM738),lookup!$AC$68:$AC$72,lookup!$AD$68:$AD$72))</f>
        <v>None</v>
      </c>
      <c r="AQ738" s="44" t="s">
        <v>283</v>
      </c>
      <c r="AR738" t="str">
        <f>IF(C738="","",_xlfn.XLOOKUP(_xlfn.XLOOKUP(C738,table_Termination[Connector],table_Termination[SQD_Breaker]),Table_Breaker[breaker],Table_Breaker[Description]))</f>
        <v/>
      </c>
      <c r="AS738" t="str">
        <f>IF(C738="","",_xlfn.XLOOKUP(_xlfn.XLOOKUP(C738,table_Termination[Connector],table_Termination[HV_Siem_Breaker]),Table_Breaker[breaker],Table_Breaker[Description],""))</f>
        <v/>
      </c>
      <c r="AT738" s="44" t="s">
        <v>283</v>
      </c>
      <c r="AU738" t="e">
        <f t="shared" si="124"/>
        <v>#N/A</v>
      </c>
      <c r="AV738" t="e">
        <f t="shared" si="125"/>
        <v>#N/A</v>
      </c>
      <c r="AW738" s="44" t="str" cm="1">
        <f t="array" ref="AW738">IF(D738="","",_xlfn.TOROW(lookup!A919:A931))</f>
        <v/>
      </c>
    </row>
    <row r="739" spans="1:49" x14ac:dyDescent="0.25">
      <c r="A739" s="56">
        <v>730</v>
      </c>
      <c r="B739" s="57" t="str">
        <f t="shared" si="121"/>
        <v/>
      </c>
      <c r="C739" s="58"/>
      <c r="D739" s="58"/>
      <c r="E739" s="57"/>
      <c r="F739" s="57" t="str">
        <f t="shared" si="122"/>
        <v/>
      </c>
      <c r="G739" s="57"/>
      <c r="H739" s="59"/>
      <c r="I739" s="59" t="s">
        <v>183</v>
      </c>
      <c r="J739" s="59" t="s">
        <v>183</v>
      </c>
      <c r="K739" s="59"/>
      <c r="L739" s="60" t="str">
        <f t="shared" si="126"/>
        <v/>
      </c>
      <c r="M739" s="60" t="str">
        <f t="shared" si="127"/>
        <v/>
      </c>
      <c r="N739" s="59"/>
      <c r="O739" s="59"/>
      <c r="P739" s="61"/>
      <c r="Q739" s="61"/>
      <c r="R739" s="62" t="str">
        <f>IF(C739="","",_xlfn.XLOOKUP(C739,table_Termination[Connector],table_Termination[Conduit_Size]))</f>
        <v/>
      </c>
      <c r="S739" s="63" t="str">
        <f>IF(C739="","",_xlfn.XLOOKUP(C739,table_Termination[Connector],table_Termination[Wire AWG]))</f>
        <v/>
      </c>
      <c r="T739" s="64" t="str">
        <f t="shared" si="119"/>
        <v/>
      </c>
      <c r="U739" s="65" t="str">
        <f>IF(C739="","",LEFT(_xlfn.XLOOKUP(C739,table_Termination[Connector],table_Termination[Voltage]),3))</f>
        <v/>
      </c>
      <c r="V739" s="66" t="str">
        <f t="shared" si="128"/>
        <v/>
      </c>
      <c r="W739" s="64" t="str" cm="1">
        <f t="array" aca="1" ref="W739" ca="1">IF(C739="","",IF(D739="MCC","------",IF(K739="","Black",_xlfn.XLOOKUP(K739,Table_RotateWireColor[circuit],INDIRECT("Table_RotateWireColor["&amp;U739&amp;"]")))))</f>
        <v/>
      </c>
      <c r="X739" s="64" t="str" cm="1">
        <f t="array" aca="1" ref="X739" ca="1">IF(C739="","",IF(D739="MCC","-----",IF(AH739=1,"-",IF(K739="","Red",_xlfn.XLOOKUP(L739,Table_RotateWireColor[circuit],INDIRECT("Table_RotateWireColor["&amp;U739&amp;"]"))))))</f>
        <v/>
      </c>
      <c r="Y739" s="64" t="str" cm="1">
        <f t="array" aca="1" ref="Y739" ca="1">IF(C739="","",IF(D739="MCC","-----",IF(AH739&lt;=2,"-",IF(K739="","Blue",_xlfn.XLOOKUP(M739,Table_RotateWireColor[circuit],INDIRECT("Table_RotateWireColor["&amp;U739&amp;"]"))))))</f>
        <v/>
      </c>
      <c r="Z739" s="64" t="str" cm="1">
        <f t="array" aca="1" ref="Z739" ca="1">IF(C739="","",IF(D739="MCC","-----",IF(AI739&lt;&gt;1,"-",IF(K739="","White",_xlfn.XLOOKUP("N",Table_RotateWireColor[circuit],INDIRECT("Table_RotateWireColor["&amp;U739&amp;"]"))))))</f>
        <v/>
      </c>
      <c r="AA739" s="64" t="str">
        <f t="shared" si="123"/>
        <v/>
      </c>
      <c r="AB739" s="67" t="str">
        <f>IF(C739="","","PWxx-"&amp;_xlfn.XLOOKUP(C739,table_Termination[Connector],table_Termination[Abbreviation])&amp;"T-xxSALx("&amp;IF(D739="LFMC",0,IF(D739="MCC",1,3))&amp;IF(Q739="Bolt",1,0)&amp;IF(AL739="None",0,IF(AL739="1G",1,IF(AL739="4x4",2,3)))&amp;")")</f>
        <v/>
      </c>
      <c r="AC739" s="68" t="str">
        <f>IF(D739="MCC","MC Cable Wire Colors "&amp;_xlfn.XLOOKUP(C739,table_Termination[Connector],table_Termination[MCC_Wire_Colors]),"")</f>
        <v/>
      </c>
      <c r="AD739" s="69"/>
      <c r="AG739" t="e">
        <f>IF(AND(LEFT(C739,2)="L6",_xlfn.NUMBERVALUE(LEFT(U739,3))&gt;250),"1ph",_xlfn.XLOOKUP(C739,table_Termination[Connector],table_Termination[Phasing]))</f>
        <v>#N/A</v>
      </c>
      <c r="AH739" t="e">
        <f>_xlfn.XLOOKUP('Order Entry'!AG739,lookup!$O$3:$O$7,lookup!$P$3:$P$7)</f>
        <v>#N/A</v>
      </c>
      <c r="AI739" t="e">
        <f>_xlfn.XLOOKUP('Order Entry'!AG739,lookup!$O$3:$O$7,lookup!$Q$3:$Q$7)</f>
        <v>#N/A</v>
      </c>
      <c r="AJ739">
        <f t="shared" si="120"/>
        <v>0</v>
      </c>
      <c r="AK739" t="e">
        <f>_xlfn.XLOOKUP(C739,table_Termination[Connector],table_Termination[Plate_Hole])</f>
        <v>#N/A</v>
      </c>
      <c r="AL739" t="e">
        <f>_xlfn.XLOOKUP(V739,lookup!$AD$68:$AD$72,lookup!$AC$68:$AC$72)</f>
        <v>#N/A</v>
      </c>
      <c r="AM739" s="44" t="str" cm="1">
        <f t="array" ref="AM739">IF(C739="","",IF(_xlfn.XLOOKUP(C739,table_Termination[Connector],table_Termination[Plate_Hole])=1.6,{"4x4","1G"},IF(_xlfn.XLOOKUP(C739,table_Termination[Connector],table_Termination[Plate_Hole])=2.1,"4x4","None")))</f>
        <v/>
      </c>
      <c r="AO739" s="44" t="str" cm="1">
        <f t="array" ref="AO739">IF(AM739="","None",_xlfn.XLOOKUP(_xlfn.ANCHORARRAY(AM739),lookup!$AC$68:$AC$72,lookup!$AD$68:$AD$72))</f>
        <v>None</v>
      </c>
      <c r="AQ739" s="44" t="s">
        <v>283</v>
      </c>
      <c r="AR739" t="str">
        <f>IF(C739="","",_xlfn.XLOOKUP(_xlfn.XLOOKUP(C739,table_Termination[Connector],table_Termination[SQD_Breaker]),Table_Breaker[breaker],Table_Breaker[Description]))</f>
        <v/>
      </c>
      <c r="AS739" t="str">
        <f>IF(C739="","",_xlfn.XLOOKUP(_xlfn.XLOOKUP(C739,table_Termination[Connector],table_Termination[HV_Siem_Breaker]),Table_Breaker[breaker],Table_Breaker[Description],""))</f>
        <v/>
      </c>
      <c r="AT739" s="44" t="s">
        <v>283</v>
      </c>
      <c r="AU739" t="e">
        <f t="shared" si="124"/>
        <v>#N/A</v>
      </c>
      <c r="AV739" t="e">
        <f t="shared" si="125"/>
        <v>#N/A</v>
      </c>
      <c r="AW739" s="44" t="str" cm="1">
        <f t="array" ref="AW739">IF(D739="","",_xlfn.TOROW(lookup!A920:A932))</f>
        <v/>
      </c>
    </row>
    <row r="740" spans="1:49" x14ac:dyDescent="0.25">
      <c r="A740" s="56">
        <v>731</v>
      </c>
      <c r="B740" s="57" t="str">
        <f t="shared" si="121"/>
        <v/>
      </c>
      <c r="C740" s="58"/>
      <c r="D740" s="58"/>
      <c r="E740" s="57"/>
      <c r="F740" s="57" t="str">
        <f t="shared" si="122"/>
        <v/>
      </c>
      <c r="G740" s="57"/>
      <c r="H740" s="59"/>
      <c r="I740" s="59" t="s">
        <v>183</v>
      </c>
      <c r="J740" s="59" t="s">
        <v>183</v>
      </c>
      <c r="K740" s="59"/>
      <c r="L740" s="60" t="str">
        <f t="shared" si="126"/>
        <v/>
      </c>
      <c r="M740" s="60" t="str">
        <f t="shared" si="127"/>
        <v/>
      </c>
      <c r="N740" s="59"/>
      <c r="O740" s="59"/>
      <c r="P740" s="61"/>
      <c r="Q740" s="61"/>
      <c r="R740" s="62" t="str">
        <f>IF(C740="","",_xlfn.XLOOKUP(C740,table_Termination[Connector],table_Termination[Conduit_Size]))</f>
        <v/>
      </c>
      <c r="S740" s="63" t="str">
        <f>IF(C740="","",_xlfn.XLOOKUP(C740,table_Termination[Connector],table_Termination[Wire AWG]))</f>
        <v/>
      </c>
      <c r="T740" s="64" t="str">
        <f t="shared" si="119"/>
        <v/>
      </c>
      <c r="U740" s="65" t="str">
        <f>IF(C740="","",LEFT(_xlfn.XLOOKUP(C740,table_Termination[Connector],table_Termination[Voltage]),3))</f>
        <v/>
      </c>
      <c r="V740" s="66" t="str">
        <f t="shared" si="128"/>
        <v/>
      </c>
      <c r="W740" s="64" t="str" cm="1">
        <f t="array" aca="1" ref="W740" ca="1">IF(C740="","",IF(D740="MCC","------",IF(K740="","Black",_xlfn.XLOOKUP(K740,Table_RotateWireColor[circuit],INDIRECT("Table_RotateWireColor["&amp;U740&amp;"]")))))</f>
        <v/>
      </c>
      <c r="X740" s="64" t="str" cm="1">
        <f t="array" aca="1" ref="X740" ca="1">IF(C740="","",IF(D740="MCC","-----",IF(AH740=1,"-",IF(K740="","Red",_xlfn.XLOOKUP(L740,Table_RotateWireColor[circuit],INDIRECT("Table_RotateWireColor["&amp;U740&amp;"]"))))))</f>
        <v/>
      </c>
      <c r="Y740" s="64" t="str" cm="1">
        <f t="array" aca="1" ref="Y740" ca="1">IF(C740="","",IF(D740="MCC","-----",IF(AH740&lt;=2,"-",IF(K740="","Blue",_xlfn.XLOOKUP(M740,Table_RotateWireColor[circuit],INDIRECT("Table_RotateWireColor["&amp;U740&amp;"]"))))))</f>
        <v/>
      </c>
      <c r="Z740" s="64" t="str" cm="1">
        <f t="array" aca="1" ref="Z740" ca="1">IF(C740="","",IF(D740="MCC","-----",IF(AI740&lt;&gt;1,"-",IF(K740="","White",_xlfn.XLOOKUP("N",Table_RotateWireColor[circuit],INDIRECT("Table_RotateWireColor["&amp;U740&amp;"]"))))))</f>
        <v/>
      </c>
      <c r="AA740" s="64" t="str">
        <f t="shared" si="123"/>
        <v/>
      </c>
      <c r="AB740" s="67" t="str">
        <f>IF(C740="","","PWxx-"&amp;_xlfn.XLOOKUP(C740,table_Termination[Connector],table_Termination[Abbreviation])&amp;"T-xxSALx("&amp;IF(D740="LFMC",0,IF(D740="MCC",1,3))&amp;IF(Q740="Bolt",1,0)&amp;IF(AL740="None",0,IF(AL740="1G",1,IF(AL740="4x4",2,3)))&amp;")")</f>
        <v/>
      </c>
      <c r="AC740" s="68" t="str">
        <f>IF(D740="MCC","MC Cable Wire Colors "&amp;_xlfn.XLOOKUP(C740,table_Termination[Connector],table_Termination[MCC_Wire_Colors]),"")</f>
        <v/>
      </c>
      <c r="AD740" s="69"/>
      <c r="AG740" t="e">
        <f>IF(AND(LEFT(C740,2)="L6",_xlfn.NUMBERVALUE(LEFT(U740,3))&gt;250),"1ph",_xlfn.XLOOKUP(C740,table_Termination[Connector],table_Termination[Phasing]))</f>
        <v>#N/A</v>
      </c>
      <c r="AH740" t="e">
        <f>_xlfn.XLOOKUP('Order Entry'!AG740,lookup!$O$3:$O$7,lookup!$P$3:$P$7)</f>
        <v>#N/A</v>
      </c>
      <c r="AI740" t="e">
        <f>_xlfn.XLOOKUP('Order Entry'!AG740,lookup!$O$3:$O$7,lookup!$Q$3:$Q$7)</f>
        <v>#N/A</v>
      </c>
      <c r="AJ740">
        <f t="shared" si="120"/>
        <v>0</v>
      </c>
      <c r="AK740" t="e">
        <f>_xlfn.XLOOKUP(C740,table_Termination[Connector],table_Termination[Plate_Hole])</f>
        <v>#N/A</v>
      </c>
      <c r="AL740" t="e">
        <f>_xlfn.XLOOKUP(V740,lookup!$AD$68:$AD$72,lookup!$AC$68:$AC$72)</f>
        <v>#N/A</v>
      </c>
      <c r="AM740" s="44" t="str" cm="1">
        <f t="array" ref="AM740">IF(C740="","",IF(_xlfn.XLOOKUP(C740,table_Termination[Connector],table_Termination[Plate_Hole])=1.6,{"4x4","1G"},IF(_xlfn.XLOOKUP(C740,table_Termination[Connector],table_Termination[Plate_Hole])=2.1,"4x4","None")))</f>
        <v/>
      </c>
      <c r="AO740" s="44" t="str" cm="1">
        <f t="array" ref="AO740">IF(AM740="","None",_xlfn.XLOOKUP(_xlfn.ANCHORARRAY(AM740),lookup!$AC$68:$AC$72,lookup!$AD$68:$AD$72))</f>
        <v>None</v>
      </c>
      <c r="AQ740" s="44" t="s">
        <v>283</v>
      </c>
      <c r="AR740" t="str">
        <f>IF(C740="","",_xlfn.XLOOKUP(_xlfn.XLOOKUP(C740,table_Termination[Connector],table_Termination[SQD_Breaker]),Table_Breaker[breaker],Table_Breaker[Description]))</f>
        <v/>
      </c>
      <c r="AS740" t="str">
        <f>IF(C740="","",_xlfn.XLOOKUP(_xlfn.XLOOKUP(C740,table_Termination[Connector],table_Termination[HV_Siem_Breaker]),Table_Breaker[breaker],Table_Breaker[Description],""))</f>
        <v/>
      </c>
      <c r="AT740" s="44" t="s">
        <v>283</v>
      </c>
      <c r="AU740" t="e">
        <f t="shared" si="124"/>
        <v>#N/A</v>
      </c>
      <c r="AV740" t="e">
        <f t="shared" si="125"/>
        <v>#N/A</v>
      </c>
      <c r="AW740" s="44" t="str" cm="1">
        <f t="array" ref="AW740">IF(D740="","",_xlfn.TOROW(lookup!A921:A933))</f>
        <v/>
      </c>
    </row>
    <row r="741" spans="1:49" x14ac:dyDescent="0.25">
      <c r="A741" s="56">
        <v>732</v>
      </c>
      <c r="B741" s="57" t="str">
        <f t="shared" si="121"/>
        <v/>
      </c>
      <c r="C741" s="58"/>
      <c r="D741" s="58"/>
      <c r="E741" s="57"/>
      <c r="F741" s="57" t="str">
        <f t="shared" si="122"/>
        <v/>
      </c>
      <c r="G741" s="57"/>
      <c r="H741" s="59"/>
      <c r="I741" s="59" t="s">
        <v>183</v>
      </c>
      <c r="J741" s="59" t="s">
        <v>183</v>
      </c>
      <c r="K741" s="59"/>
      <c r="L741" s="60" t="str">
        <f t="shared" si="126"/>
        <v/>
      </c>
      <c r="M741" s="60" t="str">
        <f t="shared" si="127"/>
        <v/>
      </c>
      <c r="N741" s="59"/>
      <c r="O741" s="59"/>
      <c r="P741" s="61"/>
      <c r="Q741" s="61"/>
      <c r="R741" s="62" t="str">
        <f>IF(C741="","",_xlfn.XLOOKUP(C741,table_Termination[Connector],table_Termination[Conduit_Size]))</f>
        <v/>
      </c>
      <c r="S741" s="63" t="str">
        <f>IF(C741="","",_xlfn.XLOOKUP(C741,table_Termination[Connector],table_Termination[Wire AWG]))</f>
        <v/>
      </c>
      <c r="T741" s="64" t="str">
        <f t="shared" si="119"/>
        <v/>
      </c>
      <c r="U741" s="65" t="str">
        <f>IF(C741="","",LEFT(_xlfn.XLOOKUP(C741,table_Termination[Connector],table_Termination[Voltage]),3))</f>
        <v/>
      </c>
      <c r="V741" s="66" t="str">
        <f t="shared" si="128"/>
        <v/>
      </c>
      <c r="W741" s="64" t="str" cm="1">
        <f t="array" aca="1" ref="W741" ca="1">IF(C741="","",IF(D741="MCC","------",IF(K741="","Black",_xlfn.XLOOKUP(K741,Table_RotateWireColor[circuit],INDIRECT("Table_RotateWireColor["&amp;U741&amp;"]")))))</f>
        <v/>
      </c>
      <c r="X741" s="64" t="str" cm="1">
        <f t="array" aca="1" ref="X741" ca="1">IF(C741="","",IF(D741="MCC","-----",IF(AH741=1,"-",IF(K741="","Red",_xlfn.XLOOKUP(L741,Table_RotateWireColor[circuit],INDIRECT("Table_RotateWireColor["&amp;U741&amp;"]"))))))</f>
        <v/>
      </c>
      <c r="Y741" s="64" t="str" cm="1">
        <f t="array" aca="1" ref="Y741" ca="1">IF(C741="","",IF(D741="MCC","-----",IF(AH741&lt;=2,"-",IF(K741="","Blue",_xlfn.XLOOKUP(M741,Table_RotateWireColor[circuit],INDIRECT("Table_RotateWireColor["&amp;U741&amp;"]"))))))</f>
        <v/>
      </c>
      <c r="Z741" s="64" t="str" cm="1">
        <f t="array" aca="1" ref="Z741" ca="1">IF(C741="","",IF(D741="MCC","-----",IF(AI741&lt;&gt;1,"-",IF(K741="","White",_xlfn.XLOOKUP("N",Table_RotateWireColor[circuit],INDIRECT("Table_RotateWireColor["&amp;U741&amp;"]"))))))</f>
        <v/>
      </c>
      <c r="AA741" s="64" t="str">
        <f t="shared" si="123"/>
        <v/>
      </c>
      <c r="AB741" s="67" t="str">
        <f>IF(C741="","","PWxx-"&amp;_xlfn.XLOOKUP(C741,table_Termination[Connector],table_Termination[Abbreviation])&amp;"T-xxSALx("&amp;IF(D741="LFMC",0,IF(D741="MCC",1,3))&amp;IF(Q741="Bolt",1,0)&amp;IF(AL741="None",0,IF(AL741="1G",1,IF(AL741="4x4",2,3)))&amp;")")</f>
        <v/>
      </c>
      <c r="AC741" s="68" t="str">
        <f>IF(D741="MCC","MC Cable Wire Colors "&amp;_xlfn.XLOOKUP(C741,table_Termination[Connector],table_Termination[MCC_Wire_Colors]),"")</f>
        <v/>
      </c>
      <c r="AD741" s="69"/>
      <c r="AG741" t="e">
        <f>IF(AND(LEFT(C741,2)="L6",_xlfn.NUMBERVALUE(LEFT(U741,3))&gt;250),"1ph",_xlfn.XLOOKUP(C741,table_Termination[Connector],table_Termination[Phasing]))</f>
        <v>#N/A</v>
      </c>
      <c r="AH741" t="e">
        <f>_xlfn.XLOOKUP('Order Entry'!AG741,lookup!$O$3:$O$7,lookup!$P$3:$P$7)</f>
        <v>#N/A</v>
      </c>
      <c r="AI741" t="e">
        <f>_xlfn.XLOOKUP('Order Entry'!AG741,lookup!$O$3:$O$7,lookup!$Q$3:$Q$7)</f>
        <v>#N/A</v>
      </c>
      <c r="AJ741">
        <f t="shared" si="120"/>
        <v>0</v>
      </c>
      <c r="AK741" t="e">
        <f>_xlfn.XLOOKUP(C741,table_Termination[Connector],table_Termination[Plate_Hole])</f>
        <v>#N/A</v>
      </c>
      <c r="AL741" t="e">
        <f>_xlfn.XLOOKUP(V741,lookup!$AD$68:$AD$72,lookup!$AC$68:$AC$72)</f>
        <v>#N/A</v>
      </c>
      <c r="AM741" s="44" t="str" cm="1">
        <f t="array" ref="AM741">IF(C741="","",IF(_xlfn.XLOOKUP(C741,table_Termination[Connector],table_Termination[Plate_Hole])=1.6,{"4x4","1G"},IF(_xlfn.XLOOKUP(C741,table_Termination[Connector],table_Termination[Plate_Hole])=2.1,"4x4","None")))</f>
        <v/>
      </c>
      <c r="AO741" s="44" t="str" cm="1">
        <f t="array" ref="AO741">IF(AM741="","None",_xlfn.XLOOKUP(_xlfn.ANCHORARRAY(AM741),lookup!$AC$68:$AC$72,lookup!$AD$68:$AD$72))</f>
        <v>None</v>
      </c>
      <c r="AQ741" s="44" t="s">
        <v>283</v>
      </c>
      <c r="AR741" t="str">
        <f>IF(C741="","",_xlfn.XLOOKUP(_xlfn.XLOOKUP(C741,table_Termination[Connector],table_Termination[SQD_Breaker]),Table_Breaker[breaker],Table_Breaker[Description]))</f>
        <v/>
      </c>
      <c r="AS741" t="str">
        <f>IF(C741="","",_xlfn.XLOOKUP(_xlfn.XLOOKUP(C741,table_Termination[Connector],table_Termination[HV_Siem_Breaker]),Table_Breaker[breaker],Table_Breaker[Description],""))</f>
        <v/>
      </c>
      <c r="AT741" s="44" t="s">
        <v>283</v>
      </c>
      <c r="AU741" t="e">
        <f t="shared" si="124"/>
        <v>#N/A</v>
      </c>
      <c r="AV741" t="e">
        <f t="shared" si="125"/>
        <v>#N/A</v>
      </c>
      <c r="AW741" s="44" t="str" cm="1">
        <f t="array" ref="AW741">IF(D741="","",_xlfn.TOROW(lookup!A922:A934))</f>
        <v/>
      </c>
    </row>
    <row r="742" spans="1:49" x14ac:dyDescent="0.25">
      <c r="A742" s="56">
        <v>733</v>
      </c>
      <c r="B742" s="57" t="str">
        <f t="shared" si="121"/>
        <v/>
      </c>
      <c r="C742" s="58"/>
      <c r="D742" s="58"/>
      <c r="E742" s="57"/>
      <c r="F742" s="57" t="str">
        <f t="shared" si="122"/>
        <v/>
      </c>
      <c r="G742" s="57"/>
      <c r="H742" s="59"/>
      <c r="I742" s="59" t="s">
        <v>183</v>
      </c>
      <c r="J742" s="59" t="s">
        <v>183</v>
      </c>
      <c r="K742" s="59"/>
      <c r="L742" s="60" t="str">
        <f t="shared" si="126"/>
        <v/>
      </c>
      <c r="M742" s="60" t="str">
        <f t="shared" si="127"/>
        <v/>
      </c>
      <c r="N742" s="59"/>
      <c r="O742" s="59"/>
      <c r="P742" s="61"/>
      <c r="Q742" s="61"/>
      <c r="R742" s="62" t="str">
        <f>IF(C742="","",_xlfn.XLOOKUP(C742,table_Termination[Connector],table_Termination[Conduit_Size]))</f>
        <v/>
      </c>
      <c r="S742" s="63" t="str">
        <f>IF(C742="","",_xlfn.XLOOKUP(C742,table_Termination[Connector],table_Termination[Wire AWG]))</f>
        <v/>
      </c>
      <c r="T742" s="64" t="str">
        <f t="shared" si="119"/>
        <v/>
      </c>
      <c r="U742" s="65" t="str">
        <f>IF(C742="","",LEFT(_xlfn.XLOOKUP(C742,table_Termination[Connector],table_Termination[Voltage]),3))</f>
        <v/>
      </c>
      <c r="V742" s="66" t="str">
        <f t="shared" si="128"/>
        <v/>
      </c>
      <c r="W742" s="64" t="str" cm="1">
        <f t="array" aca="1" ref="W742" ca="1">IF(C742="","",IF(D742="MCC","------",IF(K742="","Black",_xlfn.XLOOKUP(K742,Table_RotateWireColor[circuit],INDIRECT("Table_RotateWireColor["&amp;U742&amp;"]")))))</f>
        <v/>
      </c>
      <c r="X742" s="64" t="str" cm="1">
        <f t="array" aca="1" ref="X742" ca="1">IF(C742="","",IF(D742="MCC","-----",IF(AH742=1,"-",IF(K742="","Red",_xlfn.XLOOKUP(L742,Table_RotateWireColor[circuit],INDIRECT("Table_RotateWireColor["&amp;U742&amp;"]"))))))</f>
        <v/>
      </c>
      <c r="Y742" s="64" t="str" cm="1">
        <f t="array" aca="1" ref="Y742" ca="1">IF(C742="","",IF(D742="MCC","-----",IF(AH742&lt;=2,"-",IF(K742="","Blue",_xlfn.XLOOKUP(M742,Table_RotateWireColor[circuit],INDIRECT("Table_RotateWireColor["&amp;U742&amp;"]"))))))</f>
        <v/>
      </c>
      <c r="Z742" s="64" t="str" cm="1">
        <f t="array" aca="1" ref="Z742" ca="1">IF(C742="","",IF(D742="MCC","-----",IF(AI742&lt;&gt;1,"-",IF(K742="","White",_xlfn.XLOOKUP("N",Table_RotateWireColor[circuit],INDIRECT("Table_RotateWireColor["&amp;U742&amp;"]"))))))</f>
        <v/>
      </c>
      <c r="AA742" s="64" t="str">
        <f t="shared" si="123"/>
        <v/>
      </c>
      <c r="AB742" s="67" t="str">
        <f>IF(C742="","","PWxx-"&amp;_xlfn.XLOOKUP(C742,table_Termination[Connector],table_Termination[Abbreviation])&amp;"T-xxSALx("&amp;IF(D742="LFMC",0,IF(D742="MCC",1,3))&amp;IF(Q742="Bolt",1,0)&amp;IF(AL742="None",0,IF(AL742="1G",1,IF(AL742="4x4",2,3)))&amp;")")</f>
        <v/>
      </c>
      <c r="AC742" s="68" t="str">
        <f>IF(D742="MCC","MC Cable Wire Colors "&amp;_xlfn.XLOOKUP(C742,table_Termination[Connector],table_Termination[MCC_Wire_Colors]),"")</f>
        <v/>
      </c>
      <c r="AD742" s="69"/>
      <c r="AG742" t="e">
        <f>IF(AND(LEFT(C742,2)="L6",_xlfn.NUMBERVALUE(LEFT(U742,3))&gt;250),"1ph",_xlfn.XLOOKUP(C742,table_Termination[Connector],table_Termination[Phasing]))</f>
        <v>#N/A</v>
      </c>
      <c r="AH742" t="e">
        <f>_xlfn.XLOOKUP('Order Entry'!AG742,lookup!$O$3:$O$7,lookup!$P$3:$P$7)</f>
        <v>#N/A</v>
      </c>
      <c r="AI742" t="e">
        <f>_xlfn.XLOOKUP('Order Entry'!AG742,lookup!$O$3:$O$7,lookup!$Q$3:$Q$7)</f>
        <v>#N/A</v>
      </c>
      <c r="AJ742">
        <f t="shared" si="120"/>
        <v>0</v>
      </c>
      <c r="AK742" t="e">
        <f>_xlfn.XLOOKUP(C742,table_Termination[Connector],table_Termination[Plate_Hole])</f>
        <v>#N/A</v>
      </c>
      <c r="AL742" t="e">
        <f>_xlfn.XLOOKUP(V742,lookup!$AD$68:$AD$72,lookup!$AC$68:$AC$72)</f>
        <v>#N/A</v>
      </c>
      <c r="AM742" s="44" t="str" cm="1">
        <f t="array" ref="AM742">IF(C742="","",IF(_xlfn.XLOOKUP(C742,table_Termination[Connector],table_Termination[Plate_Hole])=1.6,{"4x4","1G"},IF(_xlfn.XLOOKUP(C742,table_Termination[Connector],table_Termination[Plate_Hole])=2.1,"4x4","None")))</f>
        <v/>
      </c>
      <c r="AO742" s="44" t="str" cm="1">
        <f t="array" ref="AO742">IF(AM742="","None",_xlfn.XLOOKUP(_xlfn.ANCHORARRAY(AM742),lookup!$AC$68:$AC$72,lookup!$AD$68:$AD$72))</f>
        <v>None</v>
      </c>
      <c r="AQ742" s="44" t="s">
        <v>283</v>
      </c>
      <c r="AR742" t="str">
        <f>IF(C742="","",_xlfn.XLOOKUP(_xlfn.XLOOKUP(C742,table_Termination[Connector],table_Termination[SQD_Breaker]),Table_Breaker[breaker],Table_Breaker[Description]))</f>
        <v/>
      </c>
      <c r="AS742" t="str">
        <f>IF(C742="","",_xlfn.XLOOKUP(_xlfn.XLOOKUP(C742,table_Termination[Connector],table_Termination[HV_Siem_Breaker]),Table_Breaker[breaker],Table_Breaker[Description],""))</f>
        <v/>
      </c>
      <c r="AT742" s="44" t="s">
        <v>283</v>
      </c>
      <c r="AU742" t="e">
        <f t="shared" si="124"/>
        <v>#N/A</v>
      </c>
      <c r="AV742" t="e">
        <f t="shared" si="125"/>
        <v>#N/A</v>
      </c>
      <c r="AW742" s="44" t="str" cm="1">
        <f t="array" ref="AW742">IF(D742="","",_xlfn.TOROW(lookup!A923:A935))</f>
        <v/>
      </c>
    </row>
    <row r="743" spans="1:49" x14ac:dyDescent="0.25">
      <c r="A743" s="56">
        <v>734</v>
      </c>
      <c r="B743" s="57" t="str">
        <f t="shared" si="121"/>
        <v/>
      </c>
      <c r="C743" s="58"/>
      <c r="D743" s="58"/>
      <c r="E743" s="57"/>
      <c r="F743" s="57" t="str">
        <f t="shared" si="122"/>
        <v/>
      </c>
      <c r="G743" s="57"/>
      <c r="H743" s="59"/>
      <c r="I743" s="59" t="s">
        <v>183</v>
      </c>
      <c r="J743" s="59" t="s">
        <v>183</v>
      </c>
      <c r="K743" s="59"/>
      <c r="L743" s="60" t="str">
        <f t="shared" si="126"/>
        <v/>
      </c>
      <c r="M743" s="60" t="str">
        <f t="shared" si="127"/>
        <v/>
      </c>
      <c r="N743" s="59"/>
      <c r="O743" s="59"/>
      <c r="P743" s="61"/>
      <c r="Q743" s="61"/>
      <c r="R743" s="62" t="str">
        <f>IF(C743="","",_xlfn.XLOOKUP(C743,table_Termination[Connector],table_Termination[Conduit_Size]))</f>
        <v/>
      </c>
      <c r="S743" s="63" t="str">
        <f>IF(C743="","",_xlfn.XLOOKUP(C743,table_Termination[Connector],table_Termination[Wire AWG]))</f>
        <v/>
      </c>
      <c r="T743" s="64" t="str">
        <f t="shared" si="119"/>
        <v/>
      </c>
      <c r="U743" s="65" t="str">
        <f>IF(C743="","",LEFT(_xlfn.XLOOKUP(C743,table_Termination[Connector],table_Termination[Voltage]),3))</f>
        <v/>
      </c>
      <c r="V743" s="66" t="str">
        <f t="shared" si="128"/>
        <v/>
      </c>
      <c r="W743" s="64" t="str" cm="1">
        <f t="array" aca="1" ref="W743" ca="1">IF(C743="","",IF(D743="MCC","------",IF(K743="","Black",_xlfn.XLOOKUP(K743,Table_RotateWireColor[circuit],INDIRECT("Table_RotateWireColor["&amp;U743&amp;"]")))))</f>
        <v/>
      </c>
      <c r="X743" s="64" t="str" cm="1">
        <f t="array" aca="1" ref="X743" ca="1">IF(C743="","",IF(D743="MCC","-----",IF(AH743=1,"-",IF(K743="","Red",_xlfn.XLOOKUP(L743,Table_RotateWireColor[circuit],INDIRECT("Table_RotateWireColor["&amp;U743&amp;"]"))))))</f>
        <v/>
      </c>
      <c r="Y743" s="64" t="str" cm="1">
        <f t="array" aca="1" ref="Y743" ca="1">IF(C743="","",IF(D743="MCC","-----",IF(AH743&lt;=2,"-",IF(K743="","Blue",_xlfn.XLOOKUP(M743,Table_RotateWireColor[circuit],INDIRECT("Table_RotateWireColor["&amp;U743&amp;"]"))))))</f>
        <v/>
      </c>
      <c r="Z743" s="64" t="str" cm="1">
        <f t="array" aca="1" ref="Z743" ca="1">IF(C743="","",IF(D743="MCC","-----",IF(AI743&lt;&gt;1,"-",IF(K743="","White",_xlfn.XLOOKUP("N",Table_RotateWireColor[circuit],INDIRECT("Table_RotateWireColor["&amp;U743&amp;"]"))))))</f>
        <v/>
      </c>
      <c r="AA743" s="64" t="str">
        <f t="shared" si="123"/>
        <v/>
      </c>
      <c r="AB743" s="67" t="str">
        <f>IF(C743="","","PWxx-"&amp;_xlfn.XLOOKUP(C743,table_Termination[Connector],table_Termination[Abbreviation])&amp;"T-xxSALx("&amp;IF(D743="LFMC",0,IF(D743="MCC",1,3))&amp;IF(Q743="Bolt",1,0)&amp;IF(AL743="None",0,IF(AL743="1G",1,IF(AL743="4x4",2,3)))&amp;")")</f>
        <v/>
      </c>
      <c r="AC743" s="68" t="str">
        <f>IF(D743="MCC","MC Cable Wire Colors "&amp;_xlfn.XLOOKUP(C743,table_Termination[Connector],table_Termination[MCC_Wire_Colors]),"")</f>
        <v/>
      </c>
      <c r="AD743" s="69"/>
      <c r="AG743" t="e">
        <f>IF(AND(LEFT(C743,2)="L6",_xlfn.NUMBERVALUE(LEFT(U743,3))&gt;250),"1ph",_xlfn.XLOOKUP(C743,table_Termination[Connector],table_Termination[Phasing]))</f>
        <v>#N/A</v>
      </c>
      <c r="AH743" t="e">
        <f>_xlfn.XLOOKUP('Order Entry'!AG743,lookup!$O$3:$O$7,lookup!$P$3:$P$7)</f>
        <v>#N/A</v>
      </c>
      <c r="AI743" t="e">
        <f>_xlfn.XLOOKUP('Order Entry'!AG743,lookup!$O$3:$O$7,lookup!$Q$3:$Q$7)</f>
        <v>#N/A</v>
      </c>
      <c r="AJ743">
        <f t="shared" si="120"/>
        <v>0</v>
      </c>
      <c r="AK743" t="e">
        <f>_xlfn.XLOOKUP(C743,table_Termination[Connector],table_Termination[Plate_Hole])</f>
        <v>#N/A</v>
      </c>
      <c r="AL743" t="e">
        <f>_xlfn.XLOOKUP(V743,lookup!$AD$68:$AD$72,lookup!$AC$68:$AC$72)</f>
        <v>#N/A</v>
      </c>
      <c r="AM743" s="44" t="str" cm="1">
        <f t="array" ref="AM743">IF(C743="","",IF(_xlfn.XLOOKUP(C743,table_Termination[Connector],table_Termination[Plate_Hole])=1.6,{"4x4","1G"},IF(_xlfn.XLOOKUP(C743,table_Termination[Connector],table_Termination[Plate_Hole])=2.1,"4x4","None")))</f>
        <v/>
      </c>
      <c r="AO743" s="44" t="str" cm="1">
        <f t="array" ref="AO743">IF(AM743="","None",_xlfn.XLOOKUP(_xlfn.ANCHORARRAY(AM743),lookup!$AC$68:$AC$72,lookup!$AD$68:$AD$72))</f>
        <v>None</v>
      </c>
      <c r="AQ743" s="44" t="s">
        <v>283</v>
      </c>
      <c r="AR743" t="str">
        <f>IF(C743="","",_xlfn.XLOOKUP(_xlfn.XLOOKUP(C743,table_Termination[Connector],table_Termination[SQD_Breaker]),Table_Breaker[breaker],Table_Breaker[Description]))</f>
        <v/>
      </c>
      <c r="AS743" t="str">
        <f>IF(C743="","",_xlfn.XLOOKUP(_xlfn.XLOOKUP(C743,table_Termination[Connector],table_Termination[HV_Siem_Breaker]),Table_Breaker[breaker],Table_Breaker[Description],""))</f>
        <v/>
      </c>
      <c r="AT743" s="44" t="s">
        <v>283</v>
      </c>
      <c r="AU743" t="e">
        <f t="shared" si="124"/>
        <v>#N/A</v>
      </c>
      <c r="AV743" t="e">
        <f t="shared" si="125"/>
        <v>#N/A</v>
      </c>
      <c r="AW743" s="44" t="str" cm="1">
        <f t="array" ref="AW743">IF(D743="","",_xlfn.TOROW(lookup!A924:A936))</f>
        <v/>
      </c>
    </row>
    <row r="744" spans="1:49" x14ac:dyDescent="0.25">
      <c r="A744" s="56">
        <v>735</v>
      </c>
      <c r="B744" s="57" t="str">
        <f t="shared" si="121"/>
        <v/>
      </c>
      <c r="C744" s="58"/>
      <c r="D744" s="58"/>
      <c r="E744" s="57"/>
      <c r="F744" s="57" t="str">
        <f t="shared" si="122"/>
        <v/>
      </c>
      <c r="G744" s="57"/>
      <c r="H744" s="59"/>
      <c r="I744" s="59" t="s">
        <v>183</v>
      </c>
      <c r="J744" s="59" t="s">
        <v>183</v>
      </c>
      <c r="K744" s="59"/>
      <c r="L744" s="60" t="str">
        <f t="shared" si="126"/>
        <v/>
      </c>
      <c r="M744" s="60" t="str">
        <f t="shared" si="127"/>
        <v/>
      </c>
      <c r="N744" s="59"/>
      <c r="O744" s="59"/>
      <c r="P744" s="61"/>
      <c r="Q744" s="61"/>
      <c r="R744" s="62" t="str">
        <f>IF(C744="","",_xlfn.XLOOKUP(C744,table_Termination[Connector],table_Termination[Conduit_Size]))</f>
        <v/>
      </c>
      <c r="S744" s="63" t="str">
        <f>IF(C744="","",_xlfn.XLOOKUP(C744,table_Termination[Connector],table_Termination[Wire AWG]))</f>
        <v/>
      </c>
      <c r="T744" s="64" t="str">
        <f t="shared" si="119"/>
        <v/>
      </c>
      <c r="U744" s="65" t="str">
        <f>IF(C744="","",LEFT(_xlfn.XLOOKUP(C744,table_Termination[Connector],table_Termination[Voltage]),3))</f>
        <v/>
      </c>
      <c r="V744" s="66" t="str">
        <f t="shared" si="128"/>
        <v/>
      </c>
      <c r="W744" s="64" t="str" cm="1">
        <f t="array" aca="1" ref="W744" ca="1">IF(C744="","",IF(D744="MCC","------",IF(K744="","Black",_xlfn.XLOOKUP(K744,Table_RotateWireColor[circuit],INDIRECT("Table_RotateWireColor["&amp;U744&amp;"]")))))</f>
        <v/>
      </c>
      <c r="X744" s="64" t="str" cm="1">
        <f t="array" aca="1" ref="X744" ca="1">IF(C744="","",IF(D744="MCC","-----",IF(AH744=1,"-",IF(K744="","Red",_xlfn.XLOOKUP(L744,Table_RotateWireColor[circuit],INDIRECT("Table_RotateWireColor["&amp;U744&amp;"]"))))))</f>
        <v/>
      </c>
      <c r="Y744" s="64" t="str" cm="1">
        <f t="array" aca="1" ref="Y744" ca="1">IF(C744="","",IF(D744="MCC","-----",IF(AH744&lt;=2,"-",IF(K744="","Blue",_xlfn.XLOOKUP(M744,Table_RotateWireColor[circuit],INDIRECT("Table_RotateWireColor["&amp;U744&amp;"]"))))))</f>
        <v/>
      </c>
      <c r="Z744" s="64" t="str" cm="1">
        <f t="array" aca="1" ref="Z744" ca="1">IF(C744="","",IF(D744="MCC","-----",IF(AI744&lt;&gt;1,"-",IF(K744="","White",_xlfn.XLOOKUP("N",Table_RotateWireColor[circuit],INDIRECT("Table_RotateWireColor["&amp;U744&amp;"]"))))))</f>
        <v/>
      </c>
      <c r="AA744" s="64" t="str">
        <f t="shared" si="123"/>
        <v/>
      </c>
      <c r="AB744" s="67" t="str">
        <f>IF(C744="","","PWxx-"&amp;_xlfn.XLOOKUP(C744,table_Termination[Connector],table_Termination[Abbreviation])&amp;"T-xxSALx("&amp;IF(D744="LFMC",0,IF(D744="MCC",1,3))&amp;IF(Q744="Bolt",1,0)&amp;IF(AL744="None",0,IF(AL744="1G",1,IF(AL744="4x4",2,3)))&amp;")")</f>
        <v/>
      </c>
      <c r="AC744" s="68" t="str">
        <f>IF(D744="MCC","MC Cable Wire Colors "&amp;_xlfn.XLOOKUP(C744,table_Termination[Connector],table_Termination[MCC_Wire_Colors]),"")</f>
        <v/>
      </c>
      <c r="AD744" s="69"/>
      <c r="AG744" t="e">
        <f>IF(AND(LEFT(C744,2)="L6",_xlfn.NUMBERVALUE(LEFT(U744,3))&gt;250),"1ph",_xlfn.XLOOKUP(C744,table_Termination[Connector],table_Termination[Phasing]))</f>
        <v>#N/A</v>
      </c>
      <c r="AH744" t="e">
        <f>_xlfn.XLOOKUP('Order Entry'!AG744,lookup!$O$3:$O$7,lookup!$P$3:$P$7)</f>
        <v>#N/A</v>
      </c>
      <c r="AI744" t="e">
        <f>_xlfn.XLOOKUP('Order Entry'!AG744,lookup!$O$3:$O$7,lookup!$Q$3:$Q$7)</f>
        <v>#N/A</v>
      </c>
      <c r="AJ744">
        <f t="shared" si="120"/>
        <v>0</v>
      </c>
      <c r="AK744" t="e">
        <f>_xlfn.XLOOKUP(C744,table_Termination[Connector],table_Termination[Plate_Hole])</f>
        <v>#N/A</v>
      </c>
      <c r="AL744" t="e">
        <f>_xlfn.XLOOKUP(V744,lookup!$AD$68:$AD$72,lookup!$AC$68:$AC$72)</f>
        <v>#N/A</v>
      </c>
      <c r="AM744" s="44" t="str" cm="1">
        <f t="array" ref="AM744">IF(C744="","",IF(_xlfn.XLOOKUP(C744,table_Termination[Connector],table_Termination[Plate_Hole])=1.6,{"4x4","1G"},IF(_xlfn.XLOOKUP(C744,table_Termination[Connector],table_Termination[Plate_Hole])=2.1,"4x4","None")))</f>
        <v/>
      </c>
      <c r="AO744" s="44" t="str" cm="1">
        <f t="array" ref="AO744">IF(AM744="","None",_xlfn.XLOOKUP(_xlfn.ANCHORARRAY(AM744),lookup!$AC$68:$AC$72,lookup!$AD$68:$AD$72))</f>
        <v>None</v>
      </c>
      <c r="AQ744" s="44" t="s">
        <v>283</v>
      </c>
      <c r="AR744" t="str">
        <f>IF(C744="","",_xlfn.XLOOKUP(_xlfn.XLOOKUP(C744,table_Termination[Connector],table_Termination[SQD_Breaker]),Table_Breaker[breaker],Table_Breaker[Description]))</f>
        <v/>
      </c>
      <c r="AS744" t="str">
        <f>IF(C744="","",_xlfn.XLOOKUP(_xlfn.XLOOKUP(C744,table_Termination[Connector],table_Termination[HV_Siem_Breaker]),Table_Breaker[breaker],Table_Breaker[Description],""))</f>
        <v/>
      </c>
      <c r="AT744" s="44" t="s">
        <v>283</v>
      </c>
      <c r="AU744" t="e">
        <f t="shared" si="124"/>
        <v>#N/A</v>
      </c>
      <c r="AV744" t="e">
        <f t="shared" si="125"/>
        <v>#N/A</v>
      </c>
      <c r="AW744" s="44" t="str" cm="1">
        <f t="array" ref="AW744">IF(D744="","",_xlfn.TOROW(lookup!A925:A937))</f>
        <v/>
      </c>
    </row>
    <row r="745" spans="1:49" x14ac:dyDescent="0.25">
      <c r="A745" s="56">
        <v>736</v>
      </c>
      <c r="B745" s="57" t="str">
        <f t="shared" si="121"/>
        <v/>
      </c>
      <c r="C745" s="58"/>
      <c r="D745" s="58"/>
      <c r="E745" s="57"/>
      <c r="F745" s="57" t="str">
        <f t="shared" si="122"/>
        <v/>
      </c>
      <c r="G745" s="57"/>
      <c r="H745" s="59"/>
      <c r="I745" s="59" t="s">
        <v>183</v>
      </c>
      <c r="J745" s="59" t="s">
        <v>183</v>
      </c>
      <c r="K745" s="59"/>
      <c r="L745" s="60" t="str">
        <f t="shared" si="126"/>
        <v/>
      </c>
      <c r="M745" s="60" t="str">
        <f t="shared" si="127"/>
        <v/>
      </c>
      <c r="N745" s="59"/>
      <c r="O745" s="59"/>
      <c r="P745" s="61"/>
      <c r="Q745" s="61"/>
      <c r="R745" s="62" t="str">
        <f>IF(C745="","",_xlfn.XLOOKUP(C745,table_Termination[Connector],table_Termination[Conduit_Size]))</f>
        <v/>
      </c>
      <c r="S745" s="63" t="str">
        <f>IF(C745="","",_xlfn.XLOOKUP(C745,table_Termination[Connector],table_Termination[Wire AWG]))</f>
        <v/>
      </c>
      <c r="T745" s="64" t="str">
        <f t="shared" si="119"/>
        <v/>
      </c>
      <c r="U745" s="65" t="str">
        <f>IF(C745="","",LEFT(_xlfn.XLOOKUP(C745,table_Termination[Connector],table_Termination[Voltage]),3))</f>
        <v/>
      </c>
      <c r="V745" s="66" t="str">
        <f t="shared" si="128"/>
        <v/>
      </c>
      <c r="W745" s="64" t="str" cm="1">
        <f t="array" aca="1" ref="W745" ca="1">IF(C745="","",IF(D745="MCC","------",IF(K745="","Black",_xlfn.XLOOKUP(K745,Table_RotateWireColor[circuit],INDIRECT("Table_RotateWireColor["&amp;U745&amp;"]")))))</f>
        <v/>
      </c>
      <c r="X745" s="64" t="str" cm="1">
        <f t="array" aca="1" ref="X745" ca="1">IF(C745="","",IF(D745="MCC","-----",IF(AH745=1,"-",IF(K745="","Red",_xlfn.XLOOKUP(L745,Table_RotateWireColor[circuit],INDIRECT("Table_RotateWireColor["&amp;U745&amp;"]"))))))</f>
        <v/>
      </c>
      <c r="Y745" s="64" t="str" cm="1">
        <f t="array" aca="1" ref="Y745" ca="1">IF(C745="","",IF(D745="MCC","-----",IF(AH745&lt;=2,"-",IF(K745="","Blue",_xlfn.XLOOKUP(M745,Table_RotateWireColor[circuit],INDIRECT("Table_RotateWireColor["&amp;U745&amp;"]"))))))</f>
        <v/>
      </c>
      <c r="Z745" s="64" t="str" cm="1">
        <f t="array" aca="1" ref="Z745" ca="1">IF(C745="","",IF(D745="MCC","-----",IF(AI745&lt;&gt;1,"-",IF(K745="","White",_xlfn.XLOOKUP("N",Table_RotateWireColor[circuit],INDIRECT("Table_RotateWireColor["&amp;U745&amp;"]"))))))</f>
        <v/>
      </c>
      <c r="AA745" s="64" t="str">
        <f t="shared" si="123"/>
        <v/>
      </c>
      <c r="AB745" s="67" t="str">
        <f>IF(C745="","","PWxx-"&amp;_xlfn.XLOOKUP(C745,table_Termination[Connector],table_Termination[Abbreviation])&amp;"T-xxSALx("&amp;IF(D745="LFMC",0,IF(D745="MCC",1,3))&amp;IF(Q745="Bolt",1,0)&amp;IF(AL745="None",0,IF(AL745="1G",1,IF(AL745="4x4",2,3)))&amp;")")</f>
        <v/>
      </c>
      <c r="AC745" s="68" t="str">
        <f>IF(D745="MCC","MC Cable Wire Colors "&amp;_xlfn.XLOOKUP(C745,table_Termination[Connector],table_Termination[MCC_Wire_Colors]),"")</f>
        <v/>
      </c>
      <c r="AD745" s="69"/>
      <c r="AG745" t="e">
        <f>IF(AND(LEFT(C745,2)="L6",_xlfn.NUMBERVALUE(LEFT(U745,3))&gt;250),"1ph",_xlfn.XLOOKUP(C745,table_Termination[Connector],table_Termination[Phasing]))</f>
        <v>#N/A</v>
      </c>
      <c r="AH745" t="e">
        <f>_xlfn.XLOOKUP('Order Entry'!AG745,lookup!$O$3:$O$7,lookup!$P$3:$P$7)</f>
        <v>#N/A</v>
      </c>
      <c r="AI745" t="e">
        <f>_xlfn.XLOOKUP('Order Entry'!AG745,lookup!$O$3:$O$7,lookup!$Q$3:$Q$7)</f>
        <v>#N/A</v>
      </c>
      <c r="AJ745">
        <f t="shared" si="120"/>
        <v>0</v>
      </c>
      <c r="AK745" t="e">
        <f>_xlfn.XLOOKUP(C745,table_Termination[Connector],table_Termination[Plate_Hole])</f>
        <v>#N/A</v>
      </c>
      <c r="AL745" t="e">
        <f>_xlfn.XLOOKUP(V745,lookup!$AD$68:$AD$72,lookup!$AC$68:$AC$72)</f>
        <v>#N/A</v>
      </c>
      <c r="AM745" s="44" t="str" cm="1">
        <f t="array" ref="AM745">IF(C745="","",IF(_xlfn.XLOOKUP(C745,table_Termination[Connector],table_Termination[Plate_Hole])=1.6,{"4x4","1G"},IF(_xlfn.XLOOKUP(C745,table_Termination[Connector],table_Termination[Plate_Hole])=2.1,"4x4","None")))</f>
        <v/>
      </c>
      <c r="AO745" s="44" t="str" cm="1">
        <f t="array" ref="AO745">IF(AM745="","None",_xlfn.XLOOKUP(_xlfn.ANCHORARRAY(AM745),lookup!$AC$68:$AC$72,lookup!$AD$68:$AD$72))</f>
        <v>None</v>
      </c>
      <c r="AQ745" s="44" t="s">
        <v>283</v>
      </c>
      <c r="AR745" t="str">
        <f>IF(C745="","",_xlfn.XLOOKUP(_xlfn.XLOOKUP(C745,table_Termination[Connector],table_Termination[SQD_Breaker]),Table_Breaker[breaker],Table_Breaker[Description]))</f>
        <v/>
      </c>
      <c r="AS745" t="str">
        <f>IF(C745="","",_xlfn.XLOOKUP(_xlfn.XLOOKUP(C745,table_Termination[Connector],table_Termination[HV_Siem_Breaker]),Table_Breaker[breaker],Table_Breaker[Description],""))</f>
        <v/>
      </c>
      <c r="AT745" s="44" t="s">
        <v>283</v>
      </c>
      <c r="AU745" t="e">
        <f t="shared" si="124"/>
        <v>#N/A</v>
      </c>
      <c r="AV745" t="e">
        <f t="shared" si="125"/>
        <v>#N/A</v>
      </c>
      <c r="AW745" s="44" t="str" cm="1">
        <f t="array" ref="AW745">IF(D745="","",_xlfn.TOROW(lookup!A926:A938))</f>
        <v/>
      </c>
    </row>
    <row r="746" spans="1:49" x14ac:dyDescent="0.25">
      <c r="A746" s="56">
        <v>737</v>
      </c>
      <c r="B746" s="57" t="str">
        <f t="shared" si="121"/>
        <v/>
      </c>
      <c r="C746" s="58"/>
      <c r="D746" s="58"/>
      <c r="E746" s="57"/>
      <c r="F746" s="57" t="str">
        <f t="shared" si="122"/>
        <v/>
      </c>
      <c r="G746" s="57"/>
      <c r="H746" s="59"/>
      <c r="I746" s="59" t="s">
        <v>183</v>
      </c>
      <c r="J746" s="59" t="s">
        <v>183</v>
      </c>
      <c r="K746" s="59"/>
      <c r="L746" s="60" t="str">
        <f t="shared" si="126"/>
        <v/>
      </c>
      <c r="M746" s="60" t="str">
        <f t="shared" si="127"/>
        <v/>
      </c>
      <c r="N746" s="59"/>
      <c r="O746" s="59"/>
      <c r="P746" s="61"/>
      <c r="Q746" s="61"/>
      <c r="R746" s="62" t="str">
        <f>IF(C746="","",_xlfn.XLOOKUP(C746,table_Termination[Connector],table_Termination[Conduit_Size]))</f>
        <v/>
      </c>
      <c r="S746" s="63" t="str">
        <f>IF(C746="","",_xlfn.XLOOKUP(C746,table_Termination[Connector],table_Termination[Wire AWG]))</f>
        <v/>
      </c>
      <c r="T746" s="64" t="str">
        <f t="shared" si="119"/>
        <v/>
      </c>
      <c r="U746" s="65" t="str">
        <f>IF(C746="","",LEFT(_xlfn.XLOOKUP(C746,table_Termination[Connector],table_Termination[Voltage]),3))</f>
        <v/>
      </c>
      <c r="V746" s="66" t="str">
        <f t="shared" si="128"/>
        <v/>
      </c>
      <c r="W746" s="64" t="str" cm="1">
        <f t="array" aca="1" ref="W746" ca="1">IF(C746="","",IF(D746="MCC","------",IF(K746="","Black",_xlfn.XLOOKUP(K746,Table_RotateWireColor[circuit],INDIRECT("Table_RotateWireColor["&amp;U746&amp;"]")))))</f>
        <v/>
      </c>
      <c r="X746" s="64" t="str" cm="1">
        <f t="array" aca="1" ref="X746" ca="1">IF(C746="","",IF(D746="MCC","-----",IF(AH746=1,"-",IF(K746="","Red",_xlfn.XLOOKUP(L746,Table_RotateWireColor[circuit],INDIRECT("Table_RotateWireColor["&amp;U746&amp;"]"))))))</f>
        <v/>
      </c>
      <c r="Y746" s="64" t="str" cm="1">
        <f t="array" aca="1" ref="Y746" ca="1">IF(C746="","",IF(D746="MCC","-----",IF(AH746&lt;=2,"-",IF(K746="","Blue",_xlfn.XLOOKUP(M746,Table_RotateWireColor[circuit],INDIRECT("Table_RotateWireColor["&amp;U746&amp;"]"))))))</f>
        <v/>
      </c>
      <c r="Z746" s="64" t="str" cm="1">
        <f t="array" aca="1" ref="Z746" ca="1">IF(C746="","",IF(D746="MCC","-----",IF(AI746&lt;&gt;1,"-",IF(K746="","White",_xlfn.XLOOKUP("N",Table_RotateWireColor[circuit],INDIRECT("Table_RotateWireColor["&amp;U746&amp;"]"))))))</f>
        <v/>
      </c>
      <c r="AA746" s="64" t="str">
        <f t="shared" si="123"/>
        <v/>
      </c>
      <c r="AB746" s="67" t="str">
        <f>IF(C746="","","PWxx-"&amp;_xlfn.XLOOKUP(C746,table_Termination[Connector],table_Termination[Abbreviation])&amp;"T-xxSALx("&amp;IF(D746="LFMC",0,IF(D746="MCC",1,3))&amp;IF(Q746="Bolt",1,0)&amp;IF(AL746="None",0,IF(AL746="1G",1,IF(AL746="4x4",2,3)))&amp;")")</f>
        <v/>
      </c>
      <c r="AC746" s="68" t="str">
        <f>IF(D746="MCC","MC Cable Wire Colors "&amp;_xlfn.XLOOKUP(C746,table_Termination[Connector],table_Termination[MCC_Wire_Colors]),"")</f>
        <v/>
      </c>
      <c r="AD746" s="69"/>
      <c r="AG746" t="e">
        <f>IF(AND(LEFT(C746,2)="L6",_xlfn.NUMBERVALUE(LEFT(U746,3))&gt;250),"1ph",_xlfn.XLOOKUP(C746,table_Termination[Connector],table_Termination[Phasing]))</f>
        <v>#N/A</v>
      </c>
      <c r="AH746" t="e">
        <f>_xlfn.XLOOKUP('Order Entry'!AG746,lookup!$O$3:$O$7,lookup!$P$3:$P$7)</f>
        <v>#N/A</v>
      </c>
      <c r="AI746" t="e">
        <f>_xlfn.XLOOKUP('Order Entry'!AG746,lookup!$O$3:$O$7,lookup!$Q$3:$Q$7)</f>
        <v>#N/A</v>
      </c>
      <c r="AJ746">
        <f t="shared" si="120"/>
        <v>0</v>
      </c>
      <c r="AK746" t="e">
        <f>_xlfn.XLOOKUP(C746,table_Termination[Connector],table_Termination[Plate_Hole])</f>
        <v>#N/A</v>
      </c>
      <c r="AL746" t="e">
        <f>_xlfn.XLOOKUP(V746,lookup!$AD$68:$AD$72,lookup!$AC$68:$AC$72)</f>
        <v>#N/A</v>
      </c>
      <c r="AM746" s="44" t="str" cm="1">
        <f t="array" ref="AM746">IF(C746="","",IF(_xlfn.XLOOKUP(C746,table_Termination[Connector],table_Termination[Plate_Hole])=1.6,{"4x4","1G"},IF(_xlfn.XLOOKUP(C746,table_Termination[Connector],table_Termination[Plate_Hole])=2.1,"4x4","None")))</f>
        <v/>
      </c>
      <c r="AO746" s="44" t="str" cm="1">
        <f t="array" ref="AO746">IF(AM746="","None",_xlfn.XLOOKUP(_xlfn.ANCHORARRAY(AM746),lookup!$AC$68:$AC$72,lookup!$AD$68:$AD$72))</f>
        <v>None</v>
      </c>
      <c r="AQ746" s="44" t="s">
        <v>283</v>
      </c>
      <c r="AR746" t="str">
        <f>IF(C746="","",_xlfn.XLOOKUP(_xlfn.XLOOKUP(C746,table_Termination[Connector],table_Termination[SQD_Breaker]),Table_Breaker[breaker],Table_Breaker[Description]))</f>
        <v/>
      </c>
      <c r="AS746" t="str">
        <f>IF(C746="","",_xlfn.XLOOKUP(_xlfn.XLOOKUP(C746,table_Termination[Connector],table_Termination[HV_Siem_Breaker]),Table_Breaker[breaker],Table_Breaker[Description],""))</f>
        <v/>
      </c>
      <c r="AT746" s="44" t="s">
        <v>283</v>
      </c>
      <c r="AU746" t="e">
        <f t="shared" si="124"/>
        <v>#N/A</v>
      </c>
      <c r="AV746" t="e">
        <f t="shared" si="125"/>
        <v>#N/A</v>
      </c>
      <c r="AW746" s="44" t="str" cm="1">
        <f t="array" ref="AW746">IF(D746="","",_xlfn.TOROW(lookup!A927:A939))</f>
        <v/>
      </c>
    </row>
    <row r="747" spans="1:49" x14ac:dyDescent="0.25">
      <c r="A747" s="56">
        <v>738</v>
      </c>
      <c r="B747" s="57" t="str">
        <f t="shared" si="121"/>
        <v/>
      </c>
      <c r="C747" s="58"/>
      <c r="D747" s="58"/>
      <c r="E747" s="57"/>
      <c r="F747" s="57" t="str">
        <f t="shared" si="122"/>
        <v/>
      </c>
      <c r="G747" s="57"/>
      <c r="H747" s="59"/>
      <c r="I747" s="59" t="s">
        <v>183</v>
      </c>
      <c r="J747" s="59" t="s">
        <v>183</v>
      </c>
      <c r="K747" s="59"/>
      <c r="L747" s="60" t="str">
        <f t="shared" si="126"/>
        <v/>
      </c>
      <c r="M747" s="60" t="str">
        <f t="shared" si="127"/>
        <v/>
      </c>
      <c r="N747" s="59"/>
      <c r="O747" s="59"/>
      <c r="P747" s="61"/>
      <c r="Q747" s="61"/>
      <c r="R747" s="62" t="str">
        <f>IF(C747="","",_xlfn.XLOOKUP(C747,table_Termination[Connector],table_Termination[Conduit_Size]))</f>
        <v/>
      </c>
      <c r="S747" s="63" t="str">
        <f>IF(C747="","",_xlfn.XLOOKUP(C747,table_Termination[Connector],table_Termination[Wire AWG]))</f>
        <v/>
      </c>
      <c r="T747" s="64" t="str">
        <f t="shared" si="119"/>
        <v/>
      </c>
      <c r="U747" s="65" t="str">
        <f>IF(C747="","",LEFT(_xlfn.XLOOKUP(C747,table_Termination[Connector],table_Termination[Voltage]),3))</f>
        <v/>
      </c>
      <c r="V747" s="66" t="str">
        <f t="shared" si="128"/>
        <v/>
      </c>
      <c r="W747" s="64" t="str" cm="1">
        <f t="array" aca="1" ref="W747" ca="1">IF(C747="","",IF(D747="MCC","------",IF(K747="","Black",_xlfn.XLOOKUP(K747,Table_RotateWireColor[circuit],INDIRECT("Table_RotateWireColor["&amp;U747&amp;"]")))))</f>
        <v/>
      </c>
      <c r="X747" s="64" t="str" cm="1">
        <f t="array" aca="1" ref="X747" ca="1">IF(C747="","",IF(D747="MCC","-----",IF(AH747=1,"-",IF(K747="","Red",_xlfn.XLOOKUP(L747,Table_RotateWireColor[circuit],INDIRECT("Table_RotateWireColor["&amp;U747&amp;"]"))))))</f>
        <v/>
      </c>
      <c r="Y747" s="64" t="str" cm="1">
        <f t="array" aca="1" ref="Y747" ca="1">IF(C747="","",IF(D747="MCC","-----",IF(AH747&lt;=2,"-",IF(K747="","Blue",_xlfn.XLOOKUP(M747,Table_RotateWireColor[circuit],INDIRECT("Table_RotateWireColor["&amp;U747&amp;"]"))))))</f>
        <v/>
      </c>
      <c r="Z747" s="64" t="str" cm="1">
        <f t="array" aca="1" ref="Z747" ca="1">IF(C747="","",IF(D747="MCC","-----",IF(AI747&lt;&gt;1,"-",IF(K747="","White",_xlfn.XLOOKUP("N",Table_RotateWireColor[circuit],INDIRECT("Table_RotateWireColor["&amp;U747&amp;"]"))))))</f>
        <v/>
      </c>
      <c r="AA747" s="64" t="str">
        <f t="shared" si="123"/>
        <v/>
      </c>
      <c r="AB747" s="67" t="str">
        <f>IF(C747="","","PWxx-"&amp;_xlfn.XLOOKUP(C747,table_Termination[Connector],table_Termination[Abbreviation])&amp;"T-xxSALx("&amp;IF(D747="LFMC",0,IF(D747="MCC",1,3))&amp;IF(Q747="Bolt",1,0)&amp;IF(AL747="None",0,IF(AL747="1G",1,IF(AL747="4x4",2,3)))&amp;")")</f>
        <v/>
      </c>
      <c r="AC747" s="68" t="str">
        <f>IF(D747="MCC","MC Cable Wire Colors "&amp;_xlfn.XLOOKUP(C747,table_Termination[Connector],table_Termination[MCC_Wire_Colors]),"")</f>
        <v/>
      </c>
      <c r="AD747" s="69"/>
      <c r="AG747" t="e">
        <f>IF(AND(LEFT(C747,2)="L6",_xlfn.NUMBERVALUE(LEFT(U747,3))&gt;250),"1ph",_xlfn.XLOOKUP(C747,table_Termination[Connector],table_Termination[Phasing]))</f>
        <v>#N/A</v>
      </c>
      <c r="AH747" t="e">
        <f>_xlfn.XLOOKUP('Order Entry'!AG747,lookup!$O$3:$O$7,lookup!$P$3:$P$7)</f>
        <v>#N/A</v>
      </c>
      <c r="AI747" t="e">
        <f>_xlfn.XLOOKUP('Order Entry'!AG747,lookup!$O$3:$O$7,lookup!$Q$3:$Q$7)</f>
        <v>#N/A</v>
      </c>
      <c r="AJ747">
        <f t="shared" si="120"/>
        <v>0</v>
      </c>
      <c r="AK747" t="e">
        <f>_xlfn.XLOOKUP(C747,table_Termination[Connector],table_Termination[Plate_Hole])</f>
        <v>#N/A</v>
      </c>
      <c r="AL747" t="e">
        <f>_xlfn.XLOOKUP(V747,lookup!$AD$68:$AD$72,lookup!$AC$68:$AC$72)</f>
        <v>#N/A</v>
      </c>
      <c r="AM747" s="44" t="str" cm="1">
        <f t="array" ref="AM747">IF(C747="","",IF(_xlfn.XLOOKUP(C747,table_Termination[Connector],table_Termination[Plate_Hole])=1.6,{"4x4","1G"},IF(_xlfn.XLOOKUP(C747,table_Termination[Connector],table_Termination[Plate_Hole])=2.1,"4x4","None")))</f>
        <v/>
      </c>
      <c r="AO747" s="44" t="str" cm="1">
        <f t="array" ref="AO747">IF(AM747="","None",_xlfn.XLOOKUP(_xlfn.ANCHORARRAY(AM747),lookup!$AC$68:$AC$72,lookup!$AD$68:$AD$72))</f>
        <v>None</v>
      </c>
      <c r="AQ747" s="44" t="s">
        <v>283</v>
      </c>
      <c r="AR747" t="str">
        <f>IF(C747="","",_xlfn.XLOOKUP(_xlfn.XLOOKUP(C747,table_Termination[Connector],table_Termination[SQD_Breaker]),Table_Breaker[breaker],Table_Breaker[Description]))</f>
        <v/>
      </c>
      <c r="AS747" t="str">
        <f>IF(C747="","",_xlfn.XLOOKUP(_xlfn.XLOOKUP(C747,table_Termination[Connector],table_Termination[HV_Siem_Breaker]),Table_Breaker[breaker],Table_Breaker[Description],""))</f>
        <v/>
      </c>
      <c r="AT747" s="44" t="s">
        <v>283</v>
      </c>
      <c r="AU747" t="e">
        <f t="shared" si="124"/>
        <v>#N/A</v>
      </c>
      <c r="AV747" t="e">
        <f t="shared" si="125"/>
        <v>#N/A</v>
      </c>
      <c r="AW747" s="44" t="str" cm="1">
        <f t="array" ref="AW747">IF(D747="","",_xlfn.TOROW(lookup!A928:A940))</f>
        <v/>
      </c>
    </row>
    <row r="748" spans="1:49" x14ac:dyDescent="0.25">
      <c r="A748" s="56">
        <v>739</v>
      </c>
      <c r="B748" s="57" t="str">
        <f t="shared" si="121"/>
        <v/>
      </c>
      <c r="C748" s="58"/>
      <c r="D748" s="58"/>
      <c r="E748" s="57"/>
      <c r="F748" s="57" t="str">
        <f t="shared" si="122"/>
        <v/>
      </c>
      <c r="G748" s="57"/>
      <c r="H748" s="59"/>
      <c r="I748" s="59" t="s">
        <v>183</v>
      </c>
      <c r="J748" s="59" t="s">
        <v>183</v>
      </c>
      <c r="K748" s="59"/>
      <c r="L748" s="60" t="str">
        <f t="shared" si="126"/>
        <v/>
      </c>
      <c r="M748" s="60" t="str">
        <f t="shared" si="127"/>
        <v/>
      </c>
      <c r="N748" s="59"/>
      <c r="O748" s="59"/>
      <c r="P748" s="61"/>
      <c r="Q748" s="61"/>
      <c r="R748" s="62" t="str">
        <f>IF(C748="","",_xlfn.XLOOKUP(C748,table_Termination[Connector],table_Termination[Conduit_Size]))</f>
        <v/>
      </c>
      <c r="S748" s="63" t="str">
        <f>IF(C748="","",_xlfn.XLOOKUP(C748,table_Termination[Connector],table_Termination[Wire AWG]))</f>
        <v/>
      </c>
      <c r="T748" s="64" t="str">
        <f t="shared" si="119"/>
        <v/>
      </c>
      <c r="U748" s="65" t="str">
        <f>IF(C748="","",LEFT(_xlfn.XLOOKUP(C748,table_Termination[Connector],table_Termination[Voltage]),3))</f>
        <v/>
      </c>
      <c r="V748" s="66" t="str">
        <f t="shared" si="128"/>
        <v/>
      </c>
      <c r="W748" s="64" t="str" cm="1">
        <f t="array" aca="1" ref="W748" ca="1">IF(C748="","",IF(D748="MCC","------",IF(K748="","Black",_xlfn.XLOOKUP(K748,Table_RotateWireColor[circuit],INDIRECT("Table_RotateWireColor["&amp;U748&amp;"]")))))</f>
        <v/>
      </c>
      <c r="X748" s="64" t="str" cm="1">
        <f t="array" aca="1" ref="X748" ca="1">IF(C748="","",IF(D748="MCC","-----",IF(AH748=1,"-",IF(K748="","Red",_xlfn.XLOOKUP(L748,Table_RotateWireColor[circuit],INDIRECT("Table_RotateWireColor["&amp;U748&amp;"]"))))))</f>
        <v/>
      </c>
      <c r="Y748" s="64" t="str" cm="1">
        <f t="array" aca="1" ref="Y748" ca="1">IF(C748="","",IF(D748="MCC","-----",IF(AH748&lt;=2,"-",IF(K748="","Blue",_xlfn.XLOOKUP(M748,Table_RotateWireColor[circuit],INDIRECT("Table_RotateWireColor["&amp;U748&amp;"]"))))))</f>
        <v/>
      </c>
      <c r="Z748" s="64" t="str" cm="1">
        <f t="array" aca="1" ref="Z748" ca="1">IF(C748="","",IF(D748="MCC","-----",IF(AI748&lt;&gt;1,"-",IF(K748="","White",_xlfn.XLOOKUP("N",Table_RotateWireColor[circuit],INDIRECT("Table_RotateWireColor["&amp;U748&amp;"]"))))))</f>
        <v/>
      </c>
      <c r="AA748" s="64" t="str">
        <f t="shared" si="123"/>
        <v/>
      </c>
      <c r="AB748" s="67" t="str">
        <f>IF(C748="","","PWxx-"&amp;_xlfn.XLOOKUP(C748,table_Termination[Connector],table_Termination[Abbreviation])&amp;"T-xxSALx("&amp;IF(D748="LFMC",0,IF(D748="MCC",1,3))&amp;IF(Q748="Bolt",1,0)&amp;IF(AL748="None",0,IF(AL748="1G",1,IF(AL748="4x4",2,3)))&amp;")")</f>
        <v/>
      </c>
      <c r="AC748" s="68" t="str">
        <f>IF(D748="MCC","MC Cable Wire Colors "&amp;_xlfn.XLOOKUP(C748,table_Termination[Connector],table_Termination[MCC_Wire_Colors]),"")</f>
        <v/>
      </c>
      <c r="AD748" s="69"/>
      <c r="AG748" t="e">
        <f>IF(AND(LEFT(C748,2)="L6",_xlfn.NUMBERVALUE(LEFT(U748,3))&gt;250),"1ph",_xlfn.XLOOKUP(C748,table_Termination[Connector],table_Termination[Phasing]))</f>
        <v>#N/A</v>
      </c>
      <c r="AH748" t="e">
        <f>_xlfn.XLOOKUP('Order Entry'!AG748,lookup!$O$3:$O$7,lookup!$P$3:$P$7)</f>
        <v>#N/A</v>
      </c>
      <c r="AI748" t="e">
        <f>_xlfn.XLOOKUP('Order Entry'!AG748,lookup!$O$3:$O$7,lookup!$Q$3:$Q$7)</f>
        <v>#N/A</v>
      </c>
      <c r="AJ748">
        <f t="shared" si="120"/>
        <v>0</v>
      </c>
      <c r="AK748" t="e">
        <f>_xlfn.XLOOKUP(C748,table_Termination[Connector],table_Termination[Plate_Hole])</f>
        <v>#N/A</v>
      </c>
      <c r="AL748" t="e">
        <f>_xlfn.XLOOKUP(V748,lookup!$AD$68:$AD$72,lookup!$AC$68:$AC$72)</f>
        <v>#N/A</v>
      </c>
      <c r="AM748" s="44" t="str" cm="1">
        <f t="array" ref="AM748">IF(C748="","",IF(_xlfn.XLOOKUP(C748,table_Termination[Connector],table_Termination[Plate_Hole])=1.6,{"4x4","1G"},IF(_xlfn.XLOOKUP(C748,table_Termination[Connector],table_Termination[Plate_Hole])=2.1,"4x4","None")))</f>
        <v/>
      </c>
      <c r="AO748" s="44" t="str" cm="1">
        <f t="array" ref="AO748">IF(AM748="","None",_xlfn.XLOOKUP(_xlfn.ANCHORARRAY(AM748),lookup!$AC$68:$AC$72,lookup!$AD$68:$AD$72))</f>
        <v>None</v>
      </c>
      <c r="AQ748" s="44" t="s">
        <v>283</v>
      </c>
      <c r="AR748" t="str">
        <f>IF(C748="","",_xlfn.XLOOKUP(_xlfn.XLOOKUP(C748,table_Termination[Connector],table_Termination[SQD_Breaker]),Table_Breaker[breaker],Table_Breaker[Description]))</f>
        <v/>
      </c>
      <c r="AS748" t="str">
        <f>IF(C748="","",_xlfn.XLOOKUP(_xlfn.XLOOKUP(C748,table_Termination[Connector],table_Termination[HV_Siem_Breaker]),Table_Breaker[breaker],Table_Breaker[Description],""))</f>
        <v/>
      </c>
      <c r="AT748" s="44" t="s">
        <v>283</v>
      </c>
      <c r="AU748" t="e">
        <f t="shared" si="124"/>
        <v>#N/A</v>
      </c>
      <c r="AV748" t="e">
        <f t="shared" si="125"/>
        <v>#N/A</v>
      </c>
      <c r="AW748" s="44" t="str" cm="1">
        <f t="array" ref="AW748">IF(D748="","",_xlfn.TOROW(lookup!A929:A941))</f>
        <v/>
      </c>
    </row>
    <row r="749" spans="1:49" x14ac:dyDescent="0.25">
      <c r="A749" s="56">
        <v>740</v>
      </c>
      <c r="B749" s="57" t="str">
        <f t="shared" si="121"/>
        <v/>
      </c>
      <c r="C749" s="58"/>
      <c r="D749" s="58"/>
      <c r="E749" s="57"/>
      <c r="F749" s="57" t="str">
        <f t="shared" si="122"/>
        <v/>
      </c>
      <c r="G749" s="57"/>
      <c r="H749" s="59"/>
      <c r="I749" s="59" t="s">
        <v>183</v>
      </c>
      <c r="J749" s="59" t="s">
        <v>183</v>
      </c>
      <c r="K749" s="59"/>
      <c r="L749" s="60" t="str">
        <f t="shared" si="126"/>
        <v/>
      </c>
      <c r="M749" s="60" t="str">
        <f t="shared" si="127"/>
        <v/>
      </c>
      <c r="N749" s="59"/>
      <c r="O749" s="59"/>
      <c r="P749" s="61"/>
      <c r="Q749" s="61"/>
      <c r="R749" s="62" t="str">
        <f>IF(C749="","",_xlfn.XLOOKUP(C749,table_Termination[Connector],table_Termination[Conduit_Size]))</f>
        <v/>
      </c>
      <c r="S749" s="63" t="str">
        <f>IF(C749="","",_xlfn.XLOOKUP(C749,table_Termination[Connector],table_Termination[Wire AWG]))</f>
        <v/>
      </c>
      <c r="T749" s="64" t="str">
        <f t="shared" si="119"/>
        <v/>
      </c>
      <c r="U749" s="65" t="str">
        <f>IF(C749="","",LEFT(_xlfn.XLOOKUP(C749,table_Termination[Connector],table_Termination[Voltage]),3))</f>
        <v/>
      </c>
      <c r="V749" s="66" t="str">
        <f t="shared" si="128"/>
        <v/>
      </c>
      <c r="W749" s="64" t="str" cm="1">
        <f t="array" aca="1" ref="W749" ca="1">IF(C749="","",IF(D749="MCC","------",IF(K749="","Black",_xlfn.XLOOKUP(K749,Table_RotateWireColor[circuit],INDIRECT("Table_RotateWireColor["&amp;U749&amp;"]")))))</f>
        <v/>
      </c>
      <c r="X749" s="64" t="str" cm="1">
        <f t="array" aca="1" ref="X749" ca="1">IF(C749="","",IF(D749="MCC","-----",IF(AH749=1,"-",IF(K749="","Red",_xlfn.XLOOKUP(L749,Table_RotateWireColor[circuit],INDIRECT("Table_RotateWireColor["&amp;U749&amp;"]"))))))</f>
        <v/>
      </c>
      <c r="Y749" s="64" t="str" cm="1">
        <f t="array" aca="1" ref="Y749" ca="1">IF(C749="","",IF(D749="MCC","-----",IF(AH749&lt;=2,"-",IF(K749="","Blue",_xlfn.XLOOKUP(M749,Table_RotateWireColor[circuit],INDIRECT("Table_RotateWireColor["&amp;U749&amp;"]"))))))</f>
        <v/>
      </c>
      <c r="Z749" s="64" t="str" cm="1">
        <f t="array" aca="1" ref="Z749" ca="1">IF(C749="","",IF(D749="MCC","-----",IF(AI749&lt;&gt;1,"-",IF(K749="","White",_xlfn.XLOOKUP("N",Table_RotateWireColor[circuit],INDIRECT("Table_RotateWireColor["&amp;U749&amp;"]"))))))</f>
        <v/>
      </c>
      <c r="AA749" s="64" t="str">
        <f t="shared" si="123"/>
        <v/>
      </c>
      <c r="AB749" s="67" t="str">
        <f>IF(C749="","","PWxx-"&amp;_xlfn.XLOOKUP(C749,table_Termination[Connector],table_Termination[Abbreviation])&amp;"T-xxSALx("&amp;IF(D749="LFMC",0,IF(D749="MCC",1,3))&amp;IF(Q749="Bolt",1,0)&amp;IF(AL749="None",0,IF(AL749="1G",1,IF(AL749="4x4",2,3)))&amp;")")</f>
        <v/>
      </c>
      <c r="AC749" s="68" t="str">
        <f>IF(D749="MCC","MC Cable Wire Colors "&amp;_xlfn.XLOOKUP(C749,table_Termination[Connector],table_Termination[MCC_Wire_Colors]),"")</f>
        <v/>
      </c>
      <c r="AD749" s="69"/>
      <c r="AG749" t="e">
        <f>IF(AND(LEFT(C749,2)="L6",_xlfn.NUMBERVALUE(LEFT(U749,3))&gt;250),"1ph",_xlfn.XLOOKUP(C749,table_Termination[Connector],table_Termination[Phasing]))</f>
        <v>#N/A</v>
      </c>
      <c r="AH749" t="e">
        <f>_xlfn.XLOOKUP('Order Entry'!AG749,lookup!$O$3:$O$7,lookup!$P$3:$P$7)</f>
        <v>#N/A</v>
      </c>
      <c r="AI749" t="e">
        <f>_xlfn.XLOOKUP('Order Entry'!AG749,lookup!$O$3:$O$7,lookup!$Q$3:$Q$7)</f>
        <v>#N/A</v>
      </c>
      <c r="AJ749">
        <f t="shared" si="120"/>
        <v>0</v>
      </c>
      <c r="AK749" t="e">
        <f>_xlfn.XLOOKUP(C749,table_Termination[Connector],table_Termination[Plate_Hole])</f>
        <v>#N/A</v>
      </c>
      <c r="AL749" t="e">
        <f>_xlfn.XLOOKUP(V749,lookup!$AD$68:$AD$72,lookup!$AC$68:$AC$72)</f>
        <v>#N/A</v>
      </c>
      <c r="AM749" s="44" t="str" cm="1">
        <f t="array" ref="AM749">IF(C749="","",IF(_xlfn.XLOOKUP(C749,table_Termination[Connector],table_Termination[Plate_Hole])=1.6,{"4x4","1G"},IF(_xlfn.XLOOKUP(C749,table_Termination[Connector],table_Termination[Plate_Hole])=2.1,"4x4","None")))</f>
        <v/>
      </c>
      <c r="AO749" s="44" t="str" cm="1">
        <f t="array" ref="AO749">IF(AM749="","None",_xlfn.XLOOKUP(_xlfn.ANCHORARRAY(AM749),lookup!$AC$68:$AC$72,lookup!$AD$68:$AD$72))</f>
        <v>None</v>
      </c>
      <c r="AQ749" s="44" t="s">
        <v>283</v>
      </c>
      <c r="AR749" t="str">
        <f>IF(C749="","",_xlfn.XLOOKUP(_xlfn.XLOOKUP(C749,table_Termination[Connector],table_Termination[SQD_Breaker]),Table_Breaker[breaker],Table_Breaker[Description]))</f>
        <v/>
      </c>
      <c r="AS749" t="str">
        <f>IF(C749="","",_xlfn.XLOOKUP(_xlfn.XLOOKUP(C749,table_Termination[Connector],table_Termination[HV_Siem_Breaker]),Table_Breaker[breaker],Table_Breaker[Description],""))</f>
        <v/>
      </c>
      <c r="AT749" s="44" t="s">
        <v>283</v>
      </c>
      <c r="AU749" t="e">
        <f t="shared" si="124"/>
        <v>#N/A</v>
      </c>
      <c r="AV749" t="e">
        <f t="shared" si="125"/>
        <v>#N/A</v>
      </c>
      <c r="AW749" s="44" t="str" cm="1">
        <f t="array" ref="AW749">IF(D749="","",_xlfn.TOROW(lookup!A930:A942))</f>
        <v/>
      </c>
    </row>
    <row r="750" spans="1:49" x14ac:dyDescent="0.25">
      <c r="A750" s="56">
        <v>741</v>
      </c>
      <c r="B750" s="57" t="str">
        <f t="shared" si="121"/>
        <v/>
      </c>
      <c r="C750" s="58"/>
      <c r="D750" s="58"/>
      <c r="E750" s="57"/>
      <c r="F750" s="57" t="str">
        <f t="shared" si="122"/>
        <v/>
      </c>
      <c r="G750" s="57"/>
      <c r="H750" s="59"/>
      <c r="I750" s="59" t="s">
        <v>183</v>
      </c>
      <c r="J750" s="59" t="s">
        <v>183</v>
      </c>
      <c r="K750" s="59"/>
      <c r="L750" s="60" t="str">
        <f t="shared" si="126"/>
        <v/>
      </c>
      <c r="M750" s="60" t="str">
        <f t="shared" si="127"/>
        <v/>
      </c>
      <c r="N750" s="59"/>
      <c r="O750" s="59"/>
      <c r="P750" s="61"/>
      <c r="Q750" s="61"/>
      <c r="R750" s="62" t="str">
        <f>IF(C750="","",_xlfn.XLOOKUP(C750,table_Termination[Connector],table_Termination[Conduit_Size]))</f>
        <v/>
      </c>
      <c r="S750" s="63" t="str">
        <f>IF(C750="","",_xlfn.XLOOKUP(C750,table_Termination[Connector],table_Termination[Wire AWG]))</f>
        <v/>
      </c>
      <c r="T750" s="64" t="str">
        <f t="shared" si="119"/>
        <v/>
      </c>
      <c r="U750" s="65" t="str">
        <f>IF(C750="","",LEFT(_xlfn.XLOOKUP(C750,table_Termination[Connector],table_Termination[Voltage]),3))</f>
        <v/>
      </c>
      <c r="V750" s="66" t="str">
        <f t="shared" si="128"/>
        <v/>
      </c>
      <c r="W750" s="64" t="str" cm="1">
        <f t="array" aca="1" ref="W750" ca="1">IF(C750="","",IF(D750="MCC","------",IF(K750="","Black",_xlfn.XLOOKUP(K750,Table_RotateWireColor[circuit],INDIRECT("Table_RotateWireColor["&amp;U750&amp;"]")))))</f>
        <v/>
      </c>
      <c r="X750" s="64" t="str" cm="1">
        <f t="array" aca="1" ref="X750" ca="1">IF(C750="","",IF(D750="MCC","-----",IF(AH750=1,"-",IF(K750="","Red",_xlfn.XLOOKUP(L750,Table_RotateWireColor[circuit],INDIRECT("Table_RotateWireColor["&amp;U750&amp;"]"))))))</f>
        <v/>
      </c>
      <c r="Y750" s="64" t="str" cm="1">
        <f t="array" aca="1" ref="Y750" ca="1">IF(C750="","",IF(D750="MCC","-----",IF(AH750&lt;=2,"-",IF(K750="","Blue",_xlfn.XLOOKUP(M750,Table_RotateWireColor[circuit],INDIRECT("Table_RotateWireColor["&amp;U750&amp;"]"))))))</f>
        <v/>
      </c>
      <c r="Z750" s="64" t="str" cm="1">
        <f t="array" aca="1" ref="Z750" ca="1">IF(C750="","",IF(D750="MCC","-----",IF(AI750&lt;&gt;1,"-",IF(K750="","White",_xlfn.XLOOKUP("N",Table_RotateWireColor[circuit],INDIRECT("Table_RotateWireColor["&amp;U750&amp;"]"))))))</f>
        <v/>
      </c>
      <c r="AA750" s="64" t="str">
        <f t="shared" si="123"/>
        <v/>
      </c>
      <c r="AB750" s="67" t="str">
        <f>IF(C750="","","PWxx-"&amp;_xlfn.XLOOKUP(C750,table_Termination[Connector],table_Termination[Abbreviation])&amp;"T-xxSALx("&amp;IF(D750="LFMC",0,IF(D750="MCC",1,3))&amp;IF(Q750="Bolt",1,0)&amp;IF(AL750="None",0,IF(AL750="1G",1,IF(AL750="4x4",2,3)))&amp;")")</f>
        <v/>
      </c>
      <c r="AC750" s="68" t="str">
        <f>IF(D750="MCC","MC Cable Wire Colors "&amp;_xlfn.XLOOKUP(C750,table_Termination[Connector],table_Termination[MCC_Wire_Colors]),"")</f>
        <v/>
      </c>
      <c r="AD750" s="69"/>
      <c r="AG750" t="e">
        <f>IF(AND(LEFT(C750,2)="L6",_xlfn.NUMBERVALUE(LEFT(U750,3))&gt;250),"1ph",_xlfn.XLOOKUP(C750,table_Termination[Connector],table_Termination[Phasing]))</f>
        <v>#N/A</v>
      </c>
      <c r="AH750" t="e">
        <f>_xlfn.XLOOKUP('Order Entry'!AG750,lookup!$O$3:$O$7,lookup!$P$3:$P$7)</f>
        <v>#N/A</v>
      </c>
      <c r="AI750" t="e">
        <f>_xlfn.XLOOKUP('Order Entry'!AG750,lookup!$O$3:$O$7,lookup!$Q$3:$Q$7)</f>
        <v>#N/A</v>
      </c>
      <c r="AJ750">
        <f t="shared" si="120"/>
        <v>0</v>
      </c>
      <c r="AK750" t="e">
        <f>_xlfn.XLOOKUP(C750,table_Termination[Connector],table_Termination[Plate_Hole])</f>
        <v>#N/A</v>
      </c>
      <c r="AL750" t="e">
        <f>_xlfn.XLOOKUP(V750,lookup!$AD$68:$AD$72,lookup!$AC$68:$AC$72)</f>
        <v>#N/A</v>
      </c>
      <c r="AM750" s="44" t="str" cm="1">
        <f t="array" ref="AM750">IF(C750="","",IF(_xlfn.XLOOKUP(C750,table_Termination[Connector],table_Termination[Plate_Hole])=1.6,{"4x4","1G"},IF(_xlfn.XLOOKUP(C750,table_Termination[Connector],table_Termination[Plate_Hole])=2.1,"4x4","None")))</f>
        <v/>
      </c>
      <c r="AO750" s="44" t="str" cm="1">
        <f t="array" ref="AO750">IF(AM750="","None",_xlfn.XLOOKUP(_xlfn.ANCHORARRAY(AM750),lookup!$AC$68:$AC$72,lookup!$AD$68:$AD$72))</f>
        <v>None</v>
      </c>
      <c r="AQ750" s="44" t="s">
        <v>283</v>
      </c>
      <c r="AR750" t="str">
        <f>IF(C750="","",_xlfn.XLOOKUP(_xlfn.XLOOKUP(C750,table_Termination[Connector],table_Termination[SQD_Breaker]),Table_Breaker[breaker],Table_Breaker[Description]))</f>
        <v/>
      </c>
      <c r="AS750" t="str">
        <f>IF(C750="","",_xlfn.XLOOKUP(_xlfn.XLOOKUP(C750,table_Termination[Connector],table_Termination[HV_Siem_Breaker]),Table_Breaker[breaker],Table_Breaker[Description],""))</f>
        <v/>
      </c>
      <c r="AT750" s="44" t="s">
        <v>283</v>
      </c>
      <c r="AU750" t="e">
        <f t="shared" si="124"/>
        <v>#N/A</v>
      </c>
      <c r="AV750" t="e">
        <f t="shared" si="125"/>
        <v>#N/A</v>
      </c>
      <c r="AW750" s="44" t="str" cm="1">
        <f t="array" ref="AW750">IF(D750="","",_xlfn.TOROW(lookup!A931:A943))</f>
        <v/>
      </c>
    </row>
    <row r="751" spans="1:49" x14ac:dyDescent="0.25">
      <c r="A751" s="56">
        <v>742</v>
      </c>
      <c r="B751" s="57" t="str">
        <f t="shared" si="121"/>
        <v/>
      </c>
      <c r="C751" s="58"/>
      <c r="D751" s="58"/>
      <c r="E751" s="57"/>
      <c r="F751" s="57" t="str">
        <f t="shared" si="122"/>
        <v/>
      </c>
      <c r="G751" s="57"/>
      <c r="H751" s="59"/>
      <c r="I751" s="59" t="s">
        <v>183</v>
      </c>
      <c r="J751" s="59" t="s">
        <v>183</v>
      </c>
      <c r="K751" s="59"/>
      <c r="L751" s="60" t="str">
        <f t="shared" si="126"/>
        <v/>
      </c>
      <c r="M751" s="60" t="str">
        <f t="shared" si="127"/>
        <v/>
      </c>
      <c r="N751" s="59"/>
      <c r="O751" s="59"/>
      <c r="P751" s="61"/>
      <c r="Q751" s="61"/>
      <c r="R751" s="62" t="str">
        <f>IF(C751="","",_xlfn.XLOOKUP(C751,table_Termination[Connector],table_Termination[Conduit_Size]))</f>
        <v/>
      </c>
      <c r="S751" s="63" t="str">
        <f>IF(C751="","",_xlfn.XLOOKUP(C751,table_Termination[Connector],table_Termination[Wire AWG]))</f>
        <v/>
      </c>
      <c r="T751" s="64" t="str">
        <f t="shared" si="119"/>
        <v/>
      </c>
      <c r="U751" s="65" t="str">
        <f>IF(C751="","",LEFT(_xlfn.XLOOKUP(C751,table_Termination[Connector],table_Termination[Voltage]),3))</f>
        <v/>
      </c>
      <c r="V751" s="66" t="str">
        <f t="shared" si="128"/>
        <v/>
      </c>
      <c r="W751" s="64" t="str" cm="1">
        <f t="array" aca="1" ref="W751" ca="1">IF(C751="","",IF(D751="MCC","------",IF(K751="","Black",_xlfn.XLOOKUP(K751,Table_RotateWireColor[circuit],INDIRECT("Table_RotateWireColor["&amp;U751&amp;"]")))))</f>
        <v/>
      </c>
      <c r="X751" s="64" t="str" cm="1">
        <f t="array" aca="1" ref="X751" ca="1">IF(C751="","",IF(D751="MCC","-----",IF(AH751=1,"-",IF(K751="","Red",_xlfn.XLOOKUP(L751,Table_RotateWireColor[circuit],INDIRECT("Table_RotateWireColor["&amp;U751&amp;"]"))))))</f>
        <v/>
      </c>
      <c r="Y751" s="64" t="str" cm="1">
        <f t="array" aca="1" ref="Y751" ca="1">IF(C751="","",IF(D751="MCC","-----",IF(AH751&lt;=2,"-",IF(K751="","Blue",_xlfn.XLOOKUP(M751,Table_RotateWireColor[circuit],INDIRECT("Table_RotateWireColor["&amp;U751&amp;"]"))))))</f>
        <v/>
      </c>
      <c r="Z751" s="64" t="str" cm="1">
        <f t="array" aca="1" ref="Z751" ca="1">IF(C751="","",IF(D751="MCC","-----",IF(AI751&lt;&gt;1,"-",IF(K751="","White",_xlfn.XLOOKUP("N",Table_RotateWireColor[circuit],INDIRECT("Table_RotateWireColor["&amp;U751&amp;"]"))))))</f>
        <v/>
      </c>
      <c r="AA751" s="64" t="str">
        <f t="shared" si="123"/>
        <v/>
      </c>
      <c r="AB751" s="67" t="str">
        <f>IF(C751="","","PWxx-"&amp;_xlfn.XLOOKUP(C751,table_Termination[Connector],table_Termination[Abbreviation])&amp;"T-xxSALx("&amp;IF(D751="LFMC",0,IF(D751="MCC",1,3))&amp;IF(Q751="Bolt",1,0)&amp;IF(AL751="None",0,IF(AL751="1G",1,IF(AL751="4x4",2,3)))&amp;")")</f>
        <v/>
      </c>
      <c r="AC751" s="68" t="str">
        <f>IF(D751="MCC","MC Cable Wire Colors "&amp;_xlfn.XLOOKUP(C751,table_Termination[Connector],table_Termination[MCC_Wire_Colors]),"")</f>
        <v/>
      </c>
      <c r="AD751" s="69"/>
      <c r="AG751" t="e">
        <f>IF(AND(LEFT(C751,2)="L6",_xlfn.NUMBERVALUE(LEFT(U751,3))&gt;250),"1ph",_xlfn.XLOOKUP(C751,table_Termination[Connector],table_Termination[Phasing]))</f>
        <v>#N/A</v>
      </c>
      <c r="AH751" t="e">
        <f>_xlfn.XLOOKUP('Order Entry'!AG751,lookup!$O$3:$O$7,lookup!$P$3:$P$7)</f>
        <v>#N/A</v>
      </c>
      <c r="AI751" t="e">
        <f>_xlfn.XLOOKUP('Order Entry'!AG751,lookup!$O$3:$O$7,lookup!$Q$3:$Q$7)</f>
        <v>#N/A</v>
      </c>
      <c r="AJ751">
        <f t="shared" si="120"/>
        <v>0</v>
      </c>
      <c r="AK751" t="e">
        <f>_xlfn.XLOOKUP(C751,table_Termination[Connector],table_Termination[Plate_Hole])</f>
        <v>#N/A</v>
      </c>
      <c r="AL751" t="e">
        <f>_xlfn.XLOOKUP(V751,lookup!$AD$68:$AD$72,lookup!$AC$68:$AC$72)</f>
        <v>#N/A</v>
      </c>
      <c r="AM751" s="44" t="str" cm="1">
        <f t="array" ref="AM751">IF(C751="","",IF(_xlfn.XLOOKUP(C751,table_Termination[Connector],table_Termination[Plate_Hole])=1.6,{"4x4","1G"},IF(_xlfn.XLOOKUP(C751,table_Termination[Connector],table_Termination[Plate_Hole])=2.1,"4x4","None")))</f>
        <v/>
      </c>
      <c r="AO751" s="44" t="str" cm="1">
        <f t="array" ref="AO751">IF(AM751="","None",_xlfn.XLOOKUP(_xlfn.ANCHORARRAY(AM751),lookup!$AC$68:$AC$72,lookup!$AD$68:$AD$72))</f>
        <v>None</v>
      </c>
      <c r="AQ751" s="44" t="s">
        <v>283</v>
      </c>
      <c r="AR751" t="str">
        <f>IF(C751="","",_xlfn.XLOOKUP(_xlfn.XLOOKUP(C751,table_Termination[Connector],table_Termination[SQD_Breaker]),Table_Breaker[breaker],Table_Breaker[Description]))</f>
        <v/>
      </c>
      <c r="AS751" t="str">
        <f>IF(C751="","",_xlfn.XLOOKUP(_xlfn.XLOOKUP(C751,table_Termination[Connector],table_Termination[HV_Siem_Breaker]),Table_Breaker[breaker],Table_Breaker[Description],""))</f>
        <v/>
      </c>
      <c r="AT751" s="44" t="s">
        <v>283</v>
      </c>
      <c r="AU751" t="e">
        <f t="shared" si="124"/>
        <v>#N/A</v>
      </c>
      <c r="AV751" t="e">
        <f t="shared" si="125"/>
        <v>#N/A</v>
      </c>
      <c r="AW751" s="44" t="str" cm="1">
        <f t="array" ref="AW751">IF(D751="","",_xlfn.TOROW(lookup!A932:A944))</f>
        <v/>
      </c>
    </row>
    <row r="752" spans="1:49" x14ac:dyDescent="0.25">
      <c r="A752" s="56">
        <v>743</v>
      </c>
      <c r="B752" s="57" t="str">
        <f t="shared" si="121"/>
        <v/>
      </c>
      <c r="C752" s="58"/>
      <c r="D752" s="58"/>
      <c r="E752" s="57"/>
      <c r="F752" s="57" t="str">
        <f t="shared" si="122"/>
        <v/>
      </c>
      <c r="G752" s="57"/>
      <c r="H752" s="59"/>
      <c r="I752" s="59" t="s">
        <v>183</v>
      </c>
      <c r="J752" s="59" t="s">
        <v>183</v>
      </c>
      <c r="K752" s="59"/>
      <c r="L752" s="60" t="str">
        <f t="shared" si="126"/>
        <v/>
      </c>
      <c r="M752" s="60" t="str">
        <f t="shared" si="127"/>
        <v/>
      </c>
      <c r="N752" s="59"/>
      <c r="O752" s="59"/>
      <c r="P752" s="61"/>
      <c r="Q752" s="61"/>
      <c r="R752" s="62" t="str">
        <f>IF(C752="","",_xlfn.XLOOKUP(C752,table_Termination[Connector],table_Termination[Conduit_Size]))</f>
        <v/>
      </c>
      <c r="S752" s="63" t="str">
        <f>IF(C752="","",_xlfn.XLOOKUP(C752,table_Termination[Connector],table_Termination[Wire AWG]))</f>
        <v/>
      </c>
      <c r="T752" s="64" t="str">
        <f t="shared" si="119"/>
        <v/>
      </c>
      <c r="U752" s="65" t="str">
        <f>IF(C752="","",LEFT(_xlfn.XLOOKUP(C752,table_Termination[Connector],table_Termination[Voltage]),3))</f>
        <v/>
      </c>
      <c r="V752" s="66" t="str">
        <f t="shared" si="128"/>
        <v/>
      </c>
      <c r="W752" s="64" t="str" cm="1">
        <f t="array" aca="1" ref="W752" ca="1">IF(C752="","",IF(D752="MCC","------",IF(K752="","Black",_xlfn.XLOOKUP(K752,Table_RotateWireColor[circuit],INDIRECT("Table_RotateWireColor["&amp;U752&amp;"]")))))</f>
        <v/>
      </c>
      <c r="X752" s="64" t="str" cm="1">
        <f t="array" aca="1" ref="X752" ca="1">IF(C752="","",IF(D752="MCC","-----",IF(AH752=1,"-",IF(K752="","Red",_xlfn.XLOOKUP(L752,Table_RotateWireColor[circuit],INDIRECT("Table_RotateWireColor["&amp;U752&amp;"]"))))))</f>
        <v/>
      </c>
      <c r="Y752" s="64" t="str" cm="1">
        <f t="array" aca="1" ref="Y752" ca="1">IF(C752="","",IF(D752="MCC","-----",IF(AH752&lt;=2,"-",IF(K752="","Blue",_xlfn.XLOOKUP(M752,Table_RotateWireColor[circuit],INDIRECT("Table_RotateWireColor["&amp;U752&amp;"]"))))))</f>
        <v/>
      </c>
      <c r="Z752" s="64" t="str" cm="1">
        <f t="array" aca="1" ref="Z752" ca="1">IF(C752="","",IF(D752="MCC","-----",IF(AI752&lt;&gt;1,"-",IF(K752="","White",_xlfn.XLOOKUP("N",Table_RotateWireColor[circuit],INDIRECT("Table_RotateWireColor["&amp;U752&amp;"]"))))))</f>
        <v/>
      </c>
      <c r="AA752" s="64" t="str">
        <f t="shared" si="123"/>
        <v/>
      </c>
      <c r="AB752" s="67" t="str">
        <f>IF(C752="","","PWxx-"&amp;_xlfn.XLOOKUP(C752,table_Termination[Connector],table_Termination[Abbreviation])&amp;"T-xxSALx("&amp;IF(D752="LFMC",0,IF(D752="MCC",1,3))&amp;IF(Q752="Bolt",1,0)&amp;IF(AL752="None",0,IF(AL752="1G",1,IF(AL752="4x4",2,3)))&amp;")")</f>
        <v/>
      </c>
      <c r="AC752" s="68" t="str">
        <f>IF(D752="MCC","MC Cable Wire Colors "&amp;_xlfn.XLOOKUP(C752,table_Termination[Connector],table_Termination[MCC_Wire_Colors]),"")</f>
        <v/>
      </c>
      <c r="AD752" s="69"/>
      <c r="AG752" t="e">
        <f>IF(AND(LEFT(C752,2)="L6",_xlfn.NUMBERVALUE(LEFT(U752,3))&gt;250),"1ph",_xlfn.XLOOKUP(C752,table_Termination[Connector],table_Termination[Phasing]))</f>
        <v>#N/A</v>
      </c>
      <c r="AH752" t="e">
        <f>_xlfn.XLOOKUP('Order Entry'!AG752,lookup!$O$3:$O$7,lookup!$P$3:$P$7)</f>
        <v>#N/A</v>
      </c>
      <c r="AI752" t="e">
        <f>_xlfn.XLOOKUP('Order Entry'!AG752,lookup!$O$3:$O$7,lookup!$Q$3:$Q$7)</f>
        <v>#N/A</v>
      </c>
      <c r="AJ752">
        <f t="shared" si="120"/>
        <v>0</v>
      </c>
      <c r="AK752" t="e">
        <f>_xlfn.XLOOKUP(C752,table_Termination[Connector],table_Termination[Plate_Hole])</f>
        <v>#N/A</v>
      </c>
      <c r="AL752" t="e">
        <f>_xlfn.XLOOKUP(V752,lookup!$AD$68:$AD$72,lookup!$AC$68:$AC$72)</f>
        <v>#N/A</v>
      </c>
      <c r="AM752" s="44" t="str" cm="1">
        <f t="array" ref="AM752">IF(C752="","",IF(_xlfn.XLOOKUP(C752,table_Termination[Connector],table_Termination[Plate_Hole])=1.6,{"4x4","1G"},IF(_xlfn.XLOOKUP(C752,table_Termination[Connector],table_Termination[Plate_Hole])=2.1,"4x4","None")))</f>
        <v/>
      </c>
      <c r="AO752" s="44" t="str" cm="1">
        <f t="array" ref="AO752">IF(AM752="","None",_xlfn.XLOOKUP(_xlfn.ANCHORARRAY(AM752),lookup!$AC$68:$AC$72,lookup!$AD$68:$AD$72))</f>
        <v>None</v>
      </c>
      <c r="AQ752" s="44" t="s">
        <v>283</v>
      </c>
      <c r="AR752" t="str">
        <f>IF(C752="","",_xlfn.XLOOKUP(_xlfn.XLOOKUP(C752,table_Termination[Connector],table_Termination[SQD_Breaker]),Table_Breaker[breaker],Table_Breaker[Description]))</f>
        <v/>
      </c>
      <c r="AS752" t="str">
        <f>IF(C752="","",_xlfn.XLOOKUP(_xlfn.XLOOKUP(C752,table_Termination[Connector],table_Termination[HV_Siem_Breaker]),Table_Breaker[breaker],Table_Breaker[Description],""))</f>
        <v/>
      </c>
      <c r="AT752" s="44" t="s">
        <v>283</v>
      </c>
      <c r="AU752" t="e">
        <f t="shared" si="124"/>
        <v>#N/A</v>
      </c>
      <c r="AV752" t="e">
        <f t="shared" si="125"/>
        <v>#N/A</v>
      </c>
      <c r="AW752" s="44" t="str" cm="1">
        <f t="array" ref="AW752">IF(D752="","",_xlfn.TOROW(lookup!A933:A945))</f>
        <v/>
      </c>
    </row>
    <row r="753" spans="1:49" x14ac:dyDescent="0.25">
      <c r="A753" s="56">
        <v>744</v>
      </c>
      <c r="B753" s="57" t="str">
        <f t="shared" si="121"/>
        <v/>
      </c>
      <c r="C753" s="58"/>
      <c r="D753" s="58"/>
      <c r="E753" s="57"/>
      <c r="F753" s="57" t="str">
        <f t="shared" si="122"/>
        <v/>
      </c>
      <c r="G753" s="57"/>
      <c r="H753" s="59"/>
      <c r="I753" s="59" t="s">
        <v>183</v>
      </c>
      <c r="J753" s="59" t="s">
        <v>183</v>
      </c>
      <c r="K753" s="59"/>
      <c r="L753" s="60" t="str">
        <f t="shared" si="126"/>
        <v/>
      </c>
      <c r="M753" s="60" t="str">
        <f t="shared" si="127"/>
        <v/>
      </c>
      <c r="N753" s="59"/>
      <c r="O753" s="59"/>
      <c r="P753" s="61"/>
      <c r="Q753" s="61"/>
      <c r="R753" s="62" t="str">
        <f>IF(C753="","",_xlfn.XLOOKUP(C753,table_Termination[Connector],table_Termination[Conduit_Size]))</f>
        <v/>
      </c>
      <c r="S753" s="63" t="str">
        <f>IF(C753="","",_xlfn.XLOOKUP(C753,table_Termination[Connector],table_Termination[Wire AWG]))</f>
        <v/>
      </c>
      <c r="T753" s="64" t="str">
        <f t="shared" si="119"/>
        <v/>
      </c>
      <c r="U753" s="65" t="str">
        <f>IF(C753="","",LEFT(_xlfn.XLOOKUP(C753,table_Termination[Connector],table_Termination[Voltage]),3))</f>
        <v/>
      </c>
      <c r="V753" s="66" t="str">
        <f t="shared" si="128"/>
        <v/>
      </c>
      <c r="W753" s="64" t="str" cm="1">
        <f t="array" aca="1" ref="W753" ca="1">IF(C753="","",IF(D753="MCC","------",IF(K753="","Black",_xlfn.XLOOKUP(K753,Table_RotateWireColor[circuit],INDIRECT("Table_RotateWireColor["&amp;U753&amp;"]")))))</f>
        <v/>
      </c>
      <c r="X753" s="64" t="str" cm="1">
        <f t="array" aca="1" ref="X753" ca="1">IF(C753="","",IF(D753="MCC","-----",IF(AH753=1,"-",IF(K753="","Red",_xlfn.XLOOKUP(L753,Table_RotateWireColor[circuit],INDIRECT("Table_RotateWireColor["&amp;U753&amp;"]"))))))</f>
        <v/>
      </c>
      <c r="Y753" s="64" t="str" cm="1">
        <f t="array" aca="1" ref="Y753" ca="1">IF(C753="","",IF(D753="MCC","-----",IF(AH753&lt;=2,"-",IF(K753="","Blue",_xlfn.XLOOKUP(M753,Table_RotateWireColor[circuit],INDIRECT("Table_RotateWireColor["&amp;U753&amp;"]"))))))</f>
        <v/>
      </c>
      <c r="Z753" s="64" t="str" cm="1">
        <f t="array" aca="1" ref="Z753" ca="1">IF(C753="","",IF(D753="MCC","-----",IF(AI753&lt;&gt;1,"-",IF(K753="","White",_xlfn.XLOOKUP("N",Table_RotateWireColor[circuit],INDIRECT("Table_RotateWireColor["&amp;U753&amp;"]"))))))</f>
        <v/>
      </c>
      <c r="AA753" s="64" t="str">
        <f t="shared" si="123"/>
        <v/>
      </c>
      <c r="AB753" s="67" t="str">
        <f>IF(C753="","","PWxx-"&amp;_xlfn.XLOOKUP(C753,table_Termination[Connector],table_Termination[Abbreviation])&amp;"T-xxSALx("&amp;IF(D753="LFMC",0,IF(D753="MCC",1,3))&amp;IF(Q753="Bolt",1,0)&amp;IF(AL753="None",0,IF(AL753="1G",1,IF(AL753="4x4",2,3)))&amp;")")</f>
        <v/>
      </c>
      <c r="AC753" s="68" t="str">
        <f>IF(D753="MCC","MC Cable Wire Colors "&amp;_xlfn.XLOOKUP(C753,table_Termination[Connector],table_Termination[MCC_Wire_Colors]),"")</f>
        <v/>
      </c>
      <c r="AD753" s="69"/>
      <c r="AG753" t="e">
        <f>IF(AND(LEFT(C753,2)="L6",_xlfn.NUMBERVALUE(LEFT(U753,3))&gt;250),"1ph",_xlfn.XLOOKUP(C753,table_Termination[Connector],table_Termination[Phasing]))</f>
        <v>#N/A</v>
      </c>
      <c r="AH753" t="e">
        <f>_xlfn.XLOOKUP('Order Entry'!AG753,lookup!$O$3:$O$7,lookup!$P$3:$P$7)</f>
        <v>#N/A</v>
      </c>
      <c r="AI753" t="e">
        <f>_xlfn.XLOOKUP('Order Entry'!AG753,lookup!$O$3:$O$7,lookup!$Q$3:$Q$7)</f>
        <v>#N/A</v>
      </c>
      <c r="AJ753">
        <f t="shared" si="120"/>
        <v>0</v>
      </c>
      <c r="AK753" t="e">
        <f>_xlfn.XLOOKUP(C753,table_Termination[Connector],table_Termination[Plate_Hole])</f>
        <v>#N/A</v>
      </c>
      <c r="AL753" t="e">
        <f>_xlfn.XLOOKUP(V753,lookup!$AD$68:$AD$72,lookup!$AC$68:$AC$72)</f>
        <v>#N/A</v>
      </c>
      <c r="AM753" s="44" t="str" cm="1">
        <f t="array" ref="AM753">IF(C753="","",IF(_xlfn.XLOOKUP(C753,table_Termination[Connector],table_Termination[Plate_Hole])=1.6,{"4x4","1G"},IF(_xlfn.XLOOKUP(C753,table_Termination[Connector],table_Termination[Plate_Hole])=2.1,"4x4","None")))</f>
        <v/>
      </c>
      <c r="AO753" s="44" t="str" cm="1">
        <f t="array" ref="AO753">IF(AM753="","None",_xlfn.XLOOKUP(_xlfn.ANCHORARRAY(AM753),lookup!$AC$68:$AC$72,lookup!$AD$68:$AD$72))</f>
        <v>None</v>
      </c>
      <c r="AQ753" s="44" t="s">
        <v>283</v>
      </c>
      <c r="AR753" t="str">
        <f>IF(C753="","",_xlfn.XLOOKUP(_xlfn.XLOOKUP(C753,table_Termination[Connector],table_Termination[SQD_Breaker]),Table_Breaker[breaker],Table_Breaker[Description]))</f>
        <v/>
      </c>
      <c r="AS753" t="str">
        <f>IF(C753="","",_xlfn.XLOOKUP(_xlfn.XLOOKUP(C753,table_Termination[Connector],table_Termination[HV_Siem_Breaker]),Table_Breaker[breaker],Table_Breaker[Description],""))</f>
        <v/>
      </c>
      <c r="AT753" s="44" t="s">
        <v>283</v>
      </c>
      <c r="AU753" t="e">
        <f t="shared" si="124"/>
        <v>#N/A</v>
      </c>
      <c r="AV753" t="e">
        <f t="shared" si="125"/>
        <v>#N/A</v>
      </c>
      <c r="AW753" s="44" t="str" cm="1">
        <f t="array" ref="AW753">IF(D753="","",_xlfn.TOROW(lookup!A934:A946))</f>
        <v/>
      </c>
    </row>
    <row r="754" spans="1:49" x14ac:dyDescent="0.25">
      <c r="A754" s="56">
        <v>745</v>
      </c>
      <c r="B754" s="57" t="str">
        <f t="shared" si="121"/>
        <v/>
      </c>
      <c r="C754" s="58"/>
      <c r="D754" s="58"/>
      <c r="E754" s="57"/>
      <c r="F754" s="57" t="str">
        <f t="shared" si="122"/>
        <v/>
      </c>
      <c r="G754" s="57"/>
      <c r="H754" s="59"/>
      <c r="I754" s="59" t="s">
        <v>183</v>
      </c>
      <c r="J754" s="59" t="s">
        <v>183</v>
      </c>
      <c r="K754" s="59"/>
      <c r="L754" s="60" t="str">
        <f t="shared" si="126"/>
        <v/>
      </c>
      <c r="M754" s="60" t="str">
        <f t="shared" si="127"/>
        <v/>
      </c>
      <c r="N754" s="59"/>
      <c r="O754" s="59"/>
      <c r="P754" s="61"/>
      <c r="Q754" s="61"/>
      <c r="R754" s="62" t="str">
        <f>IF(C754="","",_xlfn.XLOOKUP(C754,table_Termination[Connector],table_Termination[Conduit_Size]))</f>
        <v/>
      </c>
      <c r="S754" s="63" t="str">
        <f>IF(C754="","",_xlfn.XLOOKUP(C754,table_Termination[Connector],table_Termination[Wire AWG]))</f>
        <v/>
      </c>
      <c r="T754" s="64" t="str">
        <f t="shared" si="119"/>
        <v/>
      </c>
      <c r="U754" s="65" t="str">
        <f>IF(C754="","",LEFT(_xlfn.XLOOKUP(C754,table_Termination[Connector],table_Termination[Voltage]),3))</f>
        <v/>
      </c>
      <c r="V754" s="66" t="str">
        <f t="shared" si="128"/>
        <v/>
      </c>
      <c r="W754" s="64" t="str" cm="1">
        <f t="array" aca="1" ref="W754" ca="1">IF(C754="","",IF(D754="MCC","------",IF(K754="","Black",_xlfn.XLOOKUP(K754,Table_RotateWireColor[circuit],INDIRECT("Table_RotateWireColor["&amp;U754&amp;"]")))))</f>
        <v/>
      </c>
      <c r="X754" s="64" t="str" cm="1">
        <f t="array" aca="1" ref="X754" ca="1">IF(C754="","",IF(D754="MCC","-----",IF(AH754=1,"-",IF(K754="","Red",_xlfn.XLOOKUP(L754,Table_RotateWireColor[circuit],INDIRECT("Table_RotateWireColor["&amp;U754&amp;"]"))))))</f>
        <v/>
      </c>
      <c r="Y754" s="64" t="str" cm="1">
        <f t="array" aca="1" ref="Y754" ca="1">IF(C754="","",IF(D754="MCC","-----",IF(AH754&lt;=2,"-",IF(K754="","Blue",_xlfn.XLOOKUP(M754,Table_RotateWireColor[circuit],INDIRECT("Table_RotateWireColor["&amp;U754&amp;"]"))))))</f>
        <v/>
      </c>
      <c r="Z754" s="64" t="str" cm="1">
        <f t="array" aca="1" ref="Z754" ca="1">IF(C754="","",IF(D754="MCC","-----",IF(AI754&lt;&gt;1,"-",IF(K754="","White",_xlfn.XLOOKUP("N",Table_RotateWireColor[circuit],INDIRECT("Table_RotateWireColor["&amp;U754&amp;"]"))))))</f>
        <v/>
      </c>
      <c r="AA754" s="64" t="str">
        <f t="shared" si="123"/>
        <v/>
      </c>
      <c r="AB754" s="67" t="str">
        <f>IF(C754="","","PWxx-"&amp;_xlfn.XLOOKUP(C754,table_Termination[Connector],table_Termination[Abbreviation])&amp;"T-xxSALx("&amp;IF(D754="LFMC",0,IF(D754="MCC",1,3))&amp;IF(Q754="Bolt",1,0)&amp;IF(AL754="None",0,IF(AL754="1G",1,IF(AL754="4x4",2,3)))&amp;")")</f>
        <v/>
      </c>
      <c r="AC754" s="68" t="str">
        <f>IF(D754="MCC","MC Cable Wire Colors "&amp;_xlfn.XLOOKUP(C754,table_Termination[Connector],table_Termination[MCC_Wire_Colors]),"")</f>
        <v/>
      </c>
      <c r="AD754" s="69"/>
      <c r="AG754" t="e">
        <f>IF(AND(LEFT(C754,2)="L6",_xlfn.NUMBERVALUE(LEFT(U754,3))&gt;250),"1ph",_xlfn.XLOOKUP(C754,table_Termination[Connector],table_Termination[Phasing]))</f>
        <v>#N/A</v>
      </c>
      <c r="AH754" t="e">
        <f>_xlfn.XLOOKUP('Order Entry'!AG754,lookup!$O$3:$O$7,lookup!$P$3:$P$7)</f>
        <v>#N/A</v>
      </c>
      <c r="AI754" t="e">
        <f>_xlfn.XLOOKUP('Order Entry'!AG754,lookup!$O$3:$O$7,lookup!$Q$3:$Q$7)</f>
        <v>#N/A</v>
      </c>
      <c r="AJ754">
        <f t="shared" si="120"/>
        <v>0</v>
      </c>
      <c r="AK754" t="e">
        <f>_xlfn.XLOOKUP(C754,table_Termination[Connector],table_Termination[Plate_Hole])</f>
        <v>#N/A</v>
      </c>
      <c r="AL754" t="e">
        <f>_xlfn.XLOOKUP(V754,lookup!$AD$68:$AD$72,lookup!$AC$68:$AC$72)</f>
        <v>#N/A</v>
      </c>
      <c r="AM754" s="44" t="str" cm="1">
        <f t="array" ref="AM754">IF(C754="","",IF(_xlfn.XLOOKUP(C754,table_Termination[Connector],table_Termination[Plate_Hole])=1.6,{"4x4","1G"},IF(_xlfn.XLOOKUP(C754,table_Termination[Connector],table_Termination[Plate_Hole])=2.1,"4x4","None")))</f>
        <v/>
      </c>
      <c r="AO754" s="44" t="str" cm="1">
        <f t="array" ref="AO754">IF(AM754="","None",_xlfn.XLOOKUP(_xlfn.ANCHORARRAY(AM754),lookup!$AC$68:$AC$72,lookup!$AD$68:$AD$72))</f>
        <v>None</v>
      </c>
      <c r="AQ754" s="44" t="s">
        <v>283</v>
      </c>
      <c r="AR754" t="str">
        <f>IF(C754="","",_xlfn.XLOOKUP(_xlfn.XLOOKUP(C754,table_Termination[Connector],table_Termination[SQD_Breaker]),Table_Breaker[breaker],Table_Breaker[Description]))</f>
        <v/>
      </c>
      <c r="AS754" t="str">
        <f>IF(C754="","",_xlfn.XLOOKUP(_xlfn.XLOOKUP(C754,table_Termination[Connector],table_Termination[HV_Siem_Breaker]),Table_Breaker[breaker],Table_Breaker[Description],""))</f>
        <v/>
      </c>
      <c r="AT754" s="44" t="s">
        <v>283</v>
      </c>
      <c r="AU754" t="e">
        <f t="shared" si="124"/>
        <v>#N/A</v>
      </c>
      <c r="AV754" t="e">
        <f t="shared" si="125"/>
        <v>#N/A</v>
      </c>
      <c r="AW754" s="44" t="str" cm="1">
        <f t="array" ref="AW754">IF(D754="","",_xlfn.TOROW(lookup!A935:A947))</f>
        <v/>
      </c>
    </row>
    <row r="755" spans="1:49" x14ac:dyDescent="0.25">
      <c r="A755" s="56">
        <v>746</v>
      </c>
      <c r="B755" s="57" t="str">
        <f t="shared" si="121"/>
        <v/>
      </c>
      <c r="C755" s="58"/>
      <c r="D755" s="58"/>
      <c r="E755" s="57"/>
      <c r="F755" s="57" t="str">
        <f t="shared" si="122"/>
        <v/>
      </c>
      <c r="G755" s="57"/>
      <c r="H755" s="59"/>
      <c r="I755" s="59" t="s">
        <v>183</v>
      </c>
      <c r="J755" s="59" t="s">
        <v>183</v>
      </c>
      <c r="K755" s="59"/>
      <c r="L755" s="60" t="str">
        <f t="shared" si="126"/>
        <v/>
      </c>
      <c r="M755" s="60" t="str">
        <f t="shared" si="127"/>
        <v/>
      </c>
      <c r="N755" s="59"/>
      <c r="O755" s="59"/>
      <c r="P755" s="61"/>
      <c r="Q755" s="61"/>
      <c r="R755" s="62" t="str">
        <f>IF(C755="","",_xlfn.XLOOKUP(C755,table_Termination[Connector],table_Termination[Conduit_Size]))</f>
        <v/>
      </c>
      <c r="S755" s="63" t="str">
        <f>IF(C755="","",_xlfn.XLOOKUP(C755,table_Termination[Connector],table_Termination[Wire AWG]))</f>
        <v/>
      </c>
      <c r="T755" s="64" t="str">
        <f t="shared" si="119"/>
        <v/>
      </c>
      <c r="U755" s="65" t="str">
        <f>IF(C755="","",LEFT(_xlfn.XLOOKUP(C755,table_Termination[Connector],table_Termination[Voltage]),3))</f>
        <v/>
      </c>
      <c r="V755" s="66" t="str">
        <f t="shared" si="128"/>
        <v/>
      </c>
      <c r="W755" s="64" t="str" cm="1">
        <f t="array" aca="1" ref="W755" ca="1">IF(C755="","",IF(D755="MCC","------",IF(K755="","Black",_xlfn.XLOOKUP(K755,Table_RotateWireColor[circuit],INDIRECT("Table_RotateWireColor["&amp;U755&amp;"]")))))</f>
        <v/>
      </c>
      <c r="X755" s="64" t="str" cm="1">
        <f t="array" aca="1" ref="X755" ca="1">IF(C755="","",IF(D755="MCC","-----",IF(AH755=1,"-",IF(K755="","Red",_xlfn.XLOOKUP(L755,Table_RotateWireColor[circuit],INDIRECT("Table_RotateWireColor["&amp;U755&amp;"]"))))))</f>
        <v/>
      </c>
      <c r="Y755" s="64" t="str" cm="1">
        <f t="array" aca="1" ref="Y755" ca="1">IF(C755="","",IF(D755="MCC","-----",IF(AH755&lt;=2,"-",IF(K755="","Blue",_xlfn.XLOOKUP(M755,Table_RotateWireColor[circuit],INDIRECT("Table_RotateWireColor["&amp;U755&amp;"]"))))))</f>
        <v/>
      </c>
      <c r="Z755" s="64" t="str" cm="1">
        <f t="array" aca="1" ref="Z755" ca="1">IF(C755="","",IF(D755="MCC","-----",IF(AI755&lt;&gt;1,"-",IF(K755="","White",_xlfn.XLOOKUP("N",Table_RotateWireColor[circuit],INDIRECT("Table_RotateWireColor["&amp;U755&amp;"]"))))))</f>
        <v/>
      </c>
      <c r="AA755" s="64" t="str">
        <f t="shared" si="123"/>
        <v/>
      </c>
      <c r="AB755" s="67" t="str">
        <f>IF(C755="","","PWxx-"&amp;_xlfn.XLOOKUP(C755,table_Termination[Connector],table_Termination[Abbreviation])&amp;"T-xxSALx("&amp;IF(D755="LFMC",0,IF(D755="MCC",1,3))&amp;IF(Q755="Bolt",1,0)&amp;IF(AL755="None",0,IF(AL755="1G",1,IF(AL755="4x4",2,3)))&amp;")")</f>
        <v/>
      </c>
      <c r="AC755" s="68" t="str">
        <f>IF(D755="MCC","MC Cable Wire Colors "&amp;_xlfn.XLOOKUP(C755,table_Termination[Connector],table_Termination[MCC_Wire_Colors]),"")</f>
        <v/>
      </c>
      <c r="AD755" s="69"/>
      <c r="AG755" t="e">
        <f>IF(AND(LEFT(C755,2)="L6",_xlfn.NUMBERVALUE(LEFT(U755,3))&gt;250),"1ph",_xlfn.XLOOKUP(C755,table_Termination[Connector],table_Termination[Phasing]))</f>
        <v>#N/A</v>
      </c>
      <c r="AH755" t="e">
        <f>_xlfn.XLOOKUP('Order Entry'!AG755,lookup!$O$3:$O$7,lookup!$P$3:$P$7)</f>
        <v>#N/A</v>
      </c>
      <c r="AI755" t="e">
        <f>_xlfn.XLOOKUP('Order Entry'!AG755,lookup!$O$3:$O$7,lookup!$Q$3:$Q$7)</f>
        <v>#N/A</v>
      </c>
      <c r="AJ755">
        <f t="shared" si="120"/>
        <v>0</v>
      </c>
      <c r="AK755" t="e">
        <f>_xlfn.XLOOKUP(C755,table_Termination[Connector],table_Termination[Plate_Hole])</f>
        <v>#N/A</v>
      </c>
      <c r="AL755" t="e">
        <f>_xlfn.XLOOKUP(V755,lookup!$AD$68:$AD$72,lookup!$AC$68:$AC$72)</f>
        <v>#N/A</v>
      </c>
      <c r="AM755" s="44" t="str" cm="1">
        <f t="array" ref="AM755">IF(C755="","",IF(_xlfn.XLOOKUP(C755,table_Termination[Connector],table_Termination[Plate_Hole])=1.6,{"4x4","1G"},IF(_xlfn.XLOOKUP(C755,table_Termination[Connector],table_Termination[Plate_Hole])=2.1,"4x4","None")))</f>
        <v/>
      </c>
      <c r="AO755" s="44" t="str" cm="1">
        <f t="array" ref="AO755">IF(AM755="","None",_xlfn.XLOOKUP(_xlfn.ANCHORARRAY(AM755),lookup!$AC$68:$AC$72,lookup!$AD$68:$AD$72))</f>
        <v>None</v>
      </c>
      <c r="AQ755" s="44" t="s">
        <v>283</v>
      </c>
      <c r="AR755" t="str">
        <f>IF(C755="","",_xlfn.XLOOKUP(_xlfn.XLOOKUP(C755,table_Termination[Connector],table_Termination[SQD_Breaker]),Table_Breaker[breaker],Table_Breaker[Description]))</f>
        <v/>
      </c>
      <c r="AS755" t="str">
        <f>IF(C755="","",_xlfn.XLOOKUP(_xlfn.XLOOKUP(C755,table_Termination[Connector],table_Termination[HV_Siem_Breaker]),Table_Breaker[breaker],Table_Breaker[Description],""))</f>
        <v/>
      </c>
      <c r="AT755" s="44" t="s">
        <v>283</v>
      </c>
      <c r="AU755" t="e">
        <f t="shared" si="124"/>
        <v>#N/A</v>
      </c>
      <c r="AV755" t="e">
        <f t="shared" si="125"/>
        <v>#N/A</v>
      </c>
      <c r="AW755" s="44" t="str" cm="1">
        <f t="array" ref="AW755">IF(D755="","",_xlfn.TOROW(lookup!A936:A948))</f>
        <v/>
      </c>
    </row>
    <row r="756" spans="1:49" x14ac:dyDescent="0.25">
      <c r="A756" s="56">
        <v>747</v>
      </c>
      <c r="B756" s="57" t="str">
        <f t="shared" si="121"/>
        <v/>
      </c>
      <c r="C756" s="58"/>
      <c r="D756" s="58"/>
      <c r="E756" s="57"/>
      <c r="F756" s="57" t="str">
        <f t="shared" si="122"/>
        <v/>
      </c>
      <c r="G756" s="57"/>
      <c r="H756" s="59"/>
      <c r="I756" s="59" t="s">
        <v>183</v>
      </c>
      <c r="J756" s="59" t="s">
        <v>183</v>
      </c>
      <c r="K756" s="59"/>
      <c r="L756" s="60" t="str">
        <f t="shared" si="126"/>
        <v/>
      </c>
      <c r="M756" s="60" t="str">
        <f t="shared" si="127"/>
        <v/>
      </c>
      <c r="N756" s="59"/>
      <c r="O756" s="59"/>
      <c r="P756" s="61"/>
      <c r="Q756" s="61"/>
      <c r="R756" s="62" t="str">
        <f>IF(C756="","",_xlfn.XLOOKUP(C756,table_Termination[Connector],table_Termination[Conduit_Size]))</f>
        <v/>
      </c>
      <c r="S756" s="63" t="str">
        <f>IF(C756="","",_xlfn.XLOOKUP(C756,table_Termination[Connector],table_Termination[Wire AWG]))</f>
        <v/>
      </c>
      <c r="T756" s="64" t="str">
        <f t="shared" si="119"/>
        <v/>
      </c>
      <c r="U756" s="65" t="str">
        <f>IF(C756="","",LEFT(_xlfn.XLOOKUP(C756,table_Termination[Connector],table_Termination[Voltage]),3))</f>
        <v/>
      </c>
      <c r="V756" s="66" t="str">
        <f t="shared" si="128"/>
        <v/>
      </c>
      <c r="W756" s="64" t="str" cm="1">
        <f t="array" aca="1" ref="W756" ca="1">IF(C756="","",IF(D756="MCC","------",IF(K756="","Black",_xlfn.XLOOKUP(K756,Table_RotateWireColor[circuit],INDIRECT("Table_RotateWireColor["&amp;U756&amp;"]")))))</f>
        <v/>
      </c>
      <c r="X756" s="64" t="str" cm="1">
        <f t="array" aca="1" ref="X756" ca="1">IF(C756="","",IF(D756="MCC","-----",IF(AH756=1,"-",IF(K756="","Red",_xlfn.XLOOKUP(L756,Table_RotateWireColor[circuit],INDIRECT("Table_RotateWireColor["&amp;U756&amp;"]"))))))</f>
        <v/>
      </c>
      <c r="Y756" s="64" t="str" cm="1">
        <f t="array" aca="1" ref="Y756" ca="1">IF(C756="","",IF(D756="MCC","-----",IF(AH756&lt;=2,"-",IF(K756="","Blue",_xlfn.XLOOKUP(M756,Table_RotateWireColor[circuit],INDIRECT("Table_RotateWireColor["&amp;U756&amp;"]"))))))</f>
        <v/>
      </c>
      <c r="Z756" s="64" t="str" cm="1">
        <f t="array" aca="1" ref="Z756" ca="1">IF(C756="","",IF(D756="MCC","-----",IF(AI756&lt;&gt;1,"-",IF(K756="","White",_xlfn.XLOOKUP("N",Table_RotateWireColor[circuit],INDIRECT("Table_RotateWireColor["&amp;U756&amp;"]"))))))</f>
        <v/>
      </c>
      <c r="AA756" s="64" t="str">
        <f t="shared" si="123"/>
        <v/>
      </c>
      <c r="AB756" s="67" t="str">
        <f>IF(C756="","","PWxx-"&amp;_xlfn.XLOOKUP(C756,table_Termination[Connector],table_Termination[Abbreviation])&amp;"T-xxSALx("&amp;IF(D756="LFMC",0,IF(D756="MCC",1,3))&amp;IF(Q756="Bolt",1,0)&amp;IF(AL756="None",0,IF(AL756="1G",1,IF(AL756="4x4",2,3)))&amp;")")</f>
        <v/>
      </c>
      <c r="AC756" s="68" t="str">
        <f>IF(D756="MCC","MC Cable Wire Colors "&amp;_xlfn.XLOOKUP(C756,table_Termination[Connector],table_Termination[MCC_Wire_Colors]),"")</f>
        <v/>
      </c>
      <c r="AD756" s="69"/>
      <c r="AG756" t="e">
        <f>IF(AND(LEFT(C756,2)="L6",_xlfn.NUMBERVALUE(LEFT(U756,3))&gt;250),"1ph",_xlfn.XLOOKUP(C756,table_Termination[Connector],table_Termination[Phasing]))</f>
        <v>#N/A</v>
      </c>
      <c r="AH756" t="e">
        <f>_xlfn.XLOOKUP('Order Entry'!AG756,lookup!$O$3:$O$7,lookup!$P$3:$P$7)</f>
        <v>#N/A</v>
      </c>
      <c r="AI756" t="e">
        <f>_xlfn.XLOOKUP('Order Entry'!AG756,lookup!$O$3:$O$7,lookup!$Q$3:$Q$7)</f>
        <v>#N/A</v>
      </c>
      <c r="AJ756">
        <f t="shared" si="120"/>
        <v>0</v>
      </c>
      <c r="AK756" t="e">
        <f>_xlfn.XLOOKUP(C756,table_Termination[Connector],table_Termination[Plate_Hole])</f>
        <v>#N/A</v>
      </c>
      <c r="AL756" t="e">
        <f>_xlfn.XLOOKUP(V756,lookup!$AD$68:$AD$72,lookup!$AC$68:$AC$72)</f>
        <v>#N/A</v>
      </c>
      <c r="AM756" s="44" t="str" cm="1">
        <f t="array" ref="AM756">IF(C756="","",IF(_xlfn.XLOOKUP(C756,table_Termination[Connector],table_Termination[Plate_Hole])=1.6,{"4x4","1G"},IF(_xlfn.XLOOKUP(C756,table_Termination[Connector],table_Termination[Plate_Hole])=2.1,"4x4","None")))</f>
        <v/>
      </c>
      <c r="AO756" s="44" t="str" cm="1">
        <f t="array" ref="AO756">IF(AM756="","None",_xlfn.XLOOKUP(_xlfn.ANCHORARRAY(AM756),lookup!$AC$68:$AC$72,lookup!$AD$68:$AD$72))</f>
        <v>None</v>
      </c>
      <c r="AQ756" s="44" t="s">
        <v>283</v>
      </c>
      <c r="AR756" t="str">
        <f>IF(C756="","",_xlfn.XLOOKUP(_xlfn.XLOOKUP(C756,table_Termination[Connector],table_Termination[SQD_Breaker]),Table_Breaker[breaker],Table_Breaker[Description]))</f>
        <v/>
      </c>
      <c r="AS756" t="str">
        <f>IF(C756="","",_xlfn.XLOOKUP(_xlfn.XLOOKUP(C756,table_Termination[Connector],table_Termination[HV_Siem_Breaker]),Table_Breaker[breaker],Table_Breaker[Description],""))</f>
        <v/>
      </c>
      <c r="AT756" s="44" t="s">
        <v>283</v>
      </c>
      <c r="AU756" t="e">
        <f t="shared" si="124"/>
        <v>#N/A</v>
      </c>
      <c r="AV756" t="e">
        <f t="shared" si="125"/>
        <v>#N/A</v>
      </c>
      <c r="AW756" s="44" t="str" cm="1">
        <f t="array" ref="AW756">IF(D756="","",_xlfn.TOROW(lookup!A937:A949))</f>
        <v/>
      </c>
    </row>
    <row r="757" spans="1:49" x14ac:dyDescent="0.25">
      <c r="A757" s="56">
        <v>748</v>
      </c>
      <c r="B757" s="57" t="str">
        <f t="shared" si="121"/>
        <v/>
      </c>
      <c r="C757" s="58"/>
      <c r="D757" s="58"/>
      <c r="E757" s="57"/>
      <c r="F757" s="57" t="str">
        <f t="shared" si="122"/>
        <v/>
      </c>
      <c r="G757" s="57"/>
      <c r="H757" s="59"/>
      <c r="I757" s="59" t="s">
        <v>183</v>
      </c>
      <c r="J757" s="59" t="s">
        <v>183</v>
      </c>
      <c r="K757" s="59"/>
      <c r="L757" s="60" t="str">
        <f t="shared" si="126"/>
        <v/>
      </c>
      <c r="M757" s="60" t="str">
        <f t="shared" si="127"/>
        <v/>
      </c>
      <c r="N757" s="59"/>
      <c r="O757" s="59"/>
      <c r="P757" s="61"/>
      <c r="Q757" s="61"/>
      <c r="R757" s="62" t="str">
        <f>IF(C757="","",_xlfn.XLOOKUP(C757,table_Termination[Connector],table_Termination[Conduit_Size]))</f>
        <v/>
      </c>
      <c r="S757" s="63" t="str">
        <f>IF(C757="","",_xlfn.XLOOKUP(C757,table_Termination[Connector],table_Termination[Wire AWG]))</f>
        <v/>
      </c>
      <c r="T757" s="64" t="str">
        <f t="shared" si="119"/>
        <v/>
      </c>
      <c r="U757" s="65" t="str">
        <f>IF(C757="","",LEFT(_xlfn.XLOOKUP(C757,table_Termination[Connector],table_Termination[Voltage]),3))</f>
        <v/>
      </c>
      <c r="V757" s="66" t="str">
        <f t="shared" si="128"/>
        <v/>
      </c>
      <c r="W757" s="64" t="str" cm="1">
        <f t="array" aca="1" ref="W757" ca="1">IF(C757="","",IF(D757="MCC","------",IF(K757="","Black",_xlfn.XLOOKUP(K757,Table_RotateWireColor[circuit],INDIRECT("Table_RotateWireColor["&amp;U757&amp;"]")))))</f>
        <v/>
      </c>
      <c r="X757" s="64" t="str" cm="1">
        <f t="array" aca="1" ref="X757" ca="1">IF(C757="","",IF(D757="MCC","-----",IF(AH757=1,"-",IF(K757="","Red",_xlfn.XLOOKUP(L757,Table_RotateWireColor[circuit],INDIRECT("Table_RotateWireColor["&amp;U757&amp;"]"))))))</f>
        <v/>
      </c>
      <c r="Y757" s="64" t="str" cm="1">
        <f t="array" aca="1" ref="Y757" ca="1">IF(C757="","",IF(D757="MCC","-----",IF(AH757&lt;=2,"-",IF(K757="","Blue",_xlfn.XLOOKUP(M757,Table_RotateWireColor[circuit],INDIRECT("Table_RotateWireColor["&amp;U757&amp;"]"))))))</f>
        <v/>
      </c>
      <c r="Z757" s="64" t="str" cm="1">
        <f t="array" aca="1" ref="Z757" ca="1">IF(C757="","",IF(D757="MCC","-----",IF(AI757&lt;&gt;1,"-",IF(K757="","White",_xlfn.XLOOKUP("N",Table_RotateWireColor[circuit],INDIRECT("Table_RotateWireColor["&amp;U757&amp;"]"))))))</f>
        <v/>
      </c>
      <c r="AA757" s="64" t="str">
        <f t="shared" si="123"/>
        <v/>
      </c>
      <c r="AB757" s="67" t="str">
        <f>IF(C757="","","PWxx-"&amp;_xlfn.XLOOKUP(C757,table_Termination[Connector],table_Termination[Abbreviation])&amp;"T-xxSALx("&amp;IF(D757="LFMC",0,IF(D757="MCC",1,3))&amp;IF(Q757="Bolt",1,0)&amp;IF(AL757="None",0,IF(AL757="1G",1,IF(AL757="4x4",2,3)))&amp;")")</f>
        <v/>
      </c>
      <c r="AC757" s="68" t="str">
        <f>IF(D757="MCC","MC Cable Wire Colors "&amp;_xlfn.XLOOKUP(C757,table_Termination[Connector],table_Termination[MCC_Wire_Colors]),"")</f>
        <v/>
      </c>
      <c r="AD757" s="69"/>
      <c r="AG757" t="e">
        <f>IF(AND(LEFT(C757,2)="L6",_xlfn.NUMBERVALUE(LEFT(U757,3))&gt;250),"1ph",_xlfn.XLOOKUP(C757,table_Termination[Connector],table_Termination[Phasing]))</f>
        <v>#N/A</v>
      </c>
      <c r="AH757" t="e">
        <f>_xlfn.XLOOKUP('Order Entry'!AG757,lookup!$O$3:$O$7,lookup!$P$3:$P$7)</f>
        <v>#N/A</v>
      </c>
      <c r="AI757" t="e">
        <f>_xlfn.XLOOKUP('Order Entry'!AG757,lookup!$O$3:$O$7,lookup!$Q$3:$Q$7)</f>
        <v>#N/A</v>
      </c>
      <c r="AJ757">
        <f t="shared" si="120"/>
        <v>0</v>
      </c>
      <c r="AK757" t="e">
        <f>_xlfn.XLOOKUP(C757,table_Termination[Connector],table_Termination[Plate_Hole])</f>
        <v>#N/A</v>
      </c>
      <c r="AL757" t="e">
        <f>_xlfn.XLOOKUP(V757,lookup!$AD$68:$AD$72,lookup!$AC$68:$AC$72)</f>
        <v>#N/A</v>
      </c>
      <c r="AM757" s="44" t="str" cm="1">
        <f t="array" ref="AM757">IF(C757="","",IF(_xlfn.XLOOKUP(C757,table_Termination[Connector],table_Termination[Plate_Hole])=1.6,{"4x4","1G"},IF(_xlfn.XLOOKUP(C757,table_Termination[Connector],table_Termination[Plate_Hole])=2.1,"4x4","None")))</f>
        <v/>
      </c>
      <c r="AO757" s="44" t="str" cm="1">
        <f t="array" ref="AO757">IF(AM757="","None",_xlfn.XLOOKUP(_xlfn.ANCHORARRAY(AM757),lookup!$AC$68:$AC$72,lookup!$AD$68:$AD$72))</f>
        <v>None</v>
      </c>
      <c r="AQ757" s="44" t="s">
        <v>283</v>
      </c>
      <c r="AR757" t="str">
        <f>IF(C757="","",_xlfn.XLOOKUP(_xlfn.XLOOKUP(C757,table_Termination[Connector],table_Termination[SQD_Breaker]),Table_Breaker[breaker],Table_Breaker[Description]))</f>
        <v/>
      </c>
      <c r="AS757" t="str">
        <f>IF(C757="","",_xlfn.XLOOKUP(_xlfn.XLOOKUP(C757,table_Termination[Connector],table_Termination[HV_Siem_Breaker]),Table_Breaker[breaker],Table_Breaker[Description],""))</f>
        <v/>
      </c>
      <c r="AT757" s="44" t="s">
        <v>283</v>
      </c>
      <c r="AU757" t="e">
        <f t="shared" si="124"/>
        <v>#N/A</v>
      </c>
      <c r="AV757" t="e">
        <f t="shared" si="125"/>
        <v>#N/A</v>
      </c>
      <c r="AW757" s="44" t="str" cm="1">
        <f t="array" ref="AW757">IF(D757="","",_xlfn.TOROW(lookup!A938:A950))</f>
        <v/>
      </c>
    </row>
    <row r="758" spans="1:49" x14ac:dyDescent="0.25">
      <c r="A758" s="56">
        <v>749</v>
      </c>
      <c r="B758" s="57" t="str">
        <f t="shared" si="121"/>
        <v/>
      </c>
      <c r="C758" s="58"/>
      <c r="D758" s="58"/>
      <c r="E758" s="57"/>
      <c r="F758" s="57" t="str">
        <f t="shared" si="122"/>
        <v/>
      </c>
      <c r="G758" s="57"/>
      <c r="H758" s="59"/>
      <c r="I758" s="59" t="s">
        <v>183</v>
      </c>
      <c r="J758" s="59" t="s">
        <v>183</v>
      </c>
      <c r="K758" s="59"/>
      <c r="L758" s="60" t="str">
        <f t="shared" si="126"/>
        <v/>
      </c>
      <c r="M758" s="60" t="str">
        <f t="shared" si="127"/>
        <v/>
      </c>
      <c r="N758" s="59"/>
      <c r="O758" s="59"/>
      <c r="P758" s="61"/>
      <c r="Q758" s="61"/>
      <c r="R758" s="62" t="str">
        <f>IF(C758="","",_xlfn.XLOOKUP(C758,table_Termination[Connector],table_Termination[Conduit_Size]))</f>
        <v/>
      </c>
      <c r="S758" s="63" t="str">
        <f>IF(C758="","",_xlfn.XLOOKUP(C758,table_Termination[Connector],table_Termination[Wire AWG]))</f>
        <v/>
      </c>
      <c r="T758" s="64" t="str">
        <f t="shared" si="119"/>
        <v/>
      </c>
      <c r="U758" s="65" t="str">
        <f>IF(C758="","",LEFT(_xlfn.XLOOKUP(C758,table_Termination[Connector],table_Termination[Voltage]),3))</f>
        <v/>
      </c>
      <c r="V758" s="66" t="str">
        <f t="shared" si="128"/>
        <v/>
      </c>
      <c r="W758" s="64" t="str" cm="1">
        <f t="array" aca="1" ref="W758" ca="1">IF(C758="","",IF(D758="MCC","------",IF(K758="","Black",_xlfn.XLOOKUP(K758,Table_RotateWireColor[circuit],INDIRECT("Table_RotateWireColor["&amp;U758&amp;"]")))))</f>
        <v/>
      </c>
      <c r="X758" s="64" t="str" cm="1">
        <f t="array" aca="1" ref="X758" ca="1">IF(C758="","",IF(D758="MCC","-----",IF(AH758=1,"-",IF(K758="","Red",_xlfn.XLOOKUP(L758,Table_RotateWireColor[circuit],INDIRECT("Table_RotateWireColor["&amp;U758&amp;"]"))))))</f>
        <v/>
      </c>
      <c r="Y758" s="64" t="str" cm="1">
        <f t="array" aca="1" ref="Y758" ca="1">IF(C758="","",IF(D758="MCC","-----",IF(AH758&lt;=2,"-",IF(K758="","Blue",_xlfn.XLOOKUP(M758,Table_RotateWireColor[circuit],INDIRECT("Table_RotateWireColor["&amp;U758&amp;"]"))))))</f>
        <v/>
      </c>
      <c r="Z758" s="64" t="str" cm="1">
        <f t="array" aca="1" ref="Z758" ca="1">IF(C758="","",IF(D758="MCC","-----",IF(AI758&lt;&gt;1,"-",IF(K758="","White",_xlfn.XLOOKUP("N",Table_RotateWireColor[circuit],INDIRECT("Table_RotateWireColor["&amp;U758&amp;"]"))))))</f>
        <v/>
      </c>
      <c r="AA758" s="64" t="str">
        <f t="shared" si="123"/>
        <v/>
      </c>
      <c r="AB758" s="67" t="str">
        <f>IF(C758="","","PWxx-"&amp;_xlfn.XLOOKUP(C758,table_Termination[Connector],table_Termination[Abbreviation])&amp;"T-xxSALx("&amp;IF(D758="LFMC",0,IF(D758="MCC",1,3))&amp;IF(Q758="Bolt",1,0)&amp;IF(AL758="None",0,IF(AL758="1G",1,IF(AL758="4x4",2,3)))&amp;")")</f>
        <v/>
      </c>
      <c r="AC758" s="68" t="str">
        <f>IF(D758="MCC","MC Cable Wire Colors "&amp;_xlfn.XLOOKUP(C758,table_Termination[Connector],table_Termination[MCC_Wire_Colors]),"")</f>
        <v/>
      </c>
      <c r="AD758" s="69"/>
      <c r="AG758" t="e">
        <f>IF(AND(LEFT(C758,2)="L6",_xlfn.NUMBERVALUE(LEFT(U758,3))&gt;250),"1ph",_xlfn.XLOOKUP(C758,table_Termination[Connector],table_Termination[Phasing]))</f>
        <v>#N/A</v>
      </c>
      <c r="AH758" t="e">
        <f>_xlfn.XLOOKUP('Order Entry'!AG758,lookup!$O$3:$O$7,lookup!$P$3:$P$7)</f>
        <v>#N/A</v>
      </c>
      <c r="AI758" t="e">
        <f>_xlfn.XLOOKUP('Order Entry'!AG758,lookup!$O$3:$O$7,lookup!$Q$3:$Q$7)</f>
        <v>#N/A</v>
      </c>
      <c r="AJ758">
        <f t="shared" si="120"/>
        <v>0</v>
      </c>
      <c r="AK758" t="e">
        <f>_xlfn.XLOOKUP(C758,table_Termination[Connector],table_Termination[Plate_Hole])</f>
        <v>#N/A</v>
      </c>
      <c r="AL758" t="e">
        <f>_xlfn.XLOOKUP(V758,lookup!$AD$68:$AD$72,lookup!$AC$68:$AC$72)</f>
        <v>#N/A</v>
      </c>
      <c r="AM758" s="44" t="str" cm="1">
        <f t="array" ref="AM758">IF(C758="","",IF(_xlfn.XLOOKUP(C758,table_Termination[Connector],table_Termination[Plate_Hole])=1.6,{"4x4","1G"},IF(_xlfn.XLOOKUP(C758,table_Termination[Connector],table_Termination[Plate_Hole])=2.1,"4x4","None")))</f>
        <v/>
      </c>
      <c r="AO758" s="44" t="str" cm="1">
        <f t="array" ref="AO758">IF(AM758="","None",_xlfn.XLOOKUP(_xlfn.ANCHORARRAY(AM758),lookup!$AC$68:$AC$72,lookup!$AD$68:$AD$72))</f>
        <v>None</v>
      </c>
      <c r="AQ758" s="44" t="s">
        <v>283</v>
      </c>
      <c r="AR758" t="str">
        <f>IF(C758="","",_xlfn.XLOOKUP(_xlfn.XLOOKUP(C758,table_Termination[Connector],table_Termination[SQD_Breaker]),Table_Breaker[breaker],Table_Breaker[Description]))</f>
        <v/>
      </c>
      <c r="AS758" t="str">
        <f>IF(C758="","",_xlfn.XLOOKUP(_xlfn.XLOOKUP(C758,table_Termination[Connector],table_Termination[HV_Siem_Breaker]),Table_Breaker[breaker],Table_Breaker[Description],""))</f>
        <v/>
      </c>
      <c r="AT758" s="44" t="s">
        <v>283</v>
      </c>
      <c r="AU758" t="e">
        <f t="shared" si="124"/>
        <v>#N/A</v>
      </c>
      <c r="AV758" t="e">
        <f t="shared" si="125"/>
        <v>#N/A</v>
      </c>
      <c r="AW758" s="44" t="str" cm="1">
        <f t="array" ref="AW758">IF(D758="","",_xlfn.TOROW(lookup!A939:A951))</f>
        <v/>
      </c>
    </row>
    <row r="759" spans="1:49" x14ac:dyDescent="0.25">
      <c r="A759" s="56">
        <v>750</v>
      </c>
      <c r="B759" s="57" t="str">
        <f t="shared" si="121"/>
        <v/>
      </c>
      <c r="C759" s="58"/>
      <c r="D759" s="58"/>
      <c r="E759" s="57"/>
      <c r="F759" s="57" t="str">
        <f t="shared" si="122"/>
        <v/>
      </c>
      <c r="G759" s="57"/>
      <c r="H759" s="59"/>
      <c r="I759" s="59" t="s">
        <v>183</v>
      </c>
      <c r="J759" s="59" t="s">
        <v>183</v>
      </c>
      <c r="K759" s="59"/>
      <c r="L759" s="60" t="str">
        <f t="shared" si="126"/>
        <v/>
      </c>
      <c r="M759" s="60" t="str">
        <f t="shared" si="127"/>
        <v/>
      </c>
      <c r="N759" s="59"/>
      <c r="O759" s="59"/>
      <c r="P759" s="61"/>
      <c r="Q759" s="61"/>
      <c r="R759" s="62" t="str">
        <f>IF(C759="","",_xlfn.XLOOKUP(C759,table_Termination[Connector],table_Termination[Conduit_Size]))</f>
        <v/>
      </c>
      <c r="S759" s="63" t="str">
        <f>IF(C759="","",_xlfn.XLOOKUP(C759,table_Termination[Connector],table_Termination[Wire AWG]))</f>
        <v/>
      </c>
      <c r="T759" s="64" t="str">
        <f t="shared" si="119"/>
        <v/>
      </c>
      <c r="U759" s="65" t="str">
        <f>IF(C759="","",LEFT(_xlfn.XLOOKUP(C759,table_Termination[Connector],table_Termination[Voltage]),3))</f>
        <v/>
      </c>
      <c r="V759" s="66" t="str">
        <f t="shared" si="128"/>
        <v/>
      </c>
      <c r="W759" s="64" t="str" cm="1">
        <f t="array" aca="1" ref="W759" ca="1">IF(C759="","",IF(D759="MCC","------",IF(K759="","Black",_xlfn.XLOOKUP(K759,Table_RotateWireColor[circuit],INDIRECT("Table_RotateWireColor["&amp;U759&amp;"]")))))</f>
        <v/>
      </c>
      <c r="X759" s="64" t="str" cm="1">
        <f t="array" aca="1" ref="X759" ca="1">IF(C759="","",IF(D759="MCC","-----",IF(AH759=1,"-",IF(K759="","Red",_xlfn.XLOOKUP(L759,Table_RotateWireColor[circuit],INDIRECT("Table_RotateWireColor["&amp;U759&amp;"]"))))))</f>
        <v/>
      </c>
      <c r="Y759" s="64" t="str" cm="1">
        <f t="array" aca="1" ref="Y759" ca="1">IF(C759="","",IF(D759="MCC","-----",IF(AH759&lt;=2,"-",IF(K759="","Blue",_xlfn.XLOOKUP(M759,Table_RotateWireColor[circuit],INDIRECT("Table_RotateWireColor["&amp;U759&amp;"]"))))))</f>
        <v/>
      </c>
      <c r="Z759" s="64" t="str" cm="1">
        <f t="array" aca="1" ref="Z759" ca="1">IF(C759="","",IF(D759="MCC","-----",IF(AI759&lt;&gt;1,"-",IF(K759="","White",_xlfn.XLOOKUP("N",Table_RotateWireColor[circuit],INDIRECT("Table_RotateWireColor["&amp;U759&amp;"]"))))))</f>
        <v/>
      </c>
      <c r="AA759" s="64" t="str">
        <f t="shared" si="123"/>
        <v/>
      </c>
      <c r="AB759" s="67" t="str">
        <f>IF(C759="","","PWxx-"&amp;_xlfn.XLOOKUP(C759,table_Termination[Connector],table_Termination[Abbreviation])&amp;"T-xxSALx("&amp;IF(D759="LFMC",0,IF(D759="MCC",1,3))&amp;IF(Q759="Bolt",1,0)&amp;IF(AL759="None",0,IF(AL759="1G",1,IF(AL759="4x4",2,3)))&amp;")")</f>
        <v/>
      </c>
      <c r="AC759" s="68" t="str">
        <f>IF(D759="MCC","MC Cable Wire Colors "&amp;_xlfn.XLOOKUP(C759,table_Termination[Connector],table_Termination[MCC_Wire_Colors]),"")</f>
        <v/>
      </c>
      <c r="AD759" s="69"/>
      <c r="AG759" t="e">
        <f>IF(AND(LEFT(C759,2)="L6",_xlfn.NUMBERVALUE(LEFT(U759,3))&gt;250),"1ph",_xlfn.XLOOKUP(C759,table_Termination[Connector],table_Termination[Phasing]))</f>
        <v>#N/A</v>
      </c>
      <c r="AH759" t="e">
        <f>_xlfn.XLOOKUP('Order Entry'!AG759,lookup!$O$3:$O$7,lookup!$P$3:$P$7)</f>
        <v>#N/A</v>
      </c>
      <c r="AI759" t="e">
        <f>_xlfn.XLOOKUP('Order Entry'!AG759,lookup!$O$3:$O$7,lookup!$Q$3:$Q$7)</f>
        <v>#N/A</v>
      </c>
      <c r="AJ759">
        <f t="shared" si="120"/>
        <v>0</v>
      </c>
      <c r="AK759" t="e">
        <f>_xlfn.XLOOKUP(C759,table_Termination[Connector],table_Termination[Plate_Hole])</f>
        <v>#N/A</v>
      </c>
      <c r="AL759" t="e">
        <f>_xlfn.XLOOKUP(V759,lookup!$AD$68:$AD$72,lookup!$AC$68:$AC$72)</f>
        <v>#N/A</v>
      </c>
      <c r="AM759" s="44" t="str" cm="1">
        <f t="array" ref="AM759">IF(C759="","",IF(_xlfn.XLOOKUP(C759,table_Termination[Connector],table_Termination[Plate_Hole])=1.6,{"4x4","1G"},IF(_xlfn.XLOOKUP(C759,table_Termination[Connector],table_Termination[Plate_Hole])=2.1,"4x4","None")))</f>
        <v/>
      </c>
      <c r="AO759" s="44" t="str" cm="1">
        <f t="array" ref="AO759">IF(AM759="","None",_xlfn.XLOOKUP(_xlfn.ANCHORARRAY(AM759),lookup!$AC$68:$AC$72,lookup!$AD$68:$AD$72))</f>
        <v>None</v>
      </c>
      <c r="AQ759" s="44" t="s">
        <v>283</v>
      </c>
      <c r="AR759" t="str">
        <f>IF(C759="","",_xlfn.XLOOKUP(_xlfn.XLOOKUP(C759,table_Termination[Connector],table_Termination[SQD_Breaker]),Table_Breaker[breaker],Table_Breaker[Description]))</f>
        <v/>
      </c>
      <c r="AS759" t="str">
        <f>IF(C759="","",_xlfn.XLOOKUP(_xlfn.XLOOKUP(C759,table_Termination[Connector],table_Termination[HV_Siem_Breaker]),Table_Breaker[breaker],Table_Breaker[Description],""))</f>
        <v/>
      </c>
      <c r="AT759" s="44" t="s">
        <v>283</v>
      </c>
      <c r="AU759" t="e">
        <f t="shared" si="124"/>
        <v>#N/A</v>
      </c>
      <c r="AV759" t="e">
        <f t="shared" si="125"/>
        <v>#N/A</v>
      </c>
      <c r="AW759" s="44" t="str" cm="1">
        <f t="array" ref="AW759">IF(D759="","",_xlfn.TOROW(lookup!A940:A952))</f>
        <v/>
      </c>
    </row>
    <row r="760" spans="1:49" x14ac:dyDescent="0.25">
      <c r="A760" s="56">
        <v>751</v>
      </c>
      <c r="B760" s="57" t="str">
        <f t="shared" si="121"/>
        <v/>
      </c>
      <c r="C760" s="58"/>
      <c r="D760" s="58"/>
      <c r="E760" s="57"/>
      <c r="F760" s="57" t="str">
        <f t="shared" si="122"/>
        <v/>
      </c>
      <c r="G760" s="57"/>
      <c r="H760" s="59"/>
      <c r="I760" s="59" t="s">
        <v>183</v>
      </c>
      <c r="J760" s="59" t="s">
        <v>183</v>
      </c>
      <c r="K760" s="59"/>
      <c r="L760" s="60" t="str">
        <f t="shared" si="126"/>
        <v/>
      </c>
      <c r="M760" s="60" t="str">
        <f t="shared" si="127"/>
        <v/>
      </c>
      <c r="N760" s="59"/>
      <c r="O760" s="59"/>
      <c r="P760" s="61"/>
      <c r="Q760" s="61"/>
      <c r="R760" s="62" t="str">
        <f>IF(C760="","",_xlfn.XLOOKUP(C760,table_Termination[Connector],table_Termination[Conduit_Size]))</f>
        <v/>
      </c>
      <c r="S760" s="63" t="str">
        <f>IF(C760="","",_xlfn.XLOOKUP(C760,table_Termination[Connector],table_Termination[Wire AWG]))</f>
        <v/>
      </c>
      <c r="T760" s="64" t="str">
        <f t="shared" si="119"/>
        <v/>
      </c>
      <c r="U760" s="65" t="str">
        <f>IF(C760="","",LEFT(_xlfn.XLOOKUP(C760,table_Termination[Connector],table_Termination[Voltage]),3))</f>
        <v/>
      </c>
      <c r="V760" s="66" t="str">
        <f t="shared" si="128"/>
        <v/>
      </c>
      <c r="W760" s="64" t="str" cm="1">
        <f t="array" aca="1" ref="W760" ca="1">IF(C760="","",IF(D760="MCC","------",IF(K760="","Black",_xlfn.XLOOKUP(K760,Table_RotateWireColor[circuit],INDIRECT("Table_RotateWireColor["&amp;U760&amp;"]")))))</f>
        <v/>
      </c>
      <c r="X760" s="64" t="str" cm="1">
        <f t="array" aca="1" ref="X760" ca="1">IF(C760="","",IF(D760="MCC","-----",IF(AH760=1,"-",IF(K760="","Red",_xlfn.XLOOKUP(L760,Table_RotateWireColor[circuit],INDIRECT("Table_RotateWireColor["&amp;U760&amp;"]"))))))</f>
        <v/>
      </c>
      <c r="Y760" s="64" t="str" cm="1">
        <f t="array" aca="1" ref="Y760" ca="1">IF(C760="","",IF(D760="MCC","-----",IF(AH760&lt;=2,"-",IF(K760="","Blue",_xlfn.XLOOKUP(M760,Table_RotateWireColor[circuit],INDIRECT("Table_RotateWireColor["&amp;U760&amp;"]"))))))</f>
        <v/>
      </c>
      <c r="Z760" s="64" t="str" cm="1">
        <f t="array" aca="1" ref="Z760" ca="1">IF(C760="","",IF(D760="MCC","-----",IF(AI760&lt;&gt;1,"-",IF(K760="","White",_xlfn.XLOOKUP("N",Table_RotateWireColor[circuit],INDIRECT("Table_RotateWireColor["&amp;U760&amp;"]"))))))</f>
        <v/>
      </c>
      <c r="AA760" s="64" t="str">
        <f t="shared" si="123"/>
        <v/>
      </c>
      <c r="AB760" s="67" t="str">
        <f>IF(C760="","","PWxx-"&amp;_xlfn.XLOOKUP(C760,table_Termination[Connector],table_Termination[Abbreviation])&amp;"T-xxSALx("&amp;IF(D760="LFMC",0,IF(D760="MCC",1,3))&amp;IF(Q760="Bolt",1,0)&amp;IF(AL760="None",0,IF(AL760="1G",1,IF(AL760="4x4",2,3)))&amp;")")</f>
        <v/>
      </c>
      <c r="AC760" s="68" t="str">
        <f>IF(D760="MCC","MC Cable Wire Colors "&amp;_xlfn.XLOOKUP(C760,table_Termination[Connector],table_Termination[MCC_Wire_Colors]),"")</f>
        <v/>
      </c>
      <c r="AD760" s="69"/>
      <c r="AG760" t="e">
        <f>IF(AND(LEFT(C760,2)="L6",_xlfn.NUMBERVALUE(LEFT(U760,3))&gt;250),"1ph",_xlfn.XLOOKUP(C760,table_Termination[Connector],table_Termination[Phasing]))</f>
        <v>#N/A</v>
      </c>
      <c r="AH760" t="e">
        <f>_xlfn.XLOOKUP('Order Entry'!AG760,lookup!$O$3:$O$7,lookup!$P$3:$P$7)</f>
        <v>#N/A</v>
      </c>
      <c r="AI760" t="e">
        <f>_xlfn.XLOOKUP('Order Entry'!AG760,lookup!$O$3:$O$7,lookup!$Q$3:$Q$7)</f>
        <v>#N/A</v>
      </c>
      <c r="AJ760">
        <f t="shared" si="120"/>
        <v>0</v>
      </c>
      <c r="AK760" t="e">
        <f>_xlfn.XLOOKUP(C760,table_Termination[Connector],table_Termination[Plate_Hole])</f>
        <v>#N/A</v>
      </c>
      <c r="AL760" t="e">
        <f>_xlfn.XLOOKUP(V760,lookup!$AD$68:$AD$72,lookup!$AC$68:$AC$72)</f>
        <v>#N/A</v>
      </c>
      <c r="AM760" s="44" t="str" cm="1">
        <f t="array" ref="AM760">IF(C760="","",IF(_xlfn.XLOOKUP(C760,table_Termination[Connector],table_Termination[Plate_Hole])=1.6,{"4x4","1G"},IF(_xlfn.XLOOKUP(C760,table_Termination[Connector],table_Termination[Plate_Hole])=2.1,"4x4","None")))</f>
        <v/>
      </c>
      <c r="AO760" s="44" t="str" cm="1">
        <f t="array" ref="AO760">IF(AM760="","None",_xlfn.XLOOKUP(_xlfn.ANCHORARRAY(AM760),lookup!$AC$68:$AC$72,lookup!$AD$68:$AD$72))</f>
        <v>None</v>
      </c>
      <c r="AQ760" s="44" t="s">
        <v>283</v>
      </c>
      <c r="AR760" t="str">
        <f>IF(C760="","",_xlfn.XLOOKUP(_xlfn.XLOOKUP(C760,table_Termination[Connector],table_Termination[SQD_Breaker]),Table_Breaker[breaker],Table_Breaker[Description]))</f>
        <v/>
      </c>
      <c r="AS760" t="str">
        <f>IF(C760="","",_xlfn.XLOOKUP(_xlfn.XLOOKUP(C760,table_Termination[Connector],table_Termination[HV_Siem_Breaker]),Table_Breaker[breaker],Table_Breaker[Description],""))</f>
        <v/>
      </c>
      <c r="AT760" s="44" t="s">
        <v>283</v>
      </c>
      <c r="AU760" t="e">
        <f t="shared" si="124"/>
        <v>#N/A</v>
      </c>
      <c r="AV760" t="e">
        <f t="shared" si="125"/>
        <v>#N/A</v>
      </c>
      <c r="AW760" s="44" t="str" cm="1">
        <f t="array" ref="AW760">IF(D760="","",_xlfn.TOROW(lookup!A941:A953))</f>
        <v/>
      </c>
    </row>
    <row r="761" spans="1:49" x14ac:dyDescent="0.25">
      <c r="A761" s="56">
        <v>752</v>
      </c>
      <c r="B761" s="57" t="str">
        <f t="shared" si="121"/>
        <v/>
      </c>
      <c r="C761" s="58"/>
      <c r="D761" s="58"/>
      <c r="E761" s="57"/>
      <c r="F761" s="57" t="str">
        <f t="shared" si="122"/>
        <v/>
      </c>
      <c r="G761" s="57"/>
      <c r="H761" s="59"/>
      <c r="I761" s="59" t="s">
        <v>183</v>
      </c>
      <c r="J761" s="59" t="s">
        <v>183</v>
      </c>
      <c r="K761" s="59"/>
      <c r="L761" s="60" t="str">
        <f t="shared" si="126"/>
        <v/>
      </c>
      <c r="M761" s="60" t="str">
        <f t="shared" si="127"/>
        <v/>
      </c>
      <c r="N761" s="59"/>
      <c r="O761" s="59"/>
      <c r="P761" s="61"/>
      <c r="Q761" s="61"/>
      <c r="R761" s="62" t="str">
        <f>IF(C761="","",_xlfn.XLOOKUP(C761,table_Termination[Connector],table_Termination[Conduit_Size]))</f>
        <v/>
      </c>
      <c r="S761" s="63" t="str">
        <f>IF(C761="","",_xlfn.XLOOKUP(C761,table_Termination[Connector],table_Termination[Wire AWG]))</f>
        <v/>
      </c>
      <c r="T761" s="64" t="str">
        <f t="shared" si="119"/>
        <v/>
      </c>
      <c r="U761" s="65" t="str">
        <f>IF(C761="","",LEFT(_xlfn.XLOOKUP(C761,table_Termination[Connector],table_Termination[Voltage]),3))</f>
        <v/>
      </c>
      <c r="V761" s="66" t="str">
        <f t="shared" si="128"/>
        <v/>
      </c>
      <c r="W761" s="64" t="str" cm="1">
        <f t="array" aca="1" ref="W761" ca="1">IF(C761="","",IF(D761="MCC","------",IF(K761="","Black",_xlfn.XLOOKUP(K761,Table_RotateWireColor[circuit],INDIRECT("Table_RotateWireColor["&amp;U761&amp;"]")))))</f>
        <v/>
      </c>
      <c r="X761" s="64" t="str" cm="1">
        <f t="array" aca="1" ref="X761" ca="1">IF(C761="","",IF(D761="MCC","-----",IF(AH761=1,"-",IF(K761="","Red",_xlfn.XLOOKUP(L761,Table_RotateWireColor[circuit],INDIRECT("Table_RotateWireColor["&amp;U761&amp;"]"))))))</f>
        <v/>
      </c>
      <c r="Y761" s="64" t="str" cm="1">
        <f t="array" aca="1" ref="Y761" ca="1">IF(C761="","",IF(D761="MCC","-----",IF(AH761&lt;=2,"-",IF(K761="","Blue",_xlfn.XLOOKUP(M761,Table_RotateWireColor[circuit],INDIRECT("Table_RotateWireColor["&amp;U761&amp;"]"))))))</f>
        <v/>
      </c>
      <c r="Z761" s="64" t="str" cm="1">
        <f t="array" aca="1" ref="Z761" ca="1">IF(C761="","",IF(D761="MCC","-----",IF(AI761&lt;&gt;1,"-",IF(K761="","White",_xlfn.XLOOKUP("N",Table_RotateWireColor[circuit],INDIRECT("Table_RotateWireColor["&amp;U761&amp;"]"))))))</f>
        <v/>
      </c>
      <c r="AA761" s="64" t="str">
        <f t="shared" si="123"/>
        <v/>
      </c>
      <c r="AB761" s="67" t="str">
        <f>IF(C761="","","PWxx-"&amp;_xlfn.XLOOKUP(C761,table_Termination[Connector],table_Termination[Abbreviation])&amp;"T-xxSALx("&amp;IF(D761="LFMC",0,IF(D761="MCC",1,3))&amp;IF(Q761="Bolt",1,0)&amp;IF(AL761="None",0,IF(AL761="1G",1,IF(AL761="4x4",2,3)))&amp;")")</f>
        <v/>
      </c>
      <c r="AC761" s="68" t="str">
        <f>IF(D761="MCC","MC Cable Wire Colors "&amp;_xlfn.XLOOKUP(C761,table_Termination[Connector],table_Termination[MCC_Wire_Colors]),"")</f>
        <v/>
      </c>
      <c r="AD761" s="69"/>
      <c r="AG761" t="e">
        <f>IF(AND(LEFT(C761,2)="L6",_xlfn.NUMBERVALUE(LEFT(U761,3))&gt;250),"1ph",_xlfn.XLOOKUP(C761,table_Termination[Connector],table_Termination[Phasing]))</f>
        <v>#N/A</v>
      </c>
      <c r="AH761" t="e">
        <f>_xlfn.XLOOKUP('Order Entry'!AG761,lookup!$O$3:$O$7,lookup!$P$3:$P$7)</f>
        <v>#N/A</v>
      </c>
      <c r="AI761" t="e">
        <f>_xlfn.XLOOKUP('Order Entry'!AG761,lookup!$O$3:$O$7,lookup!$Q$3:$Q$7)</f>
        <v>#N/A</v>
      </c>
      <c r="AJ761">
        <f t="shared" si="120"/>
        <v>0</v>
      </c>
      <c r="AK761" t="e">
        <f>_xlfn.XLOOKUP(C761,table_Termination[Connector],table_Termination[Plate_Hole])</f>
        <v>#N/A</v>
      </c>
      <c r="AL761" t="e">
        <f>_xlfn.XLOOKUP(V761,lookup!$AD$68:$AD$72,lookup!$AC$68:$AC$72)</f>
        <v>#N/A</v>
      </c>
      <c r="AM761" s="44" t="str" cm="1">
        <f t="array" ref="AM761">IF(C761="","",IF(_xlfn.XLOOKUP(C761,table_Termination[Connector],table_Termination[Plate_Hole])=1.6,{"4x4","1G"},IF(_xlfn.XLOOKUP(C761,table_Termination[Connector],table_Termination[Plate_Hole])=2.1,"4x4","None")))</f>
        <v/>
      </c>
      <c r="AO761" s="44" t="str" cm="1">
        <f t="array" ref="AO761">IF(AM761="","None",_xlfn.XLOOKUP(_xlfn.ANCHORARRAY(AM761),lookup!$AC$68:$AC$72,lookup!$AD$68:$AD$72))</f>
        <v>None</v>
      </c>
      <c r="AQ761" s="44" t="s">
        <v>283</v>
      </c>
      <c r="AR761" t="str">
        <f>IF(C761="","",_xlfn.XLOOKUP(_xlfn.XLOOKUP(C761,table_Termination[Connector],table_Termination[SQD_Breaker]),Table_Breaker[breaker],Table_Breaker[Description]))</f>
        <v/>
      </c>
      <c r="AS761" t="str">
        <f>IF(C761="","",_xlfn.XLOOKUP(_xlfn.XLOOKUP(C761,table_Termination[Connector],table_Termination[HV_Siem_Breaker]),Table_Breaker[breaker],Table_Breaker[Description],""))</f>
        <v/>
      </c>
      <c r="AT761" s="44" t="s">
        <v>283</v>
      </c>
      <c r="AU761" t="e">
        <f t="shared" si="124"/>
        <v>#N/A</v>
      </c>
      <c r="AV761" t="e">
        <f t="shared" si="125"/>
        <v>#N/A</v>
      </c>
      <c r="AW761" s="44" t="str" cm="1">
        <f t="array" ref="AW761">IF(D761="","",_xlfn.TOROW(lookup!A942:A954))</f>
        <v/>
      </c>
    </row>
    <row r="762" spans="1:49" x14ac:dyDescent="0.25">
      <c r="A762" s="56">
        <v>753</v>
      </c>
      <c r="B762" s="57" t="str">
        <f t="shared" si="121"/>
        <v/>
      </c>
      <c r="C762" s="58"/>
      <c r="D762" s="58"/>
      <c r="E762" s="57"/>
      <c r="F762" s="57" t="str">
        <f t="shared" si="122"/>
        <v/>
      </c>
      <c r="G762" s="57"/>
      <c r="H762" s="59"/>
      <c r="I762" s="59" t="s">
        <v>183</v>
      </c>
      <c r="J762" s="59" t="s">
        <v>183</v>
      </c>
      <c r="K762" s="59"/>
      <c r="L762" s="60" t="str">
        <f t="shared" si="126"/>
        <v/>
      </c>
      <c r="M762" s="60" t="str">
        <f t="shared" si="127"/>
        <v/>
      </c>
      <c r="N762" s="59"/>
      <c r="O762" s="59"/>
      <c r="P762" s="61"/>
      <c r="Q762" s="61"/>
      <c r="R762" s="62" t="str">
        <f>IF(C762="","",_xlfn.XLOOKUP(C762,table_Termination[Connector],table_Termination[Conduit_Size]))</f>
        <v/>
      </c>
      <c r="S762" s="63" t="str">
        <f>IF(C762="","",_xlfn.XLOOKUP(C762,table_Termination[Connector],table_Termination[Wire AWG]))</f>
        <v/>
      </c>
      <c r="T762" s="64" t="str">
        <f t="shared" si="119"/>
        <v/>
      </c>
      <c r="U762" s="65" t="str">
        <f>IF(C762="","",LEFT(_xlfn.XLOOKUP(C762,table_Termination[Connector],table_Termination[Voltage]),3))</f>
        <v/>
      </c>
      <c r="V762" s="66" t="str">
        <f t="shared" si="128"/>
        <v/>
      </c>
      <c r="W762" s="64" t="str" cm="1">
        <f t="array" aca="1" ref="W762" ca="1">IF(C762="","",IF(D762="MCC","------",IF(K762="","Black",_xlfn.XLOOKUP(K762,Table_RotateWireColor[circuit],INDIRECT("Table_RotateWireColor["&amp;U762&amp;"]")))))</f>
        <v/>
      </c>
      <c r="X762" s="64" t="str" cm="1">
        <f t="array" aca="1" ref="X762" ca="1">IF(C762="","",IF(D762="MCC","-----",IF(AH762=1,"-",IF(K762="","Red",_xlfn.XLOOKUP(L762,Table_RotateWireColor[circuit],INDIRECT("Table_RotateWireColor["&amp;U762&amp;"]"))))))</f>
        <v/>
      </c>
      <c r="Y762" s="64" t="str" cm="1">
        <f t="array" aca="1" ref="Y762" ca="1">IF(C762="","",IF(D762="MCC","-----",IF(AH762&lt;=2,"-",IF(K762="","Blue",_xlfn.XLOOKUP(M762,Table_RotateWireColor[circuit],INDIRECT("Table_RotateWireColor["&amp;U762&amp;"]"))))))</f>
        <v/>
      </c>
      <c r="Z762" s="64" t="str" cm="1">
        <f t="array" aca="1" ref="Z762" ca="1">IF(C762="","",IF(D762="MCC","-----",IF(AI762&lt;&gt;1,"-",IF(K762="","White",_xlfn.XLOOKUP("N",Table_RotateWireColor[circuit],INDIRECT("Table_RotateWireColor["&amp;U762&amp;"]"))))))</f>
        <v/>
      </c>
      <c r="AA762" s="64" t="str">
        <f t="shared" si="123"/>
        <v/>
      </c>
      <c r="AB762" s="67" t="str">
        <f>IF(C762="","","PWxx-"&amp;_xlfn.XLOOKUP(C762,table_Termination[Connector],table_Termination[Abbreviation])&amp;"T-xxSALx("&amp;IF(D762="LFMC",0,IF(D762="MCC",1,3))&amp;IF(Q762="Bolt",1,0)&amp;IF(AL762="None",0,IF(AL762="1G",1,IF(AL762="4x4",2,3)))&amp;")")</f>
        <v/>
      </c>
      <c r="AC762" s="68" t="str">
        <f>IF(D762="MCC","MC Cable Wire Colors "&amp;_xlfn.XLOOKUP(C762,table_Termination[Connector],table_Termination[MCC_Wire_Colors]),"")</f>
        <v/>
      </c>
      <c r="AD762" s="69"/>
      <c r="AG762" t="e">
        <f>IF(AND(LEFT(C762,2)="L6",_xlfn.NUMBERVALUE(LEFT(U762,3))&gt;250),"1ph",_xlfn.XLOOKUP(C762,table_Termination[Connector],table_Termination[Phasing]))</f>
        <v>#N/A</v>
      </c>
      <c r="AH762" t="e">
        <f>_xlfn.XLOOKUP('Order Entry'!AG762,lookup!$O$3:$O$7,lookup!$P$3:$P$7)</f>
        <v>#N/A</v>
      </c>
      <c r="AI762" t="e">
        <f>_xlfn.XLOOKUP('Order Entry'!AG762,lookup!$O$3:$O$7,lookup!$Q$3:$Q$7)</f>
        <v>#N/A</v>
      </c>
      <c r="AJ762">
        <f t="shared" si="120"/>
        <v>0</v>
      </c>
      <c r="AK762" t="e">
        <f>_xlfn.XLOOKUP(C762,table_Termination[Connector],table_Termination[Plate_Hole])</f>
        <v>#N/A</v>
      </c>
      <c r="AL762" t="e">
        <f>_xlfn.XLOOKUP(V762,lookup!$AD$68:$AD$72,lookup!$AC$68:$AC$72)</f>
        <v>#N/A</v>
      </c>
      <c r="AM762" s="44" t="str" cm="1">
        <f t="array" ref="AM762">IF(C762="","",IF(_xlfn.XLOOKUP(C762,table_Termination[Connector],table_Termination[Plate_Hole])=1.6,{"4x4","1G"},IF(_xlfn.XLOOKUP(C762,table_Termination[Connector],table_Termination[Plate_Hole])=2.1,"4x4","None")))</f>
        <v/>
      </c>
      <c r="AO762" s="44" t="str" cm="1">
        <f t="array" ref="AO762">IF(AM762="","None",_xlfn.XLOOKUP(_xlfn.ANCHORARRAY(AM762),lookup!$AC$68:$AC$72,lookup!$AD$68:$AD$72))</f>
        <v>None</v>
      </c>
      <c r="AQ762" s="44" t="s">
        <v>283</v>
      </c>
      <c r="AR762" t="str">
        <f>IF(C762="","",_xlfn.XLOOKUP(_xlfn.XLOOKUP(C762,table_Termination[Connector],table_Termination[SQD_Breaker]),Table_Breaker[breaker],Table_Breaker[Description]))</f>
        <v/>
      </c>
      <c r="AS762" t="str">
        <f>IF(C762="","",_xlfn.XLOOKUP(_xlfn.XLOOKUP(C762,table_Termination[Connector],table_Termination[HV_Siem_Breaker]),Table_Breaker[breaker],Table_Breaker[Description],""))</f>
        <v/>
      </c>
      <c r="AT762" s="44" t="s">
        <v>283</v>
      </c>
      <c r="AU762" t="e">
        <f t="shared" si="124"/>
        <v>#N/A</v>
      </c>
      <c r="AV762" t="e">
        <f t="shared" si="125"/>
        <v>#N/A</v>
      </c>
      <c r="AW762" s="44" t="str" cm="1">
        <f t="array" ref="AW762">IF(D762="","",_xlfn.TOROW(lookup!A943:A955))</f>
        <v/>
      </c>
    </row>
    <row r="763" spans="1:49" x14ac:dyDescent="0.25">
      <c r="A763" s="56">
        <v>754</v>
      </c>
      <c r="B763" s="57" t="str">
        <f t="shared" si="121"/>
        <v/>
      </c>
      <c r="C763" s="58"/>
      <c r="D763" s="58"/>
      <c r="E763" s="57"/>
      <c r="F763" s="57" t="str">
        <f t="shared" si="122"/>
        <v/>
      </c>
      <c r="G763" s="57"/>
      <c r="H763" s="59"/>
      <c r="I763" s="59" t="s">
        <v>183</v>
      </c>
      <c r="J763" s="59" t="s">
        <v>183</v>
      </c>
      <c r="K763" s="59"/>
      <c r="L763" s="60" t="str">
        <f t="shared" si="126"/>
        <v/>
      </c>
      <c r="M763" s="60" t="str">
        <f t="shared" si="127"/>
        <v/>
      </c>
      <c r="N763" s="59"/>
      <c r="O763" s="59"/>
      <c r="P763" s="61"/>
      <c r="Q763" s="61"/>
      <c r="R763" s="62" t="str">
        <f>IF(C763="","",_xlfn.XLOOKUP(C763,table_Termination[Connector],table_Termination[Conduit_Size]))</f>
        <v/>
      </c>
      <c r="S763" s="63" t="str">
        <f>IF(C763="","",_xlfn.XLOOKUP(C763,table_Termination[Connector],table_Termination[Wire AWG]))</f>
        <v/>
      </c>
      <c r="T763" s="64" t="str">
        <f t="shared" si="119"/>
        <v/>
      </c>
      <c r="U763" s="65" t="str">
        <f>IF(C763="","",LEFT(_xlfn.XLOOKUP(C763,table_Termination[Connector],table_Termination[Voltage]),3))</f>
        <v/>
      </c>
      <c r="V763" s="66" t="str">
        <f t="shared" si="128"/>
        <v/>
      </c>
      <c r="W763" s="64" t="str" cm="1">
        <f t="array" aca="1" ref="W763" ca="1">IF(C763="","",IF(D763="MCC","------",IF(K763="","Black",_xlfn.XLOOKUP(K763,Table_RotateWireColor[circuit],INDIRECT("Table_RotateWireColor["&amp;U763&amp;"]")))))</f>
        <v/>
      </c>
      <c r="X763" s="64" t="str" cm="1">
        <f t="array" aca="1" ref="X763" ca="1">IF(C763="","",IF(D763="MCC","-----",IF(AH763=1,"-",IF(K763="","Red",_xlfn.XLOOKUP(L763,Table_RotateWireColor[circuit],INDIRECT("Table_RotateWireColor["&amp;U763&amp;"]"))))))</f>
        <v/>
      </c>
      <c r="Y763" s="64" t="str" cm="1">
        <f t="array" aca="1" ref="Y763" ca="1">IF(C763="","",IF(D763="MCC","-----",IF(AH763&lt;=2,"-",IF(K763="","Blue",_xlfn.XLOOKUP(M763,Table_RotateWireColor[circuit],INDIRECT("Table_RotateWireColor["&amp;U763&amp;"]"))))))</f>
        <v/>
      </c>
      <c r="Z763" s="64" t="str" cm="1">
        <f t="array" aca="1" ref="Z763" ca="1">IF(C763="","",IF(D763="MCC","-----",IF(AI763&lt;&gt;1,"-",IF(K763="","White",_xlfn.XLOOKUP("N",Table_RotateWireColor[circuit],INDIRECT("Table_RotateWireColor["&amp;U763&amp;"]"))))))</f>
        <v/>
      </c>
      <c r="AA763" s="64" t="str">
        <f t="shared" si="123"/>
        <v/>
      </c>
      <c r="AB763" s="67" t="str">
        <f>IF(C763="","","PWxx-"&amp;_xlfn.XLOOKUP(C763,table_Termination[Connector],table_Termination[Abbreviation])&amp;"T-xxSALx("&amp;IF(D763="LFMC",0,IF(D763="MCC",1,3))&amp;IF(Q763="Bolt",1,0)&amp;IF(AL763="None",0,IF(AL763="1G",1,IF(AL763="4x4",2,3)))&amp;")")</f>
        <v/>
      </c>
      <c r="AC763" s="68" t="str">
        <f>IF(D763="MCC","MC Cable Wire Colors "&amp;_xlfn.XLOOKUP(C763,table_Termination[Connector],table_Termination[MCC_Wire_Colors]),"")</f>
        <v/>
      </c>
      <c r="AD763" s="69"/>
      <c r="AG763" t="e">
        <f>IF(AND(LEFT(C763,2)="L6",_xlfn.NUMBERVALUE(LEFT(U763,3))&gt;250),"1ph",_xlfn.XLOOKUP(C763,table_Termination[Connector],table_Termination[Phasing]))</f>
        <v>#N/A</v>
      </c>
      <c r="AH763" t="e">
        <f>_xlfn.XLOOKUP('Order Entry'!AG763,lookup!$O$3:$O$7,lookup!$P$3:$P$7)</f>
        <v>#N/A</v>
      </c>
      <c r="AI763" t="e">
        <f>_xlfn.XLOOKUP('Order Entry'!AG763,lookup!$O$3:$O$7,lookup!$Q$3:$Q$7)</f>
        <v>#N/A</v>
      </c>
      <c r="AJ763">
        <f t="shared" si="120"/>
        <v>0</v>
      </c>
      <c r="AK763" t="e">
        <f>_xlfn.XLOOKUP(C763,table_Termination[Connector],table_Termination[Plate_Hole])</f>
        <v>#N/A</v>
      </c>
      <c r="AL763" t="e">
        <f>_xlfn.XLOOKUP(V763,lookup!$AD$68:$AD$72,lookup!$AC$68:$AC$72)</f>
        <v>#N/A</v>
      </c>
      <c r="AM763" s="44" t="str" cm="1">
        <f t="array" ref="AM763">IF(C763="","",IF(_xlfn.XLOOKUP(C763,table_Termination[Connector],table_Termination[Plate_Hole])=1.6,{"4x4","1G"},IF(_xlfn.XLOOKUP(C763,table_Termination[Connector],table_Termination[Plate_Hole])=2.1,"4x4","None")))</f>
        <v/>
      </c>
      <c r="AO763" s="44" t="str" cm="1">
        <f t="array" ref="AO763">IF(AM763="","None",_xlfn.XLOOKUP(_xlfn.ANCHORARRAY(AM763),lookup!$AC$68:$AC$72,lookup!$AD$68:$AD$72))</f>
        <v>None</v>
      </c>
      <c r="AQ763" s="44" t="s">
        <v>283</v>
      </c>
      <c r="AR763" t="str">
        <f>IF(C763="","",_xlfn.XLOOKUP(_xlfn.XLOOKUP(C763,table_Termination[Connector],table_Termination[SQD_Breaker]),Table_Breaker[breaker],Table_Breaker[Description]))</f>
        <v/>
      </c>
      <c r="AS763" t="str">
        <f>IF(C763="","",_xlfn.XLOOKUP(_xlfn.XLOOKUP(C763,table_Termination[Connector],table_Termination[HV_Siem_Breaker]),Table_Breaker[breaker],Table_Breaker[Description],""))</f>
        <v/>
      </c>
      <c r="AT763" s="44" t="s">
        <v>283</v>
      </c>
      <c r="AU763" t="e">
        <f t="shared" si="124"/>
        <v>#N/A</v>
      </c>
      <c r="AV763" t="e">
        <f t="shared" si="125"/>
        <v>#N/A</v>
      </c>
      <c r="AW763" s="44" t="str" cm="1">
        <f t="array" ref="AW763">IF(D763="","",_xlfn.TOROW(lookup!A944:A956))</f>
        <v/>
      </c>
    </row>
    <row r="764" spans="1:49" x14ac:dyDescent="0.25">
      <c r="A764" s="56">
        <v>755</v>
      </c>
      <c r="B764" s="57" t="str">
        <f t="shared" si="121"/>
        <v/>
      </c>
      <c r="C764" s="58"/>
      <c r="D764" s="58"/>
      <c r="E764" s="57"/>
      <c r="F764" s="57" t="str">
        <f t="shared" si="122"/>
        <v/>
      </c>
      <c r="G764" s="57"/>
      <c r="H764" s="59"/>
      <c r="I764" s="59" t="s">
        <v>183</v>
      </c>
      <c r="J764" s="59" t="s">
        <v>183</v>
      </c>
      <c r="K764" s="59"/>
      <c r="L764" s="60" t="str">
        <f t="shared" si="126"/>
        <v/>
      </c>
      <c r="M764" s="60" t="str">
        <f t="shared" si="127"/>
        <v/>
      </c>
      <c r="N764" s="59"/>
      <c r="O764" s="59"/>
      <c r="P764" s="61"/>
      <c r="Q764" s="61"/>
      <c r="R764" s="62" t="str">
        <f>IF(C764="","",_xlfn.XLOOKUP(C764,table_Termination[Connector],table_Termination[Conduit_Size]))</f>
        <v/>
      </c>
      <c r="S764" s="63" t="str">
        <f>IF(C764="","",_xlfn.XLOOKUP(C764,table_Termination[Connector],table_Termination[Wire AWG]))</f>
        <v/>
      </c>
      <c r="T764" s="64" t="str">
        <f t="shared" si="119"/>
        <v/>
      </c>
      <c r="U764" s="65" t="str">
        <f>IF(C764="","",LEFT(_xlfn.XLOOKUP(C764,table_Termination[Connector],table_Termination[Voltage]),3))</f>
        <v/>
      </c>
      <c r="V764" s="66" t="str">
        <f t="shared" si="128"/>
        <v/>
      </c>
      <c r="W764" s="64" t="str" cm="1">
        <f t="array" aca="1" ref="W764" ca="1">IF(C764="","",IF(D764="MCC","------",IF(K764="","Black",_xlfn.XLOOKUP(K764,Table_RotateWireColor[circuit],INDIRECT("Table_RotateWireColor["&amp;U764&amp;"]")))))</f>
        <v/>
      </c>
      <c r="X764" s="64" t="str" cm="1">
        <f t="array" aca="1" ref="X764" ca="1">IF(C764="","",IF(D764="MCC","-----",IF(AH764=1,"-",IF(K764="","Red",_xlfn.XLOOKUP(L764,Table_RotateWireColor[circuit],INDIRECT("Table_RotateWireColor["&amp;U764&amp;"]"))))))</f>
        <v/>
      </c>
      <c r="Y764" s="64" t="str" cm="1">
        <f t="array" aca="1" ref="Y764" ca="1">IF(C764="","",IF(D764="MCC","-----",IF(AH764&lt;=2,"-",IF(K764="","Blue",_xlfn.XLOOKUP(M764,Table_RotateWireColor[circuit],INDIRECT("Table_RotateWireColor["&amp;U764&amp;"]"))))))</f>
        <v/>
      </c>
      <c r="Z764" s="64" t="str" cm="1">
        <f t="array" aca="1" ref="Z764" ca="1">IF(C764="","",IF(D764="MCC","-----",IF(AI764&lt;&gt;1,"-",IF(K764="","White",_xlfn.XLOOKUP("N",Table_RotateWireColor[circuit],INDIRECT("Table_RotateWireColor["&amp;U764&amp;"]"))))))</f>
        <v/>
      </c>
      <c r="AA764" s="64" t="str">
        <f t="shared" si="123"/>
        <v/>
      </c>
      <c r="AB764" s="67" t="str">
        <f>IF(C764="","","PWxx-"&amp;_xlfn.XLOOKUP(C764,table_Termination[Connector],table_Termination[Abbreviation])&amp;"T-xxSALx("&amp;IF(D764="LFMC",0,IF(D764="MCC",1,3))&amp;IF(Q764="Bolt",1,0)&amp;IF(AL764="None",0,IF(AL764="1G",1,IF(AL764="4x4",2,3)))&amp;")")</f>
        <v/>
      </c>
      <c r="AC764" s="68" t="str">
        <f>IF(D764="MCC","MC Cable Wire Colors "&amp;_xlfn.XLOOKUP(C764,table_Termination[Connector],table_Termination[MCC_Wire_Colors]),"")</f>
        <v/>
      </c>
      <c r="AD764" s="69"/>
      <c r="AG764" t="e">
        <f>IF(AND(LEFT(C764,2)="L6",_xlfn.NUMBERVALUE(LEFT(U764,3))&gt;250),"1ph",_xlfn.XLOOKUP(C764,table_Termination[Connector],table_Termination[Phasing]))</f>
        <v>#N/A</v>
      </c>
      <c r="AH764" t="e">
        <f>_xlfn.XLOOKUP('Order Entry'!AG764,lookup!$O$3:$O$7,lookup!$P$3:$P$7)</f>
        <v>#N/A</v>
      </c>
      <c r="AI764" t="e">
        <f>_xlfn.XLOOKUP('Order Entry'!AG764,lookup!$O$3:$O$7,lookup!$Q$3:$Q$7)</f>
        <v>#N/A</v>
      </c>
      <c r="AJ764">
        <f t="shared" si="120"/>
        <v>0</v>
      </c>
      <c r="AK764" t="e">
        <f>_xlfn.XLOOKUP(C764,table_Termination[Connector],table_Termination[Plate_Hole])</f>
        <v>#N/A</v>
      </c>
      <c r="AL764" t="e">
        <f>_xlfn.XLOOKUP(V764,lookup!$AD$68:$AD$72,lookup!$AC$68:$AC$72)</f>
        <v>#N/A</v>
      </c>
      <c r="AM764" s="44" t="str" cm="1">
        <f t="array" ref="AM764">IF(C764="","",IF(_xlfn.XLOOKUP(C764,table_Termination[Connector],table_Termination[Plate_Hole])=1.6,{"4x4","1G"},IF(_xlfn.XLOOKUP(C764,table_Termination[Connector],table_Termination[Plate_Hole])=2.1,"4x4","None")))</f>
        <v/>
      </c>
      <c r="AO764" s="44" t="str" cm="1">
        <f t="array" ref="AO764">IF(AM764="","None",_xlfn.XLOOKUP(_xlfn.ANCHORARRAY(AM764),lookup!$AC$68:$AC$72,lookup!$AD$68:$AD$72))</f>
        <v>None</v>
      </c>
      <c r="AQ764" s="44" t="s">
        <v>283</v>
      </c>
      <c r="AR764" t="str">
        <f>IF(C764="","",_xlfn.XLOOKUP(_xlfn.XLOOKUP(C764,table_Termination[Connector],table_Termination[SQD_Breaker]),Table_Breaker[breaker],Table_Breaker[Description]))</f>
        <v/>
      </c>
      <c r="AS764" t="str">
        <f>IF(C764="","",_xlfn.XLOOKUP(_xlfn.XLOOKUP(C764,table_Termination[Connector],table_Termination[HV_Siem_Breaker]),Table_Breaker[breaker],Table_Breaker[Description],""))</f>
        <v/>
      </c>
      <c r="AT764" s="44" t="s">
        <v>283</v>
      </c>
      <c r="AU764" t="e">
        <f t="shared" si="124"/>
        <v>#N/A</v>
      </c>
      <c r="AV764" t="e">
        <f t="shared" si="125"/>
        <v>#N/A</v>
      </c>
      <c r="AW764" s="44" t="str" cm="1">
        <f t="array" ref="AW764">IF(D764="","",_xlfn.TOROW(lookup!A945:A957))</f>
        <v/>
      </c>
    </row>
    <row r="765" spans="1:49" x14ac:dyDescent="0.25">
      <c r="A765" s="56">
        <v>756</v>
      </c>
      <c r="B765" s="57" t="str">
        <f t="shared" si="121"/>
        <v/>
      </c>
      <c r="C765" s="58"/>
      <c r="D765" s="58"/>
      <c r="E765" s="57"/>
      <c r="F765" s="57" t="str">
        <f t="shared" si="122"/>
        <v/>
      </c>
      <c r="G765" s="57"/>
      <c r="H765" s="59"/>
      <c r="I765" s="59" t="s">
        <v>183</v>
      </c>
      <c r="J765" s="59" t="s">
        <v>183</v>
      </c>
      <c r="K765" s="59"/>
      <c r="L765" s="60" t="str">
        <f t="shared" si="126"/>
        <v/>
      </c>
      <c r="M765" s="60" t="str">
        <f t="shared" si="127"/>
        <v/>
      </c>
      <c r="N765" s="59"/>
      <c r="O765" s="59"/>
      <c r="P765" s="61"/>
      <c r="Q765" s="61"/>
      <c r="R765" s="62" t="str">
        <f>IF(C765="","",_xlfn.XLOOKUP(C765,table_Termination[Connector],table_Termination[Conduit_Size]))</f>
        <v/>
      </c>
      <c r="S765" s="63" t="str">
        <f>IF(C765="","",_xlfn.XLOOKUP(C765,table_Termination[Connector],table_Termination[Wire AWG]))</f>
        <v/>
      </c>
      <c r="T765" s="64" t="str">
        <f t="shared" si="119"/>
        <v/>
      </c>
      <c r="U765" s="65" t="str">
        <f>IF(C765="","",LEFT(_xlfn.XLOOKUP(C765,table_Termination[Connector],table_Termination[Voltage]),3))</f>
        <v/>
      </c>
      <c r="V765" s="66" t="str">
        <f t="shared" si="128"/>
        <v/>
      </c>
      <c r="W765" s="64" t="str" cm="1">
        <f t="array" aca="1" ref="W765" ca="1">IF(C765="","",IF(D765="MCC","------",IF(K765="","Black",_xlfn.XLOOKUP(K765,Table_RotateWireColor[circuit],INDIRECT("Table_RotateWireColor["&amp;U765&amp;"]")))))</f>
        <v/>
      </c>
      <c r="X765" s="64" t="str" cm="1">
        <f t="array" aca="1" ref="X765" ca="1">IF(C765="","",IF(D765="MCC","-----",IF(AH765=1,"-",IF(K765="","Red",_xlfn.XLOOKUP(L765,Table_RotateWireColor[circuit],INDIRECT("Table_RotateWireColor["&amp;U765&amp;"]"))))))</f>
        <v/>
      </c>
      <c r="Y765" s="64" t="str" cm="1">
        <f t="array" aca="1" ref="Y765" ca="1">IF(C765="","",IF(D765="MCC","-----",IF(AH765&lt;=2,"-",IF(K765="","Blue",_xlfn.XLOOKUP(M765,Table_RotateWireColor[circuit],INDIRECT("Table_RotateWireColor["&amp;U765&amp;"]"))))))</f>
        <v/>
      </c>
      <c r="Z765" s="64" t="str" cm="1">
        <f t="array" aca="1" ref="Z765" ca="1">IF(C765="","",IF(D765="MCC","-----",IF(AI765&lt;&gt;1,"-",IF(K765="","White",_xlfn.XLOOKUP("N",Table_RotateWireColor[circuit],INDIRECT("Table_RotateWireColor["&amp;U765&amp;"]"))))))</f>
        <v/>
      </c>
      <c r="AA765" s="64" t="str">
        <f t="shared" si="123"/>
        <v/>
      </c>
      <c r="AB765" s="67" t="str">
        <f>IF(C765="","","PWxx-"&amp;_xlfn.XLOOKUP(C765,table_Termination[Connector],table_Termination[Abbreviation])&amp;"T-xxSALx("&amp;IF(D765="LFMC",0,IF(D765="MCC",1,3))&amp;IF(Q765="Bolt",1,0)&amp;IF(AL765="None",0,IF(AL765="1G",1,IF(AL765="4x4",2,3)))&amp;")")</f>
        <v/>
      </c>
      <c r="AC765" s="68" t="str">
        <f>IF(D765="MCC","MC Cable Wire Colors "&amp;_xlfn.XLOOKUP(C765,table_Termination[Connector],table_Termination[MCC_Wire_Colors]),"")</f>
        <v/>
      </c>
      <c r="AD765" s="69"/>
      <c r="AG765" t="e">
        <f>IF(AND(LEFT(C765,2)="L6",_xlfn.NUMBERVALUE(LEFT(U765,3))&gt;250),"1ph",_xlfn.XLOOKUP(C765,table_Termination[Connector],table_Termination[Phasing]))</f>
        <v>#N/A</v>
      </c>
      <c r="AH765" t="e">
        <f>_xlfn.XLOOKUP('Order Entry'!AG765,lookup!$O$3:$O$7,lookup!$P$3:$P$7)</f>
        <v>#N/A</v>
      </c>
      <c r="AI765" t="e">
        <f>_xlfn.XLOOKUP('Order Entry'!AG765,lookup!$O$3:$O$7,lookup!$Q$3:$Q$7)</f>
        <v>#N/A</v>
      </c>
      <c r="AJ765">
        <f t="shared" si="120"/>
        <v>0</v>
      </c>
      <c r="AK765" t="e">
        <f>_xlfn.XLOOKUP(C765,table_Termination[Connector],table_Termination[Plate_Hole])</f>
        <v>#N/A</v>
      </c>
      <c r="AL765" t="e">
        <f>_xlfn.XLOOKUP(V765,lookup!$AD$68:$AD$72,lookup!$AC$68:$AC$72)</f>
        <v>#N/A</v>
      </c>
      <c r="AM765" s="44" t="str" cm="1">
        <f t="array" ref="AM765">IF(C765="","",IF(_xlfn.XLOOKUP(C765,table_Termination[Connector],table_Termination[Plate_Hole])=1.6,{"4x4","1G"},IF(_xlfn.XLOOKUP(C765,table_Termination[Connector],table_Termination[Plate_Hole])=2.1,"4x4","None")))</f>
        <v/>
      </c>
      <c r="AO765" s="44" t="str" cm="1">
        <f t="array" ref="AO765">IF(AM765="","None",_xlfn.XLOOKUP(_xlfn.ANCHORARRAY(AM765),lookup!$AC$68:$AC$72,lookup!$AD$68:$AD$72))</f>
        <v>None</v>
      </c>
      <c r="AQ765" s="44" t="s">
        <v>283</v>
      </c>
      <c r="AR765" t="str">
        <f>IF(C765="","",_xlfn.XLOOKUP(_xlfn.XLOOKUP(C765,table_Termination[Connector],table_Termination[SQD_Breaker]),Table_Breaker[breaker],Table_Breaker[Description]))</f>
        <v/>
      </c>
      <c r="AS765" t="str">
        <f>IF(C765="","",_xlfn.XLOOKUP(_xlfn.XLOOKUP(C765,table_Termination[Connector],table_Termination[HV_Siem_Breaker]),Table_Breaker[breaker],Table_Breaker[Description],""))</f>
        <v/>
      </c>
      <c r="AT765" s="44" t="s">
        <v>283</v>
      </c>
      <c r="AU765" t="e">
        <f t="shared" si="124"/>
        <v>#N/A</v>
      </c>
      <c r="AV765" t="e">
        <f t="shared" si="125"/>
        <v>#N/A</v>
      </c>
      <c r="AW765" s="44" t="str" cm="1">
        <f t="array" ref="AW765">IF(D765="","",_xlfn.TOROW(lookup!A946:A958))</f>
        <v/>
      </c>
    </row>
    <row r="766" spans="1:49" x14ac:dyDescent="0.25">
      <c r="A766" s="56">
        <v>757</v>
      </c>
      <c r="B766" s="57" t="str">
        <f t="shared" si="121"/>
        <v/>
      </c>
      <c r="C766" s="58"/>
      <c r="D766" s="58"/>
      <c r="E766" s="57"/>
      <c r="F766" s="57" t="str">
        <f t="shared" si="122"/>
        <v/>
      </c>
      <c r="G766" s="57"/>
      <c r="H766" s="59"/>
      <c r="I766" s="59" t="s">
        <v>183</v>
      </c>
      <c r="J766" s="59" t="s">
        <v>183</v>
      </c>
      <c r="K766" s="59"/>
      <c r="L766" s="60" t="str">
        <f t="shared" si="126"/>
        <v/>
      </c>
      <c r="M766" s="60" t="str">
        <f t="shared" si="127"/>
        <v/>
      </c>
      <c r="N766" s="59"/>
      <c r="O766" s="59"/>
      <c r="P766" s="61"/>
      <c r="Q766" s="61"/>
      <c r="R766" s="62" t="str">
        <f>IF(C766="","",_xlfn.XLOOKUP(C766,table_Termination[Connector],table_Termination[Conduit_Size]))</f>
        <v/>
      </c>
      <c r="S766" s="63" t="str">
        <f>IF(C766="","",_xlfn.XLOOKUP(C766,table_Termination[Connector],table_Termination[Wire AWG]))</f>
        <v/>
      </c>
      <c r="T766" s="64" t="str">
        <f t="shared" si="119"/>
        <v/>
      </c>
      <c r="U766" s="65" t="str">
        <f>IF(C766="","",LEFT(_xlfn.XLOOKUP(C766,table_Termination[Connector],table_Termination[Voltage]),3))</f>
        <v/>
      </c>
      <c r="V766" s="66" t="str">
        <f t="shared" si="128"/>
        <v/>
      </c>
      <c r="W766" s="64" t="str" cm="1">
        <f t="array" aca="1" ref="W766" ca="1">IF(C766="","",IF(D766="MCC","------",IF(K766="","Black",_xlfn.XLOOKUP(K766,Table_RotateWireColor[circuit],INDIRECT("Table_RotateWireColor["&amp;U766&amp;"]")))))</f>
        <v/>
      </c>
      <c r="X766" s="64" t="str" cm="1">
        <f t="array" aca="1" ref="X766" ca="1">IF(C766="","",IF(D766="MCC","-----",IF(AH766=1,"-",IF(K766="","Red",_xlfn.XLOOKUP(L766,Table_RotateWireColor[circuit],INDIRECT("Table_RotateWireColor["&amp;U766&amp;"]"))))))</f>
        <v/>
      </c>
      <c r="Y766" s="64" t="str" cm="1">
        <f t="array" aca="1" ref="Y766" ca="1">IF(C766="","",IF(D766="MCC","-----",IF(AH766&lt;=2,"-",IF(K766="","Blue",_xlfn.XLOOKUP(M766,Table_RotateWireColor[circuit],INDIRECT("Table_RotateWireColor["&amp;U766&amp;"]"))))))</f>
        <v/>
      </c>
      <c r="Z766" s="64" t="str" cm="1">
        <f t="array" aca="1" ref="Z766" ca="1">IF(C766="","",IF(D766="MCC","-----",IF(AI766&lt;&gt;1,"-",IF(K766="","White",_xlfn.XLOOKUP("N",Table_RotateWireColor[circuit],INDIRECT("Table_RotateWireColor["&amp;U766&amp;"]"))))))</f>
        <v/>
      </c>
      <c r="AA766" s="64" t="str">
        <f t="shared" si="123"/>
        <v/>
      </c>
      <c r="AB766" s="67" t="str">
        <f>IF(C766="","","PWxx-"&amp;_xlfn.XLOOKUP(C766,table_Termination[Connector],table_Termination[Abbreviation])&amp;"T-xxSALx("&amp;IF(D766="LFMC",0,IF(D766="MCC",1,3))&amp;IF(Q766="Bolt",1,0)&amp;IF(AL766="None",0,IF(AL766="1G",1,IF(AL766="4x4",2,3)))&amp;")")</f>
        <v/>
      </c>
      <c r="AC766" s="68" t="str">
        <f>IF(D766="MCC","MC Cable Wire Colors "&amp;_xlfn.XLOOKUP(C766,table_Termination[Connector],table_Termination[MCC_Wire_Colors]),"")</f>
        <v/>
      </c>
      <c r="AD766" s="69"/>
      <c r="AG766" t="e">
        <f>IF(AND(LEFT(C766,2)="L6",_xlfn.NUMBERVALUE(LEFT(U766,3))&gt;250),"1ph",_xlfn.XLOOKUP(C766,table_Termination[Connector],table_Termination[Phasing]))</f>
        <v>#N/A</v>
      </c>
      <c r="AH766" t="e">
        <f>_xlfn.XLOOKUP('Order Entry'!AG766,lookup!$O$3:$O$7,lookup!$P$3:$P$7)</f>
        <v>#N/A</v>
      </c>
      <c r="AI766" t="e">
        <f>_xlfn.XLOOKUP('Order Entry'!AG766,lookup!$O$3:$O$7,lookup!$Q$3:$Q$7)</f>
        <v>#N/A</v>
      </c>
      <c r="AJ766">
        <f t="shared" si="120"/>
        <v>0</v>
      </c>
      <c r="AK766" t="e">
        <f>_xlfn.XLOOKUP(C766,table_Termination[Connector],table_Termination[Plate_Hole])</f>
        <v>#N/A</v>
      </c>
      <c r="AL766" t="e">
        <f>_xlfn.XLOOKUP(V766,lookup!$AD$68:$AD$72,lookup!$AC$68:$AC$72)</f>
        <v>#N/A</v>
      </c>
      <c r="AM766" s="44" t="str" cm="1">
        <f t="array" ref="AM766">IF(C766="","",IF(_xlfn.XLOOKUP(C766,table_Termination[Connector],table_Termination[Plate_Hole])=1.6,{"4x4","1G"},IF(_xlfn.XLOOKUP(C766,table_Termination[Connector],table_Termination[Plate_Hole])=2.1,"4x4","None")))</f>
        <v/>
      </c>
      <c r="AO766" s="44" t="str" cm="1">
        <f t="array" ref="AO766">IF(AM766="","None",_xlfn.XLOOKUP(_xlfn.ANCHORARRAY(AM766),lookup!$AC$68:$AC$72,lookup!$AD$68:$AD$72))</f>
        <v>None</v>
      </c>
      <c r="AQ766" s="44" t="s">
        <v>283</v>
      </c>
      <c r="AR766" t="str">
        <f>IF(C766="","",_xlfn.XLOOKUP(_xlfn.XLOOKUP(C766,table_Termination[Connector],table_Termination[SQD_Breaker]),Table_Breaker[breaker],Table_Breaker[Description]))</f>
        <v/>
      </c>
      <c r="AS766" t="str">
        <f>IF(C766="","",_xlfn.XLOOKUP(_xlfn.XLOOKUP(C766,table_Termination[Connector],table_Termination[HV_Siem_Breaker]),Table_Breaker[breaker],Table_Breaker[Description],""))</f>
        <v/>
      </c>
      <c r="AT766" s="44" t="s">
        <v>283</v>
      </c>
      <c r="AU766" t="e">
        <f t="shared" si="124"/>
        <v>#N/A</v>
      </c>
      <c r="AV766" t="e">
        <f t="shared" si="125"/>
        <v>#N/A</v>
      </c>
      <c r="AW766" s="44" t="str" cm="1">
        <f t="array" ref="AW766">IF(D766="","",_xlfn.TOROW(lookup!A947:A959))</f>
        <v/>
      </c>
    </row>
    <row r="767" spans="1:49" x14ac:dyDescent="0.25">
      <c r="A767" s="56">
        <v>758</v>
      </c>
      <c r="B767" s="57" t="str">
        <f t="shared" si="121"/>
        <v/>
      </c>
      <c r="C767" s="58"/>
      <c r="D767" s="58"/>
      <c r="E767" s="57"/>
      <c r="F767" s="57" t="str">
        <f t="shared" si="122"/>
        <v/>
      </c>
      <c r="G767" s="57"/>
      <c r="H767" s="59"/>
      <c r="I767" s="59" t="s">
        <v>183</v>
      </c>
      <c r="J767" s="59" t="s">
        <v>183</v>
      </c>
      <c r="K767" s="59"/>
      <c r="L767" s="60" t="str">
        <f t="shared" si="126"/>
        <v/>
      </c>
      <c r="M767" s="60" t="str">
        <f t="shared" si="127"/>
        <v/>
      </c>
      <c r="N767" s="59"/>
      <c r="O767" s="59"/>
      <c r="P767" s="61"/>
      <c r="Q767" s="61"/>
      <c r="R767" s="62" t="str">
        <f>IF(C767="","",_xlfn.XLOOKUP(C767,table_Termination[Connector],table_Termination[Conduit_Size]))</f>
        <v/>
      </c>
      <c r="S767" s="63" t="str">
        <f>IF(C767="","",_xlfn.XLOOKUP(C767,table_Termination[Connector],table_Termination[Wire AWG]))</f>
        <v/>
      </c>
      <c r="T767" s="64" t="str">
        <f t="shared" si="119"/>
        <v/>
      </c>
      <c r="U767" s="65" t="str">
        <f>IF(C767="","",LEFT(_xlfn.XLOOKUP(C767,table_Termination[Connector],table_Termination[Voltage]),3))</f>
        <v/>
      </c>
      <c r="V767" s="66" t="str">
        <f t="shared" si="128"/>
        <v/>
      </c>
      <c r="W767" s="64" t="str" cm="1">
        <f t="array" aca="1" ref="W767" ca="1">IF(C767="","",IF(D767="MCC","------",IF(K767="","Black",_xlfn.XLOOKUP(K767,Table_RotateWireColor[circuit],INDIRECT("Table_RotateWireColor["&amp;U767&amp;"]")))))</f>
        <v/>
      </c>
      <c r="X767" s="64" t="str" cm="1">
        <f t="array" aca="1" ref="X767" ca="1">IF(C767="","",IF(D767="MCC","-----",IF(AH767=1,"-",IF(K767="","Red",_xlfn.XLOOKUP(L767,Table_RotateWireColor[circuit],INDIRECT("Table_RotateWireColor["&amp;U767&amp;"]"))))))</f>
        <v/>
      </c>
      <c r="Y767" s="64" t="str" cm="1">
        <f t="array" aca="1" ref="Y767" ca="1">IF(C767="","",IF(D767="MCC","-----",IF(AH767&lt;=2,"-",IF(K767="","Blue",_xlfn.XLOOKUP(M767,Table_RotateWireColor[circuit],INDIRECT("Table_RotateWireColor["&amp;U767&amp;"]"))))))</f>
        <v/>
      </c>
      <c r="Z767" s="64" t="str" cm="1">
        <f t="array" aca="1" ref="Z767" ca="1">IF(C767="","",IF(D767="MCC","-----",IF(AI767&lt;&gt;1,"-",IF(K767="","White",_xlfn.XLOOKUP("N",Table_RotateWireColor[circuit],INDIRECT("Table_RotateWireColor["&amp;U767&amp;"]"))))))</f>
        <v/>
      </c>
      <c r="AA767" s="64" t="str">
        <f t="shared" si="123"/>
        <v/>
      </c>
      <c r="AB767" s="67" t="str">
        <f>IF(C767="","","PWxx-"&amp;_xlfn.XLOOKUP(C767,table_Termination[Connector],table_Termination[Abbreviation])&amp;"T-xxSALx("&amp;IF(D767="LFMC",0,IF(D767="MCC",1,3))&amp;IF(Q767="Bolt",1,0)&amp;IF(AL767="None",0,IF(AL767="1G",1,IF(AL767="4x4",2,3)))&amp;")")</f>
        <v/>
      </c>
      <c r="AC767" s="68" t="str">
        <f>IF(D767="MCC","MC Cable Wire Colors "&amp;_xlfn.XLOOKUP(C767,table_Termination[Connector],table_Termination[MCC_Wire_Colors]),"")</f>
        <v/>
      </c>
      <c r="AD767" s="69"/>
      <c r="AG767" t="e">
        <f>IF(AND(LEFT(C767,2)="L6",_xlfn.NUMBERVALUE(LEFT(U767,3))&gt;250),"1ph",_xlfn.XLOOKUP(C767,table_Termination[Connector],table_Termination[Phasing]))</f>
        <v>#N/A</v>
      </c>
      <c r="AH767" t="e">
        <f>_xlfn.XLOOKUP('Order Entry'!AG767,lookup!$O$3:$O$7,lookup!$P$3:$P$7)</f>
        <v>#N/A</v>
      </c>
      <c r="AI767" t="e">
        <f>_xlfn.XLOOKUP('Order Entry'!AG767,lookup!$O$3:$O$7,lookup!$Q$3:$Q$7)</f>
        <v>#N/A</v>
      </c>
      <c r="AJ767">
        <f t="shared" si="120"/>
        <v>0</v>
      </c>
      <c r="AK767" t="e">
        <f>_xlfn.XLOOKUP(C767,table_Termination[Connector],table_Termination[Plate_Hole])</f>
        <v>#N/A</v>
      </c>
      <c r="AL767" t="e">
        <f>_xlfn.XLOOKUP(V767,lookup!$AD$68:$AD$72,lookup!$AC$68:$AC$72)</f>
        <v>#N/A</v>
      </c>
      <c r="AM767" s="44" t="str" cm="1">
        <f t="array" ref="AM767">IF(C767="","",IF(_xlfn.XLOOKUP(C767,table_Termination[Connector],table_Termination[Plate_Hole])=1.6,{"4x4","1G"},IF(_xlfn.XLOOKUP(C767,table_Termination[Connector],table_Termination[Plate_Hole])=2.1,"4x4","None")))</f>
        <v/>
      </c>
      <c r="AO767" s="44" t="str" cm="1">
        <f t="array" ref="AO767">IF(AM767="","None",_xlfn.XLOOKUP(_xlfn.ANCHORARRAY(AM767),lookup!$AC$68:$AC$72,lookup!$AD$68:$AD$72))</f>
        <v>None</v>
      </c>
      <c r="AQ767" s="44" t="s">
        <v>283</v>
      </c>
      <c r="AR767" t="str">
        <f>IF(C767="","",_xlfn.XLOOKUP(_xlfn.XLOOKUP(C767,table_Termination[Connector],table_Termination[SQD_Breaker]),Table_Breaker[breaker],Table_Breaker[Description]))</f>
        <v/>
      </c>
      <c r="AS767" t="str">
        <f>IF(C767="","",_xlfn.XLOOKUP(_xlfn.XLOOKUP(C767,table_Termination[Connector],table_Termination[HV_Siem_Breaker]),Table_Breaker[breaker],Table_Breaker[Description],""))</f>
        <v/>
      </c>
      <c r="AT767" s="44" t="s">
        <v>283</v>
      </c>
      <c r="AU767" t="e">
        <f t="shared" si="124"/>
        <v>#N/A</v>
      </c>
      <c r="AV767" t="e">
        <f t="shared" si="125"/>
        <v>#N/A</v>
      </c>
      <c r="AW767" s="44" t="str" cm="1">
        <f t="array" ref="AW767">IF(D767="","",_xlfn.TOROW(lookup!A948:A960))</f>
        <v/>
      </c>
    </row>
    <row r="768" spans="1:49" x14ac:dyDescent="0.25">
      <c r="A768" s="56">
        <v>759</v>
      </c>
      <c r="B768" s="57" t="str">
        <f t="shared" si="121"/>
        <v/>
      </c>
      <c r="C768" s="58"/>
      <c r="D768" s="58"/>
      <c r="E768" s="57"/>
      <c r="F768" s="57" t="str">
        <f t="shared" si="122"/>
        <v/>
      </c>
      <c r="G768" s="57"/>
      <c r="H768" s="59"/>
      <c r="I768" s="59" t="s">
        <v>183</v>
      </c>
      <c r="J768" s="59" t="s">
        <v>183</v>
      </c>
      <c r="K768" s="59"/>
      <c r="L768" s="60" t="str">
        <f t="shared" si="126"/>
        <v/>
      </c>
      <c r="M768" s="60" t="str">
        <f t="shared" si="127"/>
        <v/>
      </c>
      <c r="N768" s="59"/>
      <c r="O768" s="59"/>
      <c r="P768" s="61"/>
      <c r="Q768" s="61"/>
      <c r="R768" s="62" t="str">
        <f>IF(C768="","",_xlfn.XLOOKUP(C768,table_Termination[Connector],table_Termination[Conduit_Size]))</f>
        <v/>
      </c>
      <c r="S768" s="63" t="str">
        <f>IF(C768="","",_xlfn.XLOOKUP(C768,table_Termination[Connector],table_Termination[Wire AWG]))</f>
        <v/>
      </c>
      <c r="T768" s="64" t="str">
        <f t="shared" si="119"/>
        <v/>
      </c>
      <c r="U768" s="65" t="str">
        <f>IF(C768="","",LEFT(_xlfn.XLOOKUP(C768,table_Termination[Connector],table_Termination[Voltage]),3))</f>
        <v/>
      </c>
      <c r="V768" s="66" t="str">
        <f t="shared" si="128"/>
        <v/>
      </c>
      <c r="W768" s="64" t="str" cm="1">
        <f t="array" aca="1" ref="W768" ca="1">IF(C768="","",IF(D768="MCC","------",IF(K768="","Black",_xlfn.XLOOKUP(K768,Table_RotateWireColor[circuit],INDIRECT("Table_RotateWireColor["&amp;U768&amp;"]")))))</f>
        <v/>
      </c>
      <c r="X768" s="64" t="str" cm="1">
        <f t="array" aca="1" ref="X768" ca="1">IF(C768="","",IF(D768="MCC","-----",IF(AH768=1,"-",IF(K768="","Red",_xlfn.XLOOKUP(L768,Table_RotateWireColor[circuit],INDIRECT("Table_RotateWireColor["&amp;U768&amp;"]"))))))</f>
        <v/>
      </c>
      <c r="Y768" s="64" t="str" cm="1">
        <f t="array" aca="1" ref="Y768" ca="1">IF(C768="","",IF(D768="MCC","-----",IF(AH768&lt;=2,"-",IF(K768="","Blue",_xlfn.XLOOKUP(M768,Table_RotateWireColor[circuit],INDIRECT("Table_RotateWireColor["&amp;U768&amp;"]"))))))</f>
        <v/>
      </c>
      <c r="Z768" s="64" t="str" cm="1">
        <f t="array" aca="1" ref="Z768" ca="1">IF(C768="","",IF(D768="MCC","-----",IF(AI768&lt;&gt;1,"-",IF(K768="","White",_xlfn.XLOOKUP("N",Table_RotateWireColor[circuit],INDIRECT("Table_RotateWireColor["&amp;U768&amp;"]"))))))</f>
        <v/>
      </c>
      <c r="AA768" s="64" t="str">
        <f t="shared" si="123"/>
        <v/>
      </c>
      <c r="AB768" s="67" t="str">
        <f>IF(C768="","","PWxx-"&amp;_xlfn.XLOOKUP(C768,table_Termination[Connector],table_Termination[Abbreviation])&amp;"T-xxSALx("&amp;IF(D768="LFMC",0,IF(D768="MCC",1,3))&amp;IF(Q768="Bolt",1,0)&amp;IF(AL768="None",0,IF(AL768="1G",1,IF(AL768="4x4",2,3)))&amp;")")</f>
        <v/>
      </c>
      <c r="AC768" s="68" t="str">
        <f>IF(D768="MCC","MC Cable Wire Colors "&amp;_xlfn.XLOOKUP(C768,table_Termination[Connector],table_Termination[MCC_Wire_Colors]),"")</f>
        <v/>
      </c>
      <c r="AD768" s="69"/>
      <c r="AG768" t="e">
        <f>IF(AND(LEFT(C768,2)="L6",_xlfn.NUMBERVALUE(LEFT(U768,3))&gt;250),"1ph",_xlfn.XLOOKUP(C768,table_Termination[Connector],table_Termination[Phasing]))</f>
        <v>#N/A</v>
      </c>
      <c r="AH768" t="e">
        <f>_xlfn.XLOOKUP('Order Entry'!AG768,lookup!$O$3:$O$7,lookup!$P$3:$P$7)</f>
        <v>#N/A</v>
      </c>
      <c r="AI768" t="e">
        <f>_xlfn.XLOOKUP('Order Entry'!AG768,lookup!$O$3:$O$7,lookup!$Q$3:$Q$7)</f>
        <v>#N/A</v>
      </c>
      <c r="AJ768">
        <f t="shared" si="120"/>
        <v>0</v>
      </c>
      <c r="AK768" t="e">
        <f>_xlfn.XLOOKUP(C768,table_Termination[Connector],table_Termination[Plate_Hole])</f>
        <v>#N/A</v>
      </c>
      <c r="AL768" t="e">
        <f>_xlfn.XLOOKUP(V768,lookup!$AD$68:$AD$72,lookup!$AC$68:$AC$72)</f>
        <v>#N/A</v>
      </c>
      <c r="AM768" s="44" t="str" cm="1">
        <f t="array" ref="AM768">IF(C768="","",IF(_xlfn.XLOOKUP(C768,table_Termination[Connector],table_Termination[Plate_Hole])=1.6,{"4x4","1G"},IF(_xlfn.XLOOKUP(C768,table_Termination[Connector],table_Termination[Plate_Hole])=2.1,"4x4","None")))</f>
        <v/>
      </c>
      <c r="AO768" s="44" t="str" cm="1">
        <f t="array" ref="AO768">IF(AM768="","None",_xlfn.XLOOKUP(_xlfn.ANCHORARRAY(AM768),lookup!$AC$68:$AC$72,lookup!$AD$68:$AD$72))</f>
        <v>None</v>
      </c>
      <c r="AQ768" s="44" t="s">
        <v>283</v>
      </c>
      <c r="AR768" t="str">
        <f>IF(C768="","",_xlfn.XLOOKUP(_xlfn.XLOOKUP(C768,table_Termination[Connector],table_Termination[SQD_Breaker]),Table_Breaker[breaker],Table_Breaker[Description]))</f>
        <v/>
      </c>
      <c r="AS768" t="str">
        <f>IF(C768="","",_xlfn.XLOOKUP(_xlfn.XLOOKUP(C768,table_Termination[Connector],table_Termination[HV_Siem_Breaker]),Table_Breaker[breaker],Table_Breaker[Description],""))</f>
        <v/>
      </c>
      <c r="AT768" s="44" t="s">
        <v>283</v>
      </c>
      <c r="AU768" t="e">
        <f t="shared" si="124"/>
        <v>#N/A</v>
      </c>
      <c r="AV768" t="e">
        <f t="shared" si="125"/>
        <v>#N/A</v>
      </c>
      <c r="AW768" s="44" t="str" cm="1">
        <f t="array" ref="AW768">IF(D768="","",_xlfn.TOROW(lookup!A949:A961))</f>
        <v/>
      </c>
    </row>
    <row r="769" spans="1:49" x14ac:dyDescent="0.25">
      <c r="A769" s="56">
        <v>760</v>
      </c>
      <c r="B769" s="57" t="str">
        <f t="shared" si="121"/>
        <v/>
      </c>
      <c r="C769" s="58"/>
      <c r="D769" s="58"/>
      <c r="E769" s="57"/>
      <c r="F769" s="57" t="str">
        <f t="shared" si="122"/>
        <v/>
      </c>
      <c r="G769" s="57"/>
      <c r="H769" s="59"/>
      <c r="I769" s="59" t="s">
        <v>183</v>
      </c>
      <c r="J769" s="59" t="s">
        <v>183</v>
      </c>
      <c r="K769" s="59"/>
      <c r="L769" s="60" t="str">
        <f t="shared" si="126"/>
        <v/>
      </c>
      <c r="M769" s="60" t="str">
        <f t="shared" si="127"/>
        <v/>
      </c>
      <c r="N769" s="59"/>
      <c r="O769" s="59"/>
      <c r="P769" s="61"/>
      <c r="Q769" s="61"/>
      <c r="R769" s="62" t="str">
        <f>IF(C769="","",_xlfn.XLOOKUP(C769,table_Termination[Connector],table_Termination[Conduit_Size]))</f>
        <v/>
      </c>
      <c r="S769" s="63" t="str">
        <f>IF(C769="","",_xlfn.XLOOKUP(C769,table_Termination[Connector],table_Termination[Wire AWG]))</f>
        <v/>
      </c>
      <c r="T769" s="64" t="str">
        <f t="shared" si="119"/>
        <v/>
      </c>
      <c r="U769" s="65" t="str">
        <f>IF(C769="","",LEFT(_xlfn.XLOOKUP(C769,table_Termination[Connector],table_Termination[Voltage]),3))</f>
        <v/>
      </c>
      <c r="V769" s="66" t="str">
        <f t="shared" si="128"/>
        <v/>
      </c>
      <c r="W769" s="64" t="str" cm="1">
        <f t="array" aca="1" ref="W769" ca="1">IF(C769="","",IF(D769="MCC","------",IF(K769="","Black",_xlfn.XLOOKUP(K769,Table_RotateWireColor[circuit],INDIRECT("Table_RotateWireColor["&amp;U769&amp;"]")))))</f>
        <v/>
      </c>
      <c r="X769" s="64" t="str" cm="1">
        <f t="array" aca="1" ref="X769" ca="1">IF(C769="","",IF(D769="MCC","-----",IF(AH769=1,"-",IF(K769="","Red",_xlfn.XLOOKUP(L769,Table_RotateWireColor[circuit],INDIRECT("Table_RotateWireColor["&amp;U769&amp;"]"))))))</f>
        <v/>
      </c>
      <c r="Y769" s="64" t="str" cm="1">
        <f t="array" aca="1" ref="Y769" ca="1">IF(C769="","",IF(D769="MCC","-----",IF(AH769&lt;=2,"-",IF(K769="","Blue",_xlfn.XLOOKUP(M769,Table_RotateWireColor[circuit],INDIRECT("Table_RotateWireColor["&amp;U769&amp;"]"))))))</f>
        <v/>
      </c>
      <c r="Z769" s="64" t="str" cm="1">
        <f t="array" aca="1" ref="Z769" ca="1">IF(C769="","",IF(D769="MCC","-----",IF(AI769&lt;&gt;1,"-",IF(K769="","White",_xlfn.XLOOKUP("N",Table_RotateWireColor[circuit],INDIRECT("Table_RotateWireColor["&amp;U769&amp;"]"))))))</f>
        <v/>
      </c>
      <c r="AA769" s="64" t="str">
        <f t="shared" si="123"/>
        <v/>
      </c>
      <c r="AB769" s="67" t="str">
        <f>IF(C769="","","PWxx-"&amp;_xlfn.XLOOKUP(C769,table_Termination[Connector],table_Termination[Abbreviation])&amp;"T-xxSALx("&amp;IF(D769="LFMC",0,IF(D769="MCC",1,3))&amp;IF(Q769="Bolt",1,0)&amp;IF(AL769="None",0,IF(AL769="1G",1,IF(AL769="4x4",2,3)))&amp;")")</f>
        <v/>
      </c>
      <c r="AC769" s="68" t="str">
        <f>IF(D769="MCC","MC Cable Wire Colors "&amp;_xlfn.XLOOKUP(C769,table_Termination[Connector],table_Termination[MCC_Wire_Colors]),"")</f>
        <v/>
      </c>
      <c r="AD769" s="69"/>
      <c r="AG769" t="e">
        <f>IF(AND(LEFT(C769,2)="L6",_xlfn.NUMBERVALUE(LEFT(U769,3))&gt;250),"1ph",_xlfn.XLOOKUP(C769,table_Termination[Connector],table_Termination[Phasing]))</f>
        <v>#N/A</v>
      </c>
      <c r="AH769" t="e">
        <f>_xlfn.XLOOKUP('Order Entry'!AG769,lookup!$O$3:$O$7,lookup!$P$3:$P$7)</f>
        <v>#N/A</v>
      </c>
      <c r="AI769" t="e">
        <f>_xlfn.XLOOKUP('Order Entry'!AG769,lookup!$O$3:$O$7,lookup!$Q$3:$Q$7)</f>
        <v>#N/A</v>
      </c>
      <c r="AJ769">
        <f t="shared" si="120"/>
        <v>0</v>
      </c>
      <c r="AK769" t="e">
        <f>_xlfn.XLOOKUP(C769,table_Termination[Connector],table_Termination[Plate_Hole])</f>
        <v>#N/A</v>
      </c>
      <c r="AL769" t="e">
        <f>_xlfn.XLOOKUP(V769,lookup!$AD$68:$AD$72,lookup!$AC$68:$AC$72)</f>
        <v>#N/A</v>
      </c>
      <c r="AM769" s="44" t="str" cm="1">
        <f t="array" ref="AM769">IF(C769="","",IF(_xlfn.XLOOKUP(C769,table_Termination[Connector],table_Termination[Plate_Hole])=1.6,{"4x4","1G"},IF(_xlfn.XLOOKUP(C769,table_Termination[Connector],table_Termination[Plate_Hole])=2.1,"4x4","None")))</f>
        <v/>
      </c>
      <c r="AO769" s="44" t="str" cm="1">
        <f t="array" ref="AO769">IF(AM769="","None",_xlfn.XLOOKUP(_xlfn.ANCHORARRAY(AM769),lookup!$AC$68:$AC$72,lookup!$AD$68:$AD$72))</f>
        <v>None</v>
      </c>
      <c r="AQ769" s="44" t="s">
        <v>283</v>
      </c>
      <c r="AR769" t="str">
        <f>IF(C769="","",_xlfn.XLOOKUP(_xlfn.XLOOKUP(C769,table_Termination[Connector],table_Termination[SQD_Breaker]),Table_Breaker[breaker],Table_Breaker[Description]))</f>
        <v/>
      </c>
      <c r="AS769" t="str">
        <f>IF(C769="","",_xlfn.XLOOKUP(_xlfn.XLOOKUP(C769,table_Termination[Connector],table_Termination[HV_Siem_Breaker]),Table_Breaker[breaker],Table_Breaker[Description],""))</f>
        <v/>
      </c>
      <c r="AT769" s="44" t="s">
        <v>283</v>
      </c>
      <c r="AU769" t="e">
        <f t="shared" si="124"/>
        <v>#N/A</v>
      </c>
      <c r="AV769" t="e">
        <f t="shared" si="125"/>
        <v>#N/A</v>
      </c>
      <c r="AW769" s="44" t="str" cm="1">
        <f t="array" ref="AW769">IF(D769="","",_xlfn.TOROW(lookup!A950:A962))</f>
        <v/>
      </c>
    </row>
    <row r="770" spans="1:49" x14ac:dyDescent="0.25">
      <c r="A770" s="56">
        <v>761</v>
      </c>
      <c r="B770" s="57" t="str">
        <f t="shared" si="121"/>
        <v/>
      </c>
      <c r="C770" s="58"/>
      <c r="D770" s="58"/>
      <c r="E770" s="57"/>
      <c r="F770" s="57" t="str">
        <f t="shared" si="122"/>
        <v/>
      </c>
      <c r="G770" s="57"/>
      <c r="H770" s="59"/>
      <c r="I770" s="59" t="s">
        <v>183</v>
      </c>
      <c r="J770" s="59" t="s">
        <v>183</v>
      </c>
      <c r="K770" s="59"/>
      <c r="L770" s="60" t="str">
        <f t="shared" si="126"/>
        <v/>
      </c>
      <c r="M770" s="60" t="str">
        <f t="shared" si="127"/>
        <v/>
      </c>
      <c r="N770" s="59"/>
      <c r="O770" s="59"/>
      <c r="P770" s="61"/>
      <c r="Q770" s="61"/>
      <c r="R770" s="62" t="str">
        <f>IF(C770="","",_xlfn.XLOOKUP(C770,table_Termination[Connector],table_Termination[Conduit_Size]))</f>
        <v/>
      </c>
      <c r="S770" s="63" t="str">
        <f>IF(C770="","",_xlfn.XLOOKUP(C770,table_Termination[Connector],table_Termination[Wire AWG]))</f>
        <v/>
      </c>
      <c r="T770" s="64" t="str">
        <f t="shared" si="119"/>
        <v/>
      </c>
      <c r="U770" s="65" t="str">
        <f>IF(C770="","",LEFT(_xlfn.XLOOKUP(C770,table_Termination[Connector],table_Termination[Voltage]),3))</f>
        <v/>
      </c>
      <c r="V770" s="66" t="str">
        <f t="shared" si="128"/>
        <v/>
      </c>
      <c r="W770" s="64" t="str" cm="1">
        <f t="array" aca="1" ref="W770" ca="1">IF(C770="","",IF(D770="MCC","------",IF(K770="","Black",_xlfn.XLOOKUP(K770,Table_RotateWireColor[circuit],INDIRECT("Table_RotateWireColor["&amp;U770&amp;"]")))))</f>
        <v/>
      </c>
      <c r="X770" s="64" t="str" cm="1">
        <f t="array" aca="1" ref="X770" ca="1">IF(C770="","",IF(D770="MCC","-----",IF(AH770=1,"-",IF(K770="","Red",_xlfn.XLOOKUP(L770,Table_RotateWireColor[circuit],INDIRECT("Table_RotateWireColor["&amp;U770&amp;"]"))))))</f>
        <v/>
      </c>
      <c r="Y770" s="64" t="str" cm="1">
        <f t="array" aca="1" ref="Y770" ca="1">IF(C770="","",IF(D770="MCC","-----",IF(AH770&lt;=2,"-",IF(K770="","Blue",_xlfn.XLOOKUP(M770,Table_RotateWireColor[circuit],INDIRECT("Table_RotateWireColor["&amp;U770&amp;"]"))))))</f>
        <v/>
      </c>
      <c r="Z770" s="64" t="str" cm="1">
        <f t="array" aca="1" ref="Z770" ca="1">IF(C770="","",IF(D770="MCC","-----",IF(AI770&lt;&gt;1,"-",IF(K770="","White",_xlfn.XLOOKUP("N",Table_RotateWireColor[circuit],INDIRECT("Table_RotateWireColor["&amp;U770&amp;"]"))))))</f>
        <v/>
      </c>
      <c r="AA770" s="64" t="str">
        <f t="shared" si="123"/>
        <v/>
      </c>
      <c r="AB770" s="67" t="str">
        <f>IF(C770="","","PWxx-"&amp;_xlfn.XLOOKUP(C770,table_Termination[Connector],table_Termination[Abbreviation])&amp;"T-xxSALx("&amp;IF(D770="LFMC",0,IF(D770="MCC",1,3))&amp;IF(Q770="Bolt",1,0)&amp;IF(AL770="None",0,IF(AL770="1G",1,IF(AL770="4x4",2,3)))&amp;")")</f>
        <v/>
      </c>
      <c r="AC770" s="68" t="str">
        <f>IF(D770="MCC","MC Cable Wire Colors "&amp;_xlfn.XLOOKUP(C770,table_Termination[Connector],table_Termination[MCC_Wire_Colors]),"")</f>
        <v/>
      </c>
      <c r="AD770" s="69"/>
      <c r="AG770" t="e">
        <f>IF(AND(LEFT(C770,2)="L6",_xlfn.NUMBERVALUE(LEFT(U770,3))&gt;250),"1ph",_xlfn.XLOOKUP(C770,table_Termination[Connector],table_Termination[Phasing]))</f>
        <v>#N/A</v>
      </c>
      <c r="AH770" t="e">
        <f>_xlfn.XLOOKUP('Order Entry'!AG770,lookup!$O$3:$O$7,lookup!$P$3:$P$7)</f>
        <v>#N/A</v>
      </c>
      <c r="AI770" t="e">
        <f>_xlfn.XLOOKUP('Order Entry'!AG770,lookup!$O$3:$O$7,lookup!$Q$3:$Q$7)</f>
        <v>#N/A</v>
      </c>
      <c r="AJ770">
        <f t="shared" si="120"/>
        <v>0</v>
      </c>
      <c r="AK770" t="e">
        <f>_xlfn.XLOOKUP(C770,table_Termination[Connector],table_Termination[Plate_Hole])</f>
        <v>#N/A</v>
      </c>
      <c r="AL770" t="e">
        <f>_xlfn.XLOOKUP(V770,lookup!$AD$68:$AD$72,lookup!$AC$68:$AC$72)</f>
        <v>#N/A</v>
      </c>
      <c r="AM770" s="44" t="str" cm="1">
        <f t="array" ref="AM770">IF(C770="","",IF(_xlfn.XLOOKUP(C770,table_Termination[Connector],table_Termination[Plate_Hole])=1.6,{"4x4","1G"},IF(_xlfn.XLOOKUP(C770,table_Termination[Connector],table_Termination[Plate_Hole])=2.1,"4x4","None")))</f>
        <v/>
      </c>
      <c r="AO770" s="44" t="str" cm="1">
        <f t="array" ref="AO770">IF(AM770="","None",_xlfn.XLOOKUP(_xlfn.ANCHORARRAY(AM770),lookup!$AC$68:$AC$72,lookup!$AD$68:$AD$72))</f>
        <v>None</v>
      </c>
      <c r="AQ770" s="44" t="s">
        <v>283</v>
      </c>
      <c r="AR770" t="str">
        <f>IF(C770="","",_xlfn.XLOOKUP(_xlfn.XLOOKUP(C770,table_Termination[Connector],table_Termination[SQD_Breaker]),Table_Breaker[breaker],Table_Breaker[Description]))</f>
        <v/>
      </c>
      <c r="AS770" t="str">
        <f>IF(C770="","",_xlfn.XLOOKUP(_xlfn.XLOOKUP(C770,table_Termination[Connector],table_Termination[HV_Siem_Breaker]),Table_Breaker[breaker],Table_Breaker[Description],""))</f>
        <v/>
      </c>
      <c r="AT770" s="44" t="s">
        <v>283</v>
      </c>
      <c r="AU770" t="e">
        <f t="shared" si="124"/>
        <v>#N/A</v>
      </c>
      <c r="AV770" t="e">
        <f t="shared" si="125"/>
        <v>#N/A</v>
      </c>
      <c r="AW770" s="44" t="str" cm="1">
        <f t="array" ref="AW770">IF(D770="","",_xlfn.TOROW(lookup!A951:A963))</f>
        <v/>
      </c>
    </row>
    <row r="771" spans="1:49" x14ac:dyDescent="0.25">
      <c r="A771" s="56">
        <v>762</v>
      </c>
      <c r="B771" s="57" t="str">
        <f t="shared" si="121"/>
        <v/>
      </c>
      <c r="C771" s="58"/>
      <c r="D771" s="58"/>
      <c r="E771" s="57"/>
      <c r="F771" s="57" t="str">
        <f t="shared" si="122"/>
        <v/>
      </c>
      <c r="G771" s="57"/>
      <c r="H771" s="59"/>
      <c r="I771" s="59" t="s">
        <v>183</v>
      </c>
      <c r="J771" s="59" t="s">
        <v>183</v>
      </c>
      <c r="K771" s="59"/>
      <c r="L771" s="60" t="str">
        <f t="shared" si="126"/>
        <v/>
      </c>
      <c r="M771" s="60" t="str">
        <f t="shared" si="127"/>
        <v/>
      </c>
      <c r="N771" s="59"/>
      <c r="O771" s="59"/>
      <c r="P771" s="61"/>
      <c r="Q771" s="61"/>
      <c r="R771" s="62" t="str">
        <f>IF(C771="","",_xlfn.XLOOKUP(C771,table_Termination[Connector],table_Termination[Conduit_Size]))</f>
        <v/>
      </c>
      <c r="S771" s="63" t="str">
        <f>IF(C771="","",_xlfn.XLOOKUP(C771,table_Termination[Connector],table_Termination[Wire AWG]))</f>
        <v/>
      </c>
      <c r="T771" s="64" t="str">
        <f t="shared" si="119"/>
        <v/>
      </c>
      <c r="U771" s="65" t="str">
        <f>IF(C771="","",LEFT(_xlfn.XLOOKUP(C771,table_Termination[Connector],table_Termination[Voltage]),3))</f>
        <v/>
      </c>
      <c r="V771" s="66" t="str">
        <f t="shared" si="128"/>
        <v/>
      </c>
      <c r="W771" s="64" t="str" cm="1">
        <f t="array" aca="1" ref="W771" ca="1">IF(C771="","",IF(D771="MCC","------",IF(K771="","Black",_xlfn.XLOOKUP(K771,Table_RotateWireColor[circuit],INDIRECT("Table_RotateWireColor["&amp;U771&amp;"]")))))</f>
        <v/>
      </c>
      <c r="X771" s="64" t="str" cm="1">
        <f t="array" aca="1" ref="X771" ca="1">IF(C771="","",IF(D771="MCC","-----",IF(AH771=1,"-",IF(K771="","Red",_xlfn.XLOOKUP(L771,Table_RotateWireColor[circuit],INDIRECT("Table_RotateWireColor["&amp;U771&amp;"]"))))))</f>
        <v/>
      </c>
      <c r="Y771" s="64" t="str" cm="1">
        <f t="array" aca="1" ref="Y771" ca="1">IF(C771="","",IF(D771="MCC","-----",IF(AH771&lt;=2,"-",IF(K771="","Blue",_xlfn.XLOOKUP(M771,Table_RotateWireColor[circuit],INDIRECT("Table_RotateWireColor["&amp;U771&amp;"]"))))))</f>
        <v/>
      </c>
      <c r="Z771" s="64" t="str" cm="1">
        <f t="array" aca="1" ref="Z771" ca="1">IF(C771="","",IF(D771="MCC","-----",IF(AI771&lt;&gt;1,"-",IF(K771="","White",_xlfn.XLOOKUP("N",Table_RotateWireColor[circuit],INDIRECT("Table_RotateWireColor["&amp;U771&amp;"]"))))))</f>
        <v/>
      </c>
      <c r="AA771" s="64" t="str">
        <f t="shared" si="123"/>
        <v/>
      </c>
      <c r="AB771" s="67" t="str">
        <f>IF(C771="","","PWxx-"&amp;_xlfn.XLOOKUP(C771,table_Termination[Connector],table_Termination[Abbreviation])&amp;"T-xxSALx("&amp;IF(D771="LFMC",0,IF(D771="MCC",1,3))&amp;IF(Q771="Bolt",1,0)&amp;IF(AL771="None",0,IF(AL771="1G",1,IF(AL771="4x4",2,3)))&amp;")")</f>
        <v/>
      </c>
      <c r="AC771" s="68" t="str">
        <f>IF(D771="MCC","MC Cable Wire Colors "&amp;_xlfn.XLOOKUP(C771,table_Termination[Connector],table_Termination[MCC_Wire_Colors]),"")</f>
        <v/>
      </c>
      <c r="AD771" s="69"/>
      <c r="AG771" t="e">
        <f>IF(AND(LEFT(C771,2)="L6",_xlfn.NUMBERVALUE(LEFT(U771,3))&gt;250),"1ph",_xlfn.XLOOKUP(C771,table_Termination[Connector],table_Termination[Phasing]))</f>
        <v>#N/A</v>
      </c>
      <c r="AH771" t="e">
        <f>_xlfn.XLOOKUP('Order Entry'!AG771,lookup!$O$3:$O$7,lookup!$P$3:$P$7)</f>
        <v>#N/A</v>
      </c>
      <c r="AI771" t="e">
        <f>_xlfn.XLOOKUP('Order Entry'!AG771,lookup!$O$3:$O$7,lookup!$Q$3:$Q$7)</f>
        <v>#N/A</v>
      </c>
      <c r="AJ771">
        <f t="shared" si="120"/>
        <v>0</v>
      </c>
      <c r="AK771" t="e">
        <f>_xlfn.XLOOKUP(C771,table_Termination[Connector],table_Termination[Plate_Hole])</f>
        <v>#N/A</v>
      </c>
      <c r="AL771" t="e">
        <f>_xlfn.XLOOKUP(V771,lookup!$AD$68:$AD$72,lookup!$AC$68:$AC$72)</f>
        <v>#N/A</v>
      </c>
      <c r="AM771" s="44" t="str" cm="1">
        <f t="array" ref="AM771">IF(C771="","",IF(_xlfn.XLOOKUP(C771,table_Termination[Connector],table_Termination[Plate_Hole])=1.6,{"4x4","1G"},IF(_xlfn.XLOOKUP(C771,table_Termination[Connector],table_Termination[Plate_Hole])=2.1,"4x4","None")))</f>
        <v/>
      </c>
      <c r="AO771" s="44" t="str" cm="1">
        <f t="array" ref="AO771">IF(AM771="","None",_xlfn.XLOOKUP(_xlfn.ANCHORARRAY(AM771),lookup!$AC$68:$AC$72,lookup!$AD$68:$AD$72))</f>
        <v>None</v>
      </c>
      <c r="AQ771" s="44" t="s">
        <v>283</v>
      </c>
      <c r="AR771" t="str">
        <f>IF(C771="","",_xlfn.XLOOKUP(_xlfn.XLOOKUP(C771,table_Termination[Connector],table_Termination[SQD_Breaker]),Table_Breaker[breaker],Table_Breaker[Description]))</f>
        <v/>
      </c>
      <c r="AS771" t="str">
        <f>IF(C771="","",_xlfn.XLOOKUP(_xlfn.XLOOKUP(C771,table_Termination[Connector],table_Termination[HV_Siem_Breaker]),Table_Breaker[breaker],Table_Breaker[Description],""))</f>
        <v/>
      </c>
      <c r="AT771" s="44" t="s">
        <v>283</v>
      </c>
      <c r="AU771" t="e">
        <f t="shared" si="124"/>
        <v>#N/A</v>
      </c>
      <c r="AV771" t="e">
        <f t="shared" si="125"/>
        <v>#N/A</v>
      </c>
      <c r="AW771" s="44" t="str" cm="1">
        <f t="array" ref="AW771">IF(D771="","",_xlfn.TOROW(lookup!A952:A964))</f>
        <v/>
      </c>
    </row>
    <row r="772" spans="1:49" x14ac:dyDescent="0.25">
      <c r="A772" s="56">
        <v>763</v>
      </c>
      <c r="B772" s="57" t="str">
        <f t="shared" si="121"/>
        <v/>
      </c>
      <c r="C772" s="58"/>
      <c r="D772" s="58"/>
      <c r="E772" s="57"/>
      <c r="F772" s="57" t="str">
        <f t="shared" si="122"/>
        <v/>
      </c>
      <c r="G772" s="57"/>
      <c r="H772" s="59"/>
      <c r="I772" s="59" t="s">
        <v>183</v>
      </c>
      <c r="J772" s="59" t="s">
        <v>183</v>
      </c>
      <c r="K772" s="59"/>
      <c r="L772" s="60" t="str">
        <f t="shared" si="126"/>
        <v/>
      </c>
      <c r="M772" s="60" t="str">
        <f t="shared" si="127"/>
        <v/>
      </c>
      <c r="N772" s="59"/>
      <c r="O772" s="59"/>
      <c r="P772" s="61"/>
      <c r="Q772" s="61"/>
      <c r="R772" s="62" t="str">
        <f>IF(C772="","",_xlfn.XLOOKUP(C772,table_Termination[Connector],table_Termination[Conduit_Size]))</f>
        <v/>
      </c>
      <c r="S772" s="63" t="str">
        <f>IF(C772="","",_xlfn.XLOOKUP(C772,table_Termination[Connector],table_Termination[Wire AWG]))</f>
        <v/>
      </c>
      <c r="T772" s="64" t="str">
        <f t="shared" si="119"/>
        <v/>
      </c>
      <c r="U772" s="65" t="str">
        <f>IF(C772="","",LEFT(_xlfn.XLOOKUP(C772,table_Termination[Connector],table_Termination[Voltage]),3))</f>
        <v/>
      </c>
      <c r="V772" s="66" t="str">
        <f t="shared" si="128"/>
        <v/>
      </c>
      <c r="W772" s="64" t="str" cm="1">
        <f t="array" aca="1" ref="W772" ca="1">IF(C772="","",IF(D772="MCC","------",IF(K772="","Black",_xlfn.XLOOKUP(K772,Table_RotateWireColor[circuit],INDIRECT("Table_RotateWireColor["&amp;U772&amp;"]")))))</f>
        <v/>
      </c>
      <c r="X772" s="64" t="str" cm="1">
        <f t="array" aca="1" ref="X772" ca="1">IF(C772="","",IF(D772="MCC","-----",IF(AH772=1,"-",IF(K772="","Red",_xlfn.XLOOKUP(L772,Table_RotateWireColor[circuit],INDIRECT("Table_RotateWireColor["&amp;U772&amp;"]"))))))</f>
        <v/>
      </c>
      <c r="Y772" s="64" t="str" cm="1">
        <f t="array" aca="1" ref="Y772" ca="1">IF(C772="","",IF(D772="MCC","-----",IF(AH772&lt;=2,"-",IF(K772="","Blue",_xlfn.XLOOKUP(M772,Table_RotateWireColor[circuit],INDIRECT("Table_RotateWireColor["&amp;U772&amp;"]"))))))</f>
        <v/>
      </c>
      <c r="Z772" s="64" t="str" cm="1">
        <f t="array" aca="1" ref="Z772" ca="1">IF(C772="","",IF(D772="MCC","-----",IF(AI772&lt;&gt;1,"-",IF(K772="","White",_xlfn.XLOOKUP("N",Table_RotateWireColor[circuit],INDIRECT("Table_RotateWireColor["&amp;U772&amp;"]"))))))</f>
        <v/>
      </c>
      <c r="AA772" s="64" t="str">
        <f t="shared" si="123"/>
        <v/>
      </c>
      <c r="AB772" s="67" t="str">
        <f>IF(C772="","","PWxx-"&amp;_xlfn.XLOOKUP(C772,table_Termination[Connector],table_Termination[Abbreviation])&amp;"T-xxSALx("&amp;IF(D772="LFMC",0,IF(D772="MCC",1,3))&amp;IF(Q772="Bolt",1,0)&amp;IF(AL772="None",0,IF(AL772="1G",1,IF(AL772="4x4",2,3)))&amp;")")</f>
        <v/>
      </c>
      <c r="AC772" s="68" t="str">
        <f>IF(D772="MCC","MC Cable Wire Colors "&amp;_xlfn.XLOOKUP(C772,table_Termination[Connector],table_Termination[MCC_Wire_Colors]),"")</f>
        <v/>
      </c>
      <c r="AD772" s="69"/>
      <c r="AG772" t="e">
        <f>IF(AND(LEFT(C772,2)="L6",_xlfn.NUMBERVALUE(LEFT(U772,3))&gt;250),"1ph",_xlfn.XLOOKUP(C772,table_Termination[Connector],table_Termination[Phasing]))</f>
        <v>#N/A</v>
      </c>
      <c r="AH772" t="e">
        <f>_xlfn.XLOOKUP('Order Entry'!AG772,lookup!$O$3:$O$7,lookup!$P$3:$P$7)</f>
        <v>#N/A</v>
      </c>
      <c r="AI772" t="e">
        <f>_xlfn.XLOOKUP('Order Entry'!AG772,lookup!$O$3:$O$7,lookup!$Q$3:$Q$7)</f>
        <v>#N/A</v>
      </c>
      <c r="AJ772">
        <f t="shared" si="120"/>
        <v>0</v>
      </c>
      <c r="AK772" t="e">
        <f>_xlfn.XLOOKUP(C772,table_Termination[Connector],table_Termination[Plate_Hole])</f>
        <v>#N/A</v>
      </c>
      <c r="AL772" t="e">
        <f>_xlfn.XLOOKUP(V772,lookup!$AD$68:$AD$72,lookup!$AC$68:$AC$72)</f>
        <v>#N/A</v>
      </c>
      <c r="AM772" s="44" t="str" cm="1">
        <f t="array" ref="AM772">IF(C772="","",IF(_xlfn.XLOOKUP(C772,table_Termination[Connector],table_Termination[Plate_Hole])=1.6,{"4x4","1G"},IF(_xlfn.XLOOKUP(C772,table_Termination[Connector],table_Termination[Plate_Hole])=2.1,"4x4","None")))</f>
        <v/>
      </c>
      <c r="AO772" s="44" t="str" cm="1">
        <f t="array" ref="AO772">IF(AM772="","None",_xlfn.XLOOKUP(_xlfn.ANCHORARRAY(AM772),lookup!$AC$68:$AC$72,lookup!$AD$68:$AD$72))</f>
        <v>None</v>
      </c>
      <c r="AQ772" s="44" t="s">
        <v>283</v>
      </c>
      <c r="AR772" t="str">
        <f>IF(C772="","",_xlfn.XLOOKUP(_xlfn.XLOOKUP(C772,table_Termination[Connector],table_Termination[SQD_Breaker]),Table_Breaker[breaker],Table_Breaker[Description]))</f>
        <v/>
      </c>
      <c r="AS772" t="str">
        <f>IF(C772="","",_xlfn.XLOOKUP(_xlfn.XLOOKUP(C772,table_Termination[Connector],table_Termination[HV_Siem_Breaker]),Table_Breaker[breaker],Table_Breaker[Description],""))</f>
        <v/>
      </c>
      <c r="AT772" s="44" t="s">
        <v>283</v>
      </c>
      <c r="AU772" t="e">
        <f t="shared" si="124"/>
        <v>#N/A</v>
      </c>
      <c r="AV772" t="e">
        <f t="shared" si="125"/>
        <v>#N/A</v>
      </c>
      <c r="AW772" s="44" t="str" cm="1">
        <f t="array" ref="AW772">IF(D772="","",_xlfn.TOROW(lookup!A953:A965))</f>
        <v/>
      </c>
    </row>
    <row r="773" spans="1:49" x14ac:dyDescent="0.25">
      <c r="A773" s="56">
        <v>764</v>
      </c>
      <c r="B773" s="57" t="str">
        <f t="shared" si="121"/>
        <v/>
      </c>
      <c r="C773" s="58"/>
      <c r="D773" s="58"/>
      <c r="E773" s="57"/>
      <c r="F773" s="57" t="str">
        <f t="shared" si="122"/>
        <v/>
      </c>
      <c r="G773" s="57"/>
      <c r="H773" s="59"/>
      <c r="I773" s="59" t="s">
        <v>183</v>
      </c>
      <c r="J773" s="59" t="s">
        <v>183</v>
      </c>
      <c r="K773" s="59"/>
      <c r="L773" s="60" t="str">
        <f t="shared" si="126"/>
        <v/>
      </c>
      <c r="M773" s="60" t="str">
        <f t="shared" si="127"/>
        <v/>
      </c>
      <c r="N773" s="59"/>
      <c r="O773" s="59"/>
      <c r="P773" s="61"/>
      <c r="Q773" s="61"/>
      <c r="R773" s="62" t="str">
        <f>IF(C773="","",_xlfn.XLOOKUP(C773,table_Termination[Connector],table_Termination[Conduit_Size]))</f>
        <v/>
      </c>
      <c r="S773" s="63" t="str">
        <f>IF(C773="","",_xlfn.XLOOKUP(C773,table_Termination[Connector],table_Termination[Wire AWG]))</f>
        <v/>
      </c>
      <c r="T773" s="64" t="str">
        <f t="shared" si="119"/>
        <v/>
      </c>
      <c r="U773" s="65" t="str">
        <f>IF(C773="","",LEFT(_xlfn.XLOOKUP(C773,table_Termination[Connector],table_Termination[Voltage]),3))</f>
        <v/>
      </c>
      <c r="V773" s="66" t="str">
        <f t="shared" si="128"/>
        <v/>
      </c>
      <c r="W773" s="64" t="str" cm="1">
        <f t="array" aca="1" ref="W773" ca="1">IF(C773="","",IF(D773="MCC","------",IF(K773="","Black",_xlfn.XLOOKUP(K773,Table_RotateWireColor[circuit],INDIRECT("Table_RotateWireColor["&amp;U773&amp;"]")))))</f>
        <v/>
      </c>
      <c r="X773" s="64" t="str" cm="1">
        <f t="array" aca="1" ref="X773" ca="1">IF(C773="","",IF(D773="MCC","-----",IF(AH773=1,"-",IF(K773="","Red",_xlfn.XLOOKUP(L773,Table_RotateWireColor[circuit],INDIRECT("Table_RotateWireColor["&amp;U773&amp;"]"))))))</f>
        <v/>
      </c>
      <c r="Y773" s="64" t="str" cm="1">
        <f t="array" aca="1" ref="Y773" ca="1">IF(C773="","",IF(D773="MCC","-----",IF(AH773&lt;=2,"-",IF(K773="","Blue",_xlfn.XLOOKUP(M773,Table_RotateWireColor[circuit],INDIRECT("Table_RotateWireColor["&amp;U773&amp;"]"))))))</f>
        <v/>
      </c>
      <c r="Z773" s="64" t="str" cm="1">
        <f t="array" aca="1" ref="Z773" ca="1">IF(C773="","",IF(D773="MCC","-----",IF(AI773&lt;&gt;1,"-",IF(K773="","White",_xlfn.XLOOKUP("N",Table_RotateWireColor[circuit],INDIRECT("Table_RotateWireColor["&amp;U773&amp;"]"))))))</f>
        <v/>
      </c>
      <c r="AA773" s="64" t="str">
        <f t="shared" si="123"/>
        <v/>
      </c>
      <c r="AB773" s="67" t="str">
        <f>IF(C773="","","PWxx-"&amp;_xlfn.XLOOKUP(C773,table_Termination[Connector],table_Termination[Abbreviation])&amp;"T-xxSALx("&amp;IF(D773="LFMC",0,IF(D773="MCC",1,3))&amp;IF(Q773="Bolt",1,0)&amp;IF(AL773="None",0,IF(AL773="1G",1,IF(AL773="4x4",2,3)))&amp;")")</f>
        <v/>
      </c>
      <c r="AC773" s="68" t="str">
        <f>IF(D773="MCC","MC Cable Wire Colors "&amp;_xlfn.XLOOKUP(C773,table_Termination[Connector],table_Termination[MCC_Wire_Colors]),"")</f>
        <v/>
      </c>
      <c r="AD773" s="69"/>
      <c r="AG773" t="e">
        <f>IF(AND(LEFT(C773,2)="L6",_xlfn.NUMBERVALUE(LEFT(U773,3))&gt;250),"1ph",_xlfn.XLOOKUP(C773,table_Termination[Connector],table_Termination[Phasing]))</f>
        <v>#N/A</v>
      </c>
      <c r="AH773" t="e">
        <f>_xlfn.XLOOKUP('Order Entry'!AG773,lookup!$O$3:$O$7,lookup!$P$3:$P$7)</f>
        <v>#N/A</v>
      </c>
      <c r="AI773" t="e">
        <f>_xlfn.XLOOKUP('Order Entry'!AG773,lookup!$O$3:$O$7,lookup!$Q$3:$Q$7)</f>
        <v>#N/A</v>
      </c>
      <c r="AJ773">
        <f t="shared" si="120"/>
        <v>0</v>
      </c>
      <c r="AK773" t="e">
        <f>_xlfn.XLOOKUP(C773,table_Termination[Connector],table_Termination[Plate_Hole])</f>
        <v>#N/A</v>
      </c>
      <c r="AL773" t="e">
        <f>_xlfn.XLOOKUP(V773,lookup!$AD$68:$AD$72,lookup!$AC$68:$AC$72)</f>
        <v>#N/A</v>
      </c>
      <c r="AM773" s="44" t="str" cm="1">
        <f t="array" ref="AM773">IF(C773="","",IF(_xlfn.XLOOKUP(C773,table_Termination[Connector],table_Termination[Plate_Hole])=1.6,{"4x4","1G"},IF(_xlfn.XLOOKUP(C773,table_Termination[Connector],table_Termination[Plate_Hole])=2.1,"4x4","None")))</f>
        <v/>
      </c>
      <c r="AO773" s="44" t="str" cm="1">
        <f t="array" ref="AO773">IF(AM773="","None",_xlfn.XLOOKUP(_xlfn.ANCHORARRAY(AM773),lookup!$AC$68:$AC$72,lookup!$AD$68:$AD$72))</f>
        <v>None</v>
      </c>
      <c r="AQ773" s="44" t="s">
        <v>283</v>
      </c>
      <c r="AR773" t="str">
        <f>IF(C773="","",_xlfn.XLOOKUP(_xlfn.XLOOKUP(C773,table_Termination[Connector],table_Termination[SQD_Breaker]),Table_Breaker[breaker],Table_Breaker[Description]))</f>
        <v/>
      </c>
      <c r="AS773" t="str">
        <f>IF(C773="","",_xlfn.XLOOKUP(_xlfn.XLOOKUP(C773,table_Termination[Connector],table_Termination[HV_Siem_Breaker]),Table_Breaker[breaker],Table_Breaker[Description],""))</f>
        <v/>
      </c>
      <c r="AT773" s="44" t="s">
        <v>283</v>
      </c>
      <c r="AU773" t="e">
        <f t="shared" si="124"/>
        <v>#N/A</v>
      </c>
      <c r="AV773" t="e">
        <f t="shared" si="125"/>
        <v>#N/A</v>
      </c>
      <c r="AW773" s="44" t="str" cm="1">
        <f t="array" ref="AW773">IF(D773="","",_xlfn.TOROW(lookup!A954:A966))</f>
        <v/>
      </c>
    </row>
    <row r="774" spans="1:49" x14ac:dyDescent="0.25">
      <c r="A774" s="56">
        <v>765</v>
      </c>
      <c r="B774" s="57" t="str">
        <f t="shared" si="121"/>
        <v/>
      </c>
      <c r="C774" s="58"/>
      <c r="D774" s="58"/>
      <c r="E774" s="57"/>
      <c r="F774" s="57" t="str">
        <f t="shared" si="122"/>
        <v/>
      </c>
      <c r="G774" s="57"/>
      <c r="H774" s="59"/>
      <c r="I774" s="59" t="s">
        <v>183</v>
      </c>
      <c r="J774" s="59" t="s">
        <v>183</v>
      </c>
      <c r="K774" s="59"/>
      <c r="L774" s="60" t="str">
        <f t="shared" si="126"/>
        <v/>
      </c>
      <c r="M774" s="60" t="str">
        <f t="shared" si="127"/>
        <v/>
      </c>
      <c r="N774" s="59"/>
      <c r="O774" s="59"/>
      <c r="P774" s="61"/>
      <c r="Q774" s="61"/>
      <c r="R774" s="62" t="str">
        <f>IF(C774="","",_xlfn.XLOOKUP(C774,table_Termination[Connector],table_Termination[Conduit_Size]))</f>
        <v/>
      </c>
      <c r="S774" s="63" t="str">
        <f>IF(C774="","",_xlfn.XLOOKUP(C774,table_Termination[Connector],table_Termination[Wire AWG]))</f>
        <v/>
      </c>
      <c r="T774" s="64" t="str">
        <f t="shared" si="119"/>
        <v/>
      </c>
      <c r="U774" s="65" t="str">
        <f>IF(C774="","",LEFT(_xlfn.XLOOKUP(C774,table_Termination[Connector],table_Termination[Voltage]),3))</f>
        <v/>
      </c>
      <c r="V774" s="66" t="str">
        <f t="shared" si="128"/>
        <v/>
      </c>
      <c r="W774" s="64" t="str" cm="1">
        <f t="array" aca="1" ref="W774" ca="1">IF(C774="","",IF(D774="MCC","------",IF(K774="","Black",_xlfn.XLOOKUP(K774,Table_RotateWireColor[circuit],INDIRECT("Table_RotateWireColor["&amp;U774&amp;"]")))))</f>
        <v/>
      </c>
      <c r="X774" s="64" t="str" cm="1">
        <f t="array" aca="1" ref="X774" ca="1">IF(C774="","",IF(D774="MCC","-----",IF(AH774=1,"-",IF(K774="","Red",_xlfn.XLOOKUP(L774,Table_RotateWireColor[circuit],INDIRECT("Table_RotateWireColor["&amp;U774&amp;"]"))))))</f>
        <v/>
      </c>
      <c r="Y774" s="64" t="str" cm="1">
        <f t="array" aca="1" ref="Y774" ca="1">IF(C774="","",IF(D774="MCC","-----",IF(AH774&lt;=2,"-",IF(K774="","Blue",_xlfn.XLOOKUP(M774,Table_RotateWireColor[circuit],INDIRECT("Table_RotateWireColor["&amp;U774&amp;"]"))))))</f>
        <v/>
      </c>
      <c r="Z774" s="64" t="str" cm="1">
        <f t="array" aca="1" ref="Z774" ca="1">IF(C774="","",IF(D774="MCC","-----",IF(AI774&lt;&gt;1,"-",IF(K774="","White",_xlfn.XLOOKUP("N",Table_RotateWireColor[circuit],INDIRECT("Table_RotateWireColor["&amp;U774&amp;"]"))))))</f>
        <v/>
      </c>
      <c r="AA774" s="64" t="str">
        <f t="shared" si="123"/>
        <v/>
      </c>
      <c r="AB774" s="67" t="str">
        <f>IF(C774="","","PWxx-"&amp;_xlfn.XLOOKUP(C774,table_Termination[Connector],table_Termination[Abbreviation])&amp;"T-xxSALx("&amp;IF(D774="LFMC",0,IF(D774="MCC",1,3))&amp;IF(Q774="Bolt",1,0)&amp;IF(AL774="None",0,IF(AL774="1G",1,IF(AL774="4x4",2,3)))&amp;")")</f>
        <v/>
      </c>
      <c r="AC774" s="68" t="str">
        <f>IF(D774="MCC","MC Cable Wire Colors "&amp;_xlfn.XLOOKUP(C774,table_Termination[Connector],table_Termination[MCC_Wire_Colors]),"")</f>
        <v/>
      </c>
      <c r="AD774" s="69"/>
      <c r="AG774" t="e">
        <f>IF(AND(LEFT(C774,2)="L6",_xlfn.NUMBERVALUE(LEFT(U774,3))&gt;250),"1ph",_xlfn.XLOOKUP(C774,table_Termination[Connector],table_Termination[Phasing]))</f>
        <v>#N/A</v>
      </c>
      <c r="AH774" t="e">
        <f>_xlfn.XLOOKUP('Order Entry'!AG774,lookup!$O$3:$O$7,lookup!$P$3:$P$7)</f>
        <v>#N/A</v>
      </c>
      <c r="AI774" t="e">
        <f>_xlfn.XLOOKUP('Order Entry'!AG774,lookup!$O$3:$O$7,lookup!$Q$3:$Q$7)</f>
        <v>#N/A</v>
      </c>
      <c r="AJ774">
        <f t="shared" si="120"/>
        <v>0</v>
      </c>
      <c r="AK774" t="e">
        <f>_xlfn.XLOOKUP(C774,table_Termination[Connector],table_Termination[Plate_Hole])</f>
        <v>#N/A</v>
      </c>
      <c r="AL774" t="e">
        <f>_xlfn.XLOOKUP(V774,lookup!$AD$68:$AD$72,lookup!$AC$68:$AC$72)</f>
        <v>#N/A</v>
      </c>
      <c r="AM774" s="44" t="str" cm="1">
        <f t="array" ref="AM774">IF(C774="","",IF(_xlfn.XLOOKUP(C774,table_Termination[Connector],table_Termination[Plate_Hole])=1.6,{"4x4","1G"},IF(_xlfn.XLOOKUP(C774,table_Termination[Connector],table_Termination[Plate_Hole])=2.1,"4x4","None")))</f>
        <v/>
      </c>
      <c r="AO774" s="44" t="str" cm="1">
        <f t="array" ref="AO774">IF(AM774="","None",_xlfn.XLOOKUP(_xlfn.ANCHORARRAY(AM774),lookup!$AC$68:$AC$72,lookup!$AD$68:$AD$72))</f>
        <v>None</v>
      </c>
      <c r="AQ774" s="44" t="s">
        <v>283</v>
      </c>
      <c r="AR774" t="str">
        <f>IF(C774="","",_xlfn.XLOOKUP(_xlfn.XLOOKUP(C774,table_Termination[Connector],table_Termination[SQD_Breaker]),Table_Breaker[breaker],Table_Breaker[Description]))</f>
        <v/>
      </c>
      <c r="AS774" t="str">
        <f>IF(C774="","",_xlfn.XLOOKUP(_xlfn.XLOOKUP(C774,table_Termination[Connector],table_Termination[HV_Siem_Breaker]),Table_Breaker[breaker],Table_Breaker[Description],""))</f>
        <v/>
      </c>
      <c r="AT774" s="44" t="s">
        <v>283</v>
      </c>
      <c r="AU774" t="e">
        <f t="shared" si="124"/>
        <v>#N/A</v>
      </c>
      <c r="AV774" t="e">
        <f t="shared" si="125"/>
        <v>#N/A</v>
      </c>
      <c r="AW774" s="44" t="str" cm="1">
        <f t="array" ref="AW774">IF(D774="","",_xlfn.TOROW(lookup!A955:A967))</f>
        <v/>
      </c>
    </row>
    <row r="775" spans="1:49" x14ac:dyDescent="0.25">
      <c r="A775" s="56">
        <v>766</v>
      </c>
      <c r="B775" s="57" t="str">
        <f t="shared" si="121"/>
        <v/>
      </c>
      <c r="C775" s="58"/>
      <c r="D775" s="58"/>
      <c r="E775" s="57"/>
      <c r="F775" s="57" t="str">
        <f t="shared" si="122"/>
        <v/>
      </c>
      <c r="G775" s="57"/>
      <c r="H775" s="59"/>
      <c r="I775" s="59" t="s">
        <v>183</v>
      </c>
      <c r="J775" s="59" t="s">
        <v>183</v>
      </c>
      <c r="K775" s="59"/>
      <c r="L775" s="60" t="str">
        <f t="shared" si="126"/>
        <v/>
      </c>
      <c r="M775" s="60" t="str">
        <f t="shared" si="127"/>
        <v/>
      </c>
      <c r="N775" s="59"/>
      <c r="O775" s="59"/>
      <c r="P775" s="61"/>
      <c r="Q775" s="61"/>
      <c r="R775" s="62" t="str">
        <f>IF(C775="","",_xlfn.XLOOKUP(C775,table_Termination[Connector],table_Termination[Conduit_Size]))</f>
        <v/>
      </c>
      <c r="S775" s="63" t="str">
        <f>IF(C775="","",_xlfn.XLOOKUP(C775,table_Termination[Connector],table_Termination[Wire AWG]))</f>
        <v/>
      </c>
      <c r="T775" s="64" t="str">
        <f t="shared" si="119"/>
        <v/>
      </c>
      <c r="U775" s="65" t="str">
        <f>IF(C775="","",LEFT(_xlfn.XLOOKUP(C775,table_Termination[Connector],table_Termination[Voltage]),3))</f>
        <v/>
      </c>
      <c r="V775" s="66" t="str">
        <f t="shared" si="128"/>
        <v/>
      </c>
      <c r="W775" s="64" t="str" cm="1">
        <f t="array" aca="1" ref="W775" ca="1">IF(C775="","",IF(D775="MCC","------",IF(K775="","Black",_xlfn.XLOOKUP(K775,Table_RotateWireColor[circuit],INDIRECT("Table_RotateWireColor["&amp;U775&amp;"]")))))</f>
        <v/>
      </c>
      <c r="X775" s="64" t="str" cm="1">
        <f t="array" aca="1" ref="X775" ca="1">IF(C775="","",IF(D775="MCC","-----",IF(AH775=1,"-",IF(K775="","Red",_xlfn.XLOOKUP(L775,Table_RotateWireColor[circuit],INDIRECT("Table_RotateWireColor["&amp;U775&amp;"]"))))))</f>
        <v/>
      </c>
      <c r="Y775" s="64" t="str" cm="1">
        <f t="array" aca="1" ref="Y775" ca="1">IF(C775="","",IF(D775="MCC","-----",IF(AH775&lt;=2,"-",IF(K775="","Blue",_xlfn.XLOOKUP(M775,Table_RotateWireColor[circuit],INDIRECT("Table_RotateWireColor["&amp;U775&amp;"]"))))))</f>
        <v/>
      </c>
      <c r="Z775" s="64" t="str" cm="1">
        <f t="array" aca="1" ref="Z775" ca="1">IF(C775="","",IF(D775="MCC","-----",IF(AI775&lt;&gt;1,"-",IF(K775="","White",_xlfn.XLOOKUP("N",Table_RotateWireColor[circuit],INDIRECT("Table_RotateWireColor["&amp;U775&amp;"]"))))))</f>
        <v/>
      </c>
      <c r="AA775" s="64" t="str">
        <f t="shared" si="123"/>
        <v/>
      </c>
      <c r="AB775" s="67" t="str">
        <f>IF(C775="","","PWxx-"&amp;_xlfn.XLOOKUP(C775,table_Termination[Connector],table_Termination[Abbreviation])&amp;"T-xxSALx("&amp;IF(D775="LFMC",0,IF(D775="MCC",1,3))&amp;IF(Q775="Bolt",1,0)&amp;IF(AL775="None",0,IF(AL775="1G",1,IF(AL775="4x4",2,3)))&amp;")")</f>
        <v/>
      </c>
      <c r="AC775" s="68" t="str">
        <f>IF(D775="MCC","MC Cable Wire Colors "&amp;_xlfn.XLOOKUP(C775,table_Termination[Connector],table_Termination[MCC_Wire_Colors]),"")</f>
        <v/>
      </c>
      <c r="AD775" s="69"/>
      <c r="AG775" t="e">
        <f>IF(AND(LEFT(C775,2)="L6",_xlfn.NUMBERVALUE(LEFT(U775,3))&gt;250),"1ph",_xlfn.XLOOKUP(C775,table_Termination[Connector],table_Termination[Phasing]))</f>
        <v>#N/A</v>
      </c>
      <c r="AH775" t="e">
        <f>_xlfn.XLOOKUP('Order Entry'!AG775,lookup!$O$3:$O$7,lookup!$P$3:$P$7)</f>
        <v>#N/A</v>
      </c>
      <c r="AI775" t="e">
        <f>_xlfn.XLOOKUP('Order Entry'!AG775,lookup!$O$3:$O$7,lookup!$Q$3:$Q$7)</f>
        <v>#N/A</v>
      </c>
      <c r="AJ775">
        <f t="shared" si="120"/>
        <v>0</v>
      </c>
      <c r="AK775" t="e">
        <f>_xlfn.XLOOKUP(C775,table_Termination[Connector],table_Termination[Plate_Hole])</f>
        <v>#N/A</v>
      </c>
      <c r="AL775" t="e">
        <f>_xlfn.XLOOKUP(V775,lookup!$AD$68:$AD$72,lookup!$AC$68:$AC$72)</f>
        <v>#N/A</v>
      </c>
      <c r="AM775" s="44" t="str" cm="1">
        <f t="array" ref="AM775">IF(C775="","",IF(_xlfn.XLOOKUP(C775,table_Termination[Connector],table_Termination[Plate_Hole])=1.6,{"4x4","1G"},IF(_xlfn.XLOOKUP(C775,table_Termination[Connector],table_Termination[Plate_Hole])=2.1,"4x4","None")))</f>
        <v/>
      </c>
      <c r="AO775" s="44" t="str" cm="1">
        <f t="array" ref="AO775">IF(AM775="","None",_xlfn.XLOOKUP(_xlfn.ANCHORARRAY(AM775),lookup!$AC$68:$AC$72,lookup!$AD$68:$AD$72))</f>
        <v>None</v>
      </c>
      <c r="AQ775" s="44" t="s">
        <v>283</v>
      </c>
      <c r="AR775" t="str">
        <f>IF(C775="","",_xlfn.XLOOKUP(_xlfn.XLOOKUP(C775,table_Termination[Connector],table_Termination[SQD_Breaker]),Table_Breaker[breaker],Table_Breaker[Description]))</f>
        <v/>
      </c>
      <c r="AS775" t="str">
        <f>IF(C775="","",_xlfn.XLOOKUP(_xlfn.XLOOKUP(C775,table_Termination[Connector],table_Termination[HV_Siem_Breaker]),Table_Breaker[breaker],Table_Breaker[Description],""))</f>
        <v/>
      </c>
      <c r="AT775" s="44" t="s">
        <v>283</v>
      </c>
      <c r="AU775" t="e">
        <f t="shared" si="124"/>
        <v>#N/A</v>
      </c>
      <c r="AV775" t="e">
        <f t="shared" si="125"/>
        <v>#N/A</v>
      </c>
      <c r="AW775" s="44" t="str" cm="1">
        <f t="array" ref="AW775">IF(D775="","",_xlfn.TOROW(lookup!A956:A968))</f>
        <v/>
      </c>
    </row>
    <row r="776" spans="1:49" x14ac:dyDescent="0.25">
      <c r="A776" s="56">
        <v>767</v>
      </c>
      <c r="B776" s="57" t="str">
        <f t="shared" si="121"/>
        <v/>
      </c>
      <c r="C776" s="58"/>
      <c r="D776" s="58"/>
      <c r="E776" s="57"/>
      <c r="F776" s="57" t="str">
        <f t="shared" si="122"/>
        <v/>
      </c>
      <c r="G776" s="57"/>
      <c r="H776" s="59"/>
      <c r="I776" s="59" t="s">
        <v>183</v>
      </c>
      <c r="J776" s="59" t="s">
        <v>183</v>
      </c>
      <c r="K776" s="59"/>
      <c r="L776" s="60" t="str">
        <f t="shared" si="126"/>
        <v/>
      </c>
      <c r="M776" s="60" t="str">
        <f t="shared" si="127"/>
        <v/>
      </c>
      <c r="N776" s="59"/>
      <c r="O776" s="59"/>
      <c r="P776" s="61"/>
      <c r="Q776" s="61"/>
      <c r="R776" s="62" t="str">
        <f>IF(C776="","",_xlfn.XLOOKUP(C776,table_Termination[Connector],table_Termination[Conduit_Size]))</f>
        <v/>
      </c>
      <c r="S776" s="63" t="str">
        <f>IF(C776="","",_xlfn.XLOOKUP(C776,table_Termination[Connector],table_Termination[Wire AWG]))</f>
        <v/>
      </c>
      <c r="T776" s="64" t="str">
        <f t="shared" si="119"/>
        <v/>
      </c>
      <c r="U776" s="65" t="str">
        <f>IF(C776="","",LEFT(_xlfn.XLOOKUP(C776,table_Termination[Connector],table_Termination[Voltage]),3))</f>
        <v/>
      </c>
      <c r="V776" s="66" t="str">
        <f t="shared" si="128"/>
        <v/>
      </c>
      <c r="W776" s="64" t="str" cm="1">
        <f t="array" aca="1" ref="W776" ca="1">IF(C776="","",IF(D776="MCC","------",IF(K776="","Black",_xlfn.XLOOKUP(K776,Table_RotateWireColor[circuit],INDIRECT("Table_RotateWireColor["&amp;U776&amp;"]")))))</f>
        <v/>
      </c>
      <c r="X776" s="64" t="str" cm="1">
        <f t="array" aca="1" ref="X776" ca="1">IF(C776="","",IF(D776="MCC","-----",IF(AH776=1,"-",IF(K776="","Red",_xlfn.XLOOKUP(L776,Table_RotateWireColor[circuit],INDIRECT("Table_RotateWireColor["&amp;U776&amp;"]"))))))</f>
        <v/>
      </c>
      <c r="Y776" s="64" t="str" cm="1">
        <f t="array" aca="1" ref="Y776" ca="1">IF(C776="","",IF(D776="MCC","-----",IF(AH776&lt;=2,"-",IF(K776="","Blue",_xlfn.XLOOKUP(M776,Table_RotateWireColor[circuit],INDIRECT("Table_RotateWireColor["&amp;U776&amp;"]"))))))</f>
        <v/>
      </c>
      <c r="Z776" s="64" t="str" cm="1">
        <f t="array" aca="1" ref="Z776" ca="1">IF(C776="","",IF(D776="MCC","-----",IF(AI776&lt;&gt;1,"-",IF(K776="","White",_xlfn.XLOOKUP("N",Table_RotateWireColor[circuit],INDIRECT("Table_RotateWireColor["&amp;U776&amp;"]"))))))</f>
        <v/>
      </c>
      <c r="AA776" s="64" t="str">
        <f t="shared" si="123"/>
        <v/>
      </c>
      <c r="AB776" s="67" t="str">
        <f>IF(C776="","","PWxx-"&amp;_xlfn.XLOOKUP(C776,table_Termination[Connector],table_Termination[Abbreviation])&amp;"T-xxSALx("&amp;IF(D776="LFMC",0,IF(D776="MCC",1,3))&amp;IF(Q776="Bolt",1,0)&amp;IF(AL776="None",0,IF(AL776="1G",1,IF(AL776="4x4",2,3)))&amp;")")</f>
        <v/>
      </c>
      <c r="AC776" s="68" t="str">
        <f>IF(D776="MCC","MC Cable Wire Colors "&amp;_xlfn.XLOOKUP(C776,table_Termination[Connector],table_Termination[MCC_Wire_Colors]),"")</f>
        <v/>
      </c>
      <c r="AD776" s="69"/>
      <c r="AG776" t="e">
        <f>IF(AND(LEFT(C776,2)="L6",_xlfn.NUMBERVALUE(LEFT(U776,3))&gt;250),"1ph",_xlfn.XLOOKUP(C776,table_Termination[Connector],table_Termination[Phasing]))</f>
        <v>#N/A</v>
      </c>
      <c r="AH776" t="e">
        <f>_xlfn.XLOOKUP('Order Entry'!AG776,lookup!$O$3:$O$7,lookup!$P$3:$P$7)</f>
        <v>#N/A</v>
      </c>
      <c r="AI776" t="e">
        <f>_xlfn.XLOOKUP('Order Entry'!AG776,lookup!$O$3:$O$7,lookup!$Q$3:$Q$7)</f>
        <v>#N/A</v>
      </c>
      <c r="AJ776">
        <f t="shared" si="120"/>
        <v>0</v>
      </c>
      <c r="AK776" t="e">
        <f>_xlfn.XLOOKUP(C776,table_Termination[Connector],table_Termination[Plate_Hole])</f>
        <v>#N/A</v>
      </c>
      <c r="AL776" t="e">
        <f>_xlfn.XLOOKUP(V776,lookup!$AD$68:$AD$72,lookup!$AC$68:$AC$72)</f>
        <v>#N/A</v>
      </c>
      <c r="AM776" s="44" t="str" cm="1">
        <f t="array" ref="AM776">IF(C776="","",IF(_xlfn.XLOOKUP(C776,table_Termination[Connector],table_Termination[Plate_Hole])=1.6,{"4x4","1G"},IF(_xlfn.XLOOKUP(C776,table_Termination[Connector],table_Termination[Plate_Hole])=2.1,"4x4","None")))</f>
        <v/>
      </c>
      <c r="AO776" s="44" t="str" cm="1">
        <f t="array" ref="AO776">IF(AM776="","None",_xlfn.XLOOKUP(_xlfn.ANCHORARRAY(AM776),lookup!$AC$68:$AC$72,lookup!$AD$68:$AD$72))</f>
        <v>None</v>
      </c>
      <c r="AQ776" s="44" t="s">
        <v>283</v>
      </c>
      <c r="AR776" t="str">
        <f>IF(C776="","",_xlfn.XLOOKUP(_xlfn.XLOOKUP(C776,table_Termination[Connector],table_Termination[SQD_Breaker]),Table_Breaker[breaker],Table_Breaker[Description]))</f>
        <v/>
      </c>
      <c r="AS776" t="str">
        <f>IF(C776="","",_xlfn.XLOOKUP(_xlfn.XLOOKUP(C776,table_Termination[Connector],table_Termination[HV_Siem_Breaker]),Table_Breaker[breaker],Table_Breaker[Description],""))</f>
        <v/>
      </c>
      <c r="AT776" s="44" t="s">
        <v>283</v>
      </c>
      <c r="AU776" t="e">
        <f t="shared" si="124"/>
        <v>#N/A</v>
      </c>
      <c r="AV776" t="e">
        <f t="shared" si="125"/>
        <v>#N/A</v>
      </c>
      <c r="AW776" s="44" t="str" cm="1">
        <f t="array" ref="AW776">IF(D776="","",_xlfn.TOROW(lookup!A957:A969))</f>
        <v/>
      </c>
    </row>
    <row r="777" spans="1:49" x14ac:dyDescent="0.25">
      <c r="A777" s="56">
        <v>768</v>
      </c>
      <c r="B777" s="57" t="str">
        <f t="shared" si="121"/>
        <v/>
      </c>
      <c r="C777" s="58"/>
      <c r="D777" s="58"/>
      <c r="E777" s="57"/>
      <c r="F777" s="57" t="str">
        <f t="shared" si="122"/>
        <v/>
      </c>
      <c r="G777" s="57"/>
      <c r="H777" s="59"/>
      <c r="I777" s="59" t="s">
        <v>183</v>
      </c>
      <c r="J777" s="59" t="s">
        <v>183</v>
      </c>
      <c r="K777" s="59"/>
      <c r="L777" s="60" t="str">
        <f t="shared" si="126"/>
        <v/>
      </c>
      <c r="M777" s="60" t="str">
        <f t="shared" si="127"/>
        <v/>
      </c>
      <c r="N777" s="59"/>
      <c r="O777" s="59"/>
      <c r="P777" s="61"/>
      <c r="Q777" s="61"/>
      <c r="R777" s="62" t="str">
        <f>IF(C777="","",_xlfn.XLOOKUP(C777,table_Termination[Connector],table_Termination[Conduit_Size]))</f>
        <v/>
      </c>
      <c r="S777" s="63" t="str">
        <f>IF(C777="","",_xlfn.XLOOKUP(C777,table_Termination[Connector],table_Termination[Wire AWG]))</f>
        <v/>
      </c>
      <c r="T777" s="64" t="str">
        <f t="shared" si="119"/>
        <v/>
      </c>
      <c r="U777" s="65" t="str">
        <f>IF(C777="","",LEFT(_xlfn.XLOOKUP(C777,table_Termination[Connector],table_Termination[Voltage]),3))</f>
        <v/>
      </c>
      <c r="V777" s="66" t="str">
        <f t="shared" si="128"/>
        <v/>
      </c>
      <c r="W777" s="64" t="str" cm="1">
        <f t="array" aca="1" ref="W777" ca="1">IF(C777="","",IF(D777="MCC","------",IF(K777="","Black",_xlfn.XLOOKUP(K777,Table_RotateWireColor[circuit],INDIRECT("Table_RotateWireColor["&amp;U777&amp;"]")))))</f>
        <v/>
      </c>
      <c r="X777" s="64" t="str" cm="1">
        <f t="array" aca="1" ref="X777" ca="1">IF(C777="","",IF(D777="MCC","-----",IF(AH777=1,"-",IF(K777="","Red",_xlfn.XLOOKUP(L777,Table_RotateWireColor[circuit],INDIRECT("Table_RotateWireColor["&amp;U777&amp;"]"))))))</f>
        <v/>
      </c>
      <c r="Y777" s="64" t="str" cm="1">
        <f t="array" aca="1" ref="Y777" ca="1">IF(C777="","",IF(D777="MCC","-----",IF(AH777&lt;=2,"-",IF(K777="","Blue",_xlfn.XLOOKUP(M777,Table_RotateWireColor[circuit],INDIRECT("Table_RotateWireColor["&amp;U777&amp;"]"))))))</f>
        <v/>
      </c>
      <c r="Z777" s="64" t="str" cm="1">
        <f t="array" aca="1" ref="Z777" ca="1">IF(C777="","",IF(D777="MCC","-----",IF(AI777&lt;&gt;1,"-",IF(K777="","White",_xlfn.XLOOKUP("N",Table_RotateWireColor[circuit],INDIRECT("Table_RotateWireColor["&amp;U777&amp;"]"))))))</f>
        <v/>
      </c>
      <c r="AA777" s="64" t="str">
        <f t="shared" si="123"/>
        <v/>
      </c>
      <c r="AB777" s="67" t="str">
        <f>IF(C777="","","PWxx-"&amp;_xlfn.XLOOKUP(C777,table_Termination[Connector],table_Termination[Abbreviation])&amp;"T-xxSALx("&amp;IF(D777="LFMC",0,IF(D777="MCC",1,3))&amp;IF(Q777="Bolt",1,0)&amp;IF(AL777="None",0,IF(AL777="1G",1,IF(AL777="4x4",2,3)))&amp;")")</f>
        <v/>
      </c>
      <c r="AC777" s="68" t="str">
        <f>IF(D777="MCC","MC Cable Wire Colors "&amp;_xlfn.XLOOKUP(C777,table_Termination[Connector],table_Termination[MCC_Wire_Colors]),"")</f>
        <v/>
      </c>
      <c r="AD777" s="69"/>
      <c r="AG777" t="e">
        <f>IF(AND(LEFT(C777,2)="L6",_xlfn.NUMBERVALUE(LEFT(U777,3))&gt;250),"1ph",_xlfn.XLOOKUP(C777,table_Termination[Connector],table_Termination[Phasing]))</f>
        <v>#N/A</v>
      </c>
      <c r="AH777" t="e">
        <f>_xlfn.XLOOKUP('Order Entry'!AG777,lookup!$O$3:$O$7,lookup!$P$3:$P$7)</f>
        <v>#N/A</v>
      </c>
      <c r="AI777" t="e">
        <f>_xlfn.XLOOKUP('Order Entry'!AG777,lookup!$O$3:$O$7,lookup!$Q$3:$Q$7)</f>
        <v>#N/A</v>
      </c>
      <c r="AJ777">
        <f t="shared" si="120"/>
        <v>0</v>
      </c>
      <c r="AK777" t="e">
        <f>_xlfn.XLOOKUP(C777,table_Termination[Connector],table_Termination[Plate_Hole])</f>
        <v>#N/A</v>
      </c>
      <c r="AL777" t="e">
        <f>_xlfn.XLOOKUP(V777,lookup!$AD$68:$AD$72,lookup!$AC$68:$AC$72)</f>
        <v>#N/A</v>
      </c>
      <c r="AM777" s="44" t="str" cm="1">
        <f t="array" ref="AM777">IF(C777="","",IF(_xlfn.XLOOKUP(C777,table_Termination[Connector],table_Termination[Plate_Hole])=1.6,{"4x4","1G"},IF(_xlfn.XLOOKUP(C777,table_Termination[Connector],table_Termination[Plate_Hole])=2.1,"4x4","None")))</f>
        <v/>
      </c>
      <c r="AO777" s="44" t="str" cm="1">
        <f t="array" ref="AO777">IF(AM777="","None",_xlfn.XLOOKUP(_xlfn.ANCHORARRAY(AM777),lookup!$AC$68:$AC$72,lookup!$AD$68:$AD$72))</f>
        <v>None</v>
      </c>
      <c r="AQ777" s="44" t="s">
        <v>283</v>
      </c>
      <c r="AR777" t="str">
        <f>IF(C777="","",_xlfn.XLOOKUP(_xlfn.XLOOKUP(C777,table_Termination[Connector],table_Termination[SQD_Breaker]),Table_Breaker[breaker],Table_Breaker[Description]))</f>
        <v/>
      </c>
      <c r="AS777" t="str">
        <f>IF(C777="","",_xlfn.XLOOKUP(_xlfn.XLOOKUP(C777,table_Termination[Connector],table_Termination[HV_Siem_Breaker]),Table_Breaker[breaker],Table_Breaker[Description],""))</f>
        <v/>
      </c>
      <c r="AT777" s="44" t="s">
        <v>283</v>
      </c>
      <c r="AU777" t="e">
        <f t="shared" si="124"/>
        <v>#N/A</v>
      </c>
      <c r="AV777" t="e">
        <f t="shared" si="125"/>
        <v>#N/A</v>
      </c>
      <c r="AW777" s="44" t="str" cm="1">
        <f t="array" ref="AW777">IF(D777="","",_xlfn.TOROW(lookup!A958:A970))</f>
        <v/>
      </c>
    </row>
    <row r="778" spans="1:49" x14ac:dyDescent="0.25">
      <c r="A778" s="56">
        <v>769</v>
      </c>
      <c r="B778" s="57" t="str">
        <f t="shared" si="121"/>
        <v/>
      </c>
      <c r="C778" s="58"/>
      <c r="D778" s="58"/>
      <c r="E778" s="57"/>
      <c r="F778" s="57" t="str">
        <f t="shared" si="122"/>
        <v/>
      </c>
      <c r="G778" s="57"/>
      <c r="H778" s="59"/>
      <c r="I778" s="59" t="s">
        <v>183</v>
      </c>
      <c r="J778" s="59" t="s">
        <v>183</v>
      </c>
      <c r="K778" s="59"/>
      <c r="L778" s="60" t="str">
        <f t="shared" si="126"/>
        <v/>
      </c>
      <c r="M778" s="60" t="str">
        <f t="shared" si="127"/>
        <v/>
      </c>
      <c r="N778" s="59"/>
      <c r="O778" s="59"/>
      <c r="P778" s="61"/>
      <c r="Q778" s="61"/>
      <c r="R778" s="62" t="str">
        <f>IF(C778="","",_xlfn.XLOOKUP(C778,table_Termination[Connector],table_Termination[Conduit_Size]))</f>
        <v/>
      </c>
      <c r="S778" s="63" t="str">
        <f>IF(C778="","",_xlfn.XLOOKUP(C778,table_Termination[Connector],table_Termination[Wire AWG]))</f>
        <v/>
      </c>
      <c r="T778" s="64" t="str">
        <f t="shared" ref="T778:T841" si="129">IF(C778="","",IF(S778&lt;6,8,10))</f>
        <v/>
      </c>
      <c r="U778" s="65" t="str">
        <f>IF(C778="","",LEFT(_xlfn.XLOOKUP(C778,table_Termination[Connector],table_Termination[Voltage]),3))</f>
        <v/>
      </c>
      <c r="V778" s="66" t="str">
        <f t="shared" si="128"/>
        <v/>
      </c>
      <c r="W778" s="64" t="str" cm="1">
        <f t="array" aca="1" ref="W778" ca="1">IF(C778="","",IF(D778="MCC","------",IF(K778="","Black",_xlfn.XLOOKUP(K778,Table_RotateWireColor[circuit],INDIRECT("Table_RotateWireColor["&amp;U778&amp;"]")))))</f>
        <v/>
      </c>
      <c r="X778" s="64" t="str" cm="1">
        <f t="array" aca="1" ref="X778" ca="1">IF(C778="","",IF(D778="MCC","-----",IF(AH778=1,"-",IF(K778="","Red",_xlfn.XLOOKUP(L778,Table_RotateWireColor[circuit],INDIRECT("Table_RotateWireColor["&amp;U778&amp;"]"))))))</f>
        <v/>
      </c>
      <c r="Y778" s="64" t="str" cm="1">
        <f t="array" aca="1" ref="Y778" ca="1">IF(C778="","",IF(D778="MCC","-----",IF(AH778&lt;=2,"-",IF(K778="","Blue",_xlfn.XLOOKUP(M778,Table_RotateWireColor[circuit],INDIRECT("Table_RotateWireColor["&amp;U778&amp;"]"))))))</f>
        <v/>
      </c>
      <c r="Z778" s="64" t="str" cm="1">
        <f t="array" aca="1" ref="Z778" ca="1">IF(C778="","",IF(D778="MCC","-----",IF(AI778&lt;&gt;1,"-",IF(K778="","White",_xlfn.XLOOKUP("N",Table_RotateWireColor[circuit],INDIRECT("Table_RotateWireColor["&amp;U778&amp;"]"))))))</f>
        <v/>
      </c>
      <c r="AA778" s="64" t="str">
        <f t="shared" si="123"/>
        <v/>
      </c>
      <c r="AB778" s="67" t="str">
        <f>IF(C778="","","PWxx-"&amp;_xlfn.XLOOKUP(C778,table_Termination[Connector],table_Termination[Abbreviation])&amp;"T-xxSALx("&amp;IF(D778="LFMC",0,IF(D778="MCC",1,3))&amp;IF(Q778="Bolt",1,0)&amp;IF(AL778="None",0,IF(AL778="1G",1,IF(AL778="4x4",2,3)))&amp;")")</f>
        <v/>
      </c>
      <c r="AC778" s="68" t="str">
        <f>IF(D778="MCC","MC Cable Wire Colors "&amp;_xlfn.XLOOKUP(C778,table_Termination[Connector],table_Termination[MCC_Wire_Colors]),"")</f>
        <v/>
      </c>
      <c r="AD778" s="69"/>
      <c r="AG778" t="e">
        <f>IF(AND(LEFT(C778,2)="L6",_xlfn.NUMBERVALUE(LEFT(U778,3))&gt;250),"1ph",_xlfn.XLOOKUP(C778,table_Termination[Connector],table_Termination[Phasing]))</f>
        <v>#N/A</v>
      </c>
      <c r="AH778" t="e">
        <f>_xlfn.XLOOKUP('Order Entry'!AG778,lookup!$O$3:$O$7,lookup!$P$3:$P$7)</f>
        <v>#N/A</v>
      </c>
      <c r="AI778" t="e">
        <f>_xlfn.XLOOKUP('Order Entry'!AG778,lookup!$O$3:$O$7,lookup!$Q$3:$Q$7)</f>
        <v>#N/A</v>
      </c>
      <c r="AJ778">
        <f t="shared" ref="AJ778:AJ841" si="130">IF(_xlfn.NUMBERVALUE(LEFT(K778,3))=120,208,_xlfn.NUMBERVALUE(LEFT(K778,3)))</f>
        <v>0</v>
      </c>
      <c r="AK778" t="e">
        <f>_xlfn.XLOOKUP(C778,table_Termination[Connector],table_Termination[Plate_Hole])</f>
        <v>#N/A</v>
      </c>
      <c r="AL778" t="e">
        <f>_xlfn.XLOOKUP(V778,lookup!$AD$68:$AD$72,lookup!$AC$68:$AC$72)</f>
        <v>#N/A</v>
      </c>
      <c r="AM778" s="44" t="str" cm="1">
        <f t="array" ref="AM778">IF(C778="","",IF(_xlfn.XLOOKUP(C778,table_Termination[Connector],table_Termination[Plate_Hole])=1.6,{"4x4","1G"},IF(_xlfn.XLOOKUP(C778,table_Termination[Connector],table_Termination[Plate_Hole])=2.1,"4x4","None")))</f>
        <v/>
      </c>
      <c r="AO778" s="44" t="str" cm="1">
        <f t="array" ref="AO778">IF(AM778="","None",_xlfn.XLOOKUP(_xlfn.ANCHORARRAY(AM778),lookup!$AC$68:$AC$72,lookup!$AD$68:$AD$72))</f>
        <v>None</v>
      </c>
      <c r="AQ778" s="44" t="s">
        <v>283</v>
      </c>
      <c r="AR778" t="str">
        <f>IF(C778="","",_xlfn.XLOOKUP(_xlfn.XLOOKUP(C778,table_Termination[Connector],table_Termination[SQD_Breaker]),Table_Breaker[breaker],Table_Breaker[Description]))</f>
        <v/>
      </c>
      <c r="AS778" t="str">
        <f>IF(C778="","",_xlfn.XLOOKUP(_xlfn.XLOOKUP(C778,table_Termination[Connector],table_Termination[HV_Siem_Breaker]),Table_Breaker[breaker],Table_Breaker[Description],""))</f>
        <v/>
      </c>
      <c r="AT778" s="44" t="s">
        <v>283</v>
      </c>
      <c r="AU778" t="e">
        <f t="shared" si="124"/>
        <v>#N/A</v>
      </c>
      <c r="AV778" t="e">
        <f t="shared" si="125"/>
        <v>#N/A</v>
      </c>
      <c r="AW778" s="44" t="str" cm="1">
        <f t="array" ref="AW778">IF(D778="","",_xlfn.TOROW(lookup!A959:A971))</f>
        <v/>
      </c>
    </row>
    <row r="779" spans="1:49" x14ac:dyDescent="0.25">
      <c r="A779" s="56">
        <v>770</v>
      </c>
      <c r="B779" s="57" t="str">
        <f t="shared" ref="B779:B842" si="131">IF(C779="","",1)</f>
        <v/>
      </c>
      <c r="C779" s="58"/>
      <c r="D779" s="58"/>
      <c r="E779" s="57"/>
      <c r="F779" s="57" t="str">
        <f t="shared" ref="F779:F842" si="132">IF(E779="","",6)</f>
        <v/>
      </c>
      <c r="G779" s="57"/>
      <c r="H779" s="59"/>
      <c r="I779" s="59" t="s">
        <v>183</v>
      </c>
      <c r="J779" s="59" t="s">
        <v>183</v>
      </c>
      <c r="K779" s="59"/>
      <c r="L779" s="60" t="str">
        <f t="shared" si="126"/>
        <v/>
      </c>
      <c r="M779" s="60" t="str">
        <f t="shared" si="127"/>
        <v/>
      </c>
      <c r="N779" s="59"/>
      <c r="O779" s="59"/>
      <c r="P779" s="61"/>
      <c r="Q779" s="61"/>
      <c r="R779" s="62" t="str">
        <f>IF(C779="","",_xlfn.XLOOKUP(C779,table_Termination[Connector],table_Termination[Conduit_Size]))</f>
        <v/>
      </c>
      <c r="S779" s="63" t="str">
        <f>IF(C779="","",_xlfn.XLOOKUP(C779,table_Termination[Connector],table_Termination[Wire AWG]))</f>
        <v/>
      </c>
      <c r="T779" s="64" t="str">
        <f t="shared" si="129"/>
        <v/>
      </c>
      <c r="U779" s="65" t="str">
        <f>IF(C779="","",LEFT(_xlfn.XLOOKUP(C779,table_Termination[Connector],table_Termination[Voltage]),3))</f>
        <v/>
      </c>
      <c r="V779" s="66" t="str">
        <f t="shared" si="128"/>
        <v/>
      </c>
      <c r="W779" s="64" t="str" cm="1">
        <f t="array" aca="1" ref="W779" ca="1">IF(C779="","",IF(D779="MCC","------",IF(K779="","Black",_xlfn.XLOOKUP(K779,Table_RotateWireColor[circuit],INDIRECT("Table_RotateWireColor["&amp;U779&amp;"]")))))</f>
        <v/>
      </c>
      <c r="X779" s="64" t="str" cm="1">
        <f t="array" aca="1" ref="X779" ca="1">IF(C779="","",IF(D779="MCC","-----",IF(AH779=1,"-",IF(K779="","Red",_xlfn.XLOOKUP(L779,Table_RotateWireColor[circuit],INDIRECT("Table_RotateWireColor["&amp;U779&amp;"]"))))))</f>
        <v/>
      </c>
      <c r="Y779" s="64" t="str" cm="1">
        <f t="array" aca="1" ref="Y779" ca="1">IF(C779="","",IF(D779="MCC","-----",IF(AH779&lt;=2,"-",IF(K779="","Blue",_xlfn.XLOOKUP(M779,Table_RotateWireColor[circuit],INDIRECT("Table_RotateWireColor["&amp;U779&amp;"]"))))))</f>
        <v/>
      </c>
      <c r="Z779" s="64" t="str" cm="1">
        <f t="array" aca="1" ref="Z779" ca="1">IF(C779="","",IF(D779="MCC","-----",IF(AI779&lt;&gt;1,"-",IF(K779="","White",_xlfn.XLOOKUP("N",Table_RotateWireColor[circuit],INDIRECT("Table_RotateWireColor["&amp;U779&amp;"]"))))))</f>
        <v/>
      </c>
      <c r="AA779" s="64" t="str">
        <f t="shared" ref="AA779:AA842" si="133">IF(C779="","",IF(D779="MCC","--&gt;","Green"))</f>
        <v/>
      </c>
      <c r="AB779" s="67" t="str">
        <f>IF(C779="","","PWxx-"&amp;_xlfn.XLOOKUP(C779,table_Termination[Connector],table_Termination[Abbreviation])&amp;"T-xxSALx("&amp;IF(D779="LFMC",0,IF(D779="MCC",1,3))&amp;IF(Q779="Bolt",1,0)&amp;IF(AL779="None",0,IF(AL779="1G",1,IF(AL779="4x4",2,3)))&amp;")")</f>
        <v/>
      </c>
      <c r="AC779" s="68" t="str">
        <f>IF(D779="MCC","MC Cable Wire Colors "&amp;_xlfn.XLOOKUP(C779,table_Termination[Connector],table_Termination[MCC_Wire_Colors]),"")</f>
        <v/>
      </c>
      <c r="AD779" s="69"/>
      <c r="AG779" t="e">
        <f>IF(AND(LEFT(C779,2)="L6",_xlfn.NUMBERVALUE(LEFT(U779,3))&gt;250),"1ph",_xlfn.XLOOKUP(C779,table_Termination[Connector],table_Termination[Phasing]))</f>
        <v>#N/A</v>
      </c>
      <c r="AH779" t="e">
        <f>_xlfn.XLOOKUP('Order Entry'!AG779,lookup!$O$3:$O$7,lookup!$P$3:$P$7)</f>
        <v>#N/A</v>
      </c>
      <c r="AI779" t="e">
        <f>_xlfn.XLOOKUP('Order Entry'!AG779,lookup!$O$3:$O$7,lookup!$Q$3:$Q$7)</f>
        <v>#N/A</v>
      </c>
      <c r="AJ779">
        <f t="shared" si="130"/>
        <v>0</v>
      </c>
      <c r="AK779" t="e">
        <f>_xlfn.XLOOKUP(C779,table_Termination[Connector],table_Termination[Plate_Hole])</f>
        <v>#N/A</v>
      </c>
      <c r="AL779" t="e">
        <f>_xlfn.XLOOKUP(V779,lookup!$AD$68:$AD$72,lookup!$AC$68:$AC$72)</f>
        <v>#N/A</v>
      </c>
      <c r="AM779" s="44" t="str" cm="1">
        <f t="array" ref="AM779">IF(C779="","",IF(_xlfn.XLOOKUP(C779,table_Termination[Connector],table_Termination[Plate_Hole])=1.6,{"4x4","1G"},IF(_xlfn.XLOOKUP(C779,table_Termination[Connector],table_Termination[Plate_Hole])=2.1,"4x4","None")))</f>
        <v/>
      </c>
      <c r="AO779" s="44" t="str" cm="1">
        <f t="array" ref="AO779">IF(AM779="","None",_xlfn.XLOOKUP(_xlfn.ANCHORARRAY(AM779),lookup!$AC$68:$AC$72,lookup!$AD$68:$AD$72))</f>
        <v>None</v>
      </c>
      <c r="AQ779" s="44" t="s">
        <v>283</v>
      </c>
      <c r="AR779" t="str">
        <f>IF(C779="","",_xlfn.XLOOKUP(_xlfn.XLOOKUP(C779,table_Termination[Connector],table_Termination[SQD_Breaker]),Table_Breaker[breaker],Table_Breaker[Description]))</f>
        <v/>
      </c>
      <c r="AS779" t="str">
        <f>IF(C779="","",_xlfn.XLOOKUP(_xlfn.XLOOKUP(C779,table_Termination[Connector],table_Termination[HV_Siem_Breaker]),Table_Breaker[breaker],Table_Breaker[Description],""))</f>
        <v/>
      </c>
      <c r="AT779" s="44" t="s">
        <v>283</v>
      </c>
      <c r="AU779" t="e">
        <f t="shared" si="124"/>
        <v>#N/A</v>
      </c>
      <c r="AV779" t="e">
        <f t="shared" si="125"/>
        <v>#N/A</v>
      </c>
      <c r="AW779" s="44" t="str" cm="1">
        <f t="array" ref="AW779">IF(D779="","",_xlfn.TOROW(lookup!A960:A972))</f>
        <v/>
      </c>
    </row>
    <row r="780" spans="1:49" x14ac:dyDescent="0.25">
      <c r="A780" s="56">
        <v>771</v>
      </c>
      <c r="B780" s="57" t="str">
        <f t="shared" si="131"/>
        <v/>
      </c>
      <c r="C780" s="58"/>
      <c r="D780" s="58"/>
      <c r="E780" s="57"/>
      <c r="F780" s="57" t="str">
        <f t="shared" si="132"/>
        <v/>
      </c>
      <c r="G780" s="57"/>
      <c r="H780" s="59"/>
      <c r="I780" s="59" t="s">
        <v>183</v>
      </c>
      <c r="J780" s="59" t="s">
        <v>183</v>
      </c>
      <c r="K780" s="59"/>
      <c r="L780" s="60" t="str">
        <f t="shared" si="126"/>
        <v/>
      </c>
      <c r="M780" s="60" t="str">
        <f t="shared" si="127"/>
        <v/>
      </c>
      <c r="N780" s="59"/>
      <c r="O780" s="59"/>
      <c r="P780" s="61"/>
      <c r="Q780" s="61"/>
      <c r="R780" s="62" t="str">
        <f>IF(C780="","",_xlfn.XLOOKUP(C780,table_Termination[Connector],table_Termination[Conduit_Size]))</f>
        <v/>
      </c>
      <c r="S780" s="63" t="str">
        <f>IF(C780="","",_xlfn.XLOOKUP(C780,table_Termination[Connector],table_Termination[Wire AWG]))</f>
        <v/>
      </c>
      <c r="T780" s="64" t="str">
        <f t="shared" si="129"/>
        <v/>
      </c>
      <c r="U780" s="65" t="str">
        <f>IF(C780="","",LEFT(_xlfn.XLOOKUP(C780,table_Termination[Connector],table_Termination[Voltage]),3))</f>
        <v/>
      </c>
      <c r="V780" s="66" t="str">
        <f t="shared" si="128"/>
        <v/>
      </c>
      <c r="W780" s="64" t="str" cm="1">
        <f t="array" aca="1" ref="W780" ca="1">IF(C780="","",IF(D780="MCC","------",IF(K780="","Black",_xlfn.XLOOKUP(K780,Table_RotateWireColor[circuit],INDIRECT("Table_RotateWireColor["&amp;U780&amp;"]")))))</f>
        <v/>
      </c>
      <c r="X780" s="64" t="str" cm="1">
        <f t="array" aca="1" ref="X780" ca="1">IF(C780="","",IF(D780="MCC","-----",IF(AH780=1,"-",IF(K780="","Red",_xlfn.XLOOKUP(L780,Table_RotateWireColor[circuit],INDIRECT("Table_RotateWireColor["&amp;U780&amp;"]"))))))</f>
        <v/>
      </c>
      <c r="Y780" s="64" t="str" cm="1">
        <f t="array" aca="1" ref="Y780" ca="1">IF(C780="","",IF(D780="MCC","-----",IF(AH780&lt;=2,"-",IF(K780="","Blue",_xlfn.XLOOKUP(M780,Table_RotateWireColor[circuit],INDIRECT("Table_RotateWireColor["&amp;U780&amp;"]"))))))</f>
        <v/>
      </c>
      <c r="Z780" s="64" t="str" cm="1">
        <f t="array" aca="1" ref="Z780" ca="1">IF(C780="","",IF(D780="MCC","-----",IF(AI780&lt;&gt;1,"-",IF(K780="","White",_xlfn.XLOOKUP("N",Table_RotateWireColor[circuit],INDIRECT("Table_RotateWireColor["&amp;U780&amp;"]"))))))</f>
        <v/>
      </c>
      <c r="AA780" s="64" t="str">
        <f t="shared" si="133"/>
        <v/>
      </c>
      <c r="AB780" s="67" t="str">
        <f>IF(C780="","","PWxx-"&amp;_xlfn.XLOOKUP(C780,table_Termination[Connector],table_Termination[Abbreviation])&amp;"T-xxSALx("&amp;IF(D780="LFMC",0,IF(D780="MCC",1,3))&amp;IF(Q780="Bolt",1,0)&amp;IF(AL780="None",0,IF(AL780="1G",1,IF(AL780="4x4",2,3)))&amp;")")</f>
        <v/>
      </c>
      <c r="AC780" s="68" t="str">
        <f>IF(D780="MCC","MC Cable Wire Colors "&amp;_xlfn.XLOOKUP(C780,table_Termination[Connector],table_Termination[MCC_Wire_Colors]),"")</f>
        <v/>
      </c>
      <c r="AD780" s="69"/>
      <c r="AG780" t="e">
        <f>IF(AND(LEFT(C780,2)="L6",_xlfn.NUMBERVALUE(LEFT(U780,3))&gt;250),"1ph",_xlfn.XLOOKUP(C780,table_Termination[Connector],table_Termination[Phasing]))</f>
        <v>#N/A</v>
      </c>
      <c r="AH780" t="e">
        <f>_xlfn.XLOOKUP('Order Entry'!AG780,lookup!$O$3:$O$7,lookup!$P$3:$P$7)</f>
        <v>#N/A</v>
      </c>
      <c r="AI780" t="e">
        <f>_xlfn.XLOOKUP('Order Entry'!AG780,lookup!$O$3:$O$7,lookup!$Q$3:$Q$7)</f>
        <v>#N/A</v>
      </c>
      <c r="AJ780">
        <f t="shared" si="130"/>
        <v>0</v>
      </c>
      <c r="AK780" t="e">
        <f>_xlfn.XLOOKUP(C780,table_Termination[Connector],table_Termination[Plate_Hole])</f>
        <v>#N/A</v>
      </c>
      <c r="AL780" t="e">
        <f>_xlfn.XLOOKUP(V780,lookup!$AD$68:$AD$72,lookup!$AC$68:$AC$72)</f>
        <v>#N/A</v>
      </c>
      <c r="AM780" s="44" t="str" cm="1">
        <f t="array" ref="AM780">IF(C780="","",IF(_xlfn.XLOOKUP(C780,table_Termination[Connector],table_Termination[Plate_Hole])=1.6,{"4x4","1G"},IF(_xlfn.XLOOKUP(C780,table_Termination[Connector],table_Termination[Plate_Hole])=2.1,"4x4","None")))</f>
        <v/>
      </c>
      <c r="AO780" s="44" t="str" cm="1">
        <f t="array" ref="AO780">IF(AM780="","None",_xlfn.XLOOKUP(_xlfn.ANCHORARRAY(AM780),lookup!$AC$68:$AC$72,lookup!$AD$68:$AD$72))</f>
        <v>None</v>
      </c>
      <c r="AQ780" s="44" t="s">
        <v>283</v>
      </c>
      <c r="AR780" t="str">
        <f>IF(C780="","",_xlfn.XLOOKUP(_xlfn.XLOOKUP(C780,table_Termination[Connector],table_Termination[SQD_Breaker]),Table_Breaker[breaker],Table_Breaker[Description]))</f>
        <v/>
      </c>
      <c r="AS780" t="str">
        <f>IF(C780="","",_xlfn.XLOOKUP(_xlfn.XLOOKUP(C780,table_Termination[Connector],table_Termination[HV_Siem_Breaker]),Table_Breaker[breaker],Table_Breaker[Description],""))</f>
        <v/>
      </c>
      <c r="AT780" s="44" t="s">
        <v>283</v>
      </c>
      <c r="AU780" t="e">
        <f t="shared" ref="AU780:AU843" si="134">IF(OR(AL780="",AL780="None"),"","1 Bolt")</f>
        <v>#N/A</v>
      </c>
      <c r="AV780" t="e">
        <f t="shared" ref="AV780:AV843" si="135">IF(OR(AL780="",AL780="None",AL780="60AH",AL780="2030AH",AL780="4x4"),"","2 Bolt Bracket")</f>
        <v>#N/A</v>
      </c>
      <c r="AW780" s="44" t="str" cm="1">
        <f t="array" ref="AW780">IF(D780="","",_xlfn.TOROW(lookup!A961:A973))</f>
        <v/>
      </c>
    </row>
    <row r="781" spans="1:49" x14ac:dyDescent="0.25">
      <c r="A781" s="56">
        <v>772</v>
      </c>
      <c r="B781" s="57" t="str">
        <f t="shared" si="131"/>
        <v/>
      </c>
      <c r="C781" s="58"/>
      <c r="D781" s="58"/>
      <c r="E781" s="57"/>
      <c r="F781" s="57" t="str">
        <f t="shared" si="132"/>
        <v/>
      </c>
      <c r="G781" s="57"/>
      <c r="H781" s="59"/>
      <c r="I781" s="59" t="s">
        <v>183</v>
      </c>
      <c r="J781" s="59" t="s">
        <v>183</v>
      </c>
      <c r="K781" s="59"/>
      <c r="L781" s="60" t="str">
        <f t="shared" si="126"/>
        <v/>
      </c>
      <c r="M781" s="60" t="str">
        <f t="shared" si="127"/>
        <v/>
      </c>
      <c r="N781" s="59"/>
      <c r="O781" s="59"/>
      <c r="P781" s="61"/>
      <c r="Q781" s="61"/>
      <c r="R781" s="62" t="str">
        <f>IF(C781="","",_xlfn.XLOOKUP(C781,table_Termination[Connector],table_Termination[Conduit_Size]))</f>
        <v/>
      </c>
      <c r="S781" s="63" t="str">
        <f>IF(C781="","",_xlfn.XLOOKUP(C781,table_Termination[Connector],table_Termination[Wire AWG]))</f>
        <v/>
      </c>
      <c r="T781" s="64" t="str">
        <f t="shared" si="129"/>
        <v/>
      </c>
      <c r="U781" s="65" t="str">
        <f>IF(C781="","",LEFT(_xlfn.XLOOKUP(C781,table_Termination[Connector],table_Termination[Voltage]),3))</f>
        <v/>
      </c>
      <c r="V781" s="66" t="str">
        <f t="shared" si="128"/>
        <v/>
      </c>
      <c r="W781" s="64" t="str" cm="1">
        <f t="array" aca="1" ref="W781" ca="1">IF(C781="","",IF(D781="MCC","------",IF(K781="","Black",_xlfn.XLOOKUP(K781,Table_RotateWireColor[circuit],INDIRECT("Table_RotateWireColor["&amp;U781&amp;"]")))))</f>
        <v/>
      </c>
      <c r="X781" s="64" t="str" cm="1">
        <f t="array" aca="1" ref="X781" ca="1">IF(C781="","",IF(D781="MCC","-----",IF(AH781=1,"-",IF(K781="","Red",_xlfn.XLOOKUP(L781,Table_RotateWireColor[circuit],INDIRECT("Table_RotateWireColor["&amp;U781&amp;"]"))))))</f>
        <v/>
      </c>
      <c r="Y781" s="64" t="str" cm="1">
        <f t="array" aca="1" ref="Y781" ca="1">IF(C781="","",IF(D781="MCC","-----",IF(AH781&lt;=2,"-",IF(K781="","Blue",_xlfn.XLOOKUP(M781,Table_RotateWireColor[circuit],INDIRECT("Table_RotateWireColor["&amp;U781&amp;"]"))))))</f>
        <v/>
      </c>
      <c r="Z781" s="64" t="str" cm="1">
        <f t="array" aca="1" ref="Z781" ca="1">IF(C781="","",IF(D781="MCC","-----",IF(AI781&lt;&gt;1,"-",IF(K781="","White",_xlfn.XLOOKUP("N",Table_RotateWireColor[circuit],INDIRECT("Table_RotateWireColor["&amp;U781&amp;"]"))))))</f>
        <v/>
      </c>
      <c r="AA781" s="64" t="str">
        <f t="shared" si="133"/>
        <v/>
      </c>
      <c r="AB781" s="67" t="str">
        <f>IF(C781="","","PWxx-"&amp;_xlfn.XLOOKUP(C781,table_Termination[Connector],table_Termination[Abbreviation])&amp;"T-xxSALx("&amp;IF(D781="LFMC",0,IF(D781="MCC",1,3))&amp;IF(Q781="Bolt",1,0)&amp;IF(AL781="None",0,IF(AL781="1G",1,IF(AL781="4x4",2,3)))&amp;")")</f>
        <v/>
      </c>
      <c r="AC781" s="68" t="str">
        <f>IF(D781="MCC","MC Cable Wire Colors "&amp;_xlfn.XLOOKUP(C781,table_Termination[Connector],table_Termination[MCC_Wire_Colors]),"")</f>
        <v/>
      </c>
      <c r="AD781" s="69"/>
      <c r="AG781" t="e">
        <f>IF(AND(LEFT(C781,2)="L6",_xlfn.NUMBERVALUE(LEFT(U781,3))&gt;250),"1ph",_xlfn.XLOOKUP(C781,table_Termination[Connector],table_Termination[Phasing]))</f>
        <v>#N/A</v>
      </c>
      <c r="AH781" t="e">
        <f>_xlfn.XLOOKUP('Order Entry'!AG781,lookup!$O$3:$O$7,lookup!$P$3:$P$7)</f>
        <v>#N/A</v>
      </c>
      <c r="AI781" t="e">
        <f>_xlfn.XLOOKUP('Order Entry'!AG781,lookup!$O$3:$O$7,lookup!$Q$3:$Q$7)</f>
        <v>#N/A</v>
      </c>
      <c r="AJ781">
        <f t="shared" si="130"/>
        <v>0</v>
      </c>
      <c r="AK781" t="e">
        <f>_xlfn.XLOOKUP(C781,table_Termination[Connector],table_Termination[Plate_Hole])</f>
        <v>#N/A</v>
      </c>
      <c r="AL781" t="e">
        <f>_xlfn.XLOOKUP(V781,lookup!$AD$68:$AD$72,lookup!$AC$68:$AC$72)</f>
        <v>#N/A</v>
      </c>
      <c r="AM781" s="44" t="str" cm="1">
        <f t="array" ref="AM781">IF(C781="","",IF(_xlfn.XLOOKUP(C781,table_Termination[Connector],table_Termination[Plate_Hole])=1.6,{"4x4","1G"},IF(_xlfn.XLOOKUP(C781,table_Termination[Connector],table_Termination[Plate_Hole])=2.1,"4x4","None")))</f>
        <v/>
      </c>
      <c r="AO781" s="44" t="str" cm="1">
        <f t="array" ref="AO781">IF(AM781="","None",_xlfn.XLOOKUP(_xlfn.ANCHORARRAY(AM781),lookup!$AC$68:$AC$72,lookup!$AD$68:$AD$72))</f>
        <v>None</v>
      </c>
      <c r="AQ781" s="44" t="s">
        <v>283</v>
      </c>
      <c r="AR781" t="str">
        <f>IF(C781="","",_xlfn.XLOOKUP(_xlfn.XLOOKUP(C781,table_Termination[Connector],table_Termination[SQD_Breaker]),Table_Breaker[breaker],Table_Breaker[Description]))</f>
        <v/>
      </c>
      <c r="AS781" t="str">
        <f>IF(C781="","",_xlfn.XLOOKUP(_xlfn.XLOOKUP(C781,table_Termination[Connector],table_Termination[HV_Siem_Breaker]),Table_Breaker[breaker],Table_Breaker[Description],""))</f>
        <v/>
      </c>
      <c r="AT781" s="44" t="s">
        <v>283</v>
      </c>
      <c r="AU781" t="e">
        <f t="shared" si="134"/>
        <v>#N/A</v>
      </c>
      <c r="AV781" t="e">
        <f t="shared" si="135"/>
        <v>#N/A</v>
      </c>
      <c r="AW781" s="44" t="str" cm="1">
        <f t="array" ref="AW781">IF(D781="","",_xlfn.TOROW(lookup!A962:A974))</f>
        <v/>
      </c>
    </row>
    <row r="782" spans="1:49" x14ac:dyDescent="0.25">
      <c r="A782" s="56">
        <v>773</v>
      </c>
      <c r="B782" s="57" t="str">
        <f t="shared" si="131"/>
        <v/>
      </c>
      <c r="C782" s="58"/>
      <c r="D782" s="58"/>
      <c r="E782" s="57"/>
      <c r="F782" s="57" t="str">
        <f t="shared" si="132"/>
        <v/>
      </c>
      <c r="G782" s="57"/>
      <c r="H782" s="59"/>
      <c r="I782" s="59" t="s">
        <v>183</v>
      </c>
      <c r="J782" s="59" t="s">
        <v>183</v>
      </c>
      <c r="K782" s="59"/>
      <c r="L782" s="60" t="str">
        <f t="shared" si="126"/>
        <v/>
      </c>
      <c r="M782" s="60" t="str">
        <f t="shared" si="127"/>
        <v/>
      </c>
      <c r="N782" s="59"/>
      <c r="O782" s="59"/>
      <c r="P782" s="61"/>
      <c r="Q782" s="61"/>
      <c r="R782" s="62" t="str">
        <f>IF(C782="","",_xlfn.XLOOKUP(C782,table_Termination[Connector],table_Termination[Conduit_Size]))</f>
        <v/>
      </c>
      <c r="S782" s="63" t="str">
        <f>IF(C782="","",_xlfn.XLOOKUP(C782,table_Termination[Connector],table_Termination[Wire AWG]))</f>
        <v/>
      </c>
      <c r="T782" s="64" t="str">
        <f t="shared" si="129"/>
        <v/>
      </c>
      <c r="U782" s="65" t="str">
        <f>IF(C782="","",LEFT(_xlfn.XLOOKUP(C782,table_Termination[Connector],table_Termination[Voltage]),3))</f>
        <v/>
      </c>
      <c r="V782" s="66" t="str">
        <f t="shared" si="128"/>
        <v/>
      </c>
      <c r="W782" s="64" t="str" cm="1">
        <f t="array" aca="1" ref="W782" ca="1">IF(C782="","",IF(D782="MCC","------",IF(K782="","Black",_xlfn.XLOOKUP(K782,Table_RotateWireColor[circuit],INDIRECT("Table_RotateWireColor["&amp;U782&amp;"]")))))</f>
        <v/>
      </c>
      <c r="X782" s="64" t="str" cm="1">
        <f t="array" aca="1" ref="X782" ca="1">IF(C782="","",IF(D782="MCC","-----",IF(AH782=1,"-",IF(K782="","Red",_xlfn.XLOOKUP(L782,Table_RotateWireColor[circuit],INDIRECT("Table_RotateWireColor["&amp;U782&amp;"]"))))))</f>
        <v/>
      </c>
      <c r="Y782" s="64" t="str" cm="1">
        <f t="array" aca="1" ref="Y782" ca="1">IF(C782="","",IF(D782="MCC","-----",IF(AH782&lt;=2,"-",IF(K782="","Blue",_xlfn.XLOOKUP(M782,Table_RotateWireColor[circuit],INDIRECT("Table_RotateWireColor["&amp;U782&amp;"]"))))))</f>
        <v/>
      </c>
      <c r="Z782" s="64" t="str" cm="1">
        <f t="array" aca="1" ref="Z782" ca="1">IF(C782="","",IF(D782="MCC","-----",IF(AI782&lt;&gt;1,"-",IF(K782="","White",_xlfn.XLOOKUP("N",Table_RotateWireColor[circuit],INDIRECT("Table_RotateWireColor["&amp;U782&amp;"]"))))))</f>
        <v/>
      </c>
      <c r="AA782" s="64" t="str">
        <f t="shared" si="133"/>
        <v/>
      </c>
      <c r="AB782" s="67" t="str">
        <f>IF(C782="","","PWxx-"&amp;_xlfn.XLOOKUP(C782,table_Termination[Connector],table_Termination[Abbreviation])&amp;"T-xxSALx("&amp;IF(D782="LFMC",0,IF(D782="MCC",1,3))&amp;IF(Q782="Bolt",1,0)&amp;IF(AL782="None",0,IF(AL782="1G",1,IF(AL782="4x4",2,3)))&amp;")")</f>
        <v/>
      </c>
      <c r="AC782" s="68" t="str">
        <f>IF(D782="MCC","MC Cable Wire Colors "&amp;_xlfn.XLOOKUP(C782,table_Termination[Connector],table_Termination[MCC_Wire_Colors]),"")</f>
        <v/>
      </c>
      <c r="AD782" s="69"/>
      <c r="AG782" t="e">
        <f>IF(AND(LEFT(C782,2)="L6",_xlfn.NUMBERVALUE(LEFT(U782,3))&gt;250),"1ph",_xlfn.XLOOKUP(C782,table_Termination[Connector],table_Termination[Phasing]))</f>
        <v>#N/A</v>
      </c>
      <c r="AH782" t="e">
        <f>_xlfn.XLOOKUP('Order Entry'!AG782,lookup!$O$3:$O$7,lookup!$P$3:$P$7)</f>
        <v>#N/A</v>
      </c>
      <c r="AI782" t="e">
        <f>_xlfn.XLOOKUP('Order Entry'!AG782,lookup!$O$3:$O$7,lookup!$Q$3:$Q$7)</f>
        <v>#N/A</v>
      </c>
      <c r="AJ782">
        <f t="shared" si="130"/>
        <v>0</v>
      </c>
      <c r="AK782" t="e">
        <f>_xlfn.XLOOKUP(C782,table_Termination[Connector],table_Termination[Plate_Hole])</f>
        <v>#N/A</v>
      </c>
      <c r="AL782" t="e">
        <f>_xlfn.XLOOKUP(V782,lookup!$AD$68:$AD$72,lookup!$AC$68:$AC$72)</f>
        <v>#N/A</v>
      </c>
      <c r="AM782" s="44" t="str" cm="1">
        <f t="array" ref="AM782">IF(C782="","",IF(_xlfn.XLOOKUP(C782,table_Termination[Connector],table_Termination[Plate_Hole])=1.6,{"4x4","1G"},IF(_xlfn.XLOOKUP(C782,table_Termination[Connector],table_Termination[Plate_Hole])=2.1,"4x4","None")))</f>
        <v/>
      </c>
      <c r="AO782" s="44" t="str" cm="1">
        <f t="array" ref="AO782">IF(AM782="","None",_xlfn.XLOOKUP(_xlfn.ANCHORARRAY(AM782),lookup!$AC$68:$AC$72,lookup!$AD$68:$AD$72))</f>
        <v>None</v>
      </c>
      <c r="AQ782" s="44" t="s">
        <v>283</v>
      </c>
      <c r="AR782" t="str">
        <f>IF(C782="","",_xlfn.XLOOKUP(_xlfn.XLOOKUP(C782,table_Termination[Connector],table_Termination[SQD_Breaker]),Table_Breaker[breaker],Table_Breaker[Description]))</f>
        <v/>
      </c>
      <c r="AS782" t="str">
        <f>IF(C782="","",_xlfn.XLOOKUP(_xlfn.XLOOKUP(C782,table_Termination[Connector],table_Termination[HV_Siem_Breaker]),Table_Breaker[breaker],Table_Breaker[Description],""))</f>
        <v/>
      </c>
      <c r="AT782" s="44" t="s">
        <v>283</v>
      </c>
      <c r="AU782" t="e">
        <f t="shared" si="134"/>
        <v>#N/A</v>
      </c>
      <c r="AV782" t="e">
        <f t="shared" si="135"/>
        <v>#N/A</v>
      </c>
      <c r="AW782" s="44" t="str" cm="1">
        <f t="array" ref="AW782">IF(D782="","",_xlfn.TOROW(lookup!A963:A975))</f>
        <v/>
      </c>
    </row>
    <row r="783" spans="1:49" x14ac:dyDescent="0.25">
      <c r="A783" s="56">
        <v>774</v>
      </c>
      <c r="B783" s="57" t="str">
        <f t="shared" si="131"/>
        <v/>
      </c>
      <c r="C783" s="58"/>
      <c r="D783" s="58"/>
      <c r="E783" s="57"/>
      <c r="F783" s="57" t="str">
        <f t="shared" si="132"/>
        <v/>
      </c>
      <c r="G783" s="57"/>
      <c r="H783" s="59"/>
      <c r="I783" s="59" t="s">
        <v>183</v>
      </c>
      <c r="J783" s="59" t="s">
        <v>183</v>
      </c>
      <c r="K783" s="59"/>
      <c r="L783" s="60" t="str">
        <f t="shared" si="126"/>
        <v/>
      </c>
      <c r="M783" s="60" t="str">
        <f t="shared" si="127"/>
        <v/>
      </c>
      <c r="N783" s="59"/>
      <c r="O783" s="59"/>
      <c r="P783" s="61"/>
      <c r="Q783" s="61"/>
      <c r="R783" s="62" t="str">
        <f>IF(C783="","",_xlfn.XLOOKUP(C783,table_Termination[Connector],table_Termination[Conduit_Size]))</f>
        <v/>
      </c>
      <c r="S783" s="63" t="str">
        <f>IF(C783="","",_xlfn.XLOOKUP(C783,table_Termination[Connector],table_Termination[Wire AWG]))</f>
        <v/>
      </c>
      <c r="T783" s="64" t="str">
        <f t="shared" si="129"/>
        <v/>
      </c>
      <c r="U783" s="65" t="str">
        <f>IF(C783="","",LEFT(_xlfn.XLOOKUP(C783,table_Termination[Connector],table_Termination[Voltage]),3))</f>
        <v/>
      </c>
      <c r="V783" s="66" t="str">
        <f t="shared" si="128"/>
        <v/>
      </c>
      <c r="W783" s="64" t="str" cm="1">
        <f t="array" aca="1" ref="W783" ca="1">IF(C783="","",IF(D783="MCC","------",IF(K783="","Black",_xlfn.XLOOKUP(K783,Table_RotateWireColor[circuit],INDIRECT("Table_RotateWireColor["&amp;U783&amp;"]")))))</f>
        <v/>
      </c>
      <c r="X783" s="64" t="str" cm="1">
        <f t="array" aca="1" ref="X783" ca="1">IF(C783="","",IF(D783="MCC","-----",IF(AH783=1,"-",IF(K783="","Red",_xlfn.XLOOKUP(L783,Table_RotateWireColor[circuit],INDIRECT("Table_RotateWireColor["&amp;U783&amp;"]"))))))</f>
        <v/>
      </c>
      <c r="Y783" s="64" t="str" cm="1">
        <f t="array" aca="1" ref="Y783" ca="1">IF(C783="","",IF(D783="MCC","-----",IF(AH783&lt;=2,"-",IF(K783="","Blue",_xlfn.XLOOKUP(M783,Table_RotateWireColor[circuit],INDIRECT("Table_RotateWireColor["&amp;U783&amp;"]"))))))</f>
        <v/>
      </c>
      <c r="Z783" s="64" t="str" cm="1">
        <f t="array" aca="1" ref="Z783" ca="1">IF(C783="","",IF(D783="MCC","-----",IF(AI783&lt;&gt;1,"-",IF(K783="","White",_xlfn.XLOOKUP("N",Table_RotateWireColor[circuit],INDIRECT("Table_RotateWireColor["&amp;U783&amp;"]"))))))</f>
        <v/>
      </c>
      <c r="AA783" s="64" t="str">
        <f t="shared" si="133"/>
        <v/>
      </c>
      <c r="AB783" s="67" t="str">
        <f>IF(C783="","","PWxx-"&amp;_xlfn.XLOOKUP(C783,table_Termination[Connector],table_Termination[Abbreviation])&amp;"T-xxSALx("&amp;IF(D783="LFMC",0,IF(D783="MCC",1,3))&amp;IF(Q783="Bolt",1,0)&amp;IF(AL783="None",0,IF(AL783="1G",1,IF(AL783="4x4",2,3)))&amp;")")</f>
        <v/>
      </c>
      <c r="AC783" s="68" t="str">
        <f>IF(D783="MCC","MC Cable Wire Colors "&amp;_xlfn.XLOOKUP(C783,table_Termination[Connector],table_Termination[MCC_Wire_Colors]),"")</f>
        <v/>
      </c>
      <c r="AD783" s="69"/>
      <c r="AG783" t="e">
        <f>IF(AND(LEFT(C783,2)="L6",_xlfn.NUMBERVALUE(LEFT(U783,3))&gt;250),"1ph",_xlfn.XLOOKUP(C783,table_Termination[Connector],table_Termination[Phasing]))</f>
        <v>#N/A</v>
      </c>
      <c r="AH783" t="e">
        <f>_xlfn.XLOOKUP('Order Entry'!AG783,lookup!$O$3:$O$7,lookup!$P$3:$P$7)</f>
        <v>#N/A</v>
      </c>
      <c r="AI783" t="e">
        <f>_xlfn.XLOOKUP('Order Entry'!AG783,lookup!$O$3:$O$7,lookup!$Q$3:$Q$7)</f>
        <v>#N/A</v>
      </c>
      <c r="AJ783">
        <f t="shared" si="130"/>
        <v>0</v>
      </c>
      <c r="AK783" t="e">
        <f>_xlfn.XLOOKUP(C783,table_Termination[Connector],table_Termination[Plate_Hole])</f>
        <v>#N/A</v>
      </c>
      <c r="AL783" t="e">
        <f>_xlfn.XLOOKUP(V783,lookup!$AD$68:$AD$72,lookup!$AC$68:$AC$72)</f>
        <v>#N/A</v>
      </c>
      <c r="AM783" s="44" t="str" cm="1">
        <f t="array" ref="AM783">IF(C783="","",IF(_xlfn.XLOOKUP(C783,table_Termination[Connector],table_Termination[Plate_Hole])=1.6,{"4x4","1G"},IF(_xlfn.XLOOKUP(C783,table_Termination[Connector],table_Termination[Plate_Hole])=2.1,"4x4","None")))</f>
        <v/>
      </c>
      <c r="AO783" s="44" t="str" cm="1">
        <f t="array" ref="AO783">IF(AM783="","None",_xlfn.XLOOKUP(_xlfn.ANCHORARRAY(AM783),lookup!$AC$68:$AC$72,lookup!$AD$68:$AD$72))</f>
        <v>None</v>
      </c>
      <c r="AQ783" s="44" t="s">
        <v>283</v>
      </c>
      <c r="AR783" t="str">
        <f>IF(C783="","",_xlfn.XLOOKUP(_xlfn.XLOOKUP(C783,table_Termination[Connector],table_Termination[SQD_Breaker]),Table_Breaker[breaker],Table_Breaker[Description]))</f>
        <v/>
      </c>
      <c r="AS783" t="str">
        <f>IF(C783="","",_xlfn.XLOOKUP(_xlfn.XLOOKUP(C783,table_Termination[Connector],table_Termination[HV_Siem_Breaker]),Table_Breaker[breaker],Table_Breaker[Description],""))</f>
        <v/>
      </c>
      <c r="AT783" s="44" t="s">
        <v>283</v>
      </c>
      <c r="AU783" t="e">
        <f t="shared" si="134"/>
        <v>#N/A</v>
      </c>
      <c r="AV783" t="e">
        <f t="shared" si="135"/>
        <v>#N/A</v>
      </c>
      <c r="AW783" s="44" t="str" cm="1">
        <f t="array" ref="AW783">IF(D783="","",_xlfn.TOROW(lookup!A964:A976))</f>
        <v/>
      </c>
    </row>
    <row r="784" spans="1:49" x14ac:dyDescent="0.25">
      <c r="A784" s="56">
        <v>775</v>
      </c>
      <c r="B784" s="57" t="str">
        <f t="shared" si="131"/>
        <v/>
      </c>
      <c r="C784" s="58"/>
      <c r="D784" s="58"/>
      <c r="E784" s="57"/>
      <c r="F784" s="57" t="str">
        <f t="shared" si="132"/>
        <v/>
      </c>
      <c r="G784" s="57"/>
      <c r="H784" s="59"/>
      <c r="I784" s="59" t="s">
        <v>183</v>
      </c>
      <c r="J784" s="59" t="s">
        <v>183</v>
      </c>
      <c r="K784" s="59"/>
      <c r="L784" s="60" t="str">
        <f t="shared" si="126"/>
        <v/>
      </c>
      <c r="M784" s="60" t="str">
        <f t="shared" si="127"/>
        <v/>
      </c>
      <c r="N784" s="59"/>
      <c r="O784" s="59"/>
      <c r="P784" s="61"/>
      <c r="Q784" s="61"/>
      <c r="R784" s="62" t="str">
        <f>IF(C784="","",_xlfn.XLOOKUP(C784,table_Termination[Connector],table_Termination[Conduit_Size]))</f>
        <v/>
      </c>
      <c r="S784" s="63" t="str">
        <f>IF(C784="","",_xlfn.XLOOKUP(C784,table_Termination[Connector],table_Termination[Wire AWG]))</f>
        <v/>
      </c>
      <c r="T784" s="64" t="str">
        <f t="shared" si="129"/>
        <v/>
      </c>
      <c r="U784" s="65" t="str">
        <f>IF(C784="","",LEFT(_xlfn.XLOOKUP(C784,table_Termination[Connector],table_Termination[Voltage]),3))</f>
        <v/>
      </c>
      <c r="V784" s="66" t="str">
        <f t="shared" si="128"/>
        <v/>
      </c>
      <c r="W784" s="64" t="str" cm="1">
        <f t="array" aca="1" ref="W784" ca="1">IF(C784="","",IF(D784="MCC","------",IF(K784="","Black",_xlfn.XLOOKUP(K784,Table_RotateWireColor[circuit],INDIRECT("Table_RotateWireColor["&amp;U784&amp;"]")))))</f>
        <v/>
      </c>
      <c r="X784" s="64" t="str" cm="1">
        <f t="array" aca="1" ref="X784" ca="1">IF(C784="","",IF(D784="MCC","-----",IF(AH784=1,"-",IF(K784="","Red",_xlfn.XLOOKUP(L784,Table_RotateWireColor[circuit],INDIRECT("Table_RotateWireColor["&amp;U784&amp;"]"))))))</f>
        <v/>
      </c>
      <c r="Y784" s="64" t="str" cm="1">
        <f t="array" aca="1" ref="Y784" ca="1">IF(C784="","",IF(D784="MCC","-----",IF(AH784&lt;=2,"-",IF(K784="","Blue",_xlfn.XLOOKUP(M784,Table_RotateWireColor[circuit],INDIRECT("Table_RotateWireColor["&amp;U784&amp;"]"))))))</f>
        <v/>
      </c>
      <c r="Z784" s="64" t="str" cm="1">
        <f t="array" aca="1" ref="Z784" ca="1">IF(C784="","",IF(D784="MCC","-----",IF(AI784&lt;&gt;1,"-",IF(K784="","White",_xlfn.XLOOKUP("N",Table_RotateWireColor[circuit],INDIRECT("Table_RotateWireColor["&amp;U784&amp;"]"))))))</f>
        <v/>
      </c>
      <c r="AA784" s="64" t="str">
        <f t="shared" si="133"/>
        <v/>
      </c>
      <c r="AB784" s="67" t="str">
        <f>IF(C784="","","PWxx-"&amp;_xlfn.XLOOKUP(C784,table_Termination[Connector],table_Termination[Abbreviation])&amp;"T-xxSALx("&amp;IF(D784="LFMC",0,IF(D784="MCC",1,3))&amp;IF(Q784="Bolt",1,0)&amp;IF(AL784="None",0,IF(AL784="1G",1,IF(AL784="4x4",2,3)))&amp;")")</f>
        <v/>
      </c>
      <c r="AC784" s="68" t="str">
        <f>IF(D784="MCC","MC Cable Wire Colors "&amp;_xlfn.XLOOKUP(C784,table_Termination[Connector],table_Termination[MCC_Wire_Colors]),"")</f>
        <v/>
      </c>
      <c r="AD784" s="69"/>
      <c r="AG784" t="e">
        <f>IF(AND(LEFT(C784,2)="L6",_xlfn.NUMBERVALUE(LEFT(U784,3))&gt;250),"1ph",_xlfn.XLOOKUP(C784,table_Termination[Connector],table_Termination[Phasing]))</f>
        <v>#N/A</v>
      </c>
      <c r="AH784" t="e">
        <f>_xlfn.XLOOKUP('Order Entry'!AG784,lookup!$O$3:$O$7,lookup!$P$3:$P$7)</f>
        <v>#N/A</v>
      </c>
      <c r="AI784" t="e">
        <f>_xlfn.XLOOKUP('Order Entry'!AG784,lookup!$O$3:$O$7,lookup!$Q$3:$Q$7)</f>
        <v>#N/A</v>
      </c>
      <c r="AJ784">
        <f t="shared" si="130"/>
        <v>0</v>
      </c>
      <c r="AK784" t="e">
        <f>_xlfn.XLOOKUP(C784,table_Termination[Connector],table_Termination[Plate_Hole])</f>
        <v>#N/A</v>
      </c>
      <c r="AL784" t="e">
        <f>_xlfn.XLOOKUP(V784,lookup!$AD$68:$AD$72,lookup!$AC$68:$AC$72)</f>
        <v>#N/A</v>
      </c>
      <c r="AM784" s="44" t="str" cm="1">
        <f t="array" ref="AM784">IF(C784="","",IF(_xlfn.XLOOKUP(C784,table_Termination[Connector],table_Termination[Plate_Hole])=1.6,{"4x4","1G"},IF(_xlfn.XLOOKUP(C784,table_Termination[Connector],table_Termination[Plate_Hole])=2.1,"4x4","None")))</f>
        <v/>
      </c>
      <c r="AO784" s="44" t="str" cm="1">
        <f t="array" ref="AO784">IF(AM784="","None",_xlfn.XLOOKUP(_xlfn.ANCHORARRAY(AM784),lookup!$AC$68:$AC$72,lookup!$AD$68:$AD$72))</f>
        <v>None</v>
      </c>
      <c r="AQ784" s="44" t="s">
        <v>283</v>
      </c>
      <c r="AR784" t="str">
        <f>IF(C784="","",_xlfn.XLOOKUP(_xlfn.XLOOKUP(C784,table_Termination[Connector],table_Termination[SQD_Breaker]),Table_Breaker[breaker],Table_Breaker[Description]))</f>
        <v/>
      </c>
      <c r="AS784" t="str">
        <f>IF(C784="","",_xlfn.XLOOKUP(_xlfn.XLOOKUP(C784,table_Termination[Connector],table_Termination[HV_Siem_Breaker]),Table_Breaker[breaker],Table_Breaker[Description],""))</f>
        <v/>
      </c>
      <c r="AT784" s="44" t="s">
        <v>283</v>
      </c>
      <c r="AU784" t="e">
        <f t="shared" si="134"/>
        <v>#N/A</v>
      </c>
      <c r="AV784" t="e">
        <f t="shared" si="135"/>
        <v>#N/A</v>
      </c>
      <c r="AW784" s="44" t="str" cm="1">
        <f t="array" ref="AW784">IF(D784="","",_xlfn.TOROW(lookup!A965:A977))</f>
        <v/>
      </c>
    </row>
    <row r="785" spans="1:49" x14ac:dyDescent="0.25">
      <c r="A785" s="56">
        <v>776</v>
      </c>
      <c r="B785" s="57" t="str">
        <f t="shared" si="131"/>
        <v/>
      </c>
      <c r="C785" s="58"/>
      <c r="D785" s="58"/>
      <c r="E785" s="57"/>
      <c r="F785" s="57" t="str">
        <f t="shared" si="132"/>
        <v/>
      </c>
      <c r="G785" s="57"/>
      <c r="H785" s="59"/>
      <c r="I785" s="59" t="s">
        <v>183</v>
      </c>
      <c r="J785" s="59" t="s">
        <v>183</v>
      </c>
      <c r="K785" s="59"/>
      <c r="L785" s="60" t="str">
        <f t="shared" si="126"/>
        <v/>
      </c>
      <c r="M785" s="60" t="str">
        <f t="shared" si="127"/>
        <v/>
      </c>
      <c r="N785" s="59"/>
      <c r="O785" s="59"/>
      <c r="P785" s="61"/>
      <c r="Q785" s="61"/>
      <c r="R785" s="62" t="str">
        <f>IF(C785="","",_xlfn.XLOOKUP(C785,table_Termination[Connector],table_Termination[Conduit_Size]))</f>
        <v/>
      </c>
      <c r="S785" s="63" t="str">
        <f>IF(C785="","",_xlfn.XLOOKUP(C785,table_Termination[Connector],table_Termination[Wire AWG]))</f>
        <v/>
      </c>
      <c r="T785" s="64" t="str">
        <f t="shared" si="129"/>
        <v/>
      </c>
      <c r="U785" s="65" t="str">
        <f>IF(C785="","",LEFT(_xlfn.XLOOKUP(C785,table_Termination[Connector],table_Termination[Voltage]),3))</f>
        <v/>
      </c>
      <c r="V785" s="66" t="str">
        <f t="shared" si="128"/>
        <v/>
      </c>
      <c r="W785" s="64" t="str" cm="1">
        <f t="array" aca="1" ref="W785" ca="1">IF(C785="","",IF(D785="MCC","------",IF(K785="","Black",_xlfn.XLOOKUP(K785,Table_RotateWireColor[circuit],INDIRECT("Table_RotateWireColor["&amp;U785&amp;"]")))))</f>
        <v/>
      </c>
      <c r="X785" s="64" t="str" cm="1">
        <f t="array" aca="1" ref="X785" ca="1">IF(C785="","",IF(D785="MCC","-----",IF(AH785=1,"-",IF(K785="","Red",_xlfn.XLOOKUP(L785,Table_RotateWireColor[circuit],INDIRECT("Table_RotateWireColor["&amp;U785&amp;"]"))))))</f>
        <v/>
      </c>
      <c r="Y785" s="64" t="str" cm="1">
        <f t="array" aca="1" ref="Y785" ca="1">IF(C785="","",IF(D785="MCC","-----",IF(AH785&lt;=2,"-",IF(K785="","Blue",_xlfn.XLOOKUP(M785,Table_RotateWireColor[circuit],INDIRECT("Table_RotateWireColor["&amp;U785&amp;"]"))))))</f>
        <v/>
      </c>
      <c r="Z785" s="64" t="str" cm="1">
        <f t="array" aca="1" ref="Z785" ca="1">IF(C785="","",IF(D785="MCC","-----",IF(AI785&lt;&gt;1,"-",IF(K785="","White",_xlfn.XLOOKUP("N",Table_RotateWireColor[circuit],INDIRECT("Table_RotateWireColor["&amp;U785&amp;"]"))))))</f>
        <v/>
      </c>
      <c r="AA785" s="64" t="str">
        <f t="shared" si="133"/>
        <v/>
      </c>
      <c r="AB785" s="67" t="str">
        <f>IF(C785="","","PWxx-"&amp;_xlfn.XLOOKUP(C785,table_Termination[Connector],table_Termination[Abbreviation])&amp;"T-xxSALx("&amp;IF(D785="LFMC",0,IF(D785="MCC",1,3))&amp;IF(Q785="Bolt",1,0)&amp;IF(AL785="None",0,IF(AL785="1G",1,IF(AL785="4x4",2,3)))&amp;")")</f>
        <v/>
      </c>
      <c r="AC785" s="68" t="str">
        <f>IF(D785="MCC","MC Cable Wire Colors "&amp;_xlfn.XLOOKUP(C785,table_Termination[Connector],table_Termination[MCC_Wire_Colors]),"")</f>
        <v/>
      </c>
      <c r="AD785" s="69"/>
      <c r="AG785" t="e">
        <f>IF(AND(LEFT(C785,2)="L6",_xlfn.NUMBERVALUE(LEFT(U785,3))&gt;250),"1ph",_xlfn.XLOOKUP(C785,table_Termination[Connector],table_Termination[Phasing]))</f>
        <v>#N/A</v>
      </c>
      <c r="AH785" t="e">
        <f>_xlfn.XLOOKUP('Order Entry'!AG785,lookup!$O$3:$O$7,lookup!$P$3:$P$7)</f>
        <v>#N/A</v>
      </c>
      <c r="AI785" t="e">
        <f>_xlfn.XLOOKUP('Order Entry'!AG785,lookup!$O$3:$O$7,lookup!$Q$3:$Q$7)</f>
        <v>#N/A</v>
      </c>
      <c r="AJ785">
        <f t="shared" si="130"/>
        <v>0</v>
      </c>
      <c r="AK785" t="e">
        <f>_xlfn.XLOOKUP(C785,table_Termination[Connector],table_Termination[Plate_Hole])</f>
        <v>#N/A</v>
      </c>
      <c r="AL785" t="e">
        <f>_xlfn.XLOOKUP(V785,lookup!$AD$68:$AD$72,lookup!$AC$68:$AC$72)</f>
        <v>#N/A</v>
      </c>
      <c r="AM785" s="44" t="str" cm="1">
        <f t="array" ref="AM785">IF(C785="","",IF(_xlfn.XLOOKUP(C785,table_Termination[Connector],table_Termination[Plate_Hole])=1.6,{"4x4","1G"},IF(_xlfn.XLOOKUP(C785,table_Termination[Connector],table_Termination[Plate_Hole])=2.1,"4x4","None")))</f>
        <v/>
      </c>
      <c r="AO785" s="44" t="str" cm="1">
        <f t="array" ref="AO785">IF(AM785="","None",_xlfn.XLOOKUP(_xlfn.ANCHORARRAY(AM785),lookup!$AC$68:$AC$72,lookup!$AD$68:$AD$72))</f>
        <v>None</v>
      </c>
      <c r="AQ785" s="44" t="s">
        <v>283</v>
      </c>
      <c r="AR785" t="str">
        <f>IF(C785="","",_xlfn.XLOOKUP(_xlfn.XLOOKUP(C785,table_Termination[Connector],table_Termination[SQD_Breaker]),Table_Breaker[breaker],Table_Breaker[Description]))</f>
        <v/>
      </c>
      <c r="AS785" t="str">
        <f>IF(C785="","",_xlfn.XLOOKUP(_xlfn.XLOOKUP(C785,table_Termination[Connector],table_Termination[HV_Siem_Breaker]),Table_Breaker[breaker],Table_Breaker[Description],""))</f>
        <v/>
      </c>
      <c r="AT785" s="44" t="s">
        <v>283</v>
      </c>
      <c r="AU785" t="e">
        <f t="shared" si="134"/>
        <v>#N/A</v>
      </c>
      <c r="AV785" t="e">
        <f t="shared" si="135"/>
        <v>#N/A</v>
      </c>
      <c r="AW785" s="44" t="str" cm="1">
        <f t="array" ref="AW785">IF(D785="","",_xlfn.TOROW(lookup!A966:A978))</f>
        <v/>
      </c>
    </row>
    <row r="786" spans="1:49" x14ac:dyDescent="0.25">
      <c r="A786" s="56">
        <v>777</v>
      </c>
      <c r="B786" s="57" t="str">
        <f t="shared" si="131"/>
        <v/>
      </c>
      <c r="C786" s="58"/>
      <c r="D786" s="58"/>
      <c r="E786" s="57"/>
      <c r="F786" s="57" t="str">
        <f t="shared" si="132"/>
        <v/>
      </c>
      <c r="G786" s="57"/>
      <c r="H786" s="59"/>
      <c r="I786" s="59" t="s">
        <v>183</v>
      </c>
      <c r="J786" s="59" t="s">
        <v>183</v>
      </c>
      <c r="K786" s="59"/>
      <c r="L786" s="60" t="str">
        <f t="shared" si="126"/>
        <v/>
      </c>
      <c r="M786" s="60" t="str">
        <f t="shared" si="127"/>
        <v/>
      </c>
      <c r="N786" s="59"/>
      <c r="O786" s="59"/>
      <c r="P786" s="61"/>
      <c r="Q786" s="61"/>
      <c r="R786" s="62" t="str">
        <f>IF(C786="","",_xlfn.XLOOKUP(C786,table_Termination[Connector],table_Termination[Conduit_Size]))</f>
        <v/>
      </c>
      <c r="S786" s="63" t="str">
        <f>IF(C786="","",_xlfn.XLOOKUP(C786,table_Termination[Connector],table_Termination[Wire AWG]))</f>
        <v/>
      </c>
      <c r="T786" s="64" t="str">
        <f t="shared" si="129"/>
        <v/>
      </c>
      <c r="U786" s="65" t="str">
        <f>IF(C786="","",LEFT(_xlfn.XLOOKUP(C786,table_Termination[Connector],table_Termination[Voltage]),3))</f>
        <v/>
      </c>
      <c r="V786" s="66" t="str">
        <f t="shared" si="128"/>
        <v/>
      </c>
      <c r="W786" s="64" t="str" cm="1">
        <f t="array" aca="1" ref="W786" ca="1">IF(C786="","",IF(D786="MCC","------",IF(K786="","Black",_xlfn.XLOOKUP(K786,Table_RotateWireColor[circuit],INDIRECT("Table_RotateWireColor["&amp;U786&amp;"]")))))</f>
        <v/>
      </c>
      <c r="X786" s="64" t="str" cm="1">
        <f t="array" aca="1" ref="X786" ca="1">IF(C786="","",IF(D786="MCC","-----",IF(AH786=1,"-",IF(K786="","Red",_xlfn.XLOOKUP(L786,Table_RotateWireColor[circuit],INDIRECT("Table_RotateWireColor["&amp;U786&amp;"]"))))))</f>
        <v/>
      </c>
      <c r="Y786" s="64" t="str" cm="1">
        <f t="array" aca="1" ref="Y786" ca="1">IF(C786="","",IF(D786="MCC","-----",IF(AH786&lt;=2,"-",IF(K786="","Blue",_xlfn.XLOOKUP(M786,Table_RotateWireColor[circuit],INDIRECT("Table_RotateWireColor["&amp;U786&amp;"]"))))))</f>
        <v/>
      </c>
      <c r="Z786" s="64" t="str" cm="1">
        <f t="array" aca="1" ref="Z786" ca="1">IF(C786="","",IF(D786="MCC","-----",IF(AI786&lt;&gt;1,"-",IF(K786="","White",_xlfn.XLOOKUP("N",Table_RotateWireColor[circuit],INDIRECT("Table_RotateWireColor["&amp;U786&amp;"]"))))))</f>
        <v/>
      </c>
      <c r="AA786" s="64" t="str">
        <f t="shared" si="133"/>
        <v/>
      </c>
      <c r="AB786" s="67" t="str">
        <f>IF(C786="","","PWxx-"&amp;_xlfn.XLOOKUP(C786,table_Termination[Connector],table_Termination[Abbreviation])&amp;"T-xxSALx("&amp;IF(D786="LFMC",0,IF(D786="MCC",1,3))&amp;IF(Q786="Bolt",1,0)&amp;IF(AL786="None",0,IF(AL786="1G",1,IF(AL786="4x4",2,3)))&amp;")")</f>
        <v/>
      </c>
      <c r="AC786" s="68" t="str">
        <f>IF(D786="MCC","MC Cable Wire Colors "&amp;_xlfn.XLOOKUP(C786,table_Termination[Connector],table_Termination[MCC_Wire_Colors]),"")</f>
        <v/>
      </c>
      <c r="AD786" s="69"/>
      <c r="AG786" t="e">
        <f>IF(AND(LEFT(C786,2)="L6",_xlfn.NUMBERVALUE(LEFT(U786,3))&gt;250),"1ph",_xlfn.XLOOKUP(C786,table_Termination[Connector],table_Termination[Phasing]))</f>
        <v>#N/A</v>
      </c>
      <c r="AH786" t="e">
        <f>_xlfn.XLOOKUP('Order Entry'!AG786,lookup!$O$3:$O$7,lookup!$P$3:$P$7)</f>
        <v>#N/A</v>
      </c>
      <c r="AI786" t="e">
        <f>_xlfn.XLOOKUP('Order Entry'!AG786,lookup!$O$3:$O$7,lookup!$Q$3:$Q$7)</f>
        <v>#N/A</v>
      </c>
      <c r="AJ786">
        <f t="shared" si="130"/>
        <v>0</v>
      </c>
      <c r="AK786" t="e">
        <f>_xlfn.XLOOKUP(C786,table_Termination[Connector],table_Termination[Plate_Hole])</f>
        <v>#N/A</v>
      </c>
      <c r="AL786" t="e">
        <f>_xlfn.XLOOKUP(V786,lookup!$AD$68:$AD$72,lookup!$AC$68:$AC$72)</f>
        <v>#N/A</v>
      </c>
      <c r="AM786" s="44" t="str" cm="1">
        <f t="array" ref="AM786">IF(C786="","",IF(_xlfn.XLOOKUP(C786,table_Termination[Connector],table_Termination[Plate_Hole])=1.6,{"4x4","1G"},IF(_xlfn.XLOOKUP(C786,table_Termination[Connector],table_Termination[Plate_Hole])=2.1,"4x4","None")))</f>
        <v/>
      </c>
      <c r="AO786" s="44" t="str" cm="1">
        <f t="array" ref="AO786">IF(AM786="","None",_xlfn.XLOOKUP(_xlfn.ANCHORARRAY(AM786),lookup!$AC$68:$AC$72,lookup!$AD$68:$AD$72))</f>
        <v>None</v>
      </c>
      <c r="AQ786" s="44" t="s">
        <v>283</v>
      </c>
      <c r="AR786" t="str">
        <f>IF(C786="","",_xlfn.XLOOKUP(_xlfn.XLOOKUP(C786,table_Termination[Connector],table_Termination[SQD_Breaker]),Table_Breaker[breaker],Table_Breaker[Description]))</f>
        <v/>
      </c>
      <c r="AS786" t="str">
        <f>IF(C786="","",_xlfn.XLOOKUP(_xlfn.XLOOKUP(C786,table_Termination[Connector],table_Termination[HV_Siem_Breaker]),Table_Breaker[breaker],Table_Breaker[Description],""))</f>
        <v/>
      </c>
      <c r="AT786" s="44" t="s">
        <v>283</v>
      </c>
      <c r="AU786" t="e">
        <f t="shared" si="134"/>
        <v>#N/A</v>
      </c>
      <c r="AV786" t="e">
        <f t="shared" si="135"/>
        <v>#N/A</v>
      </c>
      <c r="AW786" s="44" t="str" cm="1">
        <f t="array" ref="AW786">IF(D786="","",_xlfn.TOROW(lookup!A967:A979))</f>
        <v/>
      </c>
    </row>
    <row r="787" spans="1:49" x14ac:dyDescent="0.25">
      <c r="A787" s="56">
        <v>778</v>
      </c>
      <c r="B787" s="57" t="str">
        <f t="shared" si="131"/>
        <v/>
      </c>
      <c r="C787" s="58"/>
      <c r="D787" s="58"/>
      <c r="E787" s="57"/>
      <c r="F787" s="57" t="str">
        <f t="shared" si="132"/>
        <v/>
      </c>
      <c r="G787" s="57"/>
      <c r="H787" s="59"/>
      <c r="I787" s="59" t="s">
        <v>183</v>
      </c>
      <c r="J787" s="59" t="s">
        <v>183</v>
      </c>
      <c r="K787" s="59"/>
      <c r="L787" s="60" t="str">
        <f t="shared" si="126"/>
        <v/>
      </c>
      <c r="M787" s="60" t="str">
        <f t="shared" si="127"/>
        <v/>
      </c>
      <c r="N787" s="59"/>
      <c r="O787" s="59"/>
      <c r="P787" s="61"/>
      <c r="Q787" s="61"/>
      <c r="R787" s="62" t="str">
        <f>IF(C787="","",_xlfn.XLOOKUP(C787,table_Termination[Connector],table_Termination[Conduit_Size]))</f>
        <v/>
      </c>
      <c r="S787" s="63" t="str">
        <f>IF(C787="","",_xlfn.XLOOKUP(C787,table_Termination[Connector],table_Termination[Wire AWG]))</f>
        <v/>
      </c>
      <c r="T787" s="64" t="str">
        <f t="shared" si="129"/>
        <v/>
      </c>
      <c r="U787" s="65" t="str">
        <f>IF(C787="","",LEFT(_xlfn.XLOOKUP(C787,table_Termination[Connector],table_Termination[Voltage]),3))</f>
        <v/>
      </c>
      <c r="V787" s="66" t="str">
        <f t="shared" si="128"/>
        <v/>
      </c>
      <c r="W787" s="64" t="str" cm="1">
        <f t="array" aca="1" ref="W787" ca="1">IF(C787="","",IF(D787="MCC","------",IF(K787="","Black",_xlfn.XLOOKUP(K787,Table_RotateWireColor[circuit],INDIRECT("Table_RotateWireColor["&amp;U787&amp;"]")))))</f>
        <v/>
      </c>
      <c r="X787" s="64" t="str" cm="1">
        <f t="array" aca="1" ref="X787" ca="1">IF(C787="","",IF(D787="MCC","-----",IF(AH787=1,"-",IF(K787="","Red",_xlfn.XLOOKUP(L787,Table_RotateWireColor[circuit],INDIRECT("Table_RotateWireColor["&amp;U787&amp;"]"))))))</f>
        <v/>
      </c>
      <c r="Y787" s="64" t="str" cm="1">
        <f t="array" aca="1" ref="Y787" ca="1">IF(C787="","",IF(D787="MCC","-----",IF(AH787&lt;=2,"-",IF(K787="","Blue",_xlfn.XLOOKUP(M787,Table_RotateWireColor[circuit],INDIRECT("Table_RotateWireColor["&amp;U787&amp;"]"))))))</f>
        <v/>
      </c>
      <c r="Z787" s="64" t="str" cm="1">
        <f t="array" aca="1" ref="Z787" ca="1">IF(C787="","",IF(D787="MCC","-----",IF(AI787&lt;&gt;1,"-",IF(K787="","White",_xlfn.XLOOKUP("N",Table_RotateWireColor[circuit],INDIRECT("Table_RotateWireColor["&amp;U787&amp;"]"))))))</f>
        <v/>
      </c>
      <c r="AA787" s="64" t="str">
        <f t="shared" si="133"/>
        <v/>
      </c>
      <c r="AB787" s="67" t="str">
        <f>IF(C787="","","PWxx-"&amp;_xlfn.XLOOKUP(C787,table_Termination[Connector],table_Termination[Abbreviation])&amp;"T-xxSALx("&amp;IF(D787="LFMC",0,IF(D787="MCC",1,3))&amp;IF(Q787="Bolt",1,0)&amp;IF(AL787="None",0,IF(AL787="1G",1,IF(AL787="4x4",2,3)))&amp;")")</f>
        <v/>
      </c>
      <c r="AC787" s="68" t="str">
        <f>IF(D787="MCC","MC Cable Wire Colors "&amp;_xlfn.XLOOKUP(C787,table_Termination[Connector],table_Termination[MCC_Wire_Colors]),"")</f>
        <v/>
      </c>
      <c r="AD787" s="69"/>
      <c r="AG787" t="e">
        <f>IF(AND(LEFT(C787,2)="L6",_xlfn.NUMBERVALUE(LEFT(U787,3))&gt;250),"1ph",_xlfn.XLOOKUP(C787,table_Termination[Connector],table_Termination[Phasing]))</f>
        <v>#N/A</v>
      </c>
      <c r="AH787" t="e">
        <f>_xlfn.XLOOKUP('Order Entry'!AG787,lookup!$O$3:$O$7,lookup!$P$3:$P$7)</f>
        <v>#N/A</v>
      </c>
      <c r="AI787" t="e">
        <f>_xlfn.XLOOKUP('Order Entry'!AG787,lookup!$O$3:$O$7,lookup!$Q$3:$Q$7)</f>
        <v>#N/A</v>
      </c>
      <c r="AJ787">
        <f t="shared" si="130"/>
        <v>0</v>
      </c>
      <c r="AK787" t="e">
        <f>_xlfn.XLOOKUP(C787,table_Termination[Connector],table_Termination[Plate_Hole])</f>
        <v>#N/A</v>
      </c>
      <c r="AL787" t="e">
        <f>_xlfn.XLOOKUP(V787,lookup!$AD$68:$AD$72,lookup!$AC$68:$AC$72)</f>
        <v>#N/A</v>
      </c>
      <c r="AM787" s="44" t="str" cm="1">
        <f t="array" ref="AM787">IF(C787="","",IF(_xlfn.XLOOKUP(C787,table_Termination[Connector],table_Termination[Plate_Hole])=1.6,{"4x4","1G"},IF(_xlfn.XLOOKUP(C787,table_Termination[Connector],table_Termination[Plate_Hole])=2.1,"4x4","None")))</f>
        <v/>
      </c>
      <c r="AO787" s="44" t="str" cm="1">
        <f t="array" ref="AO787">IF(AM787="","None",_xlfn.XLOOKUP(_xlfn.ANCHORARRAY(AM787),lookup!$AC$68:$AC$72,lookup!$AD$68:$AD$72))</f>
        <v>None</v>
      </c>
      <c r="AQ787" s="44" t="s">
        <v>283</v>
      </c>
      <c r="AR787" t="str">
        <f>IF(C787="","",_xlfn.XLOOKUP(_xlfn.XLOOKUP(C787,table_Termination[Connector],table_Termination[SQD_Breaker]),Table_Breaker[breaker],Table_Breaker[Description]))</f>
        <v/>
      </c>
      <c r="AS787" t="str">
        <f>IF(C787="","",_xlfn.XLOOKUP(_xlfn.XLOOKUP(C787,table_Termination[Connector],table_Termination[HV_Siem_Breaker]),Table_Breaker[breaker],Table_Breaker[Description],""))</f>
        <v/>
      </c>
      <c r="AT787" s="44" t="s">
        <v>283</v>
      </c>
      <c r="AU787" t="e">
        <f t="shared" si="134"/>
        <v>#N/A</v>
      </c>
      <c r="AV787" t="e">
        <f t="shared" si="135"/>
        <v>#N/A</v>
      </c>
      <c r="AW787" s="44" t="str" cm="1">
        <f t="array" ref="AW787">IF(D787="","",_xlfn.TOROW(lookup!A968:A980))</f>
        <v/>
      </c>
    </row>
    <row r="788" spans="1:49" x14ac:dyDescent="0.25">
      <c r="A788" s="56">
        <v>779</v>
      </c>
      <c r="B788" s="57" t="str">
        <f t="shared" si="131"/>
        <v/>
      </c>
      <c r="C788" s="58"/>
      <c r="D788" s="58"/>
      <c r="E788" s="57"/>
      <c r="F788" s="57" t="str">
        <f t="shared" si="132"/>
        <v/>
      </c>
      <c r="G788" s="57"/>
      <c r="H788" s="59"/>
      <c r="I788" s="59" t="s">
        <v>183</v>
      </c>
      <c r="J788" s="59" t="s">
        <v>183</v>
      </c>
      <c r="K788" s="59"/>
      <c r="L788" s="60" t="str">
        <f t="shared" si="126"/>
        <v/>
      </c>
      <c r="M788" s="60" t="str">
        <f t="shared" si="127"/>
        <v/>
      </c>
      <c r="N788" s="59"/>
      <c r="O788" s="59"/>
      <c r="P788" s="61"/>
      <c r="Q788" s="61"/>
      <c r="R788" s="62" t="str">
        <f>IF(C788="","",_xlfn.XLOOKUP(C788,table_Termination[Connector],table_Termination[Conduit_Size]))</f>
        <v/>
      </c>
      <c r="S788" s="63" t="str">
        <f>IF(C788="","",_xlfn.XLOOKUP(C788,table_Termination[Connector],table_Termination[Wire AWG]))</f>
        <v/>
      </c>
      <c r="T788" s="64" t="str">
        <f t="shared" si="129"/>
        <v/>
      </c>
      <c r="U788" s="65" t="str">
        <f>IF(C788="","",LEFT(_xlfn.XLOOKUP(C788,table_Termination[Connector],table_Termination[Voltage]),3))</f>
        <v/>
      </c>
      <c r="V788" s="66" t="str">
        <f t="shared" si="128"/>
        <v/>
      </c>
      <c r="W788" s="64" t="str" cm="1">
        <f t="array" aca="1" ref="W788" ca="1">IF(C788="","",IF(D788="MCC","------",IF(K788="","Black",_xlfn.XLOOKUP(K788,Table_RotateWireColor[circuit],INDIRECT("Table_RotateWireColor["&amp;U788&amp;"]")))))</f>
        <v/>
      </c>
      <c r="X788" s="64" t="str" cm="1">
        <f t="array" aca="1" ref="X788" ca="1">IF(C788="","",IF(D788="MCC","-----",IF(AH788=1,"-",IF(K788="","Red",_xlfn.XLOOKUP(L788,Table_RotateWireColor[circuit],INDIRECT("Table_RotateWireColor["&amp;U788&amp;"]"))))))</f>
        <v/>
      </c>
      <c r="Y788" s="64" t="str" cm="1">
        <f t="array" aca="1" ref="Y788" ca="1">IF(C788="","",IF(D788="MCC","-----",IF(AH788&lt;=2,"-",IF(K788="","Blue",_xlfn.XLOOKUP(M788,Table_RotateWireColor[circuit],INDIRECT("Table_RotateWireColor["&amp;U788&amp;"]"))))))</f>
        <v/>
      </c>
      <c r="Z788" s="64" t="str" cm="1">
        <f t="array" aca="1" ref="Z788" ca="1">IF(C788="","",IF(D788="MCC","-----",IF(AI788&lt;&gt;1,"-",IF(K788="","White",_xlfn.XLOOKUP("N",Table_RotateWireColor[circuit],INDIRECT("Table_RotateWireColor["&amp;U788&amp;"]"))))))</f>
        <v/>
      </c>
      <c r="AA788" s="64" t="str">
        <f t="shared" si="133"/>
        <v/>
      </c>
      <c r="AB788" s="67" t="str">
        <f>IF(C788="","","PWxx-"&amp;_xlfn.XLOOKUP(C788,table_Termination[Connector],table_Termination[Abbreviation])&amp;"T-xxSALx("&amp;IF(D788="LFMC",0,IF(D788="MCC",1,3))&amp;IF(Q788="Bolt",1,0)&amp;IF(AL788="None",0,IF(AL788="1G",1,IF(AL788="4x4",2,3)))&amp;")")</f>
        <v/>
      </c>
      <c r="AC788" s="68" t="str">
        <f>IF(D788="MCC","MC Cable Wire Colors "&amp;_xlfn.XLOOKUP(C788,table_Termination[Connector],table_Termination[MCC_Wire_Colors]),"")</f>
        <v/>
      </c>
      <c r="AD788" s="69"/>
      <c r="AG788" t="e">
        <f>IF(AND(LEFT(C788,2)="L6",_xlfn.NUMBERVALUE(LEFT(U788,3))&gt;250),"1ph",_xlfn.XLOOKUP(C788,table_Termination[Connector],table_Termination[Phasing]))</f>
        <v>#N/A</v>
      </c>
      <c r="AH788" t="e">
        <f>_xlfn.XLOOKUP('Order Entry'!AG788,lookup!$O$3:$O$7,lookup!$P$3:$P$7)</f>
        <v>#N/A</v>
      </c>
      <c r="AI788" t="e">
        <f>_xlfn.XLOOKUP('Order Entry'!AG788,lookup!$O$3:$O$7,lookup!$Q$3:$Q$7)</f>
        <v>#N/A</v>
      </c>
      <c r="AJ788">
        <f t="shared" si="130"/>
        <v>0</v>
      </c>
      <c r="AK788" t="e">
        <f>_xlfn.XLOOKUP(C788,table_Termination[Connector],table_Termination[Plate_Hole])</f>
        <v>#N/A</v>
      </c>
      <c r="AL788" t="e">
        <f>_xlfn.XLOOKUP(V788,lookup!$AD$68:$AD$72,lookup!$AC$68:$AC$72)</f>
        <v>#N/A</v>
      </c>
      <c r="AM788" s="44" t="str" cm="1">
        <f t="array" ref="AM788">IF(C788="","",IF(_xlfn.XLOOKUP(C788,table_Termination[Connector],table_Termination[Plate_Hole])=1.6,{"4x4","1G"},IF(_xlfn.XLOOKUP(C788,table_Termination[Connector],table_Termination[Plate_Hole])=2.1,"4x4","None")))</f>
        <v/>
      </c>
      <c r="AO788" s="44" t="str" cm="1">
        <f t="array" ref="AO788">IF(AM788="","None",_xlfn.XLOOKUP(_xlfn.ANCHORARRAY(AM788),lookup!$AC$68:$AC$72,lookup!$AD$68:$AD$72))</f>
        <v>None</v>
      </c>
      <c r="AQ788" s="44" t="s">
        <v>283</v>
      </c>
      <c r="AR788" t="str">
        <f>IF(C788="","",_xlfn.XLOOKUP(_xlfn.XLOOKUP(C788,table_Termination[Connector],table_Termination[SQD_Breaker]),Table_Breaker[breaker],Table_Breaker[Description]))</f>
        <v/>
      </c>
      <c r="AS788" t="str">
        <f>IF(C788="","",_xlfn.XLOOKUP(_xlfn.XLOOKUP(C788,table_Termination[Connector],table_Termination[HV_Siem_Breaker]),Table_Breaker[breaker],Table_Breaker[Description],""))</f>
        <v/>
      </c>
      <c r="AT788" s="44" t="s">
        <v>283</v>
      </c>
      <c r="AU788" t="e">
        <f t="shared" si="134"/>
        <v>#N/A</v>
      </c>
      <c r="AV788" t="e">
        <f t="shared" si="135"/>
        <v>#N/A</v>
      </c>
      <c r="AW788" s="44" t="str" cm="1">
        <f t="array" ref="AW788">IF(D788="","",_xlfn.TOROW(lookup!A969:A981))</f>
        <v/>
      </c>
    </row>
    <row r="789" spans="1:49" x14ac:dyDescent="0.25">
      <c r="A789" s="56">
        <v>780</v>
      </c>
      <c r="B789" s="57" t="str">
        <f t="shared" si="131"/>
        <v/>
      </c>
      <c r="C789" s="58"/>
      <c r="D789" s="58"/>
      <c r="E789" s="57"/>
      <c r="F789" s="57" t="str">
        <f t="shared" si="132"/>
        <v/>
      </c>
      <c r="G789" s="57"/>
      <c r="H789" s="59"/>
      <c r="I789" s="59" t="s">
        <v>183</v>
      </c>
      <c r="J789" s="59" t="s">
        <v>183</v>
      </c>
      <c r="K789" s="59"/>
      <c r="L789" s="60" t="str">
        <f t="shared" si="126"/>
        <v/>
      </c>
      <c r="M789" s="60" t="str">
        <f t="shared" si="127"/>
        <v/>
      </c>
      <c r="N789" s="59"/>
      <c r="O789" s="59"/>
      <c r="P789" s="61"/>
      <c r="Q789" s="61"/>
      <c r="R789" s="62" t="str">
        <f>IF(C789="","",_xlfn.XLOOKUP(C789,table_Termination[Connector],table_Termination[Conduit_Size]))</f>
        <v/>
      </c>
      <c r="S789" s="63" t="str">
        <f>IF(C789="","",_xlfn.XLOOKUP(C789,table_Termination[Connector],table_Termination[Wire AWG]))</f>
        <v/>
      </c>
      <c r="T789" s="64" t="str">
        <f t="shared" si="129"/>
        <v/>
      </c>
      <c r="U789" s="65" t="str">
        <f>IF(C789="","",LEFT(_xlfn.XLOOKUP(C789,table_Termination[Connector],table_Termination[Voltage]),3))</f>
        <v/>
      </c>
      <c r="V789" s="66" t="str">
        <f t="shared" si="128"/>
        <v/>
      </c>
      <c r="W789" s="64" t="str" cm="1">
        <f t="array" aca="1" ref="W789" ca="1">IF(C789="","",IF(D789="MCC","------",IF(K789="","Black",_xlfn.XLOOKUP(K789,Table_RotateWireColor[circuit],INDIRECT("Table_RotateWireColor["&amp;U789&amp;"]")))))</f>
        <v/>
      </c>
      <c r="X789" s="64" t="str" cm="1">
        <f t="array" aca="1" ref="X789" ca="1">IF(C789="","",IF(D789="MCC","-----",IF(AH789=1,"-",IF(K789="","Red",_xlfn.XLOOKUP(L789,Table_RotateWireColor[circuit],INDIRECT("Table_RotateWireColor["&amp;U789&amp;"]"))))))</f>
        <v/>
      </c>
      <c r="Y789" s="64" t="str" cm="1">
        <f t="array" aca="1" ref="Y789" ca="1">IF(C789="","",IF(D789="MCC","-----",IF(AH789&lt;=2,"-",IF(K789="","Blue",_xlfn.XLOOKUP(M789,Table_RotateWireColor[circuit],INDIRECT("Table_RotateWireColor["&amp;U789&amp;"]"))))))</f>
        <v/>
      </c>
      <c r="Z789" s="64" t="str" cm="1">
        <f t="array" aca="1" ref="Z789" ca="1">IF(C789="","",IF(D789="MCC","-----",IF(AI789&lt;&gt;1,"-",IF(K789="","White",_xlfn.XLOOKUP("N",Table_RotateWireColor[circuit],INDIRECT("Table_RotateWireColor["&amp;U789&amp;"]"))))))</f>
        <v/>
      </c>
      <c r="AA789" s="64" t="str">
        <f t="shared" si="133"/>
        <v/>
      </c>
      <c r="AB789" s="67" t="str">
        <f>IF(C789="","","PWxx-"&amp;_xlfn.XLOOKUP(C789,table_Termination[Connector],table_Termination[Abbreviation])&amp;"T-xxSALx("&amp;IF(D789="LFMC",0,IF(D789="MCC",1,3))&amp;IF(Q789="Bolt",1,0)&amp;IF(AL789="None",0,IF(AL789="1G",1,IF(AL789="4x4",2,3)))&amp;")")</f>
        <v/>
      </c>
      <c r="AC789" s="68" t="str">
        <f>IF(D789="MCC","MC Cable Wire Colors "&amp;_xlfn.XLOOKUP(C789,table_Termination[Connector],table_Termination[MCC_Wire_Colors]),"")</f>
        <v/>
      </c>
      <c r="AD789" s="69"/>
      <c r="AG789" t="e">
        <f>IF(AND(LEFT(C789,2)="L6",_xlfn.NUMBERVALUE(LEFT(U789,3))&gt;250),"1ph",_xlfn.XLOOKUP(C789,table_Termination[Connector],table_Termination[Phasing]))</f>
        <v>#N/A</v>
      </c>
      <c r="AH789" t="e">
        <f>_xlfn.XLOOKUP('Order Entry'!AG789,lookup!$O$3:$O$7,lookup!$P$3:$P$7)</f>
        <v>#N/A</v>
      </c>
      <c r="AI789" t="e">
        <f>_xlfn.XLOOKUP('Order Entry'!AG789,lookup!$O$3:$O$7,lookup!$Q$3:$Q$7)</f>
        <v>#N/A</v>
      </c>
      <c r="AJ789">
        <f t="shared" si="130"/>
        <v>0</v>
      </c>
      <c r="AK789" t="e">
        <f>_xlfn.XLOOKUP(C789,table_Termination[Connector],table_Termination[Plate_Hole])</f>
        <v>#N/A</v>
      </c>
      <c r="AL789" t="e">
        <f>_xlfn.XLOOKUP(V789,lookup!$AD$68:$AD$72,lookup!$AC$68:$AC$72)</f>
        <v>#N/A</v>
      </c>
      <c r="AM789" s="44" t="str" cm="1">
        <f t="array" ref="AM789">IF(C789="","",IF(_xlfn.XLOOKUP(C789,table_Termination[Connector],table_Termination[Plate_Hole])=1.6,{"4x4","1G"},IF(_xlfn.XLOOKUP(C789,table_Termination[Connector],table_Termination[Plate_Hole])=2.1,"4x4","None")))</f>
        <v/>
      </c>
      <c r="AO789" s="44" t="str" cm="1">
        <f t="array" ref="AO789">IF(AM789="","None",_xlfn.XLOOKUP(_xlfn.ANCHORARRAY(AM789),lookup!$AC$68:$AC$72,lookup!$AD$68:$AD$72))</f>
        <v>None</v>
      </c>
      <c r="AQ789" s="44" t="s">
        <v>283</v>
      </c>
      <c r="AR789" t="str">
        <f>IF(C789="","",_xlfn.XLOOKUP(_xlfn.XLOOKUP(C789,table_Termination[Connector],table_Termination[SQD_Breaker]),Table_Breaker[breaker],Table_Breaker[Description]))</f>
        <v/>
      </c>
      <c r="AS789" t="str">
        <f>IF(C789="","",_xlfn.XLOOKUP(_xlfn.XLOOKUP(C789,table_Termination[Connector],table_Termination[HV_Siem_Breaker]),Table_Breaker[breaker],Table_Breaker[Description],""))</f>
        <v/>
      </c>
      <c r="AT789" s="44" t="s">
        <v>283</v>
      </c>
      <c r="AU789" t="e">
        <f t="shared" si="134"/>
        <v>#N/A</v>
      </c>
      <c r="AV789" t="e">
        <f t="shared" si="135"/>
        <v>#N/A</v>
      </c>
      <c r="AW789" s="44" t="str" cm="1">
        <f t="array" ref="AW789">IF(D789="","",_xlfn.TOROW(lookup!A970:A982))</f>
        <v/>
      </c>
    </row>
    <row r="790" spans="1:49" x14ac:dyDescent="0.25">
      <c r="A790" s="56">
        <v>781</v>
      </c>
      <c r="B790" s="57" t="str">
        <f t="shared" si="131"/>
        <v/>
      </c>
      <c r="C790" s="58"/>
      <c r="D790" s="58"/>
      <c r="E790" s="57"/>
      <c r="F790" s="57" t="str">
        <f t="shared" si="132"/>
        <v/>
      </c>
      <c r="G790" s="57"/>
      <c r="H790" s="59"/>
      <c r="I790" s="59" t="s">
        <v>183</v>
      </c>
      <c r="J790" s="59" t="s">
        <v>183</v>
      </c>
      <c r="K790" s="59"/>
      <c r="L790" s="60" t="str">
        <f t="shared" si="126"/>
        <v/>
      </c>
      <c r="M790" s="60" t="str">
        <f t="shared" si="127"/>
        <v/>
      </c>
      <c r="N790" s="59"/>
      <c r="O790" s="59"/>
      <c r="P790" s="61"/>
      <c r="Q790" s="61"/>
      <c r="R790" s="62" t="str">
        <f>IF(C790="","",_xlfn.XLOOKUP(C790,table_Termination[Connector],table_Termination[Conduit_Size]))</f>
        <v/>
      </c>
      <c r="S790" s="63" t="str">
        <f>IF(C790="","",_xlfn.XLOOKUP(C790,table_Termination[Connector],table_Termination[Wire AWG]))</f>
        <v/>
      </c>
      <c r="T790" s="64" t="str">
        <f t="shared" si="129"/>
        <v/>
      </c>
      <c r="U790" s="65" t="str">
        <f>IF(C790="","",LEFT(_xlfn.XLOOKUP(C790,table_Termination[Connector],table_Termination[Voltage]),3))</f>
        <v/>
      </c>
      <c r="V790" s="66" t="str">
        <f t="shared" si="128"/>
        <v/>
      </c>
      <c r="W790" s="64" t="str" cm="1">
        <f t="array" aca="1" ref="W790" ca="1">IF(C790="","",IF(D790="MCC","------",IF(K790="","Black",_xlfn.XLOOKUP(K790,Table_RotateWireColor[circuit],INDIRECT("Table_RotateWireColor["&amp;U790&amp;"]")))))</f>
        <v/>
      </c>
      <c r="X790" s="64" t="str" cm="1">
        <f t="array" aca="1" ref="X790" ca="1">IF(C790="","",IF(D790="MCC","-----",IF(AH790=1,"-",IF(K790="","Red",_xlfn.XLOOKUP(L790,Table_RotateWireColor[circuit],INDIRECT("Table_RotateWireColor["&amp;U790&amp;"]"))))))</f>
        <v/>
      </c>
      <c r="Y790" s="64" t="str" cm="1">
        <f t="array" aca="1" ref="Y790" ca="1">IF(C790="","",IF(D790="MCC","-----",IF(AH790&lt;=2,"-",IF(K790="","Blue",_xlfn.XLOOKUP(M790,Table_RotateWireColor[circuit],INDIRECT("Table_RotateWireColor["&amp;U790&amp;"]"))))))</f>
        <v/>
      </c>
      <c r="Z790" s="64" t="str" cm="1">
        <f t="array" aca="1" ref="Z790" ca="1">IF(C790="","",IF(D790="MCC","-----",IF(AI790&lt;&gt;1,"-",IF(K790="","White",_xlfn.XLOOKUP("N",Table_RotateWireColor[circuit],INDIRECT("Table_RotateWireColor["&amp;U790&amp;"]"))))))</f>
        <v/>
      </c>
      <c r="AA790" s="64" t="str">
        <f t="shared" si="133"/>
        <v/>
      </c>
      <c r="AB790" s="67" t="str">
        <f>IF(C790="","","PWxx-"&amp;_xlfn.XLOOKUP(C790,table_Termination[Connector],table_Termination[Abbreviation])&amp;"T-xxSALx("&amp;IF(D790="LFMC",0,IF(D790="MCC",1,3))&amp;IF(Q790="Bolt",1,0)&amp;IF(AL790="None",0,IF(AL790="1G",1,IF(AL790="4x4",2,3)))&amp;")")</f>
        <v/>
      </c>
      <c r="AC790" s="68" t="str">
        <f>IF(D790="MCC","MC Cable Wire Colors "&amp;_xlfn.XLOOKUP(C790,table_Termination[Connector],table_Termination[MCC_Wire_Colors]),"")</f>
        <v/>
      </c>
      <c r="AD790" s="69"/>
      <c r="AG790" t="e">
        <f>IF(AND(LEFT(C790,2)="L6",_xlfn.NUMBERVALUE(LEFT(U790,3))&gt;250),"1ph",_xlfn.XLOOKUP(C790,table_Termination[Connector],table_Termination[Phasing]))</f>
        <v>#N/A</v>
      </c>
      <c r="AH790" t="e">
        <f>_xlfn.XLOOKUP('Order Entry'!AG790,lookup!$O$3:$O$7,lookup!$P$3:$P$7)</f>
        <v>#N/A</v>
      </c>
      <c r="AI790" t="e">
        <f>_xlfn.XLOOKUP('Order Entry'!AG790,lookup!$O$3:$O$7,lookup!$Q$3:$Q$7)</f>
        <v>#N/A</v>
      </c>
      <c r="AJ790">
        <f t="shared" si="130"/>
        <v>0</v>
      </c>
      <c r="AK790" t="e">
        <f>_xlfn.XLOOKUP(C790,table_Termination[Connector],table_Termination[Plate_Hole])</f>
        <v>#N/A</v>
      </c>
      <c r="AL790" t="e">
        <f>_xlfn.XLOOKUP(V790,lookup!$AD$68:$AD$72,lookup!$AC$68:$AC$72)</f>
        <v>#N/A</v>
      </c>
      <c r="AM790" s="44" t="str" cm="1">
        <f t="array" ref="AM790">IF(C790="","",IF(_xlfn.XLOOKUP(C790,table_Termination[Connector],table_Termination[Plate_Hole])=1.6,{"4x4","1G"},IF(_xlfn.XLOOKUP(C790,table_Termination[Connector],table_Termination[Plate_Hole])=2.1,"4x4","None")))</f>
        <v/>
      </c>
      <c r="AO790" s="44" t="str" cm="1">
        <f t="array" ref="AO790">IF(AM790="","None",_xlfn.XLOOKUP(_xlfn.ANCHORARRAY(AM790),lookup!$AC$68:$AC$72,lookup!$AD$68:$AD$72))</f>
        <v>None</v>
      </c>
      <c r="AQ790" s="44" t="s">
        <v>283</v>
      </c>
      <c r="AR790" t="str">
        <f>IF(C790="","",_xlfn.XLOOKUP(_xlfn.XLOOKUP(C790,table_Termination[Connector],table_Termination[SQD_Breaker]),Table_Breaker[breaker],Table_Breaker[Description]))</f>
        <v/>
      </c>
      <c r="AS790" t="str">
        <f>IF(C790="","",_xlfn.XLOOKUP(_xlfn.XLOOKUP(C790,table_Termination[Connector],table_Termination[HV_Siem_Breaker]),Table_Breaker[breaker],Table_Breaker[Description],""))</f>
        <v/>
      </c>
      <c r="AT790" s="44" t="s">
        <v>283</v>
      </c>
      <c r="AU790" t="e">
        <f t="shared" si="134"/>
        <v>#N/A</v>
      </c>
      <c r="AV790" t="e">
        <f t="shared" si="135"/>
        <v>#N/A</v>
      </c>
      <c r="AW790" s="44" t="str" cm="1">
        <f t="array" ref="AW790">IF(D790="","",_xlfn.TOROW(lookup!A971:A983))</f>
        <v/>
      </c>
    </row>
    <row r="791" spans="1:49" x14ac:dyDescent="0.25">
      <c r="A791" s="56">
        <v>782</v>
      </c>
      <c r="B791" s="57" t="str">
        <f t="shared" si="131"/>
        <v/>
      </c>
      <c r="C791" s="58"/>
      <c r="D791" s="58"/>
      <c r="E791" s="57"/>
      <c r="F791" s="57" t="str">
        <f t="shared" si="132"/>
        <v/>
      </c>
      <c r="G791" s="57"/>
      <c r="H791" s="59"/>
      <c r="I791" s="59" t="s">
        <v>183</v>
      </c>
      <c r="J791" s="59" t="s">
        <v>183</v>
      </c>
      <c r="K791" s="59"/>
      <c r="L791" s="60" t="str">
        <f t="shared" si="126"/>
        <v/>
      </c>
      <c r="M791" s="60" t="str">
        <f t="shared" si="127"/>
        <v/>
      </c>
      <c r="N791" s="59"/>
      <c r="O791" s="59"/>
      <c r="P791" s="61"/>
      <c r="Q791" s="61"/>
      <c r="R791" s="62" t="str">
        <f>IF(C791="","",_xlfn.XLOOKUP(C791,table_Termination[Connector],table_Termination[Conduit_Size]))</f>
        <v/>
      </c>
      <c r="S791" s="63" t="str">
        <f>IF(C791="","",_xlfn.XLOOKUP(C791,table_Termination[Connector],table_Termination[Wire AWG]))</f>
        <v/>
      </c>
      <c r="T791" s="64" t="str">
        <f t="shared" si="129"/>
        <v/>
      </c>
      <c r="U791" s="65" t="str">
        <f>IF(C791="","",LEFT(_xlfn.XLOOKUP(C791,table_Termination[Connector],table_Termination[Voltage]),3))</f>
        <v/>
      </c>
      <c r="V791" s="66" t="str">
        <f t="shared" si="128"/>
        <v/>
      </c>
      <c r="W791" s="64" t="str" cm="1">
        <f t="array" aca="1" ref="W791" ca="1">IF(C791="","",IF(D791="MCC","------",IF(K791="","Black",_xlfn.XLOOKUP(K791,Table_RotateWireColor[circuit],INDIRECT("Table_RotateWireColor["&amp;U791&amp;"]")))))</f>
        <v/>
      </c>
      <c r="X791" s="64" t="str" cm="1">
        <f t="array" aca="1" ref="X791" ca="1">IF(C791="","",IF(D791="MCC","-----",IF(AH791=1,"-",IF(K791="","Red",_xlfn.XLOOKUP(L791,Table_RotateWireColor[circuit],INDIRECT("Table_RotateWireColor["&amp;U791&amp;"]"))))))</f>
        <v/>
      </c>
      <c r="Y791" s="64" t="str" cm="1">
        <f t="array" aca="1" ref="Y791" ca="1">IF(C791="","",IF(D791="MCC","-----",IF(AH791&lt;=2,"-",IF(K791="","Blue",_xlfn.XLOOKUP(M791,Table_RotateWireColor[circuit],INDIRECT("Table_RotateWireColor["&amp;U791&amp;"]"))))))</f>
        <v/>
      </c>
      <c r="Z791" s="64" t="str" cm="1">
        <f t="array" aca="1" ref="Z791" ca="1">IF(C791="","",IF(D791="MCC","-----",IF(AI791&lt;&gt;1,"-",IF(K791="","White",_xlfn.XLOOKUP("N",Table_RotateWireColor[circuit],INDIRECT("Table_RotateWireColor["&amp;U791&amp;"]"))))))</f>
        <v/>
      </c>
      <c r="AA791" s="64" t="str">
        <f t="shared" si="133"/>
        <v/>
      </c>
      <c r="AB791" s="67" t="str">
        <f>IF(C791="","","PWxx-"&amp;_xlfn.XLOOKUP(C791,table_Termination[Connector],table_Termination[Abbreviation])&amp;"T-xxSALx("&amp;IF(D791="LFMC",0,IF(D791="MCC",1,3))&amp;IF(Q791="Bolt",1,0)&amp;IF(AL791="None",0,IF(AL791="1G",1,IF(AL791="4x4",2,3)))&amp;")")</f>
        <v/>
      </c>
      <c r="AC791" s="68" t="str">
        <f>IF(D791="MCC","MC Cable Wire Colors "&amp;_xlfn.XLOOKUP(C791,table_Termination[Connector],table_Termination[MCC_Wire_Colors]),"")</f>
        <v/>
      </c>
      <c r="AD791" s="69"/>
      <c r="AG791" t="e">
        <f>IF(AND(LEFT(C791,2)="L6",_xlfn.NUMBERVALUE(LEFT(U791,3))&gt;250),"1ph",_xlfn.XLOOKUP(C791,table_Termination[Connector],table_Termination[Phasing]))</f>
        <v>#N/A</v>
      </c>
      <c r="AH791" t="e">
        <f>_xlfn.XLOOKUP('Order Entry'!AG791,lookup!$O$3:$O$7,lookup!$P$3:$P$7)</f>
        <v>#N/A</v>
      </c>
      <c r="AI791" t="e">
        <f>_xlfn.XLOOKUP('Order Entry'!AG791,lookup!$O$3:$O$7,lookup!$Q$3:$Q$7)</f>
        <v>#N/A</v>
      </c>
      <c r="AJ791">
        <f t="shared" si="130"/>
        <v>0</v>
      </c>
      <c r="AK791" t="e">
        <f>_xlfn.XLOOKUP(C791,table_Termination[Connector],table_Termination[Plate_Hole])</f>
        <v>#N/A</v>
      </c>
      <c r="AL791" t="e">
        <f>_xlfn.XLOOKUP(V791,lookup!$AD$68:$AD$72,lookup!$AC$68:$AC$72)</f>
        <v>#N/A</v>
      </c>
      <c r="AM791" s="44" t="str" cm="1">
        <f t="array" ref="AM791">IF(C791="","",IF(_xlfn.XLOOKUP(C791,table_Termination[Connector],table_Termination[Plate_Hole])=1.6,{"4x4","1G"},IF(_xlfn.XLOOKUP(C791,table_Termination[Connector],table_Termination[Plate_Hole])=2.1,"4x4","None")))</f>
        <v/>
      </c>
      <c r="AO791" s="44" t="str" cm="1">
        <f t="array" ref="AO791">IF(AM791="","None",_xlfn.XLOOKUP(_xlfn.ANCHORARRAY(AM791),lookup!$AC$68:$AC$72,lookup!$AD$68:$AD$72))</f>
        <v>None</v>
      </c>
      <c r="AQ791" s="44" t="s">
        <v>283</v>
      </c>
      <c r="AR791" t="str">
        <f>IF(C791="","",_xlfn.XLOOKUP(_xlfn.XLOOKUP(C791,table_Termination[Connector],table_Termination[SQD_Breaker]),Table_Breaker[breaker],Table_Breaker[Description]))</f>
        <v/>
      </c>
      <c r="AS791" t="str">
        <f>IF(C791="","",_xlfn.XLOOKUP(_xlfn.XLOOKUP(C791,table_Termination[Connector],table_Termination[HV_Siem_Breaker]),Table_Breaker[breaker],Table_Breaker[Description],""))</f>
        <v/>
      </c>
      <c r="AT791" s="44" t="s">
        <v>283</v>
      </c>
      <c r="AU791" t="e">
        <f t="shared" si="134"/>
        <v>#N/A</v>
      </c>
      <c r="AV791" t="e">
        <f t="shared" si="135"/>
        <v>#N/A</v>
      </c>
      <c r="AW791" s="44" t="str" cm="1">
        <f t="array" ref="AW791">IF(D791="","",_xlfn.TOROW(lookup!A972:A984))</f>
        <v/>
      </c>
    </row>
    <row r="792" spans="1:49" x14ac:dyDescent="0.25">
      <c r="A792" s="56">
        <v>783</v>
      </c>
      <c r="B792" s="57" t="str">
        <f t="shared" si="131"/>
        <v/>
      </c>
      <c r="C792" s="58"/>
      <c r="D792" s="58"/>
      <c r="E792" s="57"/>
      <c r="F792" s="57" t="str">
        <f t="shared" si="132"/>
        <v/>
      </c>
      <c r="G792" s="57"/>
      <c r="H792" s="59"/>
      <c r="I792" s="59" t="s">
        <v>183</v>
      </c>
      <c r="J792" s="59" t="s">
        <v>183</v>
      </c>
      <c r="K792" s="59"/>
      <c r="L792" s="60" t="str">
        <f t="shared" si="126"/>
        <v/>
      </c>
      <c r="M792" s="60" t="str">
        <f t="shared" si="127"/>
        <v/>
      </c>
      <c r="N792" s="59"/>
      <c r="O792" s="59"/>
      <c r="P792" s="61"/>
      <c r="Q792" s="61"/>
      <c r="R792" s="62" t="str">
        <f>IF(C792="","",_xlfn.XLOOKUP(C792,table_Termination[Connector],table_Termination[Conduit_Size]))</f>
        <v/>
      </c>
      <c r="S792" s="63" t="str">
        <f>IF(C792="","",_xlfn.XLOOKUP(C792,table_Termination[Connector],table_Termination[Wire AWG]))</f>
        <v/>
      </c>
      <c r="T792" s="64" t="str">
        <f t="shared" si="129"/>
        <v/>
      </c>
      <c r="U792" s="65" t="str">
        <f>IF(C792="","",LEFT(_xlfn.XLOOKUP(C792,table_Termination[Connector],table_Termination[Voltage]),3))</f>
        <v/>
      </c>
      <c r="V792" s="66" t="str">
        <f t="shared" si="128"/>
        <v/>
      </c>
      <c r="W792" s="64" t="str" cm="1">
        <f t="array" aca="1" ref="W792" ca="1">IF(C792="","",IF(D792="MCC","------",IF(K792="","Black",_xlfn.XLOOKUP(K792,Table_RotateWireColor[circuit],INDIRECT("Table_RotateWireColor["&amp;U792&amp;"]")))))</f>
        <v/>
      </c>
      <c r="X792" s="64" t="str" cm="1">
        <f t="array" aca="1" ref="X792" ca="1">IF(C792="","",IF(D792="MCC","-----",IF(AH792=1,"-",IF(K792="","Red",_xlfn.XLOOKUP(L792,Table_RotateWireColor[circuit],INDIRECT("Table_RotateWireColor["&amp;U792&amp;"]"))))))</f>
        <v/>
      </c>
      <c r="Y792" s="64" t="str" cm="1">
        <f t="array" aca="1" ref="Y792" ca="1">IF(C792="","",IF(D792="MCC","-----",IF(AH792&lt;=2,"-",IF(K792="","Blue",_xlfn.XLOOKUP(M792,Table_RotateWireColor[circuit],INDIRECT("Table_RotateWireColor["&amp;U792&amp;"]"))))))</f>
        <v/>
      </c>
      <c r="Z792" s="64" t="str" cm="1">
        <f t="array" aca="1" ref="Z792" ca="1">IF(C792="","",IF(D792="MCC","-----",IF(AI792&lt;&gt;1,"-",IF(K792="","White",_xlfn.XLOOKUP("N",Table_RotateWireColor[circuit],INDIRECT("Table_RotateWireColor["&amp;U792&amp;"]"))))))</f>
        <v/>
      </c>
      <c r="AA792" s="64" t="str">
        <f t="shared" si="133"/>
        <v/>
      </c>
      <c r="AB792" s="67" t="str">
        <f>IF(C792="","","PWxx-"&amp;_xlfn.XLOOKUP(C792,table_Termination[Connector],table_Termination[Abbreviation])&amp;"T-xxSALx("&amp;IF(D792="LFMC",0,IF(D792="MCC",1,3))&amp;IF(Q792="Bolt",1,0)&amp;IF(AL792="None",0,IF(AL792="1G",1,IF(AL792="4x4",2,3)))&amp;")")</f>
        <v/>
      </c>
      <c r="AC792" s="68" t="str">
        <f>IF(D792="MCC","MC Cable Wire Colors "&amp;_xlfn.XLOOKUP(C792,table_Termination[Connector],table_Termination[MCC_Wire_Colors]),"")</f>
        <v/>
      </c>
      <c r="AD792" s="69"/>
      <c r="AG792" t="e">
        <f>IF(AND(LEFT(C792,2)="L6",_xlfn.NUMBERVALUE(LEFT(U792,3))&gt;250),"1ph",_xlfn.XLOOKUP(C792,table_Termination[Connector],table_Termination[Phasing]))</f>
        <v>#N/A</v>
      </c>
      <c r="AH792" t="e">
        <f>_xlfn.XLOOKUP('Order Entry'!AG792,lookup!$O$3:$O$7,lookup!$P$3:$P$7)</f>
        <v>#N/A</v>
      </c>
      <c r="AI792" t="e">
        <f>_xlfn.XLOOKUP('Order Entry'!AG792,lookup!$O$3:$O$7,lookup!$Q$3:$Q$7)</f>
        <v>#N/A</v>
      </c>
      <c r="AJ792">
        <f t="shared" si="130"/>
        <v>0</v>
      </c>
      <c r="AK792" t="e">
        <f>_xlfn.XLOOKUP(C792,table_Termination[Connector],table_Termination[Plate_Hole])</f>
        <v>#N/A</v>
      </c>
      <c r="AL792" t="e">
        <f>_xlfn.XLOOKUP(V792,lookup!$AD$68:$AD$72,lookup!$AC$68:$AC$72)</f>
        <v>#N/A</v>
      </c>
      <c r="AM792" s="44" t="str" cm="1">
        <f t="array" ref="AM792">IF(C792="","",IF(_xlfn.XLOOKUP(C792,table_Termination[Connector],table_Termination[Plate_Hole])=1.6,{"4x4","1G"},IF(_xlfn.XLOOKUP(C792,table_Termination[Connector],table_Termination[Plate_Hole])=2.1,"4x4","None")))</f>
        <v/>
      </c>
      <c r="AO792" s="44" t="str" cm="1">
        <f t="array" ref="AO792">IF(AM792="","None",_xlfn.XLOOKUP(_xlfn.ANCHORARRAY(AM792),lookup!$AC$68:$AC$72,lookup!$AD$68:$AD$72))</f>
        <v>None</v>
      </c>
      <c r="AQ792" s="44" t="s">
        <v>283</v>
      </c>
      <c r="AR792" t="str">
        <f>IF(C792="","",_xlfn.XLOOKUP(_xlfn.XLOOKUP(C792,table_Termination[Connector],table_Termination[SQD_Breaker]),Table_Breaker[breaker],Table_Breaker[Description]))</f>
        <v/>
      </c>
      <c r="AS792" t="str">
        <f>IF(C792="","",_xlfn.XLOOKUP(_xlfn.XLOOKUP(C792,table_Termination[Connector],table_Termination[HV_Siem_Breaker]),Table_Breaker[breaker],Table_Breaker[Description],""))</f>
        <v/>
      </c>
      <c r="AT792" s="44" t="s">
        <v>283</v>
      </c>
      <c r="AU792" t="e">
        <f t="shared" si="134"/>
        <v>#N/A</v>
      </c>
      <c r="AV792" t="e">
        <f t="shared" si="135"/>
        <v>#N/A</v>
      </c>
      <c r="AW792" s="44" t="str" cm="1">
        <f t="array" ref="AW792">IF(D792="","",_xlfn.TOROW(lookup!A973:A985))</f>
        <v/>
      </c>
    </row>
    <row r="793" spans="1:49" x14ac:dyDescent="0.25">
      <c r="A793" s="56">
        <v>784</v>
      </c>
      <c r="B793" s="57" t="str">
        <f t="shared" si="131"/>
        <v/>
      </c>
      <c r="C793" s="58"/>
      <c r="D793" s="58"/>
      <c r="E793" s="57"/>
      <c r="F793" s="57" t="str">
        <f t="shared" si="132"/>
        <v/>
      </c>
      <c r="G793" s="57"/>
      <c r="H793" s="59"/>
      <c r="I793" s="59" t="s">
        <v>183</v>
      </c>
      <c r="J793" s="59" t="s">
        <v>183</v>
      </c>
      <c r="K793" s="59"/>
      <c r="L793" s="60" t="str">
        <f t="shared" ref="L793:L856" si="136">IF(K793="","",IF(AG793="1ph","-",K793+2))</f>
        <v/>
      </c>
      <c r="M793" s="60" t="str">
        <f t="shared" ref="M793:M856" si="137">IF(K793="","",IF(OR(L793="-",AG793="1LL"),"-",L793+2))</f>
        <v/>
      </c>
      <c r="N793" s="59"/>
      <c r="O793" s="59"/>
      <c r="P793" s="61"/>
      <c r="Q793" s="61"/>
      <c r="R793" s="62" t="str">
        <f>IF(C793="","",_xlfn.XLOOKUP(C793,table_Termination[Connector],table_Termination[Conduit_Size]))</f>
        <v/>
      </c>
      <c r="S793" s="63" t="str">
        <f>IF(C793="","",_xlfn.XLOOKUP(C793,table_Termination[Connector],table_Termination[Wire AWG]))</f>
        <v/>
      </c>
      <c r="T793" s="64" t="str">
        <f t="shared" si="129"/>
        <v/>
      </c>
      <c r="U793" s="65" t="str">
        <f>IF(C793="","",LEFT(_xlfn.XLOOKUP(C793,table_Termination[Connector],table_Termination[Voltage]),3))</f>
        <v/>
      </c>
      <c r="V793" s="66" t="str">
        <f t="shared" ref="V793:V856" si="138">IF(C793="","",AO793)</f>
        <v/>
      </c>
      <c r="W793" s="64" t="str" cm="1">
        <f t="array" aca="1" ref="W793" ca="1">IF(C793="","",IF(D793="MCC","------",IF(K793="","Black",_xlfn.XLOOKUP(K793,Table_RotateWireColor[circuit],INDIRECT("Table_RotateWireColor["&amp;U793&amp;"]")))))</f>
        <v/>
      </c>
      <c r="X793" s="64" t="str" cm="1">
        <f t="array" aca="1" ref="X793" ca="1">IF(C793="","",IF(D793="MCC","-----",IF(AH793=1,"-",IF(K793="","Red",_xlfn.XLOOKUP(L793,Table_RotateWireColor[circuit],INDIRECT("Table_RotateWireColor["&amp;U793&amp;"]"))))))</f>
        <v/>
      </c>
      <c r="Y793" s="64" t="str" cm="1">
        <f t="array" aca="1" ref="Y793" ca="1">IF(C793="","",IF(D793="MCC","-----",IF(AH793&lt;=2,"-",IF(K793="","Blue",_xlfn.XLOOKUP(M793,Table_RotateWireColor[circuit],INDIRECT("Table_RotateWireColor["&amp;U793&amp;"]"))))))</f>
        <v/>
      </c>
      <c r="Z793" s="64" t="str" cm="1">
        <f t="array" aca="1" ref="Z793" ca="1">IF(C793="","",IF(D793="MCC","-----",IF(AI793&lt;&gt;1,"-",IF(K793="","White",_xlfn.XLOOKUP("N",Table_RotateWireColor[circuit],INDIRECT("Table_RotateWireColor["&amp;U793&amp;"]"))))))</f>
        <v/>
      </c>
      <c r="AA793" s="64" t="str">
        <f t="shared" si="133"/>
        <v/>
      </c>
      <c r="AB793" s="67" t="str">
        <f>IF(C793="","","PWxx-"&amp;_xlfn.XLOOKUP(C793,table_Termination[Connector],table_Termination[Abbreviation])&amp;"T-xxSALx("&amp;IF(D793="LFMC",0,IF(D793="MCC",1,3))&amp;IF(Q793="Bolt",1,0)&amp;IF(AL793="None",0,IF(AL793="1G",1,IF(AL793="4x4",2,3)))&amp;")")</f>
        <v/>
      </c>
      <c r="AC793" s="68" t="str">
        <f>IF(D793="MCC","MC Cable Wire Colors "&amp;_xlfn.XLOOKUP(C793,table_Termination[Connector],table_Termination[MCC_Wire_Colors]),"")</f>
        <v/>
      </c>
      <c r="AD793" s="69"/>
      <c r="AG793" t="e">
        <f>IF(AND(LEFT(C793,2)="L6",_xlfn.NUMBERVALUE(LEFT(U793,3))&gt;250),"1ph",_xlfn.XLOOKUP(C793,table_Termination[Connector],table_Termination[Phasing]))</f>
        <v>#N/A</v>
      </c>
      <c r="AH793" t="e">
        <f>_xlfn.XLOOKUP('Order Entry'!AG793,lookup!$O$3:$O$7,lookup!$P$3:$P$7)</f>
        <v>#N/A</v>
      </c>
      <c r="AI793" t="e">
        <f>_xlfn.XLOOKUP('Order Entry'!AG793,lookup!$O$3:$O$7,lookup!$Q$3:$Q$7)</f>
        <v>#N/A</v>
      </c>
      <c r="AJ793">
        <f t="shared" si="130"/>
        <v>0</v>
      </c>
      <c r="AK793" t="e">
        <f>_xlfn.XLOOKUP(C793,table_Termination[Connector],table_Termination[Plate_Hole])</f>
        <v>#N/A</v>
      </c>
      <c r="AL793" t="e">
        <f>_xlfn.XLOOKUP(V793,lookup!$AD$68:$AD$72,lookup!$AC$68:$AC$72)</f>
        <v>#N/A</v>
      </c>
      <c r="AM793" s="44" t="str" cm="1">
        <f t="array" ref="AM793">IF(C793="","",IF(_xlfn.XLOOKUP(C793,table_Termination[Connector],table_Termination[Plate_Hole])=1.6,{"4x4","1G"},IF(_xlfn.XLOOKUP(C793,table_Termination[Connector],table_Termination[Plate_Hole])=2.1,"4x4","None")))</f>
        <v/>
      </c>
      <c r="AO793" s="44" t="str" cm="1">
        <f t="array" ref="AO793">IF(AM793="","None",_xlfn.XLOOKUP(_xlfn.ANCHORARRAY(AM793),lookup!$AC$68:$AC$72,lookup!$AD$68:$AD$72))</f>
        <v>None</v>
      </c>
      <c r="AQ793" s="44" t="s">
        <v>283</v>
      </c>
      <c r="AR793" t="str">
        <f>IF(C793="","",_xlfn.XLOOKUP(_xlfn.XLOOKUP(C793,table_Termination[Connector],table_Termination[SQD_Breaker]),Table_Breaker[breaker],Table_Breaker[Description]))</f>
        <v/>
      </c>
      <c r="AS793" t="str">
        <f>IF(C793="","",_xlfn.XLOOKUP(_xlfn.XLOOKUP(C793,table_Termination[Connector],table_Termination[HV_Siem_Breaker]),Table_Breaker[breaker],Table_Breaker[Description],""))</f>
        <v/>
      </c>
      <c r="AT793" s="44" t="s">
        <v>283</v>
      </c>
      <c r="AU793" t="e">
        <f t="shared" si="134"/>
        <v>#N/A</v>
      </c>
      <c r="AV793" t="e">
        <f t="shared" si="135"/>
        <v>#N/A</v>
      </c>
      <c r="AW793" s="44" t="str" cm="1">
        <f t="array" ref="AW793">IF(D793="","",_xlfn.TOROW(lookup!A974:A986))</f>
        <v/>
      </c>
    </row>
    <row r="794" spans="1:49" x14ac:dyDescent="0.25">
      <c r="A794" s="56">
        <v>785</v>
      </c>
      <c r="B794" s="57" t="str">
        <f t="shared" si="131"/>
        <v/>
      </c>
      <c r="C794" s="58"/>
      <c r="D794" s="58"/>
      <c r="E794" s="57"/>
      <c r="F794" s="57" t="str">
        <f t="shared" si="132"/>
        <v/>
      </c>
      <c r="G794" s="57"/>
      <c r="H794" s="59"/>
      <c r="I794" s="59" t="s">
        <v>183</v>
      </c>
      <c r="J794" s="59" t="s">
        <v>183</v>
      </c>
      <c r="K794" s="59"/>
      <c r="L794" s="60" t="str">
        <f t="shared" si="136"/>
        <v/>
      </c>
      <c r="M794" s="60" t="str">
        <f t="shared" si="137"/>
        <v/>
      </c>
      <c r="N794" s="59"/>
      <c r="O794" s="59"/>
      <c r="P794" s="61"/>
      <c r="Q794" s="61"/>
      <c r="R794" s="62" t="str">
        <f>IF(C794="","",_xlfn.XLOOKUP(C794,table_Termination[Connector],table_Termination[Conduit_Size]))</f>
        <v/>
      </c>
      <c r="S794" s="63" t="str">
        <f>IF(C794="","",_xlfn.XLOOKUP(C794,table_Termination[Connector],table_Termination[Wire AWG]))</f>
        <v/>
      </c>
      <c r="T794" s="64" t="str">
        <f t="shared" si="129"/>
        <v/>
      </c>
      <c r="U794" s="65" t="str">
        <f>IF(C794="","",LEFT(_xlfn.XLOOKUP(C794,table_Termination[Connector],table_Termination[Voltage]),3))</f>
        <v/>
      </c>
      <c r="V794" s="66" t="str">
        <f t="shared" si="138"/>
        <v/>
      </c>
      <c r="W794" s="64" t="str" cm="1">
        <f t="array" aca="1" ref="W794" ca="1">IF(C794="","",IF(D794="MCC","------",IF(K794="","Black",_xlfn.XLOOKUP(K794,Table_RotateWireColor[circuit],INDIRECT("Table_RotateWireColor["&amp;U794&amp;"]")))))</f>
        <v/>
      </c>
      <c r="X794" s="64" t="str" cm="1">
        <f t="array" aca="1" ref="X794" ca="1">IF(C794="","",IF(D794="MCC","-----",IF(AH794=1,"-",IF(K794="","Red",_xlfn.XLOOKUP(L794,Table_RotateWireColor[circuit],INDIRECT("Table_RotateWireColor["&amp;U794&amp;"]"))))))</f>
        <v/>
      </c>
      <c r="Y794" s="64" t="str" cm="1">
        <f t="array" aca="1" ref="Y794" ca="1">IF(C794="","",IF(D794="MCC","-----",IF(AH794&lt;=2,"-",IF(K794="","Blue",_xlfn.XLOOKUP(M794,Table_RotateWireColor[circuit],INDIRECT("Table_RotateWireColor["&amp;U794&amp;"]"))))))</f>
        <v/>
      </c>
      <c r="Z794" s="64" t="str" cm="1">
        <f t="array" aca="1" ref="Z794" ca="1">IF(C794="","",IF(D794="MCC","-----",IF(AI794&lt;&gt;1,"-",IF(K794="","White",_xlfn.XLOOKUP("N",Table_RotateWireColor[circuit],INDIRECT("Table_RotateWireColor["&amp;U794&amp;"]"))))))</f>
        <v/>
      </c>
      <c r="AA794" s="64" t="str">
        <f t="shared" si="133"/>
        <v/>
      </c>
      <c r="AB794" s="67" t="str">
        <f>IF(C794="","","PWxx-"&amp;_xlfn.XLOOKUP(C794,table_Termination[Connector],table_Termination[Abbreviation])&amp;"T-xxSALx("&amp;IF(D794="LFMC",0,IF(D794="MCC",1,3))&amp;IF(Q794="Bolt",1,0)&amp;IF(AL794="None",0,IF(AL794="1G",1,IF(AL794="4x4",2,3)))&amp;")")</f>
        <v/>
      </c>
      <c r="AC794" s="68" t="str">
        <f>IF(D794="MCC","MC Cable Wire Colors "&amp;_xlfn.XLOOKUP(C794,table_Termination[Connector],table_Termination[MCC_Wire_Colors]),"")</f>
        <v/>
      </c>
      <c r="AD794" s="69"/>
      <c r="AG794" t="e">
        <f>IF(AND(LEFT(C794,2)="L6",_xlfn.NUMBERVALUE(LEFT(U794,3))&gt;250),"1ph",_xlfn.XLOOKUP(C794,table_Termination[Connector],table_Termination[Phasing]))</f>
        <v>#N/A</v>
      </c>
      <c r="AH794" t="e">
        <f>_xlfn.XLOOKUP('Order Entry'!AG794,lookup!$O$3:$O$7,lookup!$P$3:$P$7)</f>
        <v>#N/A</v>
      </c>
      <c r="AI794" t="e">
        <f>_xlfn.XLOOKUP('Order Entry'!AG794,lookup!$O$3:$O$7,lookup!$Q$3:$Q$7)</f>
        <v>#N/A</v>
      </c>
      <c r="AJ794">
        <f t="shared" si="130"/>
        <v>0</v>
      </c>
      <c r="AK794" t="e">
        <f>_xlfn.XLOOKUP(C794,table_Termination[Connector],table_Termination[Plate_Hole])</f>
        <v>#N/A</v>
      </c>
      <c r="AL794" t="e">
        <f>_xlfn.XLOOKUP(V794,lookup!$AD$68:$AD$72,lookup!$AC$68:$AC$72)</f>
        <v>#N/A</v>
      </c>
      <c r="AM794" s="44" t="str" cm="1">
        <f t="array" ref="AM794">IF(C794="","",IF(_xlfn.XLOOKUP(C794,table_Termination[Connector],table_Termination[Plate_Hole])=1.6,{"4x4","1G"},IF(_xlfn.XLOOKUP(C794,table_Termination[Connector],table_Termination[Plate_Hole])=2.1,"4x4","None")))</f>
        <v/>
      </c>
      <c r="AO794" s="44" t="str" cm="1">
        <f t="array" ref="AO794">IF(AM794="","None",_xlfn.XLOOKUP(_xlfn.ANCHORARRAY(AM794),lookup!$AC$68:$AC$72,lookup!$AD$68:$AD$72))</f>
        <v>None</v>
      </c>
      <c r="AQ794" s="44" t="s">
        <v>283</v>
      </c>
      <c r="AR794" t="str">
        <f>IF(C794="","",_xlfn.XLOOKUP(_xlfn.XLOOKUP(C794,table_Termination[Connector],table_Termination[SQD_Breaker]),Table_Breaker[breaker],Table_Breaker[Description]))</f>
        <v/>
      </c>
      <c r="AS794" t="str">
        <f>IF(C794="","",_xlfn.XLOOKUP(_xlfn.XLOOKUP(C794,table_Termination[Connector],table_Termination[HV_Siem_Breaker]),Table_Breaker[breaker],Table_Breaker[Description],""))</f>
        <v/>
      </c>
      <c r="AT794" s="44" t="s">
        <v>283</v>
      </c>
      <c r="AU794" t="e">
        <f t="shared" si="134"/>
        <v>#N/A</v>
      </c>
      <c r="AV794" t="e">
        <f t="shared" si="135"/>
        <v>#N/A</v>
      </c>
      <c r="AW794" s="44" t="str" cm="1">
        <f t="array" ref="AW794">IF(D794="","",_xlfn.TOROW(lookup!A975:A987))</f>
        <v/>
      </c>
    </row>
    <row r="795" spans="1:49" x14ac:dyDescent="0.25">
      <c r="A795" s="56">
        <v>786</v>
      </c>
      <c r="B795" s="57" t="str">
        <f t="shared" si="131"/>
        <v/>
      </c>
      <c r="C795" s="58"/>
      <c r="D795" s="58"/>
      <c r="E795" s="57"/>
      <c r="F795" s="57" t="str">
        <f t="shared" si="132"/>
        <v/>
      </c>
      <c r="G795" s="57"/>
      <c r="H795" s="59"/>
      <c r="I795" s="59" t="s">
        <v>183</v>
      </c>
      <c r="J795" s="59" t="s">
        <v>183</v>
      </c>
      <c r="K795" s="59"/>
      <c r="L795" s="60" t="str">
        <f t="shared" si="136"/>
        <v/>
      </c>
      <c r="M795" s="60" t="str">
        <f t="shared" si="137"/>
        <v/>
      </c>
      <c r="N795" s="59"/>
      <c r="O795" s="59"/>
      <c r="P795" s="61"/>
      <c r="Q795" s="61"/>
      <c r="R795" s="62" t="str">
        <f>IF(C795="","",_xlfn.XLOOKUP(C795,table_Termination[Connector],table_Termination[Conduit_Size]))</f>
        <v/>
      </c>
      <c r="S795" s="63" t="str">
        <f>IF(C795="","",_xlfn.XLOOKUP(C795,table_Termination[Connector],table_Termination[Wire AWG]))</f>
        <v/>
      </c>
      <c r="T795" s="64" t="str">
        <f t="shared" si="129"/>
        <v/>
      </c>
      <c r="U795" s="65" t="str">
        <f>IF(C795="","",LEFT(_xlfn.XLOOKUP(C795,table_Termination[Connector],table_Termination[Voltage]),3))</f>
        <v/>
      </c>
      <c r="V795" s="66" t="str">
        <f t="shared" si="138"/>
        <v/>
      </c>
      <c r="W795" s="64" t="str" cm="1">
        <f t="array" aca="1" ref="W795" ca="1">IF(C795="","",IF(D795="MCC","------",IF(K795="","Black",_xlfn.XLOOKUP(K795,Table_RotateWireColor[circuit],INDIRECT("Table_RotateWireColor["&amp;U795&amp;"]")))))</f>
        <v/>
      </c>
      <c r="X795" s="64" t="str" cm="1">
        <f t="array" aca="1" ref="X795" ca="1">IF(C795="","",IF(D795="MCC","-----",IF(AH795=1,"-",IF(K795="","Red",_xlfn.XLOOKUP(L795,Table_RotateWireColor[circuit],INDIRECT("Table_RotateWireColor["&amp;U795&amp;"]"))))))</f>
        <v/>
      </c>
      <c r="Y795" s="64" t="str" cm="1">
        <f t="array" aca="1" ref="Y795" ca="1">IF(C795="","",IF(D795="MCC","-----",IF(AH795&lt;=2,"-",IF(K795="","Blue",_xlfn.XLOOKUP(M795,Table_RotateWireColor[circuit],INDIRECT("Table_RotateWireColor["&amp;U795&amp;"]"))))))</f>
        <v/>
      </c>
      <c r="Z795" s="64" t="str" cm="1">
        <f t="array" aca="1" ref="Z795" ca="1">IF(C795="","",IF(D795="MCC","-----",IF(AI795&lt;&gt;1,"-",IF(K795="","White",_xlfn.XLOOKUP("N",Table_RotateWireColor[circuit],INDIRECT("Table_RotateWireColor["&amp;U795&amp;"]"))))))</f>
        <v/>
      </c>
      <c r="AA795" s="64" t="str">
        <f t="shared" si="133"/>
        <v/>
      </c>
      <c r="AB795" s="67" t="str">
        <f>IF(C795="","","PWxx-"&amp;_xlfn.XLOOKUP(C795,table_Termination[Connector],table_Termination[Abbreviation])&amp;"T-xxSALx("&amp;IF(D795="LFMC",0,IF(D795="MCC",1,3))&amp;IF(Q795="Bolt",1,0)&amp;IF(AL795="None",0,IF(AL795="1G",1,IF(AL795="4x4",2,3)))&amp;")")</f>
        <v/>
      </c>
      <c r="AC795" s="68" t="str">
        <f>IF(D795="MCC","MC Cable Wire Colors "&amp;_xlfn.XLOOKUP(C795,table_Termination[Connector],table_Termination[MCC_Wire_Colors]),"")</f>
        <v/>
      </c>
      <c r="AD795" s="69"/>
      <c r="AG795" t="e">
        <f>IF(AND(LEFT(C795,2)="L6",_xlfn.NUMBERVALUE(LEFT(U795,3))&gt;250),"1ph",_xlfn.XLOOKUP(C795,table_Termination[Connector],table_Termination[Phasing]))</f>
        <v>#N/A</v>
      </c>
      <c r="AH795" t="e">
        <f>_xlfn.XLOOKUP('Order Entry'!AG795,lookup!$O$3:$O$7,lookup!$P$3:$P$7)</f>
        <v>#N/A</v>
      </c>
      <c r="AI795" t="e">
        <f>_xlfn.XLOOKUP('Order Entry'!AG795,lookup!$O$3:$O$7,lookup!$Q$3:$Q$7)</f>
        <v>#N/A</v>
      </c>
      <c r="AJ795">
        <f t="shared" si="130"/>
        <v>0</v>
      </c>
      <c r="AK795" t="e">
        <f>_xlfn.XLOOKUP(C795,table_Termination[Connector],table_Termination[Plate_Hole])</f>
        <v>#N/A</v>
      </c>
      <c r="AL795" t="e">
        <f>_xlfn.XLOOKUP(V795,lookup!$AD$68:$AD$72,lookup!$AC$68:$AC$72)</f>
        <v>#N/A</v>
      </c>
      <c r="AM795" s="44" t="str" cm="1">
        <f t="array" ref="AM795">IF(C795="","",IF(_xlfn.XLOOKUP(C795,table_Termination[Connector],table_Termination[Plate_Hole])=1.6,{"4x4","1G"},IF(_xlfn.XLOOKUP(C795,table_Termination[Connector],table_Termination[Plate_Hole])=2.1,"4x4","None")))</f>
        <v/>
      </c>
      <c r="AO795" s="44" t="str" cm="1">
        <f t="array" ref="AO795">IF(AM795="","None",_xlfn.XLOOKUP(_xlfn.ANCHORARRAY(AM795),lookup!$AC$68:$AC$72,lookup!$AD$68:$AD$72))</f>
        <v>None</v>
      </c>
      <c r="AQ795" s="44" t="s">
        <v>283</v>
      </c>
      <c r="AR795" t="str">
        <f>IF(C795="","",_xlfn.XLOOKUP(_xlfn.XLOOKUP(C795,table_Termination[Connector],table_Termination[SQD_Breaker]),Table_Breaker[breaker],Table_Breaker[Description]))</f>
        <v/>
      </c>
      <c r="AS795" t="str">
        <f>IF(C795="","",_xlfn.XLOOKUP(_xlfn.XLOOKUP(C795,table_Termination[Connector],table_Termination[HV_Siem_Breaker]),Table_Breaker[breaker],Table_Breaker[Description],""))</f>
        <v/>
      </c>
      <c r="AT795" s="44" t="s">
        <v>283</v>
      </c>
      <c r="AU795" t="e">
        <f t="shared" si="134"/>
        <v>#N/A</v>
      </c>
      <c r="AV795" t="e">
        <f t="shared" si="135"/>
        <v>#N/A</v>
      </c>
      <c r="AW795" s="44" t="str" cm="1">
        <f t="array" ref="AW795">IF(D795="","",_xlfn.TOROW(lookup!A976:A988))</f>
        <v/>
      </c>
    </row>
    <row r="796" spans="1:49" x14ac:dyDescent="0.25">
      <c r="A796" s="56">
        <v>787</v>
      </c>
      <c r="B796" s="57" t="str">
        <f t="shared" si="131"/>
        <v/>
      </c>
      <c r="C796" s="58"/>
      <c r="D796" s="58"/>
      <c r="E796" s="57"/>
      <c r="F796" s="57" t="str">
        <f t="shared" si="132"/>
        <v/>
      </c>
      <c r="G796" s="57"/>
      <c r="H796" s="59"/>
      <c r="I796" s="59" t="s">
        <v>183</v>
      </c>
      <c r="J796" s="59" t="s">
        <v>183</v>
      </c>
      <c r="K796" s="59"/>
      <c r="L796" s="60" t="str">
        <f t="shared" si="136"/>
        <v/>
      </c>
      <c r="M796" s="60" t="str">
        <f t="shared" si="137"/>
        <v/>
      </c>
      <c r="N796" s="59"/>
      <c r="O796" s="59"/>
      <c r="P796" s="61"/>
      <c r="Q796" s="61"/>
      <c r="R796" s="62" t="str">
        <f>IF(C796="","",_xlfn.XLOOKUP(C796,table_Termination[Connector],table_Termination[Conduit_Size]))</f>
        <v/>
      </c>
      <c r="S796" s="63" t="str">
        <f>IF(C796="","",_xlfn.XLOOKUP(C796,table_Termination[Connector],table_Termination[Wire AWG]))</f>
        <v/>
      </c>
      <c r="T796" s="64" t="str">
        <f t="shared" si="129"/>
        <v/>
      </c>
      <c r="U796" s="65" t="str">
        <f>IF(C796="","",LEFT(_xlfn.XLOOKUP(C796,table_Termination[Connector],table_Termination[Voltage]),3))</f>
        <v/>
      </c>
      <c r="V796" s="66" t="str">
        <f t="shared" si="138"/>
        <v/>
      </c>
      <c r="W796" s="64" t="str" cm="1">
        <f t="array" aca="1" ref="W796" ca="1">IF(C796="","",IF(D796="MCC","------",IF(K796="","Black",_xlfn.XLOOKUP(K796,Table_RotateWireColor[circuit],INDIRECT("Table_RotateWireColor["&amp;U796&amp;"]")))))</f>
        <v/>
      </c>
      <c r="X796" s="64" t="str" cm="1">
        <f t="array" aca="1" ref="X796" ca="1">IF(C796="","",IF(D796="MCC","-----",IF(AH796=1,"-",IF(K796="","Red",_xlfn.XLOOKUP(L796,Table_RotateWireColor[circuit],INDIRECT("Table_RotateWireColor["&amp;U796&amp;"]"))))))</f>
        <v/>
      </c>
      <c r="Y796" s="64" t="str" cm="1">
        <f t="array" aca="1" ref="Y796" ca="1">IF(C796="","",IF(D796="MCC","-----",IF(AH796&lt;=2,"-",IF(K796="","Blue",_xlfn.XLOOKUP(M796,Table_RotateWireColor[circuit],INDIRECT("Table_RotateWireColor["&amp;U796&amp;"]"))))))</f>
        <v/>
      </c>
      <c r="Z796" s="64" t="str" cm="1">
        <f t="array" aca="1" ref="Z796" ca="1">IF(C796="","",IF(D796="MCC","-----",IF(AI796&lt;&gt;1,"-",IF(K796="","White",_xlfn.XLOOKUP("N",Table_RotateWireColor[circuit],INDIRECT("Table_RotateWireColor["&amp;U796&amp;"]"))))))</f>
        <v/>
      </c>
      <c r="AA796" s="64" t="str">
        <f t="shared" si="133"/>
        <v/>
      </c>
      <c r="AB796" s="67" t="str">
        <f>IF(C796="","","PWxx-"&amp;_xlfn.XLOOKUP(C796,table_Termination[Connector],table_Termination[Abbreviation])&amp;"T-xxSALx("&amp;IF(D796="LFMC",0,IF(D796="MCC",1,3))&amp;IF(Q796="Bolt",1,0)&amp;IF(AL796="None",0,IF(AL796="1G",1,IF(AL796="4x4",2,3)))&amp;")")</f>
        <v/>
      </c>
      <c r="AC796" s="68" t="str">
        <f>IF(D796="MCC","MC Cable Wire Colors "&amp;_xlfn.XLOOKUP(C796,table_Termination[Connector],table_Termination[MCC_Wire_Colors]),"")</f>
        <v/>
      </c>
      <c r="AD796" s="69"/>
      <c r="AG796" t="e">
        <f>IF(AND(LEFT(C796,2)="L6",_xlfn.NUMBERVALUE(LEFT(U796,3))&gt;250),"1ph",_xlfn.XLOOKUP(C796,table_Termination[Connector],table_Termination[Phasing]))</f>
        <v>#N/A</v>
      </c>
      <c r="AH796" t="e">
        <f>_xlfn.XLOOKUP('Order Entry'!AG796,lookup!$O$3:$O$7,lookup!$P$3:$P$7)</f>
        <v>#N/A</v>
      </c>
      <c r="AI796" t="e">
        <f>_xlfn.XLOOKUP('Order Entry'!AG796,lookup!$O$3:$O$7,lookup!$Q$3:$Q$7)</f>
        <v>#N/A</v>
      </c>
      <c r="AJ796">
        <f t="shared" si="130"/>
        <v>0</v>
      </c>
      <c r="AK796" t="e">
        <f>_xlfn.XLOOKUP(C796,table_Termination[Connector],table_Termination[Plate_Hole])</f>
        <v>#N/A</v>
      </c>
      <c r="AL796" t="e">
        <f>_xlfn.XLOOKUP(V796,lookup!$AD$68:$AD$72,lookup!$AC$68:$AC$72)</f>
        <v>#N/A</v>
      </c>
      <c r="AM796" s="44" t="str" cm="1">
        <f t="array" ref="AM796">IF(C796="","",IF(_xlfn.XLOOKUP(C796,table_Termination[Connector],table_Termination[Plate_Hole])=1.6,{"4x4","1G"},IF(_xlfn.XLOOKUP(C796,table_Termination[Connector],table_Termination[Plate_Hole])=2.1,"4x4","None")))</f>
        <v/>
      </c>
      <c r="AO796" s="44" t="str" cm="1">
        <f t="array" ref="AO796">IF(AM796="","None",_xlfn.XLOOKUP(_xlfn.ANCHORARRAY(AM796),lookup!$AC$68:$AC$72,lookup!$AD$68:$AD$72))</f>
        <v>None</v>
      </c>
      <c r="AQ796" s="44" t="s">
        <v>283</v>
      </c>
      <c r="AR796" t="str">
        <f>IF(C796="","",_xlfn.XLOOKUP(_xlfn.XLOOKUP(C796,table_Termination[Connector],table_Termination[SQD_Breaker]),Table_Breaker[breaker],Table_Breaker[Description]))</f>
        <v/>
      </c>
      <c r="AS796" t="str">
        <f>IF(C796="","",_xlfn.XLOOKUP(_xlfn.XLOOKUP(C796,table_Termination[Connector],table_Termination[HV_Siem_Breaker]),Table_Breaker[breaker],Table_Breaker[Description],""))</f>
        <v/>
      </c>
      <c r="AT796" s="44" t="s">
        <v>283</v>
      </c>
      <c r="AU796" t="e">
        <f t="shared" si="134"/>
        <v>#N/A</v>
      </c>
      <c r="AV796" t="e">
        <f t="shared" si="135"/>
        <v>#N/A</v>
      </c>
      <c r="AW796" s="44" t="str" cm="1">
        <f t="array" ref="AW796">IF(D796="","",_xlfn.TOROW(lookup!A977:A989))</f>
        <v/>
      </c>
    </row>
    <row r="797" spans="1:49" x14ac:dyDescent="0.25">
      <c r="A797" s="56">
        <v>788</v>
      </c>
      <c r="B797" s="57" t="str">
        <f t="shared" si="131"/>
        <v/>
      </c>
      <c r="C797" s="58"/>
      <c r="D797" s="58"/>
      <c r="E797" s="57"/>
      <c r="F797" s="57" t="str">
        <f t="shared" si="132"/>
        <v/>
      </c>
      <c r="G797" s="57"/>
      <c r="H797" s="59"/>
      <c r="I797" s="59" t="s">
        <v>183</v>
      </c>
      <c r="J797" s="59" t="s">
        <v>183</v>
      </c>
      <c r="K797" s="59"/>
      <c r="L797" s="60" t="str">
        <f t="shared" si="136"/>
        <v/>
      </c>
      <c r="M797" s="60" t="str">
        <f t="shared" si="137"/>
        <v/>
      </c>
      <c r="N797" s="59"/>
      <c r="O797" s="59"/>
      <c r="P797" s="61"/>
      <c r="Q797" s="61"/>
      <c r="R797" s="62" t="str">
        <f>IF(C797="","",_xlfn.XLOOKUP(C797,table_Termination[Connector],table_Termination[Conduit_Size]))</f>
        <v/>
      </c>
      <c r="S797" s="63" t="str">
        <f>IF(C797="","",_xlfn.XLOOKUP(C797,table_Termination[Connector],table_Termination[Wire AWG]))</f>
        <v/>
      </c>
      <c r="T797" s="64" t="str">
        <f t="shared" si="129"/>
        <v/>
      </c>
      <c r="U797" s="65" t="str">
        <f>IF(C797="","",LEFT(_xlfn.XLOOKUP(C797,table_Termination[Connector],table_Termination[Voltage]),3))</f>
        <v/>
      </c>
      <c r="V797" s="66" t="str">
        <f t="shared" si="138"/>
        <v/>
      </c>
      <c r="W797" s="64" t="str" cm="1">
        <f t="array" aca="1" ref="W797" ca="1">IF(C797="","",IF(D797="MCC","------",IF(K797="","Black",_xlfn.XLOOKUP(K797,Table_RotateWireColor[circuit],INDIRECT("Table_RotateWireColor["&amp;U797&amp;"]")))))</f>
        <v/>
      </c>
      <c r="X797" s="64" t="str" cm="1">
        <f t="array" aca="1" ref="X797" ca="1">IF(C797="","",IF(D797="MCC","-----",IF(AH797=1,"-",IF(K797="","Red",_xlfn.XLOOKUP(L797,Table_RotateWireColor[circuit],INDIRECT("Table_RotateWireColor["&amp;U797&amp;"]"))))))</f>
        <v/>
      </c>
      <c r="Y797" s="64" t="str" cm="1">
        <f t="array" aca="1" ref="Y797" ca="1">IF(C797="","",IF(D797="MCC","-----",IF(AH797&lt;=2,"-",IF(K797="","Blue",_xlfn.XLOOKUP(M797,Table_RotateWireColor[circuit],INDIRECT("Table_RotateWireColor["&amp;U797&amp;"]"))))))</f>
        <v/>
      </c>
      <c r="Z797" s="64" t="str" cm="1">
        <f t="array" aca="1" ref="Z797" ca="1">IF(C797="","",IF(D797="MCC","-----",IF(AI797&lt;&gt;1,"-",IF(K797="","White",_xlfn.XLOOKUP("N",Table_RotateWireColor[circuit],INDIRECT("Table_RotateWireColor["&amp;U797&amp;"]"))))))</f>
        <v/>
      </c>
      <c r="AA797" s="64" t="str">
        <f t="shared" si="133"/>
        <v/>
      </c>
      <c r="AB797" s="67" t="str">
        <f>IF(C797="","","PWxx-"&amp;_xlfn.XLOOKUP(C797,table_Termination[Connector],table_Termination[Abbreviation])&amp;"T-xxSALx("&amp;IF(D797="LFMC",0,IF(D797="MCC",1,3))&amp;IF(Q797="Bolt",1,0)&amp;IF(AL797="None",0,IF(AL797="1G",1,IF(AL797="4x4",2,3)))&amp;")")</f>
        <v/>
      </c>
      <c r="AC797" s="68" t="str">
        <f>IF(D797="MCC","MC Cable Wire Colors "&amp;_xlfn.XLOOKUP(C797,table_Termination[Connector],table_Termination[MCC_Wire_Colors]),"")</f>
        <v/>
      </c>
      <c r="AD797" s="69"/>
      <c r="AG797" t="e">
        <f>IF(AND(LEFT(C797,2)="L6",_xlfn.NUMBERVALUE(LEFT(U797,3))&gt;250),"1ph",_xlfn.XLOOKUP(C797,table_Termination[Connector],table_Termination[Phasing]))</f>
        <v>#N/A</v>
      </c>
      <c r="AH797" t="e">
        <f>_xlfn.XLOOKUP('Order Entry'!AG797,lookup!$O$3:$O$7,lookup!$P$3:$P$7)</f>
        <v>#N/A</v>
      </c>
      <c r="AI797" t="e">
        <f>_xlfn.XLOOKUP('Order Entry'!AG797,lookup!$O$3:$O$7,lookup!$Q$3:$Q$7)</f>
        <v>#N/A</v>
      </c>
      <c r="AJ797">
        <f t="shared" si="130"/>
        <v>0</v>
      </c>
      <c r="AK797" t="e">
        <f>_xlfn.XLOOKUP(C797,table_Termination[Connector],table_Termination[Plate_Hole])</f>
        <v>#N/A</v>
      </c>
      <c r="AL797" t="e">
        <f>_xlfn.XLOOKUP(V797,lookup!$AD$68:$AD$72,lookup!$AC$68:$AC$72)</f>
        <v>#N/A</v>
      </c>
      <c r="AM797" s="44" t="str" cm="1">
        <f t="array" ref="AM797">IF(C797="","",IF(_xlfn.XLOOKUP(C797,table_Termination[Connector],table_Termination[Plate_Hole])=1.6,{"4x4","1G"},IF(_xlfn.XLOOKUP(C797,table_Termination[Connector],table_Termination[Plate_Hole])=2.1,"4x4","None")))</f>
        <v/>
      </c>
      <c r="AO797" s="44" t="str" cm="1">
        <f t="array" ref="AO797">IF(AM797="","None",_xlfn.XLOOKUP(_xlfn.ANCHORARRAY(AM797),lookup!$AC$68:$AC$72,lookup!$AD$68:$AD$72))</f>
        <v>None</v>
      </c>
      <c r="AQ797" s="44" t="s">
        <v>283</v>
      </c>
      <c r="AR797" t="str">
        <f>IF(C797="","",_xlfn.XLOOKUP(_xlfn.XLOOKUP(C797,table_Termination[Connector],table_Termination[SQD_Breaker]),Table_Breaker[breaker],Table_Breaker[Description]))</f>
        <v/>
      </c>
      <c r="AS797" t="str">
        <f>IF(C797="","",_xlfn.XLOOKUP(_xlfn.XLOOKUP(C797,table_Termination[Connector],table_Termination[HV_Siem_Breaker]),Table_Breaker[breaker],Table_Breaker[Description],""))</f>
        <v/>
      </c>
      <c r="AT797" s="44" t="s">
        <v>283</v>
      </c>
      <c r="AU797" t="e">
        <f t="shared" si="134"/>
        <v>#N/A</v>
      </c>
      <c r="AV797" t="e">
        <f t="shared" si="135"/>
        <v>#N/A</v>
      </c>
      <c r="AW797" s="44" t="str" cm="1">
        <f t="array" ref="AW797">IF(D797="","",_xlfn.TOROW(lookup!A978:A990))</f>
        <v/>
      </c>
    </row>
    <row r="798" spans="1:49" x14ac:dyDescent="0.25">
      <c r="A798" s="56">
        <v>789</v>
      </c>
      <c r="B798" s="57" t="str">
        <f t="shared" si="131"/>
        <v/>
      </c>
      <c r="C798" s="58"/>
      <c r="D798" s="58"/>
      <c r="E798" s="57"/>
      <c r="F798" s="57" t="str">
        <f t="shared" si="132"/>
        <v/>
      </c>
      <c r="G798" s="57"/>
      <c r="H798" s="59"/>
      <c r="I798" s="59" t="s">
        <v>183</v>
      </c>
      <c r="J798" s="59" t="s">
        <v>183</v>
      </c>
      <c r="K798" s="59"/>
      <c r="L798" s="60" t="str">
        <f t="shared" si="136"/>
        <v/>
      </c>
      <c r="M798" s="60" t="str">
        <f t="shared" si="137"/>
        <v/>
      </c>
      <c r="N798" s="59"/>
      <c r="O798" s="59"/>
      <c r="P798" s="61"/>
      <c r="Q798" s="61"/>
      <c r="R798" s="62" t="str">
        <f>IF(C798="","",_xlfn.XLOOKUP(C798,table_Termination[Connector],table_Termination[Conduit_Size]))</f>
        <v/>
      </c>
      <c r="S798" s="63" t="str">
        <f>IF(C798="","",_xlfn.XLOOKUP(C798,table_Termination[Connector],table_Termination[Wire AWG]))</f>
        <v/>
      </c>
      <c r="T798" s="64" t="str">
        <f t="shared" si="129"/>
        <v/>
      </c>
      <c r="U798" s="65" t="str">
        <f>IF(C798="","",LEFT(_xlfn.XLOOKUP(C798,table_Termination[Connector],table_Termination[Voltage]),3))</f>
        <v/>
      </c>
      <c r="V798" s="66" t="str">
        <f t="shared" si="138"/>
        <v/>
      </c>
      <c r="W798" s="64" t="str" cm="1">
        <f t="array" aca="1" ref="W798" ca="1">IF(C798="","",IF(D798="MCC","------",IF(K798="","Black",_xlfn.XLOOKUP(K798,Table_RotateWireColor[circuit],INDIRECT("Table_RotateWireColor["&amp;U798&amp;"]")))))</f>
        <v/>
      </c>
      <c r="X798" s="64" t="str" cm="1">
        <f t="array" aca="1" ref="X798" ca="1">IF(C798="","",IF(D798="MCC","-----",IF(AH798=1,"-",IF(K798="","Red",_xlfn.XLOOKUP(L798,Table_RotateWireColor[circuit],INDIRECT("Table_RotateWireColor["&amp;U798&amp;"]"))))))</f>
        <v/>
      </c>
      <c r="Y798" s="64" t="str" cm="1">
        <f t="array" aca="1" ref="Y798" ca="1">IF(C798="","",IF(D798="MCC","-----",IF(AH798&lt;=2,"-",IF(K798="","Blue",_xlfn.XLOOKUP(M798,Table_RotateWireColor[circuit],INDIRECT("Table_RotateWireColor["&amp;U798&amp;"]"))))))</f>
        <v/>
      </c>
      <c r="Z798" s="64" t="str" cm="1">
        <f t="array" aca="1" ref="Z798" ca="1">IF(C798="","",IF(D798="MCC","-----",IF(AI798&lt;&gt;1,"-",IF(K798="","White",_xlfn.XLOOKUP("N",Table_RotateWireColor[circuit],INDIRECT("Table_RotateWireColor["&amp;U798&amp;"]"))))))</f>
        <v/>
      </c>
      <c r="AA798" s="64" t="str">
        <f t="shared" si="133"/>
        <v/>
      </c>
      <c r="AB798" s="67" t="str">
        <f>IF(C798="","","PWxx-"&amp;_xlfn.XLOOKUP(C798,table_Termination[Connector],table_Termination[Abbreviation])&amp;"T-xxSALx("&amp;IF(D798="LFMC",0,IF(D798="MCC",1,3))&amp;IF(Q798="Bolt",1,0)&amp;IF(AL798="None",0,IF(AL798="1G",1,IF(AL798="4x4",2,3)))&amp;")")</f>
        <v/>
      </c>
      <c r="AC798" s="68" t="str">
        <f>IF(D798="MCC","MC Cable Wire Colors "&amp;_xlfn.XLOOKUP(C798,table_Termination[Connector],table_Termination[MCC_Wire_Colors]),"")</f>
        <v/>
      </c>
      <c r="AD798" s="69"/>
      <c r="AG798" t="e">
        <f>IF(AND(LEFT(C798,2)="L6",_xlfn.NUMBERVALUE(LEFT(U798,3))&gt;250),"1ph",_xlfn.XLOOKUP(C798,table_Termination[Connector],table_Termination[Phasing]))</f>
        <v>#N/A</v>
      </c>
      <c r="AH798" t="e">
        <f>_xlfn.XLOOKUP('Order Entry'!AG798,lookup!$O$3:$O$7,lookup!$P$3:$P$7)</f>
        <v>#N/A</v>
      </c>
      <c r="AI798" t="e">
        <f>_xlfn.XLOOKUP('Order Entry'!AG798,lookup!$O$3:$O$7,lookup!$Q$3:$Q$7)</f>
        <v>#N/A</v>
      </c>
      <c r="AJ798">
        <f t="shared" si="130"/>
        <v>0</v>
      </c>
      <c r="AK798" t="e">
        <f>_xlfn.XLOOKUP(C798,table_Termination[Connector],table_Termination[Plate_Hole])</f>
        <v>#N/A</v>
      </c>
      <c r="AL798" t="e">
        <f>_xlfn.XLOOKUP(V798,lookup!$AD$68:$AD$72,lookup!$AC$68:$AC$72)</f>
        <v>#N/A</v>
      </c>
      <c r="AM798" s="44" t="str" cm="1">
        <f t="array" ref="AM798">IF(C798="","",IF(_xlfn.XLOOKUP(C798,table_Termination[Connector],table_Termination[Plate_Hole])=1.6,{"4x4","1G"},IF(_xlfn.XLOOKUP(C798,table_Termination[Connector],table_Termination[Plate_Hole])=2.1,"4x4","None")))</f>
        <v/>
      </c>
      <c r="AO798" s="44" t="str" cm="1">
        <f t="array" ref="AO798">IF(AM798="","None",_xlfn.XLOOKUP(_xlfn.ANCHORARRAY(AM798),lookup!$AC$68:$AC$72,lookup!$AD$68:$AD$72))</f>
        <v>None</v>
      </c>
      <c r="AQ798" s="44" t="s">
        <v>283</v>
      </c>
      <c r="AR798" t="str">
        <f>IF(C798="","",_xlfn.XLOOKUP(_xlfn.XLOOKUP(C798,table_Termination[Connector],table_Termination[SQD_Breaker]),Table_Breaker[breaker],Table_Breaker[Description]))</f>
        <v/>
      </c>
      <c r="AS798" t="str">
        <f>IF(C798="","",_xlfn.XLOOKUP(_xlfn.XLOOKUP(C798,table_Termination[Connector],table_Termination[HV_Siem_Breaker]),Table_Breaker[breaker],Table_Breaker[Description],""))</f>
        <v/>
      </c>
      <c r="AT798" s="44" t="s">
        <v>283</v>
      </c>
      <c r="AU798" t="e">
        <f t="shared" si="134"/>
        <v>#N/A</v>
      </c>
      <c r="AV798" t="e">
        <f t="shared" si="135"/>
        <v>#N/A</v>
      </c>
      <c r="AW798" s="44" t="str" cm="1">
        <f t="array" ref="AW798">IF(D798="","",_xlfn.TOROW(lookup!A979:A991))</f>
        <v/>
      </c>
    </row>
    <row r="799" spans="1:49" x14ac:dyDescent="0.25">
      <c r="A799" s="56">
        <v>790</v>
      </c>
      <c r="B799" s="57" t="str">
        <f t="shared" si="131"/>
        <v/>
      </c>
      <c r="C799" s="58"/>
      <c r="D799" s="58"/>
      <c r="E799" s="57"/>
      <c r="F799" s="57" t="str">
        <f t="shared" si="132"/>
        <v/>
      </c>
      <c r="G799" s="57"/>
      <c r="H799" s="59"/>
      <c r="I799" s="59" t="s">
        <v>183</v>
      </c>
      <c r="J799" s="59" t="s">
        <v>183</v>
      </c>
      <c r="K799" s="59"/>
      <c r="L799" s="60" t="str">
        <f t="shared" si="136"/>
        <v/>
      </c>
      <c r="M799" s="60" t="str">
        <f t="shared" si="137"/>
        <v/>
      </c>
      <c r="N799" s="59"/>
      <c r="O799" s="59"/>
      <c r="P799" s="61"/>
      <c r="Q799" s="61"/>
      <c r="R799" s="62" t="str">
        <f>IF(C799="","",_xlfn.XLOOKUP(C799,table_Termination[Connector],table_Termination[Conduit_Size]))</f>
        <v/>
      </c>
      <c r="S799" s="63" t="str">
        <f>IF(C799="","",_xlfn.XLOOKUP(C799,table_Termination[Connector],table_Termination[Wire AWG]))</f>
        <v/>
      </c>
      <c r="T799" s="64" t="str">
        <f t="shared" si="129"/>
        <v/>
      </c>
      <c r="U799" s="65" t="str">
        <f>IF(C799="","",LEFT(_xlfn.XLOOKUP(C799,table_Termination[Connector],table_Termination[Voltage]),3))</f>
        <v/>
      </c>
      <c r="V799" s="66" t="str">
        <f t="shared" si="138"/>
        <v/>
      </c>
      <c r="W799" s="64" t="str" cm="1">
        <f t="array" aca="1" ref="W799" ca="1">IF(C799="","",IF(D799="MCC","------",IF(K799="","Black",_xlfn.XLOOKUP(K799,Table_RotateWireColor[circuit],INDIRECT("Table_RotateWireColor["&amp;U799&amp;"]")))))</f>
        <v/>
      </c>
      <c r="X799" s="64" t="str" cm="1">
        <f t="array" aca="1" ref="X799" ca="1">IF(C799="","",IF(D799="MCC","-----",IF(AH799=1,"-",IF(K799="","Red",_xlfn.XLOOKUP(L799,Table_RotateWireColor[circuit],INDIRECT("Table_RotateWireColor["&amp;U799&amp;"]"))))))</f>
        <v/>
      </c>
      <c r="Y799" s="64" t="str" cm="1">
        <f t="array" aca="1" ref="Y799" ca="1">IF(C799="","",IF(D799="MCC","-----",IF(AH799&lt;=2,"-",IF(K799="","Blue",_xlfn.XLOOKUP(M799,Table_RotateWireColor[circuit],INDIRECT("Table_RotateWireColor["&amp;U799&amp;"]"))))))</f>
        <v/>
      </c>
      <c r="Z799" s="64" t="str" cm="1">
        <f t="array" aca="1" ref="Z799" ca="1">IF(C799="","",IF(D799="MCC","-----",IF(AI799&lt;&gt;1,"-",IF(K799="","White",_xlfn.XLOOKUP("N",Table_RotateWireColor[circuit],INDIRECT("Table_RotateWireColor["&amp;U799&amp;"]"))))))</f>
        <v/>
      </c>
      <c r="AA799" s="64" t="str">
        <f t="shared" si="133"/>
        <v/>
      </c>
      <c r="AB799" s="67" t="str">
        <f>IF(C799="","","PWxx-"&amp;_xlfn.XLOOKUP(C799,table_Termination[Connector],table_Termination[Abbreviation])&amp;"T-xxSALx("&amp;IF(D799="LFMC",0,IF(D799="MCC",1,3))&amp;IF(Q799="Bolt",1,0)&amp;IF(AL799="None",0,IF(AL799="1G",1,IF(AL799="4x4",2,3)))&amp;")")</f>
        <v/>
      </c>
      <c r="AC799" s="68" t="str">
        <f>IF(D799="MCC","MC Cable Wire Colors "&amp;_xlfn.XLOOKUP(C799,table_Termination[Connector],table_Termination[MCC_Wire_Colors]),"")</f>
        <v/>
      </c>
      <c r="AD799" s="69"/>
      <c r="AG799" t="e">
        <f>IF(AND(LEFT(C799,2)="L6",_xlfn.NUMBERVALUE(LEFT(U799,3))&gt;250),"1ph",_xlfn.XLOOKUP(C799,table_Termination[Connector],table_Termination[Phasing]))</f>
        <v>#N/A</v>
      </c>
      <c r="AH799" t="e">
        <f>_xlfn.XLOOKUP('Order Entry'!AG799,lookup!$O$3:$O$7,lookup!$P$3:$P$7)</f>
        <v>#N/A</v>
      </c>
      <c r="AI799" t="e">
        <f>_xlfn.XLOOKUP('Order Entry'!AG799,lookup!$O$3:$O$7,lookup!$Q$3:$Q$7)</f>
        <v>#N/A</v>
      </c>
      <c r="AJ799">
        <f t="shared" si="130"/>
        <v>0</v>
      </c>
      <c r="AK799" t="e">
        <f>_xlfn.XLOOKUP(C799,table_Termination[Connector],table_Termination[Plate_Hole])</f>
        <v>#N/A</v>
      </c>
      <c r="AL799" t="e">
        <f>_xlfn.XLOOKUP(V799,lookup!$AD$68:$AD$72,lookup!$AC$68:$AC$72)</f>
        <v>#N/A</v>
      </c>
      <c r="AM799" s="44" t="str" cm="1">
        <f t="array" ref="AM799">IF(C799="","",IF(_xlfn.XLOOKUP(C799,table_Termination[Connector],table_Termination[Plate_Hole])=1.6,{"4x4","1G"},IF(_xlfn.XLOOKUP(C799,table_Termination[Connector],table_Termination[Plate_Hole])=2.1,"4x4","None")))</f>
        <v/>
      </c>
      <c r="AO799" s="44" t="str" cm="1">
        <f t="array" ref="AO799">IF(AM799="","None",_xlfn.XLOOKUP(_xlfn.ANCHORARRAY(AM799),lookup!$AC$68:$AC$72,lookup!$AD$68:$AD$72))</f>
        <v>None</v>
      </c>
      <c r="AQ799" s="44" t="s">
        <v>283</v>
      </c>
      <c r="AR799" t="str">
        <f>IF(C799="","",_xlfn.XLOOKUP(_xlfn.XLOOKUP(C799,table_Termination[Connector],table_Termination[SQD_Breaker]),Table_Breaker[breaker],Table_Breaker[Description]))</f>
        <v/>
      </c>
      <c r="AS799" t="str">
        <f>IF(C799="","",_xlfn.XLOOKUP(_xlfn.XLOOKUP(C799,table_Termination[Connector],table_Termination[HV_Siem_Breaker]),Table_Breaker[breaker],Table_Breaker[Description],""))</f>
        <v/>
      </c>
      <c r="AT799" s="44" t="s">
        <v>283</v>
      </c>
      <c r="AU799" t="e">
        <f t="shared" si="134"/>
        <v>#N/A</v>
      </c>
      <c r="AV799" t="e">
        <f t="shared" si="135"/>
        <v>#N/A</v>
      </c>
      <c r="AW799" s="44" t="str" cm="1">
        <f t="array" ref="AW799">IF(D799="","",_xlfn.TOROW(lookup!A980:A992))</f>
        <v/>
      </c>
    </row>
    <row r="800" spans="1:49" x14ac:dyDescent="0.25">
      <c r="A800" s="56">
        <v>791</v>
      </c>
      <c r="B800" s="57" t="str">
        <f t="shared" si="131"/>
        <v/>
      </c>
      <c r="C800" s="58"/>
      <c r="D800" s="58"/>
      <c r="E800" s="57"/>
      <c r="F800" s="57" t="str">
        <f t="shared" si="132"/>
        <v/>
      </c>
      <c r="G800" s="57"/>
      <c r="H800" s="59"/>
      <c r="I800" s="59" t="s">
        <v>183</v>
      </c>
      <c r="J800" s="59" t="s">
        <v>183</v>
      </c>
      <c r="K800" s="59"/>
      <c r="L800" s="60" t="str">
        <f t="shared" si="136"/>
        <v/>
      </c>
      <c r="M800" s="60" t="str">
        <f t="shared" si="137"/>
        <v/>
      </c>
      <c r="N800" s="59"/>
      <c r="O800" s="59"/>
      <c r="P800" s="61"/>
      <c r="Q800" s="61"/>
      <c r="R800" s="62" t="str">
        <f>IF(C800="","",_xlfn.XLOOKUP(C800,table_Termination[Connector],table_Termination[Conduit_Size]))</f>
        <v/>
      </c>
      <c r="S800" s="63" t="str">
        <f>IF(C800="","",_xlfn.XLOOKUP(C800,table_Termination[Connector],table_Termination[Wire AWG]))</f>
        <v/>
      </c>
      <c r="T800" s="64" t="str">
        <f t="shared" si="129"/>
        <v/>
      </c>
      <c r="U800" s="65" t="str">
        <f>IF(C800="","",LEFT(_xlfn.XLOOKUP(C800,table_Termination[Connector],table_Termination[Voltage]),3))</f>
        <v/>
      </c>
      <c r="V800" s="66" t="str">
        <f t="shared" si="138"/>
        <v/>
      </c>
      <c r="W800" s="64" t="str" cm="1">
        <f t="array" aca="1" ref="W800" ca="1">IF(C800="","",IF(D800="MCC","------",IF(K800="","Black",_xlfn.XLOOKUP(K800,Table_RotateWireColor[circuit],INDIRECT("Table_RotateWireColor["&amp;U800&amp;"]")))))</f>
        <v/>
      </c>
      <c r="X800" s="64" t="str" cm="1">
        <f t="array" aca="1" ref="X800" ca="1">IF(C800="","",IF(D800="MCC","-----",IF(AH800=1,"-",IF(K800="","Red",_xlfn.XLOOKUP(L800,Table_RotateWireColor[circuit],INDIRECT("Table_RotateWireColor["&amp;U800&amp;"]"))))))</f>
        <v/>
      </c>
      <c r="Y800" s="64" t="str" cm="1">
        <f t="array" aca="1" ref="Y800" ca="1">IF(C800="","",IF(D800="MCC","-----",IF(AH800&lt;=2,"-",IF(K800="","Blue",_xlfn.XLOOKUP(M800,Table_RotateWireColor[circuit],INDIRECT("Table_RotateWireColor["&amp;U800&amp;"]"))))))</f>
        <v/>
      </c>
      <c r="Z800" s="64" t="str" cm="1">
        <f t="array" aca="1" ref="Z800" ca="1">IF(C800="","",IF(D800="MCC","-----",IF(AI800&lt;&gt;1,"-",IF(K800="","White",_xlfn.XLOOKUP("N",Table_RotateWireColor[circuit],INDIRECT("Table_RotateWireColor["&amp;U800&amp;"]"))))))</f>
        <v/>
      </c>
      <c r="AA800" s="64" t="str">
        <f t="shared" si="133"/>
        <v/>
      </c>
      <c r="AB800" s="67" t="str">
        <f>IF(C800="","","PWxx-"&amp;_xlfn.XLOOKUP(C800,table_Termination[Connector],table_Termination[Abbreviation])&amp;"T-xxSALx("&amp;IF(D800="LFMC",0,IF(D800="MCC",1,3))&amp;IF(Q800="Bolt",1,0)&amp;IF(AL800="None",0,IF(AL800="1G",1,IF(AL800="4x4",2,3)))&amp;")")</f>
        <v/>
      </c>
      <c r="AC800" s="68" t="str">
        <f>IF(D800="MCC","MC Cable Wire Colors "&amp;_xlfn.XLOOKUP(C800,table_Termination[Connector],table_Termination[MCC_Wire_Colors]),"")</f>
        <v/>
      </c>
      <c r="AD800" s="69"/>
      <c r="AG800" t="e">
        <f>IF(AND(LEFT(C800,2)="L6",_xlfn.NUMBERVALUE(LEFT(U800,3))&gt;250),"1ph",_xlfn.XLOOKUP(C800,table_Termination[Connector],table_Termination[Phasing]))</f>
        <v>#N/A</v>
      </c>
      <c r="AH800" t="e">
        <f>_xlfn.XLOOKUP('Order Entry'!AG800,lookup!$O$3:$O$7,lookup!$P$3:$P$7)</f>
        <v>#N/A</v>
      </c>
      <c r="AI800" t="e">
        <f>_xlfn.XLOOKUP('Order Entry'!AG800,lookup!$O$3:$O$7,lookup!$Q$3:$Q$7)</f>
        <v>#N/A</v>
      </c>
      <c r="AJ800">
        <f t="shared" si="130"/>
        <v>0</v>
      </c>
      <c r="AK800" t="e">
        <f>_xlfn.XLOOKUP(C800,table_Termination[Connector],table_Termination[Plate_Hole])</f>
        <v>#N/A</v>
      </c>
      <c r="AL800" t="e">
        <f>_xlfn.XLOOKUP(V800,lookup!$AD$68:$AD$72,lookup!$AC$68:$AC$72)</f>
        <v>#N/A</v>
      </c>
      <c r="AM800" s="44" t="str" cm="1">
        <f t="array" ref="AM800">IF(C800="","",IF(_xlfn.XLOOKUP(C800,table_Termination[Connector],table_Termination[Plate_Hole])=1.6,{"4x4","1G"},IF(_xlfn.XLOOKUP(C800,table_Termination[Connector],table_Termination[Plate_Hole])=2.1,"4x4","None")))</f>
        <v/>
      </c>
      <c r="AO800" s="44" t="str" cm="1">
        <f t="array" ref="AO800">IF(AM800="","None",_xlfn.XLOOKUP(_xlfn.ANCHORARRAY(AM800),lookup!$AC$68:$AC$72,lookup!$AD$68:$AD$72))</f>
        <v>None</v>
      </c>
      <c r="AQ800" s="44" t="s">
        <v>283</v>
      </c>
      <c r="AR800" t="str">
        <f>IF(C800="","",_xlfn.XLOOKUP(_xlfn.XLOOKUP(C800,table_Termination[Connector],table_Termination[SQD_Breaker]),Table_Breaker[breaker],Table_Breaker[Description]))</f>
        <v/>
      </c>
      <c r="AS800" t="str">
        <f>IF(C800="","",_xlfn.XLOOKUP(_xlfn.XLOOKUP(C800,table_Termination[Connector],table_Termination[HV_Siem_Breaker]),Table_Breaker[breaker],Table_Breaker[Description],""))</f>
        <v/>
      </c>
      <c r="AT800" s="44" t="s">
        <v>283</v>
      </c>
      <c r="AU800" t="e">
        <f t="shared" si="134"/>
        <v>#N/A</v>
      </c>
      <c r="AV800" t="e">
        <f t="shared" si="135"/>
        <v>#N/A</v>
      </c>
      <c r="AW800" s="44" t="str" cm="1">
        <f t="array" ref="AW800">IF(D800="","",_xlfn.TOROW(lookup!A981:A993))</f>
        <v/>
      </c>
    </row>
    <row r="801" spans="1:49" x14ac:dyDescent="0.25">
      <c r="A801" s="56">
        <v>792</v>
      </c>
      <c r="B801" s="57" t="str">
        <f t="shared" si="131"/>
        <v/>
      </c>
      <c r="C801" s="58"/>
      <c r="D801" s="58"/>
      <c r="E801" s="57"/>
      <c r="F801" s="57" t="str">
        <f t="shared" si="132"/>
        <v/>
      </c>
      <c r="G801" s="57"/>
      <c r="H801" s="59"/>
      <c r="I801" s="59" t="s">
        <v>183</v>
      </c>
      <c r="J801" s="59" t="s">
        <v>183</v>
      </c>
      <c r="K801" s="59"/>
      <c r="L801" s="60" t="str">
        <f t="shared" si="136"/>
        <v/>
      </c>
      <c r="M801" s="60" t="str">
        <f t="shared" si="137"/>
        <v/>
      </c>
      <c r="N801" s="59"/>
      <c r="O801" s="59"/>
      <c r="P801" s="61"/>
      <c r="Q801" s="61"/>
      <c r="R801" s="62" t="str">
        <f>IF(C801="","",_xlfn.XLOOKUP(C801,table_Termination[Connector],table_Termination[Conduit_Size]))</f>
        <v/>
      </c>
      <c r="S801" s="63" t="str">
        <f>IF(C801="","",_xlfn.XLOOKUP(C801,table_Termination[Connector],table_Termination[Wire AWG]))</f>
        <v/>
      </c>
      <c r="T801" s="64" t="str">
        <f t="shared" si="129"/>
        <v/>
      </c>
      <c r="U801" s="65" t="str">
        <f>IF(C801="","",LEFT(_xlfn.XLOOKUP(C801,table_Termination[Connector],table_Termination[Voltage]),3))</f>
        <v/>
      </c>
      <c r="V801" s="66" t="str">
        <f t="shared" si="138"/>
        <v/>
      </c>
      <c r="W801" s="64" t="str" cm="1">
        <f t="array" aca="1" ref="W801" ca="1">IF(C801="","",IF(D801="MCC","------",IF(K801="","Black",_xlfn.XLOOKUP(K801,Table_RotateWireColor[circuit],INDIRECT("Table_RotateWireColor["&amp;U801&amp;"]")))))</f>
        <v/>
      </c>
      <c r="X801" s="64" t="str" cm="1">
        <f t="array" aca="1" ref="X801" ca="1">IF(C801="","",IF(D801="MCC","-----",IF(AH801=1,"-",IF(K801="","Red",_xlfn.XLOOKUP(L801,Table_RotateWireColor[circuit],INDIRECT("Table_RotateWireColor["&amp;U801&amp;"]"))))))</f>
        <v/>
      </c>
      <c r="Y801" s="64" t="str" cm="1">
        <f t="array" aca="1" ref="Y801" ca="1">IF(C801="","",IF(D801="MCC","-----",IF(AH801&lt;=2,"-",IF(K801="","Blue",_xlfn.XLOOKUP(M801,Table_RotateWireColor[circuit],INDIRECT("Table_RotateWireColor["&amp;U801&amp;"]"))))))</f>
        <v/>
      </c>
      <c r="Z801" s="64" t="str" cm="1">
        <f t="array" aca="1" ref="Z801" ca="1">IF(C801="","",IF(D801="MCC","-----",IF(AI801&lt;&gt;1,"-",IF(K801="","White",_xlfn.XLOOKUP("N",Table_RotateWireColor[circuit],INDIRECT("Table_RotateWireColor["&amp;U801&amp;"]"))))))</f>
        <v/>
      </c>
      <c r="AA801" s="64" t="str">
        <f t="shared" si="133"/>
        <v/>
      </c>
      <c r="AB801" s="67" t="str">
        <f>IF(C801="","","PWxx-"&amp;_xlfn.XLOOKUP(C801,table_Termination[Connector],table_Termination[Abbreviation])&amp;"T-xxSALx("&amp;IF(D801="LFMC",0,IF(D801="MCC",1,3))&amp;IF(Q801="Bolt",1,0)&amp;IF(AL801="None",0,IF(AL801="1G",1,IF(AL801="4x4",2,3)))&amp;")")</f>
        <v/>
      </c>
      <c r="AC801" s="68" t="str">
        <f>IF(D801="MCC","MC Cable Wire Colors "&amp;_xlfn.XLOOKUP(C801,table_Termination[Connector],table_Termination[MCC_Wire_Colors]),"")</f>
        <v/>
      </c>
      <c r="AD801" s="69"/>
      <c r="AG801" t="e">
        <f>IF(AND(LEFT(C801,2)="L6",_xlfn.NUMBERVALUE(LEFT(U801,3))&gt;250),"1ph",_xlfn.XLOOKUP(C801,table_Termination[Connector],table_Termination[Phasing]))</f>
        <v>#N/A</v>
      </c>
      <c r="AH801" t="e">
        <f>_xlfn.XLOOKUP('Order Entry'!AG801,lookup!$O$3:$O$7,lookup!$P$3:$P$7)</f>
        <v>#N/A</v>
      </c>
      <c r="AI801" t="e">
        <f>_xlfn.XLOOKUP('Order Entry'!AG801,lookup!$O$3:$O$7,lookup!$Q$3:$Q$7)</f>
        <v>#N/A</v>
      </c>
      <c r="AJ801">
        <f t="shared" si="130"/>
        <v>0</v>
      </c>
      <c r="AK801" t="e">
        <f>_xlfn.XLOOKUP(C801,table_Termination[Connector],table_Termination[Plate_Hole])</f>
        <v>#N/A</v>
      </c>
      <c r="AL801" t="e">
        <f>_xlfn.XLOOKUP(V801,lookup!$AD$68:$AD$72,lookup!$AC$68:$AC$72)</f>
        <v>#N/A</v>
      </c>
      <c r="AM801" s="44" t="str" cm="1">
        <f t="array" ref="AM801">IF(C801="","",IF(_xlfn.XLOOKUP(C801,table_Termination[Connector],table_Termination[Plate_Hole])=1.6,{"4x4","1G"},IF(_xlfn.XLOOKUP(C801,table_Termination[Connector],table_Termination[Plate_Hole])=2.1,"4x4","None")))</f>
        <v/>
      </c>
      <c r="AO801" s="44" t="str" cm="1">
        <f t="array" ref="AO801">IF(AM801="","None",_xlfn.XLOOKUP(_xlfn.ANCHORARRAY(AM801),lookup!$AC$68:$AC$72,lookup!$AD$68:$AD$72))</f>
        <v>None</v>
      </c>
      <c r="AQ801" s="44" t="s">
        <v>283</v>
      </c>
      <c r="AR801" t="str">
        <f>IF(C801="","",_xlfn.XLOOKUP(_xlfn.XLOOKUP(C801,table_Termination[Connector],table_Termination[SQD_Breaker]),Table_Breaker[breaker],Table_Breaker[Description]))</f>
        <v/>
      </c>
      <c r="AS801" t="str">
        <f>IF(C801="","",_xlfn.XLOOKUP(_xlfn.XLOOKUP(C801,table_Termination[Connector],table_Termination[HV_Siem_Breaker]),Table_Breaker[breaker],Table_Breaker[Description],""))</f>
        <v/>
      </c>
      <c r="AT801" s="44" t="s">
        <v>283</v>
      </c>
      <c r="AU801" t="e">
        <f t="shared" si="134"/>
        <v>#N/A</v>
      </c>
      <c r="AV801" t="e">
        <f t="shared" si="135"/>
        <v>#N/A</v>
      </c>
      <c r="AW801" s="44" t="str" cm="1">
        <f t="array" ref="AW801">IF(D801="","",_xlfn.TOROW(lookup!A982:A994))</f>
        <v/>
      </c>
    </row>
    <row r="802" spans="1:49" x14ac:dyDescent="0.25">
      <c r="A802" s="56">
        <v>793</v>
      </c>
      <c r="B802" s="57" t="str">
        <f t="shared" si="131"/>
        <v/>
      </c>
      <c r="C802" s="58"/>
      <c r="D802" s="58"/>
      <c r="E802" s="57"/>
      <c r="F802" s="57" t="str">
        <f t="shared" si="132"/>
        <v/>
      </c>
      <c r="G802" s="57"/>
      <c r="H802" s="59"/>
      <c r="I802" s="59" t="s">
        <v>183</v>
      </c>
      <c r="J802" s="59" t="s">
        <v>183</v>
      </c>
      <c r="K802" s="59"/>
      <c r="L802" s="60" t="str">
        <f t="shared" si="136"/>
        <v/>
      </c>
      <c r="M802" s="60" t="str">
        <f t="shared" si="137"/>
        <v/>
      </c>
      <c r="N802" s="59"/>
      <c r="O802" s="59"/>
      <c r="P802" s="61"/>
      <c r="Q802" s="61"/>
      <c r="R802" s="62" t="str">
        <f>IF(C802="","",_xlfn.XLOOKUP(C802,table_Termination[Connector],table_Termination[Conduit_Size]))</f>
        <v/>
      </c>
      <c r="S802" s="63" t="str">
        <f>IF(C802="","",_xlfn.XLOOKUP(C802,table_Termination[Connector],table_Termination[Wire AWG]))</f>
        <v/>
      </c>
      <c r="T802" s="64" t="str">
        <f t="shared" si="129"/>
        <v/>
      </c>
      <c r="U802" s="65" t="str">
        <f>IF(C802="","",LEFT(_xlfn.XLOOKUP(C802,table_Termination[Connector],table_Termination[Voltage]),3))</f>
        <v/>
      </c>
      <c r="V802" s="66" t="str">
        <f t="shared" si="138"/>
        <v/>
      </c>
      <c r="W802" s="64" t="str" cm="1">
        <f t="array" aca="1" ref="W802" ca="1">IF(C802="","",IF(D802="MCC","------",IF(K802="","Black",_xlfn.XLOOKUP(K802,Table_RotateWireColor[circuit],INDIRECT("Table_RotateWireColor["&amp;U802&amp;"]")))))</f>
        <v/>
      </c>
      <c r="X802" s="64" t="str" cm="1">
        <f t="array" aca="1" ref="X802" ca="1">IF(C802="","",IF(D802="MCC","-----",IF(AH802=1,"-",IF(K802="","Red",_xlfn.XLOOKUP(L802,Table_RotateWireColor[circuit],INDIRECT("Table_RotateWireColor["&amp;U802&amp;"]"))))))</f>
        <v/>
      </c>
      <c r="Y802" s="64" t="str" cm="1">
        <f t="array" aca="1" ref="Y802" ca="1">IF(C802="","",IF(D802="MCC","-----",IF(AH802&lt;=2,"-",IF(K802="","Blue",_xlfn.XLOOKUP(M802,Table_RotateWireColor[circuit],INDIRECT("Table_RotateWireColor["&amp;U802&amp;"]"))))))</f>
        <v/>
      </c>
      <c r="Z802" s="64" t="str" cm="1">
        <f t="array" aca="1" ref="Z802" ca="1">IF(C802="","",IF(D802="MCC","-----",IF(AI802&lt;&gt;1,"-",IF(K802="","White",_xlfn.XLOOKUP("N",Table_RotateWireColor[circuit],INDIRECT("Table_RotateWireColor["&amp;U802&amp;"]"))))))</f>
        <v/>
      </c>
      <c r="AA802" s="64" t="str">
        <f t="shared" si="133"/>
        <v/>
      </c>
      <c r="AB802" s="67" t="str">
        <f>IF(C802="","","PWxx-"&amp;_xlfn.XLOOKUP(C802,table_Termination[Connector],table_Termination[Abbreviation])&amp;"T-xxSALx("&amp;IF(D802="LFMC",0,IF(D802="MCC",1,3))&amp;IF(Q802="Bolt",1,0)&amp;IF(AL802="None",0,IF(AL802="1G",1,IF(AL802="4x4",2,3)))&amp;")")</f>
        <v/>
      </c>
      <c r="AC802" s="68" t="str">
        <f>IF(D802="MCC","MC Cable Wire Colors "&amp;_xlfn.XLOOKUP(C802,table_Termination[Connector],table_Termination[MCC_Wire_Colors]),"")</f>
        <v/>
      </c>
      <c r="AD802" s="69"/>
      <c r="AG802" t="e">
        <f>IF(AND(LEFT(C802,2)="L6",_xlfn.NUMBERVALUE(LEFT(U802,3))&gt;250),"1ph",_xlfn.XLOOKUP(C802,table_Termination[Connector],table_Termination[Phasing]))</f>
        <v>#N/A</v>
      </c>
      <c r="AH802" t="e">
        <f>_xlfn.XLOOKUP('Order Entry'!AG802,lookup!$O$3:$O$7,lookup!$P$3:$P$7)</f>
        <v>#N/A</v>
      </c>
      <c r="AI802" t="e">
        <f>_xlfn.XLOOKUP('Order Entry'!AG802,lookup!$O$3:$O$7,lookup!$Q$3:$Q$7)</f>
        <v>#N/A</v>
      </c>
      <c r="AJ802">
        <f t="shared" si="130"/>
        <v>0</v>
      </c>
      <c r="AK802" t="e">
        <f>_xlfn.XLOOKUP(C802,table_Termination[Connector],table_Termination[Plate_Hole])</f>
        <v>#N/A</v>
      </c>
      <c r="AL802" t="e">
        <f>_xlfn.XLOOKUP(V802,lookup!$AD$68:$AD$72,lookup!$AC$68:$AC$72)</f>
        <v>#N/A</v>
      </c>
      <c r="AM802" s="44" t="str" cm="1">
        <f t="array" ref="AM802">IF(C802="","",IF(_xlfn.XLOOKUP(C802,table_Termination[Connector],table_Termination[Plate_Hole])=1.6,{"4x4","1G"},IF(_xlfn.XLOOKUP(C802,table_Termination[Connector],table_Termination[Plate_Hole])=2.1,"4x4","None")))</f>
        <v/>
      </c>
      <c r="AO802" s="44" t="str" cm="1">
        <f t="array" ref="AO802">IF(AM802="","None",_xlfn.XLOOKUP(_xlfn.ANCHORARRAY(AM802),lookup!$AC$68:$AC$72,lookup!$AD$68:$AD$72))</f>
        <v>None</v>
      </c>
      <c r="AQ802" s="44" t="s">
        <v>283</v>
      </c>
      <c r="AR802" t="str">
        <f>IF(C802="","",_xlfn.XLOOKUP(_xlfn.XLOOKUP(C802,table_Termination[Connector],table_Termination[SQD_Breaker]),Table_Breaker[breaker],Table_Breaker[Description]))</f>
        <v/>
      </c>
      <c r="AS802" t="str">
        <f>IF(C802="","",_xlfn.XLOOKUP(_xlfn.XLOOKUP(C802,table_Termination[Connector],table_Termination[HV_Siem_Breaker]),Table_Breaker[breaker],Table_Breaker[Description],""))</f>
        <v/>
      </c>
      <c r="AT802" s="44" t="s">
        <v>283</v>
      </c>
      <c r="AU802" t="e">
        <f t="shared" si="134"/>
        <v>#N/A</v>
      </c>
      <c r="AV802" t="e">
        <f t="shared" si="135"/>
        <v>#N/A</v>
      </c>
      <c r="AW802" s="44" t="str" cm="1">
        <f t="array" ref="AW802">IF(D802="","",_xlfn.TOROW(lookup!A983:A995))</f>
        <v/>
      </c>
    </row>
    <row r="803" spans="1:49" x14ac:dyDescent="0.25">
      <c r="A803" s="56">
        <v>794</v>
      </c>
      <c r="B803" s="57" t="str">
        <f t="shared" si="131"/>
        <v/>
      </c>
      <c r="C803" s="58"/>
      <c r="D803" s="58"/>
      <c r="E803" s="57"/>
      <c r="F803" s="57" t="str">
        <f t="shared" si="132"/>
        <v/>
      </c>
      <c r="G803" s="57"/>
      <c r="H803" s="59"/>
      <c r="I803" s="59" t="s">
        <v>183</v>
      </c>
      <c r="J803" s="59" t="s">
        <v>183</v>
      </c>
      <c r="K803" s="59"/>
      <c r="L803" s="60" t="str">
        <f t="shared" si="136"/>
        <v/>
      </c>
      <c r="M803" s="60" t="str">
        <f t="shared" si="137"/>
        <v/>
      </c>
      <c r="N803" s="59"/>
      <c r="O803" s="59"/>
      <c r="P803" s="61"/>
      <c r="Q803" s="61"/>
      <c r="R803" s="62" t="str">
        <f>IF(C803="","",_xlfn.XLOOKUP(C803,table_Termination[Connector],table_Termination[Conduit_Size]))</f>
        <v/>
      </c>
      <c r="S803" s="63" t="str">
        <f>IF(C803="","",_xlfn.XLOOKUP(C803,table_Termination[Connector],table_Termination[Wire AWG]))</f>
        <v/>
      </c>
      <c r="T803" s="64" t="str">
        <f t="shared" si="129"/>
        <v/>
      </c>
      <c r="U803" s="65" t="str">
        <f>IF(C803="","",LEFT(_xlfn.XLOOKUP(C803,table_Termination[Connector],table_Termination[Voltage]),3))</f>
        <v/>
      </c>
      <c r="V803" s="66" t="str">
        <f t="shared" si="138"/>
        <v/>
      </c>
      <c r="W803" s="64" t="str" cm="1">
        <f t="array" aca="1" ref="W803" ca="1">IF(C803="","",IF(D803="MCC","------",IF(K803="","Black",_xlfn.XLOOKUP(K803,Table_RotateWireColor[circuit],INDIRECT("Table_RotateWireColor["&amp;U803&amp;"]")))))</f>
        <v/>
      </c>
      <c r="X803" s="64" t="str" cm="1">
        <f t="array" aca="1" ref="X803" ca="1">IF(C803="","",IF(D803="MCC","-----",IF(AH803=1,"-",IF(K803="","Red",_xlfn.XLOOKUP(L803,Table_RotateWireColor[circuit],INDIRECT("Table_RotateWireColor["&amp;U803&amp;"]"))))))</f>
        <v/>
      </c>
      <c r="Y803" s="64" t="str" cm="1">
        <f t="array" aca="1" ref="Y803" ca="1">IF(C803="","",IF(D803="MCC","-----",IF(AH803&lt;=2,"-",IF(K803="","Blue",_xlfn.XLOOKUP(M803,Table_RotateWireColor[circuit],INDIRECT("Table_RotateWireColor["&amp;U803&amp;"]"))))))</f>
        <v/>
      </c>
      <c r="Z803" s="64" t="str" cm="1">
        <f t="array" aca="1" ref="Z803" ca="1">IF(C803="","",IF(D803="MCC","-----",IF(AI803&lt;&gt;1,"-",IF(K803="","White",_xlfn.XLOOKUP("N",Table_RotateWireColor[circuit],INDIRECT("Table_RotateWireColor["&amp;U803&amp;"]"))))))</f>
        <v/>
      </c>
      <c r="AA803" s="64" t="str">
        <f t="shared" si="133"/>
        <v/>
      </c>
      <c r="AB803" s="67" t="str">
        <f>IF(C803="","","PWxx-"&amp;_xlfn.XLOOKUP(C803,table_Termination[Connector],table_Termination[Abbreviation])&amp;"T-xxSALx("&amp;IF(D803="LFMC",0,IF(D803="MCC",1,3))&amp;IF(Q803="Bolt",1,0)&amp;IF(AL803="None",0,IF(AL803="1G",1,IF(AL803="4x4",2,3)))&amp;")")</f>
        <v/>
      </c>
      <c r="AC803" s="68" t="str">
        <f>IF(D803="MCC","MC Cable Wire Colors "&amp;_xlfn.XLOOKUP(C803,table_Termination[Connector],table_Termination[MCC_Wire_Colors]),"")</f>
        <v/>
      </c>
      <c r="AD803" s="69"/>
      <c r="AG803" t="e">
        <f>IF(AND(LEFT(C803,2)="L6",_xlfn.NUMBERVALUE(LEFT(U803,3))&gt;250),"1ph",_xlfn.XLOOKUP(C803,table_Termination[Connector],table_Termination[Phasing]))</f>
        <v>#N/A</v>
      </c>
      <c r="AH803" t="e">
        <f>_xlfn.XLOOKUP('Order Entry'!AG803,lookup!$O$3:$O$7,lookup!$P$3:$P$7)</f>
        <v>#N/A</v>
      </c>
      <c r="AI803" t="e">
        <f>_xlfn.XLOOKUP('Order Entry'!AG803,lookup!$O$3:$O$7,lookup!$Q$3:$Q$7)</f>
        <v>#N/A</v>
      </c>
      <c r="AJ803">
        <f t="shared" si="130"/>
        <v>0</v>
      </c>
      <c r="AK803" t="e">
        <f>_xlfn.XLOOKUP(C803,table_Termination[Connector],table_Termination[Plate_Hole])</f>
        <v>#N/A</v>
      </c>
      <c r="AL803" t="e">
        <f>_xlfn.XLOOKUP(V803,lookup!$AD$68:$AD$72,lookup!$AC$68:$AC$72)</f>
        <v>#N/A</v>
      </c>
      <c r="AM803" s="44" t="str" cm="1">
        <f t="array" ref="AM803">IF(C803="","",IF(_xlfn.XLOOKUP(C803,table_Termination[Connector],table_Termination[Plate_Hole])=1.6,{"4x4","1G"},IF(_xlfn.XLOOKUP(C803,table_Termination[Connector],table_Termination[Plate_Hole])=2.1,"4x4","None")))</f>
        <v/>
      </c>
      <c r="AO803" s="44" t="str" cm="1">
        <f t="array" ref="AO803">IF(AM803="","None",_xlfn.XLOOKUP(_xlfn.ANCHORARRAY(AM803),lookup!$AC$68:$AC$72,lookup!$AD$68:$AD$72))</f>
        <v>None</v>
      </c>
      <c r="AQ803" s="44" t="s">
        <v>283</v>
      </c>
      <c r="AR803" t="str">
        <f>IF(C803="","",_xlfn.XLOOKUP(_xlfn.XLOOKUP(C803,table_Termination[Connector],table_Termination[SQD_Breaker]),Table_Breaker[breaker],Table_Breaker[Description]))</f>
        <v/>
      </c>
      <c r="AS803" t="str">
        <f>IF(C803="","",_xlfn.XLOOKUP(_xlfn.XLOOKUP(C803,table_Termination[Connector],table_Termination[HV_Siem_Breaker]),Table_Breaker[breaker],Table_Breaker[Description],""))</f>
        <v/>
      </c>
      <c r="AT803" s="44" t="s">
        <v>283</v>
      </c>
      <c r="AU803" t="e">
        <f t="shared" si="134"/>
        <v>#N/A</v>
      </c>
      <c r="AV803" t="e">
        <f t="shared" si="135"/>
        <v>#N/A</v>
      </c>
      <c r="AW803" s="44" t="str" cm="1">
        <f t="array" ref="AW803">IF(D803="","",_xlfn.TOROW(lookup!A984:A996))</f>
        <v/>
      </c>
    </row>
    <row r="804" spans="1:49" x14ac:dyDescent="0.25">
      <c r="A804" s="56">
        <v>795</v>
      </c>
      <c r="B804" s="57" t="str">
        <f t="shared" si="131"/>
        <v/>
      </c>
      <c r="C804" s="58"/>
      <c r="D804" s="58"/>
      <c r="E804" s="57"/>
      <c r="F804" s="57" t="str">
        <f t="shared" si="132"/>
        <v/>
      </c>
      <c r="G804" s="57"/>
      <c r="H804" s="59"/>
      <c r="I804" s="59" t="s">
        <v>183</v>
      </c>
      <c r="J804" s="59" t="s">
        <v>183</v>
      </c>
      <c r="K804" s="59"/>
      <c r="L804" s="60" t="str">
        <f t="shared" si="136"/>
        <v/>
      </c>
      <c r="M804" s="60" t="str">
        <f t="shared" si="137"/>
        <v/>
      </c>
      <c r="N804" s="59"/>
      <c r="O804" s="59"/>
      <c r="P804" s="61"/>
      <c r="Q804" s="61"/>
      <c r="R804" s="62" t="str">
        <f>IF(C804="","",_xlfn.XLOOKUP(C804,table_Termination[Connector],table_Termination[Conduit_Size]))</f>
        <v/>
      </c>
      <c r="S804" s="63" t="str">
        <f>IF(C804="","",_xlfn.XLOOKUP(C804,table_Termination[Connector],table_Termination[Wire AWG]))</f>
        <v/>
      </c>
      <c r="T804" s="64" t="str">
        <f t="shared" si="129"/>
        <v/>
      </c>
      <c r="U804" s="65" t="str">
        <f>IF(C804="","",LEFT(_xlfn.XLOOKUP(C804,table_Termination[Connector],table_Termination[Voltage]),3))</f>
        <v/>
      </c>
      <c r="V804" s="66" t="str">
        <f t="shared" si="138"/>
        <v/>
      </c>
      <c r="W804" s="64" t="str" cm="1">
        <f t="array" aca="1" ref="W804" ca="1">IF(C804="","",IF(D804="MCC","------",IF(K804="","Black",_xlfn.XLOOKUP(K804,Table_RotateWireColor[circuit],INDIRECT("Table_RotateWireColor["&amp;U804&amp;"]")))))</f>
        <v/>
      </c>
      <c r="X804" s="64" t="str" cm="1">
        <f t="array" aca="1" ref="X804" ca="1">IF(C804="","",IF(D804="MCC","-----",IF(AH804=1,"-",IF(K804="","Red",_xlfn.XLOOKUP(L804,Table_RotateWireColor[circuit],INDIRECT("Table_RotateWireColor["&amp;U804&amp;"]"))))))</f>
        <v/>
      </c>
      <c r="Y804" s="64" t="str" cm="1">
        <f t="array" aca="1" ref="Y804" ca="1">IF(C804="","",IF(D804="MCC","-----",IF(AH804&lt;=2,"-",IF(K804="","Blue",_xlfn.XLOOKUP(M804,Table_RotateWireColor[circuit],INDIRECT("Table_RotateWireColor["&amp;U804&amp;"]"))))))</f>
        <v/>
      </c>
      <c r="Z804" s="64" t="str" cm="1">
        <f t="array" aca="1" ref="Z804" ca="1">IF(C804="","",IF(D804="MCC","-----",IF(AI804&lt;&gt;1,"-",IF(K804="","White",_xlfn.XLOOKUP("N",Table_RotateWireColor[circuit],INDIRECT("Table_RotateWireColor["&amp;U804&amp;"]"))))))</f>
        <v/>
      </c>
      <c r="AA804" s="64" t="str">
        <f t="shared" si="133"/>
        <v/>
      </c>
      <c r="AB804" s="67" t="str">
        <f>IF(C804="","","PWxx-"&amp;_xlfn.XLOOKUP(C804,table_Termination[Connector],table_Termination[Abbreviation])&amp;"T-xxSALx("&amp;IF(D804="LFMC",0,IF(D804="MCC",1,3))&amp;IF(Q804="Bolt",1,0)&amp;IF(AL804="None",0,IF(AL804="1G",1,IF(AL804="4x4",2,3)))&amp;")")</f>
        <v/>
      </c>
      <c r="AC804" s="68" t="str">
        <f>IF(D804="MCC","MC Cable Wire Colors "&amp;_xlfn.XLOOKUP(C804,table_Termination[Connector],table_Termination[MCC_Wire_Colors]),"")</f>
        <v/>
      </c>
      <c r="AD804" s="69"/>
      <c r="AG804" t="e">
        <f>IF(AND(LEFT(C804,2)="L6",_xlfn.NUMBERVALUE(LEFT(U804,3))&gt;250),"1ph",_xlfn.XLOOKUP(C804,table_Termination[Connector],table_Termination[Phasing]))</f>
        <v>#N/A</v>
      </c>
      <c r="AH804" t="e">
        <f>_xlfn.XLOOKUP('Order Entry'!AG804,lookup!$O$3:$O$7,lookup!$P$3:$P$7)</f>
        <v>#N/A</v>
      </c>
      <c r="AI804" t="e">
        <f>_xlfn.XLOOKUP('Order Entry'!AG804,lookup!$O$3:$O$7,lookup!$Q$3:$Q$7)</f>
        <v>#N/A</v>
      </c>
      <c r="AJ804">
        <f t="shared" si="130"/>
        <v>0</v>
      </c>
      <c r="AK804" t="e">
        <f>_xlfn.XLOOKUP(C804,table_Termination[Connector],table_Termination[Plate_Hole])</f>
        <v>#N/A</v>
      </c>
      <c r="AL804" t="e">
        <f>_xlfn.XLOOKUP(V804,lookup!$AD$68:$AD$72,lookup!$AC$68:$AC$72)</f>
        <v>#N/A</v>
      </c>
      <c r="AM804" s="44" t="str" cm="1">
        <f t="array" ref="AM804">IF(C804="","",IF(_xlfn.XLOOKUP(C804,table_Termination[Connector],table_Termination[Plate_Hole])=1.6,{"4x4","1G"},IF(_xlfn.XLOOKUP(C804,table_Termination[Connector],table_Termination[Plate_Hole])=2.1,"4x4","None")))</f>
        <v/>
      </c>
      <c r="AO804" s="44" t="str" cm="1">
        <f t="array" ref="AO804">IF(AM804="","None",_xlfn.XLOOKUP(_xlfn.ANCHORARRAY(AM804),lookup!$AC$68:$AC$72,lookup!$AD$68:$AD$72))</f>
        <v>None</v>
      </c>
      <c r="AQ804" s="44" t="s">
        <v>283</v>
      </c>
      <c r="AR804" t="str">
        <f>IF(C804="","",_xlfn.XLOOKUP(_xlfn.XLOOKUP(C804,table_Termination[Connector],table_Termination[SQD_Breaker]),Table_Breaker[breaker],Table_Breaker[Description]))</f>
        <v/>
      </c>
      <c r="AS804" t="str">
        <f>IF(C804="","",_xlfn.XLOOKUP(_xlfn.XLOOKUP(C804,table_Termination[Connector],table_Termination[HV_Siem_Breaker]),Table_Breaker[breaker],Table_Breaker[Description],""))</f>
        <v/>
      </c>
      <c r="AT804" s="44" t="s">
        <v>283</v>
      </c>
      <c r="AU804" t="e">
        <f t="shared" si="134"/>
        <v>#N/A</v>
      </c>
      <c r="AV804" t="e">
        <f t="shared" si="135"/>
        <v>#N/A</v>
      </c>
      <c r="AW804" s="44" t="str" cm="1">
        <f t="array" ref="AW804">IF(D804="","",_xlfn.TOROW(lookup!A985:A997))</f>
        <v/>
      </c>
    </row>
    <row r="805" spans="1:49" x14ac:dyDescent="0.25">
      <c r="A805" s="56">
        <v>796</v>
      </c>
      <c r="B805" s="57" t="str">
        <f t="shared" si="131"/>
        <v/>
      </c>
      <c r="C805" s="58"/>
      <c r="D805" s="58"/>
      <c r="E805" s="57"/>
      <c r="F805" s="57" t="str">
        <f t="shared" si="132"/>
        <v/>
      </c>
      <c r="G805" s="57"/>
      <c r="H805" s="59"/>
      <c r="I805" s="59" t="s">
        <v>183</v>
      </c>
      <c r="J805" s="59" t="s">
        <v>183</v>
      </c>
      <c r="K805" s="59"/>
      <c r="L805" s="60" t="str">
        <f t="shared" si="136"/>
        <v/>
      </c>
      <c r="M805" s="60" t="str">
        <f t="shared" si="137"/>
        <v/>
      </c>
      <c r="N805" s="59"/>
      <c r="O805" s="59"/>
      <c r="P805" s="61"/>
      <c r="Q805" s="61"/>
      <c r="R805" s="62" t="str">
        <f>IF(C805="","",_xlfn.XLOOKUP(C805,table_Termination[Connector],table_Termination[Conduit_Size]))</f>
        <v/>
      </c>
      <c r="S805" s="63" t="str">
        <f>IF(C805="","",_xlfn.XLOOKUP(C805,table_Termination[Connector],table_Termination[Wire AWG]))</f>
        <v/>
      </c>
      <c r="T805" s="64" t="str">
        <f t="shared" si="129"/>
        <v/>
      </c>
      <c r="U805" s="65" t="str">
        <f>IF(C805="","",LEFT(_xlfn.XLOOKUP(C805,table_Termination[Connector],table_Termination[Voltage]),3))</f>
        <v/>
      </c>
      <c r="V805" s="66" t="str">
        <f t="shared" si="138"/>
        <v/>
      </c>
      <c r="W805" s="64" t="str" cm="1">
        <f t="array" aca="1" ref="W805" ca="1">IF(C805="","",IF(D805="MCC","------",IF(K805="","Black",_xlfn.XLOOKUP(K805,Table_RotateWireColor[circuit],INDIRECT("Table_RotateWireColor["&amp;U805&amp;"]")))))</f>
        <v/>
      </c>
      <c r="X805" s="64" t="str" cm="1">
        <f t="array" aca="1" ref="X805" ca="1">IF(C805="","",IF(D805="MCC","-----",IF(AH805=1,"-",IF(K805="","Red",_xlfn.XLOOKUP(L805,Table_RotateWireColor[circuit],INDIRECT("Table_RotateWireColor["&amp;U805&amp;"]"))))))</f>
        <v/>
      </c>
      <c r="Y805" s="64" t="str" cm="1">
        <f t="array" aca="1" ref="Y805" ca="1">IF(C805="","",IF(D805="MCC","-----",IF(AH805&lt;=2,"-",IF(K805="","Blue",_xlfn.XLOOKUP(M805,Table_RotateWireColor[circuit],INDIRECT("Table_RotateWireColor["&amp;U805&amp;"]"))))))</f>
        <v/>
      </c>
      <c r="Z805" s="64" t="str" cm="1">
        <f t="array" aca="1" ref="Z805" ca="1">IF(C805="","",IF(D805="MCC","-----",IF(AI805&lt;&gt;1,"-",IF(K805="","White",_xlfn.XLOOKUP("N",Table_RotateWireColor[circuit],INDIRECT("Table_RotateWireColor["&amp;U805&amp;"]"))))))</f>
        <v/>
      </c>
      <c r="AA805" s="64" t="str">
        <f t="shared" si="133"/>
        <v/>
      </c>
      <c r="AB805" s="67" t="str">
        <f>IF(C805="","","PWxx-"&amp;_xlfn.XLOOKUP(C805,table_Termination[Connector],table_Termination[Abbreviation])&amp;"T-xxSALx("&amp;IF(D805="LFMC",0,IF(D805="MCC",1,3))&amp;IF(Q805="Bolt",1,0)&amp;IF(AL805="None",0,IF(AL805="1G",1,IF(AL805="4x4",2,3)))&amp;")")</f>
        <v/>
      </c>
      <c r="AC805" s="68" t="str">
        <f>IF(D805="MCC","MC Cable Wire Colors "&amp;_xlfn.XLOOKUP(C805,table_Termination[Connector],table_Termination[MCC_Wire_Colors]),"")</f>
        <v/>
      </c>
      <c r="AD805" s="69"/>
      <c r="AG805" t="e">
        <f>IF(AND(LEFT(C805,2)="L6",_xlfn.NUMBERVALUE(LEFT(U805,3))&gt;250),"1ph",_xlfn.XLOOKUP(C805,table_Termination[Connector],table_Termination[Phasing]))</f>
        <v>#N/A</v>
      </c>
      <c r="AH805" t="e">
        <f>_xlfn.XLOOKUP('Order Entry'!AG805,lookup!$O$3:$O$7,lookup!$P$3:$P$7)</f>
        <v>#N/A</v>
      </c>
      <c r="AI805" t="e">
        <f>_xlfn.XLOOKUP('Order Entry'!AG805,lookup!$O$3:$O$7,lookup!$Q$3:$Q$7)</f>
        <v>#N/A</v>
      </c>
      <c r="AJ805">
        <f t="shared" si="130"/>
        <v>0</v>
      </c>
      <c r="AK805" t="e">
        <f>_xlfn.XLOOKUP(C805,table_Termination[Connector],table_Termination[Plate_Hole])</f>
        <v>#N/A</v>
      </c>
      <c r="AL805" t="e">
        <f>_xlfn.XLOOKUP(V805,lookup!$AD$68:$AD$72,lookup!$AC$68:$AC$72)</f>
        <v>#N/A</v>
      </c>
      <c r="AM805" s="44" t="str" cm="1">
        <f t="array" ref="AM805">IF(C805="","",IF(_xlfn.XLOOKUP(C805,table_Termination[Connector],table_Termination[Plate_Hole])=1.6,{"4x4","1G"},IF(_xlfn.XLOOKUP(C805,table_Termination[Connector],table_Termination[Plate_Hole])=2.1,"4x4","None")))</f>
        <v/>
      </c>
      <c r="AO805" s="44" t="str" cm="1">
        <f t="array" ref="AO805">IF(AM805="","None",_xlfn.XLOOKUP(_xlfn.ANCHORARRAY(AM805),lookup!$AC$68:$AC$72,lookup!$AD$68:$AD$72))</f>
        <v>None</v>
      </c>
      <c r="AQ805" s="44" t="s">
        <v>283</v>
      </c>
      <c r="AR805" t="str">
        <f>IF(C805="","",_xlfn.XLOOKUP(_xlfn.XLOOKUP(C805,table_Termination[Connector],table_Termination[SQD_Breaker]),Table_Breaker[breaker],Table_Breaker[Description]))</f>
        <v/>
      </c>
      <c r="AS805" t="str">
        <f>IF(C805="","",_xlfn.XLOOKUP(_xlfn.XLOOKUP(C805,table_Termination[Connector],table_Termination[HV_Siem_Breaker]),Table_Breaker[breaker],Table_Breaker[Description],""))</f>
        <v/>
      </c>
      <c r="AT805" s="44" t="s">
        <v>283</v>
      </c>
      <c r="AU805" t="e">
        <f t="shared" si="134"/>
        <v>#N/A</v>
      </c>
      <c r="AV805" t="e">
        <f t="shared" si="135"/>
        <v>#N/A</v>
      </c>
      <c r="AW805" s="44" t="str" cm="1">
        <f t="array" ref="AW805">IF(D805="","",_xlfn.TOROW(lookup!A986:A998))</f>
        <v/>
      </c>
    </row>
    <row r="806" spans="1:49" x14ac:dyDescent="0.25">
      <c r="A806" s="56">
        <v>797</v>
      </c>
      <c r="B806" s="57" t="str">
        <f t="shared" si="131"/>
        <v/>
      </c>
      <c r="C806" s="58"/>
      <c r="D806" s="58"/>
      <c r="E806" s="57"/>
      <c r="F806" s="57" t="str">
        <f t="shared" si="132"/>
        <v/>
      </c>
      <c r="G806" s="57"/>
      <c r="H806" s="59"/>
      <c r="I806" s="59" t="s">
        <v>183</v>
      </c>
      <c r="J806" s="59" t="s">
        <v>183</v>
      </c>
      <c r="K806" s="59"/>
      <c r="L806" s="60" t="str">
        <f t="shared" si="136"/>
        <v/>
      </c>
      <c r="M806" s="60" t="str">
        <f t="shared" si="137"/>
        <v/>
      </c>
      <c r="N806" s="59"/>
      <c r="O806" s="59"/>
      <c r="P806" s="61"/>
      <c r="Q806" s="61"/>
      <c r="R806" s="62" t="str">
        <f>IF(C806="","",_xlfn.XLOOKUP(C806,table_Termination[Connector],table_Termination[Conduit_Size]))</f>
        <v/>
      </c>
      <c r="S806" s="63" t="str">
        <f>IF(C806="","",_xlfn.XLOOKUP(C806,table_Termination[Connector],table_Termination[Wire AWG]))</f>
        <v/>
      </c>
      <c r="T806" s="64" t="str">
        <f t="shared" si="129"/>
        <v/>
      </c>
      <c r="U806" s="65" t="str">
        <f>IF(C806="","",LEFT(_xlfn.XLOOKUP(C806,table_Termination[Connector],table_Termination[Voltage]),3))</f>
        <v/>
      </c>
      <c r="V806" s="66" t="str">
        <f t="shared" si="138"/>
        <v/>
      </c>
      <c r="W806" s="64" t="str" cm="1">
        <f t="array" aca="1" ref="W806" ca="1">IF(C806="","",IF(D806="MCC","------",IF(K806="","Black",_xlfn.XLOOKUP(K806,Table_RotateWireColor[circuit],INDIRECT("Table_RotateWireColor["&amp;U806&amp;"]")))))</f>
        <v/>
      </c>
      <c r="X806" s="64" t="str" cm="1">
        <f t="array" aca="1" ref="X806" ca="1">IF(C806="","",IF(D806="MCC","-----",IF(AH806=1,"-",IF(K806="","Red",_xlfn.XLOOKUP(L806,Table_RotateWireColor[circuit],INDIRECT("Table_RotateWireColor["&amp;U806&amp;"]"))))))</f>
        <v/>
      </c>
      <c r="Y806" s="64" t="str" cm="1">
        <f t="array" aca="1" ref="Y806" ca="1">IF(C806="","",IF(D806="MCC","-----",IF(AH806&lt;=2,"-",IF(K806="","Blue",_xlfn.XLOOKUP(M806,Table_RotateWireColor[circuit],INDIRECT("Table_RotateWireColor["&amp;U806&amp;"]"))))))</f>
        <v/>
      </c>
      <c r="Z806" s="64" t="str" cm="1">
        <f t="array" aca="1" ref="Z806" ca="1">IF(C806="","",IF(D806="MCC","-----",IF(AI806&lt;&gt;1,"-",IF(K806="","White",_xlfn.XLOOKUP("N",Table_RotateWireColor[circuit],INDIRECT("Table_RotateWireColor["&amp;U806&amp;"]"))))))</f>
        <v/>
      </c>
      <c r="AA806" s="64" t="str">
        <f t="shared" si="133"/>
        <v/>
      </c>
      <c r="AB806" s="67" t="str">
        <f>IF(C806="","","PWxx-"&amp;_xlfn.XLOOKUP(C806,table_Termination[Connector],table_Termination[Abbreviation])&amp;"T-xxSALx("&amp;IF(D806="LFMC",0,IF(D806="MCC",1,3))&amp;IF(Q806="Bolt",1,0)&amp;IF(AL806="None",0,IF(AL806="1G",1,IF(AL806="4x4",2,3)))&amp;")")</f>
        <v/>
      </c>
      <c r="AC806" s="68" t="str">
        <f>IF(D806="MCC","MC Cable Wire Colors "&amp;_xlfn.XLOOKUP(C806,table_Termination[Connector],table_Termination[MCC_Wire_Colors]),"")</f>
        <v/>
      </c>
      <c r="AD806" s="69"/>
      <c r="AG806" t="e">
        <f>IF(AND(LEFT(C806,2)="L6",_xlfn.NUMBERVALUE(LEFT(U806,3))&gt;250),"1ph",_xlfn.XLOOKUP(C806,table_Termination[Connector],table_Termination[Phasing]))</f>
        <v>#N/A</v>
      </c>
      <c r="AH806" t="e">
        <f>_xlfn.XLOOKUP('Order Entry'!AG806,lookup!$O$3:$O$7,lookup!$P$3:$P$7)</f>
        <v>#N/A</v>
      </c>
      <c r="AI806" t="e">
        <f>_xlfn.XLOOKUP('Order Entry'!AG806,lookup!$O$3:$O$7,lookup!$Q$3:$Q$7)</f>
        <v>#N/A</v>
      </c>
      <c r="AJ806">
        <f t="shared" si="130"/>
        <v>0</v>
      </c>
      <c r="AK806" t="e">
        <f>_xlfn.XLOOKUP(C806,table_Termination[Connector],table_Termination[Plate_Hole])</f>
        <v>#N/A</v>
      </c>
      <c r="AL806" t="e">
        <f>_xlfn.XLOOKUP(V806,lookup!$AD$68:$AD$72,lookup!$AC$68:$AC$72)</f>
        <v>#N/A</v>
      </c>
      <c r="AM806" s="44" t="str" cm="1">
        <f t="array" ref="AM806">IF(C806="","",IF(_xlfn.XLOOKUP(C806,table_Termination[Connector],table_Termination[Plate_Hole])=1.6,{"4x4","1G"},IF(_xlfn.XLOOKUP(C806,table_Termination[Connector],table_Termination[Plate_Hole])=2.1,"4x4","None")))</f>
        <v/>
      </c>
      <c r="AO806" s="44" t="str" cm="1">
        <f t="array" ref="AO806">IF(AM806="","None",_xlfn.XLOOKUP(_xlfn.ANCHORARRAY(AM806),lookup!$AC$68:$AC$72,lookup!$AD$68:$AD$72))</f>
        <v>None</v>
      </c>
      <c r="AQ806" s="44" t="s">
        <v>283</v>
      </c>
      <c r="AR806" t="str">
        <f>IF(C806="","",_xlfn.XLOOKUP(_xlfn.XLOOKUP(C806,table_Termination[Connector],table_Termination[SQD_Breaker]),Table_Breaker[breaker],Table_Breaker[Description]))</f>
        <v/>
      </c>
      <c r="AS806" t="str">
        <f>IF(C806="","",_xlfn.XLOOKUP(_xlfn.XLOOKUP(C806,table_Termination[Connector],table_Termination[HV_Siem_Breaker]),Table_Breaker[breaker],Table_Breaker[Description],""))</f>
        <v/>
      </c>
      <c r="AT806" s="44" t="s">
        <v>283</v>
      </c>
      <c r="AU806" t="e">
        <f t="shared" si="134"/>
        <v>#N/A</v>
      </c>
      <c r="AV806" t="e">
        <f t="shared" si="135"/>
        <v>#N/A</v>
      </c>
      <c r="AW806" s="44" t="str" cm="1">
        <f t="array" ref="AW806">IF(D806="","",_xlfn.TOROW(lookup!A987:A999))</f>
        <v/>
      </c>
    </row>
    <row r="807" spans="1:49" x14ac:dyDescent="0.25">
      <c r="A807" s="56">
        <v>798</v>
      </c>
      <c r="B807" s="57" t="str">
        <f t="shared" si="131"/>
        <v/>
      </c>
      <c r="C807" s="58"/>
      <c r="D807" s="58"/>
      <c r="E807" s="57"/>
      <c r="F807" s="57" t="str">
        <f t="shared" si="132"/>
        <v/>
      </c>
      <c r="G807" s="57"/>
      <c r="H807" s="59"/>
      <c r="I807" s="59" t="s">
        <v>183</v>
      </c>
      <c r="J807" s="59" t="s">
        <v>183</v>
      </c>
      <c r="K807" s="59"/>
      <c r="L807" s="60" t="str">
        <f t="shared" si="136"/>
        <v/>
      </c>
      <c r="M807" s="60" t="str">
        <f t="shared" si="137"/>
        <v/>
      </c>
      <c r="N807" s="59"/>
      <c r="O807" s="59"/>
      <c r="P807" s="61"/>
      <c r="Q807" s="61"/>
      <c r="R807" s="62" t="str">
        <f>IF(C807="","",_xlfn.XLOOKUP(C807,table_Termination[Connector],table_Termination[Conduit_Size]))</f>
        <v/>
      </c>
      <c r="S807" s="63" t="str">
        <f>IF(C807="","",_xlfn.XLOOKUP(C807,table_Termination[Connector],table_Termination[Wire AWG]))</f>
        <v/>
      </c>
      <c r="T807" s="64" t="str">
        <f t="shared" si="129"/>
        <v/>
      </c>
      <c r="U807" s="65" t="str">
        <f>IF(C807="","",LEFT(_xlfn.XLOOKUP(C807,table_Termination[Connector],table_Termination[Voltage]),3))</f>
        <v/>
      </c>
      <c r="V807" s="66" t="str">
        <f t="shared" si="138"/>
        <v/>
      </c>
      <c r="W807" s="64" t="str" cm="1">
        <f t="array" aca="1" ref="W807" ca="1">IF(C807="","",IF(D807="MCC","------",IF(K807="","Black",_xlfn.XLOOKUP(K807,Table_RotateWireColor[circuit],INDIRECT("Table_RotateWireColor["&amp;U807&amp;"]")))))</f>
        <v/>
      </c>
      <c r="X807" s="64" t="str" cm="1">
        <f t="array" aca="1" ref="X807" ca="1">IF(C807="","",IF(D807="MCC","-----",IF(AH807=1,"-",IF(K807="","Red",_xlfn.XLOOKUP(L807,Table_RotateWireColor[circuit],INDIRECT("Table_RotateWireColor["&amp;U807&amp;"]"))))))</f>
        <v/>
      </c>
      <c r="Y807" s="64" t="str" cm="1">
        <f t="array" aca="1" ref="Y807" ca="1">IF(C807="","",IF(D807="MCC","-----",IF(AH807&lt;=2,"-",IF(K807="","Blue",_xlfn.XLOOKUP(M807,Table_RotateWireColor[circuit],INDIRECT("Table_RotateWireColor["&amp;U807&amp;"]"))))))</f>
        <v/>
      </c>
      <c r="Z807" s="64" t="str" cm="1">
        <f t="array" aca="1" ref="Z807" ca="1">IF(C807="","",IF(D807="MCC","-----",IF(AI807&lt;&gt;1,"-",IF(K807="","White",_xlfn.XLOOKUP("N",Table_RotateWireColor[circuit],INDIRECT("Table_RotateWireColor["&amp;U807&amp;"]"))))))</f>
        <v/>
      </c>
      <c r="AA807" s="64" t="str">
        <f t="shared" si="133"/>
        <v/>
      </c>
      <c r="AB807" s="67" t="str">
        <f>IF(C807="","","PWxx-"&amp;_xlfn.XLOOKUP(C807,table_Termination[Connector],table_Termination[Abbreviation])&amp;"T-xxSALx("&amp;IF(D807="LFMC",0,IF(D807="MCC",1,3))&amp;IF(Q807="Bolt",1,0)&amp;IF(AL807="None",0,IF(AL807="1G",1,IF(AL807="4x4",2,3)))&amp;")")</f>
        <v/>
      </c>
      <c r="AC807" s="68" t="str">
        <f>IF(D807="MCC","MC Cable Wire Colors "&amp;_xlfn.XLOOKUP(C807,table_Termination[Connector],table_Termination[MCC_Wire_Colors]),"")</f>
        <v/>
      </c>
      <c r="AD807" s="69"/>
      <c r="AG807" t="e">
        <f>IF(AND(LEFT(C807,2)="L6",_xlfn.NUMBERVALUE(LEFT(U807,3))&gt;250),"1ph",_xlfn.XLOOKUP(C807,table_Termination[Connector],table_Termination[Phasing]))</f>
        <v>#N/A</v>
      </c>
      <c r="AH807" t="e">
        <f>_xlfn.XLOOKUP('Order Entry'!AG807,lookup!$O$3:$O$7,lookup!$P$3:$P$7)</f>
        <v>#N/A</v>
      </c>
      <c r="AI807" t="e">
        <f>_xlfn.XLOOKUP('Order Entry'!AG807,lookup!$O$3:$O$7,lookup!$Q$3:$Q$7)</f>
        <v>#N/A</v>
      </c>
      <c r="AJ807">
        <f t="shared" si="130"/>
        <v>0</v>
      </c>
      <c r="AK807" t="e">
        <f>_xlfn.XLOOKUP(C807,table_Termination[Connector],table_Termination[Plate_Hole])</f>
        <v>#N/A</v>
      </c>
      <c r="AL807" t="e">
        <f>_xlfn.XLOOKUP(V807,lookup!$AD$68:$AD$72,lookup!$AC$68:$AC$72)</f>
        <v>#N/A</v>
      </c>
      <c r="AM807" s="44" t="str" cm="1">
        <f t="array" ref="AM807">IF(C807="","",IF(_xlfn.XLOOKUP(C807,table_Termination[Connector],table_Termination[Plate_Hole])=1.6,{"4x4","1G"},IF(_xlfn.XLOOKUP(C807,table_Termination[Connector],table_Termination[Plate_Hole])=2.1,"4x4","None")))</f>
        <v/>
      </c>
      <c r="AO807" s="44" t="str" cm="1">
        <f t="array" ref="AO807">IF(AM807="","None",_xlfn.XLOOKUP(_xlfn.ANCHORARRAY(AM807),lookup!$AC$68:$AC$72,lookup!$AD$68:$AD$72))</f>
        <v>None</v>
      </c>
      <c r="AQ807" s="44" t="s">
        <v>283</v>
      </c>
      <c r="AR807" t="str">
        <f>IF(C807="","",_xlfn.XLOOKUP(_xlfn.XLOOKUP(C807,table_Termination[Connector],table_Termination[SQD_Breaker]),Table_Breaker[breaker],Table_Breaker[Description]))</f>
        <v/>
      </c>
      <c r="AS807" t="str">
        <f>IF(C807="","",_xlfn.XLOOKUP(_xlfn.XLOOKUP(C807,table_Termination[Connector],table_Termination[HV_Siem_Breaker]),Table_Breaker[breaker],Table_Breaker[Description],""))</f>
        <v/>
      </c>
      <c r="AT807" s="44" t="s">
        <v>283</v>
      </c>
      <c r="AU807" t="e">
        <f t="shared" si="134"/>
        <v>#N/A</v>
      </c>
      <c r="AV807" t="e">
        <f t="shared" si="135"/>
        <v>#N/A</v>
      </c>
      <c r="AW807" s="44" t="str" cm="1">
        <f t="array" ref="AW807">IF(D807="","",_xlfn.TOROW(lookup!A988:A1000))</f>
        <v/>
      </c>
    </row>
    <row r="808" spans="1:49" x14ac:dyDescent="0.25">
      <c r="A808" s="56">
        <v>799</v>
      </c>
      <c r="B808" s="57" t="str">
        <f t="shared" si="131"/>
        <v/>
      </c>
      <c r="C808" s="58"/>
      <c r="D808" s="58"/>
      <c r="E808" s="57"/>
      <c r="F808" s="57" t="str">
        <f t="shared" si="132"/>
        <v/>
      </c>
      <c r="G808" s="57"/>
      <c r="H808" s="59"/>
      <c r="I808" s="59" t="s">
        <v>183</v>
      </c>
      <c r="J808" s="59" t="s">
        <v>183</v>
      </c>
      <c r="K808" s="59"/>
      <c r="L808" s="60" t="str">
        <f t="shared" si="136"/>
        <v/>
      </c>
      <c r="M808" s="60" t="str">
        <f t="shared" si="137"/>
        <v/>
      </c>
      <c r="N808" s="59"/>
      <c r="O808" s="59"/>
      <c r="P808" s="61"/>
      <c r="Q808" s="61"/>
      <c r="R808" s="62" t="str">
        <f>IF(C808="","",_xlfn.XLOOKUP(C808,table_Termination[Connector],table_Termination[Conduit_Size]))</f>
        <v/>
      </c>
      <c r="S808" s="63" t="str">
        <f>IF(C808="","",_xlfn.XLOOKUP(C808,table_Termination[Connector],table_Termination[Wire AWG]))</f>
        <v/>
      </c>
      <c r="T808" s="64" t="str">
        <f t="shared" si="129"/>
        <v/>
      </c>
      <c r="U808" s="65" t="str">
        <f>IF(C808="","",LEFT(_xlfn.XLOOKUP(C808,table_Termination[Connector],table_Termination[Voltage]),3))</f>
        <v/>
      </c>
      <c r="V808" s="66" t="str">
        <f t="shared" si="138"/>
        <v/>
      </c>
      <c r="W808" s="64" t="str" cm="1">
        <f t="array" aca="1" ref="W808" ca="1">IF(C808="","",IF(D808="MCC","------",IF(K808="","Black",_xlfn.XLOOKUP(K808,Table_RotateWireColor[circuit],INDIRECT("Table_RotateWireColor["&amp;U808&amp;"]")))))</f>
        <v/>
      </c>
      <c r="X808" s="64" t="str" cm="1">
        <f t="array" aca="1" ref="X808" ca="1">IF(C808="","",IF(D808="MCC","-----",IF(AH808=1,"-",IF(K808="","Red",_xlfn.XLOOKUP(L808,Table_RotateWireColor[circuit],INDIRECT("Table_RotateWireColor["&amp;U808&amp;"]"))))))</f>
        <v/>
      </c>
      <c r="Y808" s="64" t="str" cm="1">
        <f t="array" aca="1" ref="Y808" ca="1">IF(C808="","",IF(D808="MCC","-----",IF(AH808&lt;=2,"-",IF(K808="","Blue",_xlfn.XLOOKUP(M808,Table_RotateWireColor[circuit],INDIRECT("Table_RotateWireColor["&amp;U808&amp;"]"))))))</f>
        <v/>
      </c>
      <c r="Z808" s="64" t="str" cm="1">
        <f t="array" aca="1" ref="Z808" ca="1">IF(C808="","",IF(D808="MCC","-----",IF(AI808&lt;&gt;1,"-",IF(K808="","White",_xlfn.XLOOKUP("N",Table_RotateWireColor[circuit],INDIRECT("Table_RotateWireColor["&amp;U808&amp;"]"))))))</f>
        <v/>
      </c>
      <c r="AA808" s="64" t="str">
        <f t="shared" si="133"/>
        <v/>
      </c>
      <c r="AB808" s="67" t="str">
        <f>IF(C808="","","PWxx-"&amp;_xlfn.XLOOKUP(C808,table_Termination[Connector],table_Termination[Abbreviation])&amp;"T-xxSALx("&amp;IF(D808="LFMC",0,IF(D808="MCC",1,3))&amp;IF(Q808="Bolt",1,0)&amp;IF(AL808="None",0,IF(AL808="1G",1,IF(AL808="4x4",2,3)))&amp;")")</f>
        <v/>
      </c>
      <c r="AC808" s="68" t="str">
        <f>IF(D808="MCC","MC Cable Wire Colors "&amp;_xlfn.XLOOKUP(C808,table_Termination[Connector],table_Termination[MCC_Wire_Colors]),"")</f>
        <v/>
      </c>
      <c r="AD808" s="69"/>
      <c r="AG808" t="e">
        <f>IF(AND(LEFT(C808,2)="L6",_xlfn.NUMBERVALUE(LEFT(U808,3))&gt;250),"1ph",_xlfn.XLOOKUP(C808,table_Termination[Connector],table_Termination[Phasing]))</f>
        <v>#N/A</v>
      </c>
      <c r="AH808" t="e">
        <f>_xlfn.XLOOKUP('Order Entry'!AG808,lookup!$O$3:$O$7,lookup!$P$3:$P$7)</f>
        <v>#N/A</v>
      </c>
      <c r="AI808" t="e">
        <f>_xlfn.XLOOKUP('Order Entry'!AG808,lookup!$O$3:$O$7,lookup!$Q$3:$Q$7)</f>
        <v>#N/A</v>
      </c>
      <c r="AJ808">
        <f t="shared" si="130"/>
        <v>0</v>
      </c>
      <c r="AK808" t="e">
        <f>_xlfn.XLOOKUP(C808,table_Termination[Connector],table_Termination[Plate_Hole])</f>
        <v>#N/A</v>
      </c>
      <c r="AL808" t="e">
        <f>_xlfn.XLOOKUP(V808,lookup!$AD$68:$AD$72,lookup!$AC$68:$AC$72)</f>
        <v>#N/A</v>
      </c>
      <c r="AM808" s="44" t="str" cm="1">
        <f t="array" ref="AM808">IF(C808="","",IF(_xlfn.XLOOKUP(C808,table_Termination[Connector],table_Termination[Plate_Hole])=1.6,{"4x4","1G"},IF(_xlfn.XLOOKUP(C808,table_Termination[Connector],table_Termination[Plate_Hole])=2.1,"4x4","None")))</f>
        <v/>
      </c>
      <c r="AO808" s="44" t="str" cm="1">
        <f t="array" ref="AO808">IF(AM808="","None",_xlfn.XLOOKUP(_xlfn.ANCHORARRAY(AM808),lookup!$AC$68:$AC$72,lookup!$AD$68:$AD$72))</f>
        <v>None</v>
      </c>
      <c r="AQ808" s="44" t="s">
        <v>283</v>
      </c>
      <c r="AR808" t="str">
        <f>IF(C808="","",_xlfn.XLOOKUP(_xlfn.XLOOKUP(C808,table_Termination[Connector],table_Termination[SQD_Breaker]),Table_Breaker[breaker],Table_Breaker[Description]))</f>
        <v/>
      </c>
      <c r="AS808" t="str">
        <f>IF(C808="","",_xlfn.XLOOKUP(_xlfn.XLOOKUP(C808,table_Termination[Connector],table_Termination[HV_Siem_Breaker]),Table_Breaker[breaker],Table_Breaker[Description],""))</f>
        <v/>
      </c>
      <c r="AT808" s="44" t="s">
        <v>283</v>
      </c>
      <c r="AU808" t="e">
        <f t="shared" si="134"/>
        <v>#N/A</v>
      </c>
      <c r="AV808" t="e">
        <f t="shared" si="135"/>
        <v>#N/A</v>
      </c>
      <c r="AW808" s="44" t="str" cm="1">
        <f t="array" ref="AW808">IF(D808="","",_xlfn.TOROW(lookup!A989:A1001))</f>
        <v/>
      </c>
    </row>
    <row r="809" spans="1:49" x14ac:dyDescent="0.25">
      <c r="A809" s="56">
        <v>800</v>
      </c>
      <c r="B809" s="57" t="str">
        <f t="shared" si="131"/>
        <v/>
      </c>
      <c r="C809" s="58"/>
      <c r="D809" s="58"/>
      <c r="E809" s="57"/>
      <c r="F809" s="57" t="str">
        <f t="shared" si="132"/>
        <v/>
      </c>
      <c r="G809" s="57"/>
      <c r="H809" s="59"/>
      <c r="I809" s="59" t="s">
        <v>183</v>
      </c>
      <c r="J809" s="59" t="s">
        <v>183</v>
      </c>
      <c r="K809" s="59"/>
      <c r="L809" s="60" t="str">
        <f t="shared" si="136"/>
        <v/>
      </c>
      <c r="M809" s="60" t="str">
        <f t="shared" si="137"/>
        <v/>
      </c>
      <c r="N809" s="59"/>
      <c r="O809" s="59"/>
      <c r="P809" s="61"/>
      <c r="Q809" s="61"/>
      <c r="R809" s="62" t="str">
        <f>IF(C809="","",_xlfn.XLOOKUP(C809,table_Termination[Connector],table_Termination[Conduit_Size]))</f>
        <v/>
      </c>
      <c r="S809" s="63" t="str">
        <f>IF(C809="","",_xlfn.XLOOKUP(C809,table_Termination[Connector],table_Termination[Wire AWG]))</f>
        <v/>
      </c>
      <c r="T809" s="64" t="str">
        <f t="shared" si="129"/>
        <v/>
      </c>
      <c r="U809" s="65" t="str">
        <f>IF(C809="","",LEFT(_xlfn.XLOOKUP(C809,table_Termination[Connector],table_Termination[Voltage]),3))</f>
        <v/>
      </c>
      <c r="V809" s="66" t="str">
        <f t="shared" si="138"/>
        <v/>
      </c>
      <c r="W809" s="64" t="str" cm="1">
        <f t="array" aca="1" ref="W809" ca="1">IF(C809="","",IF(D809="MCC","------",IF(K809="","Black",_xlfn.XLOOKUP(K809,Table_RotateWireColor[circuit],INDIRECT("Table_RotateWireColor["&amp;U809&amp;"]")))))</f>
        <v/>
      </c>
      <c r="X809" s="64" t="str" cm="1">
        <f t="array" aca="1" ref="X809" ca="1">IF(C809="","",IF(D809="MCC","-----",IF(AH809=1,"-",IF(K809="","Red",_xlfn.XLOOKUP(L809,Table_RotateWireColor[circuit],INDIRECT("Table_RotateWireColor["&amp;U809&amp;"]"))))))</f>
        <v/>
      </c>
      <c r="Y809" s="64" t="str" cm="1">
        <f t="array" aca="1" ref="Y809" ca="1">IF(C809="","",IF(D809="MCC","-----",IF(AH809&lt;=2,"-",IF(K809="","Blue",_xlfn.XLOOKUP(M809,Table_RotateWireColor[circuit],INDIRECT("Table_RotateWireColor["&amp;U809&amp;"]"))))))</f>
        <v/>
      </c>
      <c r="Z809" s="64" t="str" cm="1">
        <f t="array" aca="1" ref="Z809" ca="1">IF(C809="","",IF(D809="MCC","-----",IF(AI809&lt;&gt;1,"-",IF(K809="","White",_xlfn.XLOOKUP("N",Table_RotateWireColor[circuit],INDIRECT("Table_RotateWireColor["&amp;U809&amp;"]"))))))</f>
        <v/>
      </c>
      <c r="AA809" s="64" t="str">
        <f t="shared" si="133"/>
        <v/>
      </c>
      <c r="AB809" s="67" t="str">
        <f>IF(C809="","","PWxx-"&amp;_xlfn.XLOOKUP(C809,table_Termination[Connector],table_Termination[Abbreviation])&amp;"T-xxSALx("&amp;IF(D809="LFMC",0,IF(D809="MCC",1,3))&amp;IF(Q809="Bolt",1,0)&amp;IF(AL809="None",0,IF(AL809="1G",1,IF(AL809="4x4",2,3)))&amp;")")</f>
        <v/>
      </c>
      <c r="AC809" s="68" t="str">
        <f>IF(D809="MCC","MC Cable Wire Colors "&amp;_xlfn.XLOOKUP(C809,table_Termination[Connector],table_Termination[MCC_Wire_Colors]),"")</f>
        <v/>
      </c>
      <c r="AD809" s="69"/>
      <c r="AG809" t="e">
        <f>IF(AND(LEFT(C809,2)="L6",_xlfn.NUMBERVALUE(LEFT(U809,3))&gt;250),"1ph",_xlfn.XLOOKUP(C809,table_Termination[Connector],table_Termination[Phasing]))</f>
        <v>#N/A</v>
      </c>
      <c r="AH809" t="e">
        <f>_xlfn.XLOOKUP('Order Entry'!AG809,lookup!$O$3:$O$7,lookup!$P$3:$P$7)</f>
        <v>#N/A</v>
      </c>
      <c r="AI809" t="e">
        <f>_xlfn.XLOOKUP('Order Entry'!AG809,lookup!$O$3:$O$7,lookup!$Q$3:$Q$7)</f>
        <v>#N/A</v>
      </c>
      <c r="AJ809">
        <f t="shared" si="130"/>
        <v>0</v>
      </c>
      <c r="AK809" t="e">
        <f>_xlfn.XLOOKUP(C809,table_Termination[Connector],table_Termination[Plate_Hole])</f>
        <v>#N/A</v>
      </c>
      <c r="AL809" t="e">
        <f>_xlfn.XLOOKUP(V809,lookup!$AD$68:$AD$72,lookup!$AC$68:$AC$72)</f>
        <v>#N/A</v>
      </c>
      <c r="AM809" s="44" t="str" cm="1">
        <f t="array" ref="AM809">IF(C809="","",IF(_xlfn.XLOOKUP(C809,table_Termination[Connector],table_Termination[Plate_Hole])=1.6,{"4x4","1G"},IF(_xlfn.XLOOKUP(C809,table_Termination[Connector],table_Termination[Plate_Hole])=2.1,"4x4","None")))</f>
        <v/>
      </c>
      <c r="AO809" s="44" t="str" cm="1">
        <f t="array" ref="AO809">IF(AM809="","None",_xlfn.XLOOKUP(_xlfn.ANCHORARRAY(AM809),lookup!$AC$68:$AC$72,lookup!$AD$68:$AD$72))</f>
        <v>None</v>
      </c>
      <c r="AQ809" s="44" t="s">
        <v>283</v>
      </c>
      <c r="AR809" t="str">
        <f>IF(C809="","",_xlfn.XLOOKUP(_xlfn.XLOOKUP(C809,table_Termination[Connector],table_Termination[SQD_Breaker]),Table_Breaker[breaker],Table_Breaker[Description]))</f>
        <v/>
      </c>
      <c r="AS809" t="str">
        <f>IF(C809="","",_xlfn.XLOOKUP(_xlfn.XLOOKUP(C809,table_Termination[Connector],table_Termination[HV_Siem_Breaker]),Table_Breaker[breaker],Table_Breaker[Description],""))</f>
        <v/>
      </c>
      <c r="AT809" s="44" t="s">
        <v>283</v>
      </c>
      <c r="AU809" t="e">
        <f t="shared" si="134"/>
        <v>#N/A</v>
      </c>
      <c r="AV809" t="e">
        <f t="shared" si="135"/>
        <v>#N/A</v>
      </c>
      <c r="AW809" s="44" t="str" cm="1">
        <f t="array" ref="AW809">IF(D809="","",_xlfn.TOROW(lookup!A990:A1002))</f>
        <v/>
      </c>
    </row>
    <row r="810" spans="1:49" x14ac:dyDescent="0.25">
      <c r="A810" s="56">
        <v>801</v>
      </c>
      <c r="B810" s="57" t="str">
        <f t="shared" si="131"/>
        <v/>
      </c>
      <c r="C810" s="58"/>
      <c r="D810" s="58"/>
      <c r="E810" s="57"/>
      <c r="F810" s="57" t="str">
        <f t="shared" si="132"/>
        <v/>
      </c>
      <c r="G810" s="57"/>
      <c r="H810" s="59"/>
      <c r="I810" s="59" t="s">
        <v>183</v>
      </c>
      <c r="J810" s="59" t="s">
        <v>183</v>
      </c>
      <c r="K810" s="59"/>
      <c r="L810" s="60" t="str">
        <f t="shared" si="136"/>
        <v/>
      </c>
      <c r="M810" s="60" t="str">
        <f t="shared" si="137"/>
        <v/>
      </c>
      <c r="N810" s="59"/>
      <c r="O810" s="59"/>
      <c r="P810" s="61"/>
      <c r="Q810" s="61"/>
      <c r="R810" s="62" t="str">
        <f>IF(C810="","",_xlfn.XLOOKUP(C810,table_Termination[Connector],table_Termination[Conduit_Size]))</f>
        <v/>
      </c>
      <c r="S810" s="63" t="str">
        <f>IF(C810="","",_xlfn.XLOOKUP(C810,table_Termination[Connector],table_Termination[Wire AWG]))</f>
        <v/>
      </c>
      <c r="T810" s="64" t="str">
        <f t="shared" si="129"/>
        <v/>
      </c>
      <c r="U810" s="65" t="str">
        <f>IF(C810="","",LEFT(_xlfn.XLOOKUP(C810,table_Termination[Connector],table_Termination[Voltage]),3))</f>
        <v/>
      </c>
      <c r="V810" s="66" t="str">
        <f t="shared" si="138"/>
        <v/>
      </c>
      <c r="W810" s="64" t="str" cm="1">
        <f t="array" aca="1" ref="W810" ca="1">IF(C810="","",IF(D810="MCC","------",IF(K810="","Black",_xlfn.XLOOKUP(K810,Table_RotateWireColor[circuit],INDIRECT("Table_RotateWireColor["&amp;U810&amp;"]")))))</f>
        <v/>
      </c>
      <c r="X810" s="64" t="str" cm="1">
        <f t="array" aca="1" ref="X810" ca="1">IF(C810="","",IF(D810="MCC","-----",IF(AH810=1,"-",IF(K810="","Red",_xlfn.XLOOKUP(L810,Table_RotateWireColor[circuit],INDIRECT("Table_RotateWireColor["&amp;U810&amp;"]"))))))</f>
        <v/>
      </c>
      <c r="Y810" s="64" t="str" cm="1">
        <f t="array" aca="1" ref="Y810" ca="1">IF(C810="","",IF(D810="MCC","-----",IF(AH810&lt;=2,"-",IF(K810="","Blue",_xlfn.XLOOKUP(M810,Table_RotateWireColor[circuit],INDIRECT("Table_RotateWireColor["&amp;U810&amp;"]"))))))</f>
        <v/>
      </c>
      <c r="Z810" s="64" t="str" cm="1">
        <f t="array" aca="1" ref="Z810" ca="1">IF(C810="","",IF(D810="MCC","-----",IF(AI810&lt;&gt;1,"-",IF(K810="","White",_xlfn.XLOOKUP("N",Table_RotateWireColor[circuit],INDIRECT("Table_RotateWireColor["&amp;U810&amp;"]"))))))</f>
        <v/>
      </c>
      <c r="AA810" s="64" t="str">
        <f t="shared" si="133"/>
        <v/>
      </c>
      <c r="AB810" s="67" t="str">
        <f>IF(C810="","","PWxx-"&amp;_xlfn.XLOOKUP(C810,table_Termination[Connector],table_Termination[Abbreviation])&amp;"T-xxSALx("&amp;IF(D810="LFMC",0,IF(D810="MCC",1,3))&amp;IF(Q810="Bolt",1,0)&amp;IF(AL810="None",0,IF(AL810="1G",1,IF(AL810="4x4",2,3)))&amp;")")</f>
        <v/>
      </c>
      <c r="AC810" s="68" t="str">
        <f>IF(D810="MCC","MC Cable Wire Colors "&amp;_xlfn.XLOOKUP(C810,table_Termination[Connector],table_Termination[MCC_Wire_Colors]),"")</f>
        <v/>
      </c>
      <c r="AD810" s="69"/>
      <c r="AG810" t="e">
        <f>IF(AND(LEFT(C810,2)="L6",_xlfn.NUMBERVALUE(LEFT(U810,3))&gt;250),"1ph",_xlfn.XLOOKUP(C810,table_Termination[Connector],table_Termination[Phasing]))</f>
        <v>#N/A</v>
      </c>
      <c r="AH810" t="e">
        <f>_xlfn.XLOOKUP('Order Entry'!AG810,lookup!$O$3:$O$7,lookup!$P$3:$P$7)</f>
        <v>#N/A</v>
      </c>
      <c r="AI810" t="e">
        <f>_xlfn.XLOOKUP('Order Entry'!AG810,lookup!$O$3:$O$7,lookup!$Q$3:$Q$7)</f>
        <v>#N/A</v>
      </c>
      <c r="AJ810">
        <f t="shared" si="130"/>
        <v>0</v>
      </c>
      <c r="AK810" t="e">
        <f>_xlfn.XLOOKUP(C810,table_Termination[Connector],table_Termination[Plate_Hole])</f>
        <v>#N/A</v>
      </c>
      <c r="AL810" t="e">
        <f>_xlfn.XLOOKUP(V810,lookup!$AD$68:$AD$72,lookup!$AC$68:$AC$72)</f>
        <v>#N/A</v>
      </c>
      <c r="AM810" s="44" t="str" cm="1">
        <f t="array" ref="AM810">IF(C810="","",IF(_xlfn.XLOOKUP(C810,table_Termination[Connector],table_Termination[Plate_Hole])=1.6,{"4x4","1G"},IF(_xlfn.XLOOKUP(C810,table_Termination[Connector],table_Termination[Plate_Hole])=2.1,"4x4","None")))</f>
        <v/>
      </c>
      <c r="AO810" s="44" t="str" cm="1">
        <f t="array" ref="AO810">IF(AM810="","None",_xlfn.XLOOKUP(_xlfn.ANCHORARRAY(AM810),lookup!$AC$68:$AC$72,lookup!$AD$68:$AD$72))</f>
        <v>None</v>
      </c>
      <c r="AQ810" s="44" t="s">
        <v>283</v>
      </c>
      <c r="AR810" t="str">
        <f>IF(C810="","",_xlfn.XLOOKUP(_xlfn.XLOOKUP(C810,table_Termination[Connector],table_Termination[SQD_Breaker]),Table_Breaker[breaker],Table_Breaker[Description]))</f>
        <v/>
      </c>
      <c r="AS810" t="str">
        <f>IF(C810="","",_xlfn.XLOOKUP(_xlfn.XLOOKUP(C810,table_Termination[Connector],table_Termination[HV_Siem_Breaker]),Table_Breaker[breaker],Table_Breaker[Description],""))</f>
        <v/>
      </c>
      <c r="AT810" s="44" t="s">
        <v>283</v>
      </c>
      <c r="AU810" t="e">
        <f t="shared" si="134"/>
        <v>#N/A</v>
      </c>
      <c r="AV810" t="e">
        <f t="shared" si="135"/>
        <v>#N/A</v>
      </c>
      <c r="AW810" s="44" t="str" cm="1">
        <f t="array" ref="AW810">IF(D810="","",_xlfn.TOROW(lookup!A991:A1003))</f>
        <v/>
      </c>
    </row>
    <row r="811" spans="1:49" x14ac:dyDescent="0.25">
      <c r="A811" s="56">
        <v>802</v>
      </c>
      <c r="B811" s="57" t="str">
        <f t="shared" si="131"/>
        <v/>
      </c>
      <c r="C811" s="58"/>
      <c r="D811" s="58"/>
      <c r="E811" s="57"/>
      <c r="F811" s="57" t="str">
        <f t="shared" si="132"/>
        <v/>
      </c>
      <c r="G811" s="57"/>
      <c r="H811" s="59"/>
      <c r="I811" s="59" t="s">
        <v>183</v>
      </c>
      <c r="J811" s="59" t="s">
        <v>183</v>
      </c>
      <c r="K811" s="59"/>
      <c r="L811" s="60" t="str">
        <f t="shared" si="136"/>
        <v/>
      </c>
      <c r="M811" s="60" t="str">
        <f t="shared" si="137"/>
        <v/>
      </c>
      <c r="N811" s="59"/>
      <c r="O811" s="59"/>
      <c r="P811" s="61"/>
      <c r="Q811" s="61"/>
      <c r="R811" s="62" t="str">
        <f>IF(C811="","",_xlfn.XLOOKUP(C811,table_Termination[Connector],table_Termination[Conduit_Size]))</f>
        <v/>
      </c>
      <c r="S811" s="63" t="str">
        <f>IF(C811="","",_xlfn.XLOOKUP(C811,table_Termination[Connector],table_Termination[Wire AWG]))</f>
        <v/>
      </c>
      <c r="T811" s="64" t="str">
        <f t="shared" si="129"/>
        <v/>
      </c>
      <c r="U811" s="65" t="str">
        <f>IF(C811="","",LEFT(_xlfn.XLOOKUP(C811,table_Termination[Connector],table_Termination[Voltage]),3))</f>
        <v/>
      </c>
      <c r="V811" s="66" t="str">
        <f t="shared" si="138"/>
        <v/>
      </c>
      <c r="W811" s="64" t="str" cm="1">
        <f t="array" aca="1" ref="W811" ca="1">IF(C811="","",IF(D811="MCC","------",IF(K811="","Black",_xlfn.XLOOKUP(K811,Table_RotateWireColor[circuit],INDIRECT("Table_RotateWireColor["&amp;U811&amp;"]")))))</f>
        <v/>
      </c>
      <c r="X811" s="64" t="str" cm="1">
        <f t="array" aca="1" ref="X811" ca="1">IF(C811="","",IF(D811="MCC","-----",IF(AH811=1,"-",IF(K811="","Red",_xlfn.XLOOKUP(L811,Table_RotateWireColor[circuit],INDIRECT("Table_RotateWireColor["&amp;U811&amp;"]"))))))</f>
        <v/>
      </c>
      <c r="Y811" s="64" t="str" cm="1">
        <f t="array" aca="1" ref="Y811" ca="1">IF(C811="","",IF(D811="MCC","-----",IF(AH811&lt;=2,"-",IF(K811="","Blue",_xlfn.XLOOKUP(M811,Table_RotateWireColor[circuit],INDIRECT("Table_RotateWireColor["&amp;U811&amp;"]"))))))</f>
        <v/>
      </c>
      <c r="Z811" s="64" t="str" cm="1">
        <f t="array" aca="1" ref="Z811" ca="1">IF(C811="","",IF(D811="MCC","-----",IF(AI811&lt;&gt;1,"-",IF(K811="","White",_xlfn.XLOOKUP("N",Table_RotateWireColor[circuit],INDIRECT("Table_RotateWireColor["&amp;U811&amp;"]"))))))</f>
        <v/>
      </c>
      <c r="AA811" s="64" t="str">
        <f t="shared" si="133"/>
        <v/>
      </c>
      <c r="AB811" s="67" t="str">
        <f>IF(C811="","","PWxx-"&amp;_xlfn.XLOOKUP(C811,table_Termination[Connector],table_Termination[Abbreviation])&amp;"T-xxSALx("&amp;IF(D811="LFMC",0,IF(D811="MCC",1,3))&amp;IF(Q811="Bolt",1,0)&amp;IF(AL811="None",0,IF(AL811="1G",1,IF(AL811="4x4",2,3)))&amp;")")</f>
        <v/>
      </c>
      <c r="AC811" s="68" t="str">
        <f>IF(D811="MCC","MC Cable Wire Colors "&amp;_xlfn.XLOOKUP(C811,table_Termination[Connector],table_Termination[MCC_Wire_Colors]),"")</f>
        <v/>
      </c>
      <c r="AD811" s="69"/>
      <c r="AG811" t="e">
        <f>IF(AND(LEFT(C811,2)="L6",_xlfn.NUMBERVALUE(LEFT(U811,3))&gt;250),"1ph",_xlfn.XLOOKUP(C811,table_Termination[Connector],table_Termination[Phasing]))</f>
        <v>#N/A</v>
      </c>
      <c r="AH811" t="e">
        <f>_xlfn.XLOOKUP('Order Entry'!AG811,lookup!$O$3:$O$7,lookup!$P$3:$P$7)</f>
        <v>#N/A</v>
      </c>
      <c r="AI811" t="e">
        <f>_xlfn.XLOOKUP('Order Entry'!AG811,lookup!$O$3:$O$7,lookup!$Q$3:$Q$7)</f>
        <v>#N/A</v>
      </c>
      <c r="AJ811">
        <f t="shared" si="130"/>
        <v>0</v>
      </c>
      <c r="AK811" t="e">
        <f>_xlfn.XLOOKUP(C811,table_Termination[Connector],table_Termination[Plate_Hole])</f>
        <v>#N/A</v>
      </c>
      <c r="AL811" t="e">
        <f>_xlfn.XLOOKUP(V811,lookup!$AD$68:$AD$72,lookup!$AC$68:$AC$72)</f>
        <v>#N/A</v>
      </c>
      <c r="AM811" s="44" t="str" cm="1">
        <f t="array" ref="AM811">IF(C811="","",IF(_xlfn.XLOOKUP(C811,table_Termination[Connector],table_Termination[Plate_Hole])=1.6,{"4x4","1G"},IF(_xlfn.XLOOKUP(C811,table_Termination[Connector],table_Termination[Plate_Hole])=2.1,"4x4","None")))</f>
        <v/>
      </c>
      <c r="AO811" s="44" t="str" cm="1">
        <f t="array" ref="AO811">IF(AM811="","None",_xlfn.XLOOKUP(_xlfn.ANCHORARRAY(AM811),lookup!$AC$68:$AC$72,lookup!$AD$68:$AD$72))</f>
        <v>None</v>
      </c>
      <c r="AQ811" s="44" t="s">
        <v>283</v>
      </c>
      <c r="AR811" t="str">
        <f>IF(C811="","",_xlfn.XLOOKUP(_xlfn.XLOOKUP(C811,table_Termination[Connector],table_Termination[SQD_Breaker]),Table_Breaker[breaker],Table_Breaker[Description]))</f>
        <v/>
      </c>
      <c r="AS811" t="str">
        <f>IF(C811="","",_xlfn.XLOOKUP(_xlfn.XLOOKUP(C811,table_Termination[Connector],table_Termination[HV_Siem_Breaker]),Table_Breaker[breaker],Table_Breaker[Description],""))</f>
        <v/>
      </c>
      <c r="AT811" s="44" t="s">
        <v>283</v>
      </c>
      <c r="AU811" t="e">
        <f t="shared" si="134"/>
        <v>#N/A</v>
      </c>
      <c r="AV811" t="e">
        <f t="shared" si="135"/>
        <v>#N/A</v>
      </c>
      <c r="AW811" s="44" t="str" cm="1">
        <f t="array" ref="AW811">IF(D811="","",_xlfn.TOROW(lookup!A992:A1004))</f>
        <v/>
      </c>
    </row>
    <row r="812" spans="1:49" x14ac:dyDescent="0.25">
      <c r="A812" s="56">
        <v>803</v>
      </c>
      <c r="B812" s="57" t="str">
        <f t="shared" si="131"/>
        <v/>
      </c>
      <c r="C812" s="58"/>
      <c r="D812" s="58"/>
      <c r="E812" s="57"/>
      <c r="F812" s="57" t="str">
        <f t="shared" si="132"/>
        <v/>
      </c>
      <c r="G812" s="57"/>
      <c r="H812" s="59"/>
      <c r="I812" s="59" t="s">
        <v>183</v>
      </c>
      <c r="J812" s="59" t="s">
        <v>183</v>
      </c>
      <c r="K812" s="59"/>
      <c r="L812" s="60" t="str">
        <f t="shared" si="136"/>
        <v/>
      </c>
      <c r="M812" s="60" t="str">
        <f t="shared" si="137"/>
        <v/>
      </c>
      <c r="N812" s="59"/>
      <c r="O812" s="59"/>
      <c r="P812" s="61"/>
      <c r="Q812" s="61"/>
      <c r="R812" s="62" t="str">
        <f>IF(C812="","",_xlfn.XLOOKUP(C812,table_Termination[Connector],table_Termination[Conduit_Size]))</f>
        <v/>
      </c>
      <c r="S812" s="63" t="str">
        <f>IF(C812="","",_xlfn.XLOOKUP(C812,table_Termination[Connector],table_Termination[Wire AWG]))</f>
        <v/>
      </c>
      <c r="T812" s="64" t="str">
        <f t="shared" si="129"/>
        <v/>
      </c>
      <c r="U812" s="65" t="str">
        <f>IF(C812="","",LEFT(_xlfn.XLOOKUP(C812,table_Termination[Connector],table_Termination[Voltage]),3))</f>
        <v/>
      </c>
      <c r="V812" s="66" t="str">
        <f t="shared" si="138"/>
        <v/>
      </c>
      <c r="W812" s="64" t="str" cm="1">
        <f t="array" aca="1" ref="W812" ca="1">IF(C812="","",IF(D812="MCC","------",IF(K812="","Black",_xlfn.XLOOKUP(K812,Table_RotateWireColor[circuit],INDIRECT("Table_RotateWireColor["&amp;U812&amp;"]")))))</f>
        <v/>
      </c>
      <c r="X812" s="64" t="str" cm="1">
        <f t="array" aca="1" ref="X812" ca="1">IF(C812="","",IF(D812="MCC","-----",IF(AH812=1,"-",IF(K812="","Red",_xlfn.XLOOKUP(L812,Table_RotateWireColor[circuit],INDIRECT("Table_RotateWireColor["&amp;U812&amp;"]"))))))</f>
        <v/>
      </c>
      <c r="Y812" s="64" t="str" cm="1">
        <f t="array" aca="1" ref="Y812" ca="1">IF(C812="","",IF(D812="MCC","-----",IF(AH812&lt;=2,"-",IF(K812="","Blue",_xlfn.XLOOKUP(M812,Table_RotateWireColor[circuit],INDIRECT("Table_RotateWireColor["&amp;U812&amp;"]"))))))</f>
        <v/>
      </c>
      <c r="Z812" s="64" t="str" cm="1">
        <f t="array" aca="1" ref="Z812" ca="1">IF(C812="","",IF(D812="MCC","-----",IF(AI812&lt;&gt;1,"-",IF(K812="","White",_xlfn.XLOOKUP("N",Table_RotateWireColor[circuit],INDIRECT("Table_RotateWireColor["&amp;U812&amp;"]"))))))</f>
        <v/>
      </c>
      <c r="AA812" s="64" t="str">
        <f t="shared" si="133"/>
        <v/>
      </c>
      <c r="AB812" s="67" t="str">
        <f>IF(C812="","","PWxx-"&amp;_xlfn.XLOOKUP(C812,table_Termination[Connector],table_Termination[Abbreviation])&amp;"T-xxSALx("&amp;IF(D812="LFMC",0,IF(D812="MCC",1,3))&amp;IF(Q812="Bolt",1,0)&amp;IF(AL812="None",0,IF(AL812="1G",1,IF(AL812="4x4",2,3)))&amp;")")</f>
        <v/>
      </c>
      <c r="AC812" s="68" t="str">
        <f>IF(D812="MCC","MC Cable Wire Colors "&amp;_xlfn.XLOOKUP(C812,table_Termination[Connector],table_Termination[MCC_Wire_Colors]),"")</f>
        <v/>
      </c>
      <c r="AD812" s="69"/>
      <c r="AG812" t="e">
        <f>IF(AND(LEFT(C812,2)="L6",_xlfn.NUMBERVALUE(LEFT(U812,3))&gt;250),"1ph",_xlfn.XLOOKUP(C812,table_Termination[Connector],table_Termination[Phasing]))</f>
        <v>#N/A</v>
      </c>
      <c r="AH812" t="e">
        <f>_xlfn.XLOOKUP('Order Entry'!AG812,lookup!$O$3:$O$7,lookup!$P$3:$P$7)</f>
        <v>#N/A</v>
      </c>
      <c r="AI812" t="e">
        <f>_xlfn.XLOOKUP('Order Entry'!AG812,lookup!$O$3:$O$7,lookup!$Q$3:$Q$7)</f>
        <v>#N/A</v>
      </c>
      <c r="AJ812">
        <f t="shared" si="130"/>
        <v>0</v>
      </c>
      <c r="AK812" t="e">
        <f>_xlfn.XLOOKUP(C812,table_Termination[Connector],table_Termination[Plate_Hole])</f>
        <v>#N/A</v>
      </c>
      <c r="AL812" t="e">
        <f>_xlfn.XLOOKUP(V812,lookup!$AD$68:$AD$72,lookup!$AC$68:$AC$72)</f>
        <v>#N/A</v>
      </c>
      <c r="AM812" s="44" t="str" cm="1">
        <f t="array" ref="AM812">IF(C812="","",IF(_xlfn.XLOOKUP(C812,table_Termination[Connector],table_Termination[Plate_Hole])=1.6,{"4x4","1G"},IF(_xlfn.XLOOKUP(C812,table_Termination[Connector],table_Termination[Plate_Hole])=2.1,"4x4","None")))</f>
        <v/>
      </c>
      <c r="AO812" s="44" t="str" cm="1">
        <f t="array" ref="AO812">IF(AM812="","None",_xlfn.XLOOKUP(_xlfn.ANCHORARRAY(AM812),lookup!$AC$68:$AC$72,lookup!$AD$68:$AD$72))</f>
        <v>None</v>
      </c>
      <c r="AQ812" s="44" t="s">
        <v>283</v>
      </c>
      <c r="AR812" t="str">
        <f>IF(C812="","",_xlfn.XLOOKUP(_xlfn.XLOOKUP(C812,table_Termination[Connector],table_Termination[SQD_Breaker]),Table_Breaker[breaker],Table_Breaker[Description]))</f>
        <v/>
      </c>
      <c r="AS812" t="str">
        <f>IF(C812="","",_xlfn.XLOOKUP(_xlfn.XLOOKUP(C812,table_Termination[Connector],table_Termination[HV_Siem_Breaker]),Table_Breaker[breaker],Table_Breaker[Description],""))</f>
        <v/>
      </c>
      <c r="AT812" s="44" t="s">
        <v>283</v>
      </c>
      <c r="AU812" t="e">
        <f t="shared" si="134"/>
        <v>#N/A</v>
      </c>
      <c r="AV812" t="e">
        <f t="shared" si="135"/>
        <v>#N/A</v>
      </c>
      <c r="AW812" s="44" t="str" cm="1">
        <f t="array" ref="AW812">IF(D812="","",_xlfn.TOROW(lookup!A993:A1005))</f>
        <v/>
      </c>
    </row>
    <row r="813" spans="1:49" x14ac:dyDescent="0.25">
      <c r="A813" s="56">
        <v>804</v>
      </c>
      <c r="B813" s="57" t="str">
        <f t="shared" si="131"/>
        <v/>
      </c>
      <c r="C813" s="58"/>
      <c r="D813" s="58"/>
      <c r="E813" s="57"/>
      <c r="F813" s="57" t="str">
        <f t="shared" si="132"/>
        <v/>
      </c>
      <c r="G813" s="57"/>
      <c r="H813" s="59"/>
      <c r="I813" s="59" t="s">
        <v>183</v>
      </c>
      <c r="J813" s="59" t="s">
        <v>183</v>
      </c>
      <c r="K813" s="59"/>
      <c r="L813" s="60" t="str">
        <f t="shared" si="136"/>
        <v/>
      </c>
      <c r="M813" s="60" t="str">
        <f t="shared" si="137"/>
        <v/>
      </c>
      <c r="N813" s="59"/>
      <c r="O813" s="59"/>
      <c r="P813" s="61"/>
      <c r="Q813" s="61"/>
      <c r="R813" s="62" t="str">
        <f>IF(C813="","",_xlfn.XLOOKUP(C813,table_Termination[Connector],table_Termination[Conduit_Size]))</f>
        <v/>
      </c>
      <c r="S813" s="63" t="str">
        <f>IF(C813="","",_xlfn.XLOOKUP(C813,table_Termination[Connector],table_Termination[Wire AWG]))</f>
        <v/>
      </c>
      <c r="T813" s="64" t="str">
        <f t="shared" si="129"/>
        <v/>
      </c>
      <c r="U813" s="65" t="str">
        <f>IF(C813="","",LEFT(_xlfn.XLOOKUP(C813,table_Termination[Connector],table_Termination[Voltage]),3))</f>
        <v/>
      </c>
      <c r="V813" s="66" t="str">
        <f t="shared" si="138"/>
        <v/>
      </c>
      <c r="W813" s="64" t="str" cm="1">
        <f t="array" aca="1" ref="W813" ca="1">IF(C813="","",IF(D813="MCC","------",IF(K813="","Black",_xlfn.XLOOKUP(K813,Table_RotateWireColor[circuit],INDIRECT("Table_RotateWireColor["&amp;U813&amp;"]")))))</f>
        <v/>
      </c>
      <c r="X813" s="64" t="str" cm="1">
        <f t="array" aca="1" ref="X813" ca="1">IF(C813="","",IF(D813="MCC","-----",IF(AH813=1,"-",IF(K813="","Red",_xlfn.XLOOKUP(L813,Table_RotateWireColor[circuit],INDIRECT("Table_RotateWireColor["&amp;U813&amp;"]"))))))</f>
        <v/>
      </c>
      <c r="Y813" s="64" t="str" cm="1">
        <f t="array" aca="1" ref="Y813" ca="1">IF(C813="","",IF(D813="MCC","-----",IF(AH813&lt;=2,"-",IF(K813="","Blue",_xlfn.XLOOKUP(M813,Table_RotateWireColor[circuit],INDIRECT("Table_RotateWireColor["&amp;U813&amp;"]"))))))</f>
        <v/>
      </c>
      <c r="Z813" s="64" t="str" cm="1">
        <f t="array" aca="1" ref="Z813" ca="1">IF(C813="","",IF(D813="MCC","-----",IF(AI813&lt;&gt;1,"-",IF(K813="","White",_xlfn.XLOOKUP("N",Table_RotateWireColor[circuit],INDIRECT("Table_RotateWireColor["&amp;U813&amp;"]"))))))</f>
        <v/>
      </c>
      <c r="AA813" s="64" t="str">
        <f t="shared" si="133"/>
        <v/>
      </c>
      <c r="AB813" s="67" t="str">
        <f>IF(C813="","","PWxx-"&amp;_xlfn.XLOOKUP(C813,table_Termination[Connector],table_Termination[Abbreviation])&amp;"T-xxSALx("&amp;IF(D813="LFMC",0,IF(D813="MCC",1,3))&amp;IF(Q813="Bolt",1,0)&amp;IF(AL813="None",0,IF(AL813="1G",1,IF(AL813="4x4",2,3)))&amp;")")</f>
        <v/>
      </c>
      <c r="AC813" s="68" t="str">
        <f>IF(D813="MCC","MC Cable Wire Colors "&amp;_xlfn.XLOOKUP(C813,table_Termination[Connector],table_Termination[MCC_Wire_Colors]),"")</f>
        <v/>
      </c>
      <c r="AD813" s="69"/>
      <c r="AG813" t="e">
        <f>IF(AND(LEFT(C813,2)="L6",_xlfn.NUMBERVALUE(LEFT(U813,3))&gt;250),"1ph",_xlfn.XLOOKUP(C813,table_Termination[Connector],table_Termination[Phasing]))</f>
        <v>#N/A</v>
      </c>
      <c r="AH813" t="e">
        <f>_xlfn.XLOOKUP('Order Entry'!AG813,lookup!$O$3:$O$7,lookup!$P$3:$P$7)</f>
        <v>#N/A</v>
      </c>
      <c r="AI813" t="e">
        <f>_xlfn.XLOOKUP('Order Entry'!AG813,lookup!$O$3:$O$7,lookup!$Q$3:$Q$7)</f>
        <v>#N/A</v>
      </c>
      <c r="AJ813">
        <f t="shared" si="130"/>
        <v>0</v>
      </c>
      <c r="AK813" t="e">
        <f>_xlfn.XLOOKUP(C813,table_Termination[Connector],table_Termination[Plate_Hole])</f>
        <v>#N/A</v>
      </c>
      <c r="AL813" t="e">
        <f>_xlfn.XLOOKUP(V813,lookup!$AD$68:$AD$72,lookup!$AC$68:$AC$72)</f>
        <v>#N/A</v>
      </c>
      <c r="AM813" s="44" t="str" cm="1">
        <f t="array" ref="AM813">IF(C813="","",IF(_xlfn.XLOOKUP(C813,table_Termination[Connector],table_Termination[Plate_Hole])=1.6,{"4x4","1G"},IF(_xlfn.XLOOKUP(C813,table_Termination[Connector],table_Termination[Plate_Hole])=2.1,"4x4","None")))</f>
        <v/>
      </c>
      <c r="AO813" s="44" t="str" cm="1">
        <f t="array" ref="AO813">IF(AM813="","None",_xlfn.XLOOKUP(_xlfn.ANCHORARRAY(AM813),lookup!$AC$68:$AC$72,lookup!$AD$68:$AD$72))</f>
        <v>None</v>
      </c>
      <c r="AQ813" s="44" t="s">
        <v>283</v>
      </c>
      <c r="AR813" t="str">
        <f>IF(C813="","",_xlfn.XLOOKUP(_xlfn.XLOOKUP(C813,table_Termination[Connector],table_Termination[SQD_Breaker]),Table_Breaker[breaker],Table_Breaker[Description]))</f>
        <v/>
      </c>
      <c r="AS813" t="str">
        <f>IF(C813="","",_xlfn.XLOOKUP(_xlfn.XLOOKUP(C813,table_Termination[Connector],table_Termination[HV_Siem_Breaker]),Table_Breaker[breaker],Table_Breaker[Description],""))</f>
        <v/>
      </c>
      <c r="AT813" s="44" t="s">
        <v>283</v>
      </c>
      <c r="AU813" t="e">
        <f t="shared" si="134"/>
        <v>#N/A</v>
      </c>
      <c r="AV813" t="e">
        <f t="shared" si="135"/>
        <v>#N/A</v>
      </c>
      <c r="AW813" s="44" t="str" cm="1">
        <f t="array" ref="AW813">IF(D813="","",_xlfn.TOROW(lookup!A994:A1006))</f>
        <v/>
      </c>
    </row>
    <row r="814" spans="1:49" x14ac:dyDescent="0.25">
      <c r="A814" s="56">
        <v>805</v>
      </c>
      <c r="B814" s="57" t="str">
        <f t="shared" si="131"/>
        <v/>
      </c>
      <c r="C814" s="58"/>
      <c r="D814" s="58"/>
      <c r="E814" s="57"/>
      <c r="F814" s="57" t="str">
        <f t="shared" si="132"/>
        <v/>
      </c>
      <c r="G814" s="57"/>
      <c r="H814" s="59"/>
      <c r="I814" s="59" t="s">
        <v>183</v>
      </c>
      <c r="J814" s="59" t="s">
        <v>183</v>
      </c>
      <c r="K814" s="59"/>
      <c r="L814" s="60" t="str">
        <f t="shared" si="136"/>
        <v/>
      </c>
      <c r="M814" s="60" t="str">
        <f t="shared" si="137"/>
        <v/>
      </c>
      <c r="N814" s="59"/>
      <c r="O814" s="59"/>
      <c r="P814" s="61"/>
      <c r="Q814" s="61"/>
      <c r="R814" s="62" t="str">
        <f>IF(C814="","",_xlfn.XLOOKUP(C814,table_Termination[Connector],table_Termination[Conduit_Size]))</f>
        <v/>
      </c>
      <c r="S814" s="63" t="str">
        <f>IF(C814="","",_xlfn.XLOOKUP(C814,table_Termination[Connector],table_Termination[Wire AWG]))</f>
        <v/>
      </c>
      <c r="T814" s="64" t="str">
        <f t="shared" si="129"/>
        <v/>
      </c>
      <c r="U814" s="65" t="str">
        <f>IF(C814="","",LEFT(_xlfn.XLOOKUP(C814,table_Termination[Connector],table_Termination[Voltage]),3))</f>
        <v/>
      </c>
      <c r="V814" s="66" t="str">
        <f t="shared" si="138"/>
        <v/>
      </c>
      <c r="W814" s="64" t="str" cm="1">
        <f t="array" aca="1" ref="W814" ca="1">IF(C814="","",IF(D814="MCC","------",IF(K814="","Black",_xlfn.XLOOKUP(K814,Table_RotateWireColor[circuit],INDIRECT("Table_RotateWireColor["&amp;U814&amp;"]")))))</f>
        <v/>
      </c>
      <c r="X814" s="64" t="str" cm="1">
        <f t="array" aca="1" ref="X814" ca="1">IF(C814="","",IF(D814="MCC","-----",IF(AH814=1,"-",IF(K814="","Red",_xlfn.XLOOKUP(L814,Table_RotateWireColor[circuit],INDIRECT("Table_RotateWireColor["&amp;U814&amp;"]"))))))</f>
        <v/>
      </c>
      <c r="Y814" s="64" t="str" cm="1">
        <f t="array" aca="1" ref="Y814" ca="1">IF(C814="","",IF(D814="MCC","-----",IF(AH814&lt;=2,"-",IF(K814="","Blue",_xlfn.XLOOKUP(M814,Table_RotateWireColor[circuit],INDIRECT("Table_RotateWireColor["&amp;U814&amp;"]"))))))</f>
        <v/>
      </c>
      <c r="Z814" s="64" t="str" cm="1">
        <f t="array" aca="1" ref="Z814" ca="1">IF(C814="","",IF(D814="MCC","-----",IF(AI814&lt;&gt;1,"-",IF(K814="","White",_xlfn.XLOOKUP("N",Table_RotateWireColor[circuit],INDIRECT("Table_RotateWireColor["&amp;U814&amp;"]"))))))</f>
        <v/>
      </c>
      <c r="AA814" s="64" t="str">
        <f t="shared" si="133"/>
        <v/>
      </c>
      <c r="AB814" s="67" t="str">
        <f>IF(C814="","","PWxx-"&amp;_xlfn.XLOOKUP(C814,table_Termination[Connector],table_Termination[Abbreviation])&amp;"T-xxSALx("&amp;IF(D814="LFMC",0,IF(D814="MCC",1,3))&amp;IF(Q814="Bolt",1,0)&amp;IF(AL814="None",0,IF(AL814="1G",1,IF(AL814="4x4",2,3)))&amp;")")</f>
        <v/>
      </c>
      <c r="AC814" s="68" t="str">
        <f>IF(D814="MCC","MC Cable Wire Colors "&amp;_xlfn.XLOOKUP(C814,table_Termination[Connector],table_Termination[MCC_Wire_Colors]),"")</f>
        <v/>
      </c>
      <c r="AD814" s="69"/>
      <c r="AG814" t="e">
        <f>IF(AND(LEFT(C814,2)="L6",_xlfn.NUMBERVALUE(LEFT(U814,3))&gt;250),"1ph",_xlfn.XLOOKUP(C814,table_Termination[Connector],table_Termination[Phasing]))</f>
        <v>#N/A</v>
      </c>
      <c r="AH814" t="e">
        <f>_xlfn.XLOOKUP('Order Entry'!AG814,lookup!$O$3:$O$7,lookup!$P$3:$P$7)</f>
        <v>#N/A</v>
      </c>
      <c r="AI814" t="e">
        <f>_xlfn.XLOOKUP('Order Entry'!AG814,lookup!$O$3:$O$7,lookup!$Q$3:$Q$7)</f>
        <v>#N/A</v>
      </c>
      <c r="AJ814">
        <f t="shared" si="130"/>
        <v>0</v>
      </c>
      <c r="AK814" t="e">
        <f>_xlfn.XLOOKUP(C814,table_Termination[Connector],table_Termination[Plate_Hole])</f>
        <v>#N/A</v>
      </c>
      <c r="AL814" t="e">
        <f>_xlfn.XLOOKUP(V814,lookup!$AD$68:$AD$72,lookup!$AC$68:$AC$72)</f>
        <v>#N/A</v>
      </c>
      <c r="AM814" s="44" t="str" cm="1">
        <f t="array" ref="AM814">IF(C814="","",IF(_xlfn.XLOOKUP(C814,table_Termination[Connector],table_Termination[Plate_Hole])=1.6,{"4x4","1G"},IF(_xlfn.XLOOKUP(C814,table_Termination[Connector],table_Termination[Plate_Hole])=2.1,"4x4","None")))</f>
        <v/>
      </c>
      <c r="AO814" s="44" t="str" cm="1">
        <f t="array" ref="AO814">IF(AM814="","None",_xlfn.XLOOKUP(_xlfn.ANCHORARRAY(AM814),lookup!$AC$68:$AC$72,lookup!$AD$68:$AD$72))</f>
        <v>None</v>
      </c>
      <c r="AQ814" s="44" t="s">
        <v>283</v>
      </c>
      <c r="AR814" t="str">
        <f>IF(C814="","",_xlfn.XLOOKUP(_xlfn.XLOOKUP(C814,table_Termination[Connector],table_Termination[SQD_Breaker]),Table_Breaker[breaker],Table_Breaker[Description]))</f>
        <v/>
      </c>
      <c r="AS814" t="str">
        <f>IF(C814="","",_xlfn.XLOOKUP(_xlfn.XLOOKUP(C814,table_Termination[Connector],table_Termination[HV_Siem_Breaker]),Table_Breaker[breaker],Table_Breaker[Description],""))</f>
        <v/>
      </c>
      <c r="AT814" s="44" t="s">
        <v>283</v>
      </c>
      <c r="AU814" t="e">
        <f t="shared" si="134"/>
        <v>#N/A</v>
      </c>
      <c r="AV814" t="e">
        <f t="shared" si="135"/>
        <v>#N/A</v>
      </c>
      <c r="AW814" s="44" t="str" cm="1">
        <f t="array" ref="AW814">IF(D814="","",_xlfn.TOROW(lookup!A995:A1007))</f>
        <v/>
      </c>
    </row>
    <row r="815" spans="1:49" x14ac:dyDescent="0.25">
      <c r="A815" s="56">
        <v>806</v>
      </c>
      <c r="B815" s="57" t="str">
        <f t="shared" si="131"/>
        <v/>
      </c>
      <c r="C815" s="58"/>
      <c r="D815" s="58"/>
      <c r="E815" s="57"/>
      <c r="F815" s="57" t="str">
        <f t="shared" si="132"/>
        <v/>
      </c>
      <c r="G815" s="57"/>
      <c r="H815" s="59"/>
      <c r="I815" s="59" t="s">
        <v>183</v>
      </c>
      <c r="J815" s="59" t="s">
        <v>183</v>
      </c>
      <c r="K815" s="59"/>
      <c r="L815" s="60" t="str">
        <f t="shared" si="136"/>
        <v/>
      </c>
      <c r="M815" s="60" t="str">
        <f t="shared" si="137"/>
        <v/>
      </c>
      <c r="N815" s="59"/>
      <c r="O815" s="59"/>
      <c r="P815" s="61"/>
      <c r="Q815" s="61"/>
      <c r="R815" s="62" t="str">
        <f>IF(C815="","",_xlfn.XLOOKUP(C815,table_Termination[Connector],table_Termination[Conduit_Size]))</f>
        <v/>
      </c>
      <c r="S815" s="63" t="str">
        <f>IF(C815="","",_xlfn.XLOOKUP(C815,table_Termination[Connector],table_Termination[Wire AWG]))</f>
        <v/>
      </c>
      <c r="T815" s="64" t="str">
        <f t="shared" si="129"/>
        <v/>
      </c>
      <c r="U815" s="65" t="str">
        <f>IF(C815="","",LEFT(_xlfn.XLOOKUP(C815,table_Termination[Connector],table_Termination[Voltage]),3))</f>
        <v/>
      </c>
      <c r="V815" s="66" t="str">
        <f t="shared" si="138"/>
        <v/>
      </c>
      <c r="W815" s="64" t="str" cm="1">
        <f t="array" aca="1" ref="W815" ca="1">IF(C815="","",IF(D815="MCC","------",IF(K815="","Black",_xlfn.XLOOKUP(K815,Table_RotateWireColor[circuit],INDIRECT("Table_RotateWireColor["&amp;U815&amp;"]")))))</f>
        <v/>
      </c>
      <c r="X815" s="64" t="str" cm="1">
        <f t="array" aca="1" ref="X815" ca="1">IF(C815="","",IF(D815="MCC","-----",IF(AH815=1,"-",IF(K815="","Red",_xlfn.XLOOKUP(L815,Table_RotateWireColor[circuit],INDIRECT("Table_RotateWireColor["&amp;U815&amp;"]"))))))</f>
        <v/>
      </c>
      <c r="Y815" s="64" t="str" cm="1">
        <f t="array" aca="1" ref="Y815" ca="1">IF(C815="","",IF(D815="MCC","-----",IF(AH815&lt;=2,"-",IF(K815="","Blue",_xlfn.XLOOKUP(M815,Table_RotateWireColor[circuit],INDIRECT("Table_RotateWireColor["&amp;U815&amp;"]"))))))</f>
        <v/>
      </c>
      <c r="Z815" s="64" t="str" cm="1">
        <f t="array" aca="1" ref="Z815" ca="1">IF(C815="","",IF(D815="MCC","-----",IF(AI815&lt;&gt;1,"-",IF(K815="","White",_xlfn.XLOOKUP("N",Table_RotateWireColor[circuit],INDIRECT("Table_RotateWireColor["&amp;U815&amp;"]"))))))</f>
        <v/>
      </c>
      <c r="AA815" s="64" t="str">
        <f t="shared" si="133"/>
        <v/>
      </c>
      <c r="AB815" s="67" t="str">
        <f>IF(C815="","","PWxx-"&amp;_xlfn.XLOOKUP(C815,table_Termination[Connector],table_Termination[Abbreviation])&amp;"T-xxSALx("&amp;IF(D815="LFMC",0,IF(D815="MCC",1,3))&amp;IF(Q815="Bolt",1,0)&amp;IF(AL815="None",0,IF(AL815="1G",1,IF(AL815="4x4",2,3)))&amp;")")</f>
        <v/>
      </c>
      <c r="AC815" s="68" t="str">
        <f>IF(D815="MCC","MC Cable Wire Colors "&amp;_xlfn.XLOOKUP(C815,table_Termination[Connector],table_Termination[MCC_Wire_Colors]),"")</f>
        <v/>
      </c>
      <c r="AD815" s="69"/>
      <c r="AG815" t="e">
        <f>IF(AND(LEFT(C815,2)="L6",_xlfn.NUMBERVALUE(LEFT(U815,3))&gt;250),"1ph",_xlfn.XLOOKUP(C815,table_Termination[Connector],table_Termination[Phasing]))</f>
        <v>#N/A</v>
      </c>
      <c r="AH815" t="e">
        <f>_xlfn.XLOOKUP('Order Entry'!AG815,lookup!$O$3:$O$7,lookup!$P$3:$P$7)</f>
        <v>#N/A</v>
      </c>
      <c r="AI815" t="e">
        <f>_xlfn.XLOOKUP('Order Entry'!AG815,lookup!$O$3:$O$7,lookup!$Q$3:$Q$7)</f>
        <v>#N/A</v>
      </c>
      <c r="AJ815">
        <f t="shared" si="130"/>
        <v>0</v>
      </c>
      <c r="AK815" t="e">
        <f>_xlfn.XLOOKUP(C815,table_Termination[Connector],table_Termination[Plate_Hole])</f>
        <v>#N/A</v>
      </c>
      <c r="AL815" t="e">
        <f>_xlfn.XLOOKUP(V815,lookup!$AD$68:$AD$72,lookup!$AC$68:$AC$72)</f>
        <v>#N/A</v>
      </c>
      <c r="AM815" s="44" t="str" cm="1">
        <f t="array" ref="AM815">IF(C815="","",IF(_xlfn.XLOOKUP(C815,table_Termination[Connector],table_Termination[Plate_Hole])=1.6,{"4x4","1G"},IF(_xlfn.XLOOKUP(C815,table_Termination[Connector],table_Termination[Plate_Hole])=2.1,"4x4","None")))</f>
        <v/>
      </c>
      <c r="AO815" s="44" t="str" cm="1">
        <f t="array" ref="AO815">IF(AM815="","None",_xlfn.XLOOKUP(_xlfn.ANCHORARRAY(AM815),lookup!$AC$68:$AC$72,lookup!$AD$68:$AD$72))</f>
        <v>None</v>
      </c>
      <c r="AQ815" s="44" t="s">
        <v>283</v>
      </c>
      <c r="AR815" t="str">
        <f>IF(C815="","",_xlfn.XLOOKUP(_xlfn.XLOOKUP(C815,table_Termination[Connector],table_Termination[SQD_Breaker]),Table_Breaker[breaker],Table_Breaker[Description]))</f>
        <v/>
      </c>
      <c r="AS815" t="str">
        <f>IF(C815="","",_xlfn.XLOOKUP(_xlfn.XLOOKUP(C815,table_Termination[Connector],table_Termination[HV_Siem_Breaker]),Table_Breaker[breaker],Table_Breaker[Description],""))</f>
        <v/>
      </c>
      <c r="AT815" s="44" t="s">
        <v>283</v>
      </c>
      <c r="AU815" t="e">
        <f t="shared" si="134"/>
        <v>#N/A</v>
      </c>
      <c r="AV815" t="e">
        <f t="shared" si="135"/>
        <v>#N/A</v>
      </c>
      <c r="AW815" s="44" t="str" cm="1">
        <f t="array" ref="AW815">IF(D815="","",_xlfn.TOROW(lookup!A996:A1008))</f>
        <v/>
      </c>
    </row>
    <row r="816" spans="1:49" x14ac:dyDescent="0.25">
      <c r="A816" s="56">
        <v>807</v>
      </c>
      <c r="B816" s="57" t="str">
        <f t="shared" si="131"/>
        <v/>
      </c>
      <c r="C816" s="58"/>
      <c r="D816" s="58"/>
      <c r="E816" s="57"/>
      <c r="F816" s="57" t="str">
        <f t="shared" si="132"/>
        <v/>
      </c>
      <c r="G816" s="57"/>
      <c r="H816" s="59"/>
      <c r="I816" s="59" t="s">
        <v>183</v>
      </c>
      <c r="J816" s="59" t="s">
        <v>183</v>
      </c>
      <c r="K816" s="59"/>
      <c r="L816" s="60" t="str">
        <f t="shared" si="136"/>
        <v/>
      </c>
      <c r="M816" s="60" t="str">
        <f t="shared" si="137"/>
        <v/>
      </c>
      <c r="N816" s="59"/>
      <c r="O816" s="59"/>
      <c r="P816" s="61"/>
      <c r="Q816" s="61"/>
      <c r="R816" s="62" t="str">
        <f>IF(C816="","",_xlfn.XLOOKUP(C816,table_Termination[Connector],table_Termination[Conduit_Size]))</f>
        <v/>
      </c>
      <c r="S816" s="63" t="str">
        <f>IF(C816="","",_xlfn.XLOOKUP(C816,table_Termination[Connector],table_Termination[Wire AWG]))</f>
        <v/>
      </c>
      <c r="T816" s="64" t="str">
        <f t="shared" si="129"/>
        <v/>
      </c>
      <c r="U816" s="65" t="str">
        <f>IF(C816="","",LEFT(_xlfn.XLOOKUP(C816,table_Termination[Connector],table_Termination[Voltage]),3))</f>
        <v/>
      </c>
      <c r="V816" s="66" t="str">
        <f t="shared" si="138"/>
        <v/>
      </c>
      <c r="W816" s="64" t="str" cm="1">
        <f t="array" aca="1" ref="W816" ca="1">IF(C816="","",IF(D816="MCC","------",IF(K816="","Black",_xlfn.XLOOKUP(K816,Table_RotateWireColor[circuit],INDIRECT("Table_RotateWireColor["&amp;U816&amp;"]")))))</f>
        <v/>
      </c>
      <c r="X816" s="64" t="str" cm="1">
        <f t="array" aca="1" ref="X816" ca="1">IF(C816="","",IF(D816="MCC","-----",IF(AH816=1,"-",IF(K816="","Red",_xlfn.XLOOKUP(L816,Table_RotateWireColor[circuit],INDIRECT("Table_RotateWireColor["&amp;U816&amp;"]"))))))</f>
        <v/>
      </c>
      <c r="Y816" s="64" t="str" cm="1">
        <f t="array" aca="1" ref="Y816" ca="1">IF(C816="","",IF(D816="MCC","-----",IF(AH816&lt;=2,"-",IF(K816="","Blue",_xlfn.XLOOKUP(M816,Table_RotateWireColor[circuit],INDIRECT("Table_RotateWireColor["&amp;U816&amp;"]"))))))</f>
        <v/>
      </c>
      <c r="Z816" s="64" t="str" cm="1">
        <f t="array" aca="1" ref="Z816" ca="1">IF(C816="","",IF(D816="MCC","-----",IF(AI816&lt;&gt;1,"-",IF(K816="","White",_xlfn.XLOOKUP("N",Table_RotateWireColor[circuit],INDIRECT("Table_RotateWireColor["&amp;U816&amp;"]"))))))</f>
        <v/>
      </c>
      <c r="AA816" s="64" t="str">
        <f t="shared" si="133"/>
        <v/>
      </c>
      <c r="AB816" s="67" t="str">
        <f>IF(C816="","","PWxx-"&amp;_xlfn.XLOOKUP(C816,table_Termination[Connector],table_Termination[Abbreviation])&amp;"T-xxSALx("&amp;IF(D816="LFMC",0,IF(D816="MCC",1,3))&amp;IF(Q816="Bolt",1,0)&amp;IF(AL816="None",0,IF(AL816="1G",1,IF(AL816="4x4",2,3)))&amp;")")</f>
        <v/>
      </c>
      <c r="AC816" s="68" t="str">
        <f>IF(D816="MCC","MC Cable Wire Colors "&amp;_xlfn.XLOOKUP(C816,table_Termination[Connector],table_Termination[MCC_Wire_Colors]),"")</f>
        <v/>
      </c>
      <c r="AD816" s="69"/>
      <c r="AG816" t="e">
        <f>IF(AND(LEFT(C816,2)="L6",_xlfn.NUMBERVALUE(LEFT(U816,3))&gt;250),"1ph",_xlfn.XLOOKUP(C816,table_Termination[Connector],table_Termination[Phasing]))</f>
        <v>#N/A</v>
      </c>
      <c r="AH816" t="e">
        <f>_xlfn.XLOOKUP('Order Entry'!AG816,lookup!$O$3:$O$7,lookup!$P$3:$P$7)</f>
        <v>#N/A</v>
      </c>
      <c r="AI816" t="e">
        <f>_xlfn.XLOOKUP('Order Entry'!AG816,lookup!$O$3:$O$7,lookup!$Q$3:$Q$7)</f>
        <v>#N/A</v>
      </c>
      <c r="AJ816">
        <f t="shared" si="130"/>
        <v>0</v>
      </c>
      <c r="AK816" t="e">
        <f>_xlfn.XLOOKUP(C816,table_Termination[Connector],table_Termination[Plate_Hole])</f>
        <v>#N/A</v>
      </c>
      <c r="AL816" t="e">
        <f>_xlfn.XLOOKUP(V816,lookup!$AD$68:$AD$72,lookup!$AC$68:$AC$72)</f>
        <v>#N/A</v>
      </c>
      <c r="AM816" s="44" t="str" cm="1">
        <f t="array" ref="AM816">IF(C816="","",IF(_xlfn.XLOOKUP(C816,table_Termination[Connector],table_Termination[Plate_Hole])=1.6,{"4x4","1G"},IF(_xlfn.XLOOKUP(C816,table_Termination[Connector],table_Termination[Plate_Hole])=2.1,"4x4","None")))</f>
        <v/>
      </c>
      <c r="AO816" s="44" t="str" cm="1">
        <f t="array" ref="AO816">IF(AM816="","None",_xlfn.XLOOKUP(_xlfn.ANCHORARRAY(AM816),lookup!$AC$68:$AC$72,lookup!$AD$68:$AD$72))</f>
        <v>None</v>
      </c>
      <c r="AQ816" s="44" t="s">
        <v>283</v>
      </c>
      <c r="AR816" t="str">
        <f>IF(C816="","",_xlfn.XLOOKUP(_xlfn.XLOOKUP(C816,table_Termination[Connector],table_Termination[SQD_Breaker]),Table_Breaker[breaker],Table_Breaker[Description]))</f>
        <v/>
      </c>
      <c r="AS816" t="str">
        <f>IF(C816="","",_xlfn.XLOOKUP(_xlfn.XLOOKUP(C816,table_Termination[Connector],table_Termination[HV_Siem_Breaker]),Table_Breaker[breaker],Table_Breaker[Description],""))</f>
        <v/>
      </c>
      <c r="AT816" s="44" t="s">
        <v>283</v>
      </c>
      <c r="AU816" t="e">
        <f t="shared" si="134"/>
        <v>#N/A</v>
      </c>
      <c r="AV816" t="e">
        <f t="shared" si="135"/>
        <v>#N/A</v>
      </c>
      <c r="AW816" s="44" t="str" cm="1">
        <f t="array" ref="AW816">IF(D816="","",_xlfn.TOROW(lookup!A997:A1009))</f>
        <v/>
      </c>
    </row>
    <row r="817" spans="1:49" x14ac:dyDescent="0.25">
      <c r="A817" s="56">
        <v>808</v>
      </c>
      <c r="B817" s="57" t="str">
        <f t="shared" si="131"/>
        <v/>
      </c>
      <c r="C817" s="58"/>
      <c r="D817" s="58"/>
      <c r="E817" s="57"/>
      <c r="F817" s="57" t="str">
        <f t="shared" si="132"/>
        <v/>
      </c>
      <c r="G817" s="57"/>
      <c r="H817" s="59"/>
      <c r="I817" s="59" t="s">
        <v>183</v>
      </c>
      <c r="J817" s="59" t="s">
        <v>183</v>
      </c>
      <c r="K817" s="59"/>
      <c r="L817" s="60" t="str">
        <f t="shared" si="136"/>
        <v/>
      </c>
      <c r="M817" s="60" t="str">
        <f t="shared" si="137"/>
        <v/>
      </c>
      <c r="N817" s="59"/>
      <c r="O817" s="59"/>
      <c r="P817" s="61"/>
      <c r="Q817" s="61"/>
      <c r="R817" s="62" t="str">
        <f>IF(C817="","",_xlfn.XLOOKUP(C817,table_Termination[Connector],table_Termination[Conduit_Size]))</f>
        <v/>
      </c>
      <c r="S817" s="63" t="str">
        <f>IF(C817="","",_xlfn.XLOOKUP(C817,table_Termination[Connector],table_Termination[Wire AWG]))</f>
        <v/>
      </c>
      <c r="T817" s="64" t="str">
        <f t="shared" si="129"/>
        <v/>
      </c>
      <c r="U817" s="65" t="str">
        <f>IF(C817="","",LEFT(_xlfn.XLOOKUP(C817,table_Termination[Connector],table_Termination[Voltage]),3))</f>
        <v/>
      </c>
      <c r="V817" s="66" t="str">
        <f t="shared" si="138"/>
        <v/>
      </c>
      <c r="W817" s="64" t="str" cm="1">
        <f t="array" aca="1" ref="W817" ca="1">IF(C817="","",IF(D817="MCC","------",IF(K817="","Black",_xlfn.XLOOKUP(K817,Table_RotateWireColor[circuit],INDIRECT("Table_RotateWireColor["&amp;U817&amp;"]")))))</f>
        <v/>
      </c>
      <c r="X817" s="64" t="str" cm="1">
        <f t="array" aca="1" ref="X817" ca="1">IF(C817="","",IF(D817="MCC","-----",IF(AH817=1,"-",IF(K817="","Red",_xlfn.XLOOKUP(L817,Table_RotateWireColor[circuit],INDIRECT("Table_RotateWireColor["&amp;U817&amp;"]"))))))</f>
        <v/>
      </c>
      <c r="Y817" s="64" t="str" cm="1">
        <f t="array" aca="1" ref="Y817" ca="1">IF(C817="","",IF(D817="MCC","-----",IF(AH817&lt;=2,"-",IF(K817="","Blue",_xlfn.XLOOKUP(M817,Table_RotateWireColor[circuit],INDIRECT("Table_RotateWireColor["&amp;U817&amp;"]"))))))</f>
        <v/>
      </c>
      <c r="Z817" s="64" t="str" cm="1">
        <f t="array" aca="1" ref="Z817" ca="1">IF(C817="","",IF(D817="MCC","-----",IF(AI817&lt;&gt;1,"-",IF(K817="","White",_xlfn.XLOOKUP("N",Table_RotateWireColor[circuit],INDIRECT("Table_RotateWireColor["&amp;U817&amp;"]"))))))</f>
        <v/>
      </c>
      <c r="AA817" s="64" t="str">
        <f t="shared" si="133"/>
        <v/>
      </c>
      <c r="AB817" s="67" t="str">
        <f>IF(C817="","","PWxx-"&amp;_xlfn.XLOOKUP(C817,table_Termination[Connector],table_Termination[Abbreviation])&amp;"T-xxSALx("&amp;IF(D817="LFMC",0,IF(D817="MCC",1,3))&amp;IF(Q817="Bolt",1,0)&amp;IF(AL817="None",0,IF(AL817="1G",1,IF(AL817="4x4",2,3)))&amp;")")</f>
        <v/>
      </c>
      <c r="AC817" s="68" t="str">
        <f>IF(D817="MCC","MC Cable Wire Colors "&amp;_xlfn.XLOOKUP(C817,table_Termination[Connector],table_Termination[MCC_Wire_Colors]),"")</f>
        <v/>
      </c>
      <c r="AD817" s="69"/>
      <c r="AG817" t="e">
        <f>IF(AND(LEFT(C817,2)="L6",_xlfn.NUMBERVALUE(LEFT(U817,3))&gt;250),"1ph",_xlfn.XLOOKUP(C817,table_Termination[Connector],table_Termination[Phasing]))</f>
        <v>#N/A</v>
      </c>
      <c r="AH817" t="e">
        <f>_xlfn.XLOOKUP('Order Entry'!AG817,lookup!$O$3:$O$7,lookup!$P$3:$P$7)</f>
        <v>#N/A</v>
      </c>
      <c r="AI817" t="e">
        <f>_xlfn.XLOOKUP('Order Entry'!AG817,lookup!$O$3:$O$7,lookup!$Q$3:$Q$7)</f>
        <v>#N/A</v>
      </c>
      <c r="AJ817">
        <f t="shared" si="130"/>
        <v>0</v>
      </c>
      <c r="AK817" t="e">
        <f>_xlfn.XLOOKUP(C817,table_Termination[Connector],table_Termination[Plate_Hole])</f>
        <v>#N/A</v>
      </c>
      <c r="AL817" t="e">
        <f>_xlfn.XLOOKUP(V817,lookup!$AD$68:$AD$72,lookup!$AC$68:$AC$72)</f>
        <v>#N/A</v>
      </c>
      <c r="AM817" s="44" t="str" cm="1">
        <f t="array" ref="AM817">IF(C817="","",IF(_xlfn.XLOOKUP(C817,table_Termination[Connector],table_Termination[Plate_Hole])=1.6,{"4x4","1G"},IF(_xlfn.XLOOKUP(C817,table_Termination[Connector],table_Termination[Plate_Hole])=2.1,"4x4","None")))</f>
        <v/>
      </c>
      <c r="AO817" s="44" t="str" cm="1">
        <f t="array" ref="AO817">IF(AM817="","None",_xlfn.XLOOKUP(_xlfn.ANCHORARRAY(AM817),lookup!$AC$68:$AC$72,lookup!$AD$68:$AD$72))</f>
        <v>None</v>
      </c>
      <c r="AQ817" s="44" t="s">
        <v>283</v>
      </c>
      <c r="AR817" t="str">
        <f>IF(C817="","",_xlfn.XLOOKUP(_xlfn.XLOOKUP(C817,table_Termination[Connector],table_Termination[SQD_Breaker]),Table_Breaker[breaker],Table_Breaker[Description]))</f>
        <v/>
      </c>
      <c r="AS817" t="str">
        <f>IF(C817="","",_xlfn.XLOOKUP(_xlfn.XLOOKUP(C817,table_Termination[Connector],table_Termination[HV_Siem_Breaker]),Table_Breaker[breaker],Table_Breaker[Description],""))</f>
        <v/>
      </c>
      <c r="AT817" s="44" t="s">
        <v>283</v>
      </c>
      <c r="AU817" t="e">
        <f t="shared" si="134"/>
        <v>#N/A</v>
      </c>
      <c r="AV817" t="e">
        <f t="shared" si="135"/>
        <v>#N/A</v>
      </c>
      <c r="AW817" s="44" t="str" cm="1">
        <f t="array" ref="AW817">IF(D817="","",_xlfn.TOROW(lookup!A998:A1010))</f>
        <v/>
      </c>
    </row>
    <row r="818" spans="1:49" x14ac:dyDescent="0.25">
      <c r="A818" s="56">
        <v>809</v>
      </c>
      <c r="B818" s="57" t="str">
        <f t="shared" si="131"/>
        <v/>
      </c>
      <c r="C818" s="58"/>
      <c r="D818" s="58"/>
      <c r="E818" s="57"/>
      <c r="F818" s="57" t="str">
        <f t="shared" si="132"/>
        <v/>
      </c>
      <c r="G818" s="57"/>
      <c r="H818" s="59"/>
      <c r="I818" s="59" t="s">
        <v>183</v>
      </c>
      <c r="J818" s="59" t="s">
        <v>183</v>
      </c>
      <c r="K818" s="59"/>
      <c r="L818" s="60" t="str">
        <f t="shared" si="136"/>
        <v/>
      </c>
      <c r="M818" s="60" t="str">
        <f t="shared" si="137"/>
        <v/>
      </c>
      <c r="N818" s="59"/>
      <c r="O818" s="59"/>
      <c r="P818" s="61"/>
      <c r="Q818" s="61"/>
      <c r="R818" s="62" t="str">
        <f>IF(C818="","",_xlfn.XLOOKUP(C818,table_Termination[Connector],table_Termination[Conduit_Size]))</f>
        <v/>
      </c>
      <c r="S818" s="63" t="str">
        <f>IF(C818="","",_xlfn.XLOOKUP(C818,table_Termination[Connector],table_Termination[Wire AWG]))</f>
        <v/>
      </c>
      <c r="T818" s="64" t="str">
        <f t="shared" si="129"/>
        <v/>
      </c>
      <c r="U818" s="65" t="str">
        <f>IF(C818="","",LEFT(_xlfn.XLOOKUP(C818,table_Termination[Connector],table_Termination[Voltage]),3))</f>
        <v/>
      </c>
      <c r="V818" s="66" t="str">
        <f t="shared" si="138"/>
        <v/>
      </c>
      <c r="W818" s="64" t="str" cm="1">
        <f t="array" aca="1" ref="W818" ca="1">IF(C818="","",IF(D818="MCC","------",IF(K818="","Black",_xlfn.XLOOKUP(K818,Table_RotateWireColor[circuit],INDIRECT("Table_RotateWireColor["&amp;U818&amp;"]")))))</f>
        <v/>
      </c>
      <c r="X818" s="64" t="str" cm="1">
        <f t="array" aca="1" ref="X818" ca="1">IF(C818="","",IF(D818="MCC","-----",IF(AH818=1,"-",IF(K818="","Red",_xlfn.XLOOKUP(L818,Table_RotateWireColor[circuit],INDIRECT("Table_RotateWireColor["&amp;U818&amp;"]"))))))</f>
        <v/>
      </c>
      <c r="Y818" s="64" t="str" cm="1">
        <f t="array" aca="1" ref="Y818" ca="1">IF(C818="","",IF(D818="MCC","-----",IF(AH818&lt;=2,"-",IF(K818="","Blue",_xlfn.XLOOKUP(M818,Table_RotateWireColor[circuit],INDIRECT("Table_RotateWireColor["&amp;U818&amp;"]"))))))</f>
        <v/>
      </c>
      <c r="Z818" s="64" t="str" cm="1">
        <f t="array" aca="1" ref="Z818" ca="1">IF(C818="","",IF(D818="MCC","-----",IF(AI818&lt;&gt;1,"-",IF(K818="","White",_xlfn.XLOOKUP("N",Table_RotateWireColor[circuit],INDIRECT("Table_RotateWireColor["&amp;U818&amp;"]"))))))</f>
        <v/>
      </c>
      <c r="AA818" s="64" t="str">
        <f t="shared" si="133"/>
        <v/>
      </c>
      <c r="AB818" s="67" t="str">
        <f>IF(C818="","","PWxx-"&amp;_xlfn.XLOOKUP(C818,table_Termination[Connector],table_Termination[Abbreviation])&amp;"T-xxSALx("&amp;IF(D818="LFMC",0,IF(D818="MCC",1,3))&amp;IF(Q818="Bolt",1,0)&amp;IF(AL818="None",0,IF(AL818="1G",1,IF(AL818="4x4",2,3)))&amp;")")</f>
        <v/>
      </c>
      <c r="AC818" s="68" t="str">
        <f>IF(D818="MCC","MC Cable Wire Colors "&amp;_xlfn.XLOOKUP(C818,table_Termination[Connector],table_Termination[MCC_Wire_Colors]),"")</f>
        <v/>
      </c>
      <c r="AD818" s="69"/>
      <c r="AG818" t="e">
        <f>IF(AND(LEFT(C818,2)="L6",_xlfn.NUMBERVALUE(LEFT(U818,3))&gt;250),"1ph",_xlfn.XLOOKUP(C818,table_Termination[Connector],table_Termination[Phasing]))</f>
        <v>#N/A</v>
      </c>
      <c r="AH818" t="e">
        <f>_xlfn.XLOOKUP('Order Entry'!AG818,lookup!$O$3:$O$7,lookup!$P$3:$P$7)</f>
        <v>#N/A</v>
      </c>
      <c r="AI818" t="e">
        <f>_xlfn.XLOOKUP('Order Entry'!AG818,lookup!$O$3:$O$7,lookup!$Q$3:$Q$7)</f>
        <v>#N/A</v>
      </c>
      <c r="AJ818">
        <f t="shared" si="130"/>
        <v>0</v>
      </c>
      <c r="AK818" t="e">
        <f>_xlfn.XLOOKUP(C818,table_Termination[Connector],table_Termination[Plate_Hole])</f>
        <v>#N/A</v>
      </c>
      <c r="AL818" t="e">
        <f>_xlfn.XLOOKUP(V818,lookup!$AD$68:$AD$72,lookup!$AC$68:$AC$72)</f>
        <v>#N/A</v>
      </c>
      <c r="AM818" s="44" t="str" cm="1">
        <f t="array" ref="AM818">IF(C818="","",IF(_xlfn.XLOOKUP(C818,table_Termination[Connector],table_Termination[Plate_Hole])=1.6,{"4x4","1G"},IF(_xlfn.XLOOKUP(C818,table_Termination[Connector],table_Termination[Plate_Hole])=2.1,"4x4","None")))</f>
        <v/>
      </c>
      <c r="AO818" s="44" t="str" cm="1">
        <f t="array" ref="AO818">IF(AM818="","None",_xlfn.XLOOKUP(_xlfn.ANCHORARRAY(AM818),lookup!$AC$68:$AC$72,lookup!$AD$68:$AD$72))</f>
        <v>None</v>
      </c>
      <c r="AQ818" s="44" t="s">
        <v>283</v>
      </c>
      <c r="AR818" t="str">
        <f>IF(C818="","",_xlfn.XLOOKUP(_xlfn.XLOOKUP(C818,table_Termination[Connector],table_Termination[SQD_Breaker]),Table_Breaker[breaker],Table_Breaker[Description]))</f>
        <v/>
      </c>
      <c r="AS818" t="str">
        <f>IF(C818="","",_xlfn.XLOOKUP(_xlfn.XLOOKUP(C818,table_Termination[Connector],table_Termination[HV_Siem_Breaker]),Table_Breaker[breaker],Table_Breaker[Description],""))</f>
        <v/>
      </c>
      <c r="AT818" s="44" t="s">
        <v>283</v>
      </c>
      <c r="AU818" t="e">
        <f t="shared" si="134"/>
        <v>#N/A</v>
      </c>
      <c r="AV818" t="e">
        <f t="shared" si="135"/>
        <v>#N/A</v>
      </c>
      <c r="AW818" s="44" t="str" cm="1">
        <f t="array" ref="AW818">IF(D818="","",_xlfn.TOROW(lookup!A999:A1011))</f>
        <v/>
      </c>
    </row>
    <row r="819" spans="1:49" x14ac:dyDescent="0.25">
      <c r="A819" s="56">
        <v>810</v>
      </c>
      <c r="B819" s="57" t="str">
        <f t="shared" si="131"/>
        <v/>
      </c>
      <c r="C819" s="58"/>
      <c r="D819" s="58"/>
      <c r="E819" s="57"/>
      <c r="F819" s="57" t="str">
        <f t="shared" si="132"/>
        <v/>
      </c>
      <c r="G819" s="57"/>
      <c r="H819" s="59"/>
      <c r="I819" s="59" t="s">
        <v>183</v>
      </c>
      <c r="J819" s="59" t="s">
        <v>183</v>
      </c>
      <c r="K819" s="59"/>
      <c r="L819" s="60" t="str">
        <f t="shared" si="136"/>
        <v/>
      </c>
      <c r="M819" s="60" t="str">
        <f t="shared" si="137"/>
        <v/>
      </c>
      <c r="N819" s="59"/>
      <c r="O819" s="59"/>
      <c r="P819" s="61"/>
      <c r="Q819" s="61"/>
      <c r="R819" s="62" t="str">
        <f>IF(C819="","",_xlfn.XLOOKUP(C819,table_Termination[Connector],table_Termination[Conduit_Size]))</f>
        <v/>
      </c>
      <c r="S819" s="63" t="str">
        <f>IF(C819="","",_xlfn.XLOOKUP(C819,table_Termination[Connector],table_Termination[Wire AWG]))</f>
        <v/>
      </c>
      <c r="T819" s="64" t="str">
        <f t="shared" si="129"/>
        <v/>
      </c>
      <c r="U819" s="65" t="str">
        <f>IF(C819="","",LEFT(_xlfn.XLOOKUP(C819,table_Termination[Connector],table_Termination[Voltage]),3))</f>
        <v/>
      </c>
      <c r="V819" s="66" t="str">
        <f t="shared" si="138"/>
        <v/>
      </c>
      <c r="W819" s="64" t="str" cm="1">
        <f t="array" aca="1" ref="W819" ca="1">IF(C819="","",IF(D819="MCC","------",IF(K819="","Black",_xlfn.XLOOKUP(K819,Table_RotateWireColor[circuit],INDIRECT("Table_RotateWireColor["&amp;U819&amp;"]")))))</f>
        <v/>
      </c>
      <c r="X819" s="64" t="str" cm="1">
        <f t="array" aca="1" ref="X819" ca="1">IF(C819="","",IF(D819="MCC","-----",IF(AH819=1,"-",IF(K819="","Red",_xlfn.XLOOKUP(L819,Table_RotateWireColor[circuit],INDIRECT("Table_RotateWireColor["&amp;U819&amp;"]"))))))</f>
        <v/>
      </c>
      <c r="Y819" s="64" t="str" cm="1">
        <f t="array" aca="1" ref="Y819" ca="1">IF(C819="","",IF(D819="MCC","-----",IF(AH819&lt;=2,"-",IF(K819="","Blue",_xlfn.XLOOKUP(M819,Table_RotateWireColor[circuit],INDIRECT("Table_RotateWireColor["&amp;U819&amp;"]"))))))</f>
        <v/>
      </c>
      <c r="Z819" s="64" t="str" cm="1">
        <f t="array" aca="1" ref="Z819" ca="1">IF(C819="","",IF(D819="MCC","-----",IF(AI819&lt;&gt;1,"-",IF(K819="","White",_xlfn.XLOOKUP("N",Table_RotateWireColor[circuit],INDIRECT("Table_RotateWireColor["&amp;U819&amp;"]"))))))</f>
        <v/>
      </c>
      <c r="AA819" s="64" t="str">
        <f t="shared" si="133"/>
        <v/>
      </c>
      <c r="AB819" s="67" t="str">
        <f>IF(C819="","","PWxx-"&amp;_xlfn.XLOOKUP(C819,table_Termination[Connector],table_Termination[Abbreviation])&amp;"T-xxSALx("&amp;IF(D819="LFMC",0,IF(D819="MCC",1,3))&amp;IF(Q819="Bolt",1,0)&amp;IF(AL819="None",0,IF(AL819="1G",1,IF(AL819="4x4",2,3)))&amp;")")</f>
        <v/>
      </c>
      <c r="AC819" s="68" t="str">
        <f>IF(D819="MCC","MC Cable Wire Colors "&amp;_xlfn.XLOOKUP(C819,table_Termination[Connector],table_Termination[MCC_Wire_Colors]),"")</f>
        <v/>
      </c>
      <c r="AD819" s="69"/>
      <c r="AG819" t="e">
        <f>IF(AND(LEFT(C819,2)="L6",_xlfn.NUMBERVALUE(LEFT(U819,3))&gt;250),"1ph",_xlfn.XLOOKUP(C819,table_Termination[Connector],table_Termination[Phasing]))</f>
        <v>#N/A</v>
      </c>
      <c r="AH819" t="e">
        <f>_xlfn.XLOOKUP('Order Entry'!AG819,lookup!$O$3:$O$7,lookup!$P$3:$P$7)</f>
        <v>#N/A</v>
      </c>
      <c r="AI819" t="e">
        <f>_xlfn.XLOOKUP('Order Entry'!AG819,lookup!$O$3:$O$7,lookup!$Q$3:$Q$7)</f>
        <v>#N/A</v>
      </c>
      <c r="AJ819">
        <f t="shared" si="130"/>
        <v>0</v>
      </c>
      <c r="AK819" t="e">
        <f>_xlfn.XLOOKUP(C819,table_Termination[Connector],table_Termination[Plate_Hole])</f>
        <v>#N/A</v>
      </c>
      <c r="AL819" t="e">
        <f>_xlfn.XLOOKUP(V819,lookup!$AD$68:$AD$72,lookup!$AC$68:$AC$72)</f>
        <v>#N/A</v>
      </c>
      <c r="AM819" s="44" t="str" cm="1">
        <f t="array" ref="AM819">IF(C819="","",IF(_xlfn.XLOOKUP(C819,table_Termination[Connector],table_Termination[Plate_Hole])=1.6,{"4x4","1G"},IF(_xlfn.XLOOKUP(C819,table_Termination[Connector],table_Termination[Plate_Hole])=2.1,"4x4","None")))</f>
        <v/>
      </c>
      <c r="AO819" s="44" t="str" cm="1">
        <f t="array" ref="AO819">IF(AM819="","None",_xlfn.XLOOKUP(_xlfn.ANCHORARRAY(AM819),lookup!$AC$68:$AC$72,lookup!$AD$68:$AD$72))</f>
        <v>None</v>
      </c>
      <c r="AQ819" s="44" t="s">
        <v>283</v>
      </c>
      <c r="AR819" t="str">
        <f>IF(C819="","",_xlfn.XLOOKUP(_xlfn.XLOOKUP(C819,table_Termination[Connector],table_Termination[SQD_Breaker]),Table_Breaker[breaker],Table_Breaker[Description]))</f>
        <v/>
      </c>
      <c r="AS819" t="str">
        <f>IF(C819="","",_xlfn.XLOOKUP(_xlfn.XLOOKUP(C819,table_Termination[Connector],table_Termination[HV_Siem_Breaker]),Table_Breaker[breaker],Table_Breaker[Description],""))</f>
        <v/>
      </c>
      <c r="AT819" s="44" t="s">
        <v>283</v>
      </c>
      <c r="AU819" t="e">
        <f t="shared" si="134"/>
        <v>#N/A</v>
      </c>
      <c r="AV819" t="e">
        <f t="shared" si="135"/>
        <v>#N/A</v>
      </c>
      <c r="AW819" s="44" t="str" cm="1">
        <f t="array" ref="AW819">IF(D819="","",_xlfn.TOROW(lookup!A1000:A1012))</f>
        <v/>
      </c>
    </row>
    <row r="820" spans="1:49" x14ac:dyDescent="0.25">
      <c r="A820" s="56">
        <v>811</v>
      </c>
      <c r="B820" s="57" t="str">
        <f t="shared" si="131"/>
        <v/>
      </c>
      <c r="C820" s="58"/>
      <c r="D820" s="58"/>
      <c r="E820" s="57"/>
      <c r="F820" s="57" t="str">
        <f t="shared" si="132"/>
        <v/>
      </c>
      <c r="G820" s="57"/>
      <c r="H820" s="59"/>
      <c r="I820" s="59" t="s">
        <v>183</v>
      </c>
      <c r="J820" s="59" t="s">
        <v>183</v>
      </c>
      <c r="K820" s="59"/>
      <c r="L820" s="60" t="str">
        <f t="shared" si="136"/>
        <v/>
      </c>
      <c r="M820" s="60" t="str">
        <f t="shared" si="137"/>
        <v/>
      </c>
      <c r="N820" s="59"/>
      <c r="O820" s="59"/>
      <c r="P820" s="61"/>
      <c r="Q820" s="61"/>
      <c r="R820" s="62" t="str">
        <f>IF(C820="","",_xlfn.XLOOKUP(C820,table_Termination[Connector],table_Termination[Conduit_Size]))</f>
        <v/>
      </c>
      <c r="S820" s="63" t="str">
        <f>IF(C820="","",_xlfn.XLOOKUP(C820,table_Termination[Connector],table_Termination[Wire AWG]))</f>
        <v/>
      </c>
      <c r="T820" s="64" t="str">
        <f t="shared" si="129"/>
        <v/>
      </c>
      <c r="U820" s="65" t="str">
        <f>IF(C820="","",LEFT(_xlfn.XLOOKUP(C820,table_Termination[Connector],table_Termination[Voltage]),3))</f>
        <v/>
      </c>
      <c r="V820" s="66" t="str">
        <f t="shared" si="138"/>
        <v/>
      </c>
      <c r="W820" s="64" t="str" cm="1">
        <f t="array" aca="1" ref="W820" ca="1">IF(C820="","",IF(D820="MCC","------",IF(K820="","Black",_xlfn.XLOOKUP(K820,Table_RotateWireColor[circuit],INDIRECT("Table_RotateWireColor["&amp;U820&amp;"]")))))</f>
        <v/>
      </c>
      <c r="X820" s="64" t="str" cm="1">
        <f t="array" aca="1" ref="X820" ca="1">IF(C820="","",IF(D820="MCC","-----",IF(AH820=1,"-",IF(K820="","Red",_xlfn.XLOOKUP(L820,Table_RotateWireColor[circuit],INDIRECT("Table_RotateWireColor["&amp;U820&amp;"]"))))))</f>
        <v/>
      </c>
      <c r="Y820" s="64" t="str" cm="1">
        <f t="array" aca="1" ref="Y820" ca="1">IF(C820="","",IF(D820="MCC","-----",IF(AH820&lt;=2,"-",IF(K820="","Blue",_xlfn.XLOOKUP(M820,Table_RotateWireColor[circuit],INDIRECT("Table_RotateWireColor["&amp;U820&amp;"]"))))))</f>
        <v/>
      </c>
      <c r="Z820" s="64" t="str" cm="1">
        <f t="array" aca="1" ref="Z820" ca="1">IF(C820="","",IF(D820="MCC","-----",IF(AI820&lt;&gt;1,"-",IF(K820="","White",_xlfn.XLOOKUP("N",Table_RotateWireColor[circuit],INDIRECT("Table_RotateWireColor["&amp;U820&amp;"]"))))))</f>
        <v/>
      </c>
      <c r="AA820" s="64" t="str">
        <f t="shared" si="133"/>
        <v/>
      </c>
      <c r="AB820" s="67" t="str">
        <f>IF(C820="","","PWxx-"&amp;_xlfn.XLOOKUP(C820,table_Termination[Connector],table_Termination[Abbreviation])&amp;"T-xxSALx("&amp;IF(D820="LFMC",0,IF(D820="MCC",1,3))&amp;IF(Q820="Bolt",1,0)&amp;IF(AL820="None",0,IF(AL820="1G",1,IF(AL820="4x4",2,3)))&amp;")")</f>
        <v/>
      </c>
      <c r="AC820" s="68" t="str">
        <f>IF(D820="MCC","MC Cable Wire Colors "&amp;_xlfn.XLOOKUP(C820,table_Termination[Connector],table_Termination[MCC_Wire_Colors]),"")</f>
        <v/>
      </c>
      <c r="AD820" s="69"/>
      <c r="AG820" t="e">
        <f>IF(AND(LEFT(C820,2)="L6",_xlfn.NUMBERVALUE(LEFT(U820,3))&gt;250),"1ph",_xlfn.XLOOKUP(C820,table_Termination[Connector],table_Termination[Phasing]))</f>
        <v>#N/A</v>
      </c>
      <c r="AH820" t="e">
        <f>_xlfn.XLOOKUP('Order Entry'!AG820,lookup!$O$3:$O$7,lookup!$P$3:$P$7)</f>
        <v>#N/A</v>
      </c>
      <c r="AI820" t="e">
        <f>_xlfn.XLOOKUP('Order Entry'!AG820,lookup!$O$3:$O$7,lookup!$Q$3:$Q$7)</f>
        <v>#N/A</v>
      </c>
      <c r="AJ820">
        <f t="shared" si="130"/>
        <v>0</v>
      </c>
      <c r="AK820" t="e">
        <f>_xlfn.XLOOKUP(C820,table_Termination[Connector],table_Termination[Plate_Hole])</f>
        <v>#N/A</v>
      </c>
      <c r="AL820" t="e">
        <f>_xlfn.XLOOKUP(V820,lookup!$AD$68:$AD$72,lookup!$AC$68:$AC$72)</f>
        <v>#N/A</v>
      </c>
      <c r="AM820" s="44" t="str" cm="1">
        <f t="array" ref="AM820">IF(C820="","",IF(_xlfn.XLOOKUP(C820,table_Termination[Connector],table_Termination[Plate_Hole])=1.6,{"4x4","1G"},IF(_xlfn.XLOOKUP(C820,table_Termination[Connector],table_Termination[Plate_Hole])=2.1,"4x4","None")))</f>
        <v/>
      </c>
      <c r="AO820" s="44" t="str" cm="1">
        <f t="array" ref="AO820">IF(AM820="","None",_xlfn.XLOOKUP(_xlfn.ANCHORARRAY(AM820),lookup!$AC$68:$AC$72,lookup!$AD$68:$AD$72))</f>
        <v>None</v>
      </c>
      <c r="AQ820" s="44" t="s">
        <v>283</v>
      </c>
      <c r="AR820" t="str">
        <f>IF(C820="","",_xlfn.XLOOKUP(_xlfn.XLOOKUP(C820,table_Termination[Connector],table_Termination[SQD_Breaker]),Table_Breaker[breaker],Table_Breaker[Description]))</f>
        <v/>
      </c>
      <c r="AS820" t="str">
        <f>IF(C820="","",_xlfn.XLOOKUP(_xlfn.XLOOKUP(C820,table_Termination[Connector],table_Termination[HV_Siem_Breaker]),Table_Breaker[breaker],Table_Breaker[Description],""))</f>
        <v/>
      </c>
      <c r="AT820" s="44" t="s">
        <v>283</v>
      </c>
      <c r="AU820" t="e">
        <f t="shared" si="134"/>
        <v>#N/A</v>
      </c>
      <c r="AV820" t="e">
        <f t="shared" si="135"/>
        <v>#N/A</v>
      </c>
      <c r="AW820" s="44" t="str" cm="1">
        <f t="array" ref="AW820">IF(D820="","",_xlfn.TOROW(lookup!A1001:A1013))</f>
        <v/>
      </c>
    </row>
    <row r="821" spans="1:49" x14ac:dyDescent="0.25">
      <c r="A821" s="56">
        <v>812</v>
      </c>
      <c r="B821" s="57" t="str">
        <f t="shared" si="131"/>
        <v/>
      </c>
      <c r="C821" s="58"/>
      <c r="D821" s="58"/>
      <c r="E821" s="57"/>
      <c r="F821" s="57" t="str">
        <f t="shared" si="132"/>
        <v/>
      </c>
      <c r="G821" s="57"/>
      <c r="H821" s="59"/>
      <c r="I821" s="59" t="s">
        <v>183</v>
      </c>
      <c r="J821" s="59" t="s">
        <v>183</v>
      </c>
      <c r="K821" s="59"/>
      <c r="L821" s="60" t="str">
        <f t="shared" si="136"/>
        <v/>
      </c>
      <c r="M821" s="60" t="str">
        <f t="shared" si="137"/>
        <v/>
      </c>
      <c r="N821" s="59"/>
      <c r="O821" s="59"/>
      <c r="P821" s="61"/>
      <c r="Q821" s="61"/>
      <c r="R821" s="62" t="str">
        <f>IF(C821="","",_xlfn.XLOOKUP(C821,table_Termination[Connector],table_Termination[Conduit_Size]))</f>
        <v/>
      </c>
      <c r="S821" s="63" t="str">
        <f>IF(C821="","",_xlfn.XLOOKUP(C821,table_Termination[Connector],table_Termination[Wire AWG]))</f>
        <v/>
      </c>
      <c r="T821" s="64" t="str">
        <f t="shared" si="129"/>
        <v/>
      </c>
      <c r="U821" s="65" t="str">
        <f>IF(C821="","",LEFT(_xlfn.XLOOKUP(C821,table_Termination[Connector],table_Termination[Voltage]),3))</f>
        <v/>
      </c>
      <c r="V821" s="66" t="str">
        <f t="shared" si="138"/>
        <v/>
      </c>
      <c r="W821" s="64" t="str" cm="1">
        <f t="array" aca="1" ref="W821" ca="1">IF(C821="","",IF(D821="MCC","------",IF(K821="","Black",_xlfn.XLOOKUP(K821,Table_RotateWireColor[circuit],INDIRECT("Table_RotateWireColor["&amp;U821&amp;"]")))))</f>
        <v/>
      </c>
      <c r="X821" s="64" t="str" cm="1">
        <f t="array" aca="1" ref="X821" ca="1">IF(C821="","",IF(D821="MCC","-----",IF(AH821=1,"-",IF(K821="","Red",_xlfn.XLOOKUP(L821,Table_RotateWireColor[circuit],INDIRECT("Table_RotateWireColor["&amp;U821&amp;"]"))))))</f>
        <v/>
      </c>
      <c r="Y821" s="64" t="str" cm="1">
        <f t="array" aca="1" ref="Y821" ca="1">IF(C821="","",IF(D821="MCC","-----",IF(AH821&lt;=2,"-",IF(K821="","Blue",_xlfn.XLOOKUP(M821,Table_RotateWireColor[circuit],INDIRECT("Table_RotateWireColor["&amp;U821&amp;"]"))))))</f>
        <v/>
      </c>
      <c r="Z821" s="64" t="str" cm="1">
        <f t="array" aca="1" ref="Z821" ca="1">IF(C821="","",IF(D821="MCC","-----",IF(AI821&lt;&gt;1,"-",IF(K821="","White",_xlfn.XLOOKUP("N",Table_RotateWireColor[circuit],INDIRECT("Table_RotateWireColor["&amp;U821&amp;"]"))))))</f>
        <v/>
      </c>
      <c r="AA821" s="64" t="str">
        <f t="shared" si="133"/>
        <v/>
      </c>
      <c r="AB821" s="67" t="str">
        <f>IF(C821="","","PWxx-"&amp;_xlfn.XLOOKUP(C821,table_Termination[Connector],table_Termination[Abbreviation])&amp;"T-xxSALx("&amp;IF(D821="LFMC",0,IF(D821="MCC",1,3))&amp;IF(Q821="Bolt",1,0)&amp;IF(AL821="None",0,IF(AL821="1G",1,IF(AL821="4x4",2,3)))&amp;")")</f>
        <v/>
      </c>
      <c r="AC821" s="68" t="str">
        <f>IF(D821="MCC","MC Cable Wire Colors "&amp;_xlfn.XLOOKUP(C821,table_Termination[Connector],table_Termination[MCC_Wire_Colors]),"")</f>
        <v/>
      </c>
      <c r="AD821" s="69"/>
      <c r="AG821" t="e">
        <f>IF(AND(LEFT(C821,2)="L6",_xlfn.NUMBERVALUE(LEFT(U821,3))&gt;250),"1ph",_xlfn.XLOOKUP(C821,table_Termination[Connector],table_Termination[Phasing]))</f>
        <v>#N/A</v>
      </c>
      <c r="AH821" t="e">
        <f>_xlfn.XLOOKUP('Order Entry'!AG821,lookup!$O$3:$O$7,lookup!$P$3:$P$7)</f>
        <v>#N/A</v>
      </c>
      <c r="AI821" t="e">
        <f>_xlfn.XLOOKUP('Order Entry'!AG821,lookup!$O$3:$O$7,lookup!$Q$3:$Q$7)</f>
        <v>#N/A</v>
      </c>
      <c r="AJ821">
        <f t="shared" si="130"/>
        <v>0</v>
      </c>
      <c r="AK821" t="e">
        <f>_xlfn.XLOOKUP(C821,table_Termination[Connector],table_Termination[Plate_Hole])</f>
        <v>#N/A</v>
      </c>
      <c r="AL821" t="e">
        <f>_xlfn.XLOOKUP(V821,lookup!$AD$68:$AD$72,lookup!$AC$68:$AC$72)</f>
        <v>#N/A</v>
      </c>
      <c r="AM821" s="44" t="str" cm="1">
        <f t="array" ref="AM821">IF(C821="","",IF(_xlfn.XLOOKUP(C821,table_Termination[Connector],table_Termination[Plate_Hole])=1.6,{"4x4","1G"},IF(_xlfn.XLOOKUP(C821,table_Termination[Connector],table_Termination[Plate_Hole])=2.1,"4x4","None")))</f>
        <v/>
      </c>
      <c r="AO821" s="44" t="str" cm="1">
        <f t="array" ref="AO821">IF(AM821="","None",_xlfn.XLOOKUP(_xlfn.ANCHORARRAY(AM821),lookup!$AC$68:$AC$72,lookup!$AD$68:$AD$72))</f>
        <v>None</v>
      </c>
      <c r="AQ821" s="44" t="s">
        <v>283</v>
      </c>
      <c r="AR821" t="str">
        <f>IF(C821="","",_xlfn.XLOOKUP(_xlfn.XLOOKUP(C821,table_Termination[Connector],table_Termination[SQD_Breaker]),Table_Breaker[breaker],Table_Breaker[Description]))</f>
        <v/>
      </c>
      <c r="AS821" t="str">
        <f>IF(C821="","",_xlfn.XLOOKUP(_xlfn.XLOOKUP(C821,table_Termination[Connector],table_Termination[HV_Siem_Breaker]),Table_Breaker[breaker],Table_Breaker[Description],""))</f>
        <v/>
      </c>
      <c r="AT821" s="44" t="s">
        <v>283</v>
      </c>
      <c r="AU821" t="e">
        <f t="shared" si="134"/>
        <v>#N/A</v>
      </c>
      <c r="AV821" t="e">
        <f t="shared" si="135"/>
        <v>#N/A</v>
      </c>
      <c r="AW821" s="44" t="str" cm="1">
        <f t="array" ref="AW821">IF(D821="","",_xlfn.TOROW(lookup!A1002:A1014))</f>
        <v/>
      </c>
    </row>
    <row r="822" spans="1:49" x14ac:dyDescent="0.25">
      <c r="A822" s="56">
        <v>813</v>
      </c>
      <c r="B822" s="57" t="str">
        <f t="shared" si="131"/>
        <v/>
      </c>
      <c r="C822" s="58"/>
      <c r="D822" s="58"/>
      <c r="E822" s="57"/>
      <c r="F822" s="57" t="str">
        <f t="shared" si="132"/>
        <v/>
      </c>
      <c r="G822" s="57"/>
      <c r="H822" s="59"/>
      <c r="I822" s="59" t="s">
        <v>183</v>
      </c>
      <c r="J822" s="59" t="s">
        <v>183</v>
      </c>
      <c r="K822" s="59"/>
      <c r="L822" s="60" t="str">
        <f t="shared" si="136"/>
        <v/>
      </c>
      <c r="M822" s="60" t="str">
        <f t="shared" si="137"/>
        <v/>
      </c>
      <c r="N822" s="59"/>
      <c r="O822" s="59"/>
      <c r="P822" s="61"/>
      <c r="Q822" s="61"/>
      <c r="R822" s="62" t="str">
        <f>IF(C822="","",_xlfn.XLOOKUP(C822,table_Termination[Connector],table_Termination[Conduit_Size]))</f>
        <v/>
      </c>
      <c r="S822" s="63" t="str">
        <f>IF(C822="","",_xlfn.XLOOKUP(C822,table_Termination[Connector],table_Termination[Wire AWG]))</f>
        <v/>
      </c>
      <c r="T822" s="64" t="str">
        <f t="shared" si="129"/>
        <v/>
      </c>
      <c r="U822" s="65" t="str">
        <f>IF(C822="","",LEFT(_xlfn.XLOOKUP(C822,table_Termination[Connector],table_Termination[Voltage]),3))</f>
        <v/>
      </c>
      <c r="V822" s="66" t="str">
        <f t="shared" si="138"/>
        <v/>
      </c>
      <c r="W822" s="64" t="str" cm="1">
        <f t="array" aca="1" ref="W822" ca="1">IF(C822="","",IF(D822="MCC","------",IF(K822="","Black",_xlfn.XLOOKUP(K822,Table_RotateWireColor[circuit],INDIRECT("Table_RotateWireColor["&amp;U822&amp;"]")))))</f>
        <v/>
      </c>
      <c r="X822" s="64" t="str" cm="1">
        <f t="array" aca="1" ref="X822" ca="1">IF(C822="","",IF(D822="MCC","-----",IF(AH822=1,"-",IF(K822="","Red",_xlfn.XLOOKUP(L822,Table_RotateWireColor[circuit],INDIRECT("Table_RotateWireColor["&amp;U822&amp;"]"))))))</f>
        <v/>
      </c>
      <c r="Y822" s="64" t="str" cm="1">
        <f t="array" aca="1" ref="Y822" ca="1">IF(C822="","",IF(D822="MCC","-----",IF(AH822&lt;=2,"-",IF(K822="","Blue",_xlfn.XLOOKUP(M822,Table_RotateWireColor[circuit],INDIRECT("Table_RotateWireColor["&amp;U822&amp;"]"))))))</f>
        <v/>
      </c>
      <c r="Z822" s="64" t="str" cm="1">
        <f t="array" aca="1" ref="Z822" ca="1">IF(C822="","",IF(D822="MCC","-----",IF(AI822&lt;&gt;1,"-",IF(K822="","White",_xlfn.XLOOKUP("N",Table_RotateWireColor[circuit],INDIRECT("Table_RotateWireColor["&amp;U822&amp;"]"))))))</f>
        <v/>
      </c>
      <c r="AA822" s="64" t="str">
        <f t="shared" si="133"/>
        <v/>
      </c>
      <c r="AB822" s="67" t="str">
        <f>IF(C822="","","PWxx-"&amp;_xlfn.XLOOKUP(C822,table_Termination[Connector],table_Termination[Abbreviation])&amp;"T-xxSALx("&amp;IF(D822="LFMC",0,IF(D822="MCC",1,3))&amp;IF(Q822="Bolt",1,0)&amp;IF(AL822="None",0,IF(AL822="1G",1,IF(AL822="4x4",2,3)))&amp;")")</f>
        <v/>
      </c>
      <c r="AC822" s="68" t="str">
        <f>IF(D822="MCC","MC Cable Wire Colors "&amp;_xlfn.XLOOKUP(C822,table_Termination[Connector],table_Termination[MCC_Wire_Colors]),"")</f>
        <v/>
      </c>
      <c r="AD822" s="69"/>
      <c r="AG822" t="e">
        <f>IF(AND(LEFT(C822,2)="L6",_xlfn.NUMBERVALUE(LEFT(U822,3))&gt;250),"1ph",_xlfn.XLOOKUP(C822,table_Termination[Connector],table_Termination[Phasing]))</f>
        <v>#N/A</v>
      </c>
      <c r="AH822" t="e">
        <f>_xlfn.XLOOKUP('Order Entry'!AG822,lookup!$O$3:$O$7,lookup!$P$3:$P$7)</f>
        <v>#N/A</v>
      </c>
      <c r="AI822" t="e">
        <f>_xlfn.XLOOKUP('Order Entry'!AG822,lookup!$O$3:$O$7,lookup!$Q$3:$Q$7)</f>
        <v>#N/A</v>
      </c>
      <c r="AJ822">
        <f t="shared" si="130"/>
        <v>0</v>
      </c>
      <c r="AK822" t="e">
        <f>_xlfn.XLOOKUP(C822,table_Termination[Connector],table_Termination[Plate_Hole])</f>
        <v>#N/A</v>
      </c>
      <c r="AL822" t="e">
        <f>_xlfn.XLOOKUP(V822,lookup!$AD$68:$AD$72,lookup!$AC$68:$AC$72)</f>
        <v>#N/A</v>
      </c>
      <c r="AM822" s="44" t="str" cm="1">
        <f t="array" ref="AM822">IF(C822="","",IF(_xlfn.XLOOKUP(C822,table_Termination[Connector],table_Termination[Plate_Hole])=1.6,{"4x4","1G"},IF(_xlfn.XLOOKUP(C822,table_Termination[Connector],table_Termination[Plate_Hole])=2.1,"4x4","None")))</f>
        <v/>
      </c>
      <c r="AO822" s="44" t="str" cm="1">
        <f t="array" ref="AO822">IF(AM822="","None",_xlfn.XLOOKUP(_xlfn.ANCHORARRAY(AM822),lookup!$AC$68:$AC$72,lookup!$AD$68:$AD$72))</f>
        <v>None</v>
      </c>
      <c r="AQ822" s="44" t="s">
        <v>283</v>
      </c>
      <c r="AR822" t="str">
        <f>IF(C822="","",_xlfn.XLOOKUP(_xlfn.XLOOKUP(C822,table_Termination[Connector],table_Termination[SQD_Breaker]),Table_Breaker[breaker],Table_Breaker[Description]))</f>
        <v/>
      </c>
      <c r="AS822" t="str">
        <f>IF(C822="","",_xlfn.XLOOKUP(_xlfn.XLOOKUP(C822,table_Termination[Connector],table_Termination[HV_Siem_Breaker]),Table_Breaker[breaker],Table_Breaker[Description],""))</f>
        <v/>
      </c>
      <c r="AT822" s="44" t="s">
        <v>283</v>
      </c>
      <c r="AU822" t="e">
        <f t="shared" si="134"/>
        <v>#N/A</v>
      </c>
      <c r="AV822" t="e">
        <f t="shared" si="135"/>
        <v>#N/A</v>
      </c>
      <c r="AW822" s="44" t="str" cm="1">
        <f t="array" ref="AW822">IF(D822="","",_xlfn.TOROW(lookup!A1003:A1015))</f>
        <v/>
      </c>
    </row>
    <row r="823" spans="1:49" x14ac:dyDescent="0.25">
      <c r="A823" s="56">
        <v>814</v>
      </c>
      <c r="B823" s="57" t="str">
        <f t="shared" si="131"/>
        <v/>
      </c>
      <c r="C823" s="58"/>
      <c r="D823" s="58"/>
      <c r="E823" s="57"/>
      <c r="F823" s="57" t="str">
        <f t="shared" si="132"/>
        <v/>
      </c>
      <c r="G823" s="57"/>
      <c r="H823" s="59"/>
      <c r="I823" s="59" t="s">
        <v>183</v>
      </c>
      <c r="J823" s="59" t="s">
        <v>183</v>
      </c>
      <c r="K823" s="59"/>
      <c r="L823" s="60" t="str">
        <f t="shared" si="136"/>
        <v/>
      </c>
      <c r="M823" s="60" t="str">
        <f t="shared" si="137"/>
        <v/>
      </c>
      <c r="N823" s="59"/>
      <c r="O823" s="59"/>
      <c r="P823" s="61"/>
      <c r="Q823" s="61"/>
      <c r="R823" s="62" t="str">
        <f>IF(C823="","",_xlfn.XLOOKUP(C823,table_Termination[Connector],table_Termination[Conduit_Size]))</f>
        <v/>
      </c>
      <c r="S823" s="63" t="str">
        <f>IF(C823="","",_xlfn.XLOOKUP(C823,table_Termination[Connector],table_Termination[Wire AWG]))</f>
        <v/>
      </c>
      <c r="T823" s="64" t="str">
        <f t="shared" si="129"/>
        <v/>
      </c>
      <c r="U823" s="65" t="str">
        <f>IF(C823="","",LEFT(_xlfn.XLOOKUP(C823,table_Termination[Connector],table_Termination[Voltage]),3))</f>
        <v/>
      </c>
      <c r="V823" s="66" t="str">
        <f t="shared" si="138"/>
        <v/>
      </c>
      <c r="W823" s="64" t="str" cm="1">
        <f t="array" aca="1" ref="W823" ca="1">IF(C823="","",IF(D823="MCC","------",IF(K823="","Black",_xlfn.XLOOKUP(K823,Table_RotateWireColor[circuit],INDIRECT("Table_RotateWireColor["&amp;U823&amp;"]")))))</f>
        <v/>
      </c>
      <c r="X823" s="64" t="str" cm="1">
        <f t="array" aca="1" ref="X823" ca="1">IF(C823="","",IF(D823="MCC","-----",IF(AH823=1,"-",IF(K823="","Red",_xlfn.XLOOKUP(L823,Table_RotateWireColor[circuit],INDIRECT("Table_RotateWireColor["&amp;U823&amp;"]"))))))</f>
        <v/>
      </c>
      <c r="Y823" s="64" t="str" cm="1">
        <f t="array" aca="1" ref="Y823" ca="1">IF(C823="","",IF(D823="MCC","-----",IF(AH823&lt;=2,"-",IF(K823="","Blue",_xlfn.XLOOKUP(M823,Table_RotateWireColor[circuit],INDIRECT("Table_RotateWireColor["&amp;U823&amp;"]"))))))</f>
        <v/>
      </c>
      <c r="Z823" s="64" t="str" cm="1">
        <f t="array" aca="1" ref="Z823" ca="1">IF(C823="","",IF(D823="MCC","-----",IF(AI823&lt;&gt;1,"-",IF(K823="","White",_xlfn.XLOOKUP("N",Table_RotateWireColor[circuit],INDIRECT("Table_RotateWireColor["&amp;U823&amp;"]"))))))</f>
        <v/>
      </c>
      <c r="AA823" s="64" t="str">
        <f t="shared" si="133"/>
        <v/>
      </c>
      <c r="AB823" s="67" t="str">
        <f>IF(C823="","","PWxx-"&amp;_xlfn.XLOOKUP(C823,table_Termination[Connector],table_Termination[Abbreviation])&amp;"T-xxSALx("&amp;IF(D823="LFMC",0,IF(D823="MCC",1,3))&amp;IF(Q823="Bolt",1,0)&amp;IF(AL823="None",0,IF(AL823="1G",1,IF(AL823="4x4",2,3)))&amp;")")</f>
        <v/>
      </c>
      <c r="AC823" s="68" t="str">
        <f>IF(D823="MCC","MC Cable Wire Colors "&amp;_xlfn.XLOOKUP(C823,table_Termination[Connector],table_Termination[MCC_Wire_Colors]),"")</f>
        <v/>
      </c>
      <c r="AD823" s="69"/>
      <c r="AG823" t="e">
        <f>IF(AND(LEFT(C823,2)="L6",_xlfn.NUMBERVALUE(LEFT(U823,3))&gt;250),"1ph",_xlfn.XLOOKUP(C823,table_Termination[Connector],table_Termination[Phasing]))</f>
        <v>#N/A</v>
      </c>
      <c r="AH823" t="e">
        <f>_xlfn.XLOOKUP('Order Entry'!AG823,lookup!$O$3:$O$7,lookup!$P$3:$P$7)</f>
        <v>#N/A</v>
      </c>
      <c r="AI823" t="e">
        <f>_xlfn.XLOOKUP('Order Entry'!AG823,lookup!$O$3:$O$7,lookup!$Q$3:$Q$7)</f>
        <v>#N/A</v>
      </c>
      <c r="AJ823">
        <f t="shared" si="130"/>
        <v>0</v>
      </c>
      <c r="AK823" t="e">
        <f>_xlfn.XLOOKUP(C823,table_Termination[Connector],table_Termination[Plate_Hole])</f>
        <v>#N/A</v>
      </c>
      <c r="AL823" t="e">
        <f>_xlfn.XLOOKUP(V823,lookup!$AD$68:$AD$72,lookup!$AC$68:$AC$72)</f>
        <v>#N/A</v>
      </c>
      <c r="AM823" s="44" t="str" cm="1">
        <f t="array" ref="AM823">IF(C823="","",IF(_xlfn.XLOOKUP(C823,table_Termination[Connector],table_Termination[Plate_Hole])=1.6,{"4x4","1G"},IF(_xlfn.XLOOKUP(C823,table_Termination[Connector],table_Termination[Plate_Hole])=2.1,"4x4","None")))</f>
        <v/>
      </c>
      <c r="AO823" s="44" t="str" cm="1">
        <f t="array" ref="AO823">IF(AM823="","None",_xlfn.XLOOKUP(_xlfn.ANCHORARRAY(AM823),lookup!$AC$68:$AC$72,lookup!$AD$68:$AD$72))</f>
        <v>None</v>
      </c>
      <c r="AQ823" s="44" t="s">
        <v>283</v>
      </c>
      <c r="AR823" t="str">
        <f>IF(C823="","",_xlfn.XLOOKUP(_xlfn.XLOOKUP(C823,table_Termination[Connector],table_Termination[SQD_Breaker]),Table_Breaker[breaker],Table_Breaker[Description]))</f>
        <v/>
      </c>
      <c r="AS823" t="str">
        <f>IF(C823="","",_xlfn.XLOOKUP(_xlfn.XLOOKUP(C823,table_Termination[Connector],table_Termination[HV_Siem_Breaker]),Table_Breaker[breaker],Table_Breaker[Description],""))</f>
        <v/>
      </c>
      <c r="AT823" s="44" t="s">
        <v>283</v>
      </c>
      <c r="AU823" t="e">
        <f t="shared" si="134"/>
        <v>#N/A</v>
      </c>
      <c r="AV823" t="e">
        <f t="shared" si="135"/>
        <v>#N/A</v>
      </c>
      <c r="AW823" s="44" t="str" cm="1">
        <f t="array" ref="AW823">IF(D823="","",_xlfn.TOROW(lookup!A1004:A1016))</f>
        <v/>
      </c>
    </row>
    <row r="824" spans="1:49" x14ac:dyDescent="0.25">
      <c r="A824" s="56">
        <v>815</v>
      </c>
      <c r="B824" s="57" t="str">
        <f t="shared" si="131"/>
        <v/>
      </c>
      <c r="C824" s="58"/>
      <c r="D824" s="58"/>
      <c r="E824" s="57"/>
      <c r="F824" s="57" t="str">
        <f t="shared" si="132"/>
        <v/>
      </c>
      <c r="G824" s="57"/>
      <c r="H824" s="59"/>
      <c r="I824" s="59" t="s">
        <v>183</v>
      </c>
      <c r="J824" s="59" t="s">
        <v>183</v>
      </c>
      <c r="K824" s="59"/>
      <c r="L824" s="60" t="str">
        <f t="shared" si="136"/>
        <v/>
      </c>
      <c r="M824" s="60" t="str">
        <f t="shared" si="137"/>
        <v/>
      </c>
      <c r="N824" s="59"/>
      <c r="O824" s="59"/>
      <c r="P824" s="61"/>
      <c r="Q824" s="61"/>
      <c r="R824" s="62" t="str">
        <f>IF(C824="","",_xlfn.XLOOKUP(C824,table_Termination[Connector],table_Termination[Conduit_Size]))</f>
        <v/>
      </c>
      <c r="S824" s="63" t="str">
        <f>IF(C824="","",_xlfn.XLOOKUP(C824,table_Termination[Connector],table_Termination[Wire AWG]))</f>
        <v/>
      </c>
      <c r="T824" s="64" t="str">
        <f t="shared" si="129"/>
        <v/>
      </c>
      <c r="U824" s="65" t="str">
        <f>IF(C824="","",LEFT(_xlfn.XLOOKUP(C824,table_Termination[Connector],table_Termination[Voltage]),3))</f>
        <v/>
      </c>
      <c r="V824" s="66" t="str">
        <f t="shared" si="138"/>
        <v/>
      </c>
      <c r="W824" s="64" t="str" cm="1">
        <f t="array" aca="1" ref="W824" ca="1">IF(C824="","",IF(D824="MCC","------",IF(K824="","Black",_xlfn.XLOOKUP(K824,Table_RotateWireColor[circuit],INDIRECT("Table_RotateWireColor["&amp;U824&amp;"]")))))</f>
        <v/>
      </c>
      <c r="X824" s="64" t="str" cm="1">
        <f t="array" aca="1" ref="X824" ca="1">IF(C824="","",IF(D824="MCC","-----",IF(AH824=1,"-",IF(K824="","Red",_xlfn.XLOOKUP(L824,Table_RotateWireColor[circuit],INDIRECT("Table_RotateWireColor["&amp;U824&amp;"]"))))))</f>
        <v/>
      </c>
      <c r="Y824" s="64" t="str" cm="1">
        <f t="array" aca="1" ref="Y824" ca="1">IF(C824="","",IF(D824="MCC","-----",IF(AH824&lt;=2,"-",IF(K824="","Blue",_xlfn.XLOOKUP(M824,Table_RotateWireColor[circuit],INDIRECT("Table_RotateWireColor["&amp;U824&amp;"]"))))))</f>
        <v/>
      </c>
      <c r="Z824" s="64" t="str" cm="1">
        <f t="array" aca="1" ref="Z824" ca="1">IF(C824="","",IF(D824="MCC","-----",IF(AI824&lt;&gt;1,"-",IF(K824="","White",_xlfn.XLOOKUP("N",Table_RotateWireColor[circuit],INDIRECT("Table_RotateWireColor["&amp;U824&amp;"]"))))))</f>
        <v/>
      </c>
      <c r="AA824" s="64" t="str">
        <f t="shared" si="133"/>
        <v/>
      </c>
      <c r="AB824" s="67" t="str">
        <f>IF(C824="","","PWxx-"&amp;_xlfn.XLOOKUP(C824,table_Termination[Connector],table_Termination[Abbreviation])&amp;"T-xxSALx("&amp;IF(D824="LFMC",0,IF(D824="MCC",1,3))&amp;IF(Q824="Bolt",1,0)&amp;IF(AL824="None",0,IF(AL824="1G",1,IF(AL824="4x4",2,3)))&amp;")")</f>
        <v/>
      </c>
      <c r="AC824" s="68" t="str">
        <f>IF(D824="MCC","MC Cable Wire Colors "&amp;_xlfn.XLOOKUP(C824,table_Termination[Connector],table_Termination[MCC_Wire_Colors]),"")</f>
        <v/>
      </c>
      <c r="AD824" s="69"/>
      <c r="AG824" t="e">
        <f>IF(AND(LEFT(C824,2)="L6",_xlfn.NUMBERVALUE(LEFT(U824,3))&gt;250),"1ph",_xlfn.XLOOKUP(C824,table_Termination[Connector],table_Termination[Phasing]))</f>
        <v>#N/A</v>
      </c>
      <c r="AH824" t="e">
        <f>_xlfn.XLOOKUP('Order Entry'!AG824,lookup!$O$3:$O$7,lookup!$P$3:$P$7)</f>
        <v>#N/A</v>
      </c>
      <c r="AI824" t="e">
        <f>_xlfn.XLOOKUP('Order Entry'!AG824,lookup!$O$3:$O$7,lookup!$Q$3:$Q$7)</f>
        <v>#N/A</v>
      </c>
      <c r="AJ824">
        <f t="shared" si="130"/>
        <v>0</v>
      </c>
      <c r="AK824" t="e">
        <f>_xlfn.XLOOKUP(C824,table_Termination[Connector],table_Termination[Plate_Hole])</f>
        <v>#N/A</v>
      </c>
      <c r="AL824" t="e">
        <f>_xlfn.XLOOKUP(V824,lookup!$AD$68:$AD$72,lookup!$AC$68:$AC$72)</f>
        <v>#N/A</v>
      </c>
      <c r="AM824" s="44" t="str" cm="1">
        <f t="array" ref="AM824">IF(C824="","",IF(_xlfn.XLOOKUP(C824,table_Termination[Connector],table_Termination[Plate_Hole])=1.6,{"4x4","1G"},IF(_xlfn.XLOOKUP(C824,table_Termination[Connector],table_Termination[Plate_Hole])=2.1,"4x4","None")))</f>
        <v/>
      </c>
      <c r="AO824" s="44" t="str" cm="1">
        <f t="array" ref="AO824">IF(AM824="","None",_xlfn.XLOOKUP(_xlfn.ANCHORARRAY(AM824),lookup!$AC$68:$AC$72,lookup!$AD$68:$AD$72))</f>
        <v>None</v>
      </c>
      <c r="AQ824" s="44" t="s">
        <v>283</v>
      </c>
      <c r="AR824" t="str">
        <f>IF(C824="","",_xlfn.XLOOKUP(_xlfn.XLOOKUP(C824,table_Termination[Connector],table_Termination[SQD_Breaker]),Table_Breaker[breaker],Table_Breaker[Description]))</f>
        <v/>
      </c>
      <c r="AS824" t="str">
        <f>IF(C824="","",_xlfn.XLOOKUP(_xlfn.XLOOKUP(C824,table_Termination[Connector],table_Termination[HV_Siem_Breaker]),Table_Breaker[breaker],Table_Breaker[Description],""))</f>
        <v/>
      </c>
      <c r="AT824" s="44" t="s">
        <v>283</v>
      </c>
      <c r="AU824" t="e">
        <f t="shared" si="134"/>
        <v>#N/A</v>
      </c>
      <c r="AV824" t="e">
        <f t="shared" si="135"/>
        <v>#N/A</v>
      </c>
      <c r="AW824" s="44" t="str" cm="1">
        <f t="array" ref="AW824">IF(D824="","",_xlfn.TOROW(lookup!A1005:A1017))</f>
        <v/>
      </c>
    </row>
    <row r="825" spans="1:49" x14ac:dyDescent="0.25">
      <c r="A825" s="56">
        <v>816</v>
      </c>
      <c r="B825" s="57" t="str">
        <f t="shared" si="131"/>
        <v/>
      </c>
      <c r="C825" s="58"/>
      <c r="D825" s="58"/>
      <c r="E825" s="57"/>
      <c r="F825" s="57" t="str">
        <f t="shared" si="132"/>
        <v/>
      </c>
      <c r="G825" s="57"/>
      <c r="H825" s="59"/>
      <c r="I825" s="59" t="s">
        <v>183</v>
      </c>
      <c r="J825" s="59" t="s">
        <v>183</v>
      </c>
      <c r="K825" s="59"/>
      <c r="L825" s="60" t="str">
        <f t="shared" si="136"/>
        <v/>
      </c>
      <c r="M825" s="60" t="str">
        <f t="shared" si="137"/>
        <v/>
      </c>
      <c r="N825" s="59"/>
      <c r="O825" s="59"/>
      <c r="P825" s="61"/>
      <c r="Q825" s="61"/>
      <c r="R825" s="62" t="str">
        <f>IF(C825="","",_xlfn.XLOOKUP(C825,table_Termination[Connector],table_Termination[Conduit_Size]))</f>
        <v/>
      </c>
      <c r="S825" s="63" t="str">
        <f>IF(C825="","",_xlfn.XLOOKUP(C825,table_Termination[Connector],table_Termination[Wire AWG]))</f>
        <v/>
      </c>
      <c r="T825" s="64" t="str">
        <f t="shared" si="129"/>
        <v/>
      </c>
      <c r="U825" s="65" t="str">
        <f>IF(C825="","",LEFT(_xlfn.XLOOKUP(C825,table_Termination[Connector],table_Termination[Voltage]),3))</f>
        <v/>
      </c>
      <c r="V825" s="66" t="str">
        <f t="shared" si="138"/>
        <v/>
      </c>
      <c r="W825" s="64" t="str" cm="1">
        <f t="array" aca="1" ref="W825" ca="1">IF(C825="","",IF(D825="MCC","------",IF(K825="","Black",_xlfn.XLOOKUP(K825,Table_RotateWireColor[circuit],INDIRECT("Table_RotateWireColor["&amp;U825&amp;"]")))))</f>
        <v/>
      </c>
      <c r="X825" s="64" t="str" cm="1">
        <f t="array" aca="1" ref="X825" ca="1">IF(C825="","",IF(D825="MCC","-----",IF(AH825=1,"-",IF(K825="","Red",_xlfn.XLOOKUP(L825,Table_RotateWireColor[circuit],INDIRECT("Table_RotateWireColor["&amp;U825&amp;"]"))))))</f>
        <v/>
      </c>
      <c r="Y825" s="64" t="str" cm="1">
        <f t="array" aca="1" ref="Y825" ca="1">IF(C825="","",IF(D825="MCC","-----",IF(AH825&lt;=2,"-",IF(K825="","Blue",_xlfn.XLOOKUP(M825,Table_RotateWireColor[circuit],INDIRECT("Table_RotateWireColor["&amp;U825&amp;"]"))))))</f>
        <v/>
      </c>
      <c r="Z825" s="64" t="str" cm="1">
        <f t="array" aca="1" ref="Z825" ca="1">IF(C825="","",IF(D825="MCC","-----",IF(AI825&lt;&gt;1,"-",IF(K825="","White",_xlfn.XLOOKUP("N",Table_RotateWireColor[circuit],INDIRECT("Table_RotateWireColor["&amp;U825&amp;"]"))))))</f>
        <v/>
      </c>
      <c r="AA825" s="64" t="str">
        <f t="shared" si="133"/>
        <v/>
      </c>
      <c r="AB825" s="67" t="str">
        <f>IF(C825="","","PWxx-"&amp;_xlfn.XLOOKUP(C825,table_Termination[Connector],table_Termination[Abbreviation])&amp;"T-xxSALx("&amp;IF(D825="LFMC",0,IF(D825="MCC",1,3))&amp;IF(Q825="Bolt",1,0)&amp;IF(AL825="None",0,IF(AL825="1G",1,IF(AL825="4x4",2,3)))&amp;")")</f>
        <v/>
      </c>
      <c r="AC825" s="68" t="str">
        <f>IF(D825="MCC","MC Cable Wire Colors "&amp;_xlfn.XLOOKUP(C825,table_Termination[Connector],table_Termination[MCC_Wire_Colors]),"")</f>
        <v/>
      </c>
      <c r="AD825" s="69"/>
      <c r="AG825" t="e">
        <f>IF(AND(LEFT(C825,2)="L6",_xlfn.NUMBERVALUE(LEFT(U825,3))&gt;250),"1ph",_xlfn.XLOOKUP(C825,table_Termination[Connector],table_Termination[Phasing]))</f>
        <v>#N/A</v>
      </c>
      <c r="AH825" t="e">
        <f>_xlfn.XLOOKUP('Order Entry'!AG825,lookup!$O$3:$O$7,lookup!$P$3:$P$7)</f>
        <v>#N/A</v>
      </c>
      <c r="AI825" t="e">
        <f>_xlfn.XLOOKUP('Order Entry'!AG825,lookup!$O$3:$O$7,lookup!$Q$3:$Q$7)</f>
        <v>#N/A</v>
      </c>
      <c r="AJ825">
        <f t="shared" si="130"/>
        <v>0</v>
      </c>
      <c r="AK825" t="e">
        <f>_xlfn.XLOOKUP(C825,table_Termination[Connector],table_Termination[Plate_Hole])</f>
        <v>#N/A</v>
      </c>
      <c r="AL825" t="e">
        <f>_xlfn.XLOOKUP(V825,lookup!$AD$68:$AD$72,lookup!$AC$68:$AC$72)</f>
        <v>#N/A</v>
      </c>
      <c r="AM825" s="44" t="str" cm="1">
        <f t="array" ref="AM825">IF(C825="","",IF(_xlfn.XLOOKUP(C825,table_Termination[Connector],table_Termination[Plate_Hole])=1.6,{"4x4","1G"},IF(_xlfn.XLOOKUP(C825,table_Termination[Connector],table_Termination[Plate_Hole])=2.1,"4x4","None")))</f>
        <v/>
      </c>
      <c r="AO825" s="44" t="str" cm="1">
        <f t="array" ref="AO825">IF(AM825="","None",_xlfn.XLOOKUP(_xlfn.ANCHORARRAY(AM825),lookup!$AC$68:$AC$72,lookup!$AD$68:$AD$72))</f>
        <v>None</v>
      </c>
      <c r="AQ825" s="44" t="s">
        <v>283</v>
      </c>
      <c r="AR825" t="str">
        <f>IF(C825="","",_xlfn.XLOOKUP(_xlfn.XLOOKUP(C825,table_Termination[Connector],table_Termination[SQD_Breaker]),Table_Breaker[breaker],Table_Breaker[Description]))</f>
        <v/>
      </c>
      <c r="AS825" t="str">
        <f>IF(C825="","",_xlfn.XLOOKUP(_xlfn.XLOOKUP(C825,table_Termination[Connector],table_Termination[HV_Siem_Breaker]),Table_Breaker[breaker],Table_Breaker[Description],""))</f>
        <v/>
      </c>
      <c r="AT825" s="44" t="s">
        <v>283</v>
      </c>
      <c r="AU825" t="e">
        <f t="shared" si="134"/>
        <v>#N/A</v>
      </c>
      <c r="AV825" t="e">
        <f t="shared" si="135"/>
        <v>#N/A</v>
      </c>
      <c r="AW825" s="44" t="str" cm="1">
        <f t="array" ref="AW825">IF(D825="","",_xlfn.TOROW(lookup!A1006:A1018))</f>
        <v/>
      </c>
    </row>
    <row r="826" spans="1:49" x14ac:dyDescent="0.25">
      <c r="A826" s="56">
        <v>817</v>
      </c>
      <c r="B826" s="57" t="str">
        <f t="shared" si="131"/>
        <v/>
      </c>
      <c r="C826" s="58"/>
      <c r="D826" s="58"/>
      <c r="E826" s="57"/>
      <c r="F826" s="57" t="str">
        <f t="shared" si="132"/>
        <v/>
      </c>
      <c r="G826" s="57"/>
      <c r="H826" s="59"/>
      <c r="I826" s="59" t="s">
        <v>183</v>
      </c>
      <c r="J826" s="59" t="s">
        <v>183</v>
      </c>
      <c r="K826" s="59"/>
      <c r="L826" s="60" t="str">
        <f t="shared" si="136"/>
        <v/>
      </c>
      <c r="M826" s="60" t="str">
        <f t="shared" si="137"/>
        <v/>
      </c>
      <c r="N826" s="59"/>
      <c r="O826" s="59"/>
      <c r="P826" s="61"/>
      <c r="Q826" s="61"/>
      <c r="R826" s="62" t="str">
        <f>IF(C826="","",_xlfn.XLOOKUP(C826,table_Termination[Connector],table_Termination[Conduit_Size]))</f>
        <v/>
      </c>
      <c r="S826" s="63" t="str">
        <f>IF(C826="","",_xlfn.XLOOKUP(C826,table_Termination[Connector],table_Termination[Wire AWG]))</f>
        <v/>
      </c>
      <c r="T826" s="64" t="str">
        <f t="shared" si="129"/>
        <v/>
      </c>
      <c r="U826" s="65" t="str">
        <f>IF(C826="","",LEFT(_xlfn.XLOOKUP(C826,table_Termination[Connector],table_Termination[Voltage]),3))</f>
        <v/>
      </c>
      <c r="V826" s="66" t="str">
        <f t="shared" si="138"/>
        <v/>
      </c>
      <c r="W826" s="64" t="str" cm="1">
        <f t="array" aca="1" ref="W826" ca="1">IF(C826="","",IF(D826="MCC","------",IF(K826="","Black",_xlfn.XLOOKUP(K826,Table_RotateWireColor[circuit],INDIRECT("Table_RotateWireColor["&amp;U826&amp;"]")))))</f>
        <v/>
      </c>
      <c r="X826" s="64" t="str" cm="1">
        <f t="array" aca="1" ref="X826" ca="1">IF(C826="","",IF(D826="MCC","-----",IF(AH826=1,"-",IF(K826="","Red",_xlfn.XLOOKUP(L826,Table_RotateWireColor[circuit],INDIRECT("Table_RotateWireColor["&amp;U826&amp;"]"))))))</f>
        <v/>
      </c>
      <c r="Y826" s="64" t="str" cm="1">
        <f t="array" aca="1" ref="Y826" ca="1">IF(C826="","",IF(D826="MCC","-----",IF(AH826&lt;=2,"-",IF(K826="","Blue",_xlfn.XLOOKUP(M826,Table_RotateWireColor[circuit],INDIRECT("Table_RotateWireColor["&amp;U826&amp;"]"))))))</f>
        <v/>
      </c>
      <c r="Z826" s="64" t="str" cm="1">
        <f t="array" aca="1" ref="Z826" ca="1">IF(C826="","",IF(D826="MCC","-----",IF(AI826&lt;&gt;1,"-",IF(K826="","White",_xlfn.XLOOKUP("N",Table_RotateWireColor[circuit],INDIRECT("Table_RotateWireColor["&amp;U826&amp;"]"))))))</f>
        <v/>
      </c>
      <c r="AA826" s="64" t="str">
        <f t="shared" si="133"/>
        <v/>
      </c>
      <c r="AB826" s="67" t="str">
        <f>IF(C826="","","PWxx-"&amp;_xlfn.XLOOKUP(C826,table_Termination[Connector],table_Termination[Abbreviation])&amp;"T-xxSALx("&amp;IF(D826="LFMC",0,IF(D826="MCC",1,3))&amp;IF(Q826="Bolt",1,0)&amp;IF(AL826="None",0,IF(AL826="1G",1,IF(AL826="4x4",2,3)))&amp;")")</f>
        <v/>
      </c>
      <c r="AC826" s="68" t="str">
        <f>IF(D826="MCC","MC Cable Wire Colors "&amp;_xlfn.XLOOKUP(C826,table_Termination[Connector],table_Termination[MCC_Wire_Colors]),"")</f>
        <v/>
      </c>
      <c r="AD826" s="69"/>
      <c r="AG826" t="e">
        <f>IF(AND(LEFT(C826,2)="L6",_xlfn.NUMBERVALUE(LEFT(U826,3))&gt;250),"1ph",_xlfn.XLOOKUP(C826,table_Termination[Connector],table_Termination[Phasing]))</f>
        <v>#N/A</v>
      </c>
      <c r="AH826" t="e">
        <f>_xlfn.XLOOKUP('Order Entry'!AG826,lookup!$O$3:$O$7,lookup!$P$3:$P$7)</f>
        <v>#N/A</v>
      </c>
      <c r="AI826" t="e">
        <f>_xlfn.XLOOKUP('Order Entry'!AG826,lookup!$O$3:$O$7,lookup!$Q$3:$Q$7)</f>
        <v>#N/A</v>
      </c>
      <c r="AJ826">
        <f t="shared" si="130"/>
        <v>0</v>
      </c>
      <c r="AK826" t="e">
        <f>_xlfn.XLOOKUP(C826,table_Termination[Connector],table_Termination[Plate_Hole])</f>
        <v>#N/A</v>
      </c>
      <c r="AL826" t="e">
        <f>_xlfn.XLOOKUP(V826,lookup!$AD$68:$AD$72,lookup!$AC$68:$AC$72)</f>
        <v>#N/A</v>
      </c>
      <c r="AM826" s="44" t="str" cm="1">
        <f t="array" ref="AM826">IF(C826="","",IF(_xlfn.XLOOKUP(C826,table_Termination[Connector],table_Termination[Plate_Hole])=1.6,{"4x4","1G"},IF(_xlfn.XLOOKUP(C826,table_Termination[Connector],table_Termination[Plate_Hole])=2.1,"4x4","None")))</f>
        <v/>
      </c>
      <c r="AO826" s="44" t="str" cm="1">
        <f t="array" ref="AO826">IF(AM826="","None",_xlfn.XLOOKUP(_xlfn.ANCHORARRAY(AM826),lookup!$AC$68:$AC$72,lookup!$AD$68:$AD$72))</f>
        <v>None</v>
      </c>
      <c r="AQ826" s="44" t="s">
        <v>283</v>
      </c>
      <c r="AR826" t="str">
        <f>IF(C826="","",_xlfn.XLOOKUP(_xlfn.XLOOKUP(C826,table_Termination[Connector],table_Termination[SQD_Breaker]),Table_Breaker[breaker],Table_Breaker[Description]))</f>
        <v/>
      </c>
      <c r="AS826" t="str">
        <f>IF(C826="","",_xlfn.XLOOKUP(_xlfn.XLOOKUP(C826,table_Termination[Connector],table_Termination[HV_Siem_Breaker]),Table_Breaker[breaker],Table_Breaker[Description],""))</f>
        <v/>
      </c>
      <c r="AT826" s="44" t="s">
        <v>283</v>
      </c>
      <c r="AU826" t="e">
        <f t="shared" si="134"/>
        <v>#N/A</v>
      </c>
      <c r="AV826" t="e">
        <f t="shared" si="135"/>
        <v>#N/A</v>
      </c>
      <c r="AW826" s="44" t="str" cm="1">
        <f t="array" ref="AW826">IF(D826="","",_xlfn.TOROW(lookup!A1007:A1019))</f>
        <v/>
      </c>
    </row>
    <row r="827" spans="1:49" x14ac:dyDescent="0.25">
      <c r="A827" s="56">
        <v>818</v>
      </c>
      <c r="B827" s="57" t="str">
        <f t="shared" si="131"/>
        <v/>
      </c>
      <c r="C827" s="58"/>
      <c r="D827" s="58"/>
      <c r="E827" s="57"/>
      <c r="F827" s="57" t="str">
        <f t="shared" si="132"/>
        <v/>
      </c>
      <c r="G827" s="57"/>
      <c r="H827" s="59"/>
      <c r="I827" s="59" t="s">
        <v>183</v>
      </c>
      <c r="J827" s="59" t="s">
        <v>183</v>
      </c>
      <c r="K827" s="59"/>
      <c r="L827" s="60" t="str">
        <f t="shared" si="136"/>
        <v/>
      </c>
      <c r="M827" s="60" t="str">
        <f t="shared" si="137"/>
        <v/>
      </c>
      <c r="N827" s="59"/>
      <c r="O827" s="59"/>
      <c r="P827" s="61"/>
      <c r="Q827" s="61"/>
      <c r="R827" s="62" t="str">
        <f>IF(C827="","",_xlfn.XLOOKUP(C827,table_Termination[Connector],table_Termination[Conduit_Size]))</f>
        <v/>
      </c>
      <c r="S827" s="63" t="str">
        <f>IF(C827="","",_xlfn.XLOOKUP(C827,table_Termination[Connector],table_Termination[Wire AWG]))</f>
        <v/>
      </c>
      <c r="T827" s="64" t="str">
        <f t="shared" si="129"/>
        <v/>
      </c>
      <c r="U827" s="65" t="str">
        <f>IF(C827="","",LEFT(_xlfn.XLOOKUP(C827,table_Termination[Connector],table_Termination[Voltage]),3))</f>
        <v/>
      </c>
      <c r="V827" s="66" t="str">
        <f t="shared" si="138"/>
        <v/>
      </c>
      <c r="W827" s="64" t="str" cm="1">
        <f t="array" aca="1" ref="W827" ca="1">IF(C827="","",IF(D827="MCC","------",IF(K827="","Black",_xlfn.XLOOKUP(K827,Table_RotateWireColor[circuit],INDIRECT("Table_RotateWireColor["&amp;U827&amp;"]")))))</f>
        <v/>
      </c>
      <c r="X827" s="64" t="str" cm="1">
        <f t="array" aca="1" ref="X827" ca="1">IF(C827="","",IF(D827="MCC","-----",IF(AH827=1,"-",IF(K827="","Red",_xlfn.XLOOKUP(L827,Table_RotateWireColor[circuit],INDIRECT("Table_RotateWireColor["&amp;U827&amp;"]"))))))</f>
        <v/>
      </c>
      <c r="Y827" s="64" t="str" cm="1">
        <f t="array" aca="1" ref="Y827" ca="1">IF(C827="","",IF(D827="MCC","-----",IF(AH827&lt;=2,"-",IF(K827="","Blue",_xlfn.XLOOKUP(M827,Table_RotateWireColor[circuit],INDIRECT("Table_RotateWireColor["&amp;U827&amp;"]"))))))</f>
        <v/>
      </c>
      <c r="Z827" s="64" t="str" cm="1">
        <f t="array" aca="1" ref="Z827" ca="1">IF(C827="","",IF(D827="MCC","-----",IF(AI827&lt;&gt;1,"-",IF(K827="","White",_xlfn.XLOOKUP("N",Table_RotateWireColor[circuit],INDIRECT("Table_RotateWireColor["&amp;U827&amp;"]"))))))</f>
        <v/>
      </c>
      <c r="AA827" s="64" t="str">
        <f t="shared" si="133"/>
        <v/>
      </c>
      <c r="AB827" s="67" t="str">
        <f>IF(C827="","","PWxx-"&amp;_xlfn.XLOOKUP(C827,table_Termination[Connector],table_Termination[Abbreviation])&amp;"T-xxSALx("&amp;IF(D827="LFMC",0,IF(D827="MCC",1,3))&amp;IF(Q827="Bolt",1,0)&amp;IF(AL827="None",0,IF(AL827="1G",1,IF(AL827="4x4",2,3)))&amp;")")</f>
        <v/>
      </c>
      <c r="AC827" s="68" t="str">
        <f>IF(D827="MCC","MC Cable Wire Colors "&amp;_xlfn.XLOOKUP(C827,table_Termination[Connector],table_Termination[MCC_Wire_Colors]),"")</f>
        <v/>
      </c>
      <c r="AD827" s="69"/>
      <c r="AG827" t="e">
        <f>IF(AND(LEFT(C827,2)="L6",_xlfn.NUMBERVALUE(LEFT(U827,3))&gt;250),"1ph",_xlfn.XLOOKUP(C827,table_Termination[Connector],table_Termination[Phasing]))</f>
        <v>#N/A</v>
      </c>
      <c r="AH827" t="e">
        <f>_xlfn.XLOOKUP('Order Entry'!AG827,lookup!$O$3:$O$7,lookup!$P$3:$P$7)</f>
        <v>#N/A</v>
      </c>
      <c r="AI827" t="e">
        <f>_xlfn.XLOOKUP('Order Entry'!AG827,lookup!$O$3:$O$7,lookup!$Q$3:$Q$7)</f>
        <v>#N/A</v>
      </c>
      <c r="AJ827">
        <f t="shared" si="130"/>
        <v>0</v>
      </c>
      <c r="AK827" t="e">
        <f>_xlfn.XLOOKUP(C827,table_Termination[Connector],table_Termination[Plate_Hole])</f>
        <v>#N/A</v>
      </c>
      <c r="AL827" t="e">
        <f>_xlfn.XLOOKUP(V827,lookup!$AD$68:$AD$72,lookup!$AC$68:$AC$72)</f>
        <v>#N/A</v>
      </c>
      <c r="AM827" s="44" t="str" cm="1">
        <f t="array" ref="AM827">IF(C827="","",IF(_xlfn.XLOOKUP(C827,table_Termination[Connector],table_Termination[Plate_Hole])=1.6,{"4x4","1G"},IF(_xlfn.XLOOKUP(C827,table_Termination[Connector],table_Termination[Plate_Hole])=2.1,"4x4","None")))</f>
        <v/>
      </c>
      <c r="AO827" s="44" t="str" cm="1">
        <f t="array" ref="AO827">IF(AM827="","None",_xlfn.XLOOKUP(_xlfn.ANCHORARRAY(AM827),lookup!$AC$68:$AC$72,lookup!$AD$68:$AD$72))</f>
        <v>None</v>
      </c>
      <c r="AQ827" s="44" t="s">
        <v>283</v>
      </c>
      <c r="AR827" t="str">
        <f>IF(C827="","",_xlfn.XLOOKUP(_xlfn.XLOOKUP(C827,table_Termination[Connector],table_Termination[SQD_Breaker]),Table_Breaker[breaker],Table_Breaker[Description]))</f>
        <v/>
      </c>
      <c r="AS827" t="str">
        <f>IF(C827="","",_xlfn.XLOOKUP(_xlfn.XLOOKUP(C827,table_Termination[Connector],table_Termination[HV_Siem_Breaker]),Table_Breaker[breaker],Table_Breaker[Description],""))</f>
        <v/>
      </c>
      <c r="AT827" s="44" t="s">
        <v>283</v>
      </c>
      <c r="AU827" t="e">
        <f t="shared" si="134"/>
        <v>#N/A</v>
      </c>
      <c r="AV827" t="e">
        <f t="shared" si="135"/>
        <v>#N/A</v>
      </c>
      <c r="AW827" s="44" t="str" cm="1">
        <f t="array" ref="AW827">IF(D827="","",_xlfn.TOROW(lookup!A1008:A1020))</f>
        <v/>
      </c>
    </row>
    <row r="828" spans="1:49" x14ac:dyDescent="0.25">
      <c r="A828" s="56">
        <v>819</v>
      </c>
      <c r="B828" s="57" t="str">
        <f t="shared" si="131"/>
        <v/>
      </c>
      <c r="C828" s="58"/>
      <c r="D828" s="58"/>
      <c r="E828" s="57"/>
      <c r="F828" s="57" t="str">
        <f t="shared" si="132"/>
        <v/>
      </c>
      <c r="G828" s="57"/>
      <c r="H828" s="59"/>
      <c r="I828" s="59" t="s">
        <v>183</v>
      </c>
      <c r="J828" s="59" t="s">
        <v>183</v>
      </c>
      <c r="K828" s="59"/>
      <c r="L828" s="60" t="str">
        <f t="shared" si="136"/>
        <v/>
      </c>
      <c r="M828" s="60" t="str">
        <f t="shared" si="137"/>
        <v/>
      </c>
      <c r="N828" s="59"/>
      <c r="O828" s="59"/>
      <c r="P828" s="61"/>
      <c r="Q828" s="61"/>
      <c r="R828" s="62" t="str">
        <f>IF(C828="","",_xlfn.XLOOKUP(C828,table_Termination[Connector],table_Termination[Conduit_Size]))</f>
        <v/>
      </c>
      <c r="S828" s="63" t="str">
        <f>IF(C828="","",_xlfn.XLOOKUP(C828,table_Termination[Connector],table_Termination[Wire AWG]))</f>
        <v/>
      </c>
      <c r="T828" s="64" t="str">
        <f t="shared" si="129"/>
        <v/>
      </c>
      <c r="U828" s="65" t="str">
        <f>IF(C828="","",LEFT(_xlfn.XLOOKUP(C828,table_Termination[Connector],table_Termination[Voltage]),3))</f>
        <v/>
      </c>
      <c r="V828" s="66" t="str">
        <f t="shared" si="138"/>
        <v/>
      </c>
      <c r="W828" s="64" t="str" cm="1">
        <f t="array" aca="1" ref="W828" ca="1">IF(C828="","",IF(D828="MCC","------",IF(K828="","Black",_xlfn.XLOOKUP(K828,Table_RotateWireColor[circuit],INDIRECT("Table_RotateWireColor["&amp;U828&amp;"]")))))</f>
        <v/>
      </c>
      <c r="X828" s="64" t="str" cm="1">
        <f t="array" aca="1" ref="X828" ca="1">IF(C828="","",IF(D828="MCC","-----",IF(AH828=1,"-",IF(K828="","Red",_xlfn.XLOOKUP(L828,Table_RotateWireColor[circuit],INDIRECT("Table_RotateWireColor["&amp;U828&amp;"]"))))))</f>
        <v/>
      </c>
      <c r="Y828" s="64" t="str" cm="1">
        <f t="array" aca="1" ref="Y828" ca="1">IF(C828="","",IF(D828="MCC","-----",IF(AH828&lt;=2,"-",IF(K828="","Blue",_xlfn.XLOOKUP(M828,Table_RotateWireColor[circuit],INDIRECT("Table_RotateWireColor["&amp;U828&amp;"]"))))))</f>
        <v/>
      </c>
      <c r="Z828" s="64" t="str" cm="1">
        <f t="array" aca="1" ref="Z828" ca="1">IF(C828="","",IF(D828="MCC","-----",IF(AI828&lt;&gt;1,"-",IF(K828="","White",_xlfn.XLOOKUP("N",Table_RotateWireColor[circuit],INDIRECT("Table_RotateWireColor["&amp;U828&amp;"]"))))))</f>
        <v/>
      </c>
      <c r="AA828" s="64" t="str">
        <f t="shared" si="133"/>
        <v/>
      </c>
      <c r="AB828" s="67" t="str">
        <f>IF(C828="","","PWxx-"&amp;_xlfn.XLOOKUP(C828,table_Termination[Connector],table_Termination[Abbreviation])&amp;"T-xxSALx("&amp;IF(D828="LFMC",0,IF(D828="MCC",1,3))&amp;IF(Q828="Bolt",1,0)&amp;IF(AL828="None",0,IF(AL828="1G",1,IF(AL828="4x4",2,3)))&amp;")")</f>
        <v/>
      </c>
      <c r="AC828" s="68" t="str">
        <f>IF(D828="MCC","MC Cable Wire Colors "&amp;_xlfn.XLOOKUP(C828,table_Termination[Connector],table_Termination[MCC_Wire_Colors]),"")</f>
        <v/>
      </c>
      <c r="AD828" s="69"/>
      <c r="AG828" t="e">
        <f>IF(AND(LEFT(C828,2)="L6",_xlfn.NUMBERVALUE(LEFT(U828,3))&gt;250),"1ph",_xlfn.XLOOKUP(C828,table_Termination[Connector],table_Termination[Phasing]))</f>
        <v>#N/A</v>
      </c>
      <c r="AH828" t="e">
        <f>_xlfn.XLOOKUP('Order Entry'!AG828,lookup!$O$3:$O$7,lookup!$P$3:$P$7)</f>
        <v>#N/A</v>
      </c>
      <c r="AI828" t="e">
        <f>_xlfn.XLOOKUP('Order Entry'!AG828,lookup!$O$3:$O$7,lookup!$Q$3:$Q$7)</f>
        <v>#N/A</v>
      </c>
      <c r="AJ828">
        <f t="shared" si="130"/>
        <v>0</v>
      </c>
      <c r="AK828" t="e">
        <f>_xlfn.XLOOKUP(C828,table_Termination[Connector],table_Termination[Plate_Hole])</f>
        <v>#N/A</v>
      </c>
      <c r="AL828" t="e">
        <f>_xlfn.XLOOKUP(V828,lookup!$AD$68:$AD$72,lookup!$AC$68:$AC$72)</f>
        <v>#N/A</v>
      </c>
      <c r="AM828" s="44" t="str" cm="1">
        <f t="array" ref="AM828">IF(C828="","",IF(_xlfn.XLOOKUP(C828,table_Termination[Connector],table_Termination[Plate_Hole])=1.6,{"4x4","1G"},IF(_xlfn.XLOOKUP(C828,table_Termination[Connector],table_Termination[Plate_Hole])=2.1,"4x4","None")))</f>
        <v/>
      </c>
      <c r="AO828" s="44" t="str" cm="1">
        <f t="array" ref="AO828">IF(AM828="","None",_xlfn.XLOOKUP(_xlfn.ANCHORARRAY(AM828),lookup!$AC$68:$AC$72,lookup!$AD$68:$AD$72))</f>
        <v>None</v>
      </c>
      <c r="AQ828" s="44" t="s">
        <v>283</v>
      </c>
      <c r="AR828" t="str">
        <f>IF(C828="","",_xlfn.XLOOKUP(_xlfn.XLOOKUP(C828,table_Termination[Connector],table_Termination[SQD_Breaker]),Table_Breaker[breaker],Table_Breaker[Description]))</f>
        <v/>
      </c>
      <c r="AS828" t="str">
        <f>IF(C828="","",_xlfn.XLOOKUP(_xlfn.XLOOKUP(C828,table_Termination[Connector],table_Termination[HV_Siem_Breaker]),Table_Breaker[breaker],Table_Breaker[Description],""))</f>
        <v/>
      </c>
      <c r="AT828" s="44" t="s">
        <v>283</v>
      </c>
      <c r="AU828" t="e">
        <f t="shared" si="134"/>
        <v>#N/A</v>
      </c>
      <c r="AV828" t="e">
        <f t="shared" si="135"/>
        <v>#N/A</v>
      </c>
      <c r="AW828" s="44" t="str" cm="1">
        <f t="array" ref="AW828">IF(D828="","",_xlfn.TOROW(lookup!A1009:A1021))</f>
        <v/>
      </c>
    </row>
    <row r="829" spans="1:49" x14ac:dyDescent="0.25">
      <c r="A829" s="56">
        <v>820</v>
      </c>
      <c r="B829" s="57" t="str">
        <f t="shared" si="131"/>
        <v/>
      </c>
      <c r="C829" s="58"/>
      <c r="D829" s="58"/>
      <c r="E829" s="57"/>
      <c r="F829" s="57" t="str">
        <f t="shared" si="132"/>
        <v/>
      </c>
      <c r="G829" s="57"/>
      <c r="H829" s="59"/>
      <c r="I829" s="59" t="s">
        <v>183</v>
      </c>
      <c r="J829" s="59" t="s">
        <v>183</v>
      </c>
      <c r="K829" s="59"/>
      <c r="L829" s="60" t="str">
        <f t="shared" si="136"/>
        <v/>
      </c>
      <c r="M829" s="60" t="str">
        <f t="shared" si="137"/>
        <v/>
      </c>
      <c r="N829" s="59"/>
      <c r="O829" s="59"/>
      <c r="P829" s="61"/>
      <c r="Q829" s="61"/>
      <c r="R829" s="62" t="str">
        <f>IF(C829="","",_xlfn.XLOOKUP(C829,table_Termination[Connector],table_Termination[Conduit_Size]))</f>
        <v/>
      </c>
      <c r="S829" s="63" t="str">
        <f>IF(C829="","",_xlfn.XLOOKUP(C829,table_Termination[Connector],table_Termination[Wire AWG]))</f>
        <v/>
      </c>
      <c r="T829" s="64" t="str">
        <f t="shared" si="129"/>
        <v/>
      </c>
      <c r="U829" s="65" t="str">
        <f>IF(C829="","",LEFT(_xlfn.XLOOKUP(C829,table_Termination[Connector],table_Termination[Voltage]),3))</f>
        <v/>
      </c>
      <c r="V829" s="66" t="str">
        <f t="shared" si="138"/>
        <v/>
      </c>
      <c r="W829" s="64" t="str" cm="1">
        <f t="array" aca="1" ref="W829" ca="1">IF(C829="","",IF(D829="MCC","------",IF(K829="","Black",_xlfn.XLOOKUP(K829,Table_RotateWireColor[circuit],INDIRECT("Table_RotateWireColor["&amp;U829&amp;"]")))))</f>
        <v/>
      </c>
      <c r="X829" s="64" t="str" cm="1">
        <f t="array" aca="1" ref="X829" ca="1">IF(C829="","",IF(D829="MCC","-----",IF(AH829=1,"-",IF(K829="","Red",_xlfn.XLOOKUP(L829,Table_RotateWireColor[circuit],INDIRECT("Table_RotateWireColor["&amp;U829&amp;"]"))))))</f>
        <v/>
      </c>
      <c r="Y829" s="64" t="str" cm="1">
        <f t="array" aca="1" ref="Y829" ca="1">IF(C829="","",IF(D829="MCC","-----",IF(AH829&lt;=2,"-",IF(K829="","Blue",_xlfn.XLOOKUP(M829,Table_RotateWireColor[circuit],INDIRECT("Table_RotateWireColor["&amp;U829&amp;"]"))))))</f>
        <v/>
      </c>
      <c r="Z829" s="64" t="str" cm="1">
        <f t="array" aca="1" ref="Z829" ca="1">IF(C829="","",IF(D829="MCC","-----",IF(AI829&lt;&gt;1,"-",IF(K829="","White",_xlfn.XLOOKUP("N",Table_RotateWireColor[circuit],INDIRECT("Table_RotateWireColor["&amp;U829&amp;"]"))))))</f>
        <v/>
      </c>
      <c r="AA829" s="64" t="str">
        <f t="shared" si="133"/>
        <v/>
      </c>
      <c r="AB829" s="67" t="str">
        <f>IF(C829="","","PWxx-"&amp;_xlfn.XLOOKUP(C829,table_Termination[Connector],table_Termination[Abbreviation])&amp;"T-xxSALx("&amp;IF(D829="LFMC",0,IF(D829="MCC",1,3))&amp;IF(Q829="Bolt",1,0)&amp;IF(AL829="None",0,IF(AL829="1G",1,IF(AL829="4x4",2,3)))&amp;")")</f>
        <v/>
      </c>
      <c r="AC829" s="68" t="str">
        <f>IF(D829="MCC","MC Cable Wire Colors "&amp;_xlfn.XLOOKUP(C829,table_Termination[Connector],table_Termination[MCC_Wire_Colors]),"")</f>
        <v/>
      </c>
      <c r="AD829" s="69"/>
      <c r="AG829" t="e">
        <f>IF(AND(LEFT(C829,2)="L6",_xlfn.NUMBERVALUE(LEFT(U829,3))&gt;250),"1ph",_xlfn.XLOOKUP(C829,table_Termination[Connector],table_Termination[Phasing]))</f>
        <v>#N/A</v>
      </c>
      <c r="AH829" t="e">
        <f>_xlfn.XLOOKUP('Order Entry'!AG829,lookup!$O$3:$O$7,lookup!$P$3:$P$7)</f>
        <v>#N/A</v>
      </c>
      <c r="AI829" t="e">
        <f>_xlfn.XLOOKUP('Order Entry'!AG829,lookup!$O$3:$O$7,lookup!$Q$3:$Q$7)</f>
        <v>#N/A</v>
      </c>
      <c r="AJ829">
        <f t="shared" si="130"/>
        <v>0</v>
      </c>
      <c r="AK829" t="e">
        <f>_xlfn.XLOOKUP(C829,table_Termination[Connector],table_Termination[Plate_Hole])</f>
        <v>#N/A</v>
      </c>
      <c r="AL829" t="e">
        <f>_xlfn.XLOOKUP(V829,lookup!$AD$68:$AD$72,lookup!$AC$68:$AC$72)</f>
        <v>#N/A</v>
      </c>
      <c r="AM829" s="44" t="str" cm="1">
        <f t="array" ref="AM829">IF(C829="","",IF(_xlfn.XLOOKUP(C829,table_Termination[Connector],table_Termination[Plate_Hole])=1.6,{"4x4","1G"},IF(_xlfn.XLOOKUP(C829,table_Termination[Connector],table_Termination[Plate_Hole])=2.1,"4x4","None")))</f>
        <v/>
      </c>
      <c r="AO829" s="44" t="str" cm="1">
        <f t="array" ref="AO829">IF(AM829="","None",_xlfn.XLOOKUP(_xlfn.ANCHORARRAY(AM829),lookup!$AC$68:$AC$72,lookup!$AD$68:$AD$72))</f>
        <v>None</v>
      </c>
      <c r="AQ829" s="44" t="s">
        <v>283</v>
      </c>
      <c r="AR829" t="str">
        <f>IF(C829="","",_xlfn.XLOOKUP(_xlfn.XLOOKUP(C829,table_Termination[Connector],table_Termination[SQD_Breaker]),Table_Breaker[breaker],Table_Breaker[Description]))</f>
        <v/>
      </c>
      <c r="AS829" t="str">
        <f>IF(C829="","",_xlfn.XLOOKUP(_xlfn.XLOOKUP(C829,table_Termination[Connector],table_Termination[HV_Siem_Breaker]),Table_Breaker[breaker],Table_Breaker[Description],""))</f>
        <v/>
      </c>
      <c r="AT829" s="44" t="s">
        <v>283</v>
      </c>
      <c r="AU829" t="e">
        <f t="shared" si="134"/>
        <v>#N/A</v>
      </c>
      <c r="AV829" t="e">
        <f t="shared" si="135"/>
        <v>#N/A</v>
      </c>
      <c r="AW829" s="44" t="str" cm="1">
        <f t="array" ref="AW829">IF(D829="","",_xlfn.TOROW(lookup!A1010:A1022))</f>
        <v/>
      </c>
    </row>
    <row r="830" spans="1:49" x14ac:dyDescent="0.25">
      <c r="A830" s="56">
        <v>821</v>
      </c>
      <c r="B830" s="57" t="str">
        <f t="shared" si="131"/>
        <v/>
      </c>
      <c r="C830" s="58"/>
      <c r="D830" s="58"/>
      <c r="E830" s="57"/>
      <c r="F830" s="57" t="str">
        <f t="shared" si="132"/>
        <v/>
      </c>
      <c r="G830" s="57"/>
      <c r="H830" s="59"/>
      <c r="I830" s="59" t="s">
        <v>183</v>
      </c>
      <c r="J830" s="59" t="s">
        <v>183</v>
      </c>
      <c r="K830" s="59"/>
      <c r="L830" s="60" t="str">
        <f t="shared" si="136"/>
        <v/>
      </c>
      <c r="M830" s="60" t="str">
        <f t="shared" si="137"/>
        <v/>
      </c>
      <c r="N830" s="59"/>
      <c r="O830" s="59"/>
      <c r="P830" s="61"/>
      <c r="Q830" s="61"/>
      <c r="R830" s="62" t="str">
        <f>IF(C830="","",_xlfn.XLOOKUP(C830,table_Termination[Connector],table_Termination[Conduit_Size]))</f>
        <v/>
      </c>
      <c r="S830" s="63" t="str">
        <f>IF(C830="","",_xlfn.XLOOKUP(C830,table_Termination[Connector],table_Termination[Wire AWG]))</f>
        <v/>
      </c>
      <c r="T830" s="64" t="str">
        <f t="shared" si="129"/>
        <v/>
      </c>
      <c r="U830" s="65" t="str">
        <f>IF(C830="","",LEFT(_xlfn.XLOOKUP(C830,table_Termination[Connector],table_Termination[Voltage]),3))</f>
        <v/>
      </c>
      <c r="V830" s="66" t="str">
        <f t="shared" si="138"/>
        <v/>
      </c>
      <c r="W830" s="64" t="str" cm="1">
        <f t="array" aca="1" ref="W830" ca="1">IF(C830="","",IF(D830="MCC","------",IF(K830="","Black",_xlfn.XLOOKUP(K830,Table_RotateWireColor[circuit],INDIRECT("Table_RotateWireColor["&amp;U830&amp;"]")))))</f>
        <v/>
      </c>
      <c r="X830" s="64" t="str" cm="1">
        <f t="array" aca="1" ref="X830" ca="1">IF(C830="","",IF(D830="MCC","-----",IF(AH830=1,"-",IF(K830="","Red",_xlfn.XLOOKUP(L830,Table_RotateWireColor[circuit],INDIRECT("Table_RotateWireColor["&amp;U830&amp;"]"))))))</f>
        <v/>
      </c>
      <c r="Y830" s="64" t="str" cm="1">
        <f t="array" aca="1" ref="Y830" ca="1">IF(C830="","",IF(D830="MCC","-----",IF(AH830&lt;=2,"-",IF(K830="","Blue",_xlfn.XLOOKUP(M830,Table_RotateWireColor[circuit],INDIRECT("Table_RotateWireColor["&amp;U830&amp;"]"))))))</f>
        <v/>
      </c>
      <c r="Z830" s="64" t="str" cm="1">
        <f t="array" aca="1" ref="Z830" ca="1">IF(C830="","",IF(D830="MCC","-----",IF(AI830&lt;&gt;1,"-",IF(K830="","White",_xlfn.XLOOKUP("N",Table_RotateWireColor[circuit],INDIRECT("Table_RotateWireColor["&amp;U830&amp;"]"))))))</f>
        <v/>
      </c>
      <c r="AA830" s="64" t="str">
        <f t="shared" si="133"/>
        <v/>
      </c>
      <c r="AB830" s="67" t="str">
        <f>IF(C830="","","PWxx-"&amp;_xlfn.XLOOKUP(C830,table_Termination[Connector],table_Termination[Abbreviation])&amp;"T-xxSALx("&amp;IF(D830="LFMC",0,IF(D830="MCC",1,3))&amp;IF(Q830="Bolt",1,0)&amp;IF(AL830="None",0,IF(AL830="1G",1,IF(AL830="4x4",2,3)))&amp;")")</f>
        <v/>
      </c>
      <c r="AC830" s="68" t="str">
        <f>IF(D830="MCC","MC Cable Wire Colors "&amp;_xlfn.XLOOKUP(C830,table_Termination[Connector],table_Termination[MCC_Wire_Colors]),"")</f>
        <v/>
      </c>
      <c r="AD830" s="69"/>
      <c r="AG830" t="e">
        <f>IF(AND(LEFT(C830,2)="L6",_xlfn.NUMBERVALUE(LEFT(U830,3))&gt;250),"1ph",_xlfn.XLOOKUP(C830,table_Termination[Connector],table_Termination[Phasing]))</f>
        <v>#N/A</v>
      </c>
      <c r="AH830" t="e">
        <f>_xlfn.XLOOKUP('Order Entry'!AG830,lookup!$O$3:$O$7,lookup!$P$3:$P$7)</f>
        <v>#N/A</v>
      </c>
      <c r="AI830" t="e">
        <f>_xlfn.XLOOKUP('Order Entry'!AG830,lookup!$O$3:$O$7,lookup!$Q$3:$Q$7)</f>
        <v>#N/A</v>
      </c>
      <c r="AJ830">
        <f t="shared" si="130"/>
        <v>0</v>
      </c>
      <c r="AK830" t="e">
        <f>_xlfn.XLOOKUP(C830,table_Termination[Connector],table_Termination[Plate_Hole])</f>
        <v>#N/A</v>
      </c>
      <c r="AL830" t="e">
        <f>_xlfn.XLOOKUP(V830,lookup!$AD$68:$AD$72,lookup!$AC$68:$AC$72)</f>
        <v>#N/A</v>
      </c>
      <c r="AM830" s="44" t="str" cm="1">
        <f t="array" ref="AM830">IF(C830="","",IF(_xlfn.XLOOKUP(C830,table_Termination[Connector],table_Termination[Plate_Hole])=1.6,{"4x4","1G"},IF(_xlfn.XLOOKUP(C830,table_Termination[Connector],table_Termination[Plate_Hole])=2.1,"4x4","None")))</f>
        <v/>
      </c>
      <c r="AO830" s="44" t="str" cm="1">
        <f t="array" ref="AO830">IF(AM830="","None",_xlfn.XLOOKUP(_xlfn.ANCHORARRAY(AM830),lookup!$AC$68:$AC$72,lookup!$AD$68:$AD$72))</f>
        <v>None</v>
      </c>
      <c r="AQ830" s="44" t="s">
        <v>283</v>
      </c>
      <c r="AR830" t="str">
        <f>IF(C830="","",_xlfn.XLOOKUP(_xlfn.XLOOKUP(C830,table_Termination[Connector],table_Termination[SQD_Breaker]),Table_Breaker[breaker],Table_Breaker[Description]))</f>
        <v/>
      </c>
      <c r="AS830" t="str">
        <f>IF(C830="","",_xlfn.XLOOKUP(_xlfn.XLOOKUP(C830,table_Termination[Connector],table_Termination[HV_Siem_Breaker]),Table_Breaker[breaker],Table_Breaker[Description],""))</f>
        <v/>
      </c>
      <c r="AT830" s="44" t="s">
        <v>283</v>
      </c>
      <c r="AU830" t="e">
        <f t="shared" si="134"/>
        <v>#N/A</v>
      </c>
      <c r="AV830" t="e">
        <f t="shared" si="135"/>
        <v>#N/A</v>
      </c>
      <c r="AW830" s="44" t="str" cm="1">
        <f t="array" ref="AW830">IF(D830="","",_xlfn.TOROW(lookup!A1011:A1023))</f>
        <v/>
      </c>
    </row>
    <row r="831" spans="1:49" x14ac:dyDescent="0.25">
      <c r="A831" s="56">
        <v>822</v>
      </c>
      <c r="B831" s="57" t="str">
        <f t="shared" si="131"/>
        <v/>
      </c>
      <c r="C831" s="58"/>
      <c r="D831" s="58"/>
      <c r="E831" s="57"/>
      <c r="F831" s="57" t="str">
        <f t="shared" si="132"/>
        <v/>
      </c>
      <c r="G831" s="57"/>
      <c r="H831" s="59"/>
      <c r="I831" s="59" t="s">
        <v>183</v>
      </c>
      <c r="J831" s="59" t="s">
        <v>183</v>
      </c>
      <c r="K831" s="59"/>
      <c r="L831" s="60" t="str">
        <f t="shared" si="136"/>
        <v/>
      </c>
      <c r="M831" s="60" t="str">
        <f t="shared" si="137"/>
        <v/>
      </c>
      <c r="N831" s="59"/>
      <c r="O831" s="59"/>
      <c r="P831" s="61"/>
      <c r="Q831" s="61"/>
      <c r="R831" s="62" t="str">
        <f>IF(C831="","",_xlfn.XLOOKUP(C831,table_Termination[Connector],table_Termination[Conduit_Size]))</f>
        <v/>
      </c>
      <c r="S831" s="63" t="str">
        <f>IF(C831="","",_xlfn.XLOOKUP(C831,table_Termination[Connector],table_Termination[Wire AWG]))</f>
        <v/>
      </c>
      <c r="T831" s="64" t="str">
        <f t="shared" si="129"/>
        <v/>
      </c>
      <c r="U831" s="65" t="str">
        <f>IF(C831="","",LEFT(_xlfn.XLOOKUP(C831,table_Termination[Connector],table_Termination[Voltage]),3))</f>
        <v/>
      </c>
      <c r="V831" s="66" t="str">
        <f t="shared" si="138"/>
        <v/>
      </c>
      <c r="W831" s="64" t="str" cm="1">
        <f t="array" aca="1" ref="W831" ca="1">IF(C831="","",IF(D831="MCC","------",IF(K831="","Black",_xlfn.XLOOKUP(K831,Table_RotateWireColor[circuit],INDIRECT("Table_RotateWireColor["&amp;U831&amp;"]")))))</f>
        <v/>
      </c>
      <c r="X831" s="64" t="str" cm="1">
        <f t="array" aca="1" ref="X831" ca="1">IF(C831="","",IF(D831="MCC","-----",IF(AH831=1,"-",IF(K831="","Red",_xlfn.XLOOKUP(L831,Table_RotateWireColor[circuit],INDIRECT("Table_RotateWireColor["&amp;U831&amp;"]"))))))</f>
        <v/>
      </c>
      <c r="Y831" s="64" t="str" cm="1">
        <f t="array" aca="1" ref="Y831" ca="1">IF(C831="","",IF(D831="MCC","-----",IF(AH831&lt;=2,"-",IF(K831="","Blue",_xlfn.XLOOKUP(M831,Table_RotateWireColor[circuit],INDIRECT("Table_RotateWireColor["&amp;U831&amp;"]"))))))</f>
        <v/>
      </c>
      <c r="Z831" s="64" t="str" cm="1">
        <f t="array" aca="1" ref="Z831" ca="1">IF(C831="","",IF(D831="MCC","-----",IF(AI831&lt;&gt;1,"-",IF(K831="","White",_xlfn.XLOOKUP("N",Table_RotateWireColor[circuit],INDIRECT("Table_RotateWireColor["&amp;U831&amp;"]"))))))</f>
        <v/>
      </c>
      <c r="AA831" s="64" t="str">
        <f t="shared" si="133"/>
        <v/>
      </c>
      <c r="AB831" s="67" t="str">
        <f>IF(C831="","","PWxx-"&amp;_xlfn.XLOOKUP(C831,table_Termination[Connector],table_Termination[Abbreviation])&amp;"T-xxSALx("&amp;IF(D831="LFMC",0,IF(D831="MCC",1,3))&amp;IF(Q831="Bolt",1,0)&amp;IF(AL831="None",0,IF(AL831="1G",1,IF(AL831="4x4",2,3)))&amp;")")</f>
        <v/>
      </c>
      <c r="AC831" s="68" t="str">
        <f>IF(D831="MCC","MC Cable Wire Colors "&amp;_xlfn.XLOOKUP(C831,table_Termination[Connector],table_Termination[MCC_Wire_Colors]),"")</f>
        <v/>
      </c>
      <c r="AD831" s="69"/>
      <c r="AG831" t="e">
        <f>IF(AND(LEFT(C831,2)="L6",_xlfn.NUMBERVALUE(LEFT(U831,3))&gt;250),"1ph",_xlfn.XLOOKUP(C831,table_Termination[Connector],table_Termination[Phasing]))</f>
        <v>#N/A</v>
      </c>
      <c r="AH831" t="e">
        <f>_xlfn.XLOOKUP('Order Entry'!AG831,lookup!$O$3:$O$7,lookup!$P$3:$P$7)</f>
        <v>#N/A</v>
      </c>
      <c r="AI831" t="e">
        <f>_xlfn.XLOOKUP('Order Entry'!AG831,lookup!$O$3:$O$7,lookup!$Q$3:$Q$7)</f>
        <v>#N/A</v>
      </c>
      <c r="AJ831">
        <f t="shared" si="130"/>
        <v>0</v>
      </c>
      <c r="AK831" t="e">
        <f>_xlfn.XLOOKUP(C831,table_Termination[Connector],table_Termination[Plate_Hole])</f>
        <v>#N/A</v>
      </c>
      <c r="AL831" t="e">
        <f>_xlfn.XLOOKUP(V831,lookup!$AD$68:$AD$72,lookup!$AC$68:$AC$72)</f>
        <v>#N/A</v>
      </c>
      <c r="AM831" s="44" t="str" cm="1">
        <f t="array" ref="AM831">IF(C831="","",IF(_xlfn.XLOOKUP(C831,table_Termination[Connector],table_Termination[Plate_Hole])=1.6,{"4x4","1G"},IF(_xlfn.XLOOKUP(C831,table_Termination[Connector],table_Termination[Plate_Hole])=2.1,"4x4","None")))</f>
        <v/>
      </c>
      <c r="AO831" s="44" t="str" cm="1">
        <f t="array" ref="AO831">IF(AM831="","None",_xlfn.XLOOKUP(_xlfn.ANCHORARRAY(AM831),lookup!$AC$68:$AC$72,lookup!$AD$68:$AD$72))</f>
        <v>None</v>
      </c>
      <c r="AQ831" s="44" t="s">
        <v>283</v>
      </c>
      <c r="AR831" t="str">
        <f>IF(C831="","",_xlfn.XLOOKUP(_xlfn.XLOOKUP(C831,table_Termination[Connector],table_Termination[SQD_Breaker]),Table_Breaker[breaker],Table_Breaker[Description]))</f>
        <v/>
      </c>
      <c r="AS831" t="str">
        <f>IF(C831="","",_xlfn.XLOOKUP(_xlfn.XLOOKUP(C831,table_Termination[Connector],table_Termination[HV_Siem_Breaker]),Table_Breaker[breaker],Table_Breaker[Description],""))</f>
        <v/>
      </c>
      <c r="AT831" s="44" t="s">
        <v>283</v>
      </c>
      <c r="AU831" t="e">
        <f t="shared" si="134"/>
        <v>#N/A</v>
      </c>
      <c r="AV831" t="e">
        <f t="shared" si="135"/>
        <v>#N/A</v>
      </c>
      <c r="AW831" s="44" t="str" cm="1">
        <f t="array" ref="AW831">IF(D831="","",_xlfn.TOROW(lookup!A1012:A1024))</f>
        <v/>
      </c>
    </row>
    <row r="832" spans="1:49" x14ac:dyDescent="0.25">
      <c r="A832" s="56">
        <v>823</v>
      </c>
      <c r="B832" s="57" t="str">
        <f t="shared" si="131"/>
        <v/>
      </c>
      <c r="C832" s="58"/>
      <c r="D832" s="58"/>
      <c r="E832" s="57"/>
      <c r="F832" s="57" t="str">
        <f t="shared" si="132"/>
        <v/>
      </c>
      <c r="G832" s="57"/>
      <c r="H832" s="59"/>
      <c r="I832" s="59" t="s">
        <v>183</v>
      </c>
      <c r="J832" s="59" t="s">
        <v>183</v>
      </c>
      <c r="K832" s="59"/>
      <c r="L832" s="60" t="str">
        <f t="shared" si="136"/>
        <v/>
      </c>
      <c r="M832" s="60" t="str">
        <f t="shared" si="137"/>
        <v/>
      </c>
      <c r="N832" s="59"/>
      <c r="O832" s="59"/>
      <c r="P832" s="61"/>
      <c r="Q832" s="61"/>
      <c r="R832" s="62" t="str">
        <f>IF(C832="","",_xlfn.XLOOKUP(C832,table_Termination[Connector],table_Termination[Conduit_Size]))</f>
        <v/>
      </c>
      <c r="S832" s="63" t="str">
        <f>IF(C832="","",_xlfn.XLOOKUP(C832,table_Termination[Connector],table_Termination[Wire AWG]))</f>
        <v/>
      </c>
      <c r="T832" s="64" t="str">
        <f t="shared" si="129"/>
        <v/>
      </c>
      <c r="U832" s="65" t="str">
        <f>IF(C832="","",LEFT(_xlfn.XLOOKUP(C832,table_Termination[Connector],table_Termination[Voltage]),3))</f>
        <v/>
      </c>
      <c r="V832" s="66" t="str">
        <f t="shared" si="138"/>
        <v/>
      </c>
      <c r="W832" s="64" t="str" cm="1">
        <f t="array" aca="1" ref="W832" ca="1">IF(C832="","",IF(D832="MCC","------",IF(K832="","Black",_xlfn.XLOOKUP(K832,Table_RotateWireColor[circuit],INDIRECT("Table_RotateWireColor["&amp;U832&amp;"]")))))</f>
        <v/>
      </c>
      <c r="X832" s="64" t="str" cm="1">
        <f t="array" aca="1" ref="X832" ca="1">IF(C832="","",IF(D832="MCC","-----",IF(AH832=1,"-",IF(K832="","Red",_xlfn.XLOOKUP(L832,Table_RotateWireColor[circuit],INDIRECT("Table_RotateWireColor["&amp;U832&amp;"]"))))))</f>
        <v/>
      </c>
      <c r="Y832" s="64" t="str" cm="1">
        <f t="array" aca="1" ref="Y832" ca="1">IF(C832="","",IF(D832="MCC","-----",IF(AH832&lt;=2,"-",IF(K832="","Blue",_xlfn.XLOOKUP(M832,Table_RotateWireColor[circuit],INDIRECT("Table_RotateWireColor["&amp;U832&amp;"]"))))))</f>
        <v/>
      </c>
      <c r="Z832" s="64" t="str" cm="1">
        <f t="array" aca="1" ref="Z832" ca="1">IF(C832="","",IF(D832="MCC","-----",IF(AI832&lt;&gt;1,"-",IF(K832="","White",_xlfn.XLOOKUP("N",Table_RotateWireColor[circuit],INDIRECT("Table_RotateWireColor["&amp;U832&amp;"]"))))))</f>
        <v/>
      </c>
      <c r="AA832" s="64" t="str">
        <f t="shared" si="133"/>
        <v/>
      </c>
      <c r="AB832" s="67" t="str">
        <f>IF(C832="","","PWxx-"&amp;_xlfn.XLOOKUP(C832,table_Termination[Connector],table_Termination[Abbreviation])&amp;"T-xxSALx("&amp;IF(D832="LFMC",0,IF(D832="MCC",1,3))&amp;IF(Q832="Bolt",1,0)&amp;IF(AL832="None",0,IF(AL832="1G",1,IF(AL832="4x4",2,3)))&amp;")")</f>
        <v/>
      </c>
      <c r="AC832" s="68" t="str">
        <f>IF(D832="MCC","MC Cable Wire Colors "&amp;_xlfn.XLOOKUP(C832,table_Termination[Connector],table_Termination[MCC_Wire_Colors]),"")</f>
        <v/>
      </c>
      <c r="AD832" s="69"/>
      <c r="AG832" t="e">
        <f>IF(AND(LEFT(C832,2)="L6",_xlfn.NUMBERVALUE(LEFT(U832,3))&gt;250),"1ph",_xlfn.XLOOKUP(C832,table_Termination[Connector],table_Termination[Phasing]))</f>
        <v>#N/A</v>
      </c>
      <c r="AH832" t="e">
        <f>_xlfn.XLOOKUP('Order Entry'!AG832,lookup!$O$3:$O$7,lookup!$P$3:$P$7)</f>
        <v>#N/A</v>
      </c>
      <c r="AI832" t="e">
        <f>_xlfn.XLOOKUP('Order Entry'!AG832,lookup!$O$3:$O$7,lookup!$Q$3:$Q$7)</f>
        <v>#N/A</v>
      </c>
      <c r="AJ832">
        <f t="shared" si="130"/>
        <v>0</v>
      </c>
      <c r="AK832" t="e">
        <f>_xlfn.XLOOKUP(C832,table_Termination[Connector],table_Termination[Plate_Hole])</f>
        <v>#N/A</v>
      </c>
      <c r="AL832" t="e">
        <f>_xlfn.XLOOKUP(V832,lookup!$AD$68:$AD$72,lookup!$AC$68:$AC$72)</f>
        <v>#N/A</v>
      </c>
      <c r="AM832" s="44" t="str" cm="1">
        <f t="array" ref="AM832">IF(C832="","",IF(_xlfn.XLOOKUP(C832,table_Termination[Connector],table_Termination[Plate_Hole])=1.6,{"4x4","1G"},IF(_xlfn.XLOOKUP(C832,table_Termination[Connector],table_Termination[Plate_Hole])=2.1,"4x4","None")))</f>
        <v/>
      </c>
      <c r="AO832" s="44" t="str" cm="1">
        <f t="array" ref="AO832">IF(AM832="","None",_xlfn.XLOOKUP(_xlfn.ANCHORARRAY(AM832),lookup!$AC$68:$AC$72,lookup!$AD$68:$AD$72))</f>
        <v>None</v>
      </c>
      <c r="AQ832" s="44" t="s">
        <v>283</v>
      </c>
      <c r="AR832" t="str">
        <f>IF(C832="","",_xlfn.XLOOKUP(_xlfn.XLOOKUP(C832,table_Termination[Connector],table_Termination[SQD_Breaker]),Table_Breaker[breaker],Table_Breaker[Description]))</f>
        <v/>
      </c>
      <c r="AS832" t="str">
        <f>IF(C832="","",_xlfn.XLOOKUP(_xlfn.XLOOKUP(C832,table_Termination[Connector],table_Termination[HV_Siem_Breaker]),Table_Breaker[breaker],Table_Breaker[Description],""))</f>
        <v/>
      </c>
      <c r="AT832" s="44" t="s">
        <v>283</v>
      </c>
      <c r="AU832" t="e">
        <f t="shared" si="134"/>
        <v>#N/A</v>
      </c>
      <c r="AV832" t="e">
        <f t="shared" si="135"/>
        <v>#N/A</v>
      </c>
      <c r="AW832" s="44" t="str" cm="1">
        <f t="array" ref="AW832">IF(D832="","",_xlfn.TOROW(lookup!A1013:A1025))</f>
        <v/>
      </c>
    </row>
    <row r="833" spans="1:49" x14ac:dyDescent="0.25">
      <c r="A833" s="56">
        <v>824</v>
      </c>
      <c r="B833" s="57" t="str">
        <f t="shared" si="131"/>
        <v/>
      </c>
      <c r="C833" s="58"/>
      <c r="D833" s="58"/>
      <c r="E833" s="57"/>
      <c r="F833" s="57" t="str">
        <f t="shared" si="132"/>
        <v/>
      </c>
      <c r="G833" s="57"/>
      <c r="H833" s="59"/>
      <c r="I833" s="59" t="s">
        <v>183</v>
      </c>
      <c r="J833" s="59" t="s">
        <v>183</v>
      </c>
      <c r="K833" s="59"/>
      <c r="L833" s="60" t="str">
        <f t="shared" si="136"/>
        <v/>
      </c>
      <c r="M833" s="60" t="str">
        <f t="shared" si="137"/>
        <v/>
      </c>
      <c r="N833" s="59"/>
      <c r="O833" s="59"/>
      <c r="P833" s="61"/>
      <c r="Q833" s="61"/>
      <c r="R833" s="62" t="str">
        <f>IF(C833="","",_xlfn.XLOOKUP(C833,table_Termination[Connector],table_Termination[Conduit_Size]))</f>
        <v/>
      </c>
      <c r="S833" s="63" t="str">
        <f>IF(C833="","",_xlfn.XLOOKUP(C833,table_Termination[Connector],table_Termination[Wire AWG]))</f>
        <v/>
      </c>
      <c r="T833" s="64" t="str">
        <f t="shared" si="129"/>
        <v/>
      </c>
      <c r="U833" s="65" t="str">
        <f>IF(C833="","",LEFT(_xlfn.XLOOKUP(C833,table_Termination[Connector],table_Termination[Voltage]),3))</f>
        <v/>
      </c>
      <c r="V833" s="66" t="str">
        <f t="shared" si="138"/>
        <v/>
      </c>
      <c r="W833" s="64" t="str" cm="1">
        <f t="array" aca="1" ref="W833" ca="1">IF(C833="","",IF(D833="MCC","------",IF(K833="","Black",_xlfn.XLOOKUP(K833,Table_RotateWireColor[circuit],INDIRECT("Table_RotateWireColor["&amp;U833&amp;"]")))))</f>
        <v/>
      </c>
      <c r="X833" s="64" t="str" cm="1">
        <f t="array" aca="1" ref="X833" ca="1">IF(C833="","",IF(D833="MCC","-----",IF(AH833=1,"-",IF(K833="","Red",_xlfn.XLOOKUP(L833,Table_RotateWireColor[circuit],INDIRECT("Table_RotateWireColor["&amp;U833&amp;"]"))))))</f>
        <v/>
      </c>
      <c r="Y833" s="64" t="str" cm="1">
        <f t="array" aca="1" ref="Y833" ca="1">IF(C833="","",IF(D833="MCC","-----",IF(AH833&lt;=2,"-",IF(K833="","Blue",_xlfn.XLOOKUP(M833,Table_RotateWireColor[circuit],INDIRECT("Table_RotateWireColor["&amp;U833&amp;"]"))))))</f>
        <v/>
      </c>
      <c r="Z833" s="64" t="str" cm="1">
        <f t="array" aca="1" ref="Z833" ca="1">IF(C833="","",IF(D833="MCC","-----",IF(AI833&lt;&gt;1,"-",IF(K833="","White",_xlfn.XLOOKUP("N",Table_RotateWireColor[circuit],INDIRECT("Table_RotateWireColor["&amp;U833&amp;"]"))))))</f>
        <v/>
      </c>
      <c r="AA833" s="64" t="str">
        <f t="shared" si="133"/>
        <v/>
      </c>
      <c r="AB833" s="67" t="str">
        <f>IF(C833="","","PWxx-"&amp;_xlfn.XLOOKUP(C833,table_Termination[Connector],table_Termination[Abbreviation])&amp;"T-xxSALx("&amp;IF(D833="LFMC",0,IF(D833="MCC",1,3))&amp;IF(Q833="Bolt",1,0)&amp;IF(AL833="None",0,IF(AL833="1G",1,IF(AL833="4x4",2,3)))&amp;")")</f>
        <v/>
      </c>
      <c r="AC833" s="68" t="str">
        <f>IF(D833="MCC","MC Cable Wire Colors "&amp;_xlfn.XLOOKUP(C833,table_Termination[Connector],table_Termination[MCC_Wire_Colors]),"")</f>
        <v/>
      </c>
      <c r="AD833" s="69"/>
      <c r="AG833" t="e">
        <f>IF(AND(LEFT(C833,2)="L6",_xlfn.NUMBERVALUE(LEFT(U833,3))&gt;250),"1ph",_xlfn.XLOOKUP(C833,table_Termination[Connector],table_Termination[Phasing]))</f>
        <v>#N/A</v>
      </c>
      <c r="AH833" t="e">
        <f>_xlfn.XLOOKUP('Order Entry'!AG833,lookup!$O$3:$O$7,lookup!$P$3:$P$7)</f>
        <v>#N/A</v>
      </c>
      <c r="AI833" t="e">
        <f>_xlfn.XLOOKUP('Order Entry'!AG833,lookup!$O$3:$O$7,lookup!$Q$3:$Q$7)</f>
        <v>#N/A</v>
      </c>
      <c r="AJ833">
        <f t="shared" si="130"/>
        <v>0</v>
      </c>
      <c r="AK833" t="e">
        <f>_xlfn.XLOOKUP(C833,table_Termination[Connector],table_Termination[Plate_Hole])</f>
        <v>#N/A</v>
      </c>
      <c r="AL833" t="e">
        <f>_xlfn.XLOOKUP(V833,lookup!$AD$68:$AD$72,lookup!$AC$68:$AC$72)</f>
        <v>#N/A</v>
      </c>
      <c r="AM833" s="44" t="str" cm="1">
        <f t="array" ref="AM833">IF(C833="","",IF(_xlfn.XLOOKUP(C833,table_Termination[Connector],table_Termination[Plate_Hole])=1.6,{"4x4","1G"},IF(_xlfn.XLOOKUP(C833,table_Termination[Connector],table_Termination[Plate_Hole])=2.1,"4x4","None")))</f>
        <v/>
      </c>
      <c r="AO833" s="44" t="str" cm="1">
        <f t="array" ref="AO833">IF(AM833="","None",_xlfn.XLOOKUP(_xlfn.ANCHORARRAY(AM833),lookup!$AC$68:$AC$72,lookup!$AD$68:$AD$72))</f>
        <v>None</v>
      </c>
      <c r="AQ833" s="44" t="s">
        <v>283</v>
      </c>
      <c r="AR833" t="str">
        <f>IF(C833="","",_xlfn.XLOOKUP(_xlfn.XLOOKUP(C833,table_Termination[Connector],table_Termination[SQD_Breaker]),Table_Breaker[breaker],Table_Breaker[Description]))</f>
        <v/>
      </c>
      <c r="AS833" t="str">
        <f>IF(C833="","",_xlfn.XLOOKUP(_xlfn.XLOOKUP(C833,table_Termination[Connector],table_Termination[HV_Siem_Breaker]),Table_Breaker[breaker],Table_Breaker[Description],""))</f>
        <v/>
      </c>
      <c r="AT833" s="44" t="s">
        <v>283</v>
      </c>
      <c r="AU833" t="e">
        <f t="shared" si="134"/>
        <v>#N/A</v>
      </c>
      <c r="AV833" t="e">
        <f t="shared" si="135"/>
        <v>#N/A</v>
      </c>
      <c r="AW833" s="44" t="str" cm="1">
        <f t="array" ref="AW833">IF(D833="","",_xlfn.TOROW(lookup!A1014:A1026))</f>
        <v/>
      </c>
    </row>
    <row r="834" spans="1:49" x14ac:dyDescent="0.25">
      <c r="A834" s="56">
        <v>825</v>
      </c>
      <c r="B834" s="57" t="str">
        <f t="shared" si="131"/>
        <v/>
      </c>
      <c r="C834" s="58"/>
      <c r="D834" s="58"/>
      <c r="E834" s="57"/>
      <c r="F834" s="57" t="str">
        <f t="shared" si="132"/>
        <v/>
      </c>
      <c r="G834" s="57"/>
      <c r="H834" s="59"/>
      <c r="I834" s="59" t="s">
        <v>183</v>
      </c>
      <c r="J834" s="59" t="s">
        <v>183</v>
      </c>
      <c r="K834" s="59"/>
      <c r="L834" s="60" t="str">
        <f t="shared" si="136"/>
        <v/>
      </c>
      <c r="M834" s="60" t="str">
        <f t="shared" si="137"/>
        <v/>
      </c>
      <c r="N834" s="59"/>
      <c r="O834" s="59"/>
      <c r="P834" s="61"/>
      <c r="Q834" s="61"/>
      <c r="R834" s="62" t="str">
        <f>IF(C834="","",_xlfn.XLOOKUP(C834,table_Termination[Connector],table_Termination[Conduit_Size]))</f>
        <v/>
      </c>
      <c r="S834" s="63" t="str">
        <f>IF(C834="","",_xlfn.XLOOKUP(C834,table_Termination[Connector],table_Termination[Wire AWG]))</f>
        <v/>
      </c>
      <c r="T834" s="64" t="str">
        <f t="shared" si="129"/>
        <v/>
      </c>
      <c r="U834" s="65" t="str">
        <f>IF(C834="","",LEFT(_xlfn.XLOOKUP(C834,table_Termination[Connector],table_Termination[Voltage]),3))</f>
        <v/>
      </c>
      <c r="V834" s="66" t="str">
        <f t="shared" si="138"/>
        <v/>
      </c>
      <c r="W834" s="64" t="str" cm="1">
        <f t="array" aca="1" ref="W834" ca="1">IF(C834="","",IF(D834="MCC","------",IF(K834="","Black",_xlfn.XLOOKUP(K834,Table_RotateWireColor[circuit],INDIRECT("Table_RotateWireColor["&amp;U834&amp;"]")))))</f>
        <v/>
      </c>
      <c r="X834" s="64" t="str" cm="1">
        <f t="array" aca="1" ref="X834" ca="1">IF(C834="","",IF(D834="MCC","-----",IF(AH834=1,"-",IF(K834="","Red",_xlfn.XLOOKUP(L834,Table_RotateWireColor[circuit],INDIRECT("Table_RotateWireColor["&amp;U834&amp;"]"))))))</f>
        <v/>
      </c>
      <c r="Y834" s="64" t="str" cm="1">
        <f t="array" aca="1" ref="Y834" ca="1">IF(C834="","",IF(D834="MCC","-----",IF(AH834&lt;=2,"-",IF(K834="","Blue",_xlfn.XLOOKUP(M834,Table_RotateWireColor[circuit],INDIRECT("Table_RotateWireColor["&amp;U834&amp;"]"))))))</f>
        <v/>
      </c>
      <c r="Z834" s="64" t="str" cm="1">
        <f t="array" aca="1" ref="Z834" ca="1">IF(C834="","",IF(D834="MCC","-----",IF(AI834&lt;&gt;1,"-",IF(K834="","White",_xlfn.XLOOKUP("N",Table_RotateWireColor[circuit],INDIRECT("Table_RotateWireColor["&amp;U834&amp;"]"))))))</f>
        <v/>
      </c>
      <c r="AA834" s="64" t="str">
        <f t="shared" si="133"/>
        <v/>
      </c>
      <c r="AB834" s="67" t="str">
        <f>IF(C834="","","PWxx-"&amp;_xlfn.XLOOKUP(C834,table_Termination[Connector],table_Termination[Abbreviation])&amp;"T-xxSALx("&amp;IF(D834="LFMC",0,IF(D834="MCC",1,3))&amp;IF(Q834="Bolt",1,0)&amp;IF(AL834="None",0,IF(AL834="1G",1,IF(AL834="4x4",2,3)))&amp;")")</f>
        <v/>
      </c>
      <c r="AC834" s="68" t="str">
        <f>IF(D834="MCC","MC Cable Wire Colors "&amp;_xlfn.XLOOKUP(C834,table_Termination[Connector],table_Termination[MCC_Wire_Colors]),"")</f>
        <v/>
      </c>
      <c r="AD834" s="69"/>
      <c r="AG834" t="e">
        <f>IF(AND(LEFT(C834,2)="L6",_xlfn.NUMBERVALUE(LEFT(U834,3))&gt;250),"1ph",_xlfn.XLOOKUP(C834,table_Termination[Connector],table_Termination[Phasing]))</f>
        <v>#N/A</v>
      </c>
      <c r="AH834" t="e">
        <f>_xlfn.XLOOKUP('Order Entry'!AG834,lookup!$O$3:$O$7,lookup!$P$3:$P$7)</f>
        <v>#N/A</v>
      </c>
      <c r="AI834" t="e">
        <f>_xlfn.XLOOKUP('Order Entry'!AG834,lookup!$O$3:$O$7,lookup!$Q$3:$Q$7)</f>
        <v>#N/A</v>
      </c>
      <c r="AJ834">
        <f t="shared" si="130"/>
        <v>0</v>
      </c>
      <c r="AK834" t="e">
        <f>_xlfn.XLOOKUP(C834,table_Termination[Connector],table_Termination[Plate_Hole])</f>
        <v>#N/A</v>
      </c>
      <c r="AL834" t="e">
        <f>_xlfn.XLOOKUP(V834,lookup!$AD$68:$AD$72,lookup!$AC$68:$AC$72)</f>
        <v>#N/A</v>
      </c>
      <c r="AM834" s="44" t="str" cm="1">
        <f t="array" ref="AM834">IF(C834="","",IF(_xlfn.XLOOKUP(C834,table_Termination[Connector],table_Termination[Plate_Hole])=1.6,{"4x4","1G"},IF(_xlfn.XLOOKUP(C834,table_Termination[Connector],table_Termination[Plate_Hole])=2.1,"4x4","None")))</f>
        <v/>
      </c>
      <c r="AO834" s="44" t="str" cm="1">
        <f t="array" ref="AO834">IF(AM834="","None",_xlfn.XLOOKUP(_xlfn.ANCHORARRAY(AM834),lookup!$AC$68:$AC$72,lookup!$AD$68:$AD$72))</f>
        <v>None</v>
      </c>
      <c r="AQ834" s="44" t="s">
        <v>283</v>
      </c>
      <c r="AR834" t="str">
        <f>IF(C834="","",_xlfn.XLOOKUP(_xlfn.XLOOKUP(C834,table_Termination[Connector],table_Termination[SQD_Breaker]),Table_Breaker[breaker],Table_Breaker[Description]))</f>
        <v/>
      </c>
      <c r="AS834" t="str">
        <f>IF(C834="","",_xlfn.XLOOKUP(_xlfn.XLOOKUP(C834,table_Termination[Connector],table_Termination[HV_Siem_Breaker]),Table_Breaker[breaker],Table_Breaker[Description],""))</f>
        <v/>
      </c>
      <c r="AT834" s="44" t="s">
        <v>283</v>
      </c>
      <c r="AU834" t="e">
        <f t="shared" si="134"/>
        <v>#N/A</v>
      </c>
      <c r="AV834" t="e">
        <f t="shared" si="135"/>
        <v>#N/A</v>
      </c>
      <c r="AW834" s="44" t="str" cm="1">
        <f t="array" ref="AW834">IF(D834="","",_xlfn.TOROW(lookup!A1015:A1027))</f>
        <v/>
      </c>
    </row>
    <row r="835" spans="1:49" x14ac:dyDescent="0.25">
      <c r="A835" s="56">
        <v>826</v>
      </c>
      <c r="B835" s="57" t="str">
        <f t="shared" si="131"/>
        <v/>
      </c>
      <c r="C835" s="58"/>
      <c r="D835" s="58"/>
      <c r="E835" s="57"/>
      <c r="F835" s="57" t="str">
        <f t="shared" si="132"/>
        <v/>
      </c>
      <c r="G835" s="57"/>
      <c r="H835" s="59"/>
      <c r="I835" s="59" t="s">
        <v>183</v>
      </c>
      <c r="J835" s="59" t="s">
        <v>183</v>
      </c>
      <c r="K835" s="59"/>
      <c r="L835" s="60" t="str">
        <f t="shared" si="136"/>
        <v/>
      </c>
      <c r="M835" s="60" t="str">
        <f t="shared" si="137"/>
        <v/>
      </c>
      <c r="N835" s="59"/>
      <c r="O835" s="59"/>
      <c r="P835" s="61"/>
      <c r="Q835" s="61"/>
      <c r="R835" s="62" t="str">
        <f>IF(C835="","",_xlfn.XLOOKUP(C835,table_Termination[Connector],table_Termination[Conduit_Size]))</f>
        <v/>
      </c>
      <c r="S835" s="63" t="str">
        <f>IF(C835="","",_xlfn.XLOOKUP(C835,table_Termination[Connector],table_Termination[Wire AWG]))</f>
        <v/>
      </c>
      <c r="T835" s="64" t="str">
        <f t="shared" si="129"/>
        <v/>
      </c>
      <c r="U835" s="65" t="str">
        <f>IF(C835="","",LEFT(_xlfn.XLOOKUP(C835,table_Termination[Connector],table_Termination[Voltage]),3))</f>
        <v/>
      </c>
      <c r="V835" s="66" t="str">
        <f t="shared" si="138"/>
        <v/>
      </c>
      <c r="W835" s="64" t="str" cm="1">
        <f t="array" aca="1" ref="W835" ca="1">IF(C835="","",IF(D835="MCC","------",IF(K835="","Black",_xlfn.XLOOKUP(K835,Table_RotateWireColor[circuit],INDIRECT("Table_RotateWireColor["&amp;U835&amp;"]")))))</f>
        <v/>
      </c>
      <c r="X835" s="64" t="str" cm="1">
        <f t="array" aca="1" ref="X835" ca="1">IF(C835="","",IF(D835="MCC","-----",IF(AH835=1,"-",IF(K835="","Red",_xlfn.XLOOKUP(L835,Table_RotateWireColor[circuit],INDIRECT("Table_RotateWireColor["&amp;U835&amp;"]"))))))</f>
        <v/>
      </c>
      <c r="Y835" s="64" t="str" cm="1">
        <f t="array" aca="1" ref="Y835" ca="1">IF(C835="","",IF(D835="MCC","-----",IF(AH835&lt;=2,"-",IF(K835="","Blue",_xlfn.XLOOKUP(M835,Table_RotateWireColor[circuit],INDIRECT("Table_RotateWireColor["&amp;U835&amp;"]"))))))</f>
        <v/>
      </c>
      <c r="Z835" s="64" t="str" cm="1">
        <f t="array" aca="1" ref="Z835" ca="1">IF(C835="","",IF(D835="MCC","-----",IF(AI835&lt;&gt;1,"-",IF(K835="","White",_xlfn.XLOOKUP("N",Table_RotateWireColor[circuit],INDIRECT("Table_RotateWireColor["&amp;U835&amp;"]"))))))</f>
        <v/>
      </c>
      <c r="AA835" s="64" t="str">
        <f t="shared" si="133"/>
        <v/>
      </c>
      <c r="AB835" s="67" t="str">
        <f>IF(C835="","","PWxx-"&amp;_xlfn.XLOOKUP(C835,table_Termination[Connector],table_Termination[Abbreviation])&amp;"T-xxSALx("&amp;IF(D835="LFMC",0,IF(D835="MCC",1,3))&amp;IF(Q835="Bolt",1,0)&amp;IF(AL835="None",0,IF(AL835="1G",1,IF(AL835="4x4",2,3)))&amp;")")</f>
        <v/>
      </c>
      <c r="AC835" s="68" t="str">
        <f>IF(D835="MCC","MC Cable Wire Colors "&amp;_xlfn.XLOOKUP(C835,table_Termination[Connector],table_Termination[MCC_Wire_Colors]),"")</f>
        <v/>
      </c>
      <c r="AD835" s="69"/>
      <c r="AG835" t="e">
        <f>IF(AND(LEFT(C835,2)="L6",_xlfn.NUMBERVALUE(LEFT(U835,3))&gt;250),"1ph",_xlfn.XLOOKUP(C835,table_Termination[Connector],table_Termination[Phasing]))</f>
        <v>#N/A</v>
      </c>
      <c r="AH835" t="e">
        <f>_xlfn.XLOOKUP('Order Entry'!AG835,lookup!$O$3:$O$7,lookup!$P$3:$P$7)</f>
        <v>#N/A</v>
      </c>
      <c r="AI835" t="e">
        <f>_xlfn.XLOOKUP('Order Entry'!AG835,lookup!$O$3:$O$7,lookup!$Q$3:$Q$7)</f>
        <v>#N/A</v>
      </c>
      <c r="AJ835">
        <f t="shared" si="130"/>
        <v>0</v>
      </c>
      <c r="AK835" t="e">
        <f>_xlfn.XLOOKUP(C835,table_Termination[Connector],table_Termination[Plate_Hole])</f>
        <v>#N/A</v>
      </c>
      <c r="AL835" t="e">
        <f>_xlfn.XLOOKUP(V835,lookup!$AD$68:$AD$72,lookup!$AC$68:$AC$72)</f>
        <v>#N/A</v>
      </c>
      <c r="AM835" s="44" t="str" cm="1">
        <f t="array" ref="AM835">IF(C835="","",IF(_xlfn.XLOOKUP(C835,table_Termination[Connector],table_Termination[Plate_Hole])=1.6,{"4x4","1G"},IF(_xlfn.XLOOKUP(C835,table_Termination[Connector],table_Termination[Plate_Hole])=2.1,"4x4","None")))</f>
        <v/>
      </c>
      <c r="AO835" s="44" t="str" cm="1">
        <f t="array" ref="AO835">IF(AM835="","None",_xlfn.XLOOKUP(_xlfn.ANCHORARRAY(AM835),lookup!$AC$68:$AC$72,lookup!$AD$68:$AD$72))</f>
        <v>None</v>
      </c>
      <c r="AQ835" s="44" t="s">
        <v>283</v>
      </c>
      <c r="AR835" t="str">
        <f>IF(C835="","",_xlfn.XLOOKUP(_xlfn.XLOOKUP(C835,table_Termination[Connector],table_Termination[SQD_Breaker]),Table_Breaker[breaker],Table_Breaker[Description]))</f>
        <v/>
      </c>
      <c r="AS835" t="str">
        <f>IF(C835="","",_xlfn.XLOOKUP(_xlfn.XLOOKUP(C835,table_Termination[Connector],table_Termination[HV_Siem_Breaker]),Table_Breaker[breaker],Table_Breaker[Description],""))</f>
        <v/>
      </c>
      <c r="AT835" s="44" t="s">
        <v>283</v>
      </c>
      <c r="AU835" t="e">
        <f t="shared" si="134"/>
        <v>#N/A</v>
      </c>
      <c r="AV835" t="e">
        <f t="shared" si="135"/>
        <v>#N/A</v>
      </c>
      <c r="AW835" s="44" t="str" cm="1">
        <f t="array" ref="AW835">IF(D835="","",_xlfn.TOROW(lookup!A1016:A1028))</f>
        <v/>
      </c>
    </row>
    <row r="836" spans="1:49" x14ac:dyDescent="0.25">
      <c r="A836" s="56">
        <v>827</v>
      </c>
      <c r="B836" s="57" t="str">
        <f t="shared" si="131"/>
        <v/>
      </c>
      <c r="C836" s="58"/>
      <c r="D836" s="58"/>
      <c r="E836" s="57"/>
      <c r="F836" s="57" t="str">
        <f t="shared" si="132"/>
        <v/>
      </c>
      <c r="G836" s="57"/>
      <c r="H836" s="59"/>
      <c r="I836" s="59" t="s">
        <v>183</v>
      </c>
      <c r="J836" s="59" t="s">
        <v>183</v>
      </c>
      <c r="K836" s="59"/>
      <c r="L836" s="60" t="str">
        <f t="shared" si="136"/>
        <v/>
      </c>
      <c r="M836" s="60" t="str">
        <f t="shared" si="137"/>
        <v/>
      </c>
      <c r="N836" s="59"/>
      <c r="O836" s="59"/>
      <c r="P836" s="61"/>
      <c r="Q836" s="61"/>
      <c r="R836" s="62" t="str">
        <f>IF(C836="","",_xlfn.XLOOKUP(C836,table_Termination[Connector],table_Termination[Conduit_Size]))</f>
        <v/>
      </c>
      <c r="S836" s="63" t="str">
        <f>IF(C836="","",_xlfn.XLOOKUP(C836,table_Termination[Connector],table_Termination[Wire AWG]))</f>
        <v/>
      </c>
      <c r="T836" s="64" t="str">
        <f t="shared" si="129"/>
        <v/>
      </c>
      <c r="U836" s="65" t="str">
        <f>IF(C836="","",LEFT(_xlfn.XLOOKUP(C836,table_Termination[Connector],table_Termination[Voltage]),3))</f>
        <v/>
      </c>
      <c r="V836" s="66" t="str">
        <f t="shared" si="138"/>
        <v/>
      </c>
      <c r="W836" s="64" t="str" cm="1">
        <f t="array" aca="1" ref="W836" ca="1">IF(C836="","",IF(D836="MCC","------",IF(K836="","Black",_xlfn.XLOOKUP(K836,Table_RotateWireColor[circuit],INDIRECT("Table_RotateWireColor["&amp;U836&amp;"]")))))</f>
        <v/>
      </c>
      <c r="X836" s="64" t="str" cm="1">
        <f t="array" aca="1" ref="X836" ca="1">IF(C836="","",IF(D836="MCC","-----",IF(AH836=1,"-",IF(K836="","Red",_xlfn.XLOOKUP(L836,Table_RotateWireColor[circuit],INDIRECT("Table_RotateWireColor["&amp;U836&amp;"]"))))))</f>
        <v/>
      </c>
      <c r="Y836" s="64" t="str" cm="1">
        <f t="array" aca="1" ref="Y836" ca="1">IF(C836="","",IF(D836="MCC","-----",IF(AH836&lt;=2,"-",IF(K836="","Blue",_xlfn.XLOOKUP(M836,Table_RotateWireColor[circuit],INDIRECT("Table_RotateWireColor["&amp;U836&amp;"]"))))))</f>
        <v/>
      </c>
      <c r="Z836" s="64" t="str" cm="1">
        <f t="array" aca="1" ref="Z836" ca="1">IF(C836="","",IF(D836="MCC","-----",IF(AI836&lt;&gt;1,"-",IF(K836="","White",_xlfn.XLOOKUP("N",Table_RotateWireColor[circuit],INDIRECT("Table_RotateWireColor["&amp;U836&amp;"]"))))))</f>
        <v/>
      </c>
      <c r="AA836" s="64" t="str">
        <f t="shared" si="133"/>
        <v/>
      </c>
      <c r="AB836" s="67" t="str">
        <f>IF(C836="","","PWxx-"&amp;_xlfn.XLOOKUP(C836,table_Termination[Connector],table_Termination[Abbreviation])&amp;"T-xxSALx("&amp;IF(D836="LFMC",0,IF(D836="MCC",1,3))&amp;IF(Q836="Bolt",1,0)&amp;IF(AL836="None",0,IF(AL836="1G",1,IF(AL836="4x4",2,3)))&amp;")")</f>
        <v/>
      </c>
      <c r="AC836" s="68" t="str">
        <f>IF(D836="MCC","MC Cable Wire Colors "&amp;_xlfn.XLOOKUP(C836,table_Termination[Connector],table_Termination[MCC_Wire_Colors]),"")</f>
        <v/>
      </c>
      <c r="AD836" s="69"/>
      <c r="AG836" t="e">
        <f>IF(AND(LEFT(C836,2)="L6",_xlfn.NUMBERVALUE(LEFT(U836,3))&gt;250),"1ph",_xlfn.XLOOKUP(C836,table_Termination[Connector],table_Termination[Phasing]))</f>
        <v>#N/A</v>
      </c>
      <c r="AH836" t="e">
        <f>_xlfn.XLOOKUP('Order Entry'!AG836,lookup!$O$3:$O$7,lookup!$P$3:$P$7)</f>
        <v>#N/A</v>
      </c>
      <c r="AI836" t="e">
        <f>_xlfn.XLOOKUP('Order Entry'!AG836,lookup!$O$3:$O$7,lookup!$Q$3:$Q$7)</f>
        <v>#N/A</v>
      </c>
      <c r="AJ836">
        <f t="shared" si="130"/>
        <v>0</v>
      </c>
      <c r="AK836" t="e">
        <f>_xlfn.XLOOKUP(C836,table_Termination[Connector],table_Termination[Plate_Hole])</f>
        <v>#N/A</v>
      </c>
      <c r="AL836" t="e">
        <f>_xlfn.XLOOKUP(V836,lookup!$AD$68:$AD$72,lookup!$AC$68:$AC$72)</f>
        <v>#N/A</v>
      </c>
      <c r="AM836" s="44" t="str" cm="1">
        <f t="array" ref="AM836">IF(C836="","",IF(_xlfn.XLOOKUP(C836,table_Termination[Connector],table_Termination[Plate_Hole])=1.6,{"4x4","1G"},IF(_xlfn.XLOOKUP(C836,table_Termination[Connector],table_Termination[Plate_Hole])=2.1,"4x4","None")))</f>
        <v/>
      </c>
      <c r="AO836" s="44" t="str" cm="1">
        <f t="array" ref="AO836">IF(AM836="","None",_xlfn.XLOOKUP(_xlfn.ANCHORARRAY(AM836),lookup!$AC$68:$AC$72,lookup!$AD$68:$AD$72))</f>
        <v>None</v>
      </c>
      <c r="AQ836" s="44" t="s">
        <v>283</v>
      </c>
      <c r="AR836" t="str">
        <f>IF(C836="","",_xlfn.XLOOKUP(_xlfn.XLOOKUP(C836,table_Termination[Connector],table_Termination[SQD_Breaker]),Table_Breaker[breaker],Table_Breaker[Description]))</f>
        <v/>
      </c>
      <c r="AS836" t="str">
        <f>IF(C836="","",_xlfn.XLOOKUP(_xlfn.XLOOKUP(C836,table_Termination[Connector],table_Termination[HV_Siem_Breaker]),Table_Breaker[breaker],Table_Breaker[Description],""))</f>
        <v/>
      </c>
      <c r="AT836" s="44" t="s">
        <v>283</v>
      </c>
      <c r="AU836" t="e">
        <f t="shared" si="134"/>
        <v>#N/A</v>
      </c>
      <c r="AV836" t="e">
        <f t="shared" si="135"/>
        <v>#N/A</v>
      </c>
      <c r="AW836" s="44" t="str" cm="1">
        <f t="array" ref="AW836">IF(D836="","",_xlfn.TOROW(lookup!A1017:A1029))</f>
        <v/>
      </c>
    </row>
    <row r="837" spans="1:49" x14ac:dyDescent="0.25">
      <c r="A837" s="56">
        <v>828</v>
      </c>
      <c r="B837" s="57" t="str">
        <f t="shared" si="131"/>
        <v/>
      </c>
      <c r="C837" s="58"/>
      <c r="D837" s="58"/>
      <c r="E837" s="57"/>
      <c r="F837" s="57" t="str">
        <f t="shared" si="132"/>
        <v/>
      </c>
      <c r="G837" s="57"/>
      <c r="H837" s="59"/>
      <c r="I837" s="59" t="s">
        <v>183</v>
      </c>
      <c r="J837" s="59" t="s">
        <v>183</v>
      </c>
      <c r="K837" s="59"/>
      <c r="L837" s="60" t="str">
        <f t="shared" si="136"/>
        <v/>
      </c>
      <c r="M837" s="60" t="str">
        <f t="shared" si="137"/>
        <v/>
      </c>
      <c r="N837" s="59"/>
      <c r="O837" s="59"/>
      <c r="P837" s="61"/>
      <c r="Q837" s="61"/>
      <c r="R837" s="62" t="str">
        <f>IF(C837="","",_xlfn.XLOOKUP(C837,table_Termination[Connector],table_Termination[Conduit_Size]))</f>
        <v/>
      </c>
      <c r="S837" s="63" t="str">
        <f>IF(C837="","",_xlfn.XLOOKUP(C837,table_Termination[Connector],table_Termination[Wire AWG]))</f>
        <v/>
      </c>
      <c r="T837" s="64" t="str">
        <f t="shared" si="129"/>
        <v/>
      </c>
      <c r="U837" s="65" t="str">
        <f>IF(C837="","",LEFT(_xlfn.XLOOKUP(C837,table_Termination[Connector],table_Termination[Voltage]),3))</f>
        <v/>
      </c>
      <c r="V837" s="66" t="str">
        <f t="shared" si="138"/>
        <v/>
      </c>
      <c r="W837" s="64" t="str" cm="1">
        <f t="array" aca="1" ref="W837" ca="1">IF(C837="","",IF(D837="MCC","------",IF(K837="","Black",_xlfn.XLOOKUP(K837,Table_RotateWireColor[circuit],INDIRECT("Table_RotateWireColor["&amp;U837&amp;"]")))))</f>
        <v/>
      </c>
      <c r="X837" s="64" t="str" cm="1">
        <f t="array" aca="1" ref="X837" ca="1">IF(C837="","",IF(D837="MCC","-----",IF(AH837=1,"-",IF(K837="","Red",_xlfn.XLOOKUP(L837,Table_RotateWireColor[circuit],INDIRECT("Table_RotateWireColor["&amp;U837&amp;"]"))))))</f>
        <v/>
      </c>
      <c r="Y837" s="64" t="str" cm="1">
        <f t="array" aca="1" ref="Y837" ca="1">IF(C837="","",IF(D837="MCC","-----",IF(AH837&lt;=2,"-",IF(K837="","Blue",_xlfn.XLOOKUP(M837,Table_RotateWireColor[circuit],INDIRECT("Table_RotateWireColor["&amp;U837&amp;"]"))))))</f>
        <v/>
      </c>
      <c r="Z837" s="64" t="str" cm="1">
        <f t="array" aca="1" ref="Z837" ca="1">IF(C837="","",IF(D837="MCC","-----",IF(AI837&lt;&gt;1,"-",IF(K837="","White",_xlfn.XLOOKUP("N",Table_RotateWireColor[circuit],INDIRECT("Table_RotateWireColor["&amp;U837&amp;"]"))))))</f>
        <v/>
      </c>
      <c r="AA837" s="64" t="str">
        <f t="shared" si="133"/>
        <v/>
      </c>
      <c r="AB837" s="67" t="str">
        <f>IF(C837="","","PWxx-"&amp;_xlfn.XLOOKUP(C837,table_Termination[Connector],table_Termination[Abbreviation])&amp;"T-xxSALx("&amp;IF(D837="LFMC",0,IF(D837="MCC",1,3))&amp;IF(Q837="Bolt",1,0)&amp;IF(AL837="None",0,IF(AL837="1G",1,IF(AL837="4x4",2,3)))&amp;")")</f>
        <v/>
      </c>
      <c r="AC837" s="68" t="str">
        <f>IF(D837="MCC","MC Cable Wire Colors "&amp;_xlfn.XLOOKUP(C837,table_Termination[Connector],table_Termination[MCC_Wire_Colors]),"")</f>
        <v/>
      </c>
      <c r="AD837" s="69"/>
      <c r="AG837" t="e">
        <f>IF(AND(LEFT(C837,2)="L6",_xlfn.NUMBERVALUE(LEFT(U837,3))&gt;250),"1ph",_xlfn.XLOOKUP(C837,table_Termination[Connector],table_Termination[Phasing]))</f>
        <v>#N/A</v>
      </c>
      <c r="AH837" t="e">
        <f>_xlfn.XLOOKUP('Order Entry'!AG837,lookup!$O$3:$O$7,lookup!$P$3:$P$7)</f>
        <v>#N/A</v>
      </c>
      <c r="AI837" t="e">
        <f>_xlfn.XLOOKUP('Order Entry'!AG837,lookup!$O$3:$O$7,lookup!$Q$3:$Q$7)</f>
        <v>#N/A</v>
      </c>
      <c r="AJ837">
        <f t="shared" si="130"/>
        <v>0</v>
      </c>
      <c r="AK837" t="e">
        <f>_xlfn.XLOOKUP(C837,table_Termination[Connector],table_Termination[Plate_Hole])</f>
        <v>#N/A</v>
      </c>
      <c r="AL837" t="e">
        <f>_xlfn.XLOOKUP(V837,lookup!$AD$68:$AD$72,lookup!$AC$68:$AC$72)</f>
        <v>#N/A</v>
      </c>
      <c r="AM837" s="44" t="str" cm="1">
        <f t="array" ref="AM837">IF(C837="","",IF(_xlfn.XLOOKUP(C837,table_Termination[Connector],table_Termination[Plate_Hole])=1.6,{"4x4","1G"},IF(_xlfn.XLOOKUP(C837,table_Termination[Connector],table_Termination[Plate_Hole])=2.1,"4x4","None")))</f>
        <v/>
      </c>
      <c r="AO837" s="44" t="str" cm="1">
        <f t="array" ref="AO837">IF(AM837="","None",_xlfn.XLOOKUP(_xlfn.ANCHORARRAY(AM837),lookup!$AC$68:$AC$72,lookup!$AD$68:$AD$72))</f>
        <v>None</v>
      </c>
      <c r="AQ837" s="44" t="s">
        <v>283</v>
      </c>
      <c r="AR837" t="str">
        <f>IF(C837="","",_xlfn.XLOOKUP(_xlfn.XLOOKUP(C837,table_Termination[Connector],table_Termination[SQD_Breaker]),Table_Breaker[breaker],Table_Breaker[Description]))</f>
        <v/>
      </c>
      <c r="AS837" t="str">
        <f>IF(C837="","",_xlfn.XLOOKUP(_xlfn.XLOOKUP(C837,table_Termination[Connector],table_Termination[HV_Siem_Breaker]),Table_Breaker[breaker],Table_Breaker[Description],""))</f>
        <v/>
      </c>
      <c r="AT837" s="44" t="s">
        <v>283</v>
      </c>
      <c r="AU837" t="e">
        <f t="shared" si="134"/>
        <v>#N/A</v>
      </c>
      <c r="AV837" t="e">
        <f t="shared" si="135"/>
        <v>#N/A</v>
      </c>
      <c r="AW837" s="44" t="str" cm="1">
        <f t="array" ref="AW837">IF(D837="","",_xlfn.TOROW(lookup!A1018:A1030))</f>
        <v/>
      </c>
    </row>
    <row r="838" spans="1:49" x14ac:dyDescent="0.25">
      <c r="A838" s="56">
        <v>829</v>
      </c>
      <c r="B838" s="57" t="str">
        <f t="shared" si="131"/>
        <v/>
      </c>
      <c r="C838" s="58"/>
      <c r="D838" s="58"/>
      <c r="E838" s="57"/>
      <c r="F838" s="57" t="str">
        <f t="shared" si="132"/>
        <v/>
      </c>
      <c r="G838" s="57"/>
      <c r="H838" s="59"/>
      <c r="I838" s="59" t="s">
        <v>183</v>
      </c>
      <c r="J838" s="59" t="s">
        <v>183</v>
      </c>
      <c r="K838" s="59"/>
      <c r="L838" s="60" t="str">
        <f t="shared" si="136"/>
        <v/>
      </c>
      <c r="M838" s="60" t="str">
        <f t="shared" si="137"/>
        <v/>
      </c>
      <c r="N838" s="59"/>
      <c r="O838" s="59"/>
      <c r="P838" s="61"/>
      <c r="Q838" s="61"/>
      <c r="R838" s="62" t="str">
        <f>IF(C838="","",_xlfn.XLOOKUP(C838,table_Termination[Connector],table_Termination[Conduit_Size]))</f>
        <v/>
      </c>
      <c r="S838" s="63" t="str">
        <f>IF(C838="","",_xlfn.XLOOKUP(C838,table_Termination[Connector],table_Termination[Wire AWG]))</f>
        <v/>
      </c>
      <c r="T838" s="64" t="str">
        <f t="shared" si="129"/>
        <v/>
      </c>
      <c r="U838" s="65" t="str">
        <f>IF(C838="","",LEFT(_xlfn.XLOOKUP(C838,table_Termination[Connector],table_Termination[Voltage]),3))</f>
        <v/>
      </c>
      <c r="V838" s="66" t="str">
        <f t="shared" si="138"/>
        <v/>
      </c>
      <c r="W838" s="64" t="str" cm="1">
        <f t="array" aca="1" ref="W838" ca="1">IF(C838="","",IF(D838="MCC","------",IF(K838="","Black",_xlfn.XLOOKUP(K838,Table_RotateWireColor[circuit],INDIRECT("Table_RotateWireColor["&amp;U838&amp;"]")))))</f>
        <v/>
      </c>
      <c r="X838" s="64" t="str" cm="1">
        <f t="array" aca="1" ref="X838" ca="1">IF(C838="","",IF(D838="MCC","-----",IF(AH838=1,"-",IF(K838="","Red",_xlfn.XLOOKUP(L838,Table_RotateWireColor[circuit],INDIRECT("Table_RotateWireColor["&amp;U838&amp;"]"))))))</f>
        <v/>
      </c>
      <c r="Y838" s="64" t="str" cm="1">
        <f t="array" aca="1" ref="Y838" ca="1">IF(C838="","",IF(D838="MCC","-----",IF(AH838&lt;=2,"-",IF(K838="","Blue",_xlfn.XLOOKUP(M838,Table_RotateWireColor[circuit],INDIRECT("Table_RotateWireColor["&amp;U838&amp;"]"))))))</f>
        <v/>
      </c>
      <c r="Z838" s="64" t="str" cm="1">
        <f t="array" aca="1" ref="Z838" ca="1">IF(C838="","",IF(D838="MCC","-----",IF(AI838&lt;&gt;1,"-",IF(K838="","White",_xlfn.XLOOKUP("N",Table_RotateWireColor[circuit],INDIRECT("Table_RotateWireColor["&amp;U838&amp;"]"))))))</f>
        <v/>
      </c>
      <c r="AA838" s="64" t="str">
        <f t="shared" si="133"/>
        <v/>
      </c>
      <c r="AB838" s="67" t="str">
        <f>IF(C838="","","PWxx-"&amp;_xlfn.XLOOKUP(C838,table_Termination[Connector],table_Termination[Abbreviation])&amp;"T-xxSALx("&amp;IF(D838="LFMC",0,IF(D838="MCC",1,3))&amp;IF(Q838="Bolt",1,0)&amp;IF(AL838="None",0,IF(AL838="1G",1,IF(AL838="4x4",2,3)))&amp;")")</f>
        <v/>
      </c>
      <c r="AC838" s="68" t="str">
        <f>IF(D838="MCC","MC Cable Wire Colors "&amp;_xlfn.XLOOKUP(C838,table_Termination[Connector],table_Termination[MCC_Wire_Colors]),"")</f>
        <v/>
      </c>
      <c r="AD838" s="69"/>
      <c r="AG838" t="e">
        <f>IF(AND(LEFT(C838,2)="L6",_xlfn.NUMBERVALUE(LEFT(U838,3))&gt;250),"1ph",_xlfn.XLOOKUP(C838,table_Termination[Connector],table_Termination[Phasing]))</f>
        <v>#N/A</v>
      </c>
      <c r="AH838" t="e">
        <f>_xlfn.XLOOKUP('Order Entry'!AG838,lookup!$O$3:$O$7,lookup!$P$3:$P$7)</f>
        <v>#N/A</v>
      </c>
      <c r="AI838" t="e">
        <f>_xlfn.XLOOKUP('Order Entry'!AG838,lookup!$O$3:$O$7,lookup!$Q$3:$Q$7)</f>
        <v>#N/A</v>
      </c>
      <c r="AJ838">
        <f t="shared" si="130"/>
        <v>0</v>
      </c>
      <c r="AK838" t="e">
        <f>_xlfn.XLOOKUP(C838,table_Termination[Connector],table_Termination[Plate_Hole])</f>
        <v>#N/A</v>
      </c>
      <c r="AL838" t="e">
        <f>_xlfn.XLOOKUP(V838,lookup!$AD$68:$AD$72,lookup!$AC$68:$AC$72)</f>
        <v>#N/A</v>
      </c>
      <c r="AM838" s="44" t="str" cm="1">
        <f t="array" ref="AM838">IF(C838="","",IF(_xlfn.XLOOKUP(C838,table_Termination[Connector],table_Termination[Plate_Hole])=1.6,{"4x4","1G"},IF(_xlfn.XLOOKUP(C838,table_Termination[Connector],table_Termination[Plate_Hole])=2.1,"4x4","None")))</f>
        <v/>
      </c>
      <c r="AO838" s="44" t="str" cm="1">
        <f t="array" ref="AO838">IF(AM838="","None",_xlfn.XLOOKUP(_xlfn.ANCHORARRAY(AM838),lookup!$AC$68:$AC$72,lookup!$AD$68:$AD$72))</f>
        <v>None</v>
      </c>
      <c r="AQ838" s="44" t="s">
        <v>283</v>
      </c>
      <c r="AR838" t="str">
        <f>IF(C838="","",_xlfn.XLOOKUP(_xlfn.XLOOKUP(C838,table_Termination[Connector],table_Termination[SQD_Breaker]),Table_Breaker[breaker],Table_Breaker[Description]))</f>
        <v/>
      </c>
      <c r="AS838" t="str">
        <f>IF(C838="","",_xlfn.XLOOKUP(_xlfn.XLOOKUP(C838,table_Termination[Connector],table_Termination[HV_Siem_Breaker]),Table_Breaker[breaker],Table_Breaker[Description],""))</f>
        <v/>
      </c>
      <c r="AT838" s="44" t="s">
        <v>283</v>
      </c>
      <c r="AU838" t="e">
        <f t="shared" si="134"/>
        <v>#N/A</v>
      </c>
      <c r="AV838" t="e">
        <f t="shared" si="135"/>
        <v>#N/A</v>
      </c>
      <c r="AW838" s="44" t="str" cm="1">
        <f t="array" ref="AW838">IF(D838="","",_xlfn.TOROW(lookup!A1019:A1031))</f>
        <v/>
      </c>
    </row>
    <row r="839" spans="1:49" x14ac:dyDescent="0.25">
      <c r="A839" s="56">
        <v>830</v>
      </c>
      <c r="B839" s="57" t="str">
        <f t="shared" si="131"/>
        <v/>
      </c>
      <c r="C839" s="58"/>
      <c r="D839" s="58"/>
      <c r="E839" s="57"/>
      <c r="F839" s="57" t="str">
        <f t="shared" si="132"/>
        <v/>
      </c>
      <c r="G839" s="57"/>
      <c r="H839" s="59"/>
      <c r="I839" s="59" t="s">
        <v>183</v>
      </c>
      <c r="J839" s="59" t="s">
        <v>183</v>
      </c>
      <c r="K839" s="59"/>
      <c r="L839" s="60" t="str">
        <f t="shared" si="136"/>
        <v/>
      </c>
      <c r="M839" s="60" t="str">
        <f t="shared" si="137"/>
        <v/>
      </c>
      <c r="N839" s="59"/>
      <c r="O839" s="59"/>
      <c r="P839" s="61"/>
      <c r="Q839" s="61"/>
      <c r="R839" s="62" t="str">
        <f>IF(C839="","",_xlfn.XLOOKUP(C839,table_Termination[Connector],table_Termination[Conduit_Size]))</f>
        <v/>
      </c>
      <c r="S839" s="63" t="str">
        <f>IF(C839="","",_xlfn.XLOOKUP(C839,table_Termination[Connector],table_Termination[Wire AWG]))</f>
        <v/>
      </c>
      <c r="T839" s="64" t="str">
        <f t="shared" si="129"/>
        <v/>
      </c>
      <c r="U839" s="65" t="str">
        <f>IF(C839="","",LEFT(_xlfn.XLOOKUP(C839,table_Termination[Connector],table_Termination[Voltage]),3))</f>
        <v/>
      </c>
      <c r="V839" s="66" t="str">
        <f t="shared" si="138"/>
        <v/>
      </c>
      <c r="W839" s="64" t="str" cm="1">
        <f t="array" aca="1" ref="W839" ca="1">IF(C839="","",IF(D839="MCC","------",IF(K839="","Black",_xlfn.XLOOKUP(K839,Table_RotateWireColor[circuit],INDIRECT("Table_RotateWireColor["&amp;U839&amp;"]")))))</f>
        <v/>
      </c>
      <c r="X839" s="64" t="str" cm="1">
        <f t="array" aca="1" ref="X839" ca="1">IF(C839="","",IF(D839="MCC","-----",IF(AH839=1,"-",IF(K839="","Red",_xlfn.XLOOKUP(L839,Table_RotateWireColor[circuit],INDIRECT("Table_RotateWireColor["&amp;U839&amp;"]"))))))</f>
        <v/>
      </c>
      <c r="Y839" s="64" t="str" cm="1">
        <f t="array" aca="1" ref="Y839" ca="1">IF(C839="","",IF(D839="MCC","-----",IF(AH839&lt;=2,"-",IF(K839="","Blue",_xlfn.XLOOKUP(M839,Table_RotateWireColor[circuit],INDIRECT("Table_RotateWireColor["&amp;U839&amp;"]"))))))</f>
        <v/>
      </c>
      <c r="Z839" s="64" t="str" cm="1">
        <f t="array" aca="1" ref="Z839" ca="1">IF(C839="","",IF(D839="MCC","-----",IF(AI839&lt;&gt;1,"-",IF(K839="","White",_xlfn.XLOOKUP("N",Table_RotateWireColor[circuit],INDIRECT("Table_RotateWireColor["&amp;U839&amp;"]"))))))</f>
        <v/>
      </c>
      <c r="AA839" s="64" t="str">
        <f t="shared" si="133"/>
        <v/>
      </c>
      <c r="AB839" s="67" t="str">
        <f>IF(C839="","","PWxx-"&amp;_xlfn.XLOOKUP(C839,table_Termination[Connector],table_Termination[Abbreviation])&amp;"T-xxSALx("&amp;IF(D839="LFMC",0,IF(D839="MCC",1,3))&amp;IF(Q839="Bolt",1,0)&amp;IF(AL839="None",0,IF(AL839="1G",1,IF(AL839="4x4",2,3)))&amp;")")</f>
        <v/>
      </c>
      <c r="AC839" s="68" t="str">
        <f>IF(D839="MCC","MC Cable Wire Colors "&amp;_xlfn.XLOOKUP(C839,table_Termination[Connector],table_Termination[MCC_Wire_Colors]),"")</f>
        <v/>
      </c>
      <c r="AD839" s="69"/>
      <c r="AG839" t="e">
        <f>IF(AND(LEFT(C839,2)="L6",_xlfn.NUMBERVALUE(LEFT(U839,3))&gt;250),"1ph",_xlfn.XLOOKUP(C839,table_Termination[Connector],table_Termination[Phasing]))</f>
        <v>#N/A</v>
      </c>
      <c r="AH839" t="e">
        <f>_xlfn.XLOOKUP('Order Entry'!AG839,lookup!$O$3:$O$7,lookup!$P$3:$P$7)</f>
        <v>#N/A</v>
      </c>
      <c r="AI839" t="e">
        <f>_xlfn.XLOOKUP('Order Entry'!AG839,lookup!$O$3:$O$7,lookup!$Q$3:$Q$7)</f>
        <v>#N/A</v>
      </c>
      <c r="AJ839">
        <f t="shared" si="130"/>
        <v>0</v>
      </c>
      <c r="AK839" t="e">
        <f>_xlfn.XLOOKUP(C839,table_Termination[Connector],table_Termination[Plate_Hole])</f>
        <v>#N/A</v>
      </c>
      <c r="AL839" t="e">
        <f>_xlfn.XLOOKUP(V839,lookup!$AD$68:$AD$72,lookup!$AC$68:$AC$72)</f>
        <v>#N/A</v>
      </c>
      <c r="AM839" s="44" t="str" cm="1">
        <f t="array" ref="AM839">IF(C839="","",IF(_xlfn.XLOOKUP(C839,table_Termination[Connector],table_Termination[Plate_Hole])=1.6,{"4x4","1G"},IF(_xlfn.XLOOKUP(C839,table_Termination[Connector],table_Termination[Plate_Hole])=2.1,"4x4","None")))</f>
        <v/>
      </c>
      <c r="AO839" s="44" t="str" cm="1">
        <f t="array" ref="AO839">IF(AM839="","None",_xlfn.XLOOKUP(_xlfn.ANCHORARRAY(AM839),lookup!$AC$68:$AC$72,lookup!$AD$68:$AD$72))</f>
        <v>None</v>
      </c>
      <c r="AQ839" s="44" t="s">
        <v>283</v>
      </c>
      <c r="AR839" t="str">
        <f>IF(C839="","",_xlfn.XLOOKUP(_xlfn.XLOOKUP(C839,table_Termination[Connector],table_Termination[SQD_Breaker]),Table_Breaker[breaker],Table_Breaker[Description]))</f>
        <v/>
      </c>
      <c r="AS839" t="str">
        <f>IF(C839="","",_xlfn.XLOOKUP(_xlfn.XLOOKUP(C839,table_Termination[Connector],table_Termination[HV_Siem_Breaker]),Table_Breaker[breaker],Table_Breaker[Description],""))</f>
        <v/>
      </c>
      <c r="AT839" s="44" t="s">
        <v>283</v>
      </c>
      <c r="AU839" t="e">
        <f t="shared" si="134"/>
        <v>#N/A</v>
      </c>
      <c r="AV839" t="e">
        <f t="shared" si="135"/>
        <v>#N/A</v>
      </c>
      <c r="AW839" s="44" t="str" cm="1">
        <f t="array" ref="AW839">IF(D839="","",_xlfn.TOROW(lookup!A1020:A1032))</f>
        <v/>
      </c>
    </row>
    <row r="840" spans="1:49" x14ac:dyDescent="0.25">
      <c r="A840" s="56">
        <v>831</v>
      </c>
      <c r="B840" s="57" t="str">
        <f t="shared" si="131"/>
        <v/>
      </c>
      <c r="C840" s="58"/>
      <c r="D840" s="58"/>
      <c r="E840" s="57"/>
      <c r="F840" s="57" t="str">
        <f t="shared" si="132"/>
        <v/>
      </c>
      <c r="G840" s="57"/>
      <c r="H840" s="59"/>
      <c r="I840" s="59" t="s">
        <v>183</v>
      </c>
      <c r="J840" s="59" t="s">
        <v>183</v>
      </c>
      <c r="K840" s="59"/>
      <c r="L840" s="60" t="str">
        <f t="shared" si="136"/>
        <v/>
      </c>
      <c r="M840" s="60" t="str">
        <f t="shared" si="137"/>
        <v/>
      </c>
      <c r="N840" s="59"/>
      <c r="O840" s="59"/>
      <c r="P840" s="61"/>
      <c r="Q840" s="61"/>
      <c r="R840" s="62" t="str">
        <f>IF(C840="","",_xlfn.XLOOKUP(C840,table_Termination[Connector],table_Termination[Conduit_Size]))</f>
        <v/>
      </c>
      <c r="S840" s="63" t="str">
        <f>IF(C840="","",_xlfn.XLOOKUP(C840,table_Termination[Connector],table_Termination[Wire AWG]))</f>
        <v/>
      </c>
      <c r="T840" s="64" t="str">
        <f t="shared" si="129"/>
        <v/>
      </c>
      <c r="U840" s="65" t="str">
        <f>IF(C840="","",LEFT(_xlfn.XLOOKUP(C840,table_Termination[Connector],table_Termination[Voltage]),3))</f>
        <v/>
      </c>
      <c r="V840" s="66" t="str">
        <f t="shared" si="138"/>
        <v/>
      </c>
      <c r="W840" s="64" t="str" cm="1">
        <f t="array" aca="1" ref="W840" ca="1">IF(C840="","",IF(D840="MCC","------",IF(K840="","Black",_xlfn.XLOOKUP(K840,Table_RotateWireColor[circuit],INDIRECT("Table_RotateWireColor["&amp;U840&amp;"]")))))</f>
        <v/>
      </c>
      <c r="X840" s="64" t="str" cm="1">
        <f t="array" aca="1" ref="X840" ca="1">IF(C840="","",IF(D840="MCC","-----",IF(AH840=1,"-",IF(K840="","Red",_xlfn.XLOOKUP(L840,Table_RotateWireColor[circuit],INDIRECT("Table_RotateWireColor["&amp;U840&amp;"]"))))))</f>
        <v/>
      </c>
      <c r="Y840" s="64" t="str" cm="1">
        <f t="array" aca="1" ref="Y840" ca="1">IF(C840="","",IF(D840="MCC","-----",IF(AH840&lt;=2,"-",IF(K840="","Blue",_xlfn.XLOOKUP(M840,Table_RotateWireColor[circuit],INDIRECT("Table_RotateWireColor["&amp;U840&amp;"]"))))))</f>
        <v/>
      </c>
      <c r="Z840" s="64" t="str" cm="1">
        <f t="array" aca="1" ref="Z840" ca="1">IF(C840="","",IF(D840="MCC","-----",IF(AI840&lt;&gt;1,"-",IF(K840="","White",_xlfn.XLOOKUP("N",Table_RotateWireColor[circuit],INDIRECT("Table_RotateWireColor["&amp;U840&amp;"]"))))))</f>
        <v/>
      </c>
      <c r="AA840" s="64" t="str">
        <f t="shared" si="133"/>
        <v/>
      </c>
      <c r="AB840" s="67" t="str">
        <f>IF(C840="","","PWxx-"&amp;_xlfn.XLOOKUP(C840,table_Termination[Connector],table_Termination[Abbreviation])&amp;"T-xxSALx("&amp;IF(D840="LFMC",0,IF(D840="MCC",1,3))&amp;IF(Q840="Bolt",1,0)&amp;IF(AL840="None",0,IF(AL840="1G",1,IF(AL840="4x4",2,3)))&amp;")")</f>
        <v/>
      </c>
      <c r="AC840" s="68" t="str">
        <f>IF(D840="MCC","MC Cable Wire Colors "&amp;_xlfn.XLOOKUP(C840,table_Termination[Connector],table_Termination[MCC_Wire_Colors]),"")</f>
        <v/>
      </c>
      <c r="AD840" s="69"/>
      <c r="AG840" t="e">
        <f>IF(AND(LEFT(C840,2)="L6",_xlfn.NUMBERVALUE(LEFT(U840,3))&gt;250),"1ph",_xlfn.XLOOKUP(C840,table_Termination[Connector],table_Termination[Phasing]))</f>
        <v>#N/A</v>
      </c>
      <c r="AH840" t="e">
        <f>_xlfn.XLOOKUP('Order Entry'!AG840,lookup!$O$3:$O$7,lookup!$P$3:$P$7)</f>
        <v>#N/A</v>
      </c>
      <c r="AI840" t="e">
        <f>_xlfn.XLOOKUP('Order Entry'!AG840,lookup!$O$3:$O$7,lookup!$Q$3:$Q$7)</f>
        <v>#N/A</v>
      </c>
      <c r="AJ840">
        <f t="shared" si="130"/>
        <v>0</v>
      </c>
      <c r="AK840" t="e">
        <f>_xlfn.XLOOKUP(C840,table_Termination[Connector],table_Termination[Plate_Hole])</f>
        <v>#N/A</v>
      </c>
      <c r="AL840" t="e">
        <f>_xlfn.XLOOKUP(V840,lookup!$AD$68:$AD$72,lookup!$AC$68:$AC$72)</f>
        <v>#N/A</v>
      </c>
      <c r="AM840" s="44" t="str" cm="1">
        <f t="array" ref="AM840">IF(C840="","",IF(_xlfn.XLOOKUP(C840,table_Termination[Connector],table_Termination[Plate_Hole])=1.6,{"4x4","1G"},IF(_xlfn.XLOOKUP(C840,table_Termination[Connector],table_Termination[Plate_Hole])=2.1,"4x4","None")))</f>
        <v/>
      </c>
      <c r="AO840" s="44" t="str" cm="1">
        <f t="array" ref="AO840">IF(AM840="","None",_xlfn.XLOOKUP(_xlfn.ANCHORARRAY(AM840),lookup!$AC$68:$AC$72,lookup!$AD$68:$AD$72))</f>
        <v>None</v>
      </c>
      <c r="AQ840" s="44" t="s">
        <v>283</v>
      </c>
      <c r="AR840" t="str">
        <f>IF(C840="","",_xlfn.XLOOKUP(_xlfn.XLOOKUP(C840,table_Termination[Connector],table_Termination[SQD_Breaker]),Table_Breaker[breaker],Table_Breaker[Description]))</f>
        <v/>
      </c>
      <c r="AS840" t="str">
        <f>IF(C840="","",_xlfn.XLOOKUP(_xlfn.XLOOKUP(C840,table_Termination[Connector],table_Termination[HV_Siem_Breaker]),Table_Breaker[breaker],Table_Breaker[Description],""))</f>
        <v/>
      </c>
      <c r="AT840" s="44" t="s">
        <v>283</v>
      </c>
      <c r="AU840" t="e">
        <f t="shared" si="134"/>
        <v>#N/A</v>
      </c>
      <c r="AV840" t="e">
        <f t="shared" si="135"/>
        <v>#N/A</v>
      </c>
      <c r="AW840" s="44" t="str" cm="1">
        <f t="array" ref="AW840">IF(D840="","",_xlfn.TOROW(lookup!A1021:A1033))</f>
        <v/>
      </c>
    </row>
    <row r="841" spans="1:49" x14ac:dyDescent="0.25">
      <c r="A841" s="56">
        <v>832</v>
      </c>
      <c r="B841" s="57" t="str">
        <f t="shared" si="131"/>
        <v/>
      </c>
      <c r="C841" s="58"/>
      <c r="D841" s="58"/>
      <c r="E841" s="57"/>
      <c r="F841" s="57" t="str">
        <f t="shared" si="132"/>
        <v/>
      </c>
      <c r="G841" s="57"/>
      <c r="H841" s="59"/>
      <c r="I841" s="59" t="s">
        <v>183</v>
      </c>
      <c r="J841" s="59" t="s">
        <v>183</v>
      </c>
      <c r="K841" s="59"/>
      <c r="L841" s="60" t="str">
        <f t="shared" si="136"/>
        <v/>
      </c>
      <c r="M841" s="60" t="str">
        <f t="shared" si="137"/>
        <v/>
      </c>
      <c r="N841" s="59"/>
      <c r="O841" s="59"/>
      <c r="P841" s="61"/>
      <c r="Q841" s="61"/>
      <c r="R841" s="62" t="str">
        <f>IF(C841="","",_xlfn.XLOOKUP(C841,table_Termination[Connector],table_Termination[Conduit_Size]))</f>
        <v/>
      </c>
      <c r="S841" s="63" t="str">
        <f>IF(C841="","",_xlfn.XLOOKUP(C841,table_Termination[Connector],table_Termination[Wire AWG]))</f>
        <v/>
      </c>
      <c r="T841" s="64" t="str">
        <f t="shared" si="129"/>
        <v/>
      </c>
      <c r="U841" s="65" t="str">
        <f>IF(C841="","",LEFT(_xlfn.XLOOKUP(C841,table_Termination[Connector],table_Termination[Voltage]),3))</f>
        <v/>
      </c>
      <c r="V841" s="66" t="str">
        <f t="shared" si="138"/>
        <v/>
      </c>
      <c r="W841" s="64" t="str" cm="1">
        <f t="array" aca="1" ref="W841" ca="1">IF(C841="","",IF(D841="MCC","------",IF(K841="","Black",_xlfn.XLOOKUP(K841,Table_RotateWireColor[circuit],INDIRECT("Table_RotateWireColor["&amp;U841&amp;"]")))))</f>
        <v/>
      </c>
      <c r="X841" s="64" t="str" cm="1">
        <f t="array" aca="1" ref="X841" ca="1">IF(C841="","",IF(D841="MCC","-----",IF(AH841=1,"-",IF(K841="","Red",_xlfn.XLOOKUP(L841,Table_RotateWireColor[circuit],INDIRECT("Table_RotateWireColor["&amp;U841&amp;"]"))))))</f>
        <v/>
      </c>
      <c r="Y841" s="64" t="str" cm="1">
        <f t="array" aca="1" ref="Y841" ca="1">IF(C841="","",IF(D841="MCC","-----",IF(AH841&lt;=2,"-",IF(K841="","Blue",_xlfn.XLOOKUP(M841,Table_RotateWireColor[circuit],INDIRECT("Table_RotateWireColor["&amp;U841&amp;"]"))))))</f>
        <v/>
      </c>
      <c r="Z841" s="64" t="str" cm="1">
        <f t="array" aca="1" ref="Z841" ca="1">IF(C841="","",IF(D841="MCC","-----",IF(AI841&lt;&gt;1,"-",IF(K841="","White",_xlfn.XLOOKUP("N",Table_RotateWireColor[circuit],INDIRECT("Table_RotateWireColor["&amp;U841&amp;"]"))))))</f>
        <v/>
      </c>
      <c r="AA841" s="64" t="str">
        <f t="shared" si="133"/>
        <v/>
      </c>
      <c r="AB841" s="67" t="str">
        <f>IF(C841="","","PWxx-"&amp;_xlfn.XLOOKUP(C841,table_Termination[Connector],table_Termination[Abbreviation])&amp;"T-xxSALx("&amp;IF(D841="LFMC",0,IF(D841="MCC",1,3))&amp;IF(Q841="Bolt",1,0)&amp;IF(AL841="None",0,IF(AL841="1G",1,IF(AL841="4x4",2,3)))&amp;")")</f>
        <v/>
      </c>
      <c r="AC841" s="68" t="str">
        <f>IF(D841="MCC","MC Cable Wire Colors "&amp;_xlfn.XLOOKUP(C841,table_Termination[Connector],table_Termination[MCC_Wire_Colors]),"")</f>
        <v/>
      </c>
      <c r="AD841" s="69"/>
      <c r="AG841" t="e">
        <f>IF(AND(LEFT(C841,2)="L6",_xlfn.NUMBERVALUE(LEFT(U841,3))&gt;250),"1ph",_xlfn.XLOOKUP(C841,table_Termination[Connector],table_Termination[Phasing]))</f>
        <v>#N/A</v>
      </c>
      <c r="AH841" t="e">
        <f>_xlfn.XLOOKUP('Order Entry'!AG841,lookup!$O$3:$O$7,lookup!$P$3:$P$7)</f>
        <v>#N/A</v>
      </c>
      <c r="AI841" t="e">
        <f>_xlfn.XLOOKUP('Order Entry'!AG841,lookup!$O$3:$O$7,lookup!$Q$3:$Q$7)</f>
        <v>#N/A</v>
      </c>
      <c r="AJ841">
        <f t="shared" si="130"/>
        <v>0</v>
      </c>
      <c r="AK841" t="e">
        <f>_xlfn.XLOOKUP(C841,table_Termination[Connector],table_Termination[Plate_Hole])</f>
        <v>#N/A</v>
      </c>
      <c r="AL841" t="e">
        <f>_xlfn.XLOOKUP(V841,lookup!$AD$68:$AD$72,lookup!$AC$68:$AC$72)</f>
        <v>#N/A</v>
      </c>
      <c r="AM841" s="44" t="str" cm="1">
        <f t="array" ref="AM841">IF(C841="","",IF(_xlfn.XLOOKUP(C841,table_Termination[Connector],table_Termination[Plate_Hole])=1.6,{"4x4","1G"},IF(_xlfn.XLOOKUP(C841,table_Termination[Connector],table_Termination[Plate_Hole])=2.1,"4x4","None")))</f>
        <v/>
      </c>
      <c r="AO841" s="44" t="str" cm="1">
        <f t="array" ref="AO841">IF(AM841="","None",_xlfn.XLOOKUP(_xlfn.ANCHORARRAY(AM841),lookup!$AC$68:$AC$72,lookup!$AD$68:$AD$72))</f>
        <v>None</v>
      </c>
      <c r="AQ841" s="44" t="s">
        <v>283</v>
      </c>
      <c r="AR841" t="str">
        <f>IF(C841="","",_xlfn.XLOOKUP(_xlfn.XLOOKUP(C841,table_Termination[Connector],table_Termination[SQD_Breaker]),Table_Breaker[breaker],Table_Breaker[Description]))</f>
        <v/>
      </c>
      <c r="AS841" t="str">
        <f>IF(C841="","",_xlfn.XLOOKUP(_xlfn.XLOOKUP(C841,table_Termination[Connector],table_Termination[HV_Siem_Breaker]),Table_Breaker[breaker],Table_Breaker[Description],""))</f>
        <v/>
      </c>
      <c r="AT841" s="44" t="s">
        <v>283</v>
      </c>
      <c r="AU841" t="e">
        <f t="shared" si="134"/>
        <v>#N/A</v>
      </c>
      <c r="AV841" t="e">
        <f t="shared" si="135"/>
        <v>#N/A</v>
      </c>
      <c r="AW841" s="44" t="str" cm="1">
        <f t="array" ref="AW841">IF(D841="","",_xlfn.TOROW(lookup!A1022:A1034))</f>
        <v/>
      </c>
    </row>
    <row r="842" spans="1:49" x14ac:dyDescent="0.25">
      <c r="A842" s="56">
        <v>833</v>
      </c>
      <c r="B842" s="57" t="str">
        <f t="shared" si="131"/>
        <v/>
      </c>
      <c r="C842" s="58"/>
      <c r="D842" s="58"/>
      <c r="E842" s="57"/>
      <c r="F842" s="57" t="str">
        <f t="shared" si="132"/>
        <v/>
      </c>
      <c r="G842" s="57"/>
      <c r="H842" s="59"/>
      <c r="I842" s="59" t="s">
        <v>183</v>
      </c>
      <c r="J842" s="59" t="s">
        <v>183</v>
      </c>
      <c r="K842" s="59"/>
      <c r="L842" s="60" t="str">
        <f t="shared" si="136"/>
        <v/>
      </c>
      <c r="M842" s="60" t="str">
        <f t="shared" si="137"/>
        <v/>
      </c>
      <c r="N842" s="59"/>
      <c r="O842" s="59"/>
      <c r="P842" s="61"/>
      <c r="Q842" s="61"/>
      <c r="R842" s="62" t="str">
        <f>IF(C842="","",_xlfn.XLOOKUP(C842,table_Termination[Connector],table_Termination[Conduit_Size]))</f>
        <v/>
      </c>
      <c r="S842" s="63" t="str">
        <f>IF(C842="","",_xlfn.XLOOKUP(C842,table_Termination[Connector],table_Termination[Wire AWG]))</f>
        <v/>
      </c>
      <c r="T842" s="64" t="str">
        <f t="shared" ref="T842:T905" si="139">IF(C842="","",IF(S842&lt;6,8,10))</f>
        <v/>
      </c>
      <c r="U842" s="65" t="str">
        <f>IF(C842="","",LEFT(_xlfn.XLOOKUP(C842,table_Termination[Connector],table_Termination[Voltage]),3))</f>
        <v/>
      </c>
      <c r="V842" s="66" t="str">
        <f t="shared" si="138"/>
        <v/>
      </c>
      <c r="W842" s="64" t="str" cm="1">
        <f t="array" aca="1" ref="W842" ca="1">IF(C842="","",IF(D842="MCC","------",IF(K842="","Black",_xlfn.XLOOKUP(K842,Table_RotateWireColor[circuit],INDIRECT("Table_RotateWireColor["&amp;U842&amp;"]")))))</f>
        <v/>
      </c>
      <c r="X842" s="64" t="str" cm="1">
        <f t="array" aca="1" ref="X842" ca="1">IF(C842="","",IF(D842="MCC","-----",IF(AH842=1,"-",IF(K842="","Red",_xlfn.XLOOKUP(L842,Table_RotateWireColor[circuit],INDIRECT("Table_RotateWireColor["&amp;U842&amp;"]"))))))</f>
        <v/>
      </c>
      <c r="Y842" s="64" t="str" cm="1">
        <f t="array" aca="1" ref="Y842" ca="1">IF(C842="","",IF(D842="MCC","-----",IF(AH842&lt;=2,"-",IF(K842="","Blue",_xlfn.XLOOKUP(M842,Table_RotateWireColor[circuit],INDIRECT("Table_RotateWireColor["&amp;U842&amp;"]"))))))</f>
        <v/>
      </c>
      <c r="Z842" s="64" t="str" cm="1">
        <f t="array" aca="1" ref="Z842" ca="1">IF(C842="","",IF(D842="MCC","-----",IF(AI842&lt;&gt;1,"-",IF(K842="","White",_xlfn.XLOOKUP("N",Table_RotateWireColor[circuit],INDIRECT("Table_RotateWireColor["&amp;U842&amp;"]"))))))</f>
        <v/>
      </c>
      <c r="AA842" s="64" t="str">
        <f t="shared" si="133"/>
        <v/>
      </c>
      <c r="AB842" s="67" t="str">
        <f>IF(C842="","","PWxx-"&amp;_xlfn.XLOOKUP(C842,table_Termination[Connector],table_Termination[Abbreviation])&amp;"T-xxSALx("&amp;IF(D842="LFMC",0,IF(D842="MCC",1,3))&amp;IF(Q842="Bolt",1,0)&amp;IF(AL842="None",0,IF(AL842="1G",1,IF(AL842="4x4",2,3)))&amp;")")</f>
        <v/>
      </c>
      <c r="AC842" s="68" t="str">
        <f>IF(D842="MCC","MC Cable Wire Colors "&amp;_xlfn.XLOOKUP(C842,table_Termination[Connector],table_Termination[MCC_Wire_Colors]),"")</f>
        <v/>
      </c>
      <c r="AD842" s="69"/>
      <c r="AG842" t="e">
        <f>IF(AND(LEFT(C842,2)="L6",_xlfn.NUMBERVALUE(LEFT(U842,3))&gt;250),"1ph",_xlfn.XLOOKUP(C842,table_Termination[Connector],table_Termination[Phasing]))</f>
        <v>#N/A</v>
      </c>
      <c r="AH842" t="e">
        <f>_xlfn.XLOOKUP('Order Entry'!AG842,lookup!$O$3:$O$7,lookup!$P$3:$P$7)</f>
        <v>#N/A</v>
      </c>
      <c r="AI842" t="e">
        <f>_xlfn.XLOOKUP('Order Entry'!AG842,lookup!$O$3:$O$7,lookup!$Q$3:$Q$7)</f>
        <v>#N/A</v>
      </c>
      <c r="AJ842">
        <f t="shared" ref="AJ842:AJ905" si="140">IF(_xlfn.NUMBERVALUE(LEFT(K842,3))=120,208,_xlfn.NUMBERVALUE(LEFT(K842,3)))</f>
        <v>0</v>
      </c>
      <c r="AK842" t="e">
        <f>_xlfn.XLOOKUP(C842,table_Termination[Connector],table_Termination[Plate_Hole])</f>
        <v>#N/A</v>
      </c>
      <c r="AL842" t="e">
        <f>_xlfn.XLOOKUP(V842,lookup!$AD$68:$AD$72,lookup!$AC$68:$AC$72)</f>
        <v>#N/A</v>
      </c>
      <c r="AM842" s="44" t="str" cm="1">
        <f t="array" ref="AM842">IF(C842="","",IF(_xlfn.XLOOKUP(C842,table_Termination[Connector],table_Termination[Plate_Hole])=1.6,{"4x4","1G"},IF(_xlfn.XLOOKUP(C842,table_Termination[Connector],table_Termination[Plate_Hole])=2.1,"4x4","None")))</f>
        <v/>
      </c>
      <c r="AO842" s="44" t="str" cm="1">
        <f t="array" ref="AO842">IF(AM842="","None",_xlfn.XLOOKUP(_xlfn.ANCHORARRAY(AM842),lookup!$AC$68:$AC$72,lookup!$AD$68:$AD$72))</f>
        <v>None</v>
      </c>
      <c r="AQ842" s="44" t="s">
        <v>283</v>
      </c>
      <c r="AR842" t="str">
        <f>IF(C842="","",_xlfn.XLOOKUP(_xlfn.XLOOKUP(C842,table_Termination[Connector],table_Termination[SQD_Breaker]),Table_Breaker[breaker],Table_Breaker[Description]))</f>
        <v/>
      </c>
      <c r="AS842" t="str">
        <f>IF(C842="","",_xlfn.XLOOKUP(_xlfn.XLOOKUP(C842,table_Termination[Connector],table_Termination[HV_Siem_Breaker]),Table_Breaker[breaker],Table_Breaker[Description],""))</f>
        <v/>
      </c>
      <c r="AT842" s="44" t="s">
        <v>283</v>
      </c>
      <c r="AU842" t="e">
        <f t="shared" si="134"/>
        <v>#N/A</v>
      </c>
      <c r="AV842" t="e">
        <f t="shared" si="135"/>
        <v>#N/A</v>
      </c>
      <c r="AW842" s="44" t="str" cm="1">
        <f t="array" ref="AW842">IF(D842="","",_xlfn.TOROW(lookup!A1023:A1035))</f>
        <v/>
      </c>
    </row>
    <row r="843" spans="1:49" x14ac:dyDescent="0.25">
      <c r="A843" s="56">
        <v>834</v>
      </c>
      <c r="B843" s="57" t="str">
        <f t="shared" ref="B843:B906" si="141">IF(C843="","",1)</f>
        <v/>
      </c>
      <c r="C843" s="58"/>
      <c r="D843" s="58"/>
      <c r="E843" s="57"/>
      <c r="F843" s="57" t="str">
        <f t="shared" ref="F843:F906" si="142">IF(E843="","",6)</f>
        <v/>
      </c>
      <c r="G843" s="57"/>
      <c r="H843" s="59"/>
      <c r="I843" s="59" t="s">
        <v>183</v>
      </c>
      <c r="J843" s="59" t="s">
        <v>183</v>
      </c>
      <c r="K843" s="59"/>
      <c r="L843" s="60" t="str">
        <f t="shared" si="136"/>
        <v/>
      </c>
      <c r="M843" s="60" t="str">
        <f t="shared" si="137"/>
        <v/>
      </c>
      <c r="N843" s="59"/>
      <c r="O843" s="59"/>
      <c r="P843" s="61"/>
      <c r="Q843" s="61"/>
      <c r="R843" s="62" t="str">
        <f>IF(C843="","",_xlfn.XLOOKUP(C843,table_Termination[Connector],table_Termination[Conduit_Size]))</f>
        <v/>
      </c>
      <c r="S843" s="63" t="str">
        <f>IF(C843="","",_xlfn.XLOOKUP(C843,table_Termination[Connector],table_Termination[Wire AWG]))</f>
        <v/>
      </c>
      <c r="T843" s="64" t="str">
        <f t="shared" si="139"/>
        <v/>
      </c>
      <c r="U843" s="65" t="str">
        <f>IF(C843="","",LEFT(_xlfn.XLOOKUP(C843,table_Termination[Connector],table_Termination[Voltage]),3))</f>
        <v/>
      </c>
      <c r="V843" s="66" t="str">
        <f t="shared" si="138"/>
        <v/>
      </c>
      <c r="W843" s="64" t="str" cm="1">
        <f t="array" aca="1" ref="W843" ca="1">IF(C843="","",IF(D843="MCC","------",IF(K843="","Black",_xlfn.XLOOKUP(K843,Table_RotateWireColor[circuit],INDIRECT("Table_RotateWireColor["&amp;U843&amp;"]")))))</f>
        <v/>
      </c>
      <c r="X843" s="64" t="str" cm="1">
        <f t="array" aca="1" ref="X843" ca="1">IF(C843="","",IF(D843="MCC","-----",IF(AH843=1,"-",IF(K843="","Red",_xlfn.XLOOKUP(L843,Table_RotateWireColor[circuit],INDIRECT("Table_RotateWireColor["&amp;U843&amp;"]"))))))</f>
        <v/>
      </c>
      <c r="Y843" s="64" t="str" cm="1">
        <f t="array" aca="1" ref="Y843" ca="1">IF(C843="","",IF(D843="MCC","-----",IF(AH843&lt;=2,"-",IF(K843="","Blue",_xlfn.XLOOKUP(M843,Table_RotateWireColor[circuit],INDIRECT("Table_RotateWireColor["&amp;U843&amp;"]"))))))</f>
        <v/>
      </c>
      <c r="Z843" s="64" t="str" cm="1">
        <f t="array" aca="1" ref="Z843" ca="1">IF(C843="","",IF(D843="MCC","-----",IF(AI843&lt;&gt;1,"-",IF(K843="","White",_xlfn.XLOOKUP("N",Table_RotateWireColor[circuit],INDIRECT("Table_RotateWireColor["&amp;U843&amp;"]"))))))</f>
        <v/>
      </c>
      <c r="AA843" s="64" t="str">
        <f t="shared" ref="AA843:AA906" si="143">IF(C843="","",IF(D843="MCC","--&gt;","Green"))</f>
        <v/>
      </c>
      <c r="AB843" s="67" t="str">
        <f>IF(C843="","","PWxx-"&amp;_xlfn.XLOOKUP(C843,table_Termination[Connector],table_Termination[Abbreviation])&amp;"T-xxSALx("&amp;IF(D843="LFMC",0,IF(D843="MCC",1,3))&amp;IF(Q843="Bolt",1,0)&amp;IF(AL843="None",0,IF(AL843="1G",1,IF(AL843="4x4",2,3)))&amp;")")</f>
        <v/>
      </c>
      <c r="AC843" s="68" t="str">
        <f>IF(D843="MCC","MC Cable Wire Colors "&amp;_xlfn.XLOOKUP(C843,table_Termination[Connector],table_Termination[MCC_Wire_Colors]),"")</f>
        <v/>
      </c>
      <c r="AD843" s="69"/>
      <c r="AG843" t="e">
        <f>IF(AND(LEFT(C843,2)="L6",_xlfn.NUMBERVALUE(LEFT(U843,3))&gt;250),"1ph",_xlfn.XLOOKUP(C843,table_Termination[Connector],table_Termination[Phasing]))</f>
        <v>#N/A</v>
      </c>
      <c r="AH843" t="e">
        <f>_xlfn.XLOOKUP('Order Entry'!AG843,lookup!$O$3:$O$7,lookup!$P$3:$P$7)</f>
        <v>#N/A</v>
      </c>
      <c r="AI843" t="e">
        <f>_xlfn.XLOOKUP('Order Entry'!AG843,lookup!$O$3:$O$7,lookup!$Q$3:$Q$7)</f>
        <v>#N/A</v>
      </c>
      <c r="AJ843">
        <f t="shared" si="140"/>
        <v>0</v>
      </c>
      <c r="AK843" t="e">
        <f>_xlfn.XLOOKUP(C843,table_Termination[Connector],table_Termination[Plate_Hole])</f>
        <v>#N/A</v>
      </c>
      <c r="AL843" t="e">
        <f>_xlfn.XLOOKUP(V843,lookup!$AD$68:$AD$72,lookup!$AC$68:$AC$72)</f>
        <v>#N/A</v>
      </c>
      <c r="AM843" s="44" t="str" cm="1">
        <f t="array" ref="AM843">IF(C843="","",IF(_xlfn.XLOOKUP(C843,table_Termination[Connector],table_Termination[Plate_Hole])=1.6,{"4x4","1G"},IF(_xlfn.XLOOKUP(C843,table_Termination[Connector],table_Termination[Plate_Hole])=2.1,"4x4","None")))</f>
        <v/>
      </c>
      <c r="AO843" s="44" t="str" cm="1">
        <f t="array" ref="AO843">IF(AM843="","None",_xlfn.XLOOKUP(_xlfn.ANCHORARRAY(AM843),lookup!$AC$68:$AC$72,lookup!$AD$68:$AD$72))</f>
        <v>None</v>
      </c>
      <c r="AQ843" s="44" t="s">
        <v>283</v>
      </c>
      <c r="AR843" t="str">
        <f>IF(C843="","",_xlfn.XLOOKUP(_xlfn.XLOOKUP(C843,table_Termination[Connector],table_Termination[SQD_Breaker]),Table_Breaker[breaker],Table_Breaker[Description]))</f>
        <v/>
      </c>
      <c r="AS843" t="str">
        <f>IF(C843="","",_xlfn.XLOOKUP(_xlfn.XLOOKUP(C843,table_Termination[Connector],table_Termination[HV_Siem_Breaker]),Table_Breaker[breaker],Table_Breaker[Description],""))</f>
        <v/>
      </c>
      <c r="AT843" s="44" t="s">
        <v>283</v>
      </c>
      <c r="AU843" t="e">
        <f t="shared" si="134"/>
        <v>#N/A</v>
      </c>
      <c r="AV843" t="e">
        <f t="shared" si="135"/>
        <v>#N/A</v>
      </c>
      <c r="AW843" s="44" t="str" cm="1">
        <f t="array" ref="AW843">IF(D843="","",_xlfn.TOROW(lookup!A1024:A1036))</f>
        <v/>
      </c>
    </row>
    <row r="844" spans="1:49" x14ac:dyDescent="0.25">
      <c r="A844" s="56">
        <v>835</v>
      </c>
      <c r="B844" s="57" t="str">
        <f t="shared" si="141"/>
        <v/>
      </c>
      <c r="C844" s="58"/>
      <c r="D844" s="58"/>
      <c r="E844" s="57"/>
      <c r="F844" s="57" t="str">
        <f t="shared" si="142"/>
        <v/>
      </c>
      <c r="G844" s="57"/>
      <c r="H844" s="59"/>
      <c r="I844" s="59" t="s">
        <v>183</v>
      </c>
      <c r="J844" s="59" t="s">
        <v>183</v>
      </c>
      <c r="K844" s="59"/>
      <c r="L844" s="60" t="str">
        <f t="shared" si="136"/>
        <v/>
      </c>
      <c r="M844" s="60" t="str">
        <f t="shared" si="137"/>
        <v/>
      </c>
      <c r="N844" s="59"/>
      <c r="O844" s="59"/>
      <c r="P844" s="61"/>
      <c r="Q844" s="61"/>
      <c r="R844" s="62" t="str">
        <f>IF(C844="","",_xlfn.XLOOKUP(C844,table_Termination[Connector],table_Termination[Conduit_Size]))</f>
        <v/>
      </c>
      <c r="S844" s="63" t="str">
        <f>IF(C844="","",_xlfn.XLOOKUP(C844,table_Termination[Connector],table_Termination[Wire AWG]))</f>
        <v/>
      </c>
      <c r="T844" s="64" t="str">
        <f t="shared" si="139"/>
        <v/>
      </c>
      <c r="U844" s="65" t="str">
        <f>IF(C844="","",LEFT(_xlfn.XLOOKUP(C844,table_Termination[Connector],table_Termination[Voltage]),3))</f>
        <v/>
      </c>
      <c r="V844" s="66" t="str">
        <f t="shared" si="138"/>
        <v/>
      </c>
      <c r="W844" s="64" t="str" cm="1">
        <f t="array" aca="1" ref="W844" ca="1">IF(C844="","",IF(D844="MCC","------",IF(K844="","Black",_xlfn.XLOOKUP(K844,Table_RotateWireColor[circuit],INDIRECT("Table_RotateWireColor["&amp;U844&amp;"]")))))</f>
        <v/>
      </c>
      <c r="X844" s="64" t="str" cm="1">
        <f t="array" aca="1" ref="X844" ca="1">IF(C844="","",IF(D844="MCC","-----",IF(AH844=1,"-",IF(K844="","Red",_xlfn.XLOOKUP(L844,Table_RotateWireColor[circuit],INDIRECT("Table_RotateWireColor["&amp;U844&amp;"]"))))))</f>
        <v/>
      </c>
      <c r="Y844" s="64" t="str" cm="1">
        <f t="array" aca="1" ref="Y844" ca="1">IF(C844="","",IF(D844="MCC","-----",IF(AH844&lt;=2,"-",IF(K844="","Blue",_xlfn.XLOOKUP(M844,Table_RotateWireColor[circuit],INDIRECT("Table_RotateWireColor["&amp;U844&amp;"]"))))))</f>
        <v/>
      </c>
      <c r="Z844" s="64" t="str" cm="1">
        <f t="array" aca="1" ref="Z844" ca="1">IF(C844="","",IF(D844="MCC","-----",IF(AI844&lt;&gt;1,"-",IF(K844="","White",_xlfn.XLOOKUP("N",Table_RotateWireColor[circuit],INDIRECT("Table_RotateWireColor["&amp;U844&amp;"]"))))))</f>
        <v/>
      </c>
      <c r="AA844" s="64" t="str">
        <f t="shared" si="143"/>
        <v/>
      </c>
      <c r="AB844" s="67" t="str">
        <f>IF(C844="","","PWxx-"&amp;_xlfn.XLOOKUP(C844,table_Termination[Connector],table_Termination[Abbreviation])&amp;"T-xxSALx("&amp;IF(D844="LFMC",0,IF(D844="MCC",1,3))&amp;IF(Q844="Bolt",1,0)&amp;IF(AL844="None",0,IF(AL844="1G",1,IF(AL844="4x4",2,3)))&amp;")")</f>
        <v/>
      </c>
      <c r="AC844" s="68" t="str">
        <f>IF(D844="MCC","MC Cable Wire Colors "&amp;_xlfn.XLOOKUP(C844,table_Termination[Connector],table_Termination[MCC_Wire_Colors]),"")</f>
        <v/>
      </c>
      <c r="AD844" s="69"/>
      <c r="AG844" t="e">
        <f>IF(AND(LEFT(C844,2)="L6",_xlfn.NUMBERVALUE(LEFT(U844,3))&gt;250),"1ph",_xlfn.XLOOKUP(C844,table_Termination[Connector],table_Termination[Phasing]))</f>
        <v>#N/A</v>
      </c>
      <c r="AH844" t="e">
        <f>_xlfn.XLOOKUP('Order Entry'!AG844,lookup!$O$3:$O$7,lookup!$P$3:$P$7)</f>
        <v>#N/A</v>
      </c>
      <c r="AI844" t="e">
        <f>_xlfn.XLOOKUP('Order Entry'!AG844,lookup!$O$3:$O$7,lookup!$Q$3:$Q$7)</f>
        <v>#N/A</v>
      </c>
      <c r="AJ844">
        <f t="shared" si="140"/>
        <v>0</v>
      </c>
      <c r="AK844" t="e">
        <f>_xlfn.XLOOKUP(C844,table_Termination[Connector],table_Termination[Plate_Hole])</f>
        <v>#N/A</v>
      </c>
      <c r="AL844" t="e">
        <f>_xlfn.XLOOKUP(V844,lookup!$AD$68:$AD$72,lookup!$AC$68:$AC$72)</f>
        <v>#N/A</v>
      </c>
      <c r="AM844" s="44" t="str" cm="1">
        <f t="array" ref="AM844">IF(C844="","",IF(_xlfn.XLOOKUP(C844,table_Termination[Connector],table_Termination[Plate_Hole])=1.6,{"4x4","1G"},IF(_xlfn.XLOOKUP(C844,table_Termination[Connector],table_Termination[Plate_Hole])=2.1,"4x4","None")))</f>
        <v/>
      </c>
      <c r="AO844" s="44" t="str" cm="1">
        <f t="array" ref="AO844">IF(AM844="","None",_xlfn.XLOOKUP(_xlfn.ANCHORARRAY(AM844),lookup!$AC$68:$AC$72,lookup!$AD$68:$AD$72))</f>
        <v>None</v>
      </c>
      <c r="AQ844" s="44" t="s">
        <v>283</v>
      </c>
      <c r="AR844" t="str">
        <f>IF(C844="","",_xlfn.XLOOKUP(_xlfn.XLOOKUP(C844,table_Termination[Connector],table_Termination[SQD_Breaker]),Table_Breaker[breaker],Table_Breaker[Description]))</f>
        <v/>
      </c>
      <c r="AS844" t="str">
        <f>IF(C844="","",_xlfn.XLOOKUP(_xlfn.XLOOKUP(C844,table_Termination[Connector],table_Termination[HV_Siem_Breaker]),Table_Breaker[breaker],Table_Breaker[Description],""))</f>
        <v/>
      </c>
      <c r="AT844" s="44" t="s">
        <v>283</v>
      </c>
      <c r="AU844" t="e">
        <f t="shared" ref="AU844:AU907" si="144">IF(OR(AL844="",AL844="None"),"","1 Bolt")</f>
        <v>#N/A</v>
      </c>
      <c r="AV844" t="e">
        <f t="shared" ref="AV844:AV907" si="145">IF(OR(AL844="",AL844="None",AL844="60AH",AL844="2030AH",AL844="4x4"),"","2 Bolt Bracket")</f>
        <v>#N/A</v>
      </c>
      <c r="AW844" s="44" t="str" cm="1">
        <f t="array" ref="AW844">IF(D844="","",_xlfn.TOROW(lookup!A1025:A1037))</f>
        <v/>
      </c>
    </row>
    <row r="845" spans="1:49" x14ac:dyDescent="0.25">
      <c r="A845" s="56">
        <v>836</v>
      </c>
      <c r="B845" s="57" t="str">
        <f t="shared" si="141"/>
        <v/>
      </c>
      <c r="C845" s="58"/>
      <c r="D845" s="58"/>
      <c r="E845" s="57"/>
      <c r="F845" s="57" t="str">
        <f t="shared" si="142"/>
        <v/>
      </c>
      <c r="G845" s="57"/>
      <c r="H845" s="59"/>
      <c r="I845" s="59" t="s">
        <v>183</v>
      </c>
      <c r="J845" s="59" t="s">
        <v>183</v>
      </c>
      <c r="K845" s="59"/>
      <c r="L845" s="60" t="str">
        <f t="shared" si="136"/>
        <v/>
      </c>
      <c r="M845" s="60" t="str">
        <f t="shared" si="137"/>
        <v/>
      </c>
      <c r="N845" s="59"/>
      <c r="O845" s="59"/>
      <c r="P845" s="61"/>
      <c r="Q845" s="61"/>
      <c r="R845" s="62" t="str">
        <f>IF(C845="","",_xlfn.XLOOKUP(C845,table_Termination[Connector],table_Termination[Conduit_Size]))</f>
        <v/>
      </c>
      <c r="S845" s="63" t="str">
        <f>IF(C845="","",_xlfn.XLOOKUP(C845,table_Termination[Connector],table_Termination[Wire AWG]))</f>
        <v/>
      </c>
      <c r="T845" s="64" t="str">
        <f t="shared" si="139"/>
        <v/>
      </c>
      <c r="U845" s="65" t="str">
        <f>IF(C845="","",LEFT(_xlfn.XLOOKUP(C845,table_Termination[Connector],table_Termination[Voltage]),3))</f>
        <v/>
      </c>
      <c r="V845" s="66" t="str">
        <f t="shared" si="138"/>
        <v/>
      </c>
      <c r="W845" s="64" t="str" cm="1">
        <f t="array" aca="1" ref="W845" ca="1">IF(C845="","",IF(D845="MCC","------",IF(K845="","Black",_xlfn.XLOOKUP(K845,Table_RotateWireColor[circuit],INDIRECT("Table_RotateWireColor["&amp;U845&amp;"]")))))</f>
        <v/>
      </c>
      <c r="X845" s="64" t="str" cm="1">
        <f t="array" aca="1" ref="X845" ca="1">IF(C845="","",IF(D845="MCC","-----",IF(AH845=1,"-",IF(K845="","Red",_xlfn.XLOOKUP(L845,Table_RotateWireColor[circuit],INDIRECT("Table_RotateWireColor["&amp;U845&amp;"]"))))))</f>
        <v/>
      </c>
      <c r="Y845" s="64" t="str" cm="1">
        <f t="array" aca="1" ref="Y845" ca="1">IF(C845="","",IF(D845="MCC","-----",IF(AH845&lt;=2,"-",IF(K845="","Blue",_xlfn.XLOOKUP(M845,Table_RotateWireColor[circuit],INDIRECT("Table_RotateWireColor["&amp;U845&amp;"]"))))))</f>
        <v/>
      </c>
      <c r="Z845" s="64" t="str" cm="1">
        <f t="array" aca="1" ref="Z845" ca="1">IF(C845="","",IF(D845="MCC","-----",IF(AI845&lt;&gt;1,"-",IF(K845="","White",_xlfn.XLOOKUP("N",Table_RotateWireColor[circuit],INDIRECT("Table_RotateWireColor["&amp;U845&amp;"]"))))))</f>
        <v/>
      </c>
      <c r="AA845" s="64" t="str">
        <f t="shared" si="143"/>
        <v/>
      </c>
      <c r="AB845" s="67" t="str">
        <f>IF(C845="","","PWxx-"&amp;_xlfn.XLOOKUP(C845,table_Termination[Connector],table_Termination[Abbreviation])&amp;"T-xxSALx("&amp;IF(D845="LFMC",0,IF(D845="MCC",1,3))&amp;IF(Q845="Bolt",1,0)&amp;IF(AL845="None",0,IF(AL845="1G",1,IF(AL845="4x4",2,3)))&amp;")")</f>
        <v/>
      </c>
      <c r="AC845" s="68" t="str">
        <f>IF(D845="MCC","MC Cable Wire Colors "&amp;_xlfn.XLOOKUP(C845,table_Termination[Connector],table_Termination[MCC_Wire_Colors]),"")</f>
        <v/>
      </c>
      <c r="AD845" s="69"/>
      <c r="AG845" t="e">
        <f>IF(AND(LEFT(C845,2)="L6",_xlfn.NUMBERVALUE(LEFT(U845,3))&gt;250),"1ph",_xlfn.XLOOKUP(C845,table_Termination[Connector],table_Termination[Phasing]))</f>
        <v>#N/A</v>
      </c>
      <c r="AH845" t="e">
        <f>_xlfn.XLOOKUP('Order Entry'!AG845,lookup!$O$3:$O$7,lookup!$P$3:$P$7)</f>
        <v>#N/A</v>
      </c>
      <c r="AI845" t="e">
        <f>_xlfn.XLOOKUP('Order Entry'!AG845,lookup!$O$3:$O$7,lookup!$Q$3:$Q$7)</f>
        <v>#N/A</v>
      </c>
      <c r="AJ845">
        <f t="shared" si="140"/>
        <v>0</v>
      </c>
      <c r="AK845" t="e">
        <f>_xlfn.XLOOKUP(C845,table_Termination[Connector],table_Termination[Plate_Hole])</f>
        <v>#N/A</v>
      </c>
      <c r="AL845" t="e">
        <f>_xlfn.XLOOKUP(V845,lookup!$AD$68:$AD$72,lookup!$AC$68:$AC$72)</f>
        <v>#N/A</v>
      </c>
      <c r="AM845" s="44" t="str" cm="1">
        <f t="array" ref="AM845">IF(C845="","",IF(_xlfn.XLOOKUP(C845,table_Termination[Connector],table_Termination[Plate_Hole])=1.6,{"4x4","1G"},IF(_xlfn.XLOOKUP(C845,table_Termination[Connector],table_Termination[Plate_Hole])=2.1,"4x4","None")))</f>
        <v/>
      </c>
      <c r="AO845" s="44" t="str" cm="1">
        <f t="array" ref="AO845">IF(AM845="","None",_xlfn.XLOOKUP(_xlfn.ANCHORARRAY(AM845),lookup!$AC$68:$AC$72,lookup!$AD$68:$AD$72))</f>
        <v>None</v>
      </c>
      <c r="AQ845" s="44" t="s">
        <v>283</v>
      </c>
      <c r="AR845" t="str">
        <f>IF(C845="","",_xlfn.XLOOKUP(_xlfn.XLOOKUP(C845,table_Termination[Connector],table_Termination[SQD_Breaker]),Table_Breaker[breaker],Table_Breaker[Description]))</f>
        <v/>
      </c>
      <c r="AS845" t="str">
        <f>IF(C845="","",_xlfn.XLOOKUP(_xlfn.XLOOKUP(C845,table_Termination[Connector],table_Termination[HV_Siem_Breaker]),Table_Breaker[breaker],Table_Breaker[Description],""))</f>
        <v/>
      </c>
      <c r="AT845" s="44" t="s">
        <v>283</v>
      </c>
      <c r="AU845" t="e">
        <f t="shared" si="144"/>
        <v>#N/A</v>
      </c>
      <c r="AV845" t="e">
        <f t="shared" si="145"/>
        <v>#N/A</v>
      </c>
      <c r="AW845" s="44" t="str" cm="1">
        <f t="array" ref="AW845">IF(D845="","",_xlfn.TOROW(lookup!A1026:A1038))</f>
        <v/>
      </c>
    </row>
    <row r="846" spans="1:49" x14ac:dyDescent="0.25">
      <c r="A846" s="56">
        <v>837</v>
      </c>
      <c r="B846" s="57" t="str">
        <f t="shared" si="141"/>
        <v/>
      </c>
      <c r="C846" s="58"/>
      <c r="D846" s="58"/>
      <c r="E846" s="57"/>
      <c r="F846" s="57" t="str">
        <f t="shared" si="142"/>
        <v/>
      </c>
      <c r="G846" s="57"/>
      <c r="H846" s="59"/>
      <c r="I846" s="59" t="s">
        <v>183</v>
      </c>
      <c r="J846" s="59" t="s">
        <v>183</v>
      </c>
      <c r="K846" s="59"/>
      <c r="L846" s="60" t="str">
        <f t="shared" si="136"/>
        <v/>
      </c>
      <c r="M846" s="60" t="str">
        <f t="shared" si="137"/>
        <v/>
      </c>
      <c r="N846" s="59"/>
      <c r="O846" s="59"/>
      <c r="P846" s="61"/>
      <c r="Q846" s="61"/>
      <c r="R846" s="62" t="str">
        <f>IF(C846="","",_xlfn.XLOOKUP(C846,table_Termination[Connector],table_Termination[Conduit_Size]))</f>
        <v/>
      </c>
      <c r="S846" s="63" t="str">
        <f>IF(C846="","",_xlfn.XLOOKUP(C846,table_Termination[Connector],table_Termination[Wire AWG]))</f>
        <v/>
      </c>
      <c r="T846" s="64" t="str">
        <f t="shared" si="139"/>
        <v/>
      </c>
      <c r="U846" s="65" t="str">
        <f>IF(C846="","",LEFT(_xlfn.XLOOKUP(C846,table_Termination[Connector],table_Termination[Voltage]),3))</f>
        <v/>
      </c>
      <c r="V846" s="66" t="str">
        <f t="shared" si="138"/>
        <v/>
      </c>
      <c r="W846" s="64" t="str" cm="1">
        <f t="array" aca="1" ref="W846" ca="1">IF(C846="","",IF(D846="MCC","------",IF(K846="","Black",_xlfn.XLOOKUP(K846,Table_RotateWireColor[circuit],INDIRECT("Table_RotateWireColor["&amp;U846&amp;"]")))))</f>
        <v/>
      </c>
      <c r="X846" s="64" t="str" cm="1">
        <f t="array" aca="1" ref="X846" ca="1">IF(C846="","",IF(D846="MCC","-----",IF(AH846=1,"-",IF(K846="","Red",_xlfn.XLOOKUP(L846,Table_RotateWireColor[circuit],INDIRECT("Table_RotateWireColor["&amp;U846&amp;"]"))))))</f>
        <v/>
      </c>
      <c r="Y846" s="64" t="str" cm="1">
        <f t="array" aca="1" ref="Y846" ca="1">IF(C846="","",IF(D846="MCC","-----",IF(AH846&lt;=2,"-",IF(K846="","Blue",_xlfn.XLOOKUP(M846,Table_RotateWireColor[circuit],INDIRECT("Table_RotateWireColor["&amp;U846&amp;"]"))))))</f>
        <v/>
      </c>
      <c r="Z846" s="64" t="str" cm="1">
        <f t="array" aca="1" ref="Z846" ca="1">IF(C846="","",IF(D846="MCC","-----",IF(AI846&lt;&gt;1,"-",IF(K846="","White",_xlfn.XLOOKUP("N",Table_RotateWireColor[circuit],INDIRECT("Table_RotateWireColor["&amp;U846&amp;"]"))))))</f>
        <v/>
      </c>
      <c r="AA846" s="64" t="str">
        <f t="shared" si="143"/>
        <v/>
      </c>
      <c r="AB846" s="67" t="str">
        <f>IF(C846="","","PWxx-"&amp;_xlfn.XLOOKUP(C846,table_Termination[Connector],table_Termination[Abbreviation])&amp;"T-xxSALx("&amp;IF(D846="LFMC",0,IF(D846="MCC",1,3))&amp;IF(Q846="Bolt",1,0)&amp;IF(AL846="None",0,IF(AL846="1G",1,IF(AL846="4x4",2,3)))&amp;")")</f>
        <v/>
      </c>
      <c r="AC846" s="68" t="str">
        <f>IF(D846="MCC","MC Cable Wire Colors "&amp;_xlfn.XLOOKUP(C846,table_Termination[Connector],table_Termination[MCC_Wire_Colors]),"")</f>
        <v/>
      </c>
      <c r="AD846" s="69"/>
      <c r="AG846" t="e">
        <f>IF(AND(LEFT(C846,2)="L6",_xlfn.NUMBERVALUE(LEFT(U846,3))&gt;250),"1ph",_xlfn.XLOOKUP(C846,table_Termination[Connector],table_Termination[Phasing]))</f>
        <v>#N/A</v>
      </c>
      <c r="AH846" t="e">
        <f>_xlfn.XLOOKUP('Order Entry'!AG846,lookup!$O$3:$O$7,lookup!$P$3:$P$7)</f>
        <v>#N/A</v>
      </c>
      <c r="AI846" t="e">
        <f>_xlfn.XLOOKUP('Order Entry'!AG846,lookup!$O$3:$O$7,lookup!$Q$3:$Q$7)</f>
        <v>#N/A</v>
      </c>
      <c r="AJ846">
        <f t="shared" si="140"/>
        <v>0</v>
      </c>
      <c r="AK846" t="e">
        <f>_xlfn.XLOOKUP(C846,table_Termination[Connector],table_Termination[Plate_Hole])</f>
        <v>#N/A</v>
      </c>
      <c r="AL846" t="e">
        <f>_xlfn.XLOOKUP(V846,lookup!$AD$68:$AD$72,lookup!$AC$68:$AC$72)</f>
        <v>#N/A</v>
      </c>
      <c r="AM846" s="44" t="str" cm="1">
        <f t="array" ref="AM846">IF(C846="","",IF(_xlfn.XLOOKUP(C846,table_Termination[Connector],table_Termination[Plate_Hole])=1.6,{"4x4","1G"},IF(_xlfn.XLOOKUP(C846,table_Termination[Connector],table_Termination[Plate_Hole])=2.1,"4x4","None")))</f>
        <v/>
      </c>
      <c r="AO846" s="44" t="str" cm="1">
        <f t="array" ref="AO846">IF(AM846="","None",_xlfn.XLOOKUP(_xlfn.ANCHORARRAY(AM846),lookup!$AC$68:$AC$72,lookup!$AD$68:$AD$72))</f>
        <v>None</v>
      </c>
      <c r="AQ846" s="44" t="s">
        <v>283</v>
      </c>
      <c r="AR846" t="str">
        <f>IF(C846="","",_xlfn.XLOOKUP(_xlfn.XLOOKUP(C846,table_Termination[Connector],table_Termination[SQD_Breaker]),Table_Breaker[breaker],Table_Breaker[Description]))</f>
        <v/>
      </c>
      <c r="AS846" t="str">
        <f>IF(C846="","",_xlfn.XLOOKUP(_xlfn.XLOOKUP(C846,table_Termination[Connector],table_Termination[HV_Siem_Breaker]),Table_Breaker[breaker],Table_Breaker[Description],""))</f>
        <v/>
      </c>
      <c r="AT846" s="44" t="s">
        <v>283</v>
      </c>
      <c r="AU846" t="e">
        <f t="shared" si="144"/>
        <v>#N/A</v>
      </c>
      <c r="AV846" t="e">
        <f t="shared" si="145"/>
        <v>#N/A</v>
      </c>
      <c r="AW846" s="44" t="str" cm="1">
        <f t="array" ref="AW846">IF(D846="","",_xlfn.TOROW(lookup!A1027:A1039))</f>
        <v/>
      </c>
    </row>
    <row r="847" spans="1:49" x14ac:dyDescent="0.25">
      <c r="A847" s="56">
        <v>838</v>
      </c>
      <c r="B847" s="57" t="str">
        <f t="shared" si="141"/>
        <v/>
      </c>
      <c r="C847" s="58"/>
      <c r="D847" s="58"/>
      <c r="E847" s="57"/>
      <c r="F847" s="57" t="str">
        <f t="shared" si="142"/>
        <v/>
      </c>
      <c r="G847" s="57"/>
      <c r="H847" s="59"/>
      <c r="I847" s="59" t="s">
        <v>183</v>
      </c>
      <c r="J847" s="59" t="s">
        <v>183</v>
      </c>
      <c r="K847" s="59"/>
      <c r="L847" s="60" t="str">
        <f t="shared" si="136"/>
        <v/>
      </c>
      <c r="M847" s="60" t="str">
        <f t="shared" si="137"/>
        <v/>
      </c>
      <c r="N847" s="59"/>
      <c r="O847" s="59"/>
      <c r="P847" s="61"/>
      <c r="Q847" s="61"/>
      <c r="R847" s="62" t="str">
        <f>IF(C847="","",_xlfn.XLOOKUP(C847,table_Termination[Connector],table_Termination[Conduit_Size]))</f>
        <v/>
      </c>
      <c r="S847" s="63" t="str">
        <f>IF(C847="","",_xlfn.XLOOKUP(C847,table_Termination[Connector],table_Termination[Wire AWG]))</f>
        <v/>
      </c>
      <c r="T847" s="64" t="str">
        <f t="shared" si="139"/>
        <v/>
      </c>
      <c r="U847" s="65" t="str">
        <f>IF(C847="","",LEFT(_xlfn.XLOOKUP(C847,table_Termination[Connector],table_Termination[Voltage]),3))</f>
        <v/>
      </c>
      <c r="V847" s="66" t="str">
        <f t="shared" si="138"/>
        <v/>
      </c>
      <c r="W847" s="64" t="str" cm="1">
        <f t="array" aca="1" ref="W847" ca="1">IF(C847="","",IF(D847="MCC","------",IF(K847="","Black",_xlfn.XLOOKUP(K847,Table_RotateWireColor[circuit],INDIRECT("Table_RotateWireColor["&amp;U847&amp;"]")))))</f>
        <v/>
      </c>
      <c r="X847" s="64" t="str" cm="1">
        <f t="array" aca="1" ref="X847" ca="1">IF(C847="","",IF(D847="MCC","-----",IF(AH847=1,"-",IF(K847="","Red",_xlfn.XLOOKUP(L847,Table_RotateWireColor[circuit],INDIRECT("Table_RotateWireColor["&amp;U847&amp;"]"))))))</f>
        <v/>
      </c>
      <c r="Y847" s="64" t="str" cm="1">
        <f t="array" aca="1" ref="Y847" ca="1">IF(C847="","",IF(D847="MCC","-----",IF(AH847&lt;=2,"-",IF(K847="","Blue",_xlfn.XLOOKUP(M847,Table_RotateWireColor[circuit],INDIRECT("Table_RotateWireColor["&amp;U847&amp;"]"))))))</f>
        <v/>
      </c>
      <c r="Z847" s="64" t="str" cm="1">
        <f t="array" aca="1" ref="Z847" ca="1">IF(C847="","",IF(D847="MCC","-----",IF(AI847&lt;&gt;1,"-",IF(K847="","White",_xlfn.XLOOKUP("N",Table_RotateWireColor[circuit],INDIRECT("Table_RotateWireColor["&amp;U847&amp;"]"))))))</f>
        <v/>
      </c>
      <c r="AA847" s="64" t="str">
        <f t="shared" si="143"/>
        <v/>
      </c>
      <c r="AB847" s="67" t="str">
        <f>IF(C847="","","PWxx-"&amp;_xlfn.XLOOKUP(C847,table_Termination[Connector],table_Termination[Abbreviation])&amp;"T-xxSALx("&amp;IF(D847="LFMC",0,IF(D847="MCC",1,3))&amp;IF(Q847="Bolt",1,0)&amp;IF(AL847="None",0,IF(AL847="1G",1,IF(AL847="4x4",2,3)))&amp;")")</f>
        <v/>
      </c>
      <c r="AC847" s="68" t="str">
        <f>IF(D847="MCC","MC Cable Wire Colors "&amp;_xlfn.XLOOKUP(C847,table_Termination[Connector],table_Termination[MCC_Wire_Colors]),"")</f>
        <v/>
      </c>
      <c r="AD847" s="69"/>
      <c r="AG847" t="e">
        <f>IF(AND(LEFT(C847,2)="L6",_xlfn.NUMBERVALUE(LEFT(U847,3))&gt;250),"1ph",_xlfn.XLOOKUP(C847,table_Termination[Connector],table_Termination[Phasing]))</f>
        <v>#N/A</v>
      </c>
      <c r="AH847" t="e">
        <f>_xlfn.XLOOKUP('Order Entry'!AG847,lookup!$O$3:$O$7,lookup!$P$3:$P$7)</f>
        <v>#N/A</v>
      </c>
      <c r="AI847" t="e">
        <f>_xlfn.XLOOKUP('Order Entry'!AG847,lookup!$O$3:$O$7,lookup!$Q$3:$Q$7)</f>
        <v>#N/A</v>
      </c>
      <c r="AJ847">
        <f t="shared" si="140"/>
        <v>0</v>
      </c>
      <c r="AK847" t="e">
        <f>_xlfn.XLOOKUP(C847,table_Termination[Connector],table_Termination[Plate_Hole])</f>
        <v>#N/A</v>
      </c>
      <c r="AL847" t="e">
        <f>_xlfn.XLOOKUP(V847,lookup!$AD$68:$AD$72,lookup!$AC$68:$AC$72)</f>
        <v>#N/A</v>
      </c>
      <c r="AM847" s="44" t="str" cm="1">
        <f t="array" ref="AM847">IF(C847="","",IF(_xlfn.XLOOKUP(C847,table_Termination[Connector],table_Termination[Plate_Hole])=1.6,{"4x4","1G"},IF(_xlfn.XLOOKUP(C847,table_Termination[Connector],table_Termination[Plate_Hole])=2.1,"4x4","None")))</f>
        <v/>
      </c>
      <c r="AO847" s="44" t="str" cm="1">
        <f t="array" ref="AO847">IF(AM847="","None",_xlfn.XLOOKUP(_xlfn.ANCHORARRAY(AM847),lookup!$AC$68:$AC$72,lookup!$AD$68:$AD$72))</f>
        <v>None</v>
      </c>
      <c r="AQ847" s="44" t="s">
        <v>283</v>
      </c>
      <c r="AR847" t="str">
        <f>IF(C847="","",_xlfn.XLOOKUP(_xlfn.XLOOKUP(C847,table_Termination[Connector],table_Termination[SQD_Breaker]),Table_Breaker[breaker],Table_Breaker[Description]))</f>
        <v/>
      </c>
      <c r="AS847" t="str">
        <f>IF(C847="","",_xlfn.XLOOKUP(_xlfn.XLOOKUP(C847,table_Termination[Connector],table_Termination[HV_Siem_Breaker]),Table_Breaker[breaker],Table_Breaker[Description],""))</f>
        <v/>
      </c>
      <c r="AT847" s="44" t="s">
        <v>283</v>
      </c>
      <c r="AU847" t="e">
        <f t="shared" si="144"/>
        <v>#N/A</v>
      </c>
      <c r="AV847" t="e">
        <f t="shared" si="145"/>
        <v>#N/A</v>
      </c>
      <c r="AW847" s="44" t="str" cm="1">
        <f t="array" ref="AW847">IF(D847="","",_xlfn.TOROW(lookup!A1028:A1040))</f>
        <v/>
      </c>
    </row>
    <row r="848" spans="1:49" x14ac:dyDescent="0.25">
      <c r="A848" s="56">
        <v>839</v>
      </c>
      <c r="B848" s="57" t="str">
        <f t="shared" si="141"/>
        <v/>
      </c>
      <c r="C848" s="58"/>
      <c r="D848" s="58"/>
      <c r="E848" s="57"/>
      <c r="F848" s="57" t="str">
        <f t="shared" si="142"/>
        <v/>
      </c>
      <c r="G848" s="57"/>
      <c r="H848" s="59"/>
      <c r="I848" s="59" t="s">
        <v>183</v>
      </c>
      <c r="J848" s="59" t="s">
        <v>183</v>
      </c>
      <c r="K848" s="59"/>
      <c r="L848" s="60" t="str">
        <f t="shared" si="136"/>
        <v/>
      </c>
      <c r="M848" s="60" t="str">
        <f t="shared" si="137"/>
        <v/>
      </c>
      <c r="N848" s="59"/>
      <c r="O848" s="59"/>
      <c r="P848" s="61"/>
      <c r="Q848" s="61"/>
      <c r="R848" s="62" t="str">
        <f>IF(C848="","",_xlfn.XLOOKUP(C848,table_Termination[Connector],table_Termination[Conduit_Size]))</f>
        <v/>
      </c>
      <c r="S848" s="63" t="str">
        <f>IF(C848="","",_xlfn.XLOOKUP(C848,table_Termination[Connector],table_Termination[Wire AWG]))</f>
        <v/>
      </c>
      <c r="T848" s="64" t="str">
        <f t="shared" si="139"/>
        <v/>
      </c>
      <c r="U848" s="65" t="str">
        <f>IF(C848="","",LEFT(_xlfn.XLOOKUP(C848,table_Termination[Connector],table_Termination[Voltage]),3))</f>
        <v/>
      </c>
      <c r="V848" s="66" t="str">
        <f t="shared" si="138"/>
        <v/>
      </c>
      <c r="W848" s="64" t="str" cm="1">
        <f t="array" aca="1" ref="W848" ca="1">IF(C848="","",IF(D848="MCC","------",IF(K848="","Black",_xlfn.XLOOKUP(K848,Table_RotateWireColor[circuit],INDIRECT("Table_RotateWireColor["&amp;U848&amp;"]")))))</f>
        <v/>
      </c>
      <c r="X848" s="64" t="str" cm="1">
        <f t="array" aca="1" ref="X848" ca="1">IF(C848="","",IF(D848="MCC","-----",IF(AH848=1,"-",IF(K848="","Red",_xlfn.XLOOKUP(L848,Table_RotateWireColor[circuit],INDIRECT("Table_RotateWireColor["&amp;U848&amp;"]"))))))</f>
        <v/>
      </c>
      <c r="Y848" s="64" t="str" cm="1">
        <f t="array" aca="1" ref="Y848" ca="1">IF(C848="","",IF(D848="MCC","-----",IF(AH848&lt;=2,"-",IF(K848="","Blue",_xlfn.XLOOKUP(M848,Table_RotateWireColor[circuit],INDIRECT("Table_RotateWireColor["&amp;U848&amp;"]"))))))</f>
        <v/>
      </c>
      <c r="Z848" s="64" t="str" cm="1">
        <f t="array" aca="1" ref="Z848" ca="1">IF(C848="","",IF(D848="MCC","-----",IF(AI848&lt;&gt;1,"-",IF(K848="","White",_xlfn.XLOOKUP("N",Table_RotateWireColor[circuit],INDIRECT("Table_RotateWireColor["&amp;U848&amp;"]"))))))</f>
        <v/>
      </c>
      <c r="AA848" s="64" t="str">
        <f t="shared" si="143"/>
        <v/>
      </c>
      <c r="AB848" s="67" t="str">
        <f>IF(C848="","","PWxx-"&amp;_xlfn.XLOOKUP(C848,table_Termination[Connector],table_Termination[Abbreviation])&amp;"T-xxSALx("&amp;IF(D848="LFMC",0,IF(D848="MCC",1,3))&amp;IF(Q848="Bolt",1,0)&amp;IF(AL848="None",0,IF(AL848="1G",1,IF(AL848="4x4",2,3)))&amp;")")</f>
        <v/>
      </c>
      <c r="AC848" s="68" t="str">
        <f>IF(D848="MCC","MC Cable Wire Colors "&amp;_xlfn.XLOOKUP(C848,table_Termination[Connector],table_Termination[MCC_Wire_Colors]),"")</f>
        <v/>
      </c>
      <c r="AD848" s="69"/>
      <c r="AG848" t="e">
        <f>IF(AND(LEFT(C848,2)="L6",_xlfn.NUMBERVALUE(LEFT(U848,3))&gt;250),"1ph",_xlfn.XLOOKUP(C848,table_Termination[Connector],table_Termination[Phasing]))</f>
        <v>#N/A</v>
      </c>
      <c r="AH848" t="e">
        <f>_xlfn.XLOOKUP('Order Entry'!AG848,lookup!$O$3:$O$7,lookup!$P$3:$P$7)</f>
        <v>#N/A</v>
      </c>
      <c r="AI848" t="e">
        <f>_xlfn.XLOOKUP('Order Entry'!AG848,lookup!$O$3:$O$7,lookup!$Q$3:$Q$7)</f>
        <v>#N/A</v>
      </c>
      <c r="AJ848">
        <f t="shared" si="140"/>
        <v>0</v>
      </c>
      <c r="AK848" t="e">
        <f>_xlfn.XLOOKUP(C848,table_Termination[Connector],table_Termination[Plate_Hole])</f>
        <v>#N/A</v>
      </c>
      <c r="AL848" t="e">
        <f>_xlfn.XLOOKUP(V848,lookup!$AD$68:$AD$72,lookup!$AC$68:$AC$72)</f>
        <v>#N/A</v>
      </c>
      <c r="AM848" s="44" t="str" cm="1">
        <f t="array" ref="AM848">IF(C848="","",IF(_xlfn.XLOOKUP(C848,table_Termination[Connector],table_Termination[Plate_Hole])=1.6,{"4x4","1G"},IF(_xlfn.XLOOKUP(C848,table_Termination[Connector],table_Termination[Plate_Hole])=2.1,"4x4","None")))</f>
        <v/>
      </c>
      <c r="AO848" s="44" t="str" cm="1">
        <f t="array" ref="AO848">IF(AM848="","None",_xlfn.XLOOKUP(_xlfn.ANCHORARRAY(AM848),lookup!$AC$68:$AC$72,lookup!$AD$68:$AD$72))</f>
        <v>None</v>
      </c>
      <c r="AQ848" s="44" t="s">
        <v>283</v>
      </c>
      <c r="AR848" t="str">
        <f>IF(C848="","",_xlfn.XLOOKUP(_xlfn.XLOOKUP(C848,table_Termination[Connector],table_Termination[SQD_Breaker]),Table_Breaker[breaker],Table_Breaker[Description]))</f>
        <v/>
      </c>
      <c r="AS848" t="str">
        <f>IF(C848="","",_xlfn.XLOOKUP(_xlfn.XLOOKUP(C848,table_Termination[Connector],table_Termination[HV_Siem_Breaker]),Table_Breaker[breaker],Table_Breaker[Description],""))</f>
        <v/>
      </c>
      <c r="AT848" s="44" t="s">
        <v>283</v>
      </c>
      <c r="AU848" t="e">
        <f t="shared" si="144"/>
        <v>#N/A</v>
      </c>
      <c r="AV848" t="e">
        <f t="shared" si="145"/>
        <v>#N/A</v>
      </c>
      <c r="AW848" s="44" t="str" cm="1">
        <f t="array" ref="AW848">IF(D848="","",_xlfn.TOROW(lookup!A1029:A1041))</f>
        <v/>
      </c>
    </row>
    <row r="849" spans="1:49" x14ac:dyDescent="0.25">
      <c r="A849" s="56">
        <v>840</v>
      </c>
      <c r="B849" s="57" t="str">
        <f t="shared" si="141"/>
        <v/>
      </c>
      <c r="C849" s="58"/>
      <c r="D849" s="58"/>
      <c r="E849" s="57"/>
      <c r="F849" s="57" t="str">
        <f t="shared" si="142"/>
        <v/>
      </c>
      <c r="G849" s="57"/>
      <c r="H849" s="59"/>
      <c r="I849" s="59" t="s">
        <v>183</v>
      </c>
      <c r="J849" s="59" t="s">
        <v>183</v>
      </c>
      <c r="K849" s="59"/>
      <c r="L849" s="60" t="str">
        <f t="shared" si="136"/>
        <v/>
      </c>
      <c r="M849" s="60" t="str">
        <f t="shared" si="137"/>
        <v/>
      </c>
      <c r="N849" s="59"/>
      <c r="O849" s="59"/>
      <c r="P849" s="61"/>
      <c r="Q849" s="61"/>
      <c r="R849" s="62" t="str">
        <f>IF(C849="","",_xlfn.XLOOKUP(C849,table_Termination[Connector],table_Termination[Conduit_Size]))</f>
        <v/>
      </c>
      <c r="S849" s="63" t="str">
        <f>IF(C849="","",_xlfn.XLOOKUP(C849,table_Termination[Connector],table_Termination[Wire AWG]))</f>
        <v/>
      </c>
      <c r="T849" s="64" t="str">
        <f t="shared" si="139"/>
        <v/>
      </c>
      <c r="U849" s="65" t="str">
        <f>IF(C849="","",LEFT(_xlfn.XLOOKUP(C849,table_Termination[Connector],table_Termination[Voltage]),3))</f>
        <v/>
      </c>
      <c r="V849" s="66" t="str">
        <f t="shared" si="138"/>
        <v/>
      </c>
      <c r="W849" s="64" t="str" cm="1">
        <f t="array" aca="1" ref="W849" ca="1">IF(C849="","",IF(D849="MCC","------",IF(K849="","Black",_xlfn.XLOOKUP(K849,Table_RotateWireColor[circuit],INDIRECT("Table_RotateWireColor["&amp;U849&amp;"]")))))</f>
        <v/>
      </c>
      <c r="X849" s="64" t="str" cm="1">
        <f t="array" aca="1" ref="X849" ca="1">IF(C849="","",IF(D849="MCC","-----",IF(AH849=1,"-",IF(K849="","Red",_xlfn.XLOOKUP(L849,Table_RotateWireColor[circuit],INDIRECT("Table_RotateWireColor["&amp;U849&amp;"]"))))))</f>
        <v/>
      </c>
      <c r="Y849" s="64" t="str" cm="1">
        <f t="array" aca="1" ref="Y849" ca="1">IF(C849="","",IF(D849="MCC","-----",IF(AH849&lt;=2,"-",IF(K849="","Blue",_xlfn.XLOOKUP(M849,Table_RotateWireColor[circuit],INDIRECT("Table_RotateWireColor["&amp;U849&amp;"]"))))))</f>
        <v/>
      </c>
      <c r="Z849" s="64" t="str" cm="1">
        <f t="array" aca="1" ref="Z849" ca="1">IF(C849="","",IF(D849="MCC","-----",IF(AI849&lt;&gt;1,"-",IF(K849="","White",_xlfn.XLOOKUP("N",Table_RotateWireColor[circuit],INDIRECT("Table_RotateWireColor["&amp;U849&amp;"]"))))))</f>
        <v/>
      </c>
      <c r="AA849" s="64" t="str">
        <f t="shared" si="143"/>
        <v/>
      </c>
      <c r="AB849" s="67" t="str">
        <f>IF(C849="","","PWxx-"&amp;_xlfn.XLOOKUP(C849,table_Termination[Connector],table_Termination[Abbreviation])&amp;"T-xxSALx("&amp;IF(D849="LFMC",0,IF(D849="MCC",1,3))&amp;IF(Q849="Bolt",1,0)&amp;IF(AL849="None",0,IF(AL849="1G",1,IF(AL849="4x4",2,3)))&amp;")")</f>
        <v/>
      </c>
      <c r="AC849" s="68" t="str">
        <f>IF(D849="MCC","MC Cable Wire Colors "&amp;_xlfn.XLOOKUP(C849,table_Termination[Connector],table_Termination[MCC_Wire_Colors]),"")</f>
        <v/>
      </c>
      <c r="AD849" s="69"/>
      <c r="AG849" t="e">
        <f>IF(AND(LEFT(C849,2)="L6",_xlfn.NUMBERVALUE(LEFT(U849,3))&gt;250),"1ph",_xlfn.XLOOKUP(C849,table_Termination[Connector],table_Termination[Phasing]))</f>
        <v>#N/A</v>
      </c>
      <c r="AH849" t="e">
        <f>_xlfn.XLOOKUP('Order Entry'!AG849,lookup!$O$3:$O$7,lookup!$P$3:$P$7)</f>
        <v>#N/A</v>
      </c>
      <c r="AI849" t="e">
        <f>_xlfn.XLOOKUP('Order Entry'!AG849,lookup!$O$3:$O$7,lookup!$Q$3:$Q$7)</f>
        <v>#N/A</v>
      </c>
      <c r="AJ849">
        <f t="shared" si="140"/>
        <v>0</v>
      </c>
      <c r="AK849" t="e">
        <f>_xlfn.XLOOKUP(C849,table_Termination[Connector],table_Termination[Plate_Hole])</f>
        <v>#N/A</v>
      </c>
      <c r="AL849" t="e">
        <f>_xlfn.XLOOKUP(V849,lookup!$AD$68:$AD$72,lookup!$AC$68:$AC$72)</f>
        <v>#N/A</v>
      </c>
      <c r="AM849" s="44" t="str" cm="1">
        <f t="array" ref="AM849">IF(C849="","",IF(_xlfn.XLOOKUP(C849,table_Termination[Connector],table_Termination[Plate_Hole])=1.6,{"4x4","1G"},IF(_xlfn.XLOOKUP(C849,table_Termination[Connector],table_Termination[Plate_Hole])=2.1,"4x4","None")))</f>
        <v/>
      </c>
      <c r="AO849" s="44" t="str" cm="1">
        <f t="array" ref="AO849">IF(AM849="","None",_xlfn.XLOOKUP(_xlfn.ANCHORARRAY(AM849),lookup!$AC$68:$AC$72,lookup!$AD$68:$AD$72))</f>
        <v>None</v>
      </c>
      <c r="AQ849" s="44" t="s">
        <v>283</v>
      </c>
      <c r="AR849" t="str">
        <f>IF(C849="","",_xlfn.XLOOKUP(_xlfn.XLOOKUP(C849,table_Termination[Connector],table_Termination[SQD_Breaker]),Table_Breaker[breaker],Table_Breaker[Description]))</f>
        <v/>
      </c>
      <c r="AS849" t="str">
        <f>IF(C849="","",_xlfn.XLOOKUP(_xlfn.XLOOKUP(C849,table_Termination[Connector],table_Termination[HV_Siem_Breaker]),Table_Breaker[breaker],Table_Breaker[Description],""))</f>
        <v/>
      </c>
      <c r="AT849" s="44" t="s">
        <v>283</v>
      </c>
      <c r="AU849" t="e">
        <f t="shared" si="144"/>
        <v>#N/A</v>
      </c>
      <c r="AV849" t="e">
        <f t="shared" si="145"/>
        <v>#N/A</v>
      </c>
      <c r="AW849" s="44" t="str" cm="1">
        <f t="array" ref="AW849">IF(D849="","",_xlfn.TOROW(lookup!A1030:A1042))</f>
        <v/>
      </c>
    </row>
    <row r="850" spans="1:49" x14ac:dyDescent="0.25">
      <c r="A850" s="56">
        <v>841</v>
      </c>
      <c r="B850" s="57" t="str">
        <f t="shared" si="141"/>
        <v/>
      </c>
      <c r="C850" s="58"/>
      <c r="D850" s="58"/>
      <c r="E850" s="57"/>
      <c r="F850" s="57" t="str">
        <f t="shared" si="142"/>
        <v/>
      </c>
      <c r="G850" s="57"/>
      <c r="H850" s="59"/>
      <c r="I850" s="59" t="s">
        <v>183</v>
      </c>
      <c r="J850" s="59" t="s">
        <v>183</v>
      </c>
      <c r="K850" s="59"/>
      <c r="L850" s="60" t="str">
        <f t="shared" si="136"/>
        <v/>
      </c>
      <c r="M850" s="60" t="str">
        <f t="shared" si="137"/>
        <v/>
      </c>
      <c r="N850" s="59"/>
      <c r="O850" s="59"/>
      <c r="P850" s="61"/>
      <c r="Q850" s="61"/>
      <c r="R850" s="62" t="str">
        <f>IF(C850="","",_xlfn.XLOOKUP(C850,table_Termination[Connector],table_Termination[Conduit_Size]))</f>
        <v/>
      </c>
      <c r="S850" s="63" t="str">
        <f>IF(C850="","",_xlfn.XLOOKUP(C850,table_Termination[Connector],table_Termination[Wire AWG]))</f>
        <v/>
      </c>
      <c r="T850" s="64" t="str">
        <f t="shared" si="139"/>
        <v/>
      </c>
      <c r="U850" s="65" t="str">
        <f>IF(C850="","",LEFT(_xlfn.XLOOKUP(C850,table_Termination[Connector],table_Termination[Voltage]),3))</f>
        <v/>
      </c>
      <c r="V850" s="66" t="str">
        <f t="shared" si="138"/>
        <v/>
      </c>
      <c r="W850" s="64" t="str" cm="1">
        <f t="array" aca="1" ref="W850" ca="1">IF(C850="","",IF(D850="MCC","------",IF(K850="","Black",_xlfn.XLOOKUP(K850,Table_RotateWireColor[circuit],INDIRECT("Table_RotateWireColor["&amp;U850&amp;"]")))))</f>
        <v/>
      </c>
      <c r="X850" s="64" t="str" cm="1">
        <f t="array" aca="1" ref="X850" ca="1">IF(C850="","",IF(D850="MCC","-----",IF(AH850=1,"-",IF(K850="","Red",_xlfn.XLOOKUP(L850,Table_RotateWireColor[circuit],INDIRECT("Table_RotateWireColor["&amp;U850&amp;"]"))))))</f>
        <v/>
      </c>
      <c r="Y850" s="64" t="str" cm="1">
        <f t="array" aca="1" ref="Y850" ca="1">IF(C850="","",IF(D850="MCC","-----",IF(AH850&lt;=2,"-",IF(K850="","Blue",_xlfn.XLOOKUP(M850,Table_RotateWireColor[circuit],INDIRECT("Table_RotateWireColor["&amp;U850&amp;"]"))))))</f>
        <v/>
      </c>
      <c r="Z850" s="64" t="str" cm="1">
        <f t="array" aca="1" ref="Z850" ca="1">IF(C850="","",IF(D850="MCC","-----",IF(AI850&lt;&gt;1,"-",IF(K850="","White",_xlfn.XLOOKUP("N",Table_RotateWireColor[circuit],INDIRECT("Table_RotateWireColor["&amp;U850&amp;"]"))))))</f>
        <v/>
      </c>
      <c r="AA850" s="64" t="str">
        <f t="shared" si="143"/>
        <v/>
      </c>
      <c r="AB850" s="67" t="str">
        <f>IF(C850="","","PWxx-"&amp;_xlfn.XLOOKUP(C850,table_Termination[Connector],table_Termination[Abbreviation])&amp;"T-xxSALx("&amp;IF(D850="LFMC",0,IF(D850="MCC",1,3))&amp;IF(Q850="Bolt",1,0)&amp;IF(AL850="None",0,IF(AL850="1G",1,IF(AL850="4x4",2,3)))&amp;")")</f>
        <v/>
      </c>
      <c r="AC850" s="68" t="str">
        <f>IF(D850="MCC","MC Cable Wire Colors "&amp;_xlfn.XLOOKUP(C850,table_Termination[Connector],table_Termination[MCC_Wire_Colors]),"")</f>
        <v/>
      </c>
      <c r="AD850" s="69"/>
      <c r="AG850" t="e">
        <f>IF(AND(LEFT(C850,2)="L6",_xlfn.NUMBERVALUE(LEFT(U850,3))&gt;250),"1ph",_xlfn.XLOOKUP(C850,table_Termination[Connector],table_Termination[Phasing]))</f>
        <v>#N/A</v>
      </c>
      <c r="AH850" t="e">
        <f>_xlfn.XLOOKUP('Order Entry'!AG850,lookup!$O$3:$O$7,lookup!$P$3:$P$7)</f>
        <v>#N/A</v>
      </c>
      <c r="AI850" t="e">
        <f>_xlfn.XLOOKUP('Order Entry'!AG850,lookup!$O$3:$O$7,lookup!$Q$3:$Q$7)</f>
        <v>#N/A</v>
      </c>
      <c r="AJ850">
        <f t="shared" si="140"/>
        <v>0</v>
      </c>
      <c r="AK850" t="e">
        <f>_xlfn.XLOOKUP(C850,table_Termination[Connector],table_Termination[Plate_Hole])</f>
        <v>#N/A</v>
      </c>
      <c r="AL850" t="e">
        <f>_xlfn.XLOOKUP(V850,lookup!$AD$68:$AD$72,lookup!$AC$68:$AC$72)</f>
        <v>#N/A</v>
      </c>
      <c r="AM850" s="44" t="str" cm="1">
        <f t="array" ref="AM850">IF(C850="","",IF(_xlfn.XLOOKUP(C850,table_Termination[Connector],table_Termination[Plate_Hole])=1.6,{"4x4","1G"},IF(_xlfn.XLOOKUP(C850,table_Termination[Connector],table_Termination[Plate_Hole])=2.1,"4x4","None")))</f>
        <v/>
      </c>
      <c r="AO850" s="44" t="str" cm="1">
        <f t="array" ref="AO850">IF(AM850="","None",_xlfn.XLOOKUP(_xlfn.ANCHORARRAY(AM850),lookup!$AC$68:$AC$72,lookup!$AD$68:$AD$72))</f>
        <v>None</v>
      </c>
      <c r="AQ850" s="44" t="s">
        <v>283</v>
      </c>
      <c r="AR850" t="str">
        <f>IF(C850="","",_xlfn.XLOOKUP(_xlfn.XLOOKUP(C850,table_Termination[Connector],table_Termination[SQD_Breaker]),Table_Breaker[breaker],Table_Breaker[Description]))</f>
        <v/>
      </c>
      <c r="AS850" t="str">
        <f>IF(C850="","",_xlfn.XLOOKUP(_xlfn.XLOOKUP(C850,table_Termination[Connector],table_Termination[HV_Siem_Breaker]),Table_Breaker[breaker],Table_Breaker[Description],""))</f>
        <v/>
      </c>
      <c r="AT850" s="44" t="s">
        <v>283</v>
      </c>
      <c r="AU850" t="e">
        <f t="shared" si="144"/>
        <v>#N/A</v>
      </c>
      <c r="AV850" t="e">
        <f t="shared" si="145"/>
        <v>#N/A</v>
      </c>
      <c r="AW850" s="44" t="str" cm="1">
        <f t="array" ref="AW850">IF(D850="","",_xlfn.TOROW(lookup!A1031:A1043))</f>
        <v/>
      </c>
    </row>
    <row r="851" spans="1:49" x14ac:dyDescent="0.25">
      <c r="A851" s="56">
        <v>842</v>
      </c>
      <c r="B851" s="57" t="str">
        <f t="shared" si="141"/>
        <v/>
      </c>
      <c r="C851" s="58"/>
      <c r="D851" s="58"/>
      <c r="E851" s="57"/>
      <c r="F851" s="57" t="str">
        <f t="shared" si="142"/>
        <v/>
      </c>
      <c r="G851" s="57"/>
      <c r="H851" s="59"/>
      <c r="I851" s="59" t="s">
        <v>183</v>
      </c>
      <c r="J851" s="59" t="s">
        <v>183</v>
      </c>
      <c r="K851" s="59"/>
      <c r="L851" s="60" t="str">
        <f t="shared" si="136"/>
        <v/>
      </c>
      <c r="M851" s="60" t="str">
        <f t="shared" si="137"/>
        <v/>
      </c>
      <c r="N851" s="59"/>
      <c r="O851" s="59"/>
      <c r="P851" s="61"/>
      <c r="Q851" s="61"/>
      <c r="R851" s="62" t="str">
        <f>IF(C851="","",_xlfn.XLOOKUP(C851,table_Termination[Connector],table_Termination[Conduit_Size]))</f>
        <v/>
      </c>
      <c r="S851" s="63" t="str">
        <f>IF(C851="","",_xlfn.XLOOKUP(C851,table_Termination[Connector],table_Termination[Wire AWG]))</f>
        <v/>
      </c>
      <c r="T851" s="64" t="str">
        <f t="shared" si="139"/>
        <v/>
      </c>
      <c r="U851" s="65" t="str">
        <f>IF(C851="","",LEFT(_xlfn.XLOOKUP(C851,table_Termination[Connector],table_Termination[Voltage]),3))</f>
        <v/>
      </c>
      <c r="V851" s="66" t="str">
        <f t="shared" si="138"/>
        <v/>
      </c>
      <c r="W851" s="64" t="str" cm="1">
        <f t="array" aca="1" ref="W851" ca="1">IF(C851="","",IF(D851="MCC","------",IF(K851="","Black",_xlfn.XLOOKUP(K851,Table_RotateWireColor[circuit],INDIRECT("Table_RotateWireColor["&amp;U851&amp;"]")))))</f>
        <v/>
      </c>
      <c r="X851" s="64" t="str" cm="1">
        <f t="array" aca="1" ref="X851" ca="1">IF(C851="","",IF(D851="MCC","-----",IF(AH851=1,"-",IF(K851="","Red",_xlfn.XLOOKUP(L851,Table_RotateWireColor[circuit],INDIRECT("Table_RotateWireColor["&amp;U851&amp;"]"))))))</f>
        <v/>
      </c>
      <c r="Y851" s="64" t="str" cm="1">
        <f t="array" aca="1" ref="Y851" ca="1">IF(C851="","",IF(D851="MCC","-----",IF(AH851&lt;=2,"-",IF(K851="","Blue",_xlfn.XLOOKUP(M851,Table_RotateWireColor[circuit],INDIRECT("Table_RotateWireColor["&amp;U851&amp;"]"))))))</f>
        <v/>
      </c>
      <c r="Z851" s="64" t="str" cm="1">
        <f t="array" aca="1" ref="Z851" ca="1">IF(C851="","",IF(D851="MCC","-----",IF(AI851&lt;&gt;1,"-",IF(K851="","White",_xlfn.XLOOKUP("N",Table_RotateWireColor[circuit],INDIRECT("Table_RotateWireColor["&amp;U851&amp;"]"))))))</f>
        <v/>
      </c>
      <c r="AA851" s="64" t="str">
        <f t="shared" si="143"/>
        <v/>
      </c>
      <c r="AB851" s="67" t="str">
        <f>IF(C851="","","PWxx-"&amp;_xlfn.XLOOKUP(C851,table_Termination[Connector],table_Termination[Abbreviation])&amp;"T-xxSALx("&amp;IF(D851="LFMC",0,IF(D851="MCC",1,3))&amp;IF(Q851="Bolt",1,0)&amp;IF(AL851="None",0,IF(AL851="1G",1,IF(AL851="4x4",2,3)))&amp;")")</f>
        <v/>
      </c>
      <c r="AC851" s="68" t="str">
        <f>IF(D851="MCC","MC Cable Wire Colors "&amp;_xlfn.XLOOKUP(C851,table_Termination[Connector],table_Termination[MCC_Wire_Colors]),"")</f>
        <v/>
      </c>
      <c r="AD851" s="69"/>
      <c r="AG851" t="e">
        <f>IF(AND(LEFT(C851,2)="L6",_xlfn.NUMBERVALUE(LEFT(U851,3))&gt;250),"1ph",_xlfn.XLOOKUP(C851,table_Termination[Connector],table_Termination[Phasing]))</f>
        <v>#N/A</v>
      </c>
      <c r="AH851" t="e">
        <f>_xlfn.XLOOKUP('Order Entry'!AG851,lookup!$O$3:$O$7,lookup!$P$3:$P$7)</f>
        <v>#N/A</v>
      </c>
      <c r="AI851" t="e">
        <f>_xlfn.XLOOKUP('Order Entry'!AG851,lookup!$O$3:$O$7,lookup!$Q$3:$Q$7)</f>
        <v>#N/A</v>
      </c>
      <c r="AJ851">
        <f t="shared" si="140"/>
        <v>0</v>
      </c>
      <c r="AK851" t="e">
        <f>_xlfn.XLOOKUP(C851,table_Termination[Connector],table_Termination[Plate_Hole])</f>
        <v>#N/A</v>
      </c>
      <c r="AL851" t="e">
        <f>_xlfn.XLOOKUP(V851,lookup!$AD$68:$AD$72,lookup!$AC$68:$AC$72)</f>
        <v>#N/A</v>
      </c>
      <c r="AM851" s="44" t="str" cm="1">
        <f t="array" ref="AM851">IF(C851="","",IF(_xlfn.XLOOKUP(C851,table_Termination[Connector],table_Termination[Plate_Hole])=1.6,{"4x4","1G"},IF(_xlfn.XLOOKUP(C851,table_Termination[Connector],table_Termination[Plate_Hole])=2.1,"4x4","None")))</f>
        <v/>
      </c>
      <c r="AO851" s="44" t="str" cm="1">
        <f t="array" ref="AO851">IF(AM851="","None",_xlfn.XLOOKUP(_xlfn.ANCHORARRAY(AM851),lookup!$AC$68:$AC$72,lookup!$AD$68:$AD$72))</f>
        <v>None</v>
      </c>
      <c r="AQ851" s="44" t="s">
        <v>283</v>
      </c>
      <c r="AR851" t="str">
        <f>IF(C851="","",_xlfn.XLOOKUP(_xlfn.XLOOKUP(C851,table_Termination[Connector],table_Termination[SQD_Breaker]),Table_Breaker[breaker],Table_Breaker[Description]))</f>
        <v/>
      </c>
      <c r="AS851" t="str">
        <f>IF(C851="","",_xlfn.XLOOKUP(_xlfn.XLOOKUP(C851,table_Termination[Connector],table_Termination[HV_Siem_Breaker]),Table_Breaker[breaker],Table_Breaker[Description],""))</f>
        <v/>
      </c>
      <c r="AT851" s="44" t="s">
        <v>283</v>
      </c>
      <c r="AU851" t="e">
        <f t="shared" si="144"/>
        <v>#N/A</v>
      </c>
      <c r="AV851" t="e">
        <f t="shared" si="145"/>
        <v>#N/A</v>
      </c>
      <c r="AW851" s="44" t="str" cm="1">
        <f t="array" ref="AW851">IF(D851="","",_xlfn.TOROW(lookup!A1032:A1044))</f>
        <v/>
      </c>
    </row>
    <row r="852" spans="1:49" x14ac:dyDescent="0.25">
      <c r="A852" s="56">
        <v>843</v>
      </c>
      <c r="B852" s="57" t="str">
        <f t="shared" si="141"/>
        <v/>
      </c>
      <c r="C852" s="58"/>
      <c r="D852" s="58"/>
      <c r="E852" s="57"/>
      <c r="F852" s="57" t="str">
        <f t="shared" si="142"/>
        <v/>
      </c>
      <c r="G852" s="57"/>
      <c r="H852" s="59"/>
      <c r="I852" s="59" t="s">
        <v>183</v>
      </c>
      <c r="J852" s="59" t="s">
        <v>183</v>
      </c>
      <c r="K852" s="59"/>
      <c r="L852" s="60" t="str">
        <f t="shared" si="136"/>
        <v/>
      </c>
      <c r="M852" s="60" t="str">
        <f t="shared" si="137"/>
        <v/>
      </c>
      <c r="N852" s="59"/>
      <c r="O852" s="59"/>
      <c r="P852" s="61"/>
      <c r="Q852" s="61"/>
      <c r="R852" s="62" t="str">
        <f>IF(C852="","",_xlfn.XLOOKUP(C852,table_Termination[Connector],table_Termination[Conduit_Size]))</f>
        <v/>
      </c>
      <c r="S852" s="63" t="str">
        <f>IF(C852="","",_xlfn.XLOOKUP(C852,table_Termination[Connector],table_Termination[Wire AWG]))</f>
        <v/>
      </c>
      <c r="T852" s="64" t="str">
        <f t="shared" si="139"/>
        <v/>
      </c>
      <c r="U852" s="65" t="str">
        <f>IF(C852="","",LEFT(_xlfn.XLOOKUP(C852,table_Termination[Connector],table_Termination[Voltage]),3))</f>
        <v/>
      </c>
      <c r="V852" s="66" t="str">
        <f t="shared" si="138"/>
        <v/>
      </c>
      <c r="W852" s="64" t="str" cm="1">
        <f t="array" aca="1" ref="W852" ca="1">IF(C852="","",IF(D852="MCC","------",IF(K852="","Black",_xlfn.XLOOKUP(K852,Table_RotateWireColor[circuit],INDIRECT("Table_RotateWireColor["&amp;U852&amp;"]")))))</f>
        <v/>
      </c>
      <c r="X852" s="64" t="str" cm="1">
        <f t="array" aca="1" ref="X852" ca="1">IF(C852="","",IF(D852="MCC","-----",IF(AH852=1,"-",IF(K852="","Red",_xlfn.XLOOKUP(L852,Table_RotateWireColor[circuit],INDIRECT("Table_RotateWireColor["&amp;U852&amp;"]"))))))</f>
        <v/>
      </c>
      <c r="Y852" s="64" t="str" cm="1">
        <f t="array" aca="1" ref="Y852" ca="1">IF(C852="","",IF(D852="MCC","-----",IF(AH852&lt;=2,"-",IF(K852="","Blue",_xlfn.XLOOKUP(M852,Table_RotateWireColor[circuit],INDIRECT("Table_RotateWireColor["&amp;U852&amp;"]"))))))</f>
        <v/>
      </c>
      <c r="Z852" s="64" t="str" cm="1">
        <f t="array" aca="1" ref="Z852" ca="1">IF(C852="","",IF(D852="MCC","-----",IF(AI852&lt;&gt;1,"-",IF(K852="","White",_xlfn.XLOOKUP("N",Table_RotateWireColor[circuit],INDIRECT("Table_RotateWireColor["&amp;U852&amp;"]"))))))</f>
        <v/>
      </c>
      <c r="AA852" s="64" t="str">
        <f t="shared" si="143"/>
        <v/>
      </c>
      <c r="AB852" s="67" t="str">
        <f>IF(C852="","","PWxx-"&amp;_xlfn.XLOOKUP(C852,table_Termination[Connector],table_Termination[Abbreviation])&amp;"T-xxSALx("&amp;IF(D852="LFMC",0,IF(D852="MCC",1,3))&amp;IF(Q852="Bolt",1,0)&amp;IF(AL852="None",0,IF(AL852="1G",1,IF(AL852="4x4",2,3)))&amp;")")</f>
        <v/>
      </c>
      <c r="AC852" s="68" t="str">
        <f>IF(D852="MCC","MC Cable Wire Colors "&amp;_xlfn.XLOOKUP(C852,table_Termination[Connector],table_Termination[MCC_Wire_Colors]),"")</f>
        <v/>
      </c>
      <c r="AD852" s="69"/>
      <c r="AG852" t="e">
        <f>IF(AND(LEFT(C852,2)="L6",_xlfn.NUMBERVALUE(LEFT(U852,3))&gt;250),"1ph",_xlfn.XLOOKUP(C852,table_Termination[Connector],table_Termination[Phasing]))</f>
        <v>#N/A</v>
      </c>
      <c r="AH852" t="e">
        <f>_xlfn.XLOOKUP('Order Entry'!AG852,lookup!$O$3:$O$7,lookup!$P$3:$P$7)</f>
        <v>#N/A</v>
      </c>
      <c r="AI852" t="e">
        <f>_xlfn.XLOOKUP('Order Entry'!AG852,lookup!$O$3:$O$7,lookup!$Q$3:$Q$7)</f>
        <v>#N/A</v>
      </c>
      <c r="AJ852">
        <f t="shared" si="140"/>
        <v>0</v>
      </c>
      <c r="AK852" t="e">
        <f>_xlfn.XLOOKUP(C852,table_Termination[Connector],table_Termination[Plate_Hole])</f>
        <v>#N/A</v>
      </c>
      <c r="AL852" t="e">
        <f>_xlfn.XLOOKUP(V852,lookup!$AD$68:$AD$72,lookup!$AC$68:$AC$72)</f>
        <v>#N/A</v>
      </c>
      <c r="AM852" s="44" t="str" cm="1">
        <f t="array" ref="AM852">IF(C852="","",IF(_xlfn.XLOOKUP(C852,table_Termination[Connector],table_Termination[Plate_Hole])=1.6,{"4x4","1G"},IF(_xlfn.XLOOKUP(C852,table_Termination[Connector],table_Termination[Plate_Hole])=2.1,"4x4","None")))</f>
        <v/>
      </c>
      <c r="AO852" s="44" t="str" cm="1">
        <f t="array" ref="AO852">IF(AM852="","None",_xlfn.XLOOKUP(_xlfn.ANCHORARRAY(AM852),lookup!$AC$68:$AC$72,lookup!$AD$68:$AD$72))</f>
        <v>None</v>
      </c>
      <c r="AQ852" s="44" t="s">
        <v>283</v>
      </c>
      <c r="AR852" t="str">
        <f>IF(C852="","",_xlfn.XLOOKUP(_xlfn.XLOOKUP(C852,table_Termination[Connector],table_Termination[SQD_Breaker]),Table_Breaker[breaker],Table_Breaker[Description]))</f>
        <v/>
      </c>
      <c r="AS852" t="str">
        <f>IF(C852="","",_xlfn.XLOOKUP(_xlfn.XLOOKUP(C852,table_Termination[Connector],table_Termination[HV_Siem_Breaker]),Table_Breaker[breaker],Table_Breaker[Description],""))</f>
        <v/>
      </c>
      <c r="AT852" s="44" t="s">
        <v>283</v>
      </c>
      <c r="AU852" t="e">
        <f t="shared" si="144"/>
        <v>#N/A</v>
      </c>
      <c r="AV852" t="e">
        <f t="shared" si="145"/>
        <v>#N/A</v>
      </c>
      <c r="AW852" s="44" t="str" cm="1">
        <f t="array" ref="AW852">IF(D852="","",_xlfn.TOROW(lookup!A1033:A1045))</f>
        <v/>
      </c>
    </row>
    <row r="853" spans="1:49" x14ac:dyDescent="0.25">
      <c r="A853" s="56">
        <v>844</v>
      </c>
      <c r="B853" s="57" t="str">
        <f t="shared" si="141"/>
        <v/>
      </c>
      <c r="C853" s="58"/>
      <c r="D853" s="58"/>
      <c r="E853" s="57"/>
      <c r="F853" s="57" t="str">
        <f t="shared" si="142"/>
        <v/>
      </c>
      <c r="G853" s="57"/>
      <c r="H853" s="59"/>
      <c r="I853" s="59" t="s">
        <v>183</v>
      </c>
      <c r="J853" s="59" t="s">
        <v>183</v>
      </c>
      <c r="K853" s="59"/>
      <c r="L853" s="60" t="str">
        <f t="shared" si="136"/>
        <v/>
      </c>
      <c r="M853" s="60" t="str">
        <f t="shared" si="137"/>
        <v/>
      </c>
      <c r="N853" s="59"/>
      <c r="O853" s="59"/>
      <c r="P853" s="61"/>
      <c r="Q853" s="61"/>
      <c r="R853" s="62" t="str">
        <f>IF(C853="","",_xlfn.XLOOKUP(C853,table_Termination[Connector],table_Termination[Conduit_Size]))</f>
        <v/>
      </c>
      <c r="S853" s="63" t="str">
        <f>IF(C853="","",_xlfn.XLOOKUP(C853,table_Termination[Connector],table_Termination[Wire AWG]))</f>
        <v/>
      </c>
      <c r="T853" s="64" t="str">
        <f t="shared" si="139"/>
        <v/>
      </c>
      <c r="U853" s="65" t="str">
        <f>IF(C853="","",LEFT(_xlfn.XLOOKUP(C853,table_Termination[Connector],table_Termination[Voltage]),3))</f>
        <v/>
      </c>
      <c r="V853" s="66" t="str">
        <f t="shared" si="138"/>
        <v/>
      </c>
      <c r="W853" s="64" t="str" cm="1">
        <f t="array" aca="1" ref="W853" ca="1">IF(C853="","",IF(D853="MCC","------",IF(K853="","Black",_xlfn.XLOOKUP(K853,Table_RotateWireColor[circuit],INDIRECT("Table_RotateWireColor["&amp;U853&amp;"]")))))</f>
        <v/>
      </c>
      <c r="X853" s="64" t="str" cm="1">
        <f t="array" aca="1" ref="X853" ca="1">IF(C853="","",IF(D853="MCC","-----",IF(AH853=1,"-",IF(K853="","Red",_xlfn.XLOOKUP(L853,Table_RotateWireColor[circuit],INDIRECT("Table_RotateWireColor["&amp;U853&amp;"]"))))))</f>
        <v/>
      </c>
      <c r="Y853" s="64" t="str" cm="1">
        <f t="array" aca="1" ref="Y853" ca="1">IF(C853="","",IF(D853="MCC","-----",IF(AH853&lt;=2,"-",IF(K853="","Blue",_xlfn.XLOOKUP(M853,Table_RotateWireColor[circuit],INDIRECT("Table_RotateWireColor["&amp;U853&amp;"]"))))))</f>
        <v/>
      </c>
      <c r="Z853" s="64" t="str" cm="1">
        <f t="array" aca="1" ref="Z853" ca="1">IF(C853="","",IF(D853="MCC","-----",IF(AI853&lt;&gt;1,"-",IF(K853="","White",_xlfn.XLOOKUP("N",Table_RotateWireColor[circuit],INDIRECT("Table_RotateWireColor["&amp;U853&amp;"]"))))))</f>
        <v/>
      </c>
      <c r="AA853" s="64" t="str">
        <f t="shared" si="143"/>
        <v/>
      </c>
      <c r="AB853" s="67" t="str">
        <f>IF(C853="","","PWxx-"&amp;_xlfn.XLOOKUP(C853,table_Termination[Connector],table_Termination[Abbreviation])&amp;"T-xxSALx("&amp;IF(D853="LFMC",0,IF(D853="MCC",1,3))&amp;IF(Q853="Bolt",1,0)&amp;IF(AL853="None",0,IF(AL853="1G",1,IF(AL853="4x4",2,3)))&amp;")")</f>
        <v/>
      </c>
      <c r="AC853" s="68" t="str">
        <f>IF(D853="MCC","MC Cable Wire Colors "&amp;_xlfn.XLOOKUP(C853,table_Termination[Connector],table_Termination[MCC_Wire_Colors]),"")</f>
        <v/>
      </c>
      <c r="AD853" s="69"/>
      <c r="AG853" t="e">
        <f>IF(AND(LEFT(C853,2)="L6",_xlfn.NUMBERVALUE(LEFT(U853,3))&gt;250),"1ph",_xlfn.XLOOKUP(C853,table_Termination[Connector],table_Termination[Phasing]))</f>
        <v>#N/A</v>
      </c>
      <c r="AH853" t="e">
        <f>_xlfn.XLOOKUP('Order Entry'!AG853,lookup!$O$3:$O$7,lookup!$P$3:$P$7)</f>
        <v>#N/A</v>
      </c>
      <c r="AI853" t="e">
        <f>_xlfn.XLOOKUP('Order Entry'!AG853,lookup!$O$3:$O$7,lookup!$Q$3:$Q$7)</f>
        <v>#N/A</v>
      </c>
      <c r="AJ853">
        <f t="shared" si="140"/>
        <v>0</v>
      </c>
      <c r="AK853" t="e">
        <f>_xlfn.XLOOKUP(C853,table_Termination[Connector],table_Termination[Plate_Hole])</f>
        <v>#N/A</v>
      </c>
      <c r="AL853" t="e">
        <f>_xlfn.XLOOKUP(V853,lookup!$AD$68:$AD$72,lookup!$AC$68:$AC$72)</f>
        <v>#N/A</v>
      </c>
      <c r="AM853" s="44" t="str" cm="1">
        <f t="array" ref="AM853">IF(C853="","",IF(_xlfn.XLOOKUP(C853,table_Termination[Connector],table_Termination[Plate_Hole])=1.6,{"4x4","1G"},IF(_xlfn.XLOOKUP(C853,table_Termination[Connector],table_Termination[Plate_Hole])=2.1,"4x4","None")))</f>
        <v/>
      </c>
      <c r="AO853" s="44" t="str" cm="1">
        <f t="array" ref="AO853">IF(AM853="","None",_xlfn.XLOOKUP(_xlfn.ANCHORARRAY(AM853),lookup!$AC$68:$AC$72,lookup!$AD$68:$AD$72))</f>
        <v>None</v>
      </c>
      <c r="AQ853" s="44" t="s">
        <v>283</v>
      </c>
      <c r="AR853" t="str">
        <f>IF(C853="","",_xlfn.XLOOKUP(_xlfn.XLOOKUP(C853,table_Termination[Connector],table_Termination[SQD_Breaker]),Table_Breaker[breaker],Table_Breaker[Description]))</f>
        <v/>
      </c>
      <c r="AS853" t="str">
        <f>IF(C853="","",_xlfn.XLOOKUP(_xlfn.XLOOKUP(C853,table_Termination[Connector],table_Termination[HV_Siem_Breaker]),Table_Breaker[breaker],Table_Breaker[Description],""))</f>
        <v/>
      </c>
      <c r="AT853" s="44" t="s">
        <v>283</v>
      </c>
      <c r="AU853" t="e">
        <f t="shared" si="144"/>
        <v>#N/A</v>
      </c>
      <c r="AV853" t="e">
        <f t="shared" si="145"/>
        <v>#N/A</v>
      </c>
      <c r="AW853" s="44" t="str" cm="1">
        <f t="array" ref="AW853">IF(D853="","",_xlfn.TOROW(lookup!A1034:A1046))</f>
        <v/>
      </c>
    </row>
    <row r="854" spans="1:49" x14ac:dyDescent="0.25">
      <c r="A854" s="56">
        <v>845</v>
      </c>
      <c r="B854" s="57" t="str">
        <f t="shared" si="141"/>
        <v/>
      </c>
      <c r="C854" s="58"/>
      <c r="D854" s="58"/>
      <c r="E854" s="57"/>
      <c r="F854" s="57" t="str">
        <f t="shared" si="142"/>
        <v/>
      </c>
      <c r="G854" s="57"/>
      <c r="H854" s="59"/>
      <c r="I854" s="59" t="s">
        <v>183</v>
      </c>
      <c r="J854" s="59" t="s">
        <v>183</v>
      </c>
      <c r="K854" s="59"/>
      <c r="L854" s="60" t="str">
        <f t="shared" si="136"/>
        <v/>
      </c>
      <c r="M854" s="60" t="str">
        <f t="shared" si="137"/>
        <v/>
      </c>
      <c r="N854" s="59"/>
      <c r="O854" s="59"/>
      <c r="P854" s="61"/>
      <c r="Q854" s="61"/>
      <c r="R854" s="62" t="str">
        <f>IF(C854="","",_xlfn.XLOOKUP(C854,table_Termination[Connector],table_Termination[Conduit_Size]))</f>
        <v/>
      </c>
      <c r="S854" s="63" t="str">
        <f>IF(C854="","",_xlfn.XLOOKUP(C854,table_Termination[Connector],table_Termination[Wire AWG]))</f>
        <v/>
      </c>
      <c r="T854" s="64" t="str">
        <f t="shared" si="139"/>
        <v/>
      </c>
      <c r="U854" s="65" t="str">
        <f>IF(C854="","",LEFT(_xlfn.XLOOKUP(C854,table_Termination[Connector],table_Termination[Voltage]),3))</f>
        <v/>
      </c>
      <c r="V854" s="66" t="str">
        <f t="shared" si="138"/>
        <v/>
      </c>
      <c r="W854" s="64" t="str" cm="1">
        <f t="array" aca="1" ref="W854" ca="1">IF(C854="","",IF(D854="MCC","------",IF(K854="","Black",_xlfn.XLOOKUP(K854,Table_RotateWireColor[circuit],INDIRECT("Table_RotateWireColor["&amp;U854&amp;"]")))))</f>
        <v/>
      </c>
      <c r="X854" s="64" t="str" cm="1">
        <f t="array" aca="1" ref="X854" ca="1">IF(C854="","",IF(D854="MCC","-----",IF(AH854=1,"-",IF(K854="","Red",_xlfn.XLOOKUP(L854,Table_RotateWireColor[circuit],INDIRECT("Table_RotateWireColor["&amp;U854&amp;"]"))))))</f>
        <v/>
      </c>
      <c r="Y854" s="64" t="str" cm="1">
        <f t="array" aca="1" ref="Y854" ca="1">IF(C854="","",IF(D854="MCC","-----",IF(AH854&lt;=2,"-",IF(K854="","Blue",_xlfn.XLOOKUP(M854,Table_RotateWireColor[circuit],INDIRECT("Table_RotateWireColor["&amp;U854&amp;"]"))))))</f>
        <v/>
      </c>
      <c r="Z854" s="64" t="str" cm="1">
        <f t="array" aca="1" ref="Z854" ca="1">IF(C854="","",IF(D854="MCC","-----",IF(AI854&lt;&gt;1,"-",IF(K854="","White",_xlfn.XLOOKUP("N",Table_RotateWireColor[circuit],INDIRECT("Table_RotateWireColor["&amp;U854&amp;"]"))))))</f>
        <v/>
      </c>
      <c r="AA854" s="64" t="str">
        <f t="shared" si="143"/>
        <v/>
      </c>
      <c r="AB854" s="67" t="str">
        <f>IF(C854="","","PWxx-"&amp;_xlfn.XLOOKUP(C854,table_Termination[Connector],table_Termination[Abbreviation])&amp;"T-xxSALx("&amp;IF(D854="LFMC",0,IF(D854="MCC",1,3))&amp;IF(Q854="Bolt",1,0)&amp;IF(AL854="None",0,IF(AL854="1G",1,IF(AL854="4x4",2,3)))&amp;")")</f>
        <v/>
      </c>
      <c r="AC854" s="68" t="str">
        <f>IF(D854="MCC","MC Cable Wire Colors "&amp;_xlfn.XLOOKUP(C854,table_Termination[Connector],table_Termination[MCC_Wire_Colors]),"")</f>
        <v/>
      </c>
      <c r="AD854" s="69"/>
      <c r="AG854" t="e">
        <f>IF(AND(LEFT(C854,2)="L6",_xlfn.NUMBERVALUE(LEFT(U854,3))&gt;250),"1ph",_xlfn.XLOOKUP(C854,table_Termination[Connector],table_Termination[Phasing]))</f>
        <v>#N/A</v>
      </c>
      <c r="AH854" t="e">
        <f>_xlfn.XLOOKUP('Order Entry'!AG854,lookup!$O$3:$O$7,lookup!$P$3:$P$7)</f>
        <v>#N/A</v>
      </c>
      <c r="AI854" t="e">
        <f>_xlfn.XLOOKUP('Order Entry'!AG854,lookup!$O$3:$O$7,lookup!$Q$3:$Q$7)</f>
        <v>#N/A</v>
      </c>
      <c r="AJ854">
        <f t="shared" si="140"/>
        <v>0</v>
      </c>
      <c r="AK854" t="e">
        <f>_xlfn.XLOOKUP(C854,table_Termination[Connector],table_Termination[Plate_Hole])</f>
        <v>#N/A</v>
      </c>
      <c r="AL854" t="e">
        <f>_xlfn.XLOOKUP(V854,lookup!$AD$68:$AD$72,lookup!$AC$68:$AC$72)</f>
        <v>#N/A</v>
      </c>
      <c r="AM854" s="44" t="str" cm="1">
        <f t="array" ref="AM854">IF(C854="","",IF(_xlfn.XLOOKUP(C854,table_Termination[Connector],table_Termination[Plate_Hole])=1.6,{"4x4","1G"},IF(_xlfn.XLOOKUP(C854,table_Termination[Connector],table_Termination[Plate_Hole])=2.1,"4x4","None")))</f>
        <v/>
      </c>
      <c r="AO854" s="44" t="str" cm="1">
        <f t="array" ref="AO854">IF(AM854="","None",_xlfn.XLOOKUP(_xlfn.ANCHORARRAY(AM854),lookup!$AC$68:$AC$72,lookup!$AD$68:$AD$72))</f>
        <v>None</v>
      </c>
      <c r="AQ854" s="44" t="s">
        <v>283</v>
      </c>
      <c r="AR854" t="str">
        <f>IF(C854="","",_xlfn.XLOOKUP(_xlfn.XLOOKUP(C854,table_Termination[Connector],table_Termination[SQD_Breaker]),Table_Breaker[breaker],Table_Breaker[Description]))</f>
        <v/>
      </c>
      <c r="AS854" t="str">
        <f>IF(C854="","",_xlfn.XLOOKUP(_xlfn.XLOOKUP(C854,table_Termination[Connector],table_Termination[HV_Siem_Breaker]),Table_Breaker[breaker],Table_Breaker[Description],""))</f>
        <v/>
      </c>
      <c r="AT854" s="44" t="s">
        <v>283</v>
      </c>
      <c r="AU854" t="e">
        <f t="shared" si="144"/>
        <v>#N/A</v>
      </c>
      <c r="AV854" t="e">
        <f t="shared" si="145"/>
        <v>#N/A</v>
      </c>
      <c r="AW854" s="44" t="str" cm="1">
        <f t="array" ref="AW854">IF(D854="","",_xlfn.TOROW(lookup!A1035:A1047))</f>
        <v/>
      </c>
    </row>
    <row r="855" spans="1:49" x14ac:dyDescent="0.25">
      <c r="A855" s="56">
        <v>846</v>
      </c>
      <c r="B855" s="57" t="str">
        <f t="shared" si="141"/>
        <v/>
      </c>
      <c r="C855" s="58"/>
      <c r="D855" s="58"/>
      <c r="E855" s="57"/>
      <c r="F855" s="57" t="str">
        <f t="shared" si="142"/>
        <v/>
      </c>
      <c r="G855" s="57"/>
      <c r="H855" s="59"/>
      <c r="I855" s="59" t="s">
        <v>183</v>
      </c>
      <c r="J855" s="59" t="s">
        <v>183</v>
      </c>
      <c r="K855" s="59"/>
      <c r="L855" s="60" t="str">
        <f t="shared" si="136"/>
        <v/>
      </c>
      <c r="M855" s="60" t="str">
        <f t="shared" si="137"/>
        <v/>
      </c>
      <c r="N855" s="59"/>
      <c r="O855" s="59"/>
      <c r="P855" s="61"/>
      <c r="Q855" s="61"/>
      <c r="R855" s="62" t="str">
        <f>IF(C855="","",_xlfn.XLOOKUP(C855,table_Termination[Connector],table_Termination[Conduit_Size]))</f>
        <v/>
      </c>
      <c r="S855" s="63" t="str">
        <f>IF(C855="","",_xlfn.XLOOKUP(C855,table_Termination[Connector],table_Termination[Wire AWG]))</f>
        <v/>
      </c>
      <c r="T855" s="64" t="str">
        <f t="shared" si="139"/>
        <v/>
      </c>
      <c r="U855" s="65" t="str">
        <f>IF(C855="","",LEFT(_xlfn.XLOOKUP(C855,table_Termination[Connector],table_Termination[Voltage]),3))</f>
        <v/>
      </c>
      <c r="V855" s="66" t="str">
        <f t="shared" si="138"/>
        <v/>
      </c>
      <c r="W855" s="64" t="str" cm="1">
        <f t="array" aca="1" ref="W855" ca="1">IF(C855="","",IF(D855="MCC","------",IF(K855="","Black",_xlfn.XLOOKUP(K855,Table_RotateWireColor[circuit],INDIRECT("Table_RotateWireColor["&amp;U855&amp;"]")))))</f>
        <v/>
      </c>
      <c r="X855" s="64" t="str" cm="1">
        <f t="array" aca="1" ref="X855" ca="1">IF(C855="","",IF(D855="MCC","-----",IF(AH855=1,"-",IF(K855="","Red",_xlfn.XLOOKUP(L855,Table_RotateWireColor[circuit],INDIRECT("Table_RotateWireColor["&amp;U855&amp;"]"))))))</f>
        <v/>
      </c>
      <c r="Y855" s="64" t="str" cm="1">
        <f t="array" aca="1" ref="Y855" ca="1">IF(C855="","",IF(D855="MCC","-----",IF(AH855&lt;=2,"-",IF(K855="","Blue",_xlfn.XLOOKUP(M855,Table_RotateWireColor[circuit],INDIRECT("Table_RotateWireColor["&amp;U855&amp;"]"))))))</f>
        <v/>
      </c>
      <c r="Z855" s="64" t="str" cm="1">
        <f t="array" aca="1" ref="Z855" ca="1">IF(C855="","",IF(D855="MCC","-----",IF(AI855&lt;&gt;1,"-",IF(K855="","White",_xlfn.XLOOKUP("N",Table_RotateWireColor[circuit],INDIRECT("Table_RotateWireColor["&amp;U855&amp;"]"))))))</f>
        <v/>
      </c>
      <c r="AA855" s="64" t="str">
        <f t="shared" si="143"/>
        <v/>
      </c>
      <c r="AB855" s="67" t="str">
        <f>IF(C855="","","PWxx-"&amp;_xlfn.XLOOKUP(C855,table_Termination[Connector],table_Termination[Abbreviation])&amp;"T-xxSALx("&amp;IF(D855="LFMC",0,IF(D855="MCC",1,3))&amp;IF(Q855="Bolt",1,0)&amp;IF(AL855="None",0,IF(AL855="1G",1,IF(AL855="4x4",2,3)))&amp;")")</f>
        <v/>
      </c>
      <c r="AC855" s="68" t="str">
        <f>IF(D855="MCC","MC Cable Wire Colors "&amp;_xlfn.XLOOKUP(C855,table_Termination[Connector],table_Termination[MCC_Wire_Colors]),"")</f>
        <v/>
      </c>
      <c r="AD855" s="69"/>
      <c r="AG855" t="e">
        <f>IF(AND(LEFT(C855,2)="L6",_xlfn.NUMBERVALUE(LEFT(U855,3))&gt;250),"1ph",_xlfn.XLOOKUP(C855,table_Termination[Connector],table_Termination[Phasing]))</f>
        <v>#N/A</v>
      </c>
      <c r="AH855" t="e">
        <f>_xlfn.XLOOKUP('Order Entry'!AG855,lookup!$O$3:$O$7,lookup!$P$3:$P$7)</f>
        <v>#N/A</v>
      </c>
      <c r="AI855" t="e">
        <f>_xlfn.XLOOKUP('Order Entry'!AG855,lookup!$O$3:$O$7,lookup!$Q$3:$Q$7)</f>
        <v>#N/A</v>
      </c>
      <c r="AJ855">
        <f t="shared" si="140"/>
        <v>0</v>
      </c>
      <c r="AK855" t="e">
        <f>_xlfn.XLOOKUP(C855,table_Termination[Connector],table_Termination[Plate_Hole])</f>
        <v>#N/A</v>
      </c>
      <c r="AL855" t="e">
        <f>_xlfn.XLOOKUP(V855,lookup!$AD$68:$AD$72,lookup!$AC$68:$AC$72)</f>
        <v>#N/A</v>
      </c>
      <c r="AM855" s="44" t="str" cm="1">
        <f t="array" ref="AM855">IF(C855="","",IF(_xlfn.XLOOKUP(C855,table_Termination[Connector],table_Termination[Plate_Hole])=1.6,{"4x4","1G"},IF(_xlfn.XLOOKUP(C855,table_Termination[Connector],table_Termination[Plate_Hole])=2.1,"4x4","None")))</f>
        <v/>
      </c>
      <c r="AO855" s="44" t="str" cm="1">
        <f t="array" ref="AO855">IF(AM855="","None",_xlfn.XLOOKUP(_xlfn.ANCHORARRAY(AM855),lookup!$AC$68:$AC$72,lookup!$AD$68:$AD$72))</f>
        <v>None</v>
      </c>
      <c r="AQ855" s="44" t="s">
        <v>283</v>
      </c>
      <c r="AR855" t="str">
        <f>IF(C855="","",_xlfn.XLOOKUP(_xlfn.XLOOKUP(C855,table_Termination[Connector],table_Termination[SQD_Breaker]),Table_Breaker[breaker],Table_Breaker[Description]))</f>
        <v/>
      </c>
      <c r="AS855" t="str">
        <f>IF(C855="","",_xlfn.XLOOKUP(_xlfn.XLOOKUP(C855,table_Termination[Connector],table_Termination[HV_Siem_Breaker]),Table_Breaker[breaker],Table_Breaker[Description],""))</f>
        <v/>
      </c>
      <c r="AT855" s="44" t="s">
        <v>283</v>
      </c>
      <c r="AU855" t="e">
        <f t="shared" si="144"/>
        <v>#N/A</v>
      </c>
      <c r="AV855" t="e">
        <f t="shared" si="145"/>
        <v>#N/A</v>
      </c>
      <c r="AW855" s="44" t="str" cm="1">
        <f t="array" ref="AW855">IF(D855="","",_xlfn.TOROW(lookup!A1036:A1048))</f>
        <v/>
      </c>
    </row>
    <row r="856" spans="1:49" x14ac:dyDescent="0.25">
      <c r="A856" s="56">
        <v>847</v>
      </c>
      <c r="B856" s="57" t="str">
        <f t="shared" si="141"/>
        <v/>
      </c>
      <c r="C856" s="58"/>
      <c r="D856" s="58"/>
      <c r="E856" s="57"/>
      <c r="F856" s="57" t="str">
        <f t="shared" si="142"/>
        <v/>
      </c>
      <c r="G856" s="57"/>
      <c r="H856" s="59"/>
      <c r="I856" s="59" t="s">
        <v>183</v>
      </c>
      <c r="J856" s="59" t="s">
        <v>183</v>
      </c>
      <c r="K856" s="59"/>
      <c r="L856" s="60" t="str">
        <f t="shared" si="136"/>
        <v/>
      </c>
      <c r="M856" s="60" t="str">
        <f t="shared" si="137"/>
        <v/>
      </c>
      <c r="N856" s="59"/>
      <c r="O856" s="59"/>
      <c r="P856" s="61"/>
      <c r="Q856" s="61"/>
      <c r="R856" s="62" t="str">
        <f>IF(C856="","",_xlfn.XLOOKUP(C856,table_Termination[Connector],table_Termination[Conduit_Size]))</f>
        <v/>
      </c>
      <c r="S856" s="63" t="str">
        <f>IF(C856="","",_xlfn.XLOOKUP(C856,table_Termination[Connector],table_Termination[Wire AWG]))</f>
        <v/>
      </c>
      <c r="T856" s="64" t="str">
        <f t="shared" si="139"/>
        <v/>
      </c>
      <c r="U856" s="65" t="str">
        <f>IF(C856="","",LEFT(_xlfn.XLOOKUP(C856,table_Termination[Connector],table_Termination[Voltage]),3))</f>
        <v/>
      </c>
      <c r="V856" s="66" t="str">
        <f t="shared" si="138"/>
        <v/>
      </c>
      <c r="W856" s="64" t="str" cm="1">
        <f t="array" aca="1" ref="W856" ca="1">IF(C856="","",IF(D856="MCC","------",IF(K856="","Black",_xlfn.XLOOKUP(K856,Table_RotateWireColor[circuit],INDIRECT("Table_RotateWireColor["&amp;U856&amp;"]")))))</f>
        <v/>
      </c>
      <c r="X856" s="64" t="str" cm="1">
        <f t="array" aca="1" ref="X856" ca="1">IF(C856="","",IF(D856="MCC","-----",IF(AH856=1,"-",IF(K856="","Red",_xlfn.XLOOKUP(L856,Table_RotateWireColor[circuit],INDIRECT("Table_RotateWireColor["&amp;U856&amp;"]"))))))</f>
        <v/>
      </c>
      <c r="Y856" s="64" t="str" cm="1">
        <f t="array" aca="1" ref="Y856" ca="1">IF(C856="","",IF(D856="MCC","-----",IF(AH856&lt;=2,"-",IF(K856="","Blue",_xlfn.XLOOKUP(M856,Table_RotateWireColor[circuit],INDIRECT("Table_RotateWireColor["&amp;U856&amp;"]"))))))</f>
        <v/>
      </c>
      <c r="Z856" s="64" t="str" cm="1">
        <f t="array" aca="1" ref="Z856" ca="1">IF(C856="","",IF(D856="MCC","-----",IF(AI856&lt;&gt;1,"-",IF(K856="","White",_xlfn.XLOOKUP("N",Table_RotateWireColor[circuit],INDIRECT("Table_RotateWireColor["&amp;U856&amp;"]"))))))</f>
        <v/>
      </c>
      <c r="AA856" s="64" t="str">
        <f t="shared" si="143"/>
        <v/>
      </c>
      <c r="AB856" s="67" t="str">
        <f>IF(C856="","","PWxx-"&amp;_xlfn.XLOOKUP(C856,table_Termination[Connector],table_Termination[Abbreviation])&amp;"T-xxSALx("&amp;IF(D856="LFMC",0,IF(D856="MCC",1,3))&amp;IF(Q856="Bolt",1,0)&amp;IF(AL856="None",0,IF(AL856="1G",1,IF(AL856="4x4",2,3)))&amp;")")</f>
        <v/>
      </c>
      <c r="AC856" s="68" t="str">
        <f>IF(D856="MCC","MC Cable Wire Colors "&amp;_xlfn.XLOOKUP(C856,table_Termination[Connector],table_Termination[MCC_Wire_Colors]),"")</f>
        <v/>
      </c>
      <c r="AD856" s="69"/>
      <c r="AG856" t="e">
        <f>IF(AND(LEFT(C856,2)="L6",_xlfn.NUMBERVALUE(LEFT(U856,3))&gt;250),"1ph",_xlfn.XLOOKUP(C856,table_Termination[Connector],table_Termination[Phasing]))</f>
        <v>#N/A</v>
      </c>
      <c r="AH856" t="e">
        <f>_xlfn.XLOOKUP('Order Entry'!AG856,lookup!$O$3:$O$7,lookup!$P$3:$P$7)</f>
        <v>#N/A</v>
      </c>
      <c r="AI856" t="e">
        <f>_xlfn.XLOOKUP('Order Entry'!AG856,lookup!$O$3:$O$7,lookup!$Q$3:$Q$7)</f>
        <v>#N/A</v>
      </c>
      <c r="AJ856">
        <f t="shared" si="140"/>
        <v>0</v>
      </c>
      <c r="AK856" t="e">
        <f>_xlfn.XLOOKUP(C856,table_Termination[Connector],table_Termination[Plate_Hole])</f>
        <v>#N/A</v>
      </c>
      <c r="AL856" t="e">
        <f>_xlfn.XLOOKUP(V856,lookup!$AD$68:$AD$72,lookup!$AC$68:$AC$72)</f>
        <v>#N/A</v>
      </c>
      <c r="AM856" s="44" t="str" cm="1">
        <f t="array" ref="AM856">IF(C856="","",IF(_xlfn.XLOOKUP(C856,table_Termination[Connector],table_Termination[Plate_Hole])=1.6,{"4x4","1G"},IF(_xlfn.XLOOKUP(C856,table_Termination[Connector],table_Termination[Plate_Hole])=2.1,"4x4","None")))</f>
        <v/>
      </c>
      <c r="AO856" s="44" t="str" cm="1">
        <f t="array" ref="AO856">IF(AM856="","None",_xlfn.XLOOKUP(_xlfn.ANCHORARRAY(AM856),lookup!$AC$68:$AC$72,lookup!$AD$68:$AD$72))</f>
        <v>None</v>
      </c>
      <c r="AQ856" s="44" t="s">
        <v>283</v>
      </c>
      <c r="AR856" t="str">
        <f>IF(C856="","",_xlfn.XLOOKUP(_xlfn.XLOOKUP(C856,table_Termination[Connector],table_Termination[SQD_Breaker]),Table_Breaker[breaker],Table_Breaker[Description]))</f>
        <v/>
      </c>
      <c r="AS856" t="str">
        <f>IF(C856="","",_xlfn.XLOOKUP(_xlfn.XLOOKUP(C856,table_Termination[Connector],table_Termination[HV_Siem_Breaker]),Table_Breaker[breaker],Table_Breaker[Description],""))</f>
        <v/>
      </c>
      <c r="AT856" s="44" t="s">
        <v>283</v>
      </c>
      <c r="AU856" t="e">
        <f t="shared" si="144"/>
        <v>#N/A</v>
      </c>
      <c r="AV856" t="e">
        <f t="shared" si="145"/>
        <v>#N/A</v>
      </c>
      <c r="AW856" s="44" t="str" cm="1">
        <f t="array" ref="AW856">IF(D856="","",_xlfn.TOROW(lookup!A1037:A1049))</f>
        <v/>
      </c>
    </row>
    <row r="857" spans="1:49" x14ac:dyDescent="0.25">
      <c r="A857" s="56">
        <v>848</v>
      </c>
      <c r="B857" s="57" t="str">
        <f t="shared" si="141"/>
        <v/>
      </c>
      <c r="C857" s="58"/>
      <c r="D857" s="58"/>
      <c r="E857" s="57"/>
      <c r="F857" s="57" t="str">
        <f t="shared" si="142"/>
        <v/>
      </c>
      <c r="G857" s="57"/>
      <c r="H857" s="59"/>
      <c r="I857" s="59" t="s">
        <v>183</v>
      </c>
      <c r="J857" s="59" t="s">
        <v>183</v>
      </c>
      <c r="K857" s="59"/>
      <c r="L857" s="60" t="str">
        <f t="shared" ref="L857:L920" si="146">IF(K857="","",IF(AG857="1ph","-",K857+2))</f>
        <v/>
      </c>
      <c r="M857" s="60" t="str">
        <f t="shared" ref="M857:M920" si="147">IF(K857="","",IF(OR(L857="-",AG857="1LL"),"-",L857+2))</f>
        <v/>
      </c>
      <c r="N857" s="59"/>
      <c r="O857" s="59"/>
      <c r="P857" s="61"/>
      <c r="Q857" s="61"/>
      <c r="R857" s="62" t="str">
        <f>IF(C857="","",_xlfn.XLOOKUP(C857,table_Termination[Connector],table_Termination[Conduit_Size]))</f>
        <v/>
      </c>
      <c r="S857" s="63" t="str">
        <f>IF(C857="","",_xlfn.XLOOKUP(C857,table_Termination[Connector],table_Termination[Wire AWG]))</f>
        <v/>
      </c>
      <c r="T857" s="64" t="str">
        <f t="shared" si="139"/>
        <v/>
      </c>
      <c r="U857" s="65" t="str">
        <f>IF(C857="","",LEFT(_xlfn.XLOOKUP(C857,table_Termination[Connector],table_Termination[Voltage]),3))</f>
        <v/>
      </c>
      <c r="V857" s="66" t="str">
        <f t="shared" ref="V857:V920" si="148">IF(C857="","",AO857)</f>
        <v/>
      </c>
      <c r="W857" s="64" t="str" cm="1">
        <f t="array" aca="1" ref="W857" ca="1">IF(C857="","",IF(D857="MCC","------",IF(K857="","Black",_xlfn.XLOOKUP(K857,Table_RotateWireColor[circuit],INDIRECT("Table_RotateWireColor["&amp;U857&amp;"]")))))</f>
        <v/>
      </c>
      <c r="X857" s="64" t="str" cm="1">
        <f t="array" aca="1" ref="X857" ca="1">IF(C857="","",IF(D857="MCC","-----",IF(AH857=1,"-",IF(K857="","Red",_xlfn.XLOOKUP(L857,Table_RotateWireColor[circuit],INDIRECT("Table_RotateWireColor["&amp;U857&amp;"]"))))))</f>
        <v/>
      </c>
      <c r="Y857" s="64" t="str" cm="1">
        <f t="array" aca="1" ref="Y857" ca="1">IF(C857="","",IF(D857="MCC","-----",IF(AH857&lt;=2,"-",IF(K857="","Blue",_xlfn.XLOOKUP(M857,Table_RotateWireColor[circuit],INDIRECT("Table_RotateWireColor["&amp;U857&amp;"]"))))))</f>
        <v/>
      </c>
      <c r="Z857" s="64" t="str" cm="1">
        <f t="array" aca="1" ref="Z857" ca="1">IF(C857="","",IF(D857="MCC","-----",IF(AI857&lt;&gt;1,"-",IF(K857="","White",_xlfn.XLOOKUP("N",Table_RotateWireColor[circuit],INDIRECT("Table_RotateWireColor["&amp;U857&amp;"]"))))))</f>
        <v/>
      </c>
      <c r="AA857" s="64" t="str">
        <f t="shared" si="143"/>
        <v/>
      </c>
      <c r="AB857" s="67" t="str">
        <f>IF(C857="","","PWxx-"&amp;_xlfn.XLOOKUP(C857,table_Termination[Connector],table_Termination[Abbreviation])&amp;"T-xxSALx("&amp;IF(D857="LFMC",0,IF(D857="MCC",1,3))&amp;IF(Q857="Bolt",1,0)&amp;IF(AL857="None",0,IF(AL857="1G",1,IF(AL857="4x4",2,3)))&amp;")")</f>
        <v/>
      </c>
      <c r="AC857" s="68" t="str">
        <f>IF(D857="MCC","MC Cable Wire Colors "&amp;_xlfn.XLOOKUP(C857,table_Termination[Connector],table_Termination[MCC_Wire_Colors]),"")</f>
        <v/>
      </c>
      <c r="AD857" s="69"/>
      <c r="AG857" t="e">
        <f>IF(AND(LEFT(C857,2)="L6",_xlfn.NUMBERVALUE(LEFT(U857,3))&gt;250),"1ph",_xlfn.XLOOKUP(C857,table_Termination[Connector],table_Termination[Phasing]))</f>
        <v>#N/A</v>
      </c>
      <c r="AH857" t="e">
        <f>_xlfn.XLOOKUP('Order Entry'!AG857,lookup!$O$3:$O$7,lookup!$P$3:$P$7)</f>
        <v>#N/A</v>
      </c>
      <c r="AI857" t="e">
        <f>_xlfn.XLOOKUP('Order Entry'!AG857,lookup!$O$3:$O$7,lookup!$Q$3:$Q$7)</f>
        <v>#N/A</v>
      </c>
      <c r="AJ857">
        <f t="shared" si="140"/>
        <v>0</v>
      </c>
      <c r="AK857" t="e">
        <f>_xlfn.XLOOKUP(C857,table_Termination[Connector],table_Termination[Plate_Hole])</f>
        <v>#N/A</v>
      </c>
      <c r="AL857" t="e">
        <f>_xlfn.XLOOKUP(V857,lookup!$AD$68:$AD$72,lookup!$AC$68:$AC$72)</f>
        <v>#N/A</v>
      </c>
      <c r="AM857" s="44" t="str" cm="1">
        <f t="array" ref="AM857">IF(C857="","",IF(_xlfn.XLOOKUP(C857,table_Termination[Connector],table_Termination[Plate_Hole])=1.6,{"4x4","1G"},IF(_xlfn.XLOOKUP(C857,table_Termination[Connector],table_Termination[Plate_Hole])=2.1,"4x4","None")))</f>
        <v/>
      </c>
      <c r="AO857" s="44" t="str" cm="1">
        <f t="array" ref="AO857">IF(AM857="","None",_xlfn.XLOOKUP(_xlfn.ANCHORARRAY(AM857),lookup!$AC$68:$AC$72,lookup!$AD$68:$AD$72))</f>
        <v>None</v>
      </c>
      <c r="AQ857" s="44" t="s">
        <v>283</v>
      </c>
      <c r="AR857" t="str">
        <f>IF(C857="","",_xlfn.XLOOKUP(_xlfn.XLOOKUP(C857,table_Termination[Connector],table_Termination[SQD_Breaker]),Table_Breaker[breaker],Table_Breaker[Description]))</f>
        <v/>
      </c>
      <c r="AS857" t="str">
        <f>IF(C857="","",_xlfn.XLOOKUP(_xlfn.XLOOKUP(C857,table_Termination[Connector],table_Termination[HV_Siem_Breaker]),Table_Breaker[breaker],Table_Breaker[Description],""))</f>
        <v/>
      </c>
      <c r="AT857" s="44" t="s">
        <v>283</v>
      </c>
      <c r="AU857" t="e">
        <f t="shared" si="144"/>
        <v>#N/A</v>
      </c>
      <c r="AV857" t="e">
        <f t="shared" si="145"/>
        <v>#N/A</v>
      </c>
      <c r="AW857" s="44" t="str" cm="1">
        <f t="array" ref="AW857">IF(D857="","",_xlfn.TOROW(lookup!A1038:A1050))</f>
        <v/>
      </c>
    </row>
    <row r="858" spans="1:49" x14ac:dyDescent="0.25">
      <c r="A858" s="56">
        <v>849</v>
      </c>
      <c r="B858" s="57" t="str">
        <f t="shared" si="141"/>
        <v/>
      </c>
      <c r="C858" s="58"/>
      <c r="D858" s="58"/>
      <c r="E858" s="57"/>
      <c r="F858" s="57" t="str">
        <f t="shared" si="142"/>
        <v/>
      </c>
      <c r="G858" s="57"/>
      <c r="H858" s="59"/>
      <c r="I858" s="59" t="s">
        <v>183</v>
      </c>
      <c r="J858" s="59" t="s">
        <v>183</v>
      </c>
      <c r="K858" s="59"/>
      <c r="L858" s="60" t="str">
        <f t="shared" si="146"/>
        <v/>
      </c>
      <c r="M858" s="60" t="str">
        <f t="shared" si="147"/>
        <v/>
      </c>
      <c r="N858" s="59"/>
      <c r="O858" s="59"/>
      <c r="P858" s="61"/>
      <c r="Q858" s="61"/>
      <c r="R858" s="62" t="str">
        <f>IF(C858="","",_xlfn.XLOOKUP(C858,table_Termination[Connector],table_Termination[Conduit_Size]))</f>
        <v/>
      </c>
      <c r="S858" s="63" t="str">
        <f>IF(C858="","",_xlfn.XLOOKUP(C858,table_Termination[Connector],table_Termination[Wire AWG]))</f>
        <v/>
      </c>
      <c r="T858" s="64" t="str">
        <f t="shared" si="139"/>
        <v/>
      </c>
      <c r="U858" s="65" t="str">
        <f>IF(C858="","",LEFT(_xlfn.XLOOKUP(C858,table_Termination[Connector],table_Termination[Voltage]),3))</f>
        <v/>
      </c>
      <c r="V858" s="66" t="str">
        <f t="shared" si="148"/>
        <v/>
      </c>
      <c r="W858" s="64" t="str" cm="1">
        <f t="array" aca="1" ref="W858" ca="1">IF(C858="","",IF(D858="MCC","------",IF(K858="","Black",_xlfn.XLOOKUP(K858,Table_RotateWireColor[circuit],INDIRECT("Table_RotateWireColor["&amp;U858&amp;"]")))))</f>
        <v/>
      </c>
      <c r="X858" s="64" t="str" cm="1">
        <f t="array" aca="1" ref="X858" ca="1">IF(C858="","",IF(D858="MCC","-----",IF(AH858=1,"-",IF(K858="","Red",_xlfn.XLOOKUP(L858,Table_RotateWireColor[circuit],INDIRECT("Table_RotateWireColor["&amp;U858&amp;"]"))))))</f>
        <v/>
      </c>
      <c r="Y858" s="64" t="str" cm="1">
        <f t="array" aca="1" ref="Y858" ca="1">IF(C858="","",IF(D858="MCC","-----",IF(AH858&lt;=2,"-",IF(K858="","Blue",_xlfn.XLOOKUP(M858,Table_RotateWireColor[circuit],INDIRECT("Table_RotateWireColor["&amp;U858&amp;"]"))))))</f>
        <v/>
      </c>
      <c r="Z858" s="64" t="str" cm="1">
        <f t="array" aca="1" ref="Z858" ca="1">IF(C858="","",IF(D858="MCC","-----",IF(AI858&lt;&gt;1,"-",IF(K858="","White",_xlfn.XLOOKUP("N",Table_RotateWireColor[circuit],INDIRECT("Table_RotateWireColor["&amp;U858&amp;"]"))))))</f>
        <v/>
      </c>
      <c r="AA858" s="64" t="str">
        <f t="shared" si="143"/>
        <v/>
      </c>
      <c r="AB858" s="67" t="str">
        <f>IF(C858="","","PWxx-"&amp;_xlfn.XLOOKUP(C858,table_Termination[Connector],table_Termination[Abbreviation])&amp;"T-xxSALx("&amp;IF(D858="LFMC",0,IF(D858="MCC",1,3))&amp;IF(Q858="Bolt",1,0)&amp;IF(AL858="None",0,IF(AL858="1G",1,IF(AL858="4x4",2,3)))&amp;")")</f>
        <v/>
      </c>
      <c r="AC858" s="68" t="str">
        <f>IF(D858="MCC","MC Cable Wire Colors "&amp;_xlfn.XLOOKUP(C858,table_Termination[Connector],table_Termination[MCC_Wire_Colors]),"")</f>
        <v/>
      </c>
      <c r="AD858" s="69"/>
      <c r="AG858" t="e">
        <f>IF(AND(LEFT(C858,2)="L6",_xlfn.NUMBERVALUE(LEFT(U858,3))&gt;250),"1ph",_xlfn.XLOOKUP(C858,table_Termination[Connector],table_Termination[Phasing]))</f>
        <v>#N/A</v>
      </c>
      <c r="AH858" t="e">
        <f>_xlfn.XLOOKUP('Order Entry'!AG858,lookup!$O$3:$O$7,lookup!$P$3:$P$7)</f>
        <v>#N/A</v>
      </c>
      <c r="AI858" t="e">
        <f>_xlfn.XLOOKUP('Order Entry'!AG858,lookup!$O$3:$O$7,lookup!$Q$3:$Q$7)</f>
        <v>#N/A</v>
      </c>
      <c r="AJ858">
        <f t="shared" si="140"/>
        <v>0</v>
      </c>
      <c r="AK858" t="e">
        <f>_xlfn.XLOOKUP(C858,table_Termination[Connector],table_Termination[Plate_Hole])</f>
        <v>#N/A</v>
      </c>
      <c r="AL858" t="e">
        <f>_xlfn.XLOOKUP(V858,lookup!$AD$68:$AD$72,lookup!$AC$68:$AC$72)</f>
        <v>#N/A</v>
      </c>
      <c r="AM858" s="44" t="str" cm="1">
        <f t="array" ref="AM858">IF(C858="","",IF(_xlfn.XLOOKUP(C858,table_Termination[Connector],table_Termination[Plate_Hole])=1.6,{"4x4","1G"},IF(_xlfn.XLOOKUP(C858,table_Termination[Connector],table_Termination[Plate_Hole])=2.1,"4x4","None")))</f>
        <v/>
      </c>
      <c r="AO858" s="44" t="str" cm="1">
        <f t="array" ref="AO858">IF(AM858="","None",_xlfn.XLOOKUP(_xlfn.ANCHORARRAY(AM858),lookup!$AC$68:$AC$72,lookup!$AD$68:$AD$72))</f>
        <v>None</v>
      </c>
      <c r="AQ858" s="44" t="s">
        <v>283</v>
      </c>
      <c r="AR858" t="str">
        <f>IF(C858="","",_xlfn.XLOOKUP(_xlfn.XLOOKUP(C858,table_Termination[Connector],table_Termination[SQD_Breaker]),Table_Breaker[breaker],Table_Breaker[Description]))</f>
        <v/>
      </c>
      <c r="AS858" t="str">
        <f>IF(C858="","",_xlfn.XLOOKUP(_xlfn.XLOOKUP(C858,table_Termination[Connector],table_Termination[HV_Siem_Breaker]),Table_Breaker[breaker],Table_Breaker[Description],""))</f>
        <v/>
      </c>
      <c r="AT858" s="44" t="s">
        <v>283</v>
      </c>
      <c r="AU858" t="e">
        <f t="shared" si="144"/>
        <v>#N/A</v>
      </c>
      <c r="AV858" t="e">
        <f t="shared" si="145"/>
        <v>#N/A</v>
      </c>
      <c r="AW858" s="44" t="str" cm="1">
        <f t="array" ref="AW858">IF(D858="","",_xlfn.TOROW(lookup!A1039:A1051))</f>
        <v/>
      </c>
    </row>
    <row r="859" spans="1:49" x14ac:dyDescent="0.25">
      <c r="A859" s="56">
        <v>850</v>
      </c>
      <c r="B859" s="57" t="str">
        <f t="shared" si="141"/>
        <v/>
      </c>
      <c r="C859" s="58"/>
      <c r="D859" s="58"/>
      <c r="E859" s="57"/>
      <c r="F859" s="57" t="str">
        <f t="shared" si="142"/>
        <v/>
      </c>
      <c r="G859" s="57"/>
      <c r="H859" s="59"/>
      <c r="I859" s="59" t="s">
        <v>183</v>
      </c>
      <c r="J859" s="59" t="s">
        <v>183</v>
      </c>
      <c r="K859" s="59"/>
      <c r="L859" s="60" t="str">
        <f t="shared" si="146"/>
        <v/>
      </c>
      <c r="M859" s="60" t="str">
        <f t="shared" si="147"/>
        <v/>
      </c>
      <c r="N859" s="59"/>
      <c r="O859" s="59"/>
      <c r="P859" s="61"/>
      <c r="Q859" s="61"/>
      <c r="R859" s="62" t="str">
        <f>IF(C859="","",_xlfn.XLOOKUP(C859,table_Termination[Connector],table_Termination[Conduit_Size]))</f>
        <v/>
      </c>
      <c r="S859" s="63" t="str">
        <f>IF(C859="","",_xlfn.XLOOKUP(C859,table_Termination[Connector],table_Termination[Wire AWG]))</f>
        <v/>
      </c>
      <c r="T859" s="64" t="str">
        <f t="shared" si="139"/>
        <v/>
      </c>
      <c r="U859" s="65" t="str">
        <f>IF(C859="","",LEFT(_xlfn.XLOOKUP(C859,table_Termination[Connector],table_Termination[Voltage]),3))</f>
        <v/>
      </c>
      <c r="V859" s="66" t="str">
        <f t="shared" si="148"/>
        <v/>
      </c>
      <c r="W859" s="64" t="str" cm="1">
        <f t="array" aca="1" ref="W859" ca="1">IF(C859="","",IF(D859="MCC","------",IF(K859="","Black",_xlfn.XLOOKUP(K859,Table_RotateWireColor[circuit],INDIRECT("Table_RotateWireColor["&amp;U859&amp;"]")))))</f>
        <v/>
      </c>
      <c r="X859" s="64" t="str" cm="1">
        <f t="array" aca="1" ref="X859" ca="1">IF(C859="","",IF(D859="MCC","-----",IF(AH859=1,"-",IF(K859="","Red",_xlfn.XLOOKUP(L859,Table_RotateWireColor[circuit],INDIRECT("Table_RotateWireColor["&amp;U859&amp;"]"))))))</f>
        <v/>
      </c>
      <c r="Y859" s="64" t="str" cm="1">
        <f t="array" aca="1" ref="Y859" ca="1">IF(C859="","",IF(D859="MCC","-----",IF(AH859&lt;=2,"-",IF(K859="","Blue",_xlfn.XLOOKUP(M859,Table_RotateWireColor[circuit],INDIRECT("Table_RotateWireColor["&amp;U859&amp;"]"))))))</f>
        <v/>
      </c>
      <c r="Z859" s="64" t="str" cm="1">
        <f t="array" aca="1" ref="Z859" ca="1">IF(C859="","",IF(D859="MCC","-----",IF(AI859&lt;&gt;1,"-",IF(K859="","White",_xlfn.XLOOKUP("N",Table_RotateWireColor[circuit],INDIRECT("Table_RotateWireColor["&amp;U859&amp;"]"))))))</f>
        <v/>
      </c>
      <c r="AA859" s="64" t="str">
        <f t="shared" si="143"/>
        <v/>
      </c>
      <c r="AB859" s="67" t="str">
        <f>IF(C859="","","PWxx-"&amp;_xlfn.XLOOKUP(C859,table_Termination[Connector],table_Termination[Abbreviation])&amp;"T-xxSALx("&amp;IF(D859="LFMC",0,IF(D859="MCC",1,3))&amp;IF(Q859="Bolt",1,0)&amp;IF(AL859="None",0,IF(AL859="1G",1,IF(AL859="4x4",2,3)))&amp;")")</f>
        <v/>
      </c>
      <c r="AC859" s="68" t="str">
        <f>IF(D859="MCC","MC Cable Wire Colors "&amp;_xlfn.XLOOKUP(C859,table_Termination[Connector],table_Termination[MCC_Wire_Colors]),"")</f>
        <v/>
      </c>
      <c r="AD859" s="69"/>
      <c r="AG859" t="e">
        <f>IF(AND(LEFT(C859,2)="L6",_xlfn.NUMBERVALUE(LEFT(U859,3))&gt;250),"1ph",_xlfn.XLOOKUP(C859,table_Termination[Connector],table_Termination[Phasing]))</f>
        <v>#N/A</v>
      </c>
      <c r="AH859" t="e">
        <f>_xlfn.XLOOKUP('Order Entry'!AG859,lookup!$O$3:$O$7,lookup!$P$3:$P$7)</f>
        <v>#N/A</v>
      </c>
      <c r="AI859" t="e">
        <f>_xlfn.XLOOKUP('Order Entry'!AG859,lookup!$O$3:$O$7,lookup!$Q$3:$Q$7)</f>
        <v>#N/A</v>
      </c>
      <c r="AJ859">
        <f t="shared" si="140"/>
        <v>0</v>
      </c>
      <c r="AK859" t="e">
        <f>_xlfn.XLOOKUP(C859,table_Termination[Connector],table_Termination[Plate_Hole])</f>
        <v>#N/A</v>
      </c>
      <c r="AL859" t="e">
        <f>_xlfn.XLOOKUP(V859,lookup!$AD$68:$AD$72,lookup!$AC$68:$AC$72)</f>
        <v>#N/A</v>
      </c>
      <c r="AM859" s="44" t="str" cm="1">
        <f t="array" ref="AM859">IF(C859="","",IF(_xlfn.XLOOKUP(C859,table_Termination[Connector],table_Termination[Plate_Hole])=1.6,{"4x4","1G"},IF(_xlfn.XLOOKUP(C859,table_Termination[Connector],table_Termination[Plate_Hole])=2.1,"4x4","None")))</f>
        <v/>
      </c>
      <c r="AO859" s="44" t="str" cm="1">
        <f t="array" ref="AO859">IF(AM859="","None",_xlfn.XLOOKUP(_xlfn.ANCHORARRAY(AM859),lookup!$AC$68:$AC$72,lookup!$AD$68:$AD$72))</f>
        <v>None</v>
      </c>
      <c r="AQ859" s="44" t="s">
        <v>283</v>
      </c>
      <c r="AR859" t="str">
        <f>IF(C859="","",_xlfn.XLOOKUP(_xlfn.XLOOKUP(C859,table_Termination[Connector],table_Termination[SQD_Breaker]),Table_Breaker[breaker],Table_Breaker[Description]))</f>
        <v/>
      </c>
      <c r="AS859" t="str">
        <f>IF(C859="","",_xlfn.XLOOKUP(_xlfn.XLOOKUP(C859,table_Termination[Connector],table_Termination[HV_Siem_Breaker]),Table_Breaker[breaker],Table_Breaker[Description],""))</f>
        <v/>
      </c>
      <c r="AT859" s="44" t="s">
        <v>283</v>
      </c>
      <c r="AU859" t="e">
        <f t="shared" si="144"/>
        <v>#N/A</v>
      </c>
      <c r="AV859" t="e">
        <f t="shared" si="145"/>
        <v>#N/A</v>
      </c>
      <c r="AW859" s="44" t="str" cm="1">
        <f t="array" ref="AW859">IF(D859="","",_xlfn.TOROW(lookup!A1040:A1052))</f>
        <v/>
      </c>
    </row>
    <row r="860" spans="1:49" x14ac:dyDescent="0.25">
      <c r="A860" s="56">
        <v>851</v>
      </c>
      <c r="B860" s="57" t="str">
        <f t="shared" si="141"/>
        <v/>
      </c>
      <c r="C860" s="58"/>
      <c r="D860" s="58"/>
      <c r="E860" s="57"/>
      <c r="F860" s="57" t="str">
        <f t="shared" si="142"/>
        <v/>
      </c>
      <c r="G860" s="57"/>
      <c r="H860" s="59"/>
      <c r="I860" s="59" t="s">
        <v>183</v>
      </c>
      <c r="J860" s="59" t="s">
        <v>183</v>
      </c>
      <c r="K860" s="59"/>
      <c r="L860" s="60" t="str">
        <f t="shared" si="146"/>
        <v/>
      </c>
      <c r="M860" s="60" t="str">
        <f t="shared" si="147"/>
        <v/>
      </c>
      <c r="N860" s="59"/>
      <c r="O860" s="59"/>
      <c r="P860" s="61"/>
      <c r="Q860" s="61"/>
      <c r="R860" s="62" t="str">
        <f>IF(C860="","",_xlfn.XLOOKUP(C860,table_Termination[Connector],table_Termination[Conduit_Size]))</f>
        <v/>
      </c>
      <c r="S860" s="63" t="str">
        <f>IF(C860="","",_xlfn.XLOOKUP(C860,table_Termination[Connector],table_Termination[Wire AWG]))</f>
        <v/>
      </c>
      <c r="T860" s="64" t="str">
        <f t="shared" si="139"/>
        <v/>
      </c>
      <c r="U860" s="65" t="str">
        <f>IF(C860="","",LEFT(_xlfn.XLOOKUP(C860,table_Termination[Connector],table_Termination[Voltage]),3))</f>
        <v/>
      </c>
      <c r="V860" s="66" t="str">
        <f t="shared" si="148"/>
        <v/>
      </c>
      <c r="W860" s="64" t="str" cm="1">
        <f t="array" aca="1" ref="W860" ca="1">IF(C860="","",IF(D860="MCC","------",IF(K860="","Black",_xlfn.XLOOKUP(K860,Table_RotateWireColor[circuit],INDIRECT("Table_RotateWireColor["&amp;U860&amp;"]")))))</f>
        <v/>
      </c>
      <c r="X860" s="64" t="str" cm="1">
        <f t="array" aca="1" ref="X860" ca="1">IF(C860="","",IF(D860="MCC","-----",IF(AH860=1,"-",IF(K860="","Red",_xlfn.XLOOKUP(L860,Table_RotateWireColor[circuit],INDIRECT("Table_RotateWireColor["&amp;U860&amp;"]"))))))</f>
        <v/>
      </c>
      <c r="Y860" s="64" t="str" cm="1">
        <f t="array" aca="1" ref="Y860" ca="1">IF(C860="","",IF(D860="MCC","-----",IF(AH860&lt;=2,"-",IF(K860="","Blue",_xlfn.XLOOKUP(M860,Table_RotateWireColor[circuit],INDIRECT("Table_RotateWireColor["&amp;U860&amp;"]"))))))</f>
        <v/>
      </c>
      <c r="Z860" s="64" t="str" cm="1">
        <f t="array" aca="1" ref="Z860" ca="1">IF(C860="","",IF(D860="MCC","-----",IF(AI860&lt;&gt;1,"-",IF(K860="","White",_xlfn.XLOOKUP("N",Table_RotateWireColor[circuit],INDIRECT("Table_RotateWireColor["&amp;U860&amp;"]"))))))</f>
        <v/>
      </c>
      <c r="AA860" s="64" t="str">
        <f t="shared" si="143"/>
        <v/>
      </c>
      <c r="AB860" s="67" t="str">
        <f>IF(C860="","","PWxx-"&amp;_xlfn.XLOOKUP(C860,table_Termination[Connector],table_Termination[Abbreviation])&amp;"T-xxSALx("&amp;IF(D860="LFMC",0,IF(D860="MCC",1,3))&amp;IF(Q860="Bolt",1,0)&amp;IF(AL860="None",0,IF(AL860="1G",1,IF(AL860="4x4",2,3)))&amp;")")</f>
        <v/>
      </c>
      <c r="AC860" s="68" t="str">
        <f>IF(D860="MCC","MC Cable Wire Colors "&amp;_xlfn.XLOOKUP(C860,table_Termination[Connector],table_Termination[MCC_Wire_Colors]),"")</f>
        <v/>
      </c>
      <c r="AD860" s="69"/>
      <c r="AG860" t="e">
        <f>IF(AND(LEFT(C860,2)="L6",_xlfn.NUMBERVALUE(LEFT(U860,3))&gt;250),"1ph",_xlfn.XLOOKUP(C860,table_Termination[Connector],table_Termination[Phasing]))</f>
        <v>#N/A</v>
      </c>
      <c r="AH860" t="e">
        <f>_xlfn.XLOOKUP('Order Entry'!AG860,lookup!$O$3:$O$7,lookup!$P$3:$P$7)</f>
        <v>#N/A</v>
      </c>
      <c r="AI860" t="e">
        <f>_xlfn.XLOOKUP('Order Entry'!AG860,lookup!$O$3:$O$7,lookup!$Q$3:$Q$7)</f>
        <v>#N/A</v>
      </c>
      <c r="AJ860">
        <f t="shared" si="140"/>
        <v>0</v>
      </c>
      <c r="AK860" t="e">
        <f>_xlfn.XLOOKUP(C860,table_Termination[Connector],table_Termination[Plate_Hole])</f>
        <v>#N/A</v>
      </c>
      <c r="AL860" t="e">
        <f>_xlfn.XLOOKUP(V860,lookup!$AD$68:$AD$72,lookup!$AC$68:$AC$72)</f>
        <v>#N/A</v>
      </c>
      <c r="AM860" s="44" t="str" cm="1">
        <f t="array" ref="AM860">IF(C860="","",IF(_xlfn.XLOOKUP(C860,table_Termination[Connector],table_Termination[Plate_Hole])=1.6,{"4x4","1G"},IF(_xlfn.XLOOKUP(C860,table_Termination[Connector],table_Termination[Plate_Hole])=2.1,"4x4","None")))</f>
        <v/>
      </c>
      <c r="AO860" s="44" t="str" cm="1">
        <f t="array" ref="AO860">IF(AM860="","None",_xlfn.XLOOKUP(_xlfn.ANCHORARRAY(AM860),lookup!$AC$68:$AC$72,lookup!$AD$68:$AD$72))</f>
        <v>None</v>
      </c>
      <c r="AQ860" s="44" t="s">
        <v>283</v>
      </c>
      <c r="AR860" t="str">
        <f>IF(C860="","",_xlfn.XLOOKUP(_xlfn.XLOOKUP(C860,table_Termination[Connector],table_Termination[SQD_Breaker]),Table_Breaker[breaker],Table_Breaker[Description]))</f>
        <v/>
      </c>
      <c r="AS860" t="str">
        <f>IF(C860="","",_xlfn.XLOOKUP(_xlfn.XLOOKUP(C860,table_Termination[Connector],table_Termination[HV_Siem_Breaker]),Table_Breaker[breaker],Table_Breaker[Description],""))</f>
        <v/>
      </c>
      <c r="AT860" s="44" t="s">
        <v>283</v>
      </c>
      <c r="AU860" t="e">
        <f t="shared" si="144"/>
        <v>#N/A</v>
      </c>
      <c r="AV860" t="e">
        <f t="shared" si="145"/>
        <v>#N/A</v>
      </c>
      <c r="AW860" s="44" t="str" cm="1">
        <f t="array" ref="AW860">IF(D860="","",_xlfn.TOROW(lookup!A1041:A1053))</f>
        <v/>
      </c>
    </row>
    <row r="861" spans="1:49" x14ac:dyDescent="0.25">
      <c r="A861" s="56">
        <v>852</v>
      </c>
      <c r="B861" s="57" t="str">
        <f t="shared" si="141"/>
        <v/>
      </c>
      <c r="C861" s="58"/>
      <c r="D861" s="58"/>
      <c r="E861" s="57"/>
      <c r="F861" s="57" t="str">
        <f t="shared" si="142"/>
        <v/>
      </c>
      <c r="G861" s="57"/>
      <c r="H861" s="59"/>
      <c r="I861" s="59" t="s">
        <v>183</v>
      </c>
      <c r="J861" s="59" t="s">
        <v>183</v>
      </c>
      <c r="K861" s="59"/>
      <c r="L861" s="60" t="str">
        <f t="shared" si="146"/>
        <v/>
      </c>
      <c r="M861" s="60" t="str">
        <f t="shared" si="147"/>
        <v/>
      </c>
      <c r="N861" s="59"/>
      <c r="O861" s="59"/>
      <c r="P861" s="61"/>
      <c r="Q861" s="61"/>
      <c r="R861" s="62" t="str">
        <f>IF(C861="","",_xlfn.XLOOKUP(C861,table_Termination[Connector],table_Termination[Conduit_Size]))</f>
        <v/>
      </c>
      <c r="S861" s="63" t="str">
        <f>IF(C861="","",_xlfn.XLOOKUP(C861,table_Termination[Connector],table_Termination[Wire AWG]))</f>
        <v/>
      </c>
      <c r="T861" s="64" t="str">
        <f t="shared" si="139"/>
        <v/>
      </c>
      <c r="U861" s="65" t="str">
        <f>IF(C861="","",LEFT(_xlfn.XLOOKUP(C861,table_Termination[Connector],table_Termination[Voltage]),3))</f>
        <v/>
      </c>
      <c r="V861" s="66" t="str">
        <f t="shared" si="148"/>
        <v/>
      </c>
      <c r="W861" s="64" t="str" cm="1">
        <f t="array" aca="1" ref="W861" ca="1">IF(C861="","",IF(D861="MCC","------",IF(K861="","Black",_xlfn.XLOOKUP(K861,Table_RotateWireColor[circuit],INDIRECT("Table_RotateWireColor["&amp;U861&amp;"]")))))</f>
        <v/>
      </c>
      <c r="X861" s="64" t="str" cm="1">
        <f t="array" aca="1" ref="X861" ca="1">IF(C861="","",IF(D861="MCC","-----",IF(AH861=1,"-",IF(K861="","Red",_xlfn.XLOOKUP(L861,Table_RotateWireColor[circuit],INDIRECT("Table_RotateWireColor["&amp;U861&amp;"]"))))))</f>
        <v/>
      </c>
      <c r="Y861" s="64" t="str" cm="1">
        <f t="array" aca="1" ref="Y861" ca="1">IF(C861="","",IF(D861="MCC","-----",IF(AH861&lt;=2,"-",IF(K861="","Blue",_xlfn.XLOOKUP(M861,Table_RotateWireColor[circuit],INDIRECT("Table_RotateWireColor["&amp;U861&amp;"]"))))))</f>
        <v/>
      </c>
      <c r="Z861" s="64" t="str" cm="1">
        <f t="array" aca="1" ref="Z861" ca="1">IF(C861="","",IF(D861="MCC","-----",IF(AI861&lt;&gt;1,"-",IF(K861="","White",_xlfn.XLOOKUP("N",Table_RotateWireColor[circuit],INDIRECT("Table_RotateWireColor["&amp;U861&amp;"]"))))))</f>
        <v/>
      </c>
      <c r="AA861" s="64" t="str">
        <f t="shared" si="143"/>
        <v/>
      </c>
      <c r="AB861" s="67" t="str">
        <f>IF(C861="","","PWxx-"&amp;_xlfn.XLOOKUP(C861,table_Termination[Connector],table_Termination[Abbreviation])&amp;"T-xxSALx("&amp;IF(D861="LFMC",0,IF(D861="MCC",1,3))&amp;IF(Q861="Bolt",1,0)&amp;IF(AL861="None",0,IF(AL861="1G",1,IF(AL861="4x4",2,3)))&amp;")")</f>
        <v/>
      </c>
      <c r="AC861" s="68" t="str">
        <f>IF(D861="MCC","MC Cable Wire Colors "&amp;_xlfn.XLOOKUP(C861,table_Termination[Connector],table_Termination[MCC_Wire_Colors]),"")</f>
        <v/>
      </c>
      <c r="AD861" s="69"/>
      <c r="AG861" t="e">
        <f>IF(AND(LEFT(C861,2)="L6",_xlfn.NUMBERVALUE(LEFT(U861,3))&gt;250),"1ph",_xlfn.XLOOKUP(C861,table_Termination[Connector],table_Termination[Phasing]))</f>
        <v>#N/A</v>
      </c>
      <c r="AH861" t="e">
        <f>_xlfn.XLOOKUP('Order Entry'!AG861,lookup!$O$3:$O$7,lookup!$P$3:$P$7)</f>
        <v>#N/A</v>
      </c>
      <c r="AI861" t="e">
        <f>_xlfn.XLOOKUP('Order Entry'!AG861,lookup!$O$3:$O$7,lookup!$Q$3:$Q$7)</f>
        <v>#N/A</v>
      </c>
      <c r="AJ861">
        <f t="shared" si="140"/>
        <v>0</v>
      </c>
      <c r="AK861" t="e">
        <f>_xlfn.XLOOKUP(C861,table_Termination[Connector],table_Termination[Plate_Hole])</f>
        <v>#N/A</v>
      </c>
      <c r="AL861" t="e">
        <f>_xlfn.XLOOKUP(V861,lookup!$AD$68:$AD$72,lookup!$AC$68:$AC$72)</f>
        <v>#N/A</v>
      </c>
      <c r="AM861" s="44" t="str" cm="1">
        <f t="array" ref="AM861">IF(C861="","",IF(_xlfn.XLOOKUP(C861,table_Termination[Connector],table_Termination[Plate_Hole])=1.6,{"4x4","1G"},IF(_xlfn.XLOOKUP(C861,table_Termination[Connector],table_Termination[Plate_Hole])=2.1,"4x4","None")))</f>
        <v/>
      </c>
      <c r="AO861" s="44" t="str" cm="1">
        <f t="array" ref="AO861">IF(AM861="","None",_xlfn.XLOOKUP(_xlfn.ANCHORARRAY(AM861),lookup!$AC$68:$AC$72,lookup!$AD$68:$AD$72))</f>
        <v>None</v>
      </c>
      <c r="AQ861" s="44" t="s">
        <v>283</v>
      </c>
      <c r="AR861" t="str">
        <f>IF(C861="","",_xlfn.XLOOKUP(_xlfn.XLOOKUP(C861,table_Termination[Connector],table_Termination[SQD_Breaker]),Table_Breaker[breaker],Table_Breaker[Description]))</f>
        <v/>
      </c>
      <c r="AS861" t="str">
        <f>IF(C861="","",_xlfn.XLOOKUP(_xlfn.XLOOKUP(C861,table_Termination[Connector],table_Termination[HV_Siem_Breaker]),Table_Breaker[breaker],Table_Breaker[Description],""))</f>
        <v/>
      </c>
      <c r="AT861" s="44" t="s">
        <v>283</v>
      </c>
      <c r="AU861" t="e">
        <f t="shared" si="144"/>
        <v>#N/A</v>
      </c>
      <c r="AV861" t="e">
        <f t="shared" si="145"/>
        <v>#N/A</v>
      </c>
      <c r="AW861" s="44" t="str" cm="1">
        <f t="array" ref="AW861">IF(D861="","",_xlfn.TOROW(lookup!A1042:A1054))</f>
        <v/>
      </c>
    </row>
    <row r="862" spans="1:49" x14ac:dyDescent="0.25">
      <c r="A862" s="56">
        <v>853</v>
      </c>
      <c r="B862" s="57" t="str">
        <f t="shared" si="141"/>
        <v/>
      </c>
      <c r="C862" s="58"/>
      <c r="D862" s="58"/>
      <c r="E862" s="57"/>
      <c r="F862" s="57" t="str">
        <f t="shared" si="142"/>
        <v/>
      </c>
      <c r="G862" s="57"/>
      <c r="H862" s="59"/>
      <c r="I862" s="59" t="s">
        <v>183</v>
      </c>
      <c r="J862" s="59" t="s">
        <v>183</v>
      </c>
      <c r="K862" s="59"/>
      <c r="L862" s="60" t="str">
        <f t="shared" si="146"/>
        <v/>
      </c>
      <c r="M862" s="60" t="str">
        <f t="shared" si="147"/>
        <v/>
      </c>
      <c r="N862" s="59"/>
      <c r="O862" s="59"/>
      <c r="P862" s="61"/>
      <c r="Q862" s="61"/>
      <c r="R862" s="62" t="str">
        <f>IF(C862="","",_xlfn.XLOOKUP(C862,table_Termination[Connector],table_Termination[Conduit_Size]))</f>
        <v/>
      </c>
      <c r="S862" s="63" t="str">
        <f>IF(C862="","",_xlfn.XLOOKUP(C862,table_Termination[Connector],table_Termination[Wire AWG]))</f>
        <v/>
      </c>
      <c r="T862" s="64" t="str">
        <f t="shared" si="139"/>
        <v/>
      </c>
      <c r="U862" s="65" t="str">
        <f>IF(C862="","",LEFT(_xlfn.XLOOKUP(C862,table_Termination[Connector],table_Termination[Voltage]),3))</f>
        <v/>
      </c>
      <c r="V862" s="66" t="str">
        <f t="shared" si="148"/>
        <v/>
      </c>
      <c r="W862" s="64" t="str" cm="1">
        <f t="array" aca="1" ref="W862" ca="1">IF(C862="","",IF(D862="MCC","------",IF(K862="","Black",_xlfn.XLOOKUP(K862,Table_RotateWireColor[circuit],INDIRECT("Table_RotateWireColor["&amp;U862&amp;"]")))))</f>
        <v/>
      </c>
      <c r="X862" s="64" t="str" cm="1">
        <f t="array" aca="1" ref="X862" ca="1">IF(C862="","",IF(D862="MCC","-----",IF(AH862=1,"-",IF(K862="","Red",_xlfn.XLOOKUP(L862,Table_RotateWireColor[circuit],INDIRECT("Table_RotateWireColor["&amp;U862&amp;"]"))))))</f>
        <v/>
      </c>
      <c r="Y862" s="64" t="str" cm="1">
        <f t="array" aca="1" ref="Y862" ca="1">IF(C862="","",IF(D862="MCC","-----",IF(AH862&lt;=2,"-",IF(K862="","Blue",_xlfn.XLOOKUP(M862,Table_RotateWireColor[circuit],INDIRECT("Table_RotateWireColor["&amp;U862&amp;"]"))))))</f>
        <v/>
      </c>
      <c r="Z862" s="64" t="str" cm="1">
        <f t="array" aca="1" ref="Z862" ca="1">IF(C862="","",IF(D862="MCC","-----",IF(AI862&lt;&gt;1,"-",IF(K862="","White",_xlfn.XLOOKUP("N",Table_RotateWireColor[circuit],INDIRECT("Table_RotateWireColor["&amp;U862&amp;"]"))))))</f>
        <v/>
      </c>
      <c r="AA862" s="64" t="str">
        <f t="shared" si="143"/>
        <v/>
      </c>
      <c r="AB862" s="67" t="str">
        <f>IF(C862="","","PWxx-"&amp;_xlfn.XLOOKUP(C862,table_Termination[Connector],table_Termination[Abbreviation])&amp;"T-xxSALx("&amp;IF(D862="LFMC",0,IF(D862="MCC",1,3))&amp;IF(Q862="Bolt",1,0)&amp;IF(AL862="None",0,IF(AL862="1G",1,IF(AL862="4x4",2,3)))&amp;")")</f>
        <v/>
      </c>
      <c r="AC862" s="68" t="str">
        <f>IF(D862="MCC","MC Cable Wire Colors "&amp;_xlfn.XLOOKUP(C862,table_Termination[Connector],table_Termination[MCC_Wire_Colors]),"")</f>
        <v/>
      </c>
      <c r="AD862" s="69"/>
      <c r="AG862" t="e">
        <f>IF(AND(LEFT(C862,2)="L6",_xlfn.NUMBERVALUE(LEFT(U862,3))&gt;250),"1ph",_xlfn.XLOOKUP(C862,table_Termination[Connector],table_Termination[Phasing]))</f>
        <v>#N/A</v>
      </c>
      <c r="AH862" t="e">
        <f>_xlfn.XLOOKUP('Order Entry'!AG862,lookup!$O$3:$O$7,lookup!$P$3:$P$7)</f>
        <v>#N/A</v>
      </c>
      <c r="AI862" t="e">
        <f>_xlfn.XLOOKUP('Order Entry'!AG862,lookup!$O$3:$O$7,lookup!$Q$3:$Q$7)</f>
        <v>#N/A</v>
      </c>
      <c r="AJ862">
        <f t="shared" si="140"/>
        <v>0</v>
      </c>
      <c r="AK862" t="e">
        <f>_xlfn.XLOOKUP(C862,table_Termination[Connector],table_Termination[Plate_Hole])</f>
        <v>#N/A</v>
      </c>
      <c r="AL862" t="e">
        <f>_xlfn.XLOOKUP(V862,lookup!$AD$68:$AD$72,lookup!$AC$68:$AC$72)</f>
        <v>#N/A</v>
      </c>
      <c r="AM862" s="44" t="str" cm="1">
        <f t="array" ref="AM862">IF(C862="","",IF(_xlfn.XLOOKUP(C862,table_Termination[Connector],table_Termination[Plate_Hole])=1.6,{"4x4","1G"},IF(_xlfn.XLOOKUP(C862,table_Termination[Connector],table_Termination[Plate_Hole])=2.1,"4x4","None")))</f>
        <v/>
      </c>
      <c r="AO862" s="44" t="str" cm="1">
        <f t="array" ref="AO862">IF(AM862="","None",_xlfn.XLOOKUP(_xlfn.ANCHORARRAY(AM862),lookup!$AC$68:$AC$72,lookup!$AD$68:$AD$72))</f>
        <v>None</v>
      </c>
      <c r="AQ862" s="44" t="s">
        <v>283</v>
      </c>
      <c r="AR862" t="str">
        <f>IF(C862="","",_xlfn.XLOOKUP(_xlfn.XLOOKUP(C862,table_Termination[Connector],table_Termination[SQD_Breaker]),Table_Breaker[breaker],Table_Breaker[Description]))</f>
        <v/>
      </c>
      <c r="AS862" t="str">
        <f>IF(C862="","",_xlfn.XLOOKUP(_xlfn.XLOOKUP(C862,table_Termination[Connector],table_Termination[HV_Siem_Breaker]),Table_Breaker[breaker],Table_Breaker[Description],""))</f>
        <v/>
      </c>
      <c r="AT862" s="44" t="s">
        <v>283</v>
      </c>
      <c r="AU862" t="e">
        <f t="shared" si="144"/>
        <v>#N/A</v>
      </c>
      <c r="AV862" t="e">
        <f t="shared" si="145"/>
        <v>#N/A</v>
      </c>
      <c r="AW862" s="44" t="str" cm="1">
        <f t="array" ref="AW862">IF(D862="","",_xlfn.TOROW(lookup!A1043:A1055))</f>
        <v/>
      </c>
    </row>
    <row r="863" spans="1:49" x14ac:dyDescent="0.25">
      <c r="A863" s="56">
        <v>854</v>
      </c>
      <c r="B863" s="57" t="str">
        <f t="shared" si="141"/>
        <v/>
      </c>
      <c r="C863" s="58"/>
      <c r="D863" s="58"/>
      <c r="E863" s="57"/>
      <c r="F863" s="57" t="str">
        <f t="shared" si="142"/>
        <v/>
      </c>
      <c r="G863" s="57"/>
      <c r="H863" s="59"/>
      <c r="I863" s="59" t="s">
        <v>183</v>
      </c>
      <c r="J863" s="59" t="s">
        <v>183</v>
      </c>
      <c r="K863" s="59"/>
      <c r="L863" s="60" t="str">
        <f t="shared" si="146"/>
        <v/>
      </c>
      <c r="M863" s="60" t="str">
        <f t="shared" si="147"/>
        <v/>
      </c>
      <c r="N863" s="59"/>
      <c r="O863" s="59"/>
      <c r="P863" s="61"/>
      <c r="Q863" s="61"/>
      <c r="R863" s="62" t="str">
        <f>IF(C863="","",_xlfn.XLOOKUP(C863,table_Termination[Connector],table_Termination[Conduit_Size]))</f>
        <v/>
      </c>
      <c r="S863" s="63" t="str">
        <f>IF(C863="","",_xlfn.XLOOKUP(C863,table_Termination[Connector],table_Termination[Wire AWG]))</f>
        <v/>
      </c>
      <c r="T863" s="64" t="str">
        <f t="shared" si="139"/>
        <v/>
      </c>
      <c r="U863" s="65" t="str">
        <f>IF(C863="","",LEFT(_xlfn.XLOOKUP(C863,table_Termination[Connector],table_Termination[Voltage]),3))</f>
        <v/>
      </c>
      <c r="V863" s="66" t="str">
        <f t="shared" si="148"/>
        <v/>
      </c>
      <c r="W863" s="64" t="str" cm="1">
        <f t="array" aca="1" ref="W863" ca="1">IF(C863="","",IF(D863="MCC","------",IF(K863="","Black",_xlfn.XLOOKUP(K863,Table_RotateWireColor[circuit],INDIRECT("Table_RotateWireColor["&amp;U863&amp;"]")))))</f>
        <v/>
      </c>
      <c r="X863" s="64" t="str" cm="1">
        <f t="array" aca="1" ref="X863" ca="1">IF(C863="","",IF(D863="MCC","-----",IF(AH863=1,"-",IF(K863="","Red",_xlfn.XLOOKUP(L863,Table_RotateWireColor[circuit],INDIRECT("Table_RotateWireColor["&amp;U863&amp;"]"))))))</f>
        <v/>
      </c>
      <c r="Y863" s="64" t="str" cm="1">
        <f t="array" aca="1" ref="Y863" ca="1">IF(C863="","",IF(D863="MCC","-----",IF(AH863&lt;=2,"-",IF(K863="","Blue",_xlfn.XLOOKUP(M863,Table_RotateWireColor[circuit],INDIRECT("Table_RotateWireColor["&amp;U863&amp;"]"))))))</f>
        <v/>
      </c>
      <c r="Z863" s="64" t="str" cm="1">
        <f t="array" aca="1" ref="Z863" ca="1">IF(C863="","",IF(D863="MCC","-----",IF(AI863&lt;&gt;1,"-",IF(K863="","White",_xlfn.XLOOKUP("N",Table_RotateWireColor[circuit],INDIRECT("Table_RotateWireColor["&amp;U863&amp;"]"))))))</f>
        <v/>
      </c>
      <c r="AA863" s="64" t="str">
        <f t="shared" si="143"/>
        <v/>
      </c>
      <c r="AB863" s="67" t="str">
        <f>IF(C863="","","PWxx-"&amp;_xlfn.XLOOKUP(C863,table_Termination[Connector],table_Termination[Abbreviation])&amp;"T-xxSALx("&amp;IF(D863="LFMC",0,IF(D863="MCC",1,3))&amp;IF(Q863="Bolt",1,0)&amp;IF(AL863="None",0,IF(AL863="1G",1,IF(AL863="4x4",2,3)))&amp;")")</f>
        <v/>
      </c>
      <c r="AC863" s="68" t="str">
        <f>IF(D863="MCC","MC Cable Wire Colors "&amp;_xlfn.XLOOKUP(C863,table_Termination[Connector],table_Termination[MCC_Wire_Colors]),"")</f>
        <v/>
      </c>
      <c r="AD863" s="69"/>
      <c r="AG863" t="e">
        <f>IF(AND(LEFT(C863,2)="L6",_xlfn.NUMBERVALUE(LEFT(U863,3))&gt;250),"1ph",_xlfn.XLOOKUP(C863,table_Termination[Connector],table_Termination[Phasing]))</f>
        <v>#N/A</v>
      </c>
      <c r="AH863" t="e">
        <f>_xlfn.XLOOKUP('Order Entry'!AG863,lookup!$O$3:$O$7,lookup!$P$3:$P$7)</f>
        <v>#N/A</v>
      </c>
      <c r="AI863" t="e">
        <f>_xlfn.XLOOKUP('Order Entry'!AG863,lookup!$O$3:$O$7,lookup!$Q$3:$Q$7)</f>
        <v>#N/A</v>
      </c>
      <c r="AJ863">
        <f t="shared" si="140"/>
        <v>0</v>
      </c>
      <c r="AK863" t="e">
        <f>_xlfn.XLOOKUP(C863,table_Termination[Connector],table_Termination[Plate_Hole])</f>
        <v>#N/A</v>
      </c>
      <c r="AL863" t="e">
        <f>_xlfn.XLOOKUP(V863,lookup!$AD$68:$AD$72,lookup!$AC$68:$AC$72)</f>
        <v>#N/A</v>
      </c>
      <c r="AM863" s="44" t="str" cm="1">
        <f t="array" ref="AM863">IF(C863="","",IF(_xlfn.XLOOKUP(C863,table_Termination[Connector],table_Termination[Plate_Hole])=1.6,{"4x4","1G"},IF(_xlfn.XLOOKUP(C863,table_Termination[Connector],table_Termination[Plate_Hole])=2.1,"4x4","None")))</f>
        <v/>
      </c>
      <c r="AO863" s="44" t="str" cm="1">
        <f t="array" ref="AO863">IF(AM863="","None",_xlfn.XLOOKUP(_xlfn.ANCHORARRAY(AM863),lookup!$AC$68:$AC$72,lookup!$AD$68:$AD$72))</f>
        <v>None</v>
      </c>
      <c r="AQ863" s="44" t="s">
        <v>283</v>
      </c>
      <c r="AR863" t="str">
        <f>IF(C863="","",_xlfn.XLOOKUP(_xlfn.XLOOKUP(C863,table_Termination[Connector],table_Termination[SQD_Breaker]),Table_Breaker[breaker],Table_Breaker[Description]))</f>
        <v/>
      </c>
      <c r="AS863" t="str">
        <f>IF(C863="","",_xlfn.XLOOKUP(_xlfn.XLOOKUP(C863,table_Termination[Connector],table_Termination[HV_Siem_Breaker]),Table_Breaker[breaker],Table_Breaker[Description],""))</f>
        <v/>
      </c>
      <c r="AT863" s="44" t="s">
        <v>283</v>
      </c>
      <c r="AU863" t="e">
        <f t="shared" si="144"/>
        <v>#N/A</v>
      </c>
      <c r="AV863" t="e">
        <f t="shared" si="145"/>
        <v>#N/A</v>
      </c>
      <c r="AW863" s="44" t="str" cm="1">
        <f t="array" ref="AW863">IF(D863="","",_xlfn.TOROW(lookup!A1044:A1056))</f>
        <v/>
      </c>
    </row>
    <row r="864" spans="1:49" x14ac:dyDescent="0.25">
      <c r="A864" s="56">
        <v>855</v>
      </c>
      <c r="B864" s="57" t="str">
        <f t="shared" si="141"/>
        <v/>
      </c>
      <c r="C864" s="58"/>
      <c r="D864" s="58"/>
      <c r="E864" s="57"/>
      <c r="F864" s="57" t="str">
        <f t="shared" si="142"/>
        <v/>
      </c>
      <c r="G864" s="57"/>
      <c r="H864" s="59"/>
      <c r="I864" s="59" t="s">
        <v>183</v>
      </c>
      <c r="J864" s="59" t="s">
        <v>183</v>
      </c>
      <c r="K864" s="59"/>
      <c r="L864" s="60" t="str">
        <f t="shared" si="146"/>
        <v/>
      </c>
      <c r="M864" s="60" t="str">
        <f t="shared" si="147"/>
        <v/>
      </c>
      <c r="N864" s="59"/>
      <c r="O864" s="59"/>
      <c r="P864" s="61"/>
      <c r="Q864" s="61"/>
      <c r="R864" s="62" t="str">
        <f>IF(C864="","",_xlfn.XLOOKUP(C864,table_Termination[Connector],table_Termination[Conduit_Size]))</f>
        <v/>
      </c>
      <c r="S864" s="63" t="str">
        <f>IF(C864="","",_xlfn.XLOOKUP(C864,table_Termination[Connector],table_Termination[Wire AWG]))</f>
        <v/>
      </c>
      <c r="T864" s="64" t="str">
        <f t="shared" si="139"/>
        <v/>
      </c>
      <c r="U864" s="65" t="str">
        <f>IF(C864="","",LEFT(_xlfn.XLOOKUP(C864,table_Termination[Connector],table_Termination[Voltage]),3))</f>
        <v/>
      </c>
      <c r="V864" s="66" t="str">
        <f t="shared" si="148"/>
        <v/>
      </c>
      <c r="W864" s="64" t="str" cm="1">
        <f t="array" aca="1" ref="W864" ca="1">IF(C864="","",IF(D864="MCC","------",IF(K864="","Black",_xlfn.XLOOKUP(K864,Table_RotateWireColor[circuit],INDIRECT("Table_RotateWireColor["&amp;U864&amp;"]")))))</f>
        <v/>
      </c>
      <c r="X864" s="64" t="str" cm="1">
        <f t="array" aca="1" ref="X864" ca="1">IF(C864="","",IF(D864="MCC","-----",IF(AH864=1,"-",IF(K864="","Red",_xlfn.XLOOKUP(L864,Table_RotateWireColor[circuit],INDIRECT("Table_RotateWireColor["&amp;U864&amp;"]"))))))</f>
        <v/>
      </c>
      <c r="Y864" s="64" t="str" cm="1">
        <f t="array" aca="1" ref="Y864" ca="1">IF(C864="","",IF(D864="MCC","-----",IF(AH864&lt;=2,"-",IF(K864="","Blue",_xlfn.XLOOKUP(M864,Table_RotateWireColor[circuit],INDIRECT("Table_RotateWireColor["&amp;U864&amp;"]"))))))</f>
        <v/>
      </c>
      <c r="Z864" s="64" t="str" cm="1">
        <f t="array" aca="1" ref="Z864" ca="1">IF(C864="","",IF(D864="MCC","-----",IF(AI864&lt;&gt;1,"-",IF(K864="","White",_xlfn.XLOOKUP("N",Table_RotateWireColor[circuit],INDIRECT("Table_RotateWireColor["&amp;U864&amp;"]"))))))</f>
        <v/>
      </c>
      <c r="AA864" s="64" t="str">
        <f t="shared" si="143"/>
        <v/>
      </c>
      <c r="AB864" s="67" t="str">
        <f>IF(C864="","","PWxx-"&amp;_xlfn.XLOOKUP(C864,table_Termination[Connector],table_Termination[Abbreviation])&amp;"T-xxSALx("&amp;IF(D864="LFMC",0,IF(D864="MCC",1,3))&amp;IF(Q864="Bolt",1,0)&amp;IF(AL864="None",0,IF(AL864="1G",1,IF(AL864="4x4",2,3)))&amp;")")</f>
        <v/>
      </c>
      <c r="AC864" s="68" t="str">
        <f>IF(D864="MCC","MC Cable Wire Colors "&amp;_xlfn.XLOOKUP(C864,table_Termination[Connector],table_Termination[MCC_Wire_Colors]),"")</f>
        <v/>
      </c>
      <c r="AD864" s="69"/>
      <c r="AG864" t="e">
        <f>IF(AND(LEFT(C864,2)="L6",_xlfn.NUMBERVALUE(LEFT(U864,3))&gt;250),"1ph",_xlfn.XLOOKUP(C864,table_Termination[Connector],table_Termination[Phasing]))</f>
        <v>#N/A</v>
      </c>
      <c r="AH864" t="e">
        <f>_xlfn.XLOOKUP('Order Entry'!AG864,lookup!$O$3:$O$7,lookup!$P$3:$P$7)</f>
        <v>#N/A</v>
      </c>
      <c r="AI864" t="e">
        <f>_xlfn.XLOOKUP('Order Entry'!AG864,lookup!$O$3:$O$7,lookup!$Q$3:$Q$7)</f>
        <v>#N/A</v>
      </c>
      <c r="AJ864">
        <f t="shared" si="140"/>
        <v>0</v>
      </c>
      <c r="AK864" t="e">
        <f>_xlfn.XLOOKUP(C864,table_Termination[Connector],table_Termination[Plate_Hole])</f>
        <v>#N/A</v>
      </c>
      <c r="AL864" t="e">
        <f>_xlfn.XLOOKUP(V864,lookup!$AD$68:$AD$72,lookup!$AC$68:$AC$72)</f>
        <v>#N/A</v>
      </c>
      <c r="AM864" s="44" t="str" cm="1">
        <f t="array" ref="AM864">IF(C864="","",IF(_xlfn.XLOOKUP(C864,table_Termination[Connector],table_Termination[Plate_Hole])=1.6,{"4x4","1G"},IF(_xlfn.XLOOKUP(C864,table_Termination[Connector],table_Termination[Plate_Hole])=2.1,"4x4","None")))</f>
        <v/>
      </c>
      <c r="AO864" s="44" t="str" cm="1">
        <f t="array" ref="AO864">IF(AM864="","None",_xlfn.XLOOKUP(_xlfn.ANCHORARRAY(AM864),lookup!$AC$68:$AC$72,lookup!$AD$68:$AD$72))</f>
        <v>None</v>
      </c>
      <c r="AQ864" s="44" t="s">
        <v>283</v>
      </c>
      <c r="AR864" t="str">
        <f>IF(C864="","",_xlfn.XLOOKUP(_xlfn.XLOOKUP(C864,table_Termination[Connector],table_Termination[SQD_Breaker]),Table_Breaker[breaker],Table_Breaker[Description]))</f>
        <v/>
      </c>
      <c r="AS864" t="str">
        <f>IF(C864="","",_xlfn.XLOOKUP(_xlfn.XLOOKUP(C864,table_Termination[Connector],table_Termination[HV_Siem_Breaker]),Table_Breaker[breaker],Table_Breaker[Description],""))</f>
        <v/>
      </c>
      <c r="AT864" s="44" t="s">
        <v>283</v>
      </c>
      <c r="AU864" t="e">
        <f t="shared" si="144"/>
        <v>#N/A</v>
      </c>
      <c r="AV864" t="e">
        <f t="shared" si="145"/>
        <v>#N/A</v>
      </c>
      <c r="AW864" s="44" t="str" cm="1">
        <f t="array" ref="AW864">IF(D864="","",_xlfn.TOROW(lookup!A1045:A1057))</f>
        <v/>
      </c>
    </row>
    <row r="865" spans="1:49" x14ac:dyDescent="0.25">
      <c r="A865" s="56">
        <v>856</v>
      </c>
      <c r="B865" s="57" t="str">
        <f t="shared" si="141"/>
        <v/>
      </c>
      <c r="C865" s="58"/>
      <c r="D865" s="58"/>
      <c r="E865" s="57"/>
      <c r="F865" s="57" t="str">
        <f t="shared" si="142"/>
        <v/>
      </c>
      <c r="G865" s="57"/>
      <c r="H865" s="59"/>
      <c r="I865" s="59" t="s">
        <v>183</v>
      </c>
      <c r="J865" s="59" t="s">
        <v>183</v>
      </c>
      <c r="K865" s="59"/>
      <c r="L865" s="60" t="str">
        <f t="shared" si="146"/>
        <v/>
      </c>
      <c r="M865" s="60" t="str">
        <f t="shared" si="147"/>
        <v/>
      </c>
      <c r="N865" s="59"/>
      <c r="O865" s="59"/>
      <c r="P865" s="61"/>
      <c r="Q865" s="61"/>
      <c r="R865" s="62" t="str">
        <f>IF(C865="","",_xlfn.XLOOKUP(C865,table_Termination[Connector],table_Termination[Conduit_Size]))</f>
        <v/>
      </c>
      <c r="S865" s="63" t="str">
        <f>IF(C865="","",_xlfn.XLOOKUP(C865,table_Termination[Connector],table_Termination[Wire AWG]))</f>
        <v/>
      </c>
      <c r="T865" s="64" t="str">
        <f t="shared" si="139"/>
        <v/>
      </c>
      <c r="U865" s="65" t="str">
        <f>IF(C865="","",LEFT(_xlfn.XLOOKUP(C865,table_Termination[Connector],table_Termination[Voltage]),3))</f>
        <v/>
      </c>
      <c r="V865" s="66" t="str">
        <f t="shared" si="148"/>
        <v/>
      </c>
      <c r="W865" s="64" t="str" cm="1">
        <f t="array" aca="1" ref="W865" ca="1">IF(C865="","",IF(D865="MCC","------",IF(K865="","Black",_xlfn.XLOOKUP(K865,Table_RotateWireColor[circuit],INDIRECT("Table_RotateWireColor["&amp;U865&amp;"]")))))</f>
        <v/>
      </c>
      <c r="X865" s="64" t="str" cm="1">
        <f t="array" aca="1" ref="X865" ca="1">IF(C865="","",IF(D865="MCC","-----",IF(AH865=1,"-",IF(K865="","Red",_xlfn.XLOOKUP(L865,Table_RotateWireColor[circuit],INDIRECT("Table_RotateWireColor["&amp;U865&amp;"]"))))))</f>
        <v/>
      </c>
      <c r="Y865" s="64" t="str" cm="1">
        <f t="array" aca="1" ref="Y865" ca="1">IF(C865="","",IF(D865="MCC","-----",IF(AH865&lt;=2,"-",IF(K865="","Blue",_xlfn.XLOOKUP(M865,Table_RotateWireColor[circuit],INDIRECT("Table_RotateWireColor["&amp;U865&amp;"]"))))))</f>
        <v/>
      </c>
      <c r="Z865" s="64" t="str" cm="1">
        <f t="array" aca="1" ref="Z865" ca="1">IF(C865="","",IF(D865="MCC","-----",IF(AI865&lt;&gt;1,"-",IF(K865="","White",_xlfn.XLOOKUP("N",Table_RotateWireColor[circuit],INDIRECT("Table_RotateWireColor["&amp;U865&amp;"]"))))))</f>
        <v/>
      </c>
      <c r="AA865" s="64" t="str">
        <f t="shared" si="143"/>
        <v/>
      </c>
      <c r="AB865" s="67" t="str">
        <f>IF(C865="","","PWxx-"&amp;_xlfn.XLOOKUP(C865,table_Termination[Connector],table_Termination[Abbreviation])&amp;"T-xxSALx("&amp;IF(D865="LFMC",0,IF(D865="MCC",1,3))&amp;IF(Q865="Bolt",1,0)&amp;IF(AL865="None",0,IF(AL865="1G",1,IF(AL865="4x4",2,3)))&amp;")")</f>
        <v/>
      </c>
      <c r="AC865" s="68" t="str">
        <f>IF(D865="MCC","MC Cable Wire Colors "&amp;_xlfn.XLOOKUP(C865,table_Termination[Connector],table_Termination[MCC_Wire_Colors]),"")</f>
        <v/>
      </c>
      <c r="AD865" s="69"/>
      <c r="AG865" t="e">
        <f>IF(AND(LEFT(C865,2)="L6",_xlfn.NUMBERVALUE(LEFT(U865,3))&gt;250),"1ph",_xlfn.XLOOKUP(C865,table_Termination[Connector],table_Termination[Phasing]))</f>
        <v>#N/A</v>
      </c>
      <c r="AH865" t="e">
        <f>_xlfn.XLOOKUP('Order Entry'!AG865,lookup!$O$3:$O$7,lookup!$P$3:$P$7)</f>
        <v>#N/A</v>
      </c>
      <c r="AI865" t="e">
        <f>_xlfn.XLOOKUP('Order Entry'!AG865,lookup!$O$3:$O$7,lookup!$Q$3:$Q$7)</f>
        <v>#N/A</v>
      </c>
      <c r="AJ865">
        <f t="shared" si="140"/>
        <v>0</v>
      </c>
      <c r="AK865" t="e">
        <f>_xlfn.XLOOKUP(C865,table_Termination[Connector],table_Termination[Plate_Hole])</f>
        <v>#N/A</v>
      </c>
      <c r="AL865" t="e">
        <f>_xlfn.XLOOKUP(V865,lookup!$AD$68:$AD$72,lookup!$AC$68:$AC$72)</f>
        <v>#N/A</v>
      </c>
      <c r="AM865" s="44" t="str" cm="1">
        <f t="array" ref="AM865">IF(C865="","",IF(_xlfn.XLOOKUP(C865,table_Termination[Connector],table_Termination[Plate_Hole])=1.6,{"4x4","1G"},IF(_xlfn.XLOOKUP(C865,table_Termination[Connector],table_Termination[Plate_Hole])=2.1,"4x4","None")))</f>
        <v/>
      </c>
      <c r="AO865" s="44" t="str" cm="1">
        <f t="array" ref="AO865">IF(AM865="","None",_xlfn.XLOOKUP(_xlfn.ANCHORARRAY(AM865),lookup!$AC$68:$AC$72,lookup!$AD$68:$AD$72))</f>
        <v>None</v>
      </c>
      <c r="AQ865" s="44" t="s">
        <v>283</v>
      </c>
      <c r="AR865" t="str">
        <f>IF(C865="","",_xlfn.XLOOKUP(_xlfn.XLOOKUP(C865,table_Termination[Connector],table_Termination[SQD_Breaker]),Table_Breaker[breaker],Table_Breaker[Description]))</f>
        <v/>
      </c>
      <c r="AS865" t="str">
        <f>IF(C865="","",_xlfn.XLOOKUP(_xlfn.XLOOKUP(C865,table_Termination[Connector],table_Termination[HV_Siem_Breaker]),Table_Breaker[breaker],Table_Breaker[Description],""))</f>
        <v/>
      </c>
      <c r="AT865" s="44" t="s">
        <v>283</v>
      </c>
      <c r="AU865" t="e">
        <f t="shared" si="144"/>
        <v>#N/A</v>
      </c>
      <c r="AV865" t="e">
        <f t="shared" si="145"/>
        <v>#N/A</v>
      </c>
      <c r="AW865" s="44" t="str" cm="1">
        <f t="array" ref="AW865">IF(D865="","",_xlfn.TOROW(lookup!A1046:A1058))</f>
        <v/>
      </c>
    </row>
    <row r="866" spans="1:49" x14ac:dyDescent="0.25">
      <c r="A866" s="56">
        <v>857</v>
      </c>
      <c r="B866" s="57" t="str">
        <f t="shared" si="141"/>
        <v/>
      </c>
      <c r="C866" s="58"/>
      <c r="D866" s="58"/>
      <c r="E866" s="57"/>
      <c r="F866" s="57" t="str">
        <f t="shared" si="142"/>
        <v/>
      </c>
      <c r="G866" s="57"/>
      <c r="H866" s="59"/>
      <c r="I866" s="59" t="s">
        <v>183</v>
      </c>
      <c r="J866" s="59" t="s">
        <v>183</v>
      </c>
      <c r="K866" s="59"/>
      <c r="L866" s="60" t="str">
        <f t="shared" si="146"/>
        <v/>
      </c>
      <c r="M866" s="60" t="str">
        <f t="shared" si="147"/>
        <v/>
      </c>
      <c r="N866" s="59"/>
      <c r="O866" s="59"/>
      <c r="P866" s="61"/>
      <c r="Q866" s="61"/>
      <c r="R866" s="62" t="str">
        <f>IF(C866="","",_xlfn.XLOOKUP(C866,table_Termination[Connector],table_Termination[Conduit_Size]))</f>
        <v/>
      </c>
      <c r="S866" s="63" t="str">
        <f>IF(C866="","",_xlfn.XLOOKUP(C866,table_Termination[Connector],table_Termination[Wire AWG]))</f>
        <v/>
      </c>
      <c r="T866" s="64" t="str">
        <f t="shared" si="139"/>
        <v/>
      </c>
      <c r="U866" s="65" t="str">
        <f>IF(C866="","",LEFT(_xlfn.XLOOKUP(C866,table_Termination[Connector],table_Termination[Voltage]),3))</f>
        <v/>
      </c>
      <c r="V866" s="66" t="str">
        <f t="shared" si="148"/>
        <v/>
      </c>
      <c r="W866" s="64" t="str" cm="1">
        <f t="array" aca="1" ref="W866" ca="1">IF(C866="","",IF(D866="MCC","------",IF(K866="","Black",_xlfn.XLOOKUP(K866,Table_RotateWireColor[circuit],INDIRECT("Table_RotateWireColor["&amp;U866&amp;"]")))))</f>
        <v/>
      </c>
      <c r="X866" s="64" t="str" cm="1">
        <f t="array" aca="1" ref="X866" ca="1">IF(C866="","",IF(D866="MCC","-----",IF(AH866=1,"-",IF(K866="","Red",_xlfn.XLOOKUP(L866,Table_RotateWireColor[circuit],INDIRECT("Table_RotateWireColor["&amp;U866&amp;"]"))))))</f>
        <v/>
      </c>
      <c r="Y866" s="64" t="str" cm="1">
        <f t="array" aca="1" ref="Y866" ca="1">IF(C866="","",IF(D866="MCC","-----",IF(AH866&lt;=2,"-",IF(K866="","Blue",_xlfn.XLOOKUP(M866,Table_RotateWireColor[circuit],INDIRECT("Table_RotateWireColor["&amp;U866&amp;"]"))))))</f>
        <v/>
      </c>
      <c r="Z866" s="64" t="str" cm="1">
        <f t="array" aca="1" ref="Z866" ca="1">IF(C866="","",IF(D866="MCC","-----",IF(AI866&lt;&gt;1,"-",IF(K866="","White",_xlfn.XLOOKUP("N",Table_RotateWireColor[circuit],INDIRECT("Table_RotateWireColor["&amp;U866&amp;"]"))))))</f>
        <v/>
      </c>
      <c r="AA866" s="64" t="str">
        <f t="shared" si="143"/>
        <v/>
      </c>
      <c r="AB866" s="67" t="str">
        <f>IF(C866="","","PWxx-"&amp;_xlfn.XLOOKUP(C866,table_Termination[Connector],table_Termination[Abbreviation])&amp;"T-xxSALx("&amp;IF(D866="LFMC",0,IF(D866="MCC",1,3))&amp;IF(Q866="Bolt",1,0)&amp;IF(AL866="None",0,IF(AL866="1G",1,IF(AL866="4x4",2,3)))&amp;")")</f>
        <v/>
      </c>
      <c r="AC866" s="68" t="str">
        <f>IF(D866="MCC","MC Cable Wire Colors "&amp;_xlfn.XLOOKUP(C866,table_Termination[Connector],table_Termination[MCC_Wire_Colors]),"")</f>
        <v/>
      </c>
      <c r="AD866" s="69"/>
      <c r="AG866" t="e">
        <f>IF(AND(LEFT(C866,2)="L6",_xlfn.NUMBERVALUE(LEFT(U866,3))&gt;250),"1ph",_xlfn.XLOOKUP(C866,table_Termination[Connector],table_Termination[Phasing]))</f>
        <v>#N/A</v>
      </c>
      <c r="AH866" t="e">
        <f>_xlfn.XLOOKUP('Order Entry'!AG866,lookup!$O$3:$O$7,lookup!$P$3:$P$7)</f>
        <v>#N/A</v>
      </c>
      <c r="AI866" t="e">
        <f>_xlfn.XLOOKUP('Order Entry'!AG866,lookup!$O$3:$O$7,lookup!$Q$3:$Q$7)</f>
        <v>#N/A</v>
      </c>
      <c r="AJ866">
        <f t="shared" si="140"/>
        <v>0</v>
      </c>
      <c r="AK866" t="e">
        <f>_xlfn.XLOOKUP(C866,table_Termination[Connector],table_Termination[Plate_Hole])</f>
        <v>#N/A</v>
      </c>
      <c r="AL866" t="e">
        <f>_xlfn.XLOOKUP(V866,lookup!$AD$68:$AD$72,lookup!$AC$68:$AC$72)</f>
        <v>#N/A</v>
      </c>
      <c r="AM866" s="44" t="str" cm="1">
        <f t="array" ref="AM866">IF(C866="","",IF(_xlfn.XLOOKUP(C866,table_Termination[Connector],table_Termination[Plate_Hole])=1.6,{"4x4","1G"},IF(_xlfn.XLOOKUP(C866,table_Termination[Connector],table_Termination[Plate_Hole])=2.1,"4x4","None")))</f>
        <v/>
      </c>
      <c r="AO866" s="44" t="str" cm="1">
        <f t="array" ref="AO866">IF(AM866="","None",_xlfn.XLOOKUP(_xlfn.ANCHORARRAY(AM866),lookup!$AC$68:$AC$72,lookup!$AD$68:$AD$72))</f>
        <v>None</v>
      </c>
      <c r="AQ866" s="44" t="s">
        <v>283</v>
      </c>
      <c r="AR866" t="str">
        <f>IF(C866="","",_xlfn.XLOOKUP(_xlfn.XLOOKUP(C866,table_Termination[Connector],table_Termination[SQD_Breaker]),Table_Breaker[breaker],Table_Breaker[Description]))</f>
        <v/>
      </c>
      <c r="AS866" t="str">
        <f>IF(C866="","",_xlfn.XLOOKUP(_xlfn.XLOOKUP(C866,table_Termination[Connector],table_Termination[HV_Siem_Breaker]),Table_Breaker[breaker],Table_Breaker[Description],""))</f>
        <v/>
      </c>
      <c r="AT866" s="44" t="s">
        <v>283</v>
      </c>
      <c r="AU866" t="e">
        <f t="shared" si="144"/>
        <v>#N/A</v>
      </c>
      <c r="AV866" t="e">
        <f t="shared" si="145"/>
        <v>#N/A</v>
      </c>
      <c r="AW866" s="44" t="str" cm="1">
        <f t="array" ref="AW866">IF(D866="","",_xlfn.TOROW(lookup!A1047:A1059))</f>
        <v/>
      </c>
    </row>
    <row r="867" spans="1:49" x14ac:dyDescent="0.25">
      <c r="A867" s="56">
        <v>858</v>
      </c>
      <c r="B867" s="57" t="str">
        <f t="shared" si="141"/>
        <v/>
      </c>
      <c r="C867" s="58"/>
      <c r="D867" s="58"/>
      <c r="E867" s="57"/>
      <c r="F867" s="57" t="str">
        <f t="shared" si="142"/>
        <v/>
      </c>
      <c r="G867" s="57"/>
      <c r="H867" s="59"/>
      <c r="I867" s="59" t="s">
        <v>183</v>
      </c>
      <c r="J867" s="59" t="s">
        <v>183</v>
      </c>
      <c r="K867" s="59"/>
      <c r="L867" s="60" t="str">
        <f t="shared" si="146"/>
        <v/>
      </c>
      <c r="M867" s="60" t="str">
        <f t="shared" si="147"/>
        <v/>
      </c>
      <c r="N867" s="59"/>
      <c r="O867" s="59"/>
      <c r="P867" s="61"/>
      <c r="Q867" s="61"/>
      <c r="R867" s="62" t="str">
        <f>IF(C867="","",_xlfn.XLOOKUP(C867,table_Termination[Connector],table_Termination[Conduit_Size]))</f>
        <v/>
      </c>
      <c r="S867" s="63" t="str">
        <f>IF(C867="","",_xlfn.XLOOKUP(C867,table_Termination[Connector],table_Termination[Wire AWG]))</f>
        <v/>
      </c>
      <c r="T867" s="64" t="str">
        <f t="shared" si="139"/>
        <v/>
      </c>
      <c r="U867" s="65" t="str">
        <f>IF(C867="","",LEFT(_xlfn.XLOOKUP(C867,table_Termination[Connector],table_Termination[Voltage]),3))</f>
        <v/>
      </c>
      <c r="V867" s="66" t="str">
        <f t="shared" si="148"/>
        <v/>
      </c>
      <c r="W867" s="64" t="str" cm="1">
        <f t="array" aca="1" ref="W867" ca="1">IF(C867="","",IF(D867="MCC","------",IF(K867="","Black",_xlfn.XLOOKUP(K867,Table_RotateWireColor[circuit],INDIRECT("Table_RotateWireColor["&amp;U867&amp;"]")))))</f>
        <v/>
      </c>
      <c r="X867" s="64" t="str" cm="1">
        <f t="array" aca="1" ref="X867" ca="1">IF(C867="","",IF(D867="MCC","-----",IF(AH867=1,"-",IF(K867="","Red",_xlfn.XLOOKUP(L867,Table_RotateWireColor[circuit],INDIRECT("Table_RotateWireColor["&amp;U867&amp;"]"))))))</f>
        <v/>
      </c>
      <c r="Y867" s="64" t="str" cm="1">
        <f t="array" aca="1" ref="Y867" ca="1">IF(C867="","",IF(D867="MCC","-----",IF(AH867&lt;=2,"-",IF(K867="","Blue",_xlfn.XLOOKUP(M867,Table_RotateWireColor[circuit],INDIRECT("Table_RotateWireColor["&amp;U867&amp;"]"))))))</f>
        <v/>
      </c>
      <c r="Z867" s="64" t="str" cm="1">
        <f t="array" aca="1" ref="Z867" ca="1">IF(C867="","",IF(D867="MCC","-----",IF(AI867&lt;&gt;1,"-",IF(K867="","White",_xlfn.XLOOKUP("N",Table_RotateWireColor[circuit],INDIRECT("Table_RotateWireColor["&amp;U867&amp;"]"))))))</f>
        <v/>
      </c>
      <c r="AA867" s="64" t="str">
        <f t="shared" si="143"/>
        <v/>
      </c>
      <c r="AB867" s="67" t="str">
        <f>IF(C867="","","PWxx-"&amp;_xlfn.XLOOKUP(C867,table_Termination[Connector],table_Termination[Abbreviation])&amp;"T-xxSALx("&amp;IF(D867="LFMC",0,IF(D867="MCC",1,3))&amp;IF(Q867="Bolt",1,0)&amp;IF(AL867="None",0,IF(AL867="1G",1,IF(AL867="4x4",2,3)))&amp;")")</f>
        <v/>
      </c>
      <c r="AC867" s="68" t="str">
        <f>IF(D867="MCC","MC Cable Wire Colors "&amp;_xlfn.XLOOKUP(C867,table_Termination[Connector],table_Termination[MCC_Wire_Colors]),"")</f>
        <v/>
      </c>
      <c r="AD867" s="69"/>
      <c r="AG867" t="e">
        <f>IF(AND(LEFT(C867,2)="L6",_xlfn.NUMBERVALUE(LEFT(U867,3))&gt;250),"1ph",_xlfn.XLOOKUP(C867,table_Termination[Connector],table_Termination[Phasing]))</f>
        <v>#N/A</v>
      </c>
      <c r="AH867" t="e">
        <f>_xlfn.XLOOKUP('Order Entry'!AG867,lookup!$O$3:$O$7,lookup!$P$3:$P$7)</f>
        <v>#N/A</v>
      </c>
      <c r="AI867" t="e">
        <f>_xlfn.XLOOKUP('Order Entry'!AG867,lookup!$O$3:$O$7,lookup!$Q$3:$Q$7)</f>
        <v>#N/A</v>
      </c>
      <c r="AJ867">
        <f t="shared" si="140"/>
        <v>0</v>
      </c>
      <c r="AK867" t="e">
        <f>_xlfn.XLOOKUP(C867,table_Termination[Connector],table_Termination[Plate_Hole])</f>
        <v>#N/A</v>
      </c>
      <c r="AL867" t="e">
        <f>_xlfn.XLOOKUP(V867,lookup!$AD$68:$AD$72,lookup!$AC$68:$AC$72)</f>
        <v>#N/A</v>
      </c>
      <c r="AM867" s="44" t="str" cm="1">
        <f t="array" ref="AM867">IF(C867="","",IF(_xlfn.XLOOKUP(C867,table_Termination[Connector],table_Termination[Plate_Hole])=1.6,{"4x4","1G"},IF(_xlfn.XLOOKUP(C867,table_Termination[Connector],table_Termination[Plate_Hole])=2.1,"4x4","None")))</f>
        <v/>
      </c>
      <c r="AO867" s="44" t="str" cm="1">
        <f t="array" ref="AO867">IF(AM867="","None",_xlfn.XLOOKUP(_xlfn.ANCHORARRAY(AM867),lookup!$AC$68:$AC$72,lookup!$AD$68:$AD$72))</f>
        <v>None</v>
      </c>
      <c r="AQ867" s="44" t="s">
        <v>283</v>
      </c>
      <c r="AR867" t="str">
        <f>IF(C867="","",_xlfn.XLOOKUP(_xlfn.XLOOKUP(C867,table_Termination[Connector],table_Termination[SQD_Breaker]),Table_Breaker[breaker],Table_Breaker[Description]))</f>
        <v/>
      </c>
      <c r="AS867" t="str">
        <f>IF(C867="","",_xlfn.XLOOKUP(_xlfn.XLOOKUP(C867,table_Termination[Connector],table_Termination[HV_Siem_Breaker]),Table_Breaker[breaker],Table_Breaker[Description],""))</f>
        <v/>
      </c>
      <c r="AT867" s="44" t="s">
        <v>283</v>
      </c>
      <c r="AU867" t="e">
        <f t="shared" si="144"/>
        <v>#N/A</v>
      </c>
      <c r="AV867" t="e">
        <f t="shared" si="145"/>
        <v>#N/A</v>
      </c>
      <c r="AW867" s="44" t="str" cm="1">
        <f t="array" ref="AW867">IF(D867="","",_xlfn.TOROW(lookup!A1048:A1060))</f>
        <v/>
      </c>
    </row>
    <row r="868" spans="1:49" x14ac:dyDescent="0.25">
      <c r="A868" s="56">
        <v>859</v>
      </c>
      <c r="B868" s="57" t="str">
        <f t="shared" si="141"/>
        <v/>
      </c>
      <c r="C868" s="58"/>
      <c r="D868" s="58"/>
      <c r="E868" s="57"/>
      <c r="F868" s="57" t="str">
        <f t="shared" si="142"/>
        <v/>
      </c>
      <c r="G868" s="57"/>
      <c r="H868" s="59"/>
      <c r="I868" s="59" t="s">
        <v>183</v>
      </c>
      <c r="J868" s="59" t="s">
        <v>183</v>
      </c>
      <c r="K868" s="59"/>
      <c r="L868" s="60" t="str">
        <f t="shared" si="146"/>
        <v/>
      </c>
      <c r="M868" s="60" t="str">
        <f t="shared" si="147"/>
        <v/>
      </c>
      <c r="N868" s="59"/>
      <c r="O868" s="59"/>
      <c r="P868" s="61"/>
      <c r="Q868" s="61"/>
      <c r="R868" s="62" t="str">
        <f>IF(C868="","",_xlfn.XLOOKUP(C868,table_Termination[Connector],table_Termination[Conduit_Size]))</f>
        <v/>
      </c>
      <c r="S868" s="63" t="str">
        <f>IF(C868="","",_xlfn.XLOOKUP(C868,table_Termination[Connector],table_Termination[Wire AWG]))</f>
        <v/>
      </c>
      <c r="T868" s="64" t="str">
        <f t="shared" si="139"/>
        <v/>
      </c>
      <c r="U868" s="65" t="str">
        <f>IF(C868="","",LEFT(_xlfn.XLOOKUP(C868,table_Termination[Connector],table_Termination[Voltage]),3))</f>
        <v/>
      </c>
      <c r="V868" s="66" t="str">
        <f t="shared" si="148"/>
        <v/>
      </c>
      <c r="W868" s="64" t="str" cm="1">
        <f t="array" aca="1" ref="W868" ca="1">IF(C868="","",IF(D868="MCC","------",IF(K868="","Black",_xlfn.XLOOKUP(K868,Table_RotateWireColor[circuit],INDIRECT("Table_RotateWireColor["&amp;U868&amp;"]")))))</f>
        <v/>
      </c>
      <c r="X868" s="64" t="str" cm="1">
        <f t="array" aca="1" ref="X868" ca="1">IF(C868="","",IF(D868="MCC","-----",IF(AH868=1,"-",IF(K868="","Red",_xlfn.XLOOKUP(L868,Table_RotateWireColor[circuit],INDIRECT("Table_RotateWireColor["&amp;U868&amp;"]"))))))</f>
        <v/>
      </c>
      <c r="Y868" s="64" t="str" cm="1">
        <f t="array" aca="1" ref="Y868" ca="1">IF(C868="","",IF(D868="MCC","-----",IF(AH868&lt;=2,"-",IF(K868="","Blue",_xlfn.XLOOKUP(M868,Table_RotateWireColor[circuit],INDIRECT("Table_RotateWireColor["&amp;U868&amp;"]"))))))</f>
        <v/>
      </c>
      <c r="Z868" s="64" t="str" cm="1">
        <f t="array" aca="1" ref="Z868" ca="1">IF(C868="","",IF(D868="MCC","-----",IF(AI868&lt;&gt;1,"-",IF(K868="","White",_xlfn.XLOOKUP("N",Table_RotateWireColor[circuit],INDIRECT("Table_RotateWireColor["&amp;U868&amp;"]"))))))</f>
        <v/>
      </c>
      <c r="AA868" s="64" t="str">
        <f t="shared" si="143"/>
        <v/>
      </c>
      <c r="AB868" s="67" t="str">
        <f>IF(C868="","","PWxx-"&amp;_xlfn.XLOOKUP(C868,table_Termination[Connector],table_Termination[Abbreviation])&amp;"T-xxSALx("&amp;IF(D868="LFMC",0,IF(D868="MCC",1,3))&amp;IF(Q868="Bolt",1,0)&amp;IF(AL868="None",0,IF(AL868="1G",1,IF(AL868="4x4",2,3)))&amp;")")</f>
        <v/>
      </c>
      <c r="AC868" s="68" t="str">
        <f>IF(D868="MCC","MC Cable Wire Colors "&amp;_xlfn.XLOOKUP(C868,table_Termination[Connector],table_Termination[MCC_Wire_Colors]),"")</f>
        <v/>
      </c>
      <c r="AD868" s="69"/>
      <c r="AG868" t="e">
        <f>IF(AND(LEFT(C868,2)="L6",_xlfn.NUMBERVALUE(LEFT(U868,3))&gt;250),"1ph",_xlfn.XLOOKUP(C868,table_Termination[Connector],table_Termination[Phasing]))</f>
        <v>#N/A</v>
      </c>
      <c r="AH868" t="e">
        <f>_xlfn.XLOOKUP('Order Entry'!AG868,lookup!$O$3:$O$7,lookup!$P$3:$P$7)</f>
        <v>#N/A</v>
      </c>
      <c r="AI868" t="e">
        <f>_xlfn.XLOOKUP('Order Entry'!AG868,lookup!$O$3:$O$7,lookup!$Q$3:$Q$7)</f>
        <v>#N/A</v>
      </c>
      <c r="AJ868">
        <f t="shared" si="140"/>
        <v>0</v>
      </c>
      <c r="AK868" t="e">
        <f>_xlfn.XLOOKUP(C868,table_Termination[Connector],table_Termination[Plate_Hole])</f>
        <v>#N/A</v>
      </c>
      <c r="AL868" t="e">
        <f>_xlfn.XLOOKUP(V868,lookup!$AD$68:$AD$72,lookup!$AC$68:$AC$72)</f>
        <v>#N/A</v>
      </c>
      <c r="AM868" s="44" t="str" cm="1">
        <f t="array" ref="AM868">IF(C868="","",IF(_xlfn.XLOOKUP(C868,table_Termination[Connector],table_Termination[Plate_Hole])=1.6,{"4x4","1G"},IF(_xlfn.XLOOKUP(C868,table_Termination[Connector],table_Termination[Plate_Hole])=2.1,"4x4","None")))</f>
        <v/>
      </c>
      <c r="AO868" s="44" t="str" cm="1">
        <f t="array" ref="AO868">IF(AM868="","None",_xlfn.XLOOKUP(_xlfn.ANCHORARRAY(AM868),lookup!$AC$68:$AC$72,lookup!$AD$68:$AD$72))</f>
        <v>None</v>
      </c>
      <c r="AQ868" s="44" t="s">
        <v>283</v>
      </c>
      <c r="AR868" t="str">
        <f>IF(C868="","",_xlfn.XLOOKUP(_xlfn.XLOOKUP(C868,table_Termination[Connector],table_Termination[SQD_Breaker]),Table_Breaker[breaker],Table_Breaker[Description]))</f>
        <v/>
      </c>
      <c r="AS868" t="str">
        <f>IF(C868="","",_xlfn.XLOOKUP(_xlfn.XLOOKUP(C868,table_Termination[Connector],table_Termination[HV_Siem_Breaker]),Table_Breaker[breaker],Table_Breaker[Description],""))</f>
        <v/>
      </c>
      <c r="AT868" s="44" t="s">
        <v>283</v>
      </c>
      <c r="AU868" t="e">
        <f t="shared" si="144"/>
        <v>#N/A</v>
      </c>
      <c r="AV868" t="e">
        <f t="shared" si="145"/>
        <v>#N/A</v>
      </c>
      <c r="AW868" s="44" t="str" cm="1">
        <f t="array" ref="AW868">IF(D868="","",_xlfn.TOROW(lookup!A1049:A1061))</f>
        <v/>
      </c>
    </row>
    <row r="869" spans="1:49" x14ac:dyDescent="0.25">
      <c r="A869" s="56">
        <v>860</v>
      </c>
      <c r="B869" s="57" t="str">
        <f t="shared" si="141"/>
        <v/>
      </c>
      <c r="C869" s="58"/>
      <c r="D869" s="58"/>
      <c r="E869" s="57"/>
      <c r="F869" s="57" t="str">
        <f t="shared" si="142"/>
        <v/>
      </c>
      <c r="G869" s="57"/>
      <c r="H869" s="59"/>
      <c r="I869" s="59" t="s">
        <v>183</v>
      </c>
      <c r="J869" s="59" t="s">
        <v>183</v>
      </c>
      <c r="K869" s="59"/>
      <c r="L869" s="60" t="str">
        <f t="shared" si="146"/>
        <v/>
      </c>
      <c r="M869" s="60" t="str">
        <f t="shared" si="147"/>
        <v/>
      </c>
      <c r="N869" s="59"/>
      <c r="O869" s="59"/>
      <c r="P869" s="61"/>
      <c r="Q869" s="61"/>
      <c r="R869" s="62" t="str">
        <f>IF(C869="","",_xlfn.XLOOKUP(C869,table_Termination[Connector],table_Termination[Conduit_Size]))</f>
        <v/>
      </c>
      <c r="S869" s="63" t="str">
        <f>IF(C869="","",_xlfn.XLOOKUP(C869,table_Termination[Connector],table_Termination[Wire AWG]))</f>
        <v/>
      </c>
      <c r="T869" s="64" t="str">
        <f t="shared" si="139"/>
        <v/>
      </c>
      <c r="U869" s="65" t="str">
        <f>IF(C869="","",LEFT(_xlfn.XLOOKUP(C869,table_Termination[Connector],table_Termination[Voltage]),3))</f>
        <v/>
      </c>
      <c r="V869" s="66" t="str">
        <f t="shared" si="148"/>
        <v/>
      </c>
      <c r="W869" s="64" t="str" cm="1">
        <f t="array" aca="1" ref="W869" ca="1">IF(C869="","",IF(D869="MCC","------",IF(K869="","Black",_xlfn.XLOOKUP(K869,Table_RotateWireColor[circuit],INDIRECT("Table_RotateWireColor["&amp;U869&amp;"]")))))</f>
        <v/>
      </c>
      <c r="X869" s="64" t="str" cm="1">
        <f t="array" aca="1" ref="X869" ca="1">IF(C869="","",IF(D869="MCC","-----",IF(AH869=1,"-",IF(K869="","Red",_xlfn.XLOOKUP(L869,Table_RotateWireColor[circuit],INDIRECT("Table_RotateWireColor["&amp;U869&amp;"]"))))))</f>
        <v/>
      </c>
      <c r="Y869" s="64" t="str" cm="1">
        <f t="array" aca="1" ref="Y869" ca="1">IF(C869="","",IF(D869="MCC","-----",IF(AH869&lt;=2,"-",IF(K869="","Blue",_xlfn.XLOOKUP(M869,Table_RotateWireColor[circuit],INDIRECT("Table_RotateWireColor["&amp;U869&amp;"]"))))))</f>
        <v/>
      </c>
      <c r="Z869" s="64" t="str" cm="1">
        <f t="array" aca="1" ref="Z869" ca="1">IF(C869="","",IF(D869="MCC","-----",IF(AI869&lt;&gt;1,"-",IF(K869="","White",_xlfn.XLOOKUP("N",Table_RotateWireColor[circuit],INDIRECT("Table_RotateWireColor["&amp;U869&amp;"]"))))))</f>
        <v/>
      </c>
      <c r="AA869" s="64" t="str">
        <f t="shared" si="143"/>
        <v/>
      </c>
      <c r="AB869" s="67" t="str">
        <f>IF(C869="","","PWxx-"&amp;_xlfn.XLOOKUP(C869,table_Termination[Connector],table_Termination[Abbreviation])&amp;"T-xxSALx("&amp;IF(D869="LFMC",0,IF(D869="MCC",1,3))&amp;IF(Q869="Bolt",1,0)&amp;IF(AL869="None",0,IF(AL869="1G",1,IF(AL869="4x4",2,3)))&amp;")")</f>
        <v/>
      </c>
      <c r="AC869" s="68" t="str">
        <f>IF(D869="MCC","MC Cable Wire Colors "&amp;_xlfn.XLOOKUP(C869,table_Termination[Connector],table_Termination[MCC_Wire_Colors]),"")</f>
        <v/>
      </c>
      <c r="AD869" s="69"/>
      <c r="AG869" t="e">
        <f>IF(AND(LEFT(C869,2)="L6",_xlfn.NUMBERVALUE(LEFT(U869,3))&gt;250),"1ph",_xlfn.XLOOKUP(C869,table_Termination[Connector],table_Termination[Phasing]))</f>
        <v>#N/A</v>
      </c>
      <c r="AH869" t="e">
        <f>_xlfn.XLOOKUP('Order Entry'!AG869,lookup!$O$3:$O$7,lookup!$P$3:$P$7)</f>
        <v>#N/A</v>
      </c>
      <c r="AI869" t="e">
        <f>_xlfn.XLOOKUP('Order Entry'!AG869,lookup!$O$3:$O$7,lookup!$Q$3:$Q$7)</f>
        <v>#N/A</v>
      </c>
      <c r="AJ869">
        <f t="shared" si="140"/>
        <v>0</v>
      </c>
      <c r="AK869" t="e">
        <f>_xlfn.XLOOKUP(C869,table_Termination[Connector],table_Termination[Plate_Hole])</f>
        <v>#N/A</v>
      </c>
      <c r="AL869" t="e">
        <f>_xlfn.XLOOKUP(V869,lookup!$AD$68:$AD$72,lookup!$AC$68:$AC$72)</f>
        <v>#N/A</v>
      </c>
      <c r="AM869" s="44" t="str" cm="1">
        <f t="array" ref="AM869">IF(C869="","",IF(_xlfn.XLOOKUP(C869,table_Termination[Connector],table_Termination[Plate_Hole])=1.6,{"4x4","1G"},IF(_xlfn.XLOOKUP(C869,table_Termination[Connector],table_Termination[Plate_Hole])=2.1,"4x4","None")))</f>
        <v/>
      </c>
      <c r="AO869" s="44" t="str" cm="1">
        <f t="array" ref="AO869">IF(AM869="","None",_xlfn.XLOOKUP(_xlfn.ANCHORARRAY(AM869),lookup!$AC$68:$AC$72,lookup!$AD$68:$AD$72))</f>
        <v>None</v>
      </c>
      <c r="AQ869" s="44" t="s">
        <v>283</v>
      </c>
      <c r="AR869" t="str">
        <f>IF(C869="","",_xlfn.XLOOKUP(_xlfn.XLOOKUP(C869,table_Termination[Connector],table_Termination[SQD_Breaker]),Table_Breaker[breaker],Table_Breaker[Description]))</f>
        <v/>
      </c>
      <c r="AS869" t="str">
        <f>IF(C869="","",_xlfn.XLOOKUP(_xlfn.XLOOKUP(C869,table_Termination[Connector],table_Termination[HV_Siem_Breaker]),Table_Breaker[breaker],Table_Breaker[Description],""))</f>
        <v/>
      </c>
      <c r="AT869" s="44" t="s">
        <v>283</v>
      </c>
      <c r="AU869" t="e">
        <f t="shared" si="144"/>
        <v>#N/A</v>
      </c>
      <c r="AV869" t="e">
        <f t="shared" si="145"/>
        <v>#N/A</v>
      </c>
      <c r="AW869" s="44" t="str" cm="1">
        <f t="array" ref="AW869">IF(D869="","",_xlfn.TOROW(lookup!A1050:A1062))</f>
        <v/>
      </c>
    </row>
    <row r="870" spans="1:49" x14ac:dyDescent="0.25">
      <c r="A870" s="56">
        <v>861</v>
      </c>
      <c r="B870" s="57" t="str">
        <f t="shared" si="141"/>
        <v/>
      </c>
      <c r="C870" s="58"/>
      <c r="D870" s="58"/>
      <c r="E870" s="57"/>
      <c r="F870" s="57" t="str">
        <f t="shared" si="142"/>
        <v/>
      </c>
      <c r="G870" s="57"/>
      <c r="H870" s="59"/>
      <c r="I870" s="59" t="s">
        <v>183</v>
      </c>
      <c r="J870" s="59" t="s">
        <v>183</v>
      </c>
      <c r="K870" s="59"/>
      <c r="L870" s="60" t="str">
        <f t="shared" si="146"/>
        <v/>
      </c>
      <c r="M870" s="60" t="str">
        <f t="shared" si="147"/>
        <v/>
      </c>
      <c r="N870" s="59"/>
      <c r="O870" s="59"/>
      <c r="P870" s="61"/>
      <c r="Q870" s="61"/>
      <c r="R870" s="62" t="str">
        <f>IF(C870="","",_xlfn.XLOOKUP(C870,table_Termination[Connector],table_Termination[Conduit_Size]))</f>
        <v/>
      </c>
      <c r="S870" s="63" t="str">
        <f>IF(C870="","",_xlfn.XLOOKUP(C870,table_Termination[Connector],table_Termination[Wire AWG]))</f>
        <v/>
      </c>
      <c r="T870" s="64" t="str">
        <f t="shared" si="139"/>
        <v/>
      </c>
      <c r="U870" s="65" t="str">
        <f>IF(C870="","",LEFT(_xlfn.XLOOKUP(C870,table_Termination[Connector],table_Termination[Voltage]),3))</f>
        <v/>
      </c>
      <c r="V870" s="66" t="str">
        <f t="shared" si="148"/>
        <v/>
      </c>
      <c r="W870" s="64" t="str" cm="1">
        <f t="array" aca="1" ref="W870" ca="1">IF(C870="","",IF(D870="MCC","------",IF(K870="","Black",_xlfn.XLOOKUP(K870,Table_RotateWireColor[circuit],INDIRECT("Table_RotateWireColor["&amp;U870&amp;"]")))))</f>
        <v/>
      </c>
      <c r="X870" s="64" t="str" cm="1">
        <f t="array" aca="1" ref="X870" ca="1">IF(C870="","",IF(D870="MCC","-----",IF(AH870=1,"-",IF(K870="","Red",_xlfn.XLOOKUP(L870,Table_RotateWireColor[circuit],INDIRECT("Table_RotateWireColor["&amp;U870&amp;"]"))))))</f>
        <v/>
      </c>
      <c r="Y870" s="64" t="str" cm="1">
        <f t="array" aca="1" ref="Y870" ca="1">IF(C870="","",IF(D870="MCC","-----",IF(AH870&lt;=2,"-",IF(K870="","Blue",_xlfn.XLOOKUP(M870,Table_RotateWireColor[circuit],INDIRECT("Table_RotateWireColor["&amp;U870&amp;"]"))))))</f>
        <v/>
      </c>
      <c r="Z870" s="64" t="str" cm="1">
        <f t="array" aca="1" ref="Z870" ca="1">IF(C870="","",IF(D870="MCC","-----",IF(AI870&lt;&gt;1,"-",IF(K870="","White",_xlfn.XLOOKUP("N",Table_RotateWireColor[circuit],INDIRECT("Table_RotateWireColor["&amp;U870&amp;"]"))))))</f>
        <v/>
      </c>
      <c r="AA870" s="64" t="str">
        <f t="shared" si="143"/>
        <v/>
      </c>
      <c r="AB870" s="67" t="str">
        <f>IF(C870="","","PWxx-"&amp;_xlfn.XLOOKUP(C870,table_Termination[Connector],table_Termination[Abbreviation])&amp;"T-xxSALx("&amp;IF(D870="LFMC",0,IF(D870="MCC",1,3))&amp;IF(Q870="Bolt",1,0)&amp;IF(AL870="None",0,IF(AL870="1G",1,IF(AL870="4x4",2,3)))&amp;")")</f>
        <v/>
      </c>
      <c r="AC870" s="68" t="str">
        <f>IF(D870="MCC","MC Cable Wire Colors "&amp;_xlfn.XLOOKUP(C870,table_Termination[Connector],table_Termination[MCC_Wire_Colors]),"")</f>
        <v/>
      </c>
      <c r="AD870" s="69"/>
      <c r="AG870" t="e">
        <f>IF(AND(LEFT(C870,2)="L6",_xlfn.NUMBERVALUE(LEFT(U870,3))&gt;250),"1ph",_xlfn.XLOOKUP(C870,table_Termination[Connector],table_Termination[Phasing]))</f>
        <v>#N/A</v>
      </c>
      <c r="AH870" t="e">
        <f>_xlfn.XLOOKUP('Order Entry'!AG870,lookup!$O$3:$O$7,lookup!$P$3:$P$7)</f>
        <v>#N/A</v>
      </c>
      <c r="AI870" t="e">
        <f>_xlfn.XLOOKUP('Order Entry'!AG870,lookup!$O$3:$O$7,lookup!$Q$3:$Q$7)</f>
        <v>#N/A</v>
      </c>
      <c r="AJ870">
        <f t="shared" si="140"/>
        <v>0</v>
      </c>
      <c r="AK870" t="e">
        <f>_xlfn.XLOOKUP(C870,table_Termination[Connector],table_Termination[Plate_Hole])</f>
        <v>#N/A</v>
      </c>
      <c r="AL870" t="e">
        <f>_xlfn.XLOOKUP(V870,lookup!$AD$68:$AD$72,lookup!$AC$68:$AC$72)</f>
        <v>#N/A</v>
      </c>
      <c r="AM870" s="44" t="str" cm="1">
        <f t="array" ref="AM870">IF(C870="","",IF(_xlfn.XLOOKUP(C870,table_Termination[Connector],table_Termination[Plate_Hole])=1.6,{"4x4","1G"},IF(_xlfn.XLOOKUP(C870,table_Termination[Connector],table_Termination[Plate_Hole])=2.1,"4x4","None")))</f>
        <v/>
      </c>
      <c r="AO870" s="44" t="str" cm="1">
        <f t="array" ref="AO870">IF(AM870="","None",_xlfn.XLOOKUP(_xlfn.ANCHORARRAY(AM870),lookup!$AC$68:$AC$72,lookup!$AD$68:$AD$72))</f>
        <v>None</v>
      </c>
      <c r="AQ870" s="44" t="s">
        <v>283</v>
      </c>
      <c r="AR870" t="str">
        <f>IF(C870="","",_xlfn.XLOOKUP(_xlfn.XLOOKUP(C870,table_Termination[Connector],table_Termination[SQD_Breaker]),Table_Breaker[breaker],Table_Breaker[Description]))</f>
        <v/>
      </c>
      <c r="AS870" t="str">
        <f>IF(C870="","",_xlfn.XLOOKUP(_xlfn.XLOOKUP(C870,table_Termination[Connector],table_Termination[HV_Siem_Breaker]),Table_Breaker[breaker],Table_Breaker[Description],""))</f>
        <v/>
      </c>
      <c r="AT870" s="44" t="s">
        <v>283</v>
      </c>
      <c r="AU870" t="e">
        <f t="shared" si="144"/>
        <v>#N/A</v>
      </c>
      <c r="AV870" t="e">
        <f t="shared" si="145"/>
        <v>#N/A</v>
      </c>
      <c r="AW870" s="44" t="str" cm="1">
        <f t="array" ref="AW870">IF(D870="","",_xlfn.TOROW(lookup!A1051:A1063))</f>
        <v/>
      </c>
    </row>
    <row r="871" spans="1:49" x14ac:dyDescent="0.25">
      <c r="A871" s="56">
        <v>862</v>
      </c>
      <c r="B871" s="57" t="str">
        <f t="shared" si="141"/>
        <v/>
      </c>
      <c r="C871" s="58"/>
      <c r="D871" s="58"/>
      <c r="E871" s="57"/>
      <c r="F871" s="57" t="str">
        <f t="shared" si="142"/>
        <v/>
      </c>
      <c r="G871" s="57"/>
      <c r="H871" s="59"/>
      <c r="I871" s="59" t="s">
        <v>183</v>
      </c>
      <c r="J871" s="59" t="s">
        <v>183</v>
      </c>
      <c r="K871" s="59"/>
      <c r="L871" s="60" t="str">
        <f t="shared" si="146"/>
        <v/>
      </c>
      <c r="M871" s="60" t="str">
        <f t="shared" si="147"/>
        <v/>
      </c>
      <c r="N871" s="59"/>
      <c r="O871" s="59"/>
      <c r="P871" s="61"/>
      <c r="Q871" s="61"/>
      <c r="R871" s="62" t="str">
        <f>IF(C871="","",_xlfn.XLOOKUP(C871,table_Termination[Connector],table_Termination[Conduit_Size]))</f>
        <v/>
      </c>
      <c r="S871" s="63" t="str">
        <f>IF(C871="","",_xlfn.XLOOKUP(C871,table_Termination[Connector],table_Termination[Wire AWG]))</f>
        <v/>
      </c>
      <c r="T871" s="64" t="str">
        <f t="shared" si="139"/>
        <v/>
      </c>
      <c r="U871" s="65" t="str">
        <f>IF(C871="","",LEFT(_xlfn.XLOOKUP(C871,table_Termination[Connector],table_Termination[Voltage]),3))</f>
        <v/>
      </c>
      <c r="V871" s="66" t="str">
        <f t="shared" si="148"/>
        <v/>
      </c>
      <c r="W871" s="64" t="str" cm="1">
        <f t="array" aca="1" ref="W871" ca="1">IF(C871="","",IF(D871="MCC","------",IF(K871="","Black",_xlfn.XLOOKUP(K871,Table_RotateWireColor[circuit],INDIRECT("Table_RotateWireColor["&amp;U871&amp;"]")))))</f>
        <v/>
      </c>
      <c r="X871" s="64" t="str" cm="1">
        <f t="array" aca="1" ref="X871" ca="1">IF(C871="","",IF(D871="MCC","-----",IF(AH871=1,"-",IF(K871="","Red",_xlfn.XLOOKUP(L871,Table_RotateWireColor[circuit],INDIRECT("Table_RotateWireColor["&amp;U871&amp;"]"))))))</f>
        <v/>
      </c>
      <c r="Y871" s="64" t="str" cm="1">
        <f t="array" aca="1" ref="Y871" ca="1">IF(C871="","",IF(D871="MCC","-----",IF(AH871&lt;=2,"-",IF(K871="","Blue",_xlfn.XLOOKUP(M871,Table_RotateWireColor[circuit],INDIRECT("Table_RotateWireColor["&amp;U871&amp;"]"))))))</f>
        <v/>
      </c>
      <c r="Z871" s="64" t="str" cm="1">
        <f t="array" aca="1" ref="Z871" ca="1">IF(C871="","",IF(D871="MCC","-----",IF(AI871&lt;&gt;1,"-",IF(K871="","White",_xlfn.XLOOKUP("N",Table_RotateWireColor[circuit],INDIRECT("Table_RotateWireColor["&amp;U871&amp;"]"))))))</f>
        <v/>
      </c>
      <c r="AA871" s="64" t="str">
        <f t="shared" si="143"/>
        <v/>
      </c>
      <c r="AB871" s="67" t="str">
        <f>IF(C871="","","PWxx-"&amp;_xlfn.XLOOKUP(C871,table_Termination[Connector],table_Termination[Abbreviation])&amp;"T-xxSALx("&amp;IF(D871="LFMC",0,IF(D871="MCC",1,3))&amp;IF(Q871="Bolt",1,0)&amp;IF(AL871="None",0,IF(AL871="1G",1,IF(AL871="4x4",2,3)))&amp;")")</f>
        <v/>
      </c>
      <c r="AC871" s="68" t="str">
        <f>IF(D871="MCC","MC Cable Wire Colors "&amp;_xlfn.XLOOKUP(C871,table_Termination[Connector],table_Termination[MCC_Wire_Colors]),"")</f>
        <v/>
      </c>
      <c r="AD871" s="69"/>
      <c r="AG871" t="e">
        <f>IF(AND(LEFT(C871,2)="L6",_xlfn.NUMBERVALUE(LEFT(U871,3))&gt;250),"1ph",_xlfn.XLOOKUP(C871,table_Termination[Connector],table_Termination[Phasing]))</f>
        <v>#N/A</v>
      </c>
      <c r="AH871" t="e">
        <f>_xlfn.XLOOKUP('Order Entry'!AG871,lookup!$O$3:$O$7,lookup!$P$3:$P$7)</f>
        <v>#N/A</v>
      </c>
      <c r="AI871" t="e">
        <f>_xlfn.XLOOKUP('Order Entry'!AG871,lookup!$O$3:$O$7,lookup!$Q$3:$Q$7)</f>
        <v>#N/A</v>
      </c>
      <c r="AJ871">
        <f t="shared" si="140"/>
        <v>0</v>
      </c>
      <c r="AK871" t="e">
        <f>_xlfn.XLOOKUP(C871,table_Termination[Connector],table_Termination[Plate_Hole])</f>
        <v>#N/A</v>
      </c>
      <c r="AL871" t="e">
        <f>_xlfn.XLOOKUP(V871,lookup!$AD$68:$AD$72,lookup!$AC$68:$AC$72)</f>
        <v>#N/A</v>
      </c>
      <c r="AM871" s="44" t="str" cm="1">
        <f t="array" ref="AM871">IF(C871="","",IF(_xlfn.XLOOKUP(C871,table_Termination[Connector],table_Termination[Plate_Hole])=1.6,{"4x4","1G"},IF(_xlfn.XLOOKUP(C871,table_Termination[Connector],table_Termination[Plate_Hole])=2.1,"4x4","None")))</f>
        <v/>
      </c>
      <c r="AO871" s="44" t="str" cm="1">
        <f t="array" ref="AO871">IF(AM871="","None",_xlfn.XLOOKUP(_xlfn.ANCHORARRAY(AM871),lookup!$AC$68:$AC$72,lookup!$AD$68:$AD$72))</f>
        <v>None</v>
      </c>
      <c r="AQ871" s="44" t="s">
        <v>283</v>
      </c>
      <c r="AR871" t="str">
        <f>IF(C871="","",_xlfn.XLOOKUP(_xlfn.XLOOKUP(C871,table_Termination[Connector],table_Termination[SQD_Breaker]),Table_Breaker[breaker],Table_Breaker[Description]))</f>
        <v/>
      </c>
      <c r="AS871" t="str">
        <f>IF(C871="","",_xlfn.XLOOKUP(_xlfn.XLOOKUP(C871,table_Termination[Connector],table_Termination[HV_Siem_Breaker]),Table_Breaker[breaker],Table_Breaker[Description],""))</f>
        <v/>
      </c>
      <c r="AT871" s="44" t="s">
        <v>283</v>
      </c>
      <c r="AU871" t="e">
        <f t="shared" si="144"/>
        <v>#N/A</v>
      </c>
      <c r="AV871" t="e">
        <f t="shared" si="145"/>
        <v>#N/A</v>
      </c>
      <c r="AW871" s="44" t="str" cm="1">
        <f t="array" ref="AW871">IF(D871="","",_xlfn.TOROW(lookup!A1052:A1064))</f>
        <v/>
      </c>
    </row>
    <row r="872" spans="1:49" x14ac:dyDescent="0.25">
      <c r="A872" s="56">
        <v>863</v>
      </c>
      <c r="B872" s="57" t="str">
        <f t="shared" si="141"/>
        <v/>
      </c>
      <c r="C872" s="58"/>
      <c r="D872" s="58"/>
      <c r="E872" s="57"/>
      <c r="F872" s="57" t="str">
        <f t="shared" si="142"/>
        <v/>
      </c>
      <c r="G872" s="57"/>
      <c r="H872" s="59"/>
      <c r="I872" s="59" t="s">
        <v>183</v>
      </c>
      <c r="J872" s="59" t="s">
        <v>183</v>
      </c>
      <c r="K872" s="59"/>
      <c r="L872" s="60" t="str">
        <f t="shared" si="146"/>
        <v/>
      </c>
      <c r="M872" s="60" t="str">
        <f t="shared" si="147"/>
        <v/>
      </c>
      <c r="N872" s="59"/>
      <c r="O872" s="59"/>
      <c r="P872" s="61"/>
      <c r="Q872" s="61"/>
      <c r="R872" s="62" t="str">
        <f>IF(C872="","",_xlfn.XLOOKUP(C872,table_Termination[Connector],table_Termination[Conduit_Size]))</f>
        <v/>
      </c>
      <c r="S872" s="63" t="str">
        <f>IF(C872="","",_xlfn.XLOOKUP(C872,table_Termination[Connector],table_Termination[Wire AWG]))</f>
        <v/>
      </c>
      <c r="T872" s="64" t="str">
        <f t="shared" si="139"/>
        <v/>
      </c>
      <c r="U872" s="65" t="str">
        <f>IF(C872="","",LEFT(_xlfn.XLOOKUP(C872,table_Termination[Connector],table_Termination[Voltage]),3))</f>
        <v/>
      </c>
      <c r="V872" s="66" t="str">
        <f t="shared" si="148"/>
        <v/>
      </c>
      <c r="W872" s="64" t="str" cm="1">
        <f t="array" aca="1" ref="W872" ca="1">IF(C872="","",IF(D872="MCC","------",IF(K872="","Black",_xlfn.XLOOKUP(K872,Table_RotateWireColor[circuit],INDIRECT("Table_RotateWireColor["&amp;U872&amp;"]")))))</f>
        <v/>
      </c>
      <c r="X872" s="64" t="str" cm="1">
        <f t="array" aca="1" ref="X872" ca="1">IF(C872="","",IF(D872="MCC","-----",IF(AH872=1,"-",IF(K872="","Red",_xlfn.XLOOKUP(L872,Table_RotateWireColor[circuit],INDIRECT("Table_RotateWireColor["&amp;U872&amp;"]"))))))</f>
        <v/>
      </c>
      <c r="Y872" s="64" t="str" cm="1">
        <f t="array" aca="1" ref="Y872" ca="1">IF(C872="","",IF(D872="MCC","-----",IF(AH872&lt;=2,"-",IF(K872="","Blue",_xlfn.XLOOKUP(M872,Table_RotateWireColor[circuit],INDIRECT("Table_RotateWireColor["&amp;U872&amp;"]"))))))</f>
        <v/>
      </c>
      <c r="Z872" s="64" t="str" cm="1">
        <f t="array" aca="1" ref="Z872" ca="1">IF(C872="","",IF(D872="MCC","-----",IF(AI872&lt;&gt;1,"-",IF(K872="","White",_xlfn.XLOOKUP("N",Table_RotateWireColor[circuit],INDIRECT("Table_RotateWireColor["&amp;U872&amp;"]"))))))</f>
        <v/>
      </c>
      <c r="AA872" s="64" t="str">
        <f t="shared" si="143"/>
        <v/>
      </c>
      <c r="AB872" s="67" t="str">
        <f>IF(C872="","","PWxx-"&amp;_xlfn.XLOOKUP(C872,table_Termination[Connector],table_Termination[Abbreviation])&amp;"T-xxSALx("&amp;IF(D872="LFMC",0,IF(D872="MCC",1,3))&amp;IF(Q872="Bolt",1,0)&amp;IF(AL872="None",0,IF(AL872="1G",1,IF(AL872="4x4",2,3)))&amp;")")</f>
        <v/>
      </c>
      <c r="AC872" s="68" t="str">
        <f>IF(D872="MCC","MC Cable Wire Colors "&amp;_xlfn.XLOOKUP(C872,table_Termination[Connector],table_Termination[MCC_Wire_Colors]),"")</f>
        <v/>
      </c>
      <c r="AD872" s="69"/>
      <c r="AG872" t="e">
        <f>IF(AND(LEFT(C872,2)="L6",_xlfn.NUMBERVALUE(LEFT(U872,3))&gt;250),"1ph",_xlfn.XLOOKUP(C872,table_Termination[Connector],table_Termination[Phasing]))</f>
        <v>#N/A</v>
      </c>
      <c r="AH872" t="e">
        <f>_xlfn.XLOOKUP('Order Entry'!AG872,lookup!$O$3:$O$7,lookup!$P$3:$P$7)</f>
        <v>#N/A</v>
      </c>
      <c r="AI872" t="e">
        <f>_xlfn.XLOOKUP('Order Entry'!AG872,lookup!$O$3:$O$7,lookup!$Q$3:$Q$7)</f>
        <v>#N/A</v>
      </c>
      <c r="AJ872">
        <f t="shared" si="140"/>
        <v>0</v>
      </c>
      <c r="AK872" t="e">
        <f>_xlfn.XLOOKUP(C872,table_Termination[Connector],table_Termination[Plate_Hole])</f>
        <v>#N/A</v>
      </c>
      <c r="AL872" t="e">
        <f>_xlfn.XLOOKUP(V872,lookup!$AD$68:$AD$72,lookup!$AC$68:$AC$72)</f>
        <v>#N/A</v>
      </c>
      <c r="AM872" s="44" t="str" cm="1">
        <f t="array" ref="AM872">IF(C872="","",IF(_xlfn.XLOOKUP(C872,table_Termination[Connector],table_Termination[Plate_Hole])=1.6,{"4x4","1G"},IF(_xlfn.XLOOKUP(C872,table_Termination[Connector],table_Termination[Plate_Hole])=2.1,"4x4","None")))</f>
        <v/>
      </c>
      <c r="AO872" s="44" t="str" cm="1">
        <f t="array" ref="AO872">IF(AM872="","None",_xlfn.XLOOKUP(_xlfn.ANCHORARRAY(AM872),lookup!$AC$68:$AC$72,lookup!$AD$68:$AD$72))</f>
        <v>None</v>
      </c>
      <c r="AQ872" s="44" t="s">
        <v>283</v>
      </c>
      <c r="AR872" t="str">
        <f>IF(C872="","",_xlfn.XLOOKUP(_xlfn.XLOOKUP(C872,table_Termination[Connector],table_Termination[SQD_Breaker]),Table_Breaker[breaker],Table_Breaker[Description]))</f>
        <v/>
      </c>
      <c r="AS872" t="str">
        <f>IF(C872="","",_xlfn.XLOOKUP(_xlfn.XLOOKUP(C872,table_Termination[Connector],table_Termination[HV_Siem_Breaker]),Table_Breaker[breaker],Table_Breaker[Description],""))</f>
        <v/>
      </c>
      <c r="AT872" s="44" t="s">
        <v>283</v>
      </c>
      <c r="AU872" t="e">
        <f t="shared" si="144"/>
        <v>#N/A</v>
      </c>
      <c r="AV872" t="e">
        <f t="shared" si="145"/>
        <v>#N/A</v>
      </c>
      <c r="AW872" s="44" t="str" cm="1">
        <f t="array" ref="AW872">IF(D872="","",_xlfn.TOROW(lookup!A1053:A1065))</f>
        <v/>
      </c>
    </row>
    <row r="873" spans="1:49" x14ac:dyDescent="0.25">
      <c r="A873" s="56">
        <v>864</v>
      </c>
      <c r="B873" s="57" t="str">
        <f t="shared" si="141"/>
        <v/>
      </c>
      <c r="C873" s="58"/>
      <c r="D873" s="58"/>
      <c r="E873" s="57"/>
      <c r="F873" s="57" t="str">
        <f t="shared" si="142"/>
        <v/>
      </c>
      <c r="G873" s="57"/>
      <c r="H873" s="59"/>
      <c r="I873" s="59" t="s">
        <v>183</v>
      </c>
      <c r="J873" s="59" t="s">
        <v>183</v>
      </c>
      <c r="K873" s="59"/>
      <c r="L873" s="60" t="str">
        <f t="shared" si="146"/>
        <v/>
      </c>
      <c r="M873" s="60" t="str">
        <f t="shared" si="147"/>
        <v/>
      </c>
      <c r="N873" s="59"/>
      <c r="O873" s="59"/>
      <c r="P873" s="61"/>
      <c r="Q873" s="61"/>
      <c r="R873" s="62" t="str">
        <f>IF(C873="","",_xlfn.XLOOKUP(C873,table_Termination[Connector],table_Termination[Conduit_Size]))</f>
        <v/>
      </c>
      <c r="S873" s="63" t="str">
        <f>IF(C873="","",_xlfn.XLOOKUP(C873,table_Termination[Connector],table_Termination[Wire AWG]))</f>
        <v/>
      </c>
      <c r="T873" s="64" t="str">
        <f t="shared" si="139"/>
        <v/>
      </c>
      <c r="U873" s="65" t="str">
        <f>IF(C873="","",LEFT(_xlfn.XLOOKUP(C873,table_Termination[Connector],table_Termination[Voltage]),3))</f>
        <v/>
      </c>
      <c r="V873" s="66" t="str">
        <f t="shared" si="148"/>
        <v/>
      </c>
      <c r="W873" s="64" t="str" cm="1">
        <f t="array" aca="1" ref="W873" ca="1">IF(C873="","",IF(D873="MCC","------",IF(K873="","Black",_xlfn.XLOOKUP(K873,Table_RotateWireColor[circuit],INDIRECT("Table_RotateWireColor["&amp;U873&amp;"]")))))</f>
        <v/>
      </c>
      <c r="X873" s="64" t="str" cm="1">
        <f t="array" aca="1" ref="X873" ca="1">IF(C873="","",IF(D873="MCC","-----",IF(AH873=1,"-",IF(K873="","Red",_xlfn.XLOOKUP(L873,Table_RotateWireColor[circuit],INDIRECT("Table_RotateWireColor["&amp;U873&amp;"]"))))))</f>
        <v/>
      </c>
      <c r="Y873" s="64" t="str" cm="1">
        <f t="array" aca="1" ref="Y873" ca="1">IF(C873="","",IF(D873="MCC","-----",IF(AH873&lt;=2,"-",IF(K873="","Blue",_xlfn.XLOOKUP(M873,Table_RotateWireColor[circuit],INDIRECT("Table_RotateWireColor["&amp;U873&amp;"]"))))))</f>
        <v/>
      </c>
      <c r="Z873" s="64" t="str" cm="1">
        <f t="array" aca="1" ref="Z873" ca="1">IF(C873="","",IF(D873="MCC","-----",IF(AI873&lt;&gt;1,"-",IF(K873="","White",_xlfn.XLOOKUP("N",Table_RotateWireColor[circuit],INDIRECT("Table_RotateWireColor["&amp;U873&amp;"]"))))))</f>
        <v/>
      </c>
      <c r="AA873" s="64" t="str">
        <f t="shared" si="143"/>
        <v/>
      </c>
      <c r="AB873" s="67" t="str">
        <f>IF(C873="","","PWxx-"&amp;_xlfn.XLOOKUP(C873,table_Termination[Connector],table_Termination[Abbreviation])&amp;"T-xxSALx("&amp;IF(D873="LFMC",0,IF(D873="MCC",1,3))&amp;IF(Q873="Bolt",1,0)&amp;IF(AL873="None",0,IF(AL873="1G",1,IF(AL873="4x4",2,3)))&amp;")")</f>
        <v/>
      </c>
      <c r="AC873" s="68" t="str">
        <f>IF(D873="MCC","MC Cable Wire Colors "&amp;_xlfn.XLOOKUP(C873,table_Termination[Connector],table_Termination[MCC_Wire_Colors]),"")</f>
        <v/>
      </c>
      <c r="AD873" s="69"/>
      <c r="AG873" t="e">
        <f>IF(AND(LEFT(C873,2)="L6",_xlfn.NUMBERVALUE(LEFT(U873,3))&gt;250),"1ph",_xlfn.XLOOKUP(C873,table_Termination[Connector],table_Termination[Phasing]))</f>
        <v>#N/A</v>
      </c>
      <c r="AH873" t="e">
        <f>_xlfn.XLOOKUP('Order Entry'!AG873,lookup!$O$3:$O$7,lookup!$P$3:$P$7)</f>
        <v>#N/A</v>
      </c>
      <c r="AI873" t="e">
        <f>_xlfn.XLOOKUP('Order Entry'!AG873,lookup!$O$3:$O$7,lookup!$Q$3:$Q$7)</f>
        <v>#N/A</v>
      </c>
      <c r="AJ873">
        <f t="shared" si="140"/>
        <v>0</v>
      </c>
      <c r="AK873" t="e">
        <f>_xlfn.XLOOKUP(C873,table_Termination[Connector],table_Termination[Plate_Hole])</f>
        <v>#N/A</v>
      </c>
      <c r="AL873" t="e">
        <f>_xlfn.XLOOKUP(V873,lookup!$AD$68:$AD$72,lookup!$AC$68:$AC$72)</f>
        <v>#N/A</v>
      </c>
      <c r="AM873" s="44" t="str" cm="1">
        <f t="array" ref="AM873">IF(C873="","",IF(_xlfn.XLOOKUP(C873,table_Termination[Connector],table_Termination[Plate_Hole])=1.6,{"4x4","1G"},IF(_xlfn.XLOOKUP(C873,table_Termination[Connector],table_Termination[Plate_Hole])=2.1,"4x4","None")))</f>
        <v/>
      </c>
      <c r="AO873" s="44" t="str" cm="1">
        <f t="array" ref="AO873">IF(AM873="","None",_xlfn.XLOOKUP(_xlfn.ANCHORARRAY(AM873),lookup!$AC$68:$AC$72,lookup!$AD$68:$AD$72))</f>
        <v>None</v>
      </c>
      <c r="AQ873" s="44" t="s">
        <v>283</v>
      </c>
      <c r="AR873" t="str">
        <f>IF(C873="","",_xlfn.XLOOKUP(_xlfn.XLOOKUP(C873,table_Termination[Connector],table_Termination[SQD_Breaker]),Table_Breaker[breaker],Table_Breaker[Description]))</f>
        <v/>
      </c>
      <c r="AS873" t="str">
        <f>IF(C873="","",_xlfn.XLOOKUP(_xlfn.XLOOKUP(C873,table_Termination[Connector],table_Termination[HV_Siem_Breaker]),Table_Breaker[breaker],Table_Breaker[Description],""))</f>
        <v/>
      </c>
      <c r="AT873" s="44" t="s">
        <v>283</v>
      </c>
      <c r="AU873" t="e">
        <f t="shared" si="144"/>
        <v>#N/A</v>
      </c>
      <c r="AV873" t="e">
        <f t="shared" si="145"/>
        <v>#N/A</v>
      </c>
      <c r="AW873" s="44" t="str" cm="1">
        <f t="array" ref="AW873">IF(D873="","",_xlfn.TOROW(lookup!A1054:A1066))</f>
        <v/>
      </c>
    </row>
    <row r="874" spans="1:49" x14ac:dyDescent="0.25">
      <c r="A874" s="56">
        <v>865</v>
      </c>
      <c r="B874" s="57" t="str">
        <f t="shared" si="141"/>
        <v/>
      </c>
      <c r="C874" s="58"/>
      <c r="D874" s="58"/>
      <c r="E874" s="57"/>
      <c r="F874" s="57" t="str">
        <f t="shared" si="142"/>
        <v/>
      </c>
      <c r="G874" s="57"/>
      <c r="H874" s="59"/>
      <c r="I874" s="59" t="s">
        <v>183</v>
      </c>
      <c r="J874" s="59" t="s">
        <v>183</v>
      </c>
      <c r="K874" s="59"/>
      <c r="L874" s="60" t="str">
        <f t="shared" si="146"/>
        <v/>
      </c>
      <c r="M874" s="60" t="str">
        <f t="shared" si="147"/>
        <v/>
      </c>
      <c r="N874" s="59"/>
      <c r="O874" s="59"/>
      <c r="P874" s="61"/>
      <c r="Q874" s="61"/>
      <c r="R874" s="62" t="str">
        <f>IF(C874="","",_xlfn.XLOOKUP(C874,table_Termination[Connector],table_Termination[Conduit_Size]))</f>
        <v/>
      </c>
      <c r="S874" s="63" t="str">
        <f>IF(C874="","",_xlfn.XLOOKUP(C874,table_Termination[Connector],table_Termination[Wire AWG]))</f>
        <v/>
      </c>
      <c r="T874" s="64" t="str">
        <f t="shared" si="139"/>
        <v/>
      </c>
      <c r="U874" s="65" t="str">
        <f>IF(C874="","",LEFT(_xlfn.XLOOKUP(C874,table_Termination[Connector],table_Termination[Voltage]),3))</f>
        <v/>
      </c>
      <c r="V874" s="66" t="str">
        <f t="shared" si="148"/>
        <v/>
      </c>
      <c r="W874" s="64" t="str" cm="1">
        <f t="array" aca="1" ref="W874" ca="1">IF(C874="","",IF(D874="MCC","------",IF(K874="","Black",_xlfn.XLOOKUP(K874,Table_RotateWireColor[circuit],INDIRECT("Table_RotateWireColor["&amp;U874&amp;"]")))))</f>
        <v/>
      </c>
      <c r="X874" s="64" t="str" cm="1">
        <f t="array" aca="1" ref="X874" ca="1">IF(C874="","",IF(D874="MCC","-----",IF(AH874=1,"-",IF(K874="","Red",_xlfn.XLOOKUP(L874,Table_RotateWireColor[circuit],INDIRECT("Table_RotateWireColor["&amp;U874&amp;"]"))))))</f>
        <v/>
      </c>
      <c r="Y874" s="64" t="str" cm="1">
        <f t="array" aca="1" ref="Y874" ca="1">IF(C874="","",IF(D874="MCC","-----",IF(AH874&lt;=2,"-",IF(K874="","Blue",_xlfn.XLOOKUP(M874,Table_RotateWireColor[circuit],INDIRECT("Table_RotateWireColor["&amp;U874&amp;"]"))))))</f>
        <v/>
      </c>
      <c r="Z874" s="64" t="str" cm="1">
        <f t="array" aca="1" ref="Z874" ca="1">IF(C874="","",IF(D874="MCC","-----",IF(AI874&lt;&gt;1,"-",IF(K874="","White",_xlfn.XLOOKUP("N",Table_RotateWireColor[circuit],INDIRECT("Table_RotateWireColor["&amp;U874&amp;"]"))))))</f>
        <v/>
      </c>
      <c r="AA874" s="64" t="str">
        <f t="shared" si="143"/>
        <v/>
      </c>
      <c r="AB874" s="67" t="str">
        <f>IF(C874="","","PWxx-"&amp;_xlfn.XLOOKUP(C874,table_Termination[Connector],table_Termination[Abbreviation])&amp;"T-xxSALx("&amp;IF(D874="LFMC",0,IF(D874="MCC",1,3))&amp;IF(Q874="Bolt",1,0)&amp;IF(AL874="None",0,IF(AL874="1G",1,IF(AL874="4x4",2,3)))&amp;")")</f>
        <v/>
      </c>
      <c r="AC874" s="68" t="str">
        <f>IF(D874="MCC","MC Cable Wire Colors "&amp;_xlfn.XLOOKUP(C874,table_Termination[Connector],table_Termination[MCC_Wire_Colors]),"")</f>
        <v/>
      </c>
      <c r="AD874" s="69"/>
      <c r="AG874" t="e">
        <f>IF(AND(LEFT(C874,2)="L6",_xlfn.NUMBERVALUE(LEFT(U874,3))&gt;250),"1ph",_xlfn.XLOOKUP(C874,table_Termination[Connector],table_Termination[Phasing]))</f>
        <v>#N/A</v>
      </c>
      <c r="AH874" t="e">
        <f>_xlfn.XLOOKUP('Order Entry'!AG874,lookup!$O$3:$O$7,lookup!$P$3:$P$7)</f>
        <v>#N/A</v>
      </c>
      <c r="AI874" t="e">
        <f>_xlfn.XLOOKUP('Order Entry'!AG874,lookup!$O$3:$O$7,lookup!$Q$3:$Q$7)</f>
        <v>#N/A</v>
      </c>
      <c r="AJ874">
        <f t="shared" si="140"/>
        <v>0</v>
      </c>
      <c r="AK874" t="e">
        <f>_xlfn.XLOOKUP(C874,table_Termination[Connector],table_Termination[Plate_Hole])</f>
        <v>#N/A</v>
      </c>
      <c r="AL874" t="e">
        <f>_xlfn.XLOOKUP(V874,lookup!$AD$68:$AD$72,lookup!$AC$68:$AC$72)</f>
        <v>#N/A</v>
      </c>
      <c r="AM874" s="44" t="str" cm="1">
        <f t="array" ref="AM874">IF(C874="","",IF(_xlfn.XLOOKUP(C874,table_Termination[Connector],table_Termination[Plate_Hole])=1.6,{"4x4","1G"},IF(_xlfn.XLOOKUP(C874,table_Termination[Connector],table_Termination[Plate_Hole])=2.1,"4x4","None")))</f>
        <v/>
      </c>
      <c r="AO874" s="44" t="str" cm="1">
        <f t="array" ref="AO874">IF(AM874="","None",_xlfn.XLOOKUP(_xlfn.ANCHORARRAY(AM874),lookup!$AC$68:$AC$72,lookup!$AD$68:$AD$72))</f>
        <v>None</v>
      </c>
      <c r="AQ874" s="44" t="s">
        <v>283</v>
      </c>
      <c r="AR874" t="str">
        <f>IF(C874="","",_xlfn.XLOOKUP(_xlfn.XLOOKUP(C874,table_Termination[Connector],table_Termination[SQD_Breaker]),Table_Breaker[breaker],Table_Breaker[Description]))</f>
        <v/>
      </c>
      <c r="AS874" t="str">
        <f>IF(C874="","",_xlfn.XLOOKUP(_xlfn.XLOOKUP(C874,table_Termination[Connector],table_Termination[HV_Siem_Breaker]),Table_Breaker[breaker],Table_Breaker[Description],""))</f>
        <v/>
      </c>
      <c r="AT874" s="44" t="s">
        <v>283</v>
      </c>
      <c r="AU874" t="e">
        <f t="shared" si="144"/>
        <v>#N/A</v>
      </c>
      <c r="AV874" t="e">
        <f t="shared" si="145"/>
        <v>#N/A</v>
      </c>
      <c r="AW874" s="44" t="str" cm="1">
        <f t="array" ref="AW874">IF(D874="","",_xlfn.TOROW(lookup!A1055:A1067))</f>
        <v/>
      </c>
    </row>
    <row r="875" spans="1:49" x14ac:dyDescent="0.25">
      <c r="A875" s="56">
        <v>866</v>
      </c>
      <c r="B875" s="57" t="str">
        <f t="shared" si="141"/>
        <v/>
      </c>
      <c r="C875" s="58"/>
      <c r="D875" s="58"/>
      <c r="E875" s="57"/>
      <c r="F875" s="57" t="str">
        <f t="shared" si="142"/>
        <v/>
      </c>
      <c r="G875" s="57"/>
      <c r="H875" s="59"/>
      <c r="I875" s="59" t="s">
        <v>183</v>
      </c>
      <c r="J875" s="59" t="s">
        <v>183</v>
      </c>
      <c r="K875" s="59"/>
      <c r="L875" s="60" t="str">
        <f t="shared" si="146"/>
        <v/>
      </c>
      <c r="M875" s="60" t="str">
        <f t="shared" si="147"/>
        <v/>
      </c>
      <c r="N875" s="59"/>
      <c r="O875" s="59"/>
      <c r="P875" s="61"/>
      <c r="Q875" s="61"/>
      <c r="R875" s="62" t="str">
        <f>IF(C875="","",_xlfn.XLOOKUP(C875,table_Termination[Connector],table_Termination[Conduit_Size]))</f>
        <v/>
      </c>
      <c r="S875" s="63" t="str">
        <f>IF(C875="","",_xlfn.XLOOKUP(C875,table_Termination[Connector],table_Termination[Wire AWG]))</f>
        <v/>
      </c>
      <c r="T875" s="64" t="str">
        <f t="shared" si="139"/>
        <v/>
      </c>
      <c r="U875" s="65" t="str">
        <f>IF(C875="","",LEFT(_xlfn.XLOOKUP(C875,table_Termination[Connector],table_Termination[Voltage]),3))</f>
        <v/>
      </c>
      <c r="V875" s="66" t="str">
        <f t="shared" si="148"/>
        <v/>
      </c>
      <c r="W875" s="64" t="str" cm="1">
        <f t="array" aca="1" ref="W875" ca="1">IF(C875="","",IF(D875="MCC","------",IF(K875="","Black",_xlfn.XLOOKUP(K875,Table_RotateWireColor[circuit],INDIRECT("Table_RotateWireColor["&amp;U875&amp;"]")))))</f>
        <v/>
      </c>
      <c r="X875" s="64" t="str" cm="1">
        <f t="array" aca="1" ref="X875" ca="1">IF(C875="","",IF(D875="MCC","-----",IF(AH875=1,"-",IF(K875="","Red",_xlfn.XLOOKUP(L875,Table_RotateWireColor[circuit],INDIRECT("Table_RotateWireColor["&amp;U875&amp;"]"))))))</f>
        <v/>
      </c>
      <c r="Y875" s="64" t="str" cm="1">
        <f t="array" aca="1" ref="Y875" ca="1">IF(C875="","",IF(D875="MCC","-----",IF(AH875&lt;=2,"-",IF(K875="","Blue",_xlfn.XLOOKUP(M875,Table_RotateWireColor[circuit],INDIRECT("Table_RotateWireColor["&amp;U875&amp;"]"))))))</f>
        <v/>
      </c>
      <c r="Z875" s="64" t="str" cm="1">
        <f t="array" aca="1" ref="Z875" ca="1">IF(C875="","",IF(D875="MCC","-----",IF(AI875&lt;&gt;1,"-",IF(K875="","White",_xlfn.XLOOKUP("N",Table_RotateWireColor[circuit],INDIRECT("Table_RotateWireColor["&amp;U875&amp;"]"))))))</f>
        <v/>
      </c>
      <c r="AA875" s="64" t="str">
        <f t="shared" si="143"/>
        <v/>
      </c>
      <c r="AB875" s="67" t="str">
        <f>IF(C875="","","PWxx-"&amp;_xlfn.XLOOKUP(C875,table_Termination[Connector],table_Termination[Abbreviation])&amp;"T-xxSALx("&amp;IF(D875="LFMC",0,IF(D875="MCC",1,3))&amp;IF(Q875="Bolt",1,0)&amp;IF(AL875="None",0,IF(AL875="1G",1,IF(AL875="4x4",2,3)))&amp;")")</f>
        <v/>
      </c>
      <c r="AC875" s="68" t="str">
        <f>IF(D875="MCC","MC Cable Wire Colors "&amp;_xlfn.XLOOKUP(C875,table_Termination[Connector],table_Termination[MCC_Wire_Colors]),"")</f>
        <v/>
      </c>
      <c r="AD875" s="69"/>
      <c r="AG875" t="e">
        <f>IF(AND(LEFT(C875,2)="L6",_xlfn.NUMBERVALUE(LEFT(U875,3))&gt;250),"1ph",_xlfn.XLOOKUP(C875,table_Termination[Connector],table_Termination[Phasing]))</f>
        <v>#N/A</v>
      </c>
      <c r="AH875" t="e">
        <f>_xlfn.XLOOKUP('Order Entry'!AG875,lookup!$O$3:$O$7,lookup!$P$3:$P$7)</f>
        <v>#N/A</v>
      </c>
      <c r="AI875" t="e">
        <f>_xlfn.XLOOKUP('Order Entry'!AG875,lookup!$O$3:$O$7,lookup!$Q$3:$Q$7)</f>
        <v>#N/A</v>
      </c>
      <c r="AJ875">
        <f t="shared" si="140"/>
        <v>0</v>
      </c>
      <c r="AK875" t="e">
        <f>_xlfn.XLOOKUP(C875,table_Termination[Connector],table_Termination[Plate_Hole])</f>
        <v>#N/A</v>
      </c>
      <c r="AL875" t="e">
        <f>_xlfn.XLOOKUP(V875,lookup!$AD$68:$AD$72,lookup!$AC$68:$AC$72)</f>
        <v>#N/A</v>
      </c>
      <c r="AM875" s="44" t="str" cm="1">
        <f t="array" ref="AM875">IF(C875="","",IF(_xlfn.XLOOKUP(C875,table_Termination[Connector],table_Termination[Plate_Hole])=1.6,{"4x4","1G"},IF(_xlfn.XLOOKUP(C875,table_Termination[Connector],table_Termination[Plate_Hole])=2.1,"4x4","None")))</f>
        <v/>
      </c>
      <c r="AO875" s="44" t="str" cm="1">
        <f t="array" ref="AO875">IF(AM875="","None",_xlfn.XLOOKUP(_xlfn.ANCHORARRAY(AM875),lookup!$AC$68:$AC$72,lookup!$AD$68:$AD$72))</f>
        <v>None</v>
      </c>
      <c r="AQ875" s="44" t="s">
        <v>283</v>
      </c>
      <c r="AR875" t="str">
        <f>IF(C875="","",_xlfn.XLOOKUP(_xlfn.XLOOKUP(C875,table_Termination[Connector],table_Termination[SQD_Breaker]),Table_Breaker[breaker],Table_Breaker[Description]))</f>
        <v/>
      </c>
      <c r="AS875" t="str">
        <f>IF(C875="","",_xlfn.XLOOKUP(_xlfn.XLOOKUP(C875,table_Termination[Connector],table_Termination[HV_Siem_Breaker]),Table_Breaker[breaker],Table_Breaker[Description],""))</f>
        <v/>
      </c>
      <c r="AT875" s="44" t="s">
        <v>283</v>
      </c>
      <c r="AU875" t="e">
        <f t="shared" si="144"/>
        <v>#N/A</v>
      </c>
      <c r="AV875" t="e">
        <f t="shared" si="145"/>
        <v>#N/A</v>
      </c>
      <c r="AW875" s="44" t="str" cm="1">
        <f t="array" ref="AW875">IF(D875="","",_xlfn.TOROW(lookup!A1056:A1068))</f>
        <v/>
      </c>
    </row>
    <row r="876" spans="1:49" x14ac:dyDescent="0.25">
      <c r="A876" s="56">
        <v>867</v>
      </c>
      <c r="B876" s="57" t="str">
        <f t="shared" si="141"/>
        <v/>
      </c>
      <c r="C876" s="58"/>
      <c r="D876" s="58"/>
      <c r="E876" s="57"/>
      <c r="F876" s="57" t="str">
        <f t="shared" si="142"/>
        <v/>
      </c>
      <c r="G876" s="57"/>
      <c r="H876" s="59"/>
      <c r="I876" s="59" t="s">
        <v>183</v>
      </c>
      <c r="J876" s="59" t="s">
        <v>183</v>
      </c>
      <c r="K876" s="59"/>
      <c r="L876" s="60" t="str">
        <f t="shared" si="146"/>
        <v/>
      </c>
      <c r="M876" s="60" t="str">
        <f t="shared" si="147"/>
        <v/>
      </c>
      <c r="N876" s="59"/>
      <c r="O876" s="59"/>
      <c r="P876" s="61"/>
      <c r="Q876" s="61"/>
      <c r="R876" s="62" t="str">
        <f>IF(C876="","",_xlfn.XLOOKUP(C876,table_Termination[Connector],table_Termination[Conduit_Size]))</f>
        <v/>
      </c>
      <c r="S876" s="63" t="str">
        <f>IF(C876="","",_xlfn.XLOOKUP(C876,table_Termination[Connector],table_Termination[Wire AWG]))</f>
        <v/>
      </c>
      <c r="T876" s="64" t="str">
        <f t="shared" si="139"/>
        <v/>
      </c>
      <c r="U876" s="65" t="str">
        <f>IF(C876="","",LEFT(_xlfn.XLOOKUP(C876,table_Termination[Connector],table_Termination[Voltage]),3))</f>
        <v/>
      </c>
      <c r="V876" s="66" t="str">
        <f t="shared" si="148"/>
        <v/>
      </c>
      <c r="W876" s="64" t="str" cm="1">
        <f t="array" aca="1" ref="W876" ca="1">IF(C876="","",IF(D876="MCC","------",IF(K876="","Black",_xlfn.XLOOKUP(K876,Table_RotateWireColor[circuit],INDIRECT("Table_RotateWireColor["&amp;U876&amp;"]")))))</f>
        <v/>
      </c>
      <c r="X876" s="64" t="str" cm="1">
        <f t="array" aca="1" ref="X876" ca="1">IF(C876="","",IF(D876="MCC","-----",IF(AH876=1,"-",IF(K876="","Red",_xlfn.XLOOKUP(L876,Table_RotateWireColor[circuit],INDIRECT("Table_RotateWireColor["&amp;U876&amp;"]"))))))</f>
        <v/>
      </c>
      <c r="Y876" s="64" t="str" cm="1">
        <f t="array" aca="1" ref="Y876" ca="1">IF(C876="","",IF(D876="MCC","-----",IF(AH876&lt;=2,"-",IF(K876="","Blue",_xlfn.XLOOKUP(M876,Table_RotateWireColor[circuit],INDIRECT("Table_RotateWireColor["&amp;U876&amp;"]"))))))</f>
        <v/>
      </c>
      <c r="Z876" s="64" t="str" cm="1">
        <f t="array" aca="1" ref="Z876" ca="1">IF(C876="","",IF(D876="MCC","-----",IF(AI876&lt;&gt;1,"-",IF(K876="","White",_xlfn.XLOOKUP("N",Table_RotateWireColor[circuit],INDIRECT("Table_RotateWireColor["&amp;U876&amp;"]"))))))</f>
        <v/>
      </c>
      <c r="AA876" s="64" t="str">
        <f t="shared" si="143"/>
        <v/>
      </c>
      <c r="AB876" s="67" t="str">
        <f>IF(C876="","","PWxx-"&amp;_xlfn.XLOOKUP(C876,table_Termination[Connector],table_Termination[Abbreviation])&amp;"T-xxSALx("&amp;IF(D876="LFMC",0,IF(D876="MCC",1,3))&amp;IF(Q876="Bolt",1,0)&amp;IF(AL876="None",0,IF(AL876="1G",1,IF(AL876="4x4",2,3)))&amp;")")</f>
        <v/>
      </c>
      <c r="AC876" s="68" t="str">
        <f>IF(D876="MCC","MC Cable Wire Colors "&amp;_xlfn.XLOOKUP(C876,table_Termination[Connector],table_Termination[MCC_Wire_Colors]),"")</f>
        <v/>
      </c>
      <c r="AD876" s="69"/>
      <c r="AG876" t="e">
        <f>IF(AND(LEFT(C876,2)="L6",_xlfn.NUMBERVALUE(LEFT(U876,3))&gt;250),"1ph",_xlfn.XLOOKUP(C876,table_Termination[Connector],table_Termination[Phasing]))</f>
        <v>#N/A</v>
      </c>
      <c r="AH876" t="e">
        <f>_xlfn.XLOOKUP('Order Entry'!AG876,lookup!$O$3:$O$7,lookup!$P$3:$P$7)</f>
        <v>#N/A</v>
      </c>
      <c r="AI876" t="e">
        <f>_xlfn.XLOOKUP('Order Entry'!AG876,lookup!$O$3:$O$7,lookup!$Q$3:$Q$7)</f>
        <v>#N/A</v>
      </c>
      <c r="AJ876">
        <f t="shared" si="140"/>
        <v>0</v>
      </c>
      <c r="AK876" t="e">
        <f>_xlfn.XLOOKUP(C876,table_Termination[Connector],table_Termination[Plate_Hole])</f>
        <v>#N/A</v>
      </c>
      <c r="AL876" t="e">
        <f>_xlfn.XLOOKUP(V876,lookup!$AD$68:$AD$72,lookup!$AC$68:$AC$72)</f>
        <v>#N/A</v>
      </c>
      <c r="AM876" s="44" t="str" cm="1">
        <f t="array" ref="AM876">IF(C876="","",IF(_xlfn.XLOOKUP(C876,table_Termination[Connector],table_Termination[Plate_Hole])=1.6,{"4x4","1G"},IF(_xlfn.XLOOKUP(C876,table_Termination[Connector],table_Termination[Plate_Hole])=2.1,"4x4","None")))</f>
        <v/>
      </c>
      <c r="AO876" s="44" t="str" cm="1">
        <f t="array" ref="AO876">IF(AM876="","None",_xlfn.XLOOKUP(_xlfn.ANCHORARRAY(AM876),lookup!$AC$68:$AC$72,lookup!$AD$68:$AD$72))</f>
        <v>None</v>
      </c>
      <c r="AQ876" s="44" t="s">
        <v>283</v>
      </c>
      <c r="AR876" t="str">
        <f>IF(C876="","",_xlfn.XLOOKUP(_xlfn.XLOOKUP(C876,table_Termination[Connector],table_Termination[SQD_Breaker]),Table_Breaker[breaker],Table_Breaker[Description]))</f>
        <v/>
      </c>
      <c r="AS876" t="str">
        <f>IF(C876="","",_xlfn.XLOOKUP(_xlfn.XLOOKUP(C876,table_Termination[Connector],table_Termination[HV_Siem_Breaker]),Table_Breaker[breaker],Table_Breaker[Description],""))</f>
        <v/>
      </c>
      <c r="AT876" s="44" t="s">
        <v>283</v>
      </c>
      <c r="AU876" t="e">
        <f t="shared" si="144"/>
        <v>#N/A</v>
      </c>
      <c r="AV876" t="e">
        <f t="shared" si="145"/>
        <v>#N/A</v>
      </c>
      <c r="AW876" s="44" t="str" cm="1">
        <f t="array" ref="AW876">IF(D876="","",_xlfn.TOROW(lookup!A1057:A1069))</f>
        <v/>
      </c>
    </row>
    <row r="877" spans="1:49" x14ac:dyDescent="0.25">
      <c r="A877" s="56">
        <v>868</v>
      </c>
      <c r="B877" s="57" t="str">
        <f t="shared" si="141"/>
        <v/>
      </c>
      <c r="C877" s="58"/>
      <c r="D877" s="58"/>
      <c r="E877" s="57"/>
      <c r="F877" s="57" t="str">
        <f t="shared" si="142"/>
        <v/>
      </c>
      <c r="G877" s="57"/>
      <c r="H877" s="59"/>
      <c r="I877" s="59" t="s">
        <v>183</v>
      </c>
      <c r="J877" s="59" t="s">
        <v>183</v>
      </c>
      <c r="K877" s="59"/>
      <c r="L877" s="60" t="str">
        <f t="shared" si="146"/>
        <v/>
      </c>
      <c r="M877" s="60" t="str">
        <f t="shared" si="147"/>
        <v/>
      </c>
      <c r="N877" s="59"/>
      <c r="O877" s="59"/>
      <c r="P877" s="61"/>
      <c r="Q877" s="61"/>
      <c r="R877" s="62" t="str">
        <f>IF(C877="","",_xlfn.XLOOKUP(C877,table_Termination[Connector],table_Termination[Conduit_Size]))</f>
        <v/>
      </c>
      <c r="S877" s="63" t="str">
        <f>IF(C877="","",_xlfn.XLOOKUP(C877,table_Termination[Connector],table_Termination[Wire AWG]))</f>
        <v/>
      </c>
      <c r="T877" s="64" t="str">
        <f t="shared" si="139"/>
        <v/>
      </c>
      <c r="U877" s="65" t="str">
        <f>IF(C877="","",LEFT(_xlfn.XLOOKUP(C877,table_Termination[Connector],table_Termination[Voltage]),3))</f>
        <v/>
      </c>
      <c r="V877" s="66" t="str">
        <f t="shared" si="148"/>
        <v/>
      </c>
      <c r="W877" s="64" t="str" cm="1">
        <f t="array" aca="1" ref="W877" ca="1">IF(C877="","",IF(D877="MCC","------",IF(K877="","Black",_xlfn.XLOOKUP(K877,Table_RotateWireColor[circuit],INDIRECT("Table_RotateWireColor["&amp;U877&amp;"]")))))</f>
        <v/>
      </c>
      <c r="X877" s="64" t="str" cm="1">
        <f t="array" aca="1" ref="X877" ca="1">IF(C877="","",IF(D877="MCC","-----",IF(AH877=1,"-",IF(K877="","Red",_xlfn.XLOOKUP(L877,Table_RotateWireColor[circuit],INDIRECT("Table_RotateWireColor["&amp;U877&amp;"]"))))))</f>
        <v/>
      </c>
      <c r="Y877" s="64" t="str" cm="1">
        <f t="array" aca="1" ref="Y877" ca="1">IF(C877="","",IF(D877="MCC","-----",IF(AH877&lt;=2,"-",IF(K877="","Blue",_xlfn.XLOOKUP(M877,Table_RotateWireColor[circuit],INDIRECT("Table_RotateWireColor["&amp;U877&amp;"]"))))))</f>
        <v/>
      </c>
      <c r="Z877" s="64" t="str" cm="1">
        <f t="array" aca="1" ref="Z877" ca="1">IF(C877="","",IF(D877="MCC","-----",IF(AI877&lt;&gt;1,"-",IF(K877="","White",_xlfn.XLOOKUP("N",Table_RotateWireColor[circuit],INDIRECT("Table_RotateWireColor["&amp;U877&amp;"]"))))))</f>
        <v/>
      </c>
      <c r="AA877" s="64" t="str">
        <f t="shared" si="143"/>
        <v/>
      </c>
      <c r="AB877" s="67" t="str">
        <f>IF(C877="","","PWxx-"&amp;_xlfn.XLOOKUP(C877,table_Termination[Connector],table_Termination[Abbreviation])&amp;"T-xxSALx("&amp;IF(D877="LFMC",0,IF(D877="MCC",1,3))&amp;IF(Q877="Bolt",1,0)&amp;IF(AL877="None",0,IF(AL877="1G",1,IF(AL877="4x4",2,3)))&amp;")")</f>
        <v/>
      </c>
      <c r="AC877" s="68" t="str">
        <f>IF(D877="MCC","MC Cable Wire Colors "&amp;_xlfn.XLOOKUP(C877,table_Termination[Connector],table_Termination[MCC_Wire_Colors]),"")</f>
        <v/>
      </c>
      <c r="AD877" s="69"/>
      <c r="AG877" t="e">
        <f>IF(AND(LEFT(C877,2)="L6",_xlfn.NUMBERVALUE(LEFT(U877,3))&gt;250),"1ph",_xlfn.XLOOKUP(C877,table_Termination[Connector],table_Termination[Phasing]))</f>
        <v>#N/A</v>
      </c>
      <c r="AH877" t="e">
        <f>_xlfn.XLOOKUP('Order Entry'!AG877,lookup!$O$3:$O$7,lookup!$P$3:$P$7)</f>
        <v>#N/A</v>
      </c>
      <c r="AI877" t="e">
        <f>_xlfn.XLOOKUP('Order Entry'!AG877,lookup!$O$3:$O$7,lookup!$Q$3:$Q$7)</f>
        <v>#N/A</v>
      </c>
      <c r="AJ877">
        <f t="shared" si="140"/>
        <v>0</v>
      </c>
      <c r="AK877" t="e">
        <f>_xlfn.XLOOKUP(C877,table_Termination[Connector],table_Termination[Plate_Hole])</f>
        <v>#N/A</v>
      </c>
      <c r="AL877" t="e">
        <f>_xlfn.XLOOKUP(V877,lookup!$AD$68:$AD$72,lookup!$AC$68:$AC$72)</f>
        <v>#N/A</v>
      </c>
      <c r="AM877" s="44" t="str" cm="1">
        <f t="array" ref="AM877">IF(C877="","",IF(_xlfn.XLOOKUP(C877,table_Termination[Connector],table_Termination[Plate_Hole])=1.6,{"4x4","1G"},IF(_xlfn.XLOOKUP(C877,table_Termination[Connector],table_Termination[Plate_Hole])=2.1,"4x4","None")))</f>
        <v/>
      </c>
      <c r="AO877" s="44" t="str" cm="1">
        <f t="array" ref="AO877">IF(AM877="","None",_xlfn.XLOOKUP(_xlfn.ANCHORARRAY(AM877),lookup!$AC$68:$AC$72,lookup!$AD$68:$AD$72))</f>
        <v>None</v>
      </c>
      <c r="AQ877" s="44" t="s">
        <v>283</v>
      </c>
      <c r="AR877" t="str">
        <f>IF(C877="","",_xlfn.XLOOKUP(_xlfn.XLOOKUP(C877,table_Termination[Connector],table_Termination[SQD_Breaker]),Table_Breaker[breaker],Table_Breaker[Description]))</f>
        <v/>
      </c>
      <c r="AS877" t="str">
        <f>IF(C877="","",_xlfn.XLOOKUP(_xlfn.XLOOKUP(C877,table_Termination[Connector],table_Termination[HV_Siem_Breaker]),Table_Breaker[breaker],Table_Breaker[Description],""))</f>
        <v/>
      </c>
      <c r="AT877" s="44" t="s">
        <v>283</v>
      </c>
      <c r="AU877" t="e">
        <f t="shared" si="144"/>
        <v>#N/A</v>
      </c>
      <c r="AV877" t="e">
        <f t="shared" si="145"/>
        <v>#N/A</v>
      </c>
      <c r="AW877" s="44" t="str" cm="1">
        <f t="array" ref="AW877">IF(D877="","",_xlfn.TOROW(lookup!A1058:A1070))</f>
        <v/>
      </c>
    </row>
    <row r="878" spans="1:49" x14ac:dyDescent="0.25">
      <c r="A878" s="56">
        <v>869</v>
      </c>
      <c r="B878" s="57" t="str">
        <f t="shared" si="141"/>
        <v/>
      </c>
      <c r="C878" s="58"/>
      <c r="D878" s="58"/>
      <c r="E878" s="57"/>
      <c r="F878" s="57" t="str">
        <f t="shared" si="142"/>
        <v/>
      </c>
      <c r="G878" s="57"/>
      <c r="H878" s="59"/>
      <c r="I878" s="59" t="s">
        <v>183</v>
      </c>
      <c r="J878" s="59" t="s">
        <v>183</v>
      </c>
      <c r="K878" s="59"/>
      <c r="L878" s="60" t="str">
        <f t="shared" si="146"/>
        <v/>
      </c>
      <c r="M878" s="60" t="str">
        <f t="shared" si="147"/>
        <v/>
      </c>
      <c r="N878" s="59"/>
      <c r="O878" s="59"/>
      <c r="P878" s="61"/>
      <c r="Q878" s="61"/>
      <c r="R878" s="62" t="str">
        <f>IF(C878="","",_xlfn.XLOOKUP(C878,table_Termination[Connector],table_Termination[Conduit_Size]))</f>
        <v/>
      </c>
      <c r="S878" s="63" t="str">
        <f>IF(C878="","",_xlfn.XLOOKUP(C878,table_Termination[Connector],table_Termination[Wire AWG]))</f>
        <v/>
      </c>
      <c r="T878" s="64" t="str">
        <f t="shared" si="139"/>
        <v/>
      </c>
      <c r="U878" s="65" t="str">
        <f>IF(C878="","",LEFT(_xlfn.XLOOKUP(C878,table_Termination[Connector],table_Termination[Voltage]),3))</f>
        <v/>
      </c>
      <c r="V878" s="66" t="str">
        <f t="shared" si="148"/>
        <v/>
      </c>
      <c r="W878" s="64" t="str" cm="1">
        <f t="array" aca="1" ref="W878" ca="1">IF(C878="","",IF(D878="MCC","------",IF(K878="","Black",_xlfn.XLOOKUP(K878,Table_RotateWireColor[circuit],INDIRECT("Table_RotateWireColor["&amp;U878&amp;"]")))))</f>
        <v/>
      </c>
      <c r="X878" s="64" t="str" cm="1">
        <f t="array" aca="1" ref="X878" ca="1">IF(C878="","",IF(D878="MCC","-----",IF(AH878=1,"-",IF(K878="","Red",_xlfn.XLOOKUP(L878,Table_RotateWireColor[circuit],INDIRECT("Table_RotateWireColor["&amp;U878&amp;"]"))))))</f>
        <v/>
      </c>
      <c r="Y878" s="64" t="str" cm="1">
        <f t="array" aca="1" ref="Y878" ca="1">IF(C878="","",IF(D878="MCC","-----",IF(AH878&lt;=2,"-",IF(K878="","Blue",_xlfn.XLOOKUP(M878,Table_RotateWireColor[circuit],INDIRECT("Table_RotateWireColor["&amp;U878&amp;"]"))))))</f>
        <v/>
      </c>
      <c r="Z878" s="64" t="str" cm="1">
        <f t="array" aca="1" ref="Z878" ca="1">IF(C878="","",IF(D878="MCC","-----",IF(AI878&lt;&gt;1,"-",IF(K878="","White",_xlfn.XLOOKUP("N",Table_RotateWireColor[circuit],INDIRECT("Table_RotateWireColor["&amp;U878&amp;"]"))))))</f>
        <v/>
      </c>
      <c r="AA878" s="64" t="str">
        <f t="shared" si="143"/>
        <v/>
      </c>
      <c r="AB878" s="67" t="str">
        <f>IF(C878="","","PWxx-"&amp;_xlfn.XLOOKUP(C878,table_Termination[Connector],table_Termination[Abbreviation])&amp;"T-xxSALx("&amp;IF(D878="LFMC",0,IF(D878="MCC",1,3))&amp;IF(Q878="Bolt",1,0)&amp;IF(AL878="None",0,IF(AL878="1G",1,IF(AL878="4x4",2,3)))&amp;")")</f>
        <v/>
      </c>
      <c r="AC878" s="68" t="str">
        <f>IF(D878="MCC","MC Cable Wire Colors "&amp;_xlfn.XLOOKUP(C878,table_Termination[Connector],table_Termination[MCC_Wire_Colors]),"")</f>
        <v/>
      </c>
      <c r="AD878" s="69"/>
      <c r="AG878" t="e">
        <f>IF(AND(LEFT(C878,2)="L6",_xlfn.NUMBERVALUE(LEFT(U878,3))&gt;250),"1ph",_xlfn.XLOOKUP(C878,table_Termination[Connector],table_Termination[Phasing]))</f>
        <v>#N/A</v>
      </c>
      <c r="AH878" t="e">
        <f>_xlfn.XLOOKUP('Order Entry'!AG878,lookup!$O$3:$O$7,lookup!$P$3:$P$7)</f>
        <v>#N/A</v>
      </c>
      <c r="AI878" t="e">
        <f>_xlfn.XLOOKUP('Order Entry'!AG878,lookup!$O$3:$O$7,lookup!$Q$3:$Q$7)</f>
        <v>#N/A</v>
      </c>
      <c r="AJ878">
        <f t="shared" si="140"/>
        <v>0</v>
      </c>
      <c r="AK878" t="e">
        <f>_xlfn.XLOOKUP(C878,table_Termination[Connector],table_Termination[Plate_Hole])</f>
        <v>#N/A</v>
      </c>
      <c r="AL878" t="e">
        <f>_xlfn.XLOOKUP(V878,lookup!$AD$68:$AD$72,lookup!$AC$68:$AC$72)</f>
        <v>#N/A</v>
      </c>
      <c r="AM878" s="44" t="str" cm="1">
        <f t="array" ref="AM878">IF(C878="","",IF(_xlfn.XLOOKUP(C878,table_Termination[Connector],table_Termination[Plate_Hole])=1.6,{"4x4","1G"},IF(_xlfn.XLOOKUP(C878,table_Termination[Connector],table_Termination[Plate_Hole])=2.1,"4x4","None")))</f>
        <v/>
      </c>
      <c r="AO878" s="44" t="str" cm="1">
        <f t="array" ref="AO878">IF(AM878="","None",_xlfn.XLOOKUP(_xlfn.ANCHORARRAY(AM878),lookup!$AC$68:$AC$72,lookup!$AD$68:$AD$72))</f>
        <v>None</v>
      </c>
      <c r="AQ878" s="44" t="s">
        <v>283</v>
      </c>
      <c r="AR878" t="str">
        <f>IF(C878="","",_xlfn.XLOOKUP(_xlfn.XLOOKUP(C878,table_Termination[Connector],table_Termination[SQD_Breaker]),Table_Breaker[breaker],Table_Breaker[Description]))</f>
        <v/>
      </c>
      <c r="AS878" t="str">
        <f>IF(C878="","",_xlfn.XLOOKUP(_xlfn.XLOOKUP(C878,table_Termination[Connector],table_Termination[HV_Siem_Breaker]),Table_Breaker[breaker],Table_Breaker[Description],""))</f>
        <v/>
      </c>
      <c r="AT878" s="44" t="s">
        <v>283</v>
      </c>
      <c r="AU878" t="e">
        <f t="shared" si="144"/>
        <v>#N/A</v>
      </c>
      <c r="AV878" t="e">
        <f t="shared" si="145"/>
        <v>#N/A</v>
      </c>
      <c r="AW878" s="44" t="str" cm="1">
        <f t="array" ref="AW878">IF(D878="","",_xlfn.TOROW(lookup!A1059:A1071))</f>
        <v/>
      </c>
    </row>
    <row r="879" spans="1:49" x14ac:dyDescent="0.25">
      <c r="A879" s="56">
        <v>870</v>
      </c>
      <c r="B879" s="57" t="str">
        <f t="shared" si="141"/>
        <v/>
      </c>
      <c r="C879" s="58"/>
      <c r="D879" s="58"/>
      <c r="E879" s="57"/>
      <c r="F879" s="57" t="str">
        <f t="shared" si="142"/>
        <v/>
      </c>
      <c r="G879" s="57"/>
      <c r="H879" s="59"/>
      <c r="I879" s="59" t="s">
        <v>183</v>
      </c>
      <c r="J879" s="59" t="s">
        <v>183</v>
      </c>
      <c r="K879" s="59"/>
      <c r="L879" s="60" t="str">
        <f t="shared" si="146"/>
        <v/>
      </c>
      <c r="M879" s="60" t="str">
        <f t="shared" si="147"/>
        <v/>
      </c>
      <c r="N879" s="59"/>
      <c r="O879" s="59"/>
      <c r="P879" s="61"/>
      <c r="Q879" s="61"/>
      <c r="R879" s="62" t="str">
        <f>IF(C879="","",_xlfn.XLOOKUP(C879,table_Termination[Connector],table_Termination[Conduit_Size]))</f>
        <v/>
      </c>
      <c r="S879" s="63" t="str">
        <f>IF(C879="","",_xlfn.XLOOKUP(C879,table_Termination[Connector],table_Termination[Wire AWG]))</f>
        <v/>
      </c>
      <c r="T879" s="64" t="str">
        <f t="shared" si="139"/>
        <v/>
      </c>
      <c r="U879" s="65" t="str">
        <f>IF(C879="","",LEFT(_xlfn.XLOOKUP(C879,table_Termination[Connector],table_Termination[Voltage]),3))</f>
        <v/>
      </c>
      <c r="V879" s="66" t="str">
        <f t="shared" si="148"/>
        <v/>
      </c>
      <c r="W879" s="64" t="str" cm="1">
        <f t="array" aca="1" ref="W879" ca="1">IF(C879="","",IF(D879="MCC","------",IF(K879="","Black",_xlfn.XLOOKUP(K879,Table_RotateWireColor[circuit],INDIRECT("Table_RotateWireColor["&amp;U879&amp;"]")))))</f>
        <v/>
      </c>
      <c r="X879" s="64" t="str" cm="1">
        <f t="array" aca="1" ref="X879" ca="1">IF(C879="","",IF(D879="MCC","-----",IF(AH879=1,"-",IF(K879="","Red",_xlfn.XLOOKUP(L879,Table_RotateWireColor[circuit],INDIRECT("Table_RotateWireColor["&amp;U879&amp;"]"))))))</f>
        <v/>
      </c>
      <c r="Y879" s="64" t="str" cm="1">
        <f t="array" aca="1" ref="Y879" ca="1">IF(C879="","",IF(D879="MCC","-----",IF(AH879&lt;=2,"-",IF(K879="","Blue",_xlfn.XLOOKUP(M879,Table_RotateWireColor[circuit],INDIRECT("Table_RotateWireColor["&amp;U879&amp;"]"))))))</f>
        <v/>
      </c>
      <c r="Z879" s="64" t="str" cm="1">
        <f t="array" aca="1" ref="Z879" ca="1">IF(C879="","",IF(D879="MCC","-----",IF(AI879&lt;&gt;1,"-",IF(K879="","White",_xlfn.XLOOKUP("N",Table_RotateWireColor[circuit],INDIRECT("Table_RotateWireColor["&amp;U879&amp;"]"))))))</f>
        <v/>
      </c>
      <c r="AA879" s="64" t="str">
        <f t="shared" si="143"/>
        <v/>
      </c>
      <c r="AB879" s="67" t="str">
        <f>IF(C879="","","PWxx-"&amp;_xlfn.XLOOKUP(C879,table_Termination[Connector],table_Termination[Abbreviation])&amp;"T-xxSALx("&amp;IF(D879="LFMC",0,IF(D879="MCC",1,3))&amp;IF(Q879="Bolt",1,0)&amp;IF(AL879="None",0,IF(AL879="1G",1,IF(AL879="4x4",2,3)))&amp;")")</f>
        <v/>
      </c>
      <c r="AC879" s="68" t="str">
        <f>IF(D879="MCC","MC Cable Wire Colors "&amp;_xlfn.XLOOKUP(C879,table_Termination[Connector],table_Termination[MCC_Wire_Colors]),"")</f>
        <v/>
      </c>
      <c r="AD879" s="69"/>
      <c r="AG879" t="e">
        <f>IF(AND(LEFT(C879,2)="L6",_xlfn.NUMBERVALUE(LEFT(U879,3))&gt;250),"1ph",_xlfn.XLOOKUP(C879,table_Termination[Connector],table_Termination[Phasing]))</f>
        <v>#N/A</v>
      </c>
      <c r="AH879" t="e">
        <f>_xlfn.XLOOKUP('Order Entry'!AG879,lookup!$O$3:$O$7,lookup!$P$3:$P$7)</f>
        <v>#N/A</v>
      </c>
      <c r="AI879" t="e">
        <f>_xlfn.XLOOKUP('Order Entry'!AG879,lookup!$O$3:$O$7,lookup!$Q$3:$Q$7)</f>
        <v>#N/A</v>
      </c>
      <c r="AJ879">
        <f t="shared" si="140"/>
        <v>0</v>
      </c>
      <c r="AK879" t="e">
        <f>_xlfn.XLOOKUP(C879,table_Termination[Connector],table_Termination[Plate_Hole])</f>
        <v>#N/A</v>
      </c>
      <c r="AL879" t="e">
        <f>_xlfn.XLOOKUP(V879,lookup!$AD$68:$AD$72,lookup!$AC$68:$AC$72)</f>
        <v>#N/A</v>
      </c>
      <c r="AM879" s="44" t="str" cm="1">
        <f t="array" ref="AM879">IF(C879="","",IF(_xlfn.XLOOKUP(C879,table_Termination[Connector],table_Termination[Plate_Hole])=1.6,{"4x4","1G"},IF(_xlfn.XLOOKUP(C879,table_Termination[Connector],table_Termination[Plate_Hole])=2.1,"4x4","None")))</f>
        <v/>
      </c>
      <c r="AO879" s="44" t="str" cm="1">
        <f t="array" ref="AO879">IF(AM879="","None",_xlfn.XLOOKUP(_xlfn.ANCHORARRAY(AM879),lookup!$AC$68:$AC$72,lookup!$AD$68:$AD$72))</f>
        <v>None</v>
      </c>
      <c r="AQ879" s="44" t="s">
        <v>283</v>
      </c>
      <c r="AR879" t="str">
        <f>IF(C879="","",_xlfn.XLOOKUP(_xlfn.XLOOKUP(C879,table_Termination[Connector],table_Termination[SQD_Breaker]),Table_Breaker[breaker],Table_Breaker[Description]))</f>
        <v/>
      </c>
      <c r="AS879" t="str">
        <f>IF(C879="","",_xlfn.XLOOKUP(_xlfn.XLOOKUP(C879,table_Termination[Connector],table_Termination[HV_Siem_Breaker]),Table_Breaker[breaker],Table_Breaker[Description],""))</f>
        <v/>
      </c>
      <c r="AT879" s="44" t="s">
        <v>283</v>
      </c>
      <c r="AU879" t="e">
        <f t="shared" si="144"/>
        <v>#N/A</v>
      </c>
      <c r="AV879" t="e">
        <f t="shared" si="145"/>
        <v>#N/A</v>
      </c>
      <c r="AW879" s="44" t="str" cm="1">
        <f t="array" ref="AW879">IF(D879="","",_xlfn.TOROW(lookup!A1060:A1072))</f>
        <v/>
      </c>
    </row>
    <row r="880" spans="1:49" x14ac:dyDescent="0.25">
      <c r="A880" s="56">
        <v>871</v>
      </c>
      <c r="B880" s="57" t="str">
        <f t="shared" si="141"/>
        <v/>
      </c>
      <c r="C880" s="58"/>
      <c r="D880" s="58"/>
      <c r="E880" s="57"/>
      <c r="F880" s="57" t="str">
        <f t="shared" si="142"/>
        <v/>
      </c>
      <c r="G880" s="57"/>
      <c r="H880" s="59"/>
      <c r="I880" s="59" t="s">
        <v>183</v>
      </c>
      <c r="J880" s="59" t="s">
        <v>183</v>
      </c>
      <c r="K880" s="59"/>
      <c r="L880" s="60" t="str">
        <f t="shared" si="146"/>
        <v/>
      </c>
      <c r="M880" s="60" t="str">
        <f t="shared" si="147"/>
        <v/>
      </c>
      <c r="N880" s="59"/>
      <c r="O880" s="59"/>
      <c r="P880" s="61"/>
      <c r="Q880" s="61"/>
      <c r="R880" s="62" t="str">
        <f>IF(C880="","",_xlfn.XLOOKUP(C880,table_Termination[Connector],table_Termination[Conduit_Size]))</f>
        <v/>
      </c>
      <c r="S880" s="63" t="str">
        <f>IF(C880="","",_xlfn.XLOOKUP(C880,table_Termination[Connector],table_Termination[Wire AWG]))</f>
        <v/>
      </c>
      <c r="T880" s="64" t="str">
        <f t="shared" si="139"/>
        <v/>
      </c>
      <c r="U880" s="65" t="str">
        <f>IF(C880="","",LEFT(_xlfn.XLOOKUP(C880,table_Termination[Connector],table_Termination[Voltage]),3))</f>
        <v/>
      </c>
      <c r="V880" s="66" t="str">
        <f t="shared" si="148"/>
        <v/>
      </c>
      <c r="W880" s="64" t="str" cm="1">
        <f t="array" aca="1" ref="W880" ca="1">IF(C880="","",IF(D880="MCC","------",IF(K880="","Black",_xlfn.XLOOKUP(K880,Table_RotateWireColor[circuit],INDIRECT("Table_RotateWireColor["&amp;U880&amp;"]")))))</f>
        <v/>
      </c>
      <c r="X880" s="64" t="str" cm="1">
        <f t="array" aca="1" ref="X880" ca="1">IF(C880="","",IF(D880="MCC","-----",IF(AH880=1,"-",IF(K880="","Red",_xlfn.XLOOKUP(L880,Table_RotateWireColor[circuit],INDIRECT("Table_RotateWireColor["&amp;U880&amp;"]"))))))</f>
        <v/>
      </c>
      <c r="Y880" s="64" t="str" cm="1">
        <f t="array" aca="1" ref="Y880" ca="1">IF(C880="","",IF(D880="MCC","-----",IF(AH880&lt;=2,"-",IF(K880="","Blue",_xlfn.XLOOKUP(M880,Table_RotateWireColor[circuit],INDIRECT("Table_RotateWireColor["&amp;U880&amp;"]"))))))</f>
        <v/>
      </c>
      <c r="Z880" s="64" t="str" cm="1">
        <f t="array" aca="1" ref="Z880" ca="1">IF(C880="","",IF(D880="MCC","-----",IF(AI880&lt;&gt;1,"-",IF(K880="","White",_xlfn.XLOOKUP("N",Table_RotateWireColor[circuit],INDIRECT("Table_RotateWireColor["&amp;U880&amp;"]"))))))</f>
        <v/>
      </c>
      <c r="AA880" s="64" t="str">
        <f t="shared" si="143"/>
        <v/>
      </c>
      <c r="AB880" s="67" t="str">
        <f>IF(C880="","","PWxx-"&amp;_xlfn.XLOOKUP(C880,table_Termination[Connector],table_Termination[Abbreviation])&amp;"T-xxSALx("&amp;IF(D880="LFMC",0,IF(D880="MCC",1,3))&amp;IF(Q880="Bolt",1,0)&amp;IF(AL880="None",0,IF(AL880="1G",1,IF(AL880="4x4",2,3)))&amp;")")</f>
        <v/>
      </c>
      <c r="AC880" s="68" t="str">
        <f>IF(D880="MCC","MC Cable Wire Colors "&amp;_xlfn.XLOOKUP(C880,table_Termination[Connector],table_Termination[MCC_Wire_Colors]),"")</f>
        <v/>
      </c>
      <c r="AD880" s="69"/>
      <c r="AG880" t="e">
        <f>IF(AND(LEFT(C880,2)="L6",_xlfn.NUMBERVALUE(LEFT(U880,3))&gt;250),"1ph",_xlfn.XLOOKUP(C880,table_Termination[Connector],table_Termination[Phasing]))</f>
        <v>#N/A</v>
      </c>
      <c r="AH880" t="e">
        <f>_xlfn.XLOOKUP('Order Entry'!AG880,lookup!$O$3:$O$7,lookup!$P$3:$P$7)</f>
        <v>#N/A</v>
      </c>
      <c r="AI880" t="e">
        <f>_xlfn.XLOOKUP('Order Entry'!AG880,lookup!$O$3:$O$7,lookup!$Q$3:$Q$7)</f>
        <v>#N/A</v>
      </c>
      <c r="AJ880">
        <f t="shared" si="140"/>
        <v>0</v>
      </c>
      <c r="AK880" t="e">
        <f>_xlfn.XLOOKUP(C880,table_Termination[Connector],table_Termination[Plate_Hole])</f>
        <v>#N/A</v>
      </c>
      <c r="AL880" t="e">
        <f>_xlfn.XLOOKUP(V880,lookup!$AD$68:$AD$72,lookup!$AC$68:$AC$72)</f>
        <v>#N/A</v>
      </c>
      <c r="AM880" s="44" t="str" cm="1">
        <f t="array" ref="AM880">IF(C880="","",IF(_xlfn.XLOOKUP(C880,table_Termination[Connector],table_Termination[Plate_Hole])=1.6,{"4x4","1G"},IF(_xlfn.XLOOKUP(C880,table_Termination[Connector],table_Termination[Plate_Hole])=2.1,"4x4","None")))</f>
        <v/>
      </c>
      <c r="AO880" s="44" t="str" cm="1">
        <f t="array" ref="AO880">IF(AM880="","None",_xlfn.XLOOKUP(_xlfn.ANCHORARRAY(AM880),lookup!$AC$68:$AC$72,lookup!$AD$68:$AD$72))</f>
        <v>None</v>
      </c>
      <c r="AQ880" s="44" t="s">
        <v>283</v>
      </c>
      <c r="AR880" t="str">
        <f>IF(C880="","",_xlfn.XLOOKUP(_xlfn.XLOOKUP(C880,table_Termination[Connector],table_Termination[SQD_Breaker]),Table_Breaker[breaker],Table_Breaker[Description]))</f>
        <v/>
      </c>
      <c r="AS880" t="str">
        <f>IF(C880="","",_xlfn.XLOOKUP(_xlfn.XLOOKUP(C880,table_Termination[Connector],table_Termination[HV_Siem_Breaker]),Table_Breaker[breaker],Table_Breaker[Description],""))</f>
        <v/>
      </c>
      <c r="AT880" s="44" t="s">
        <v>283</v>
      </c>
      <c r="AU880" t="e">
        <f t="shared" si="144"/>
        <v>#N/A</v>
      </c>
      <c r="AV880" t="e">
        <f t="shared" si="145"/>
        <v>#N/A</v>
      </c>
      <c r="AW880" s="44" t="str" cm="1">
        <f t="array" ref="AW880">IF(D880="","",_xlfn.TOROW(lookup!A1061:A1073))</f>
        <v/>
      </c>
    </row>
    <row r="881" spans="1:49" x14ac:dyDescent="0.25">
      <c r="A881" s="56">
        <v>872</v>
      </c>
      <c r="B881" s="57" t="str">
        <f t="shared" si="141"/>
        <v/>
      </c>
      <c r="C881" s="58"/>
      <c r="D881" s="58"/>
      <c r="E881" s="57"/>
      <c r="F881" s="57" t="str">
        <f t="shared" si="142"/>
        <v/>
      </c>
      <c r="G881" s="57"/>
      <c r="H881" s="59"/>
      <c r="I881" s="59" t="s">
        <v>183</v>
      </c>
      <c r="J881" s="59" t="s">
        <v>183</v>
      </c>
      <c r="K881" s="59"/>
      <c r="L881" s="60" t="str">
        <f t="shared" si="146"/>
        <v/>
      </c>
      <c r="M881" s="60" t="str">
        <f t="shared" si="147"/>
        <v/>
      </c>
      <c r="N881" s="59"/>
      <c r="O881" s="59"/>
      <c r="P881" s="61"/>
      <c r="Q881" s="61"/>
      <c r="R881" s="62" t="str">
        <f>IF(C881="","",_xlfn.XLOOKUP(C881,table_Termination[Connector],table_Termination[Conduit_Size]))</f>
        <v/>
      </c>
      <c r="S881" s="63" t="str">
        <f>IF(C881="","",_xlfn.XLOOKUP(C881,table_Termination[Connector],table_Termination[Wire AWG]))</f>
        <v/>
      </c>
      <c r="T881" s="64" t="str">
        <f t="shared" si="139"/>
        <v/>
      </c>
      <c r="U881" s="65" t="str">
        <f>IF(C881="","",LEFT(_xlfn.XLOOKUP(C881,table_Termination[Connector],table_Termination[Voltage]),3))</f>
        <v/>
      </c>
      <c r="V881" s="66" t="str">
        <f t="shared" si="148"/>
        <v/>
      </c>
      <c r="W881" s="64" t="str" cm="1">
        <f t="array" aca="1" ref="W881" ca="1">IF(C881="","",IF(D881="MCC","------",IF(K881="","Black",_xlfn.XLOOKUP(K881,Table_RotateWireColor[circuit],INDIRECT("Table_RotateWireColor["&amp;U881&amp;"]")))))</f>
        <v/>
      </c>
      <c r="X881" s="64" t="str" cm="1">
        <f t="array" aca="1" ref="X881" ca="1">IF(C881="","",IF(D881="MCC","-----",IF(AH881=1,"-",IF(K881="","Red",_xlfn.XLOOKUP(L881,Table_RotateWireColor[circuit],INDIRECT("Table_RotateWireColor["&amp;U881&amp;"]"))))))</f>
        <v/>
      </c>
      <c r="Y881" s="64" t="str" cm="1">
        <f t="array" aca="1" ref="Y881" ca="1">IF(C881="","",IF(D881="MCC","-----",IF(AH881&lt;=2,"-",IF(K881="","Blue",_xlfn.XLOOKUP(M881,Table_RotateWireColor[circuit],INDIRECT("Table_RotateWireColor["&amp;U881&amp;"]"))))))</f>
        <v/>
      </c>
      <c r="Z881" s="64" t="str" cm="1">
        <f t="array" aca="1" ref="Z881" ca="1">IF(C881="","",IF(D881="MCC","-----",IF(AI881&lt;&gt;1,"-",IF(K881="","White",_xlfn.XLOOKUP("N",Table_RotateWireColor[circuit],INDIRECT("Table_RotateWireColor["&amp;U881&amp;"]"))))))</f>
        <v/>
      </c>
      <c r="AA881" s="64" t="str">
        <f t="shared" si="143"/>
        <v/>
      </c>
      <c r="AB881" s="67" t="str">
        <f>IF(C881="","","PWxx-"&amp;_xlfn.XLOOKUP(C881,table_Termination[Connector],table_Termination[Abbreviation])&amp;"T-xxSALx("&amp;IF(D881="LFMC",0,IF(D881="MCC",1,3))&amp;IF(Q881="Bolt",1,0)&amp;IF(AL881="None",0,IF(AL881="1G",1,IF(AL881="4x4",2,3)))&amp;")")</f>
        <v/>
      </c>
      <c r="AC881" s="68" t="str">
        <f>IF(D881="MCC","MC Cable Wire Colors "&amp;_xlfn.XLOOKUP(C881,table_Termination[Connector],table_Termination[MCC_Wire_Colors]),"")</f>
        <v/>
      </c>
      <c r="AD881" s="69"/>
      <c r="AG881" t="e">
        <f>IF(AND(LEFT(C881,2)="L6",_xlfn.NUMBERVALUE(LEFT(U881,3))&gt;250),"1ph",_xlfn.XLOOKUP(C881,table_Termination[Connector],table_Termination[Phasing]))</f>
        <v>#N/A</v>
      </c>
      <c r="AH881" t="e">
        <f>_xlfn.XLOOKUP('Order Entry'!AG881,lookup!$O$3:$O$7,lookup!$P$3:$P$7)</f>
        <v>#N/A</v>
      </c>
      <c r="AI881" t="e">
        <f>_xlfn.XLOOKUP('Order Entry'!AG881,lookup!$O$3:$O$7,lookup!$Q$3:$Q$7)</f>
        <v>#N/A</v>
      </c>
      <c r="AJ881">
        <f t="shared" si="140"/>
        <v>0</v>
      </c>
      <c r="AK881" t="e">
        <f>_xlfn.XLOOKUP(C881,table_Termination[Connector],table_Termination[Plate_Hole])</f>
        <v>#N/A</v>
      </c>
      <c r="AL881" t="e">
        <f>_xlfn.XLOOKUP(V881,lookup!$AD$68:$AD$72,lookup!$AC$68:$AC$72)</f>
        <v>#N/A</v>
      </c>
      <c r="AM881" s="44" t="str" cm="1">
        <f t="array" ref="AM881">IF(C881="","",IF(_xlfn.XLOOKUP(C881,table_Termination[Connector],table_Termination[Plate_Hole])=1.6,{"4x4","1G"},IF(_xlfn.XLOOKUP(C881,table_Termination[Connector],table_Termination[Plate_Hole])=2.1,"4x4","None")))</f>
        <v/>
      </c>
      <c r="AO881" s="44" t="str" cm="1">
        <f t="array" ref="AO881">IF(AM881="","None",_xlfn.XLOOKUP(_xlfn.ANCHORARRAY(AM881),lookup!$AC$68:$AC$72,lookup!$AD$68:$AD$72))</f>
        <v>None</v>
      </c>
      <c r="AQ881" s="44" t="s">
        <v>283</v>
      </c>
      <c r="AR881" t="str">
        <f>IF(C881="","",_xlfn.XLOOKUP(_xlfn.XLOOKUP(C881,table_Termination[Connector],table_Termination[SQD_Breaker]),Table_Breaker[breaker],Table_Breaker[Description]))</f>
        <v/>
      </c>
      <c r="AS881" t="str">
        <f>IF(C881="","",_xlfn.XLOOKUP(_xlfn.XLOOKUP(C881,table_Termination[Connector],table_Termination[HV_Siem_Breaker]),Table_Breaker[breaker],Table_Breaker[Description],""))</f>
        <v/>
      </c>
      <c r="AT881" s="44" t="s">
        <v>283</v>
      </c>
      <c r="AU881" t="e">
        <f t="shared" si="144"/>
        <v>#N/A</v>
      </c>
      <c r="AV881" t="e">
        <f t="shared" si="145"/>
        <v>#N/A</v>
      </c>
      <c r="AW881" s="44" t="str" cm="1">
        <f t="array" ref="AW881">IF(D881="","",_xlfn.TOROW(lookup!A1062:A1074))</f>
        <v/>
      </c>
    </row>
    <row r="882" spans="1:49" x14ac:dyDescent="0.25">
      <c r="A882" s="56">
        <v>873</v>
      </c>
      <c r="B882" s="57" t="str">
        <f t="shared" si="141"/>
        <v/>
      </c>
      <c r="C882" s="58"/>
      <c r="D882" s="58"/>
      <c r="E882" s="57"/>
      <c r="F882" s="57" t="str">
        <f t="shared" si="142"/>
        <v/>
      </c>
      <c r="G882" s="57"/>
      <c r="H882" s="59"/>
      <c r="I882" s="59" t="s">
        <v>183</v>
      </c>
      <c r="J882" s="59" t="s">
        <v>183</v>
      </c>
      <c r="K882" s="59"/>
      <c r="L882" s="60" t="str">
        <f t="shared" si="146"/>
        <v/>
      </c>
      <c r="M882" s="60" t="str">
        <f t="shared" si="147"/>
        <v/>
      </c>
      <c r="N882" s="59"/>
      <c r="O882" s="59"/>
      <c r="P882" s="61"/>
      <c r="Q882" s="61"/>
      <c r="R882" s="62" t="str">
        <f>IF(C882="","",_xlfn.XLOOKUP(C882,table_Termination[Connector],table_Termination[Conduit_Size]))</f>
        <v/>
      </c>
      <c r="S882" s="63" t="str">
        <f>IF(C882="","",_xlfn.XLOOKUP(C882,table_Termination[Connector],table_Termination[Wire AWG]))</f>
        <v/>
      </c>
      <c r="T882" s="64" t="str">
        <f t="shared" si="139"/>
        <v/>
      </c>
      <c r="U882" s="65" t="str">
        <f>IF(C882="","",LEFT(_xlfn.XLOOKUP(C882,table_Termination[Connector],table_Termination[Voltage]),3))</f>
        <v/>
      </c>
      <c r="V882" s="66" t="str">
        <f t="shared" si="148"/>
        <v/>
      </c>
      <c r="W882" s="64" t="str" cm="1">
        <f t="array" aca="1" ref="W882" ca="1">IF(C882="","",IF(D882="MCC","------",IF(K882="","Black",_xlfn.XLOOKUP(K882,Table_RotateWireColor[circuit],INDIRECT("Table_RotateWireColor["&amp;U882&amp;"]")))))</f>
        <v/>
      </c>
      <c r="X882" s="64" t="str" cm="1">
        <f t="array" aca="1" ref="X882" ca="1">IF(C882="","",IF(D882="MCC","-----",IF(AH882=1,"-",IF(K882="","Red",_xlfn.XLOOKUP(L882,Table_RotateWireColor[circuit],INDIRECT("Table_RotateWireColor["&amp;U882&amp;"]"))))))</f>
        <v/>
      </c>
      <c r="Y882" s="64" t="str" cm="1">
        <f t="array" aca="1" ref="Y882" ca="1">IF(C882="","",IF(D882="MCC","-----",IF(AH882&lt;=2,"-",IF(K882="","Blue",_xlfn.XLOOKUP(M882,Table_RotateWireColor[circuit],INDIRECT("Table_RotateWireColor["&amp;U882&amp;"]"))))))</f>
        <v/>
      </c>
      <c r="Z882" s="64" t="str" cm="1">
        <f t="array" aca="1" ref="Z882" ca="1">IF(C882="","",IF(D882="MCC","-----",IF(AI882&lt;&gt;1,"-",IF(K882="","White",_xlfn.XLOOKUP("N",Table_RotateWireColor[circuit],INDIRECT("Table_RotateWireColor["&amp;U882&amp;"]"))))))</f>
        <v/>
      </c>
      <c r="AA882" s="64" t="str">
        <f t="shared" si="143"/>
        <v/>
      </c>
      <c r="AB882" s="67" t="str">
        <f>IF(C882="","","PWxx-"&amp;_xlfn.XLOOKUP(C882,table_Termination[Connector],table_Termination[Abbreviation])&amp;"T-xxSALx("&amp;IF(D882="LFMC",0,IF(D882="MCC",1,3))&amp;IF(Q882="Bolt",1,0)&amp;IF(AL882="None",0,IF(AL882="1G",1,IF(AL882="4x4",2,3)))&amp;")")</f>
        <v/>
      </c>
      <c r="AC882" s="68" t="str">
        <f>IF(D882="MCC","MC Cable Wire Colors "&amp;_xlfn.XLOOKUP(C882,table_Termination[Connector],table_Termination[MCC_Wire_Colors]),"")</f>
        <v/>
      </c>
      <c r="AD882" s="69"/>
      <c r="AG882" t="e">
        <f>IF(AND(LEFT(C882,2)="L6",_xlfn.NUMBERVALUE(LEFT(U882,3))&gt;250),"1ph",_xlfn.XLOOKUP(C882,table_Termination[Connector],table_Termination[Phasing]))</f>
        <v>#N/A</v>
      </c>
      <c r="AH882" t="e">
        <f>_xlfn.XLOOKUP('Order Entry'!AG882,lookup!$O$3:$O$7,lookup!$P$3:$P$7)</f>
        <v>#N/A</v>
      </c>
      <c r="AI882" t="e">
        <f>_xlfn.XLOOKUP('Order Entry'!AG882,lookup!$O$3:$O$7,lookup!$Q$3:$Q$7)</f>
        <v>#N/A</v>
      </c>
      <c r="AJ882">
        <f t="shared" si="140"/>
        <v>0</v>
      </c>
      <c r="AK882" t="e">
        <f>_xlfn.XLOOKUP(C882,table_Termination[Connector],table_Termination[Plate_Hole])</f>
        <v>#N/A</v>
      </c>
      <c r="AL882" t="e">
        <f>_xlfn.XLOOKUP(V882,lookup!$AD$68:$AD$72,lookup!$AC$68:$AC$72)</f>
        <v>#N/A</v>
      </c>
      <c r="AM882" s="44" t="str" cm="1">
        <f t="array" ref="AM882">IF(C882="","",IF(_xlfn.XLOOKUP(C882,table_Termination[Connector],table_Termination[Plate_Hole])=1.6,{"4x4","1G"},IF(_xlfn.XLOOKUP(C882,table_Termination[Connector],table_Termination[Plate_Hole])=2.1,"4x4","None")))</f>
        <v/>
      </c>
      <c r="AO882" s="44" t="str" cm="1">
        <f t="array" ref="AO882">IF(AM882="","None",_xlfn.XLOOKUP(_xlfn.ANCHORARRAY(AM882),lookup!$AC$68:$AC$72,lookup!$AD$68:$AD$72))</f>
        <v>None</v>
      </c>
      <c r="AQ882" s="44" t="s">
        <v>283</v>
      </c>
      <c r="AR882" t="str">
        <f>IF(C882="","",_xlfn.XLOOKUP(_xlfn.XLOOKUP(C882,table_Termination[Connector],table_Termination[SQD_Breaker]),Table_Breaker[breaker],Table_Breaker[Description]))</f>
        <v/>
      </c>
      <c r="AS882" t="str">
        <f>IF(C882="","",_xlfn.XLOOKUP(_xlfn.XLOOKUP(C882,table_Termination[Connector],table_Termination[HV_Siem_Breaker]),Table_Breaker[breaker],Table_Breaker[Description],""))</f>
        <v/>
      </c>
      <c r="AT882" s="44" t="s">
        <v>283</v>
      </c>
      <c r="AU882" t="e">
        <f t="shared" si="144"/>
        <v>#N/A</v>
      </c>
      <c r="AV882" t="e">
        <f t="shared" si="145"/>
        <v>#N/A</v>
      </c>
      <c r="AW882" s="44" t="str" cm="1">
        <f t="array" ref="AW882">IF(D882="","",_xlfn.TOROW(lookup!A1063:A1075))</f>
        <v/>
      </c>
    </row>
    <row r="883" spans="1:49" x14ac:dyDescent="0.25">
      <c r="A883" s="56">
        <v>874</v>
      </c>
      <c r="B883" s="57" t="str">
        <f t="shared" si="141"/>
        <v/>
      </c>
      <c r="C883" s="58"/>
      <c r="D883" s="58"/>
      <c r="E883" s="57"/>
      <c r="F883" s="57" t="str">
        <f t="shared" si="142"/>
        <v/>
      </c>
      <c r="G883" s="57"/>
      <c r="H883" s="59"/>
      <c r="I883" s="59" t="s">
        <v>183</v>
      </c>
      <c r="J883" s="59" t="s">
        <v>183</v>
      </c>
      <c r="K883" s="59"/>
      <c r="L883" s="60" t="str">
        <f t="shared" si="146"/>
        <v/>
      </c>
      <c r="M883" s="60" t="str">
        <f t="shared" si="147"/>
        <v/>
      </c>
      <c r="N883" s="59"/>
      <c r="O883" s="59"/>
      <c r="P883" s="61"/>
      <c r="Q883" s="61"/>
      <c r="R883" s="62" t="str">
        <f>IF(C883="","",_xlfn.XLOOKUP(C883,table_Termination[Connector],table_Termination[Conduit_Size]))</f>
        <v/>
      </c>
      <c r="S883" s="63" t="str">
        <f>IF(C883="","",_xlfn.XLOOKUP(C883,table_Termination[Connector],table_Termination[Wire AWG]))</f>
        <v/>
      </c>
      <c r="T883" s="64" t="str">
        <f t="shared" si="139"/>
        <v/>
      </c>
      <c r="U883" s="65" t="str">
        <f>IF(C883="","",LEFT(_xlfn.XLOOKUP(C883,table_Termination[Connector],table_Termination[Voltage]),3))</f>
        <v/>
      </c>
      <c r="V883" s="66" t="str">
        <f t="shared" si="148"/>
        <v/>
      </c>
      <c r="W883" s="64" t="str" cm="1">
        <f t="array" aca="1" ref="W883" ca="1">IF(C883="","",IF(D883="MCC","------",IF(K883="","Black",_xlfn.XLOOKUP(K883,Table_RotateWireColor[circuit],INDIRECT("Table_RotateWireColor["&amp;U883&amp;"]")))))</f>
        <v/>
      </c>
      <c r="X883" s="64" t="str" cm="1">
        <f t="array" aca="1" ref="X883" ca="1">IF(C883="","",IF(D883="MCC","-----",IF(AH883=1,"-",IF(K883="","Red",_xlfn.XLOOKUP(L883,Table_RotateWireColor[circuit],INDIRECT("Table_RotateWireColor["&amp;U883&amp;"]"))))))</f>
        <v/>
      </c>
      <c r="Y883" s="64" t="str" cm="1">
        <f t="array" aca="1" ref="Y883" ca="1">IF(C883="","",IF(D883="MCC","-----",IF(AH883&lt;=2,"-",IF(K883="","Blue",_xlfn.XLOOKUP(M883,Table_RotateWireColor[circuit],INDIRECT("Table_RotateWireColor["&amp;U883&amp;"]"))))))</f>
        <v/>
      </c>
      <c r="Z883" s="64" t="str" cm="1">
        <f t="array" aca="1" ref="Z883" ca="1">IF(C883="","",IF(D883="MCC","-----",IF(AI883&lt;&gt;1,"-",IF(K883="","White",_xlfn.XLOOKUP("N",Table_RotateWireColor[circuit],INDIRECT("Table_RotateWireColor["&amp;U883&amp;"]"))))))</f>
        <v/>
      </c>
      <c r="AA883" s="64" t="str">
        <f t="shared" si="143"/>
        <v/>
      </c>
      <c r="AB883" s="67" t="str">
        <f>IF(C883="","","PWxx-"&amp;_xlfn.XLOOKUP(C883,table_Termination[Connector],table_Termination[Abbreviation])&amp;"T-xxSALx("&amp;IF(D883="LFMC",0,IF(D883="MCC",1,3))&amp;IF(Q883="Bolt",1,0)&amp;IF(AL883="None",0,IF(AL883="1G",1,IF(AL883="4x4",2,3)))&amp;")")</f>
        <v/>
      </c>
      <c r="AC883" s="68" t="str">
        <f>IF(D883="MCC","MC Cable Wire Colors "&amp;_xlfn.XLOOKUP(C883,table_Termination[Connector],table_Termination[MCC_Wire_Colors]),"")</f>
        <v/>
      </c>
      <c r="AD883" s="69"/>
      <c r="AG883" t="e">
        <f>IF(AND(LEFT(C883,2)="L6",_xlfn.NUMBERVALUE(LEFT(U883,3))&gt;250),"1ph",_xlfn.XLOOKUP(C883,table_Termination[Connector],table_Termination[Phasing]))</f>
        <v>#N/A</v>
      </c>
      <c r="AH883" t="e">
        <f>_xlfn.XLOOKUP('Order Entry'!AG883,lookup!$O$3:$O$7,lookup!$P$3:$P$7)</f>
        <v>#N/A</v>
      </c>
      <c r="AI883" t="e">
        <f>_xlfn.XLOOKUP('Order Entry'!AG883,lookup!$O$3:$O$7,lookup!$Q$3:$Q$7)</f>
        <v>#N/A</v>
      </c>
      <c r="AJ883">
        <f t="shared" si="140"/>
        <v>0</v>
      </c>
      <c r="AK883" t="e">
        <f>_xlfn.XLOOKUP(C883,table_Termination[Connector],table_Termination[Plate_Hole])</f>
        <v>#N/A</v>
      </c>
      <c r="AL883" t="e">
        <f>_xlfn.XLOOKUP(V883,lookup!$AD$68:$AD$72,lookup!$AC$68:$AC$72)</f>
        <v>#N/A</v>
      </c>
      <c r="AM883" s="44" t="str" cm="1">
        <f t="array" ref="AM883">IF(C883="","",IF(_xlfn.XLOOKUP(C883,table_Termination[Connector],table_Termination[Plate_Hole])=1.6,{"4x4","1G"},IF(_xlfn.XLOOKUP(C883,table_Termination[Connector],table_Termination[Plate_Hole])=2.1,"4x4","None")))</f>
        <v/>
      </c>
      <c r="AO883" s="44" t="str" cm="1">
        <f t="array" ref="AO883">IF(AM883="","None",_xlfn.XLOOKUP(_xlfn.ANCHORARRAY(AM883),lookup!$AC$68:$AC$72,lookup!$AD$68:$AD$72))</f>
        <v>None</v>
      </c>
      <c r="AQ883" s="44" t="s">
        <v>283</v>
      </c>
      <c r="AR883" t="str">
        <f>IF(C883="","",_xlfn.XLOOKUP(_xlfn.XLOOKUP(C883,table_Termination[Connector],table_Termination[SQD_Breaker]),Table_Breaker[breaker],Table_Breaker[Description]))</f>
        <v/>
      </c>
      <c r="AS883" t="str">
        <f>IF(C883="","",_xlfn.XLOOKUP(_xlfn.XLOOKUP(C883,table_Termination[Connector],table_Termination[HV_Siem_Breaker]),Table_Breaker[breaker],Table_Breaker[Description],""))</f>
        <v/>
      </c>
      <c r="AT883" s="44" t="s">
        <v>283</v>
      </c>
      <c r="AU883" t="e">
        <f t="shared" si="144"/>
        <v>#N/A</v>
      </c>
      <c r="AV883" t="e">
        <f t="shared" si="145"/>
        <v>#N/A</v>
      </c>
      <c r="AW883" s="44" t="str" cm="1">
        <f t="array" ref="AW883">IF(D883="","",_xlfn.TOROW(lookup!A1064:A1076))</f>
        <v/>
      </c>
    </row>
    <row r="884" spans="1:49" x14ac:dyDescent="0.25">
      <c r="A884" s="56">
        <v>875</v>
      </c>
      <c r="B884" s="57" t="str">
        <f t="shared" si="141"/>
        <v/>
      </c>
      <c r="C884" s="58"/>
      <c r="D884" s="58"/>
      <c r="E884" s="57"/>
      <c r="F884" s="57" t="str">
        <f t="shared" si="142"/>
        <v/>
      </c>
      <c r="G884" s="57"/>
      <c r="H884" s="59"/>
      <c r="I884" s="59" t="s">
        <v>183</v>
      </c>
      <c r="J884" s="59" t="s">
        <v>183</v>
      </c>
      <c r="K884" s="59"/>
      <c r="L884" s="60" t="str">
        <f t="shared" si="146"/>
        <v/>
      </c>
      <c r="M884" s="60" t="str">
        <f t="shared" si="147"/>
        <v/>
      </c>
      <c r="N884" s="59"/>
      <c r="O884" s="59"/>
      <c r="P884" s="61"/>
      <c r="Q884" s="61"/>
      <c r="R884" s="62" t="str">
        <f>IF(C884="","",_xlfn.XLOOKUP(C884,table_Termination[Connector],table_Termination[Conduit_Size]))</f>
        <v/>
      </c>
      <c r="S884" s="63" t="str">
        <f>IF(C884="","",_xlfn.XLOOKUP(C884,table_Termination[Connector],table_Termination[Wire AWG]))</f>
        <v/>
      </c>
      <c r="T884" s="64" t="str">
        <f t="shared" si="139"/>
        <v/>
      </c>
      <c r="U884" s="65" t="str">
        <f>IF(C884="","",LEFT(_xlfn.XLOOKUP(C884,table_Termination[Connector],table_Termination[Voltage]),3))</f>
        <v/>
      </c>
      <c r="V884" s="66" t="str">
        <f t="shared" si="148"/>
        <v/>
      </c>
      <c r="W884" s="64" t="str" cm="1">
        <f t="array" aca="1" ref="W884" ca="1">IF(C884="","",IF(D884="MCC","------",IF(K884="","Black",_xlfn.XLOOKUP(K884,Table_RotateWireColor[circuit],INDIRECT("Table_RotateWireColor["&amp;U884&amp;"]")))))</f>
        <v/>
      </c>
      <c r="X884" s="64" t="str" cm="1">
        <f t="array" aca="1" ref="X884" ca="1">IF(C884="","",IF(D884="MCC","-----",IF(AH884=1,"-",IF(K884="","Red",_xlfn.XLOOKUP(L884,Table_RotateWireColor[circuit],INDIRECT("Table_RotateWireColor["&amp;U884&amp;"]"))))))</f>
        <v/>
      </c>
      <c r="Y884" s="64" t="str" cm="1">
        <f t="array" aca="1" ref="Y884" ca="1">IF(C884="","",IF(D884="MCC","-----",IF(AH884&lt;=2,"-",IF(K884="","Blue",_xlfn.XLOOKUP(M884,Table_RotateWireColor[circuit],INDIRECT("Table_RotateWireColor["&amp;U884&amp;"]"))))))</f>
        <v/>
      </c>
      <c r="Z884" s="64" t="str" cm="1">
        <f t="array" aca="1" ref="Z884" ca="1">IF(C884="","",IF(D884="MCC","-----",IF(AI884&lt;&gt;1,"-",IF(K884="","White",_xlfn.XLOOKUP("N",Table_RotateWireColor[circuit],INDIRECT("Table_RotateWireColor["&amp;U884&amp;"]"))))))</f>
        <v/>
      </c>
      <c r="AA884" s="64" t="str">
        <f t="shared" si="143"/>
        <v/>
      </c>
      <c r="AB884" s="67" t="str">
        <f>IF(C884="","","PWxx-"&amp;_xlfn.XLOOKUP(C884,table_Termination[Connector],table_Termination[Abbreviation])&amp;"T-xxSALx("&amp;IF(D884="LFMC",0,IF(D884="MCC",1,3))&amp;IF(Q884="Bolt",1,0)&amp;IF(AL884="None",0,IF(AL884="1G",1,IF(AL884="4x4",2,3)))&amp;")")</f>
        <v/>
      </c>
      <c r="AC884" s="68" t="str">
        <f>IF(D884="MCC","MC Cable Wire Colors "&amp;_xlfn.XLOOKUP(C884,table_Termination[Connector],table_Termination[MCC_Wire_Colors]),"")</f>
        <v/>
      </c>
      <c r="AD884" s="69"/>
      <c r="AG884" t="e">
        <f>IF(AND(LEFT(C884,2)="L6",_xlfn.NUMBERVALUE(LEFT(U884,3))&gt;250),"1ph",_xlfn.XLOOKUP(C884,table_Termination[Connector],table_Termination[Phasing]))</f>
        <v>#N/A</v>
      </c>
      <c r="AH884" t="e">
        <f>_xlfn.XLOOKUP('Order Entry'!AG884,lookup!$O$3:$O$7,lookup!$P$3:$P$7)</f>
        <v>#N/A</v>
      </c>
      <c r="AI884" t="e">
        <f>_xlfn.XLOOKUP('Order Entry'!AG884,lookup!$O$3:$O$7,lookup!$Q$3:$Q$7)</f>
        <v>#N/A</v>
      </c>
      <c r="AJ884">
        <f t="shared" si="140"/>
        <v>0</v>
      </c>
      <c r="AK884" t="e">
        <f>_xlfn.XLOOKUP(C884,table_Termination[Connector],table_Termination[Plate_Hole])</f>
        <v>#N/A</v>
      </c>
      <c r="AL884" t="e">
        <f>_xlfn.XLOOKUP(V884,lookup!$AD$68:$AD$72,lookup!$AC$68:$AC$72)</f>
        <v>#N/A</v>
      </c>
      <c r="AM884" s="44" t="str" cm="1">
        <f t="array" ref="AM884">IF(C884="","",IF(_xlfn.XLOOKUP(C884,table_Termination[Connector],table_Termination[Plate_Hole])=1.6,{"4x4","1G"},IF(_xlfn.XLOOKUP(C884,table_Termination[Connector],table_Termination[Plate_Hole])=2.1,"4x4","None")))</f>
        <v/>
      </c>
      <c r="AO884" s="44" t="str" cm="1">
        <f t="array" ref="AO884">IF(AM884="","None",_xlfn.XLOOKUP(_xlfn.ANCHORARRAY(AM884),lookup!$AC$68:$AC$72,lookup!$AD$68:$AD$72))</f>
        <v>None</v>
      </c>
      <c r="AQ884" s="44" t="s">
        <v>283</v>
      </c>
      <c r="AR884" t="str">
        <f>IF(C884="","",_xlfn.XLOOKUP(_xlfn.XLOOKUP(C884,table_Termination[Connector],table_Termination[SQD_Breaker]),Table_Breaker[breaker],Table_Breaker[Description]))</f>
        <v/>
      </c>
      <c r="AS884" t="str">
        <f>IF(C884="","",_xlfn.XLOOKUP(_xlfn.XLOOKUP(C884,table_Termination[Connector],table_Termination[HV_Siem_Breaker]),Table_Breaker[breaker],Table_Breaker[Description],""))</f>
        <v/>
      </c>
      <c r="AT884" s="44" t="s">
        <v>283</v>
      </c>
      <c r="AU884" t="e">
        <f t="shared" si="144"/>
        <v>#N/A</v>
      </c>
      <c r="AV884" t="e">
        <f t="shared" si="145"/>
        <v>#N/A</v>
      </c>
      <c r="AW884" s="44" t="str" cm="1">
        <f t="array" ref="AW884">IF(D884="","",_xlfn.TOROW(lookup!A1065:A1077))</f>
        <v/>
      </c>
    </row>
    <row r="885" spans="1:49" x14ac:dyDescent="0.25">
      <c r="A885" s="56">
        <v>876</v>
      </c>
      <c r="B885" s="57" t="str">
        <f t="shared" si="141"/>
        <v/>
      </c>
      <c r="C885" s="58"/>
      <c r="D885" s="58"/>
      <c r="E885" s="57"/>
      <c r="F885" s="57" t="str">
        <f t="shared" si="142"/>
        <v/>
      </c>
      <c r="G885" s="57"/>
      <c r="H885" s="59"/>
      <c r="I885" s="59" t="s">
        <v>183</v>
      </c>
      <c r="J885" s="59" t="s">
        <v>183</v>
      </c>
      <c r="K885" s="59"/>
      <c r="L885" s="60" t="str">
        <f t="shared" si="146"/>
        <v/>
      </c>
      <c r="M885" s="60" t="str">
        <f t="shared" si="147"/>
        <v/>
      </c>
      <c r="N885" s="59"/>
      <c r="O885" s="59"/>
      <c r="P885" s="61"/>
      <c r="Q885" s="61"/>
      <c r="R885" s="62" t="str">
        <f>IF(C885="","",_xlfn.XLOOKUP(C885,table_Termination[Connector],table_Termination[Conduit_Size]))</f>
        <v/>
      </c>
      <c r="S885" s="63" t="str">
        <f>IF(C885="","",_xlfn.XLOOKUP(C885,table_Termination[Connector],table_Termination[Wire AWG]))</f>
        <v/>
      </c>
      <c r="T885" s="64" t="str">
        <f t="shared" si="139"/>
        <v/>
      </c>
      <c r="U885" s="65" t="str">
        <f>IF(C885="","",LEFT(_xlfn.XLOOKUP(C885,table_Termination[Connector],table_Termination[Voltage]),3))</f>
        <v/>
      </c>
      <c r="V885" s="66" t="str">
        <f t="shared" si="148"/>
        <v/>
      </c>
      <c r="W885" s="64" t="str" cm="1">
        <f t="array" aca="1" ref="W885" ca="1">IF(C885="","",IF(D885="MCC","------",IF(K885="","Black",_xlfn.XLOOKUP(K885,Table_RotateWireColor[circuit],INDIRECT("Table_RotateWireColor["&amp;U885&amp;"]")))))</f>
        <v/>
      </c>
      <c r="X885" s="64" t="str" cm="1">
        <f t="array" aca="1" ref="X885" ca="1">IF(C885="","",IF(D885="MCC","-----",IF(AH885=1,"-",IF(K885="","Red",_xlfn.XLOOKUP(L885,Table_RotateWireColor[circuit],INDIRECT("Table_RotateWireColor["&amp;U885&amp;"]"))))))</f>
        <v/>
      </c>
      <c r="Y885" s="64" t="str" cm="1">
        <f t="array" aca="1" ref="Y885" ca="1">IF(C885="","",IF(D885="MCC","-----",IF(AH885&lt;=2,"-",IF(K885="","Blue",_xlfn.XLOOKUP(M885,Table_RotateWireColor[circuit],INDIRECT("Table_RotateWireColor["&amp;U885&amp;"]"))))))</f>
        <v/>
      </c>
      <c r="Z885" s="64" t="str" cm="1">
        <f t="array" aca="1" ref="Z885" ca="1">IF(C885="","",IF(D885="MCC","-----",IF(AI885&lt;&gt;1,"-",IF(K885="","White",_xlfn.XLOOKUP("N",Table_RotateWireColor[circuit],INDIRECT("Table_RotateWireColor["&amp;U885&amp;"]"))))))</f>
        <v/>
      </c>
      <c r="AA885" s="64" t="str">
        <f t="shared" si="143"/>
        <v/>
      </c>
      <c r="AB885" s="67" t="str">
        <f>IF(C885="","","PWxx-"&amp;_xlfn.XLOOKUP(C885,table_Termination[Connector],table_Termination[Abbreviation])&amp;"T-xxSALx("&amp;IF(D885="LFMC",0,IF(D885="MCC",1,3))&amp;IF(Q885="Bolt",1,0)&amp;IF(AL885="None",0,IF(AL885="1G",1,IF(AL885="4x4",2,3)))&amp;")")</f>
        <v/>
      </c>
      <c r="AC885" s="68" t="str">
        <f>IF(D885="MCC","MC Cable Wire Colors "&amp;_xlfn.XLOOKUP(C885,table_Termination[Connector],table_Termination[MCC_Wire_Colors]),"")</f>
        <v/>
      </c>
      <c r="AD885" s="69"/>
      <c r="AG885" t="e">
        <f>IF(AND(LEFT(C885,2)="L6",_xlfn.NUMBERVALUE(LEFT(U885,3))&gt;250),"1ph",_xlfn.XLOOKUP(C885,table_Termination[Connector],table_Termination[Phasing]))</f>
        <v>#N/A</v>
      </c>
      <c r="AH885" t="e">
        <f>_xlfn.XLOOKUP('Order Entry'!AG885,lookup!$O$3:$O$7,lookup!$P$3:$P$7)</f>
        <v>#N/A</v>
      </c>
      <c r="AI885" t="e">
        <f>_xlfn.XLOOKUP('Order Entry'!AG885,lookup!$O$3:$O$7,lookup!$Q$3:$Q$7)</f>
        <v>#N/A</v>
      </c>
      <c r="AJ885">
        <f t="shared" si="140"/>
        <v>0</v>
      </c>
      <c r="AK885" t="e">
        <f>_xlfn.XLOOKUP(C885,table_Termination[Connector],table_Termination[Plate_Hole])</f>
        <v>#N/A</v>
      </c>
      <c r="AL885" t="e">
        <f>_xlfn.XLOOKUP(V885,lookup!$AD$68:$AD$72,lookup!$AC$68:$AC$72)</f>
        <v>#N/A</v>
      </c>
      <c r="AM885" s="44" t="str" cm="1">
        <f t="array" ref="AM885">IF(C885="","",IF(_xlfn.XLOOKUP(C885,table_Termination[Connector],table_Termination[Plate_Hole])=1.6,{"4x4","1G"},IF(_xlfn.XLOOKUP(C885,table_Termination[Connector],table_Termination[Plate_Hole])=2.1,"4x4","None")))</f>
        <v/>
      </c>
      <c r="AO885" s="44" t="str" cm="1">
        <f t="array" ref="AO885">IF(AM885="","None",_xlfn.XLOOKUP(_xlfn.ANCHORARRAY(AM885),lookup!$AC$68:$AC$72,lookup!$AD$68:$AD$72))</f>
        <v>None</v>
      </c>
      <c r="AQ885" s="44" t="s">
        <v>283</v>
      </c>
      <c r="AR885" t="str">
        <f>IF(C885="","",_xlfn.XLOOKUP(_xlfn.XLOOKUP(C885,table_Termination[Connector],table_Termination[SQD_Breaker]),Table_Breaker[breaker],Table_Breaker[Description]))</f>
        <v/>
      </c>
      <c r="AS885" t="str">
        <f>IF(C885="","",_xlfn.XLOOKUP(_xlfn.XLOOKUP(C885,table_Termination[Connector],table_Termination[HV_Siem_Breaker]),Table_Breaker[breaker],Table_Breaker[Description],""))</f>
        <v/>
      </c>
      <c r="AT885" s="44" t="s">
        <v>283</v>
      </c>
      <c r="AU885" t="e">
        <f t="shared" si="144"/>
        <v>#N/A</v>
      </c>
      <c r="AV885" t="e">
        <f t="shared" si="145"/>
        <v>#N/A</v>
      </c>
      <c r="AW885" s="44" t="str" cm="1">
        <f t="array" ref="AW885">IF(D885="","",_xlfn.TOROW(lookup!A1066:A1078))</f>
        <v/>
      </c>
    </row>
    <row r="886" spans="1:49" x14ac:dyDescent="0.25">
      <c r="A886" s="56">
        <v>877</v>
      </c>
      <c r="B886" s="57" t="str">
        <f t="shared" si="141"/>
        <v/>
      </c>
      <c r="C886" s="58"/>
      <c r="D886" s="58"/>
      <c r="E886" s="57"/>
      <c r="F886" s="57" t="str">
        <f t="shared" si="142"/>
        <v/>
      </c>
      <c r="G886" s="57"/>
      <c r="H886" s="59"/>
      <c r="I886" s="59" t="s">
        <v>183</v>
      </c>
      <c r="J886" s="59" t="s">
        <v>183</v>
      </c>
      <c r="K886" s="59"/>
      <c r="L886" s="60" t="str">
        <f t="shared" si="146"/>
        <v/>
      </c>
      <c r="M886" s="60" t="str">
        <f t="shared" si="147"/>
        <v/>
      </c>
      <c r="N886" s="59"/>
      <c r="O886" s="59"/>
      <c r="P886" s="61"/>
      <c r="Q886" s="61"/>
      <c r="R886" s="62" t="str">
        <f>IF(C886="","",_xlfn.XLOOKUP(C886,table_Termination[Connector],table_Termination[Conduit_Size]))</f>
        <v/>
      </c>
      <c r="S886" s="63" t="str">
        <f>IF(C886="","",_xlfn.XLOOKUP(C886,table_Termination[Connector],table_Termination[Wire AWG]))</f>
        <v/>
      </c>
      <c r="T886" s="64" t="str">
        <f t="shared" si="139"/>
        <v/>
      </c>
      <c r="U886" s="65" t="str">
        <f>IF(C886="","",LEFT(_xlfn.XLOOKUP(C886,table_Termination[Connector],table_Termination[Voltage]),3))</f>
        <v/>
      </c>
      <c r="V886" s="66" t="str">
        <f t="shared" si="148"/>
        <v/>
      </c>
      <c r="W886" s="64" t="str" cm="1">
        <f t="array" aca="1" ref="W886" ca="1">IF(C886="","",IF(D886="MCC","------",IF(K886="","Black",_xlfn.XLOOKUP(K886,Table_RotateWireColor[circuit],INDIRECT("Table_RotateWireColor["&amp;U886&amp;"]")))))</f>
        <v/>
      </c>
      <c r="X886" s="64" t="str" cm="1">
        <f t="array" aca="1" ref="X886" ca="1">IF(C886="","",IF(D886="MCC","-----",IF(AH886=1,"-",IF(K886="","Red",_xlfn.XLOOKUP(L886,Table_RotateWireColor[circuit],INDIRECT("Table_RotateWireColor["&amp;U886&amp;"]"))))))</f>
        <v/>
      </c>
      <c r="Y886" s="64" t="str" cm="1">
        <f t="array" aca="1" ref="Y886" ca="1">IF(C886="","",IF(D886="MCC","-----",IF(AH886&lt;=2,"-",IF(K886="","Blue",_xlfn.XLOOKUP(M886,Table_RotateWireColor[circuit],INDIRECT("Table_RotateWireColor["&amp;U886&amp;"]"))))))</f>
        <v/>
      </c>
      <c r="Z886" s="64" t="str" cm="1">
        <f t="array" aca="1" ref="Z886" ca="1">IF(C886="","",IF(D886="MCC","-----",IF(AI886&lt;&gt;1,"-",IF(K886="","White",_xlfn.XLOOKUP("N",Table_RotateWireColor[circuit],INDIRECT("Table_RotateWireColor["&amp;U886&amp;"]"))))))</f>
        <v/>
      </c>
      <c r="AA886" s="64" t="str">
        <f t="shared" si="143"/>
        <v/>
      </c>
      <c r="AB886" s="67" t="str">
        <f>IF(C886="","","PWxx-"&amp;_xlfn.XLOOKUP(C886,table_Termination[Connector],table_Termination[Abbreviation])&amp;"T-xxSALx("&amp;IF(D886="LFMC",0,IF(D886="MCC",1,3))&amp;IF(Q886="Bolt",1,0)&amp;IF(AL886="None",0,IF(AL886="1G",1,IF(AL886="4x4",2,3)))&amp;")")</f>
        <v/>
      </c>
      <c r="AC886" s="68" t="str">
        <f>IF(D886="MCC","MC Cable Wire Colors "&amp;_xlfn.XLOOKUP(C886,table_Termination[Connector],table_Termination[MCC_Wire_Colors]),"")</f>
        <v/>
      </c>
      <c r="AD886" s="69"/>
      <c r="AG886" t="e">
        <f>IF(AND(LEFT(C886,2)="L6",_xlfn.NUMBERVALUE(LEFT(U886,3))&gt;250),"1ph",_xlfn.XLOOKUP(C886,table_Termination[Connector],table_Termination[Phasing]))</f>
        <v>#N/A</v>
      </c>
      <c r="AH886" t="e">
        <f>_xlfn.XLOOKUP('Order Entry'!AG886,lookup!$O$3:$O$7,lookup!$P$3:$P$7)</f>
        <v>#N/A</v>
      </c>
      <c r="AI886" t="e">
        <f>_xlfn.XLOOKUP('Order Entry'!AG886,lookup!$O$3:$O$7,lookup!$Q$3:$Q$7)</f>
        <v>#N/A</v>
      </c>
      <c r="AJ886">
        <f t="shared" si="140"/>
        <v>0</v>
      </c>
      <c r="AK886" t="e">
        <f>_xlfn.XLOOKUP(C886,table_Termination[Connector],table_Termination[Plate_Hole])</f>
        <v>#N/A</v>
      </c>
      <c r="AL886" t="e">
        <f>_xlfn.XLOOKUP(V886,lookup!$AD$68:$AD$72,lookup!$AC$68:$AC$72)</f>
        <v>#N/A</v>
      </c>
      <c r="AM886" s="44" t="str" cm="1">
        <f t="array" ref="AM886">IF(C886="","",IF(_xlfn.XLOOKUP(C886,table_Termination[Connector],table_Termination[Plate_Hole])=1.6,{"4x4","1G"},IF(_xlfn.XLOOKUP(C886,table_Termination[Connector],table_Termination[Plate_Hole])=2.1,"4x4","None")))</f>
        <v/>
      </c>
      <c r="AO886" s="44" t="str" cm="1">
        <f t="array" ref="AO886">IF(AM886="","None",_xlfn.XLOOKUP(_xlfn.ANCHORARRAY(AM886),lookup!$AC$68:$AC$72,lookup!$AD$68:$AD$72))</f>
        <v>None</v>
      </c>
      <c r="AQ886" s="44" t="s">
        <v>283</v>
      </c>
      <c r="AR886" t="str">
        <f>IF(C886="","",_xlfn.XLOOKUP(_xlfn.XLOOKUP(C886,table_Termination[Connector],table_Termination[SQD_Breaker]),Table_Breaker[breaker],Table_Breaker[Description]))</f>
        <v/>
      </c>
      <c r="AS886" t="str">
        <f>IF(C886="","",_xlfn.XLOOKUP(_xlfn.XLOOKUP(C886,table_Termination[Connector],table_Termination[HV_Siem_Breaker]),Table_Breaker[breaker],Table_Breaker[Description],""))</f>
        <v/>
      </c>
      <c r="AT886" s="44" t="s">
        <v>283</v>
      </c>
      <c r="AU886" t="e">
        <f t="shared" si="144"/>
        <v>#N/A</v>
      </c>
      <c r="AV886" t="e">
        <f t="shared" si="145"/>
        <v>#N/A</v>
      </c>
      <c r="AW886" s="44" t="str" cm="1">
        <f t="array" ref="AW886">IF(D886="","",_xlfn.TOROW(lookup!A1067:A1079))</f>
        <v/>
      </c>
    </row>
    <row r="887" spans="1:49" x14ac:dyDescent="0.25">
      <c r="A887" s="56">
        <v>878</v>
      </c>
      <c r="B887" s="57" t="str">
        <f t="shared" si="141"/>
        <v/>
      </c>
      <c r="C887" s="58"/>
      <c r="D887" s="58"/>
      <c r="E887" s="57"/>
      <c r="F887" s="57" t="str">
        <f t="shared" si="142"/>
        <v/>
      </c>
      <c r="G887" s="57"/>
      <c r="H887" s="59"/>
      <c r="I887" s="59" t="s">
        <v>183</v>
      </c>
      <c r="J887" s="59" t="s">
        <v>183</v>
      </c>
      <c r="K887" s="59"/>
      <c r="L887" s="60" t="str">
        <f t="shared" si="146"/>
        <v/>
      </c>
      <c r="M887" s="60" t="str">
        <f t="shared" si="147"/>
        <v/>
      </c>
      <c r="N887" s="59"/>
      <c r="O887" s="59"/>
      <c r="P887" s="61"/>
      <c r="Q887" s="61"/>
      <c r="R887" s="62" t="str">
        <f>IF(C887="","",_xlfn.XLOOKUP(C887,table_Termination[Connector],table_Termination[Conduit_Size]))</f>
        <v/>
      </c>
      <c r="S887" s="63" t="str">
        <f>IF(C887="","",_xlfn.XLOOKUP(C887,table_Termination[Connector],table_Termination[Wire AWG]))</f>
        <v/>
      </c>
      <c r="T887" s="64" t="str">
        <f t="shared" si="139"/>
        <v/>
      </c>
      <c r="U887" s="65" t="str">
        <f>IF(C887="","",LEFT(_xlfn.XLOOKUP(C887,table_Termination[Connector],table_Termination[Voltage]),3))</f>
        <v/>
      </c>
      <c r="V887" s="66" t="str">
        <f t="shared" si="148"/>
        <v/>
      </c>
      <c r="W887" s="64" t="str" cm="1">
        <f t="array" aca="1" ref="W887" ca="1">IF(C887="","",IF(D887="MCC","------",IF(K887="","Black",_xlfn.XLOOKUP(K887,Table_RotateWireColor[circuit],INDIRECT("Table_RotateWireColor["&amp;U887&amp;"]")))))</f>
        <v/>
      </c>
      <c r="X887" s="64" t="str" cm="1">
        <f t="array" aca="1" ref="X887" ca="1">IF(C887="","",IF(D887="MCC","-----",IF(AH887=1,"-",IF(K887="","Red",_xlfn.XLOOKUP(L887,Table_RotateWireColor[circuit],INDIRECT("Table_RotateWireColor["&amp;U887&amp;"]"))))))</f>
        <v/>
      </c>
      <c r="Y887" s="64" t="str" cm="1">
        <f t="array" aca="1" ref="Y887" ca="1">IF(C887="","",IF(D887="MCC","-----",IF(AH887&lt;=2,"-",IF(K887="","Blue",_xlfn.XLOOKUP(M887,Table_RotateWireColor[circuit],INDIRECT("Table_RotateWireColor["&amp;U887&amp;"]"))))))</f>
        <v/>
      </c>
      <c r="Z887" s="64" t="str" cm="1">
        <f t="array" aca="1" ref="Z887" ca="1">IF(C887="","",IF(D887="MCC","-----",IF(AI887&lt;&gt;1,"-",IF(K887="","White",_xlfn.XLOOKUP("N",Table_RotateWireColor[circuit],INDIRECT("Table_RotateWireColor["&amp;U887&amp;"]"))))))</f>
        <v/>
      </c>
      <c r="AA887" s="64" t="str">
        <f t="shared" si="143"/>
        <v/>
      </c>
      <c r="AB887" s="67" t="str">
        <f>IF(C887="","","PWxx-"&amp;_xlfn.XLOOKUP(C887,table_Termination[Connector],table_Termination[Abbreviation])&amp;"T-xxSALx("&amp;IF(D887="LFMC",0,IF(D887="MCC",1,3))&amp;IF(Q887="Bolt",1,0)&amp;IF(AL887="None",0,IF(AL887="1G",1,IF(AL887="4x4",2,3)))&amp;")")</f>
        <v/>
      </c>
      <c r="AC887" s="68" t="str">
        <f>IF(D887="MCC","MC Cable Wire Colors "&amp;_xlfn.XLOOKUP(C887,table_Termination[Connector],table_Termination[MCC_Wire_Colors]),"")</f>
        <v/>
      </c>
      <c r="AD887" s="69"/>
      <c r="AG887" t="e">
        <f>IF(AND(LEFT(C887,2)="L6",_xlfn.NUMBERVALUE(LEFT(U887,3))&gt;250),"1ph",_xlfn.XLOOKUP(C887,table_Termination[Connector],table_Termination[Phasing]))</f>
        <v>#N/A</v>
      </c>
      <c r="AH887" t="e">
        <f>_xlfn.XLOOKUP('Order Entry'!AG887,lookup!$O$3:$O$7,lookup!$P$3:$P$7)</f>
        <v>#N/A</v>
      </c>
      <c r="AI887" t="e">
        <f>_xlfn.XLOOKUP('Order Entry'!AG887,lookup!$O$3:$O$7,lookup!$Q$3:$Q$7)</f>
        <v>#N/A</v>
      </c>
      <c r="AJ887">
        <f t="shared" si="140"/>
        <v>0</v>
      </c>
      <c r="AK887" t="e">
        <f>_xlfn.XLOOKUP(C887,table_Termination[Connector],table_Termination[Plate_Hole])</f>
        <v>#N/A</v>
      </c>
      <c r="AL887" t="e">
        <f>_xlfn.XLOOKUP(V887,lookup!$AD$68:$AD$72,lookup!$AC$68:$AC$72)</f>
        <v>#N/A</v>
      </c>
      <c r="AM887" s="44" t="str" cm="1">
        <f t="array" ref="AM887">IF(C887="","",IF(_xlfn.XLOOKUP(C887,table_Termination[Connector],table_Termination[Plate_Hole])=1.6,{"4x4","1G"},IF(_xlfn.XLOOKUP(C887,table_Termination[Connector],table_Termination[Plate_Hole])=2.1,"4x4","None")))</f>
        <v/>
      </c>
      <c r="AO887" s="44" t="str" cm="1">
        <f t="array" ref="AO887">IF(AM887="","None",_xlfn.XLOOKUP(_xlfn.ANCHORARRAY(AM887),lookup!$AC$68:$AC$72,lookup!$AD$68:$AD$72))</f>
        <v>None</v>
      </c>
      <c r="AQ887" s="44" t="s">
        <v>283</v>
      </c>
      <c r="AR887" t="str">
        <f>IF(C887="","",_xlfn.XLOOKUP(_xlfn.XLOOKUP(C887,table_Termination[Connector],table_Termination[SQD_Breaker]),Table_Breaker[breaker],Table_Breaker[Description]))</f>
        <v/>
      </c>
      <c r="AS887" t="str">
        <f>IF(C887="","",_xlfn.XLOOKUP(_xlfn.XLOOKUP(C887,table_Termination[Connector],table_Termination[HV_Siem_Breaker]),Table_Breaker[breaker],Table_Breaker[Description],""))</f>
        <v/>
      </c>
      <c r="AT887" s="44" t="s">
        <v>283</v>
      </c>
      <c r="AU887" t="e">
        <f t="shared" si="144"/>
        <v>#N/A</v>
      </c>
      <c r="AV887" t="e">
        <f t="shared" si="145"/>
        <v>#N/A</v>
      </c>
      <c r="AW887" s="44" t="str" cm="1">
        <f t="array" ref="AW887">IF(D887="","",_xlfn.TOROW(lookup!A1068:A1080))</f>
        <v/>
      </c>
    </row>
    <row r="888" spans="1:49" x14ac:dyDescent="0.25">
      <c r="A888" s="56">
        <v>879</v>
      </c>
      <c r="B888" s="57" t="str">
        <f t="shared" si="141"/>
        <v/>
      </c>
      <c r="C888" s="58"/>
      <c r="D888" s="58"/>
      <c r="E888" s="57"/>
      <c r="F888" s="57" t="str">
        <f t="shared" si="142"/>
        <v/>
      </c>
      <c r="G888" s="57"/>
      <c r="H888" s="59"/>
      <c r="I888" s="59" t="s">
        <v>183</v>
      </c>
      <c r="J888" s="59" t="s">
        <v>183</v>
      </c>
      <c r="K888" s="59"/>
      <c r="L888" s="60" t="str">
        <f t="shared" si="146"/>
        <v/>
      </c>
      <c r="M888" s="60" t="str">
        <f t="shared" si="147"/>
        <v/>
      </c>
      <c r="N888" s="59"/>
      <c r="O888" s="59"/>
      <c r="P888" s="61"/>
      <c r="Q888" s="61"/>
      <c r="R888" s="62" t="str">
        <f>IF(C888="","",_xlfn.XLOOKUP(C888,table_Termination[Connector],table_Termination[Conduit_Size]))</f>
        <v/>
      </c>
      <c r="S888" s="63" t="str">
        <f>IF(C888="","",_xlfn.XLOOKUP(C888,table_Termination[Connector],table_Termination[Wire AWG]))</f>
        <v/>
      </c>
      <c r="T888" s="64" t="str">
        <f t="shared" si="139"/>
        <v/>
      </c>
      <c r="U888" s="65" t="str">
        <f>IF(C888="","",LEFT(_xlfn.XLOOKUP(C888,table_Termination[Connector],table_Termination[Voltage]),3))</f>
        <v/>
      </c>
      <c r="V888" s="66" t="str">
        <f t="shared" si="148"/>
        <v/>
      </c>
      <c r="W888" s="64" t="str" cm="1">
        <f t="array" aca="1" ref="W888" ca="1">IF(C888="","",IF(D888="MCC","------",IF(K888="","Black",_xlfn.XLOOKUP(K888,Table_RotateWireColor[circuit],INDIRECT("Table_RotateWireColor["&amp;U888&amp;"]")))))</f>
        <v/>
      </c>
      <c r="X888" s="64" t="str" cm="1">
        <f t="array" aca="1" ref="X888" ca="1">IF(C888="","",IF(D888="MCC","-----",IF(AH888=1,"-",IF(K888="","Red",_xlfn.XLOOKUP(L888,Table_RotateWireColor[circuit],INDIRECT("Table_RotateWireColor["&amp;U888&amp;"]"))))))</f>
        <v/>
      </c>
      <c r="Y888" s="64" t="str" cm="1">
        <f t="array" aca="1" ref="Y888" ca="1">IF(C888="","",IF(D888="MCC","-----",IF(AH888&lt;=2,"-",IF(K888="","Blue",_xlfn.XLOOKUP(M888,Table_RotateWireColor[circuit],INDIRECT("Table_RotateWireColor["&amp;U888&amp;"]"))))))</f>
        <v/>
      </c>
      <c r="Z888" s="64" t="str" cm="1">
        <f t="array" aca="1" ref="Z888" ca="1">IF(C888="","",IF(D888="MCC","-----",IF(AI888&lt;&gt;1,"-",IF(K888="","White",_xlfn.XLOOKUP("N",Table_RotateWireColor[circuit],INDIRECT("Table_RotateWireColor["&amp;U888&amp;"]"))))))</f>
        <v/>
      </c>
      <c r="AA888" s="64" t="str">
        <f t="shared" si="143"/>
        <v/>
      </c>
      <c r="AB888" s="67" t="str">
        <f>IF(C888="","","PWxx-"&amp;_xlfn.XLOOKUP(C888,table_Termination[Connector],table_Termination[Abbreviation])&amp;"T-xxSALx("&amp;IF(D888="LFMC",0,IF(D888="MCC",1,3))&amp;IF(Q888="Bolt",1,0)&amp;IF(AL888="None",0,IF(AL888="1G",1,IF(AL888="4x4",2,3)))&amp;")")</f>
        <v/>
      </c>
      <c r="AC888" s="68" t="str">
        <f>IF(D888="MCC","MC Cable Wire Colors "&amp;_xlfn.XLOOKUP(C888,table_Termination[Connector],table_Termination[MCC_Wire_Colors]),"")</f>
        <v/>
      </c>
      <c r="AD888" s="69"/>
      <c r="AG888" t="e">
        <f>IF(AND(LEFT(C888,2)="L6",_xlfn.NUMBERVALUE(LEFT(U888,3))&gt;250),"1ph",_xlfn.XLOOKUP(C888,table_Termination[Connector],table_Termination[Phasing]))</f>
        <v>#N/A</v>
      </c>
      <c r="AH888" t="e">
        <f>_xlfn.XLOOKUP('Order Entry'!AG888,lookup!$O$3:$O$7,lookup!$P$3:$P$7)</f>
        <v>#N/A</v>
      </c>
      <c r="AI888" t="e">
        <f>_xlfn.XLOOKUP('Order Entry'!AG888,lookup!$O$3:$O$7,lookup!$Q$3:$Q$7)</f>
        <v>#N/A</v>
      </c>
      <c r="AJ888">
        <f t="shared" si="140"/>
        <v>0</v>
      </c>
      <c r="AK888" t="e">
        <f>_xlfn.XLOOKUP(C888,table_Termination[Connector],table_Termination[Plate_Hole])</f>
        <v>#N/A</v>
      </c>
      <c r="AL888" t="e">
        <f>_xlfn.XLOOKUP(V888,lookup!$AD$68:$AD$72,lookup!$AC$68:$AC$72)</f>
        <v>#N/A</v>
      </c>
      <c r="AM888" s="44" t="str" cm="1">
        <f t="array" ref="AM888">IF(C888="","",IF(_xlfn.XLOOKUP(C888,table_Termination[Connector],table_Termination[Plate_Hole])=1.6,{"4x4","1G"},IF(_xlfn.XLOOKUP(C888,table_Termination[Connector],table_Termination[Plate_Hole])=2.1,"4x4","None")))</f>
        <v/>
      </c>
      <c r="AO888" s="44" t="str" cm="1">
        <f t="array" ref="AO888">IF(AM888="","None",_xlfn.XLOOKUP(_xlfn.ANCHORARRAY(AM888),lookup!$AC$68:$AC$72,lookup!$AD$68:$AD$72))</f>
        <v>None</v>
      </c>
      <c r="AQ888" s="44" t="s">
        <v>283</v>
      </c>
      <c r="AR888" t="str">
        <f>IF(C888="","",_xlfn.XLOOKUP(_xlfn.XLOOKUP(C888,table_Termination[Connector],table_Termination[SQD_Breaker]),Table_Breaker[breaker],Table_Breaker[Description]))</f>
        <v/>
      </c>
      <c r="AS888" t="str">
        <f>IF(C888="","",_xlfn.XLOOKUP(_xlfn.XLOOKUP(C888,table_Termination[Connector],table_Termination[HV_Siem_Breaker]),Table_Breaker[breaker],Table_Breaker[Description],""))</f>
        <v/>
      </c>
      <c r="AT888" s="44" t="s">
        <v>283</v>
      </c>
      <c r="AU888" t="e">
        <f t="shared" si="144"/>
        <v>#N/A</v>
      </c>
      <c r="AV888" t="e">
        <f t="shared" si="145"/>
        <v>#N/A</v>
      </c>
      <c r="AW888" s="44" t="str" cm="1">
        <f t="array" ref="AW888">IF(D888="","",_xlfn.TOROW(lookup!A1069:A1081))</f>
        <v/>
      </c>
    </row>
    <row r="889" spans="1:49" x14ac:dyDescent="0.25">
      <c r="A889" s="56">
        <v>880</v>
      </c>
      <c r="B889" s="57" t="str">
        <f t="shared" si="141"/>
        <v/>
      </c>
      <c r="C889" s="58"/>
      <c r="D889" s="58"/>
      <c r="E889" s="57"/>
      <c r="F889" s="57" t="str">
        <f t="shared" si="142"/>
        <v/>
      </c>
      <c r="G889" s="57"/>
      <c r="H889" s="59"/>
      <c r="I889" s="59" t="s">
        <v>183</v>
      </c>
      <c r="J889" s="59" t="s">
        <v>183</v>
      </c>
      <c r="K889" s="59"/>
      <c r="L889" s="60" t="str">
        <f t="shared" si="146"/>
        <v/>
      </c>
      <c r="M889" s="60" t="str">
        <f t="shared" si="147"/>
        <v/>
      </c>
      <c r="N889" s="59"/>
      <c r="O889" s="59"/>
      <c r="P889" s="61"/>
      <c r="Q889" s="61"/>
      <c r="R889" s="62" t="str">
        <f>IF(C889="","",_xlfn.XLOOKUP(C889,table_Termination[Connector],table_Termination[Conduit_Size]))</f>
        <v/>
      </c>
      <c r="S889" s="63" t="str">
        <f>IF(C889="","",_xlfn.XLOOKUP(C889,table_Termination[Connector],table_Termination[Wire AWG]))</f>
        <v/>
      </c>
      <c r="T889" s="64" t="str">
        <f t="shared" si="139"/>
        <v/>
      </c>
      <c r="U889" s="65" t="str">
        <f>IF(C889="","",LEFT(_xlfn.XLOOKUP(C889,table_Termination[Connector],table_Termination[Voltage]),3))</f>
        <v/>
      </c>
      <c r="V889" s="66" t="str">
        <f t="shared" si="148"/>
        <v/>
      </c>
      <c r="W889" s="64" t="str" cm="1">
        <f t="array" aca="1" ref="W889" ca="1">IF(C889="","",IF(D889="MCC","------",IF(K889="","Black",_xlfn.XLOOKUP(K889,Table_RotateWireColor[circuit],INDIRECT("Table_RotateWireColor["&amp;U889&amp;"]")))))</f>
        <v/>
      </c>
      <c r="X889" s="64" t="str" cm="1">
        <f t="array" aca="1" ref="X889" ca="1">IF(C889="","",IF(D889="MCC","-----",IF(AH889=1,"-",IF(K889="","Red",_xlfn.XLOOKUP(L889,Table_RotateWireColor[circuit],INDIRECT("Table_RotateWireColor["&amp;U889&amp;"]"))))))</f>
        <v/>
      </c>
      <c r="Y889" s="64" t="str" cm="1">
        <f t="array" aca="1" ref="Y889" ca="1">IF(C889="","",IF(D889="MCC","-----",IF(AH889&lt;=2,"-",IF(K889="","Blue",_xlfn.XLOOKUP(M889,Table_RotateWireColor[circuit],INDIRECT("Table_RotateWireColor["&amp;U889&amp;"]"))))))</f>
        <v/>
      </c>
      <c r="Z889" s="64" t="str" cm="1">
        <f t="array" aca="1" ref="Z889" ca="1">IF(C889="","",IF(D889="MCC","-----",IF(AI889&lt;&gt;1,"-",IF(K889="","White",_xlfn.XLOOKUP("N",Table_RotateWireColor[circuit],INDIRECT("Table_RotateWireColor["&amp;U889&amp;"]"))))))</f>
        <v/>
      </c>
      <c r="AA889" s="64" t="str">
        <f t="shared" si="143"/>
        <v/>
      </c>
      <c r="AB889" s="67" t="str">
        <f>IF(C889="","","PWxx-"&amp;_xlfn.XLOOKUP(C889,table_Termination[Connector],table_Termination[Abbreviation])&amp;"T-xxSALx("&amp;IF(D889="LFMC",0,IF(D889="MCC",1,3))&amp;IF(Q889="Bolt",1,0)&amp;IF(AL889="None",0,IF(AL889="1G",1,IF(AL889="4x4",2,3)))&amp;")")</f>
        <v/>
      </c>
      <c r="AC889" s="68" t="str">
        <f>IF(D889="MCC","MC Cable Wire Colors "&amp;_xlfn.XLOOKUP(C889,table_Termination[Connector],table_Termination[MCC_Wire_Colors]),"")</f>
        <v/>
      </c>
      <c r="AD889" s="69"/>
      <c r="AG889" t="e">
        <f>IF(AND(LEFT(C889,2)="L6",_xlfn.NUMBERVALUE(LEFT(U889,3))&gt;250),"1ph",_xlfn.XLOOKUP(C889,table_Termination[Connector],table_Termination[Phasing]))</f>
        <v>#N/A</v>
      </c>
      <c r="AH889" t="e">
        <f>_xlfn.XLOOKUP('Order Entry'!AG889,lookup!$O$3:$O$7,lookup!$P$3:$P$7)</f>
        <v>#N/A</v>
      </c>
      <c r="AI889" t="e">
        <f>_xlfn.XLOOKUP('Order Entry'!AG889,lookup!$O$3:$O$7,lookup!$Q$3:$Q$7)</f>
        <v>#N/A</v>
      </c>
      <c r="AJ889">
        <f t="shared" si="140"/>
        <v>0</v>
      </c>
      <c r="AK889" t="e">
        <f>_xlfn.XLOOKUP(C889,table_Termination[Connector],table_Termination[Plate_Hole])</f>
        <v>#N/A</v>
      </c>
      <c r="AL889" t="e">
        <f>_xlfn.XLOOKUP(V889,lookup!$AD$68:$AD$72,lookup!$AC$68:$AC$72)</f>
        <v>#N/A</v>
      </c>
      <c r="AM889" s="44" t="str" cm="1">
        <f t="array" ref="AM889">IF(C889="","",IF(_xlfn.XLOOKUP(C889,table_Termination[Connector],table_Termination[Plate_Hole])=1.6,{"4x4","1G"},IF(_xlfn.XLOOKUP(C889,table_Termination[Connector],table_Termination[Plate_Hole])=2.1,"4x4","None")))</f>
        <v/>
      </c>
      <c r="AO889" s="44" t="str" cm="1">
        <f t="array" ref="AO889">IF(AM889="","None",_xlfn.XLOOKUP(_xlfn.ANCHORARRAY(AM889),lookup!$AC$68:$AC$72,lookup!$AD$68:$AD$72))</f>
        <v>None</v>
      </c>
      <c r="AQ889" s="44" t="s">
        <v>283</v>
      </c>
      <c r="AR889" t="str">
        <f>IF(C889="","",_xlfn.XLOOKUP(_xlfn.XLOOKUP(C889,table_Termination[Connector],table_Termination[SQD_Breaker]),Table_Breaker[breaker],Table_Breaker[Description]))</f>
        <v/>
      </c>
      <c r="AS889" t="str">
        <f>IF(C889="","",_xlfn.XLOOKUP(_xlfn.XLOOKUP(C889,table_Termination[Connector],table_Termination[HV_Siem_Breaker]),Table_Breaker[breaker],Table_Breaker[Description],""))</f>
        <v/>
      </c>
      <c r="AT889" s="44" t="s">
        <v>283</v>
      </c>
      <c r="AU889" t="e">
        <f t="shared" si="144"/>
        <v>#N/A</v>
      </c>
      <c r="AV889" t="e">
        <f t="shared" si="145"/>
        <v>#N/A</v>
      </c>
      <c r="AW889" s="44" t="str" cm="1">
        <f t="array" ref="AW889">IF(D889="","",_xlfn.TOROW(lookup!A1070:A1082))</f>
        <v/>
      </c>
    </row>
    <row r="890" spans="1:49" x14ac:dyDescent="0.25">
      <c r="A890" s="56">
        <v>881</v>
      </c>
      <c r="B890" s="57" t="str">
        <f t="shared" si="141"/>
        <v/>
      </c>
      <c r="C890" s="58"/>
      <c r="D890" s="58"/>
      <c r="E890" s="57"/>
      <c r="F890" s="57" t="str">
        <f t="shared" si="142"/>
        <v/>
      </c>
      <c r="G890" s="57"/>
      <c r="H890" s="59"/>
      <c r="I890" s="59" t="s">
        <v>183</v>
      </c>
      <c r="J890" s="59" t="s">
        <v>183</v>
      </c>
      <c r="K890" s="59"/>
      <c r="L890" s="60" t="str">
        <f t="shared" si="146"/>
        <v/>
      </c>
      <c r="M890" s="60" t="str">
        <f t="shared" si="147"/>
        <v/>
      </c>
      <c r="N890" s="59"/>
      <c r="O890" s="59"/>
      <c r="P890" s="61"/>
      <c r="Q890" s="61"/>
      <c r="R890" s="62" t="str">
        <f>IF(C890="","",_xlfn.XLOOKUP(C890,table_Termination[Connector],table_Termination[Conduit_Size]))</f>
        <v/>
      </c>
      <c r="S890" s="63" t="str">
        <f>IF(C890="","",_xlfn.XLOOKUP(C890,table_Termination[Connector],table_Termination[Wire AWG]))</f>
        <v/>
      </c>
      <c r="T890" s="64" t="str">
        <f t="shared" si="139"/>
        <v/>
      </c>
      <c r="U890" s="65" t="str">
        <f>IF(C890="","",LEFT(_xlfn.XLOOKUP(C890,table_Termination[Connector],table_Termination[Voltage]),3))</f>
        <v/>
      </c>
      <c r="V890" s="66" t="str">
        <f t="shared" si="148"/>
        <v/>
      </c>
      <c r="W890" s="64" t="str" cm="1">
        <f t="array" aca="1" ref="W890" ca="1">IF(C890="","",IF(D890="MCC","------",IF(K890="","Black",_xlfn.XLOOKUP(K890,Table_RotateWireColor[circuit],INDIRECT("Table_RotateWireColor["&amp;U890&amp;"]")))))</f>
        <v/>
      </c>
      <c r="X890" s="64" t="str" cm="1">
        <f t="array" aca="1" ref="X890" ca="1">IF(C890="","",IF(D890="MCC","-----",IF(AH890=1,"-",IF(K890="","Red",_xlfn.XLOOKUP(L890,Table_RotateWireColor[circuit],INDIRECT("Table_RotateWireColor["&amp;U890&amp;"]"))))))</f>
        <v/>
      </c>
      <c r="Y890" s="64" t="str" cm="1">
        <f t="array" aca="1" ref="Y890" ca="1">IF(C890="","",IF(D890="MCC","-----",IF(AH890&lt;=2,"-",IF(K890="","Blue",_xlfn.XLOOKUP(M890,Table_RotateWireColor[circuit],INDIRECT("Table_RotateWireColor["&amp;U890&amp;"]"))))))</f>
        <v/>
      </c>
      <c r="Z890" s="64" t="str" cm="1">
        <f t="array" aca="1" ref="Z890" ca="1">IF(C890="","",IF(D890="MCC","-----",IF(AI890&lt;&gt;1,"-",IF(K890="","White",_xlfn.XLOOKUP("N",Table_RotateWireColor[circuit],INDIRECT("Table_RotateWireColor["&amp;U890&amp;"]"))))))</f>
        <v/>
      </c>
      <c r="AA890" s="64" t="str">
        <f t="shared" si="143"/>
        <v/>
      </c>
      <c r="AB890" s="67" t="str">
        <f>IF(C890="","","PWxx-"&amp;_xlfn.XLOOKUP(C890,table_Termination[Connector],table_Termination[Abbreviation])&amp;"T-xxSALx("&amp;IF(D890="LFMC",0,IF(D890="MCC",1,3))&amp;IF(Q890="Bolt",1,0)&amp;IF(AL890="None",0,IF(AL890="1G",1,IF(AL890="4x4",2,3)))&amp;")")</f>
        <v/>
      </c>
      <c r="AC890" s="68" t="str">
        <f>IF(D890="MCC","MC Cable Wire Colors "&amp;_xlfn.XLOOKUP(C890,table_Termination[Connector],table_Termination[MCC_Wire_Colors]),"")</f>
        <v/>
      </c>
      <c r="AD890" s="69"/>
      <c r="AG890" t="e">
        <f>IF(AND(LEFT(C890,2)="L6",_xlfn.NUMBERVALUE(LEFT(U890,3))&gt;250),"1ph",_xlfn.XLOOKUP(C890,table_Termination[Connector],table_Termination[Phasing]))</f>
        <v>#N/A</v>
      </c>
      <c r="AH890" t="e">
        <f>_xlfn.XLOOKUP('Order Entry'!AG890,lookup!$O$3:$O$7,lookup!$P$3:$P$7)</f>
        <v>#N/A</v>
      </c>
      <c r="AI890" t="e">
        <f>_xlfn.XLOOKUP('Order Entry'!AG890,lookup!$O$3:$O$7,lookup!$Q$3:$Q$7)</f>
        <v>#N/A</v>
      </c>
      <c r="AJ890">
        <f t="shared" si="140"/>
        <v>0</v>
      </c>
      <c r="AK890" t="e">
        <f>_xlfn.XLOOKUP(C890,table_Termination[Connector],table_Termination[Plate_Hole])</f>
        <v>#N/A</v>
      </c>
      <c r="AL890" t="e">
        <f>_xlfn.XLOOKUP(V890,lookup!$AD$68:$AD$72,lookup!$AC$68:$AC$72)</f>
        <v>#N/A</v>
      </c>
      <c r="AM890" s="44" t="str" cm="1">
        <f t="array" ref="AM890">IF(C890="","",IF(_xlfn.XLOOKUP(C890,table_Termination[Connector],table_Termination[Plate_Hole])=1.6,{"4x4","1G"},IF(_xlfn.XLOOKUP(C890,table_Termination[Connector],table_Termination[Plate_Hole])=2.1,"4x4","None")))</f>
        <v/>
      </c>
      <c r="AO890" s="44" t="str" cm="1">
        <f t="array" ref="AO890">IF(AM890="","None",_xlfn.XLOOKUP(_xlfn.ANCHORARRAY(AM890),lookup!$AC$68:$AC$72,lookup!$AD$68:$AD$72))</f>
        <v>None</v>
      </c>
      <c r="AQ890" s="44" t="s">
        <v>283</v>
      </c>
      <c r="AR890" t="str">
        <f>IF(C890="","",_xlfn.XLOOKUP(_xlfn.XLOOKUP(C890,table_Termination[Connector],table_Termination[SQD_Breaker]),Table_Breaker[breaker],Table_Breaker[Description]))</f>
        <v/>
      </c>
      <c r="AS890" t="str">
        <f>IF(C890="","",_xlfn.XLOOKUP(_xlfn.XLOOKUP(C890,table_Termination[Connector],table_Termination[HV_Siem_Breaker]),Table_Breaker[breaker],Table_Breaker[Description],""))</f>
        <v/>
      </c>
      <c r="AT890" s="44" t="s">
        <v>283</v>
      </c>
      <c r="AU890" t="e">
        <f t="shared" si="144"/>
        <v>#N/A</v>
      </c>
      <c r="AV890" t="e">
        <f t="shared" si="145"/>
        <v>#N/A</v>
      </c>
      <c r="AW890" s="44" t="str" cm="1">
        <f t="array" ref="AW890">IF(D890="","",_xlfn.TOROW(lookup!A1071:A1083))</f>
        <v/>
      </c>
    </row>
    <row r="891" spans="1:49" x14ac:dyDescent="0.25">
      <c r="A891" s="56">
        <v>882</v>
      </c>
      <c r="B891" s="57" t="str">
        <f t="shared" si="141"/>
        <v/>
      </c>
      <c r="C891" s="58"/>
      <c r="D891" s="58"/>
      <c r="E891" s="57"/>
      <c r="F891" s="57" t="str">
        <f t="shared" si="142"/>
        <v/>
      </c>
      <c r="G891" s="57"/>
      <c r="H891" s="59"/>
      <c r="I891" s="59" t="s">
        <v>183</v>
      </c>
      <c r="J891" s="59" t="s">
        <v>183</v>
      </c>
      <c r="K891" s="59"/>
      <c r="L891" s="60" t="str">
        <f t="shared" si="146"/>
        <v/>
      </c>
      <c r="M891" s="60" t="str">
        <f t="shared" si="147"/>
        <v/>
      </c>
      <c r="N891" s="59"/>
      <c r="O891" s="59"/>
      <c r="P891" s="61"/>
      <c r="Q891" s="61"/>
      <c r="R891" s="62" t="str">
        <f>IF(C891="","",_xlfn.XLOOKUP(C891,table_Termination[Connector],table_Termination[Conduit_Size]))</f>
        <v/>
      </c>
      <c r="S891" s="63" t="str">
        <f>IF(C891="","",_xlfn.XLOOKUP(C891,table_Termination[Connector],table_Termination[Wire AWG]))</f>
        <v/>
      </c>
      <c r="T891" s="64" t="str">
        <f t="shared" si="139"/>
        <v/>
      </c>
      <c r="U891" s="65" t="str">
        <f>IF(C891="","",LEFT(_xlfn.XLOOKUP(C891,table_Termination[Connector],table_Termination[Voltage]),3))</f>
        <v/>
      </c>
      <c r="V891" s="66" t="str">
        <f t="shared" si="148"/>
        <v/>
      </c>
      <c r="W891" s="64" t="str" cm="1">
        <f t="array" aca="1" ref="W891" ca="1">IF(C891="","",IF(D891="MCC","------",IF(K891="","Black",_xlfn.XLOOKUP(K891,Table_RotateWireColor[circuit],INDIRECT("Table_RotateWireColor["&amp;U891&amp;"]")))))</f>
        <v/>
      </c>
      <c r="X891" s="64" t="str" cm="1">
        <f t="array" aca="1" ref="X891" ca="1">IF(C891="","",IF(D891="MCC","-----",IF(AH891=1,"-",IF(K891="","Red",_xlfn.XLOOKUP(L891,Table_RotateWireColor[circuit],INDIRECT("Table_RotateWireColor["&amp;U891&amp;"]"))))))</f>
        <v/>
      </c>
      <c r="Y891" s="64" t="str" cm="1">
        <f t="array" aca="1" ref="Y891" ca="1">IF(C891="","",IF(D891="MCC","-----",IF(AH891&lt;=2,"-",IF(K891="","Blue",_xlfn.XLOOKUP(M891,Table_RotateWireColor[circuit],INDIRECT("Table_RotateWireColor["&amp;U891&amp;"]"))))))</f>
        <v/>
      </c>
      <c r="Z891" s="64" t="str" cm="1">
        <f t="array" aca="1" ref="Z891" ca="1">IF(C891="","",IF(D891="MCC","-----",IF(AI891&lt;&gt;1,"-",IF(K891="","White",_xlfn.XLOOKUP("N",Table_RotateWireColor[circuit],INDIRECT("Table_RotateWireColor["&amp;U891&amp;"]"))))))</f>
        <v/>
      </c>
      <c r="AA891" s="64" t="str">
        <f t="shared" si="143"/>
        <v/>
      </c>
      <c r="AB891" s="67" t="str">
        <f>IF(C891="","","PWxx-"&amp;_xlfn.XLOOKUP(C891,table_Termination[Connector],table_Termination[Abbreviation])&amp;"T-xxSALx("&amp;IF(D891="LFMC",0,IF(D891="MCC",1,3))&amp;IF(Q891="Bolt",1,0)&amp;IF(AL891="None",0,IF(AL891="1G",1,IF(AL891="4x4",2,3)))&amp;")")</f>
        <v/>
      </c>
      <c r="AC891" s="68" t="str">
        <f>IF(D891="MCC","MC Cable Wire Colors "&amp;_xlfn.XLOOKUP(C891,table_Termination[Connector],table_Termination[MCC_Wire_Colors]),"")</f>
        <v/>
      </c>
      <c r="AD891" s="69"/>
      <c r="AG891" t="e">
        <f>IF(AND(LEFT(C891,2)="L6",_xlfn.NUMBERVALUE(LEFT(U891,3))&gt;250),"1ph",_xlfn.XLOOKUP(C891,table_Termination[Connector],table_Termination[Phasing]))</f>
        <v>#N/A</v>
      </c>
      <c r="AH891" t="e">
        <f>_xlfn.XLOOKUP('Order Entry'!AG891,lookup!$O$3:$O$7,lookup!$P$3:$P$7)</f>
        <v>#N/A</v>
      </c>
      <c r="AI891" t="e">
        <f>_xlfn.XLOOKUP('Order Entry'!AG891,lookup!$O$3:$O$7,lookup!$Q$3:$Q$7)</f>
        <v>#N/A</v>
      </c>
      <c r="AJ891">
        <f t="shared" si="140"/>
        <v>0</v>
      </c>
      <c r="AK891" t="e">
        <f>_xlfn.XLOOKUP(C891,table_Termination[Connector],table_Termination[Plate_Hole])</f>
        <v>#N/A</v>
      </c>
      <c r="AL891" t="e">
        <f>_xlfn.XLOOKUP(V891,lookup!$AD$68:$AD$72,lookup!$AC$68:$AC$72)</f>
        <v>#N/A</v>
      </c>
      <c r="AM891" s="44" t="str" cm="1">
        <f t="array" ref="AM891">IF(C891="","",IF(_xlfn.XLOOKUP(C891,table_Termination[Connector],table_Termination[Plate_Hole])=1.6,{"4x4","1G"},IF(_xlfn.XLOOKUP(C891,table_Termination[Connector],table_Termination[Plate_Hole])=2.1,"4x4","None")))</f>
        <v/>
      </c>
      <c r="AO891" s="44" t="str" cm="1">
        <f t="array" ref="AO891">IF(AM891="","None",_xlfn.XLOOKUP(_xlfn.ANCHORARRAY(AM891),lookup!$AC$68:$AC$72,lookup!$AD$68:$AD$72))</f>
        <v>None</v>
      </c>
      <c r="AQ891" s="44" t="s">
        <v>283</v>
      </c>
      <c r="AR891" t="str">
        <f>IF(C891="","",_xlfn.XLOOKUP(_xlfn.XLOOKUP(C891,table_Termination[Connector],table_Termination[SQD_Breaker]),Table_Breaker[breaker],Table_Breaker[Description]))</f>
        <v/>
      </c>
      <c r="AS891" t="str">
        <f>IF(C891="","",_xlfn.XLOOKUP(_xlfn.XLOOKUP(C891,table_Termination[Connector],table_Termination[HV_Siem_Breaker]),Table_Breaker[breaker],Table_Breaker[Description],""))</f>
        <v/>
      </c>
      <c r="AT891" s="44" t="s">
        <v>283</v>
      </c>
      <c r="AU891" t="e">
        <f t="shared" si="144"/>
        <v>#N/A</v>
      </c>
      <c r="AV891" t="e">
        <f t="shared" si="145"/>
        <v>#N/A</v>
      </c>
      <c r="AW891" s="44" t="str" cm="1">
        <f t="array" ref="AW891">IF(D891="","",_xlfn.TOROW(lookup!A1072:A1084))</f>
        <v/>
      </c>
    </row>
    <row r="892" spans="1:49" x14ac:dyDescent="0.25">
      <c r="A892" s="56">
        <v>883</v>
      </c>
      <c r="B892" s="57" t="str">
        <f t="shared" si="141"/>
        <v/>
      </c>
      <c r="C892" s="58"/>
      <c r="D892" s="58"/>
      <c r="E892" s="57"/>
      <c r="F892" s="57" t="str">
        <f t="shared" si="142"/>
        <v/>
      </c>
      <c r="G892" s="57"/>
      <c r="H892" s="59"/>
      <c r="I892" s="59" t="s">
        <v>183</v>
      </c>
      <c r="J892" s="59" t="s">
        <v>183</v>
      </c>
      <c r="K892" s="59"/>
      <c r="L892" s="60" t="str">
        <f t="shared" si="146"/>
        <v/>
      </c>
      <c r="M892" s="60" t="str">
        <f t="shared" si="147"/>
        <v/>
      </c>
      <c r="N892" s="59"/>
      <c r="O892" s="59"/>
      <c r="P892" s="61"/>
      <c r="Q892" s="61"/>
      <c r="R892" s="62" t="str">
        <f>IF(C892="","",_xlfn.XLOOKUP(C892,table_Termination[Connector],table_Termination[Conduit_Size]))</f>
        <v/>
      </c>
      <c r="S892" s="63" t="str">
        <f>IF(C892="","",_xlfn.XLOOKUP(C892,table_Termination[Connector],table_Termination[Wire AWG]))</f>
        <v/>
      </c>
      <c r="T892" s="64" t="str">
        <f t="shared" si="139"/>
        <v/>
      </c>
      <c r="U892" s="65" t="str">
        <f>IF(C892="","",LEFT(_xlfn.XLOOKUP(C892,table_Termination[Connector],table_Termination[Voltage]),3))</f>
        <v/>
      </c>
      <c r="V892" s="66" t="str">
        <f t="shared" si="148"/>
        <v/>
      </c>
      <c r="W892" s="64" t="str" cm="1">
        <f t="array" aca="1" ref="W892" ca="1">IF(C892="","",IF(D892="MCC","------",IF(K892="","Black",_xlfn.XLOOKUP(K892,Table_RotateWireColor[circuit],INDIRECT("Table_RotateWireColor["&amp;U892&amp;"]")))))</f>
        <v/>
      </c>
      <c r="X892" s="64" t="str" cm="1">
        <f t="array" aca="1" ref="X892" ca="1">IF(C892="","",IF(D892="MCC","-----",IF(AH892=1,"-",IF(K892="","Red",_xlfn.XLOOKUP(L892,Table_RotateWireColor[circuit],INDIRECT("Table_RotateWireColor["&amp;U892&amp;"]"))))))</f>
        <v/>
      </c>
      <c r="Y892" s="64" t="str" cm="1">
        <f t="array" aca="1" ref="Y892" ca="1">IF(C892="","",IF(D892="MCC","-----",IF(AH892&lt;=2,"-",IF(K892="","Blue",_xlfn.XLOOKUP(M892,Table_RotateWireColor[circuit],INDIRECT("Table_RotateWireColor["&amp;U892&amp;"]"))))))</f>
        <v/>
      </c>
      <c r="Z892" s="64" t="str" cm="1">
        <f t="array" aca="1" ref="Z892" ca="1">IF(C892="","",IF(D892="MCC","-----",IF(AI892&lt;&gt;1,"-",IF(K892="","White",_xlfn.XLOOKUP("N",Table_RotateWireColor[circuit],INDIRECT("Table_RotateWireColor["&amp;U892&amp;"]"))))))</f>
        <v/>
      </c>
      <c r="AA892" s="64" t="str">
        <f t="shared" si="143"/>
        <v/>
      </c>
      <c r="AB892" s="67" t="str">
        <f>IF(C892="","","PWxx-"&amp;_xlfn.XLOOKUP(C892,table_Termination[Connector],table_Termination[Abbreviation])&amp;"T-xxSALx("&amp;IF(D892="LFMC",0,IF(D892="MCC",1,3))&amp;IF(Q892="Bolt",1,0)&amp;IF(AL892="None",0,IF(AL892="1G",1,IF(AL892="4x4",2,3)))&amp;")")</f>
        <v/>
      </c>
      <c r="AC892" s="68" t="str">
        <f>IF(D892="MCC","MC Cable Wire Colors "&amp;_xlfn.XLOOKUP(C892,table_Termination[Connector],table_Termination[MCC_Wire_Colors]),"")</f>
        <v/>
      </c>
      <c r="AD892" s="69"/>
      <c r="AG892" t="e">
        <f>IF(AND(LEFT(C892,2)="L6",_xlfn.NUMBERVALUE(LEFT(U892,3))&gt;250),"1ph",_xlfn.XLOOKUP(C892,table_Termination[Connector],table_Termination[Phasing]))</f>
        <v>#N/A</v>
      </c>
      <c r="AH892" t="e">
        <f>_xlfn.XLOOKUP('Order Entry'!AG892,lookup!$O$3:$O$7,lookup!$P$3:$P$7)</f>
        <v>#N/A</v>
      </c>
      <c r="AI892" t="e">
        <f>_xlfn.XLOOKUP('Order Entry'!AG892,lookup!$O$3:$O$7,lookup!$Q$3:$Q$7)</f>
        <v>#N/A</v>
      </c>
      <c r="AJ892">
        <f t="shared" si="140"/>
        <v>0</v>
      </c>
      <c r="AK892" t="e">
        <f>_xlfn.XLOOKUP(C892,table_Termination[Connector],table_Termination[Plate_Hole])</f>
        <v>#N/A</v>
      </c>
      <c r="AL892" t="e">
        <f>_xlfn.XLOOKUP(V892,lookup!$AD$68:$AD$72,lookup!$AC$68:$AC$72)</f>
        <v>#N/A</v>
      </c>
      <c r="AM892" s="44" t="str" cm="1">
        <f t="array" ref="AM892">IF(C892="","",IF(_xlfn.XLOOKUP(C892,table_Termination[Connector],table_Termination[Plate_Hole])=1.6,{"4x4","1G"},IF(_xlfn.XLOOKUP(C892,table_Termination[Connector],table_Termination[Plate_Hole])=2.1,"4x4","None")))</f>
        <v/>
      </c>
      <c r="AO892" s="44" t="str" cm="1">
        <f t="array" ref="AO892">IF(AM892="","None",_xlfn.XLOOKUP(_xlfn.ANCHORARRAY(AM892),lookup!$AC$68:$AC$72,lookup!$AD$68:$AD$72))</f>
        <v>None</v>
      </c>
      <c r="AQ892" s="44" t="s">
        <v>283</v>
      </c>
      <c r="AR892" t="str">
        <f>IF(C892="","",_xlfn.XLOOKUP(_xlfn.XLOOKUP(C892,table_Termination[Connector],table_Termination[SQD_Breaker]),Table_Breaker[breaker],Table_Breaker[Description]))</f>
        <v/>
      </c>
      <c r="AS892" t="str">
        <f>IF(C892="","",_xlfn.XLOOKUP(_xlfn.XLOOKUP(C892,table_Termination[Connector],table_Termination[HV_Siem_Breaker]),Table_Breaker[breaker],Table_Breaker[Description],""))</f>
        <v/>
      </c>
      <c r="AT892" s="44" t="s">
        <v>283</v>
      </c>
      <c r="AU892" t="e">
        <f t="shared" si="144"/>
        <v>#N/A</v>
      </c>
      <c r="AV892" t="e">
        <f t="shared" si="145"/>
        <v>#N/A</v>
      </c>
      <c r="AW892" s="44" t="str" cm="1">
        <f t="array" ref="AW892">IF(D892="","",_xlfn.TOROW(lookup!A1073:A1085))</f>
        <v/>
      </c>
    </row>
    <row r="893" spans="1:49" x14ac:dyDescent="0.25">
      <c r="A893" s="56">
        <v>884</v>
      </c>
      <c r="B893" s="57" t="str">
        <f t="shared" si="141"/>
        <v/>
      </c>
      <c r="C893" s="58"/>
      <c r="D893" s="58"/>
      <c r="E893" s="57"/>
      <c r="F893" s="57" t="str">
        <f t="shared" si="142"/>
        <v/>
      </c>
      <c r="G893" s="57"/>
      <c r="H893" s="59"/>
      <c r="I893" s="59" t="s">
        <v>183</v>
      </c>
      <c r="J893" s="59" t="s">
        <v>183</v>
      </c>
      <c r="K893" s="59"/>
      <c r="L893" s="60" t="str">
        <f t="shared" si="146"/>
        <v/>
      </c>
      <c r="M893" s="60" t="str">
        <f t="shared" si="147"/>
        <v/>
      </c>
      <c r="N893" s="59"/>
      <c r="O893" s="59"/>
      <c r="P893" s="61"/>
      <c r="Q893" s="61"/>
      <c r="R893" s="62" t="str">
        <f>IF(C893="","",_xlfn.XLOOKUP(C893,table_Termination[Connector],table_Termination[Conduit_Size]))</f>
        <v/>
      </c>
      <c r="S893" s="63" t="str">
        <f>IF(C893="","",_xlfn.XLOOKUP(C893,table_Termination[Connector],table_Termination[Wire AWG]))</f>
        <v/>
      </c>
      <c r="T893" s="64" t="str">
        <f t="shared" si="139"/>
        <v/>
      </c>
      <c r="U893" s="65" t="str">
        <f>IF(C893="","",LEFT(_xlfn.XLOOKUP(C893,table_Termination[Connector],table_Termination[Voltage]),3))</f>
        <v/>
      </c>
      <c r="V893" s="66" t="str">
        <f t="shared" si="148"/>
        <v/>
      </c>
      <c r="W893" s="64" t="str" cm="1">
        <f t="array" aca="1" ref="W893" ca="1">IF(C893="","",IF(D893="MCC","------",IF(K893="","Black",_xlfn.XLOOKUP(K893,Table_RotateWireColor[circuit],INDIRECT("Table_RotateWireColor["&amp;U893&amp;"]")))))</f>
        <v/>
      </c>
      <c r="X893" s="64" t="str" cm="1">
        <f t="array" aca="1" ref="X893" ca="1">IF(C893="","",IF(D893="MCC","-----",IF(AH893=1,"-",IF(K893="","Red",_xlfn.XLOOKUP(L893,Table_RotateWireColor[circuit],INDIRECT("Table_RotateWireColor["&amp;U893&amp;"]"))))))</f>
        <v/>
      </c>
      <c r="Y893" s="64" t="str" cm="1">
        <f t="array" aca="1" ref="Y893" ca="1">IF(C893="","",IF(D893="MCC","-----",IF(AH893&lt;=2,"-",IF(K893="","Blue",_xlfn.XLOOKUP(M893,Table_RotateWireColor[circuit],INDIRECT("Table_RotateWireColor["&amp;U893&amp;"]"))))))</f>
        <v/>
      </c>
      <c r="Z893" s="64" t="str" cm="1">
        <f t="array" aca="1" ref="Z893" ca="1">IF(C893="","",IF(D893="MCC","-----",IF(AI893&lt;&gt;1,"-",IF(K893="","White",_xlfn.XLOOKUP("N",Table_RotateWireColor[circuit],INDIRECT("Table_RotateWireColor["&amp;U893&amp;"]"))))))</f>
        <v/>
      </c>
      <c r="AA893" s="64" t="str">
        <f t="shared" si="143"/>
        <v/>
      </c>
      <c r="AB893" s="67" t="str">
        <f>IF(C893="","","PWxx-"&amp;_xlfn.XLOOKUP(C893,table_Termination[Connector],table_Termination[Abbreviation])&amp;"T-xxSALx("&amp;IF(D893="LFMC",0,IF(D893="MCC",1,3))&amp;IF(Q893="Bolt",1,0)&amp;IF(AL893="None",0,IF(AL893="1G",1,IF(AL893="4x4",2,3)))&amp;")")</f>
        <v/>
      </c>
      <c r="AC893" s="68" t="str">
        <f>IF(D893="MCC","MC Cable Wire Colors "&amp;_xlfn.XLOOKUP(C893,table_Termination[Connector],table_Termination[MCC_Wire_Colors]),"")</f>
        <v/>
      </c>
      <c r="AD893" s="69"/>
      <c r="AG893" t="e">
        <f>IF(AND(LEFT(C893,2)="L6",_xlfn.NUMBERVALUE(LEFT(U893,3))&gt;250),"1ph",_xlfn.XLOOKUP(C893,table_Termination[Connector],table_Termination[Phasing]))</f>
        <v>#N/A</v>
      </c>
      <c r="AH893" t="e">
        <f>_xlfn.XLOOKUP('Order Entry'!AG893,lookup!$O$3:$O$7,lookup!$P$3:$P$7)</f>
        <v>#N/A</v>
      </c>
      <c r="AI893" t="e">
        <f>_xlfn.XLOOKUP('Order Entry'!AG893,lookup!$O$3:$O$7,lookup!$Q$3:$Q$7)</f>
        <v>#N/A</v>
      </c>
      <c r="AJ893">
        <f t="shared" si="140"/>
        <v>0</v>
      </c>
      <c r="AK893" t="e">
        <f>_xlfn.XLOOKUP(C893,table_Termination[Connector],table_Termination[Plate_Hole])</f>
        <v>#N/A</v>
      </c>
      <c r="AL893" t="e">
        <f>_xlfn.XLOOKUP(V893,lookup!$AD$68:$AD$72,lookup!$AC$68:$AC$72)</f>
        <v>#N/A</v>
      </c>
      <c r="AM893" s="44" t="str" cm="1">
        <f t="array" ref="AM893">IF(C893="","",IF(_xlfn.XLOOKUP(C893,table_Termination[Connector],table_Termination[Plate_Hole])=1.6,{"4x4","1G"},IF(_xlfn.XLOOKUP(C893,table_Termination[Connector],table_Termination[Plate_Hole])=2.1,"4x4","None")))</f>
        <v/>
      </c>
      <c r="AO893" s="44" t="str" cm="1">
        <f t="array" ref="AO893">IF(AM893="","None",_xlfn.XLOOKUP(_xlfn.ANCHORARRAY(AM893),lookup!$AC$68:$AC$72,lookup!$AD$68:$AD$72))</f>
        <v>None</v>
      </c>
      <c r="AQ893" s="44" t="s">
        <v>283</v>
      </c>
      <c r="AR893" t="str">
        <f>IF(C893="","",_xlfn.XLOOKUP(_xlfn.XLOOKUP(C893,table_Termination[Connector],table_Termination[SQD_Breaker]),Table_Breaker[breaker],Table_Breaker[Description]))</f>
        <v/>
      </c>
      <c r="AS893" t="str">
        <f>IF(C893="","",_xlfn.XLOOKUP(_xlfn.XLOOKUP(C893,table_Termination[Connector],table_Termination[HV_Siem_Breaker]),Table_Breaker[breaker],Table_Breaker[Description],""))</f>
        <v/>
      </c>
      <c r="AT893" s="44" t="s">
        <v>283</v>
      </c>
      <c r="AU893" t="e">
        <f t="shared" si="144"/>
        <v>#N/A</v>
      </c>
      <c r="AV893" t="e">
        <f t="shared" si="145"/>
        <v>#N/A</v>
      </c>
      <c r="AW893" s="44" t="str" cm="1">
        <f t="array" ref="AW893">IF(D893="","",_xlfn.TOROW(lookup!A1074:A1086))</f>
        <v/>
      </c>
    </row>
    <row r="894" spans="1:49" x14ac:dyDescent="0.25">
      <c r="A894" s="56">
        <v>885</v>
      </c>
      <c r="B894" s="57" t="str">
        <f t="shared" si="141"/>
        <v/>
      </c>
      <c r="C894" s="58"/>
      <c r="D894" s="58"/>
      <c r="E894" s="57"/>
      <c r="F894" s="57" t="str">
        <f t="shared" si="142"/>
        <v/>
      </c>
      <c r="G894" s="57"/>
      <c r="H894" s="59"/>
      <c r="I894" s="59" t="s">
        <v>183</v>
      </c>
      <c r="J894" s="59" t="s">
        <v>183</v>
      </c>
      <c r="K894" s="59"/>
      <c r="L894" s="60" t="str">
        <f t="shared" si="146"/>
        <v/>
      </c>
      <c r="M894" s="60" t="str">
        <f t="shared" si="147"/>
        <v/>
      </c>
      <c r="N894" s="59"/>
      <c r="O894" s="59"/>
      <c r="P894" s="61"/>
      <c r="Q894" s="61"/>
      <c r="R894" s="62" t="str">
        <f>IF(C894="","",_xlfn.XLOOKUP(C894,table_Termination[Connector],table_Termination[Conduit_Size]))</f>
        <v/>
      </c>
      <c r="S894" s="63" t="str">
        <f>IF(C894="","",_xlfn.XLOOKUP(C894,table_Termination[Connector],table_Termination[Wire AWG]))</f>
        <v/>
      </c>
      <c r="T894" s="64" t="str">
        <f t="shared" si="139"/>
        <v/>
      </c>
      <c r="U894" s="65" t="str">
        <f>IF(C894="","",LEFT(_xlfn.XLOOKUP(C894,table_Termination[Connector],table_Termination[Voltage]),3))</f>
        <v/>
      </c>
      <c r="V894" s="66" t="str">
        <f t="shared" si="148"/>
        <v/>
      </c>
      <c r="W894" s="64" t="str" cm="1">
        <f t="array" aca="1" ref="W894" ca="1">IF(C894="","",IF(D894="MCC","------",IF(K894="","Black",_xlfn.XLOOKUP(K894,Table_RotateWireColor[circuit],INDIRECT("Table_RotateWireColor["&amp;U894&amp;"]")))))</f>
        <v/>
      </c>
      <c r="X894" s="64" t="str" cm="1">
        <f t="array" aca="1" ref="X894" ca="1">IF(C894="","",IF(D894="MCC","-----",IF(AH894=1,"-",IF(K894="","Red",_xlfn.XLOOKUP(L894,Table_RotateWireColor[circuit],INDIRECT("Table_RotateWireColor["&amp;U894&amp;"]"))))))</f>
        <v/>
      </c>
      <c r="Y894" s="64" t="str" cm="1">
        <f t="array" aca="1" ref="Y894" ca="1">IF(C894="","",IF(D894="MCC","-----",IF(AH894&lt;=2,"-",IF(K894="","Blue",_xlfn.XLOOKUP(M894,Table_RotateWireColor[circuit],INDIRECT("Table_RotateWireColor["&amp;U894&amp;"]"))))))</f>
        <v/>
      </c>
      <c r="Z894" s="64" t="str" cm="1">
        <f t="array" aca="1" ref="Z894" ca="1">IF(C894="","",IF(D894="MCC","-----",IF(AI894&lt;&gt;1,"-",IF(K894="","White",_xlfn.XLOOKUP("N",Table_RotateWireColor[circuit],INDIRECT("Table_RotateWireColor["&amp;U894&amp;"]"))))))</f>
        <v/>
      </c>
      <c r="AA894" s="64" t="str">
        <f t="shared" si="143"/>
        <v/>
      </c>
      <c r="AB894" s="67" t="str">
        <f>IF(C894="","","PWxx-"&amp;_xlfn.XLOOKUP(C894,table_Termination[Connector],table_Termination[Abbreviation])&amp;"T-xxSALx("&amp;IF(D894="LFMC",0,IF(D894="MCC",1,3))&amp;IF(Q894="Bolt",1,0)&amp;IF(AL894="None",0,IF(AL894="1G",1,IF(AL894="4x4",2,3)))&amp;")")</f>
        <v/>
      </c>
      <c r="AC894" s="68" t="str">
        <f>IF(D894="MCC","MC Cable Wire Colors "&amp;_xlfn.XLOOKUP(C894,table_Termination[Connector],table_Termination[MCC_Wire_Colors]),"")</f>
        <v/>
      </c>
      <c r="AD894" s="69"/>
      <c r="AG894" t="e">
        <f>IF(AND(LEFT(C894,2)="L6",_xlfn.NUMBERVALUE(LEFT(U894,3))&gt;250),"1ph",_xlfn.XLOOKUP(C894,table_Termination[Connector],table_Termination[Phasing]))</f>
        <v>#N/A</v>
      </c>
      <c r="AH894" t="e">
        <f>_xlfn.XLOOKUP('Order Entry'!AG894,lookup!$O$3:$O$7,lookup!$P$3:$P$7)</f>
        <v>#N/A</v>
      </c>
      <c r="AI894" t="e">
        <f>_xlfn.XLOOKUP('Order Entry'!AG894,lookup!$O$3:$O$7,lookup!$Q$3:$Q$7)</f>
        <v>#N/A</v>
      </c>
      <c r="AJ894">
        <f t="shared" si="140"/>
        <v>0</v>
      </c>
      <c r="AK894" t="e">
        <f>_xlfn.XLOOKUP(C894,table_Termination[Connector],table_Termination[Plate_Hole])</f>
        <v>#N/A</v>
      </c>
      <c r="AL894" t="e">
        <f>_xlfn.XLOOKUP(V894,lookup!$AD$68:$AD$72,lookup!$AC$68:$AC$72)</f>
        <v>#N/A</v>
      </c>
      <c r="AM894" s="44" t="str" cm="1">
        <f t="array" ref="AM894">IF(C894="","",IF(_xlfn.XLOOKUP(C894,table_Termination[Connector],table_Termination[Plate_Hole])=1.6,{"4x4","1G"},IF(_xlfn.XLOOKUP(C894,table_Termination[Connector],table_Termination[Plate_Hole])=2.1,"4x4","None")))</f>
        <v/>
      </c>
      <c r="AO894" s="44" t="str" cm="1">
        <f t="array" ref="AO894">IF(AM894="","None",_xlfn.XLOOKUP(_xlfn.ANCHORARRAY(AM894),lookup!$AC$68:$AC$72,lookup!$AD$68:$AD$72))</f>
        <v>None</v>
      </c>
      <c r="AQ894" s="44" t="s">
        <v>283</v>
      </c>
      <c r="AR894" t="str">
        <f>IF(C894="","",_xlfn.XLOOKUP(_xlfn.XLOOKUP(C894,table_Termination[Connector],table_Termination[SQD_Breaker]),Table_Breaker[breaker],Table_Breaker[Description]))</f>
        <v/>
      </c>
      <c r="AS894" t="str">
        <f>IF(C894="","",_xlfn.XLOOKUP(_xlfn.XLOOKUP(C894,table_Termination[Connector],table_Termination[HV_Siem_Breaker]),Table_Breaker[breaker],Table_Breaker[Description],""))</f>
        <v/>
      </c>
      <c r="AT894" s="44" t="s">
        <v>283</v>
      </c>
      <c r="AU894" t="e">
        <f t="shared" si="144"/>
        <v>#N/A</v>
      </c>
      <c r="AV894" t="e">
        <f t="shared" si="145"/>
        <v>#N/A</v>
      </c>
      <c r="AW894" s="44" t="str" cm="1">
        <f t="array" ref="AW894">IF(D894="","",_xlfn.TOROW(lookup!A1075:A1087))</f>
        <v/>
      </c>
    </row>
    <row r="895" spans="1:49" x14ac:dyDescent="0.25">
      <c r="A895" s="56">
        <v>886</v>
      </c>
      <c r="B895" s="57" t="str">
        <f t="shared" si="141"/>
        <v/>
      </c>
      <c r="C895" s="58"/>
      <c r="D895" s="58"/>
      <c r="E895" s="57"/>
      <c r="F895" s="57" t="str">
        <f t="shared" si="142"/>
        <v/>
      </c>
      <c r="G895" s="57"/>
      <c r="H895" s="59"/>
      <c r="I895" s="59" t="s">
        <v>183</v>
      </c>
      <c r="J895" s="59" t="s">
        <v>183</v>
      </c>
      <c r="K895" s="59"/>
      <c r="L895" s="60" t="str">
        <f t="shared" si="146"/>
        <v/>
      </c>
      <c r="M895" s="60" t="str">
        <f t="shared" si="147"/>
        <v/>
      </c>
      <c r="N895" s="59"/>
      <c r="O895" s="59"/>
      <c r="P895" s="61"/>
      <c r="Q895" s="61"/>
      <c r="R895" s="62" t="str">
        <f>IF(C895="","",_xlfn.XLOOKUP(C895,table_Termination[Connector],table_Termination[Conduit_Size]))</f>
        <v/>
      </c>
      <c r="S895" s="63" t="str">
        <f>IF(C895="","",_xlfn.XLOOKUP(C895,table_Termination[Connector],table_Termination[Wire AWG]))</f>
        <v/>
      </c>
      <c r="T895" s="64" t="str">
        <f t="shared" si="139"/>
        <v/>
      </c>
      <c r="U895" s="65" t="str">
        <f>IF(C895="","",LEFT(_xlfn.XLOOKUP(C895,table_Termination[Connector],table_Termination[Voltage]),3))</f>
        <v/>
      </c>
      <c r="V895" s="66" t="str">
        <f t="shared" si="148"/>
        <v/>
      </c>
      <c r="W895" s="64" t="str" cm="1">
        <f t="array" aca="1" ref="W895" ca="1">IF(C895="","",IF(D895="MCC","------",IF(K895="","Black",_xlfn.XLOOKUP(K895,Table_RotateWireColor[circuit],INDIRECT("Table_RotateWireColor["&amp;U895&amp;"]")))))</f>
        <v/>
      </c>
      <c r="X895" s="64" t="str" cm="1">
        <f t="array" aca="1" ref="X895" ca="1">IF(C895="","",IF(D895="MCC","-----",IF(AH895=1,"-",IF(K895="","Red",_xlfn.XLOOKUP(L895,Table_RotateWireColor[circuit],INDIRECT("Table_RotateWireColor["&amp;U895&amp;"]"))))))</f>
        <v/>
      </c>
      <c r="Y895" s="64" t="str" cm="1">
        <f t="array" aca="1" ref="Y895" ca="1">IF(C895="","",IF(D895="MCC","-----",IF(AH895&lt;=2,"-",IF(K895="","Blue",_xlfn.XLOOKUP(M895,Table_RotateWireColor[circuit],INDIRECT("Table_RotateWireColor["&amp;U895&amp;"]"))))))</f>
        <v/>
      </c>
      <c r="Z895" s="64" t="str" cm="1">
        <f t="array" aca="1" ref="Z895" ca="1">IF(C895="","",IF(D895="MCC","-----",IF(AI895&lt;&gt;1,"-",IF(K895="","White",_xlfn.XLOOKUP("N",Table_RotateWireColor[circuit],INDIRECT("Table_RotateWireColor["&amp;U895&amp;"]"))))))</f>
        <v/>
      </c>
      <c r="AA895" s="64" t="str">
        <f t="shared" si="143"/>
        <v/>
      </c>
      <c r="AB895" s="67" t="str">
        <f>IF(C895="","","PWxx-"&amp;_xlfn.XLOOKUP(C895,table_Termination[Connector],table_Termination[Abbreviation])&amp;"T-xxSALx("&amp;IF(D895="LFMC",0,IF(D895="MCC",1,3))&amp;IF(Q895="Bolt",1,0)&amp;IF(AL895="None",0,IF(AL895="1G",1,IF(AL895="4x4",2,3)))&amp;")")</f>
        <v/>
      </c>
      <c r="AC895" s="68" t="str">
        <f>IF(D895="MCC","MC Cable Wire Colors "&amp;_xlfn.XLOOKUP(C895,table_Termination[Connector],table_Termination[MCC_Wire_Colors]),"")</f>
        <v/>
      </c>
      <c r="AD895" s="69"/>
      <c r="AG895" t="e">
        <f>IF(AND(LEFT(C895,2)="L6",_xlfn.NUMBERVALUE(LEFT(U895,3))&gt;250),"1ph",_xlfn.XLOOKUP(C895,table_Termination[Connector],table_Termination[Phasing]))</f>
        <v>#N/A</v>
      </c>
      <c r="AH895" t="e">
        <f>_xlfn.XLOOKUP('Order Entry'!AG895,lookup!$O$3:$O$7,lookup!$P$3:$P$7)</f>
        <v>#N/A</v>
      </c>
      <c r="AI895" t="e">
        <f>_xlfn.XLOOKUP('Order Entry'!AG895,lookup!$O$3:$O$7,lookup!$Q$3:$Q$7)</f>
        <v>#N/A</v>
      </c>
      <c r="AJ895">
        <f t="shared" si="140"/>
        <v>0</v>
      </c>
      <c r="AK895" t="e">
        <f>_xlfn.XLOOKUP(C895,table_Termination[Connector],table_Termination[Plate_Hole])</f>
        <v>#N/A</v>
      </c>
      <c r="AL895" t="e">
        <f>_xlfn.XLOOKUP(V895,lookup!$AD$68:$AD$72,lookup!$AC$68:$AC$72)</f>
        <v>#N/A</v>
      </c>
      <c r="AM895" s="44" t="str" cm="1">
        <f t="array" ref="AM895">IF(C895="","",IF(_xlfn.XLOOKUP(C895,table_Termination[Connector],table_Termination[Plate_Hole])=1.6,{"4x4","1G"},IF(_xlfn.XLOOKUP(C895,table_Termination[Connector],table_Termination[Plate_Hole])=2.1,"4x4","None")))</f>
        <v/>
      </c>
      <c r="AO895" s="44" t="str" cm="1">
        <f t="array" ref="AO895">IF(AM895="","None",_xlfn.XLOOKUP(_xlfn.ANCHORARRAY(AM895),lookup!$AC$68:$AC$72,lookup!$AD$68:$AD$72))</f>
        <v>None</v>
      </c>
      <c r="AQ895" s="44" t="s">
        <v>283</v>
      </c>
      <c r="AR895" t="str">
        <f>IF(C895="","",_xlfn.XLOOKUP(_xlfn.XLOOKUP(C895,table_Termination[Connector],table_Termination[SQD_Breaker]),Table_Breaker[breaker],Table_Breaker[Description]))</f>
        <v/>
      </c>
      <c r="AS895" t="str">
        <f>IF(C895="","",_xlfn.XLOOKUP(_xlfn.XLOOKUP(C895,table_Termination[Connector],table_Termination[HV_Siem_Breaker]),Table_Breaker[breaker],Table_Breaker[Description],""))</f>
        <v/>
      </c>
      <c r="AT895" s="44" t="s">
        <v>283</v>
      </c>
      <c r="AU895" t="e">
        <f t="shared" si="144"/>
        <v>#N/A</v>
      </c>
      <c r="AV895" t="e">
        <f t="shared" si="145"/>
        <v>#N/A</v>
      </c>
      <c r="AW895" s="44" t="str" cm="1">
        <f t="array" ref="AW895">IF(D895="","",_xlfn.TOROW(lookup!A1076:A1088))</f>
        <v/>
      </c>
    </row>
    <row r="896" spans="1:49" x14ac:dyDescent="0.25">
      <c r="A896" s="56">
        <v>887</v>
      </c>
      <c r="B896" s="57" t="str">
        <f t="shared" si="141"/>
        <v/>
      </c>
      <c r="C896" s="58"/>
      <c r="D896" s="58"/>
      <c r="E896" s="57"/>
      <c r="F896" s="57" t="str">
        <f t="shared" si="142"/>
        <v/>
      </c>
      <c r="G896" s="57"/>
      <c r="H896" s="59"/>
      <c r="I896" s="59" t="s">
        <v>183</v>
      </c>
      <c r="J896" s="59" t="s">
        <v>183</v>
      </c>
      <c r="K896" s="59"/>
      <c r="L896" s="60" t="str">
        <f t="shared" si="146"/>
        <v/>
      </c>
      <c r="M896" s="60" t="str">
        <f t="shared" si="147"/>
        <v/>
      </c>
      <c r="N896" s="59"/>
      <c r="O896" s="59"/>
      <c r="P896" s="61"/>
      <c r="Q896" s="61"/>
      <c r="R896" s="62" t="str">
        <f>IF(C896="","",_xlfn.XLOOKUP(C896,table_Termination[Connector],table_Termination[Conduit_Size]))</f>
        <v/>
      </c>
      <c r="S896" s="63" t="str">
        <f>IF(C896="","",_xlfn.XLOOKUP(C896,table_Termination[Connector],table_Termination[Wire AWG]))</f>
        <v/>
      </c>
      <c r="T896" s="64" t="str">
        <f t="shared" si="139"/>
        <v/>
      </c>
      <c r="U896" s="65" t="str">
        <f>IF(C896="","",LEFT(_xlfn.XLOOKUP(C896,table_Termination[Connector],table_Termination[Voltage]),3))</f>
        <v/>
      </c>
      <c r="V896" s="66" t="str">
        <f t="shared" si="148"/>
        <v/>
      </c>
      <c r="W896" s="64" t="str" cm="1">
        <f t="array" aca="1" ref="W896" ca="1">IF(C896="","",IF(D896="MCC","------",IF(K896="","Black",_xlfn.XLOOKUP(K896,Table_RotateWireColor[circuit],INDIRECT("Table_RotateWireColor["&amp;U896&amp;"]")))))</f>
        <v/>
      </c>
      <c r="X896" s="64" t="str" cm="1">
        <f t="array" aca="1" ref="X896" ca="1">IF(C896="","",IF(D896="MCC","-----",IF(AH896=1,"-",IF(K896="","Red",_xlfn.XLOOKUP(L896,Table_RotateWireColor[circuit],INDIRECT("Table_RotateWireColor["&amp;U896&amp;"]"))))))</f>
        <v/>
      </c>
      <c r="Y896" s="64" t="str" cm="1">
        <f t="array" aca="1" ref="Y896" ca="1">IF(C896="","",IF(D896="MCC","-----",IF(AH896&lt;=2,"-",IF(K896="","Blue",_xlfn.XLOOKUP(M896,Table_RotateWireColor[circuit],INDIRECT("Table_RotateWireColor["&amp;U896&amp;"]"))))))</f>
        <v/>
      </c>
      <c r="Z896" s="64" t="str" cm="1">
        <f t="array" aca="1" ref="Z896" ca="1">IF(C896="","",IF(D896="MCC","-----",IF(AI896&lt;&gt;1,"-",IF(K896="","White",_xlfn.XLOOKUP("N",Table_RotateWireColor[circuit],INDIRECT("Table_RotateWireColor["&amp;U896&amp;"]"))))))</f>
        <v/>
      </c>
      <c r="AA896" s="64" t="str">
        <f t="shared" si="143"/>
        <v/>
      </c>
      <c r="AB896" s="67" t="str">
        <f>IF(C896="","","PWxx-"&amp;_xlfn.XLOOKUP(C896,table_Termination[Connector],table_Termination[Abbreviation])&amp;"T-xxSALx("&amp;IF(D896="LFMC",0,IF(D896="MCC",1,3))&amp;IF(Q896="Bolt",1,0)&amp;IF(AL896="None",0,IF(AL896="1G",1,IF(AL896="4x4",2,3)))&amp;")")</f>
        <v/>
      </c>
      <c r="AC896" s="68" t="str">
        <f>IF(D896="MCC","MC Cable Wire Colors "&amp;_xlfn.XLOOKUP(C896,table_Termination[Connector],table_Termination[MCC_Wire_Colors]),"")</f>
        <v/>
      </c>
      <c r="AD896" s="69"/>
      <c r="AG896" t="e">
        <f>IF(AND(LEFT(C896,2)="L6",_xlfn.NUMBERVALUE(LEFT(U896,3))&gt;250),"1ph",_xlfn.XLOOKUP(C896,table_Termination[Connector],table_Termination[Phasing]))</f>
        <v>#N/A</v>
      </c>
      <c r="AH896" t="e">
        <f>_xlfn.XLOOKUP('Order Entry'!AG896,lookup!$O$3:$O$7,lookup!$P$3:$P$7)</f>
        <v>#N/A</v>
      </c>
      <c r="AI896" t="e">
        <f>_xlfn.XLOOKUP('Order Entry'!AG896,lookup!$O$3:$O$7,lookup!$Q$3:$Q$7)</f>
        <v>#N/A</v>
      </c>
      <c r="AJ896">
        <f t="shared" si="140"/>
        <v>0</v>
      </c>
      <c r="AK896" t="e">
        <f>_xlfn.XLOOKUP(C896,table_Termination[Connector],table_Termination[Plate_Hole])</f>
        <v>#N/A</v>
      </c>
      <c r="AL896" t="e">
        <f>_xlfn.XLOOKUP(V896,lookup!$AD$68:$AD$72,lookup!$AC$68:$AC$72)</f>
        <v>#N/A</v>
      </c>
      <c r="AM896" s="44" t="str" cm="1">
        <f t="array" ref="AM896">IF(C896="","",IF(_xlfn.XLOOKUP(C896,table_Termination[Connector],table_Termination[Plate_Hole])=1.6,{"4x4","1G"},IF(_xlfn.XLOOKUP(C896,table_Termination[Connector],table_Termination[Plate_Hole])=2.1,"4x4","None")))</f>
        <v/>
      </c>
      <c r="AO896" s="44" t="str" cm="1">
        <f t="array" ref="AO896">IF(AM896="","None",_xlfn.XLOOKUP(_xlfn.ANCHORARRAY(AM896),lookup!$AC$68:$AC$72,lookup!$AD$68:$AD$72))</f>
        <v>None</v>
      </c>
      <c r="AQ896" s="44" t="s">
        <v>283</v>
      </c>
      <c r="AR896" t="str">
        <f>IF(C896="","",_xlfn.XLOOKUP(_xlfn.XLOOKUP(C896,table_Termination[Connector],table_Termination[SQD_Breaker]),Table_Breaker[breaker],Table_Breaker[Description]))</f>
        <v/>
      </c>
      <c r="AS896" t="str">
        <f>IF(C896="","",_xlfn.XLOOKUP(_xlfn.XLOOKUP(C896,table_Termination[Connector],table_Termination[HV_Siem_Breaker]),Table_Breaker[breaker],Table_Breaker[Description],""))</f>
        <v/>
      </c>
      <c r="AT896" s="44" t="s">
        <v>283</v>
      </c>
      <c r="AU896" t="e">
        <f t="shared" si="144"/>
        <v>#N/A</v>
      </c>
      <c r="AV896" t="e">
        <f t="shared" si="145"/>
        <v>#N/A</v>
      </c>
      <c r="AW896" s="44" t="str" cm="1">
        <f t="array" ref="AW896">IF(D896="","",_xlfn.TOROW(lookup!A1077:A1089))</f>
        <v/>
      </c>
    </row>
    <row r="897" spans="1:49" x14ac:dyDescent="0.25">
      <c r="A897" s="56">
        <v>888</v>
      </c>
      <c r="B897" s="57" t="str">
        <f t="shared" si="141"/>
        <v/>
      </c>
      <c r="C897" s="58"/>
      <c r="D897" s="58"/>
      <c r="E897" s="57"/>
      <c r="F897" s="57" t="str">
        <f t="shared" si="142"/>
        <v/>
      </c>
      <c r="G897" s="57"/>
      <c r="H897" s="59"/>
      <c r="I897" s="59" t="s">
        <v>183</v>
      </c>
      <c r="J897" s="59" t="s">
        <v>183</v>
      </c>
      <c r="K897" s="59"/>
      <c r="L897" s="60" t="str">
        <f t="shared" si="146"/>
        <v/>
      </c>
      <c r="M897" s="60" t="str">
        <f t="shared" si="147"/>
        <v/>
      </c>
      <c r="N897" s="59"/>
      <c r="O897" s="59"/>
      <c r="P897" s="61"/>
      <c r="Q897" s="61"/>
      <c r="R897" s="62" t="str">
        <f>IF(C897="","",_xlfn.XLOOKUP(C897,table_Termination[Connector],table_Termination[Conduit_Size]))</f>
        <v/>
      </c>
      <c r="S897" s="63" t="str">
        <f>IF(C897="","",_xlfn.XLOOKUP(C897,table_Termination[Connector],table_Termination[Wire AWG]))</f>
        <v/>
      </c>
      <c r="T897" s="64" t="str">
        <f t="shared" si="139"/>
        <v/>
      </c>
      <c r="U897" s="65" t="str">
        <f>IF(C897="","",LEFT(_xlfn.XLOOKUP(C897,table_Termination[Connector],table_Termination[Voltage]),3))</f>
        <v/>
      </c>
      <c r="V897" s="66" t="str">
        <f t="shared" si="148"/>
        <v/>
      </c>
      <c r="W897" s="64" t="str" cm="1">
        <f t="array" aca="1" ref="W897" ca="1">IF(C897="","",IF(D897="MCC","------",IF(K897="","Black",_xlfn.XLOOKUP(K897,Table_RotateWireColor[circuit],INDIRECT("Table_RotateWireColor["&amp;U897&amp;"]")))))</f>
        <v/>
      </c>
      <c r="X897" s="64" t="str" cm="1">
        <f t="array" aca="1" ref="X897" ca="1">IF(C897="","",IF(D897="MCC","-----",IF(AH897=1,"-",IF(K897="","Red",_xlfn.XLOOKUP(L897,Table_RotateWireColor[circuit],INDIRECT("Table_RotateWireColor["&amp;U897&amp;"]"))))))</f>
        <v/>
      </c>
      <c r="Y897" s="64" t="str" cm="1">
        <f t="array" aca="1" ref="Y897" ca="1">IF(C897="","",IF(D897="MCC","-----",IF(AH897&lt;=2,"-",IF(K897="","Blue",_xlfn.XLOOKUP(M897,Table_RotateWireColor[circuit],INDIRECT("Table_RotateWireColor["&amp;U897&amp;"]"))))))</f>
        <v/>
      </c>
      <c r="Z897" s="64" t="str" cm="1">
        <f t="array" aca="1" ref="Z897" ca="1">IF(C897="","",IF(D897="MCC","-----",IF(AI897&lt;&gt;1,"-",IF(K897="","White",_xlfn.XLOOKUP("N",Table_RotateWireColor[circuit],INDIRECT("Table_RotateWireColor["&amp;U897&amp;"]"))))))</f>
        <v/>
      </c>
      <c r="AA897" s="64" t="str">
        <f t="shared" si="143"/>
        <v/>
      </c>
      <c r="AB897" s="67" t="str">
        <f>IF(C897="","","PWxx-"&amp;_xlfn.XLOOKUP(C897,table_Termination[Connector],table_Termination[Abbreviation])&amp;"T-xxSALx("&amp;IF(D897="LFMC",0,IF(D897="MCC",1,3))&amp;IF(Q897="Bolt",1,0)&amp;IF(AL897="None",0,IF(AL897="1G",1,IF(AL897="4x4",2,3)))&amp;")")</f>
        <v/>
      </c>
      <c r="AC897" s="68" t="str">
        <f>IF(D897="MCC","MC Cable Wire Colors "&amp;_xlfn.XLOOKUP(C897,table_Termination[Connector],table_Termination[MCC_Wire_Colors]),"")</f>
        <v/>
      </c>
      <c r="AD897" s="69"/>
      <c r="AG897" t="e">
        <f>IF(AND(LEFT(C897,2)="L6",_xlfn.NUMBERVALUE(LEFT(U897,3))&gt;250),"1ph",_xlfn.XLOOKUP(C897,table_Termination[Connector],table_Termination[Phasing]))</f>
        <v>#N/A</v>
      </c>
      <c r="AH897" t="e">
        <f>_xlfn.XLOOKUP('Order Entry'!AG897,lookup!$O$3:$O$7,lookup!$P$3:$P$7)</f>
        <v>#N/A</v>
      </c>
      <c r="AI897" t="e">
        <f>_xlfn.XLOOKUP('Order Entry'!AG897,lookup!$O$3:$O$7,lookup!$Q$3:$Q$7)</f>
        <v>#N/A</v>
      </c>
      <c r="AJ897">
        <f t="shared" si="140"/>
        <v>0</v>
      </c>
      <c r="AK897" t="e">
        <f>_xlfn.XLOOKUP(C897,table_Termination[Connector],table_Termination[Plate_Hole])</f>
        <v>#N/A</v>
      </c>
      <c r="AL897" t="e">
        <f>_xlfn.XLOOKUP(V897,lookup!$AD$68:$AD$72,lookup!$AC$68:$AC$72)</f>
        <v>#N/A</v>
      </c>
      <c r="AM897" s="44" t="str" cm="1">
        <f t="array" ref="AM897">IF(C897="","",IF(_xlfn.XLOOKUP(C897,table_Termination[Connector],table_Termination[Plate_Hole])=1.6,{"4x4","1G"},IF(_xlfn.XLOOKUP(C897,table_Termination[Connector],table_Termination[Plate_Hole])=2.1,"4x4","None")))</f>
        <v/>
      </c>
      <c r="AO897" s="44" t="str" cm="1">
        <f t="array" ref="AO897">IF(AM897="","None",_xlfn.XLOOKUP(_xlfn.ANCHORARRAY(AM897),lookup!$AC$68:$AC$72,lookup!$AD$68:$AD$72))</f>
        <v>None</v>
      </c>
      <c r="AQ897" s="44" t="s">
        <v>283</v>
      </c>
      <c r="AR897" t="str">
        <f>IF(C897="","",_xlfn.XLOOKUP(_xlfn.XLOOKUP(C897,table_Termination[Connector],table_Termination[SQD_Breaker]),Table_Breaker[breaker],Table_Breaker[Description]))</f>
        <v/>
      </c>
      <c r="AS897" t="str">
        <f>IF(C897="","",_xlfn.XLOOKUP(_xlfn.XLOOKUP(C897,table_Termination[Connector],table_Termination[HV_Siem_Breaker]),Table_Breaker[breaker],Table_Breaker[Description],""))</f>
        <v/>
      </c>
      <c r="AT897" s="44" t="s">
        <v>283</v>
      </c>
      <c r="AU897" t="e">
        <f t="shared" si="144"/>
        <v>#N/A</v>
      </c>
      <c r="AV897" t="e">
        <f t="shared" si="145"/>
        <v>#N/A</v>
      </c>
      <c r="AW897" s="44" t="str" cm="1">
        <f t="array" ref="AW897">IF(D897="","",_xlfn.TOROW(lookup!A1078:A1090))</f>
        <v/>
      </c>
    </row>
    <row r="898" spans="1:49" x14ac:dyDescent="0.25">
      <c r="A898" s="56">
        <v>889</v>
      </c>
      <c r="B898" s="57" t="str">
        <f t="shared" si="141"/>
        <v/>
      </c>
      <c r="C898" s="58"/>
      <c r="D898" s="58"/>
      <c r="E898" s="57"/>
      <c r="F898" s="57" t="str">
        <f t="shared" si="142"/>
        <v/>
      </c>
      <c r="G898" s="57"/>
      <c r="H898" s="59"/>
      <c r="I898" s="59" t="s">
        <v>183</v>
      </c>
      <c r="J898" s="59" t="s">
        <v>183</v>
      </c>
      <c r="K898" s="59"/>
      <c r="L898" s="60" t="str">
        <f t="shared" si="146"/>
        <v/>
      </c>
      <c r="M898" s="60" t="str">
        <f t="shared" si="147"/>
        <v/>
      </c>
      <c r="N898" s="59"/>
      <c r="O898" s="59"/>
      <c r="P898" s="61"/>
      <c r="Q898" s="61"/>
      <c r="R898" s="62" t="str">
        <f>IF(C898="","",_xlfn.XLOOKUP(C898,table_Termination[Connector],table_Termination[Conduit_Size]))</f>
        <v/>
      </c>
      <c r="S898" s="63" t="str">
        <f>IF(C898="","",_xlfn.XLOOKUP(C898,table_Termination[Connector],table_Termination[Wire AWG]))</f>
        <v/>
      </c>
      <c r="T898" s="64" t="str">
        <f t="shared" si="139"/>
        <v/>
      </c>
      <c r="U898" s="65" t="str">
        <f>IF(C898="","",LEFT(_xlfn.XLOOKUP(C898,table_Termination[Connector],table_Termination[Voltage]),3))</f>
        <v/>
      </c>
      <c r="V898" s="66" t="str">
        <f t="shared" si="148"/>
        <v/>
      </c>
      <c r="W898" s="64" t="str" cm="1">
        <f t="array" aca="1" ref="W898" ca="1">IF(C898="","",IF(D898="MCC","------",IF(K898="","Black",_xlfn.XLOOKUP(K898,Table_RotateWireColor[circuit],INDIRECT("Table_RotateWireColor["&amp;U898&amp;"]")))))</f>
        <v/>
      </c>
      <c r="X898" s="64" t="str" cm="1">
        <f t="array" aca="1" ref="X898" ca="1">IF(C898="","",IF(D898="MCC","-----",IF(AH898=1,"-",IF(K898="","Red",_xlfn.XLOOKUP(L898,Table_RotateWireColor[circuit],INDIRECT("Table_RotateWireColor["&amp;U898&amp;"]"))))))</f>
        <v/>
      </c>
      <c r="Y898" s="64" t="str" cm="1">
        <f t="array" aca="1" ref="Y898" ca="1">IF(C898="","",IF(D898="MCC","-----",IF(AH898&lt;=2,"-",IF(K898="","Blue",_xlfn.XLOOKUP(M898,Table_RotateWireColor[circuit],INDIRECT("Table_RotateWireColor["&amp;U898&amp;"]"))))))</f>
        <v/>
      </c>
      <c r="Z898" s="64" t="str" cm="1">
        <f t="array" aca="1" ref="Z898" ca="1">IF(C898="","",IF(D898="MCC","-----",IF(AI898&lt;&gt;1,"-",IF(K898="","White",_xlfn.XLOOKUP("N",Table_RotateWireColor[circuit],INDIRECT("Table_RotateWireColor["&amp;U898&amp;"]"))))))</f>
        <v/>
      </c>
      <c r="AA898" s="64" t="str">
        <f t="shared" si="143"/>
        <v/>
      </c>
      <c r="AB898" s="67" t="str">
        <f>IF(C898="","","PWxx-"&amp;_xlfn.XLOOKUP(C898,table_Termination[Connector],table_Termination[Abbreviation])&amp;"T-xxSALx("&amp;IF(D898="LFMC",0,IF(D898="MCC",1,3))&amp;IF(Q898="Bolt",1,0)&amp;IF(AL898="None",0,IF(AL898="1G",1,IF(AL898="4x4",2,3)))&amp;")")</f>
        <v/>
      </c>
      <c r="AC898" s="68" t="str">
        <f>IF(D898="MCC","MC Cable Wire Colors "&amp;_xlfn.XLOOKUP(C898,table_Termination[Connector],table_Termination[MCC_Wire_Colors]),"")</f>
        <v/>
      </c>
      <c r="AD898" s="69"/>
      <c r="AG898" t="e">
        <f>IF(AND(LEFT(C898,2)="L6",_xlfn.NUMBERVALUE(LEFT(U898,3))&gt;250),"1ph",_xlfn.XLOOKUP(C898,table_Termination[Connector],table_Termination[Phasing]))</f>
        <v>#N/A</v>
      </c>
      <c r="AH898" t="e">
        <f>_xlfn.XLOOKUP('Order Entry'!AG898,lookup!$O$3:$O$7,lookup!$P$3:$P$7)</f>
        <v>#N/A</v>
      </c>
      <c r="AI898" t="e">
        <f>_xlfn.XLOOKUP('Order Entry'!AG898,lookup!$O$3:$O$7,lookup!$Q$3:$Q$7)</f>
        <v>#N/A</v>
      </c>
      <c r="AJ898">
        <f t="shared" si="140"/>
        <v>0</v>
      </c>
      <c r="AK898" t="e">
        <f>_xlfn.XLOOKUP(C898,table_Termination[Connector],table_Termination[Plate_Hole])</f>
        <v>#N/A</v>
      </c>
      <c r="AL898" t="e">
        <f>_xlfn.XLOOKUP(V898,lookup!$AD$68:$AD$72,lookup!$AC$68:$AC$72)</f>
        <v>#N/A</v>
      </c>
      <c r="AM898" s="44" t="str" cm="1">
        <f t="array" ref="AM898">IF(C898="","",IF(_xlfn.XLOOKUP(C898,table_Termination[Connector],table_Termination[Plate_Hole])=1.6,{"4x4","1G"},IF(_xlfn.XLOOKUP(C898,table_Termination[Connector],table_Termination[Plate_Hole])=2.1,"4x4","None")))</f>
        <v/>
      </c>
      <c r="AO898" s="44" t="str" cm="1">
        <f t="array" ref="AO898">IF(AM898="","None",_xlfn.XLOOKUP(_xlfn.ANCHORARRAY(AM898),lookup!$AC$68:$AC$72,lookup!$AD$68:$AD$72))</f>
        <v>None</v>
      </c>
      <c r="AQ898" s="44" t="s">
        <v>283</v>
      </c>
      <c r="AR898" t="str">
        <f>IF(C898="","",_xlfn.XLOOKUP(_xlfn.XLOOKUP(C898,table_Termination[Connector],table_Termination[SQD_Breaker]),Table_Breaker[breaker],Table_Breaker[Description]))</f>
        <v/>
      </c>
      <c r="AS898" t="str">
        <f>IF(C898="","",_xlfn.XLOOKUP(_xlfn.XLOOKUP(C898,table_Termination[Connector],table_Termination[HV_Siem_Breaker]),Table_Breaker[breaker],Table_Breaker[Description],""))</f>
        <v/>
      </c>
      <c r="AT898" s="44" t="s">
        <v>283</v>
      </c>
      <c r="AU898" t="e">
        <f t="shared" si="144"/>
        <v>#N/A</v>
      </c>
      <c r="AV898" t="e">
        <f t="shared" si="145"/>
        <v>#N/A</v>
      </c>
      <c r="AW898" s="44" t="str" cm="1">
        <f t="array" ref="AW898">IF(D898="","",_xlfn.TOROW(lookup!A1079:A1091))</f>
        <v/>
      </c>
    </row>
    <row r="899" spans="1:49" x14ac:dyDescent="0.25">
      <c r="A899" s="56">
        <v>890</v>
      </c>
      <c r="B899" s="57" t="str">
        <f t="shared" si="141"/>
        <v/>
      </c>
      <c r="C899" s="58"/>
      <c r="D899" s="58"/>
      <c r="E899" s="57"/>
      <c r="F899" s="57" t="str">
        <f t="shared" si="142"/>
        <v/>
      </c>
      <c r="G899" s="57"/>
      <c r="H899" s="59"/>
      <c r="I899" s="59" t="s">
        <v>183</v>
      </c>
      <c r="J899" s="59" t="s">
        <v>183</v>
      </c>
      <c r="K899" s="59"/>
      <c r="L899" s="60" t="str">
        <f t="shared" si="146"/>
        <v/>
      </c>
      <c r="M899" s="60" t="str">
        <f t="shared" si="147"/>
        <v/>
      </c>
      <c r="N899" s="59"/>
      <c r="O899" s="59"/>
      <c r="P899" s="61"/>
      <c r="Q899" s="61"/>
      <c r="R899" s="62" t="str">
        <f>IF(C899="","",_xlfn.XLOOKUP(C899,table_Termination[Connector],table_Termination[Conduit_Size]))</f>
        <v/>
      </c>
      <c r="S899" s="63" t="str">
        <f>IF(C899="","",_xlfn.XLOOKUP(C899,table_Termination[Connector],table_Termination[Wire AWG]))</f>
        <v/>
      </c>
      <c r="T899" s="64" t="str">
        <f t="shared" si="139"/>
        <v/>
      </c>
      <c r="U899" s="65" t="str">
        <f>IF(C899="","",LEFT(_xlfn.XLOOKUP(C899,table_Termination[Connector],table_Termination[Voltage]),3))</f>
        <v/>
      </c>
      <c r="V899" s="66" t="str">
        <f t="shared" si="148"/>
        <v/>
      </c>
      <c r="W899" s="64" t="str" cm="1">
        <f t="array" aca="1" ref="W899" ca="1">IF(C899="","",IF(D899="MCC","------",IF(K899="","Black",_xlfn.XLOOKUP(K899,Table_RotateWireColor[circuit],INDIRECT("Table_RotateWireColor["&amp;U899&amp;"]")))))</f>
        <v/>
      </c>
      <c r="X899" s="64" t="str" cm="1">
        <f t="array" aca="1" ref="X899" ca="1">IF(C899="","",IF(D899="MCC","-----",IF(AH899=1,"-",IF(K899="","Red",_xlfn.XLOOKUP(L899,Table_RotateWireColor[circuit],INDIRECT("Table_RotateWireColor["&amp;U899&amp;"]"))))))</f>
        <v/>
      </c>
      <c r="Y899" s="64" t="str" cm="1">
        <f t="array" aca="1" ref="Y899" ca="1">IF(C899="","",IF(D899="MCC","-----",IF(AH899&lt;=2,"-",IF(K899="","Blue",_xlfn.XLOOKUP(M899,Table_RotateWireColor[circuit],INDIRECT("Table_RotateWireColor["&amp;U899&amp;"]"))))))</f>
        <v/>
      </c>
      <c r="Z899" s="64" t="str" cm="1">
        <f t="array" aca="1" ref="Z899" ca="1">IF(C899="","",IF(D899="MCC","-----",IF(AI899&lt;&gt;1,"-",IF(K899="","White",_xlfn.XLOOKUP("N",Table_RotateWireColor[circuit],INDIRECT("Table_RotateWireColor["&amp;U899&amp;"]"))))))</f>
        <v/>
      </c>
      <c r="AA899" s="64" t="str">
        <f t="shared" si="143"/>
        <v/>
      </c>
      <c r="AB899" s="67" t="str">
        <f>IF(C899="","","PWxx-"&amp;_xlfn.XLOOKUP(C899,table_Termination[Connector],table_Termination[Abbreviation])&amp;"T-xxSALx("&amp;IF(D899="LFMC",0,IF(D899="MCC",1,3))&amp;IF(Q899="Bolt",1,0)&amp;IF(AL899="None",0,IF(AL899="1G",1,IF(AL899="4x4",2,3)))&amp;")")</f>
        <v/>
      </c>
      <c r="AC899" s="68" t="str">
        <f>IF(D899="MCC","MC Cable Wire Colors "&amp;_xlfn.XLOOKUP(C899,table_Termination[Connector],table_Termination[MCC_Wire_Colors]),"")</f>
        <v/>
      </c>
      <c r="AD899" s="69"/>
      <c r="AG899" t="e">
        <f>IF(AND(LEFT(C899,2)="L6",_xlfn.NUMBERVALUE(LEFT(U899,3))&gt;250),"1ph",_xlfn.XLOOKUP(C899,table_Termination[Connector],table_Termination[Phasing]))</f>
        <v>#N/A</v>
      </c>
      <c r="AH899" t="e">
        <f>_xlfn.XLOOKUP('Order Entry'!AG899,lookup!$O$3:$O$7,lookup!$P$3:$P$7)</f>
        <v>#N/A</v>
      </c>
      <c r="AI899" t="e">
        <f>_xlfn.XLOOKUP('Order Entry'!AG899,lookup!$O$3:$O$7,lookup!$Q$3:$Q$7)</f>
        <v>#N/A</v>
      </c>
      <c r="AJ899">
        <f t="shared" si="140"/>
        <v>0</v>
      </c>
      <c r="AK899" t="e">
        <f>_xlfn.XLOOKUP(C899,table_Termination[Connector],table_Termination[Plate_Hole])</f>
        <v>#N/A</v>
      </c>
      <c r="AL899" t="e">
        <f>_xlfn.XLOOKUP(V899,lookup!$AD$68:$AD$72,lookup!$AC$68:$AC$72)</f>
        <v>#N/A</v>
      </c>
      <c r="AM899" s="44" t="str" cm="1">
        <f t="array" ref="AM899">IF(C899="","",IF(_xlfn.XLOOKUP(C899,table_Termination[Connector],table_Termination[Plate_Hole])=1.6,{"4x4","1G"},IF(_xlfn.XLOOKUP(C899,table_Termination[Connector],table_Termination[Plate_Hole])=2.1,"4x4","None")))</f>
        <v/>
      </c>
      <c r="AO899" s="44" t="str" cm="1">
        <f t="array" ref="AO899">IF(AM899="","None",_xlfn.XLOOKUP(_xlfn.ANCHORARRAY(AM899),lookup!$AC$68:$AC$72,lookup!$AD$68:$AD$72))</f>
        <v>None</v>
      </c>
      <c r="AQ899" s="44" t="s">
        <v>283</v>
      </c>
      <c r="AR899" t="str">
        <f>IF(C899="","",_xlfn.XLOOKUP(_xlfn.XLOOKUP(C899,table_Termination[Connector],table_Termination[SQD_Breaker]),Table_Breaker[breaker],Table_Breaker[Description]))</f>
        <v/>
      </c>
      <c r="AS899" t="str">
        <f>IF(C899="","",_xlfn.XLOOKUP(_xlfn.XLOOKUP(C899,table_Termination[Connector],table_Termination[HV_Siem_Breaker]),Table_Breaker[breaker],Table_Breaker[Description],""))</f>
        <v/>
      </c>
      <c r="AT899" s="44" t="s">
        <v>283</v>
      </c>
      <c r="AU899" t="e">
        <f t="shared" si="144"/>
        <v>#N/A</v>
      </c>
      <c r="AV899" t="e">
        <f t="shared" si="145"/>
        <v>#N/A</v>
      </c>
      <c r="AW899" s="44" t="str" cm="1">
        <f t="array" ref="AW899">IF(D899="","",_xlfn.TOROW(lookup!A1080:A1092))</f>
        <v/>
      </c>
    </row>
    <row r="900" spans="1:49" x14ac:dyDescent="0.25">
      <c r="A900" s="56">
        <v>891</v>
      </c>
      <c r="B900" s="57" t="str">
        <f t="shared" si="141"/>
        <v/>
      </c>
      <c r="C900" s="58"/>
      <c r="D900" s="58"/>
      <c r="E900" s="57"/>
      <c r="F900" s="57" t="str">
        <f t="shared" si="142"/>
        <v/>
      </c>
      <c r="G900" s="57"/>
      <c r="H900" s="59"/>
      <c r="I900" s="59" t="s">
        <v>183</v>
      </c>
      <c r="J900" s="59" t="s">
        <v>183</v>
      </c>
      <c r="K900" s="59"/>
      <c r="L900" s="60" t="str">
        <f t="shared" si="146"/>
        <v/>
      </c>
      <c r="M900" s="60" t="str">
        <f t="shared" si="147"/>
        <v/>
      </c>
      <c r="N900" s="59"/>
      <c r="O900" s="59"/>
      <c r="P900" s="61"/>
      <c r="Q900" s="61"/>
      <c r="R900" s="62" t="str">
        <f>IF(C900="","",_xlfn.XLOOKUP(C900,table_Termination[Connector],table_Termination[Conduit_Size]))</f>
        <v/>
      </c>
      <c r="S900" s="63" t="str">
        <f>IF(C900="","",_xlfn.XLOOKUP(C900,table_Termination[Connector],table_Termination[Wire AWG]))</f>
        <v/>
      </c>
      <c r="T900" s="64" t="str">
        <f t="shared" si="139"/>
        <v/>
      </c>
      <c r="U900" s="65" t="str">
        <f>IF(C900="","",LEFT(_xlfn.XLOOKUP(C900,table_Termination[Connector],table_Termination[Voltage]),3))</f>
        <v/>
      </c>
      <c r="V900" s="66" t="str">
        <f t="shared" si="148"/>
        <v/>
      </c>
      <c r="W900" s="64" t="str" cm="1">
        <f t="array" aca="1" ref="W900" ca="1">IF(C900="","",IF(D900="MCC","------",IF(K900="","Black",_xlfn.XLOOKUP(K900,Table_RotateWireColor[circuit],INDIRECT("Table_RotateWireColor["&amp;U900&amp;"]")))))</f>
        <v/>
      </c>
      <c r="X900" s="64" t="str" cm="1">
        <f t="array" aca="1" ref="X900" ca="1">IF(C900="","",IF(D900="MCC","-----",IF(AH900=1,"-",IF(K900="","Red",_xlfn.XLOOKUP(L900,Table_RotateWireColor[circuit],INDIRECT("Table_RotateWireColor["&amp;U900&amp;"]"))))))</f>
        <v/>
      </c>
      <c r="Y900" s="64" t="str" cm="1">
        <f t="array" aca="1" ref="Y900" ca="1">IF(C900="","",IF(D900="MCC","-----",IF(AH900&lt;=2,"-",IF(K900="","Blue",_xlfn.XLOOKUP(M900,Table_RotateWireColor[circuit],INDIRECT("Table_RotateWireColor["&amp;U900&amp;"]"))))))</f>
        <v/>
      </c>
      <c r="Z900" s="64" t="str" cm="1">
        <f t="array" aca="1" ref="Z900" ca="1">IF(C900="","",IF(D900="MCC","-----",IF(AI900&lt;&gt;1,"-",IF(K900="","White",_xlfn.XLOOKUP("N",Table_RotateWireColor[circuit],INDIRECT("Table_RotateWireColor["&amp;U900&amp;"]"))))))</f>
        <v/>
      </c>
      <c r="AA900" s="64" t="str">
        <f t="shared" si="143"/>
        <v/>
      </c>
      <c r="AB900" s="67" t="str">
        <f>IF(C900="","","PWxx-"&amp;_xlfn.XLOOKUP(C900,table_Termination[Connector],table_Termination[Abbreviation])&amp;"T-xxSALx("&amp;IF(D900="LFMC",0,IF(D900="MCC",1,3))&amp;IF(Q900="Bolt",1,0)&amp;IF(AL900="None",0,IF(AL900="1G",1,IF(AL900="4x4",2,3)))&amp;")")</f>
        <v/>
      </c>
      <c r="AC900" s="68" t="str">
        <f>IF(D900="MCC","MC Cable Wire Colors "&amp;_xlfn.XLOOKUP(C900,table_Termination[Connector],table_Termination[MCC_Wire_Colors]),"")</f>
        <v/>
      </c>
      <c r="AD900" s="69"/>
      <c r="AG900" t="e">
        <f>IF(AND(LEFT(C900,2)="L6",_xlfn.NUMBERVALUE(LEFT(U900,3))&gt;250),"1ph",_xlfn.XLOOKUP(C900,table_Termination[Connector],table_Termination[Phasing]))</f>
        <v>#N/A</v>
      </c>
      <c r="AH900" t="e">
        <f>_xlfn.XLOOKUP('Order Entry'!AG900,lookup!$O$3:$O$7,lookup!$P$3:$P$7)</f>
        <v>#N/A</v>
      </c>
      <c r="AI900" t="e">
        <f>_xlfn.XLOOKUP('Order Entry'!AG900,lookup!$O$3:$O$7,lookup!$Q$3:$Q$7)</f>
        <v>#N/A</v>
      </c>
      <c r="AJ900">
        <f t="shared" si="140"/>
        <v>0</v>
      </c>
      <c r="AK900" t="e">
        <f>_xlfn.XLOOKUP(C900,table_Termination[Connector],table_Termination[Plate_Hole])</f>
        <v>#N/A</v>
      </c>
      <c r="AL900" t="e">
        <f>_xlfn.XLOOKUP(V900,lookup!$AD$68:$AD$72,lookup!$AC$68:$AC$72)</f>
        <v>#N/A</v>
      </c>
      <c r="AM900" s="44" t="str" cm="1">
        <f t="array" ref="AM900">IF(C900="","",IF(_xlfn.XLOOKUP(C900,table_Termination[Connector],table_Termination[Plate_Hole])=1.6,{"4x4","1G"},IF(_xlfn.XLOOKUP(C900,table_Termination[Connector],table_Termination[Plate_Hole])=2.1,"4x4","None")))</f>
        <v/>
      </c>
      <c r="AO900" s="44" t="str" cm="1">
        <f t="array" ref="AO900">IF(AM900="","None",_xlfn.XLOOKUP(_xlfn.ANCHORARRAY(AM900),lookup!$AC$68:$AC$72,lookup!$AD$68:$AD$72))</f>
        <v>None</v>
      </c>
      <c r="AQ900" s="44" t="s">
        <v>283</v>
      </c>
      <c r="AR900" t="str">
        <f>IF(C900="","",_xlfn.XLOOKUP(_xlfn.XLOOKUP(C900,table_Termination[Connector],table_Termination[SQD_Breaker]),Table_Breaker[breaker],Table_Breaker[Description]))</f>
        <v/>
      </c>
      <c r="AS900" t="str">
        <f>IF(C900="","",_xlfn.XLOOKUP(_xlfn.XLOOKUP(C900,table_Termination[Connector],table_Termination[HV_Siem_Breaker]),Table_Breaker[breaker],Table_Breaker[Description],""))</f>
        <v/>
      </c>
      <c r="AT900" s="44" t="s">
        <v>283</v>
      </c>
      <c r="AU900" t="e">
        <f t="shared" si="144"/>
        <v>#N/A</v>
      </c>
      <c r="AV900" t="e">
        <f t="shared" si="145"/>
        <v>#N/A</v>
      </c>
      <c r="AW900" s="44" t="str" cm="1">
        <f t="array" ref="AW900">IF(D900="","",_xlfn.TOROW(lookup!A1081:A1093))</f>
        <v/>
      </c>
    </row>
    <row r="901" spans="1:49" x14ac:dyDescent="0.25">
      <c r="A901" s="56">
        <v>892</v>
      </c>
      <c r="B901" s="57" t="str">
        <f t="shared" si="141"/>
        <v/>
      </c>
      <c r="C901" s="58"/>
      <c r="D901" s="58"/>
      <c r="E901" s="57"/>
      <c r="F901" s="57" t="str">
        <f t="shared" si="142"/>
        <v/>
      </c>
      <c r="G901" s="57"/>
      <c r="H901" s="59"/>
      <c r="I901" s="59" t="s">
        <v>183</v>
      </c>
      <c r="J901" s="59" t="s">
        <v>183</v>
      </c>
      <c r="K901" s="59"/>
      <c r="L901" s="60" t="str">
        <f t="shared" si="146"/>
        <v/>
      </c>
      <c r="M901" s="60" t="str">
        <f t="shared" si="147"/>
        <v/>
      </c>
      <c r="N901" s="59"/>
      <c r="O901" s="59"/>
      <c r="P901" s="61"/>
      <c r="Q901" s="61"/>
      <c r="R901" s="62" t="str">
        <f>IF(C901="","",_xlfn.XLOOKUP(C901,table_Termination[Connector],table_Termination[Conduit_Size]))</f>
        <v/>
      </c>
      <c r="S901" s="63" t="str">
        <f>IF(C901="","",_xlfn.XLOOKUP(C901,table_Termination[Connector],table_Termination[Wire AWG]))</f>
        <v/>
      </c>
      <c r="T901" s="64" t="str">
        <f t="shared" si="139"/>
        <v/>
      </c>
      <c r="U901" s="65" t="str">
        <f>IF(C901="","",LEFT(_xlfn.XLOOKUP(C901,table_Termination[Connector],table_Termination[Voltage]),3))</f>
        <v/>
      </c>
      <c r="V901" s="66" t="str">
        <f t="shared" si="148"/>
        <v/>
      </c>
      <c r="W901" s="64" t="str" cm="1">
        <f t="array" aca="1" ref="W901" ca="1">IF(C901="","",IF(D901="MCC","------",IF(K901="","Black",_xlfn.XLOOKUP(K901,Table_RotateWireColor[circuit],INDIRECT("Table_RotateWireColor["&amp;U901&amp;"]")))))</f>
        <v/>
      </c>
      <c r="X901" s="64" t="str" cm="1">
        <f t="array" aca="1" ref="X901" ca="1">IF(C901="","",IF(D901="MCC","-----",IF(AH901=1,"-",IF(K901="","Red",_xlfn.XLOOKUP(L901,Table_RotateWireColor[circuit],INDIRECT("Table_RotateWireColor["&amp;U901&amp;"]"))))))</f>
        <v/>
      </c>
      <c r="Y901" s="64" t="str" cm="1">
        <f t="array" aca="1" ref="Y901" ca="1">IF(C901="","",IF(D901="MCC","-----",IF(AH901&lt;=2,"-",IF(K901="","Blue",_xlfn.XLOOKUP(M901,Table_RotateWireColor[circuit],INDIRECT("Table_RotateWireColor["&amp;U901&amp;"]"))))))</f>
        <v/>
      </c>
      <c r="Z901" s="64" t="str" cm="1">
        <f t="array" aca="1" ref="Z901" ca="1">IF(C901="","",IF(D901="MCC","-----",IF(AI901&lt;&gt;1,"-",IF(K901="","White",_xlfn.XLOOKUP("N",Table_RotateWireColor[circuit],INDIRECT("Table_RotateWireColor["&amp;U901&amp;"]"))))))</f>
        <v/>
      </c>
      <c r="AA901" s="64" t="str">
        <f t="shared" si="143"/>
        <v/>
      </c>
      <c r="AB901" s="67" t="str">
        <f>IF(C901="","","PWxx-"&amp;_xlfn.XLOOKUP(C901,table_Termination[Connector],table_Termination[Abbreviation])&amp;"T-xxSALx("&amp;IF(D901="LFMC",0,IF(D901="MCC",1,3))&amp;IF(Q901="Bolt",1,0)&amp;IF(AL901="None",0,IF(AL901="1G",1,IF(AL901="4x4",2,3)))&amp;")")</f>
        <v/>
      </c>
      <c r="AC901" s="68" t="str">
        <f>IF(D901="MCC","MC Cable Wire Colors "&amp;_xlfn.XLOOKUP(C901,table_Termination[Connector],table_Termination[MCC_Wire_Colors]),"")</f>
        <v/>
      </c>
      <c r="AD901" s="69"/>
      <c r="AG901" t="e">
        <f>IF(AND(LEFT(C901,2)="L6",_xlfn.NUMBERVALUE(LEFT(U901,3))&gt;250),"1ph",_xlfn.XLOOKUP(C901,table_Termination[Connector],table_Termination[Phasing]))</f>
        <v>#N/A</v>
      </c>
      <c r="AH901" t="e">
        <f>_xlfn.XLOOKUP('Order Entry'!AG901,lookup!$O$3:$O$7,lookup!$P$3:$P$7)</f>
        <v>#N/A</v>
      </c>
      <c r="AI901" t="e">
        <f>_xlfn.XLOOKUP('Order Entry'!AG901,lookup!$O$3:$O$7,lookup!$Q$3:$Q$7)</f>
        <v>#N/A</v>
      </c>
      <c r="AJ901">
        <f t="shared" si="140"/>
        <v>0</v>
      </c>
      <c r="AK901" t="e">
        <f>_xlfn.XLOOKUP(C901,table_Termination[Connector],table_Termination[Plate_Hole])</f>
        <v>#N/A</v>
      </c>
      <c r="AL901" t="e">
        <f>_xlfn.XLOOKUP(V901,lookup!$AD$68:$AD$72,lookup!$AC$68:$AC$72)</f>
        <v>#N/A</v>
      </c>
      <c r="AM901" s="44" t="str" cm="1">
        <f t="array" ref="AM901">IF(C901="","",IF(_xlfn.XLOOKUP(C901,table_Termination[Connector],table_Termination[Plate_Hole])=1.6,{"4x4","1G"},IF(_xlfn.XLOOKUP(C901,table_Termination[Connector],table_Termination[Plate_Hole])=2.1,"4x4","None")))</f>
        <v/>
      </c>
      <c r="AO901" s="44" t="str" cm="1">
        <f t="array" ref="AO901">IF(AM901="","None",_xlfn.XLOOKUP(_xlfn.ANCHORARRAY(AM901),lookup!$AC$68:$AC$72,lookup!$AD$68:$AD$72))</f>
        <v>None</v>
      </c>
      <c r="AQ901" s="44" t="s">
        <v>283</v>
      </c>
      <c r="AR901" t="str">
        <f>IF(C901="","",_xlfn.XLOOKUP(_xlfn.XLOOKUP(C901,table_Termination[Connector],table_Termination[SQD_Breaker]),Table_Breaker[breaker],Table_Breaker[Description]))</f>
        <v/>
      </c>
      <c r="AS901" t="str">
        <f>IF(C901="","",_xlfn.XLOOKUP(_xlfn.XLOOKUP(C901,table_Termination[Connector],table_Termination[HV_Siem_Breaker]),Table_Breaker[breaker],Table_Breaker[Description],""))</f>
        <v/>
      </c>
      <c r="AT901" s="44" t="s">
        <v>283</v>
      </c>
      <c r="AU901" t="e">
        <f t="shared" si="144"/>
        <v>#N/A</v>
      </c>
      <c r="AV901" t="e">
        <f t="shared" si="145"/>
        <v>#N/A</v>
      </c>
      <c r="AW901" s="44" t="str" cm="1">
        <f t="array" ref="AW901">IF(D901="","",_xlfn.TOROW(lookup!A1082:A1094))</f>
        <v/>
      </c>
    </row>
    <row r="902" spans="1:49" x14ac:dyDescent="0.25">
      <c r="A902" s="56">
        <v>893</v>
      </c>
      <c r="B902" s="57" t="str">
        <f t="shared" si="141"/>
        <v/>
      </c>
      <c r="C902" s="58"/>
      <c r="D902" s="58"/>
      <c r="E902" s="57"/>
      <c r="F902" s="57" t="str">
        <f t="shared" si="142"/>
        <v/>
      </c>
      <c r="G902" s="57"/>
      <c r="H902" s="59"/>
      <c r="I902" s="59" t="s">
        <v>183</v>
      </c>
      <c r="J902" s="59" t="s">
        <v>183</v>
      </c>
      <c r="K902" s="59"/>
      <c r="L902" s="60" t="str">
        <f t="shared" si="146"/>
        <v/>
      </c>
      <c r="M902" s="60" t="str">
        <f t="shared" si="147"/>
        <v/>
      </c>
      <c r="N902" s="59"/>
      <c r="O902" s="59"/>
      <c r="P902" s="61"/>
      <c r="Q902" s="61"/>
      <c r="R902" s="62" t="str">
        <f>IF(C902="","",_xlfn.XLOOKUP(C902,table_Termination[Connector],table_Termination[Conduit_Size]))</f>
        <v/>
      </c>
      <c r="S902" s="63" t="str">
        <f>IF(C902="","",_xlfn.XLOOKUP(C902,table_Termination[Connector],table_Termination[Wire AWG]))</f>
        <v/>
      </c>
      <c r="T902" s="64" t="str">
        <f t="shared" si="139"/>
        <v/>
      </c>
      <c r="U902" s="65" t="str">
        <f>IF(C902="","",LEFT(_xlfn.XLOOKUP(C902,table_Termination[Connector],table_Termination[Voltage]),3))</f>
        <v/>
      </c>
      <c r="V902" s="66" t="str">
        <f t="shared" si="148"/>
        <v/>
      </c>
      <c r="W902" s="64" t="str" cm="1">
        <f t="array" aca="1" ref="W902" ca="1">IF(C902="","",IF(D902="MCC","------",IF(K902="","Black",_xlfn.XLOOKUP(K902,Table_RotateWireColor[circuit],INDIRECT("Table_RotateWireColor["&amp;U902&amp;"]")))))</f>
        <v/>
      </c>
      <c r="X902" s="64" t="str" cm="1">
        <f t="array" aca="1" ref="X902" ca="1">IF(C902="","",IF(D902="MCC","-----",IF(AH902=1,"-",IF(K902="","Red",_xlfn.XLOOKUP(L902,Table_RotateWireColor[circuit],INDIRECT("Table_RotateWireColor["&amp;U902&amp;"]"))))))</f>
        <v/>
      </c>
      <c r="Y902" s="64" t="str" cm="1">
        <f t="array" aca="1" ref="Y902" ca="1">IF(C902="","",IF(D902="MCC","-----",IF(AH902&lt;=2,"-",IF(K902="","Blue",_xlfn.XLOOKUP(M902,Table_RotateWireColor[circuit],INDIRECT("Table_RotateWireColor["&amp;U902&amp;"]"))))))</f>
        <v/>
      </c>
      <c r="Z902" s="64" t="str" cm="1">
        <f t="array" aca="1" ref="Z902" ca="1">IF(C902="","",IF(D902="MCC","-----",IF(AI902&lt;&gt;1,"-",IF(K902="","White",_xlfn.XLOOKUP("N",Table_RotateWireColor[circuit],INDIRECT("Table_RotateWireColor["&amp;U902&amp;"]"))))))</f>
        <v/>
      </c>
      <c r="AA902" s="64" t="str">
        <f t="shared" si="143"/>
        <v/>
      </c>
      <c r="AB902" s="67" t="str">
        <f>IF(C902="","","PWxx-"&amp;_xlfn.XLOOKUP(C902,table_Termination[Connector],table_Termination[Abbreviation])&amp;"T-xxSALx("&amp;IF(D902="LFMC",0,IF(D902="MCC",1,3))&amp;IF(Q902="Bolt",1,0)&amp;IF(AL902="None",0,IF(AL902="1G",1,IF(AL902="4x4",2,3)))&amp;")")</f>
        <v/>
      </c>
      <c r="AC902" s="68" t="str">
        <f>IF(D902="MCC","MC Cable Wire Colors "&amp;_xlfn.XLOOKUP(C902,table_Termination[Connector],table_Termination[MCC_Wire_Colors]),"")</f>
        <v/>
      </c>
      <c r="AD902" s="69"/>
      <c r="AG902" t="e">
        <f>IF(AND(LEFT(C902,2)="L6",_xlfn.NUMBERVALUE(LEFT(U902,3))&gt;250),"1ph",_xlfn.XLOOKUP(C902,table_Termination[Connector],table_Termination[Phasing]))</f>
        <v>#N/A</v>
      </c>
      <c r="AH902" t="e">
        <f>_xlfn.XLOOKUP('Order Entry'!AG902,lookup!$O$3:$O$7,lookup!$P$3:$P$7)</f>
        <v>#N/A</v>
      </c>
      <c r="AI902" t="e">
        <f>_xlfn.XLOOKUP('Order Entry'!AG902,lookup!$O$3:$O$7,lookup!$Q$3:$Q$7)</f>
        <v>#N/A</v>
      </c>
      <c r="AJ902">
        <f t="shared" si="140"/>
        <v>0</v>
      </c>
      <c r="AK902" t="e">
        <f>_xlfn.XLOOKUP(C902,table_Termination[Connector],table_Termination[Plate_Hole])</f>
        <v>#N/A</v>
      </c>
      <c r="AL902" t="e">
        <f>_xlfn.XLOOKUP(V902,lookup!$AD$68:$AD$72,lookup!$AC$68:$AC$72)</f>
        <v>#N/A</v>
      </c>
      <c r="AM902" s="44" t="str" cm="1">
        <f t="array" ref="AM902">IF(C902="","",IF(_xlfn.XLOOKUP(C902,table_Termination[Connector],table_Termination[Plate_Hole])=1.6,{"4x4","1G"},IF(_xlfn.XLOOKUP(C902,table_Termination[Connector],table_Termination[Plate_Hole])=2.1,"4x4","None")))</f>
        <v/>
      </c>
      <c r="AO902" s="44" t="str" cm="1">
        <f t="array" ref="AO902">IF(AM902="","None",_xlfn.XLOOKUP(_xlfn.ANCHORARRAY(AM902),lookup!$AC$68:$AC$72,lookup!$AD$68:$AD$72))</f>
        <v>None</v>
      </c>
      <c r="AQ902" s="44" t="s">
        <v>283</v>
      </c>
      <c r="AR902" t="str">
        <f>IF(C902="","",_xlfn.XLOOKUP(_xlfn.XLOOKUP(C902,table_Termination[Connector],table_Termination[SQD_Breaker]),Table_Breaker[breaker],Table_Breaker[Description]))</f>
        <v/>
      </c>
      <c r="AS902" t="str">
        <f>IF(C902="","",_xlfn.XLOOKUP(_xlfn.XLOOKUP(C902,table_Termination[Connector],table_Termination[HV_Siem_Breaker]),Table_Breaker[breaker],Table_Breaker[Description],""))</f>
        <v/>
      </c>
      <c r="AT902" s="44" t="s">
        <v>283</v>
      </c>
      <c r="AU902" t="e">
        <f t="shared" si="144"/>
        <v>#N/A</v>
      </c>
      <c r="AV902" t="e">
        <f t="shared" si="145"/>
        <v>#N/A</v>
      </c>
      <c r="AW902" s="44" t="str" cm="1">
        <f t="array" ref="AW902">IF(D902="","",_xlfn.TOROW(lookup!A1083:A1095))</f>
        <v/>
      </c>
    </row>
    <row r="903" spans="1:49" x14ac:dyDescent="0.25">
      <c r="A903" s="56">
        <v>894</v>
      </c>
      <c r="B903" s="57" t="str">
        <f t="shared" si="141"/>
        <v/>
      </c>
      <c r="C903" s="58"/>
      <c r="D903" s="58"/>
      <c r="E903" s="57"/>
      <c r="F903" s="57" t="str">
        <f t="shared" si="142"/>
        <v/>
      </c>
      <c r="G903" s="57"/>
      <c r="H903" s="59"/>
      <c r="I903" s="59" t="s">
        <v>183</v>
      </c>
      <c r="J903" s="59" t="s">
        <v>183</v>
      </c>
      <c r="K903" s="59"/>
      <c r="L903" s="60" t="str">
        <f t="shared" si="146"/>
        <v/>
      </c>
      <c r="M903" s="60" t="str">
        <f t="shared" si="147"/>
        <v/>
      </c>
      <c r="N903" s="59"/>
      <c r="O903" s="59"/>
      <c r="P903" s="61"/>
      <c r="Q903" s="61"/>
      <c r="R903" s="62" t="str">
        <f>IF(C903="","",_xlfn.XLOOKUP(C903,table_Termination[Connector],table_Termination[Conduit_Size]))</f>
        <v/>
      </c>
      <c r="S903" s="63" t="str">
        <f>IF(C903="","",_xlfn.XLOOKUP(C903,table_Termination[Connector],table_Termination[Wire AWG]))</f>
        <v/>
      </c>
      <c r="T903" s="64" t="str">
        <f t="shared" si="139"/>
        <v/>
      </c>
      <c r="U903" s="65" t="str">
        <f>IF(C903="","",LEFT(_xlfn.XLOOKUP(C903,table_Termination[Connector],table_Termination[Voltage]),3))</f>
        <v/>
      </c>
      <c r="V903" s="66" t="str">
        <f t="shared" si="148"/>
        <v/>
      </c>
      <c r="W903" s="64" t="str" cm="1">
        <f t="array" aca="1" ref="W903" ca="1">IF(C903="","",IF(D903="MCC","------",IF(K903="","Black",_xlfn.XLOOKUP(K903,Table_RotateWireColor[circuit],INDIRECT("Table_RotateWireColor["&amp;U903&amp;"]")))))</f>
        <v/>
      </c>
      <c r="X903" s="64" t="str" cm="1">
        <f t="array" aca="1" ref="X903" ca="1">IF(C903="","",IF(D903="MCC","-----",IF(AH903=1,"-",IF(K903="","Red",_xlfn.XLOOKUP(L903,Table_RotateWireColor[circuit],INDIRECT("Table_RotateWireColor["&amp;U903&amp;"]"))))))</f>
        <v/>
      </c>
      <c r="Y903" s="64" t="str" cm="1">
        <f t="array" aca="1" ref="Y903" ca="1">IF(C903="","",IF(D903="MCC","-----",IF(AH903&lt;=2,"-",IF(K903="","Blue",_xlfn.XLOOKUP(M903,Table_RotateWireColor[circuit],INDIRECT("Table_RotateWireColor["&amp;U903&amp;"]"))))))</f>
        <v/>
      </c>
      <c r="Z903" s="64" t="str" cm="1">
        <f t="array" aca="1" ref="Z903" ca="1">IF(C903="","",IF(D903="MCC","-----",IF(AI903&lt;&gt;1,"-",IF(K903="","White",_xlfn.XLOOKUP("N",Table_RotateWireColor[circuit],INDIRECT("Table_RotateWireColor["&amp;U903&amp;"]"))))))</f>
        <v/>
      </c>
      <c r="AA903" s="64" t="str">
        <f t="shared" si="143"/>
        <v/>
      </c>
      <c r="AB903" s="67" t="str">
        <f>IF(C903="","","PWxx-"&amp;_xlfn.XLOOKUP(C903,table_Termination[Connector],table_Termination[Abbreviation])&amp;"T-xxSALx("&amp;IF(D903="LFMC",0,IF(D903="MCC",1,3))&amp;IF(Q903="Bolt",1,0)&amp;IF(AL903="None",0,IF(AL903="1G",1,IF(AL903="4x4",2,3)))&amp;")")</f>
        <v/>
      </c>
      <c r="AC903" s="68" t="str">
        <f>IF(D903="MCC","MC Cable Wire Colors "&amp;_xlfn.XLOOKUP(C903,table_Termination[Connector],table_Termination[MCC_Wire_Colors]),"")</f>
        <v/>
      </c>
      <c r="AD903" s="69"/>
      <c r="AG903" t="e">
        <f>IF(AND(LEFT(C903,2)="L6",_xlfn.NUMBERVALUE(LEFT(U903,3))&gt;250),"1ph",_xlfn.XLOOKUP(C903,table_Termination[Connector],table_Termination[Phasing]))</f>
        <v>#N/A</v>
      </c>
      <c r="AH903" t="e">
        <f>_xlfn.XLOOKUP('Order Entry'!AG903,lookup!$O$3:$O$7,lookup!$P$3:$P$7)</f>
        <v>#N/A</v>
      </c>
      <c r="AI903" t="e">
        <f>_xlfn.XLOOKUP('Order Entry'!AG903,lookup!$O$3:$O$7,lookup!$Q$3:$Q$7)</f>
        <v>#N/A</v>
      </c>
      <c r="AJ903">
        <f t="shared" si="140"/>
        <v>0</v>
      </c>
      <c r="AK903" t="e">
        <f>_xlfn.XLOOKUP(C903,table_Termination[Connector],table_Termination[Plate_Hole])</f>
        <v>#N/A</v>
      </c>
      <c r="AL903" t="e">
        <f>_xlfn.XLOOKUP(V903,lookup!$AD$68:$AD$72,lookup!$AC$68:$AC$72)</f>
        <v>#N/A</v>
      </c>
      <c r="AM903" s="44" t="str" cm="1">
        <f t="array" ref="AM903">IF(C903="","",IF(_xlfn.XLOOKUP(C903,table_Termination[Connector],table_Termination[Plate_Hole])=1.6,{"4x4","1G"},IF(_xlfn.XLOOKUP(C903,table_Termination[Connector],table_Termination[Plate_Hole])=2.1,"4x4","None")))</f>
        <v/>
      </c>
      <c r="AO903" s="44" t="str" cm="1">
        <f t="array" ref="AO903">IF(AM903="","None",_xlfn.XLOOKUP(_xlfn.ANCHORARRAY(AM903),lookup!$AC$68:$AC$72,lookup!$AD$68:$AD$72))</f>
        <v>None</v>
      </c>
      <c r="AQ903" s="44" t="s">
        <v>283</v>
      </c>
      <c r="AR903" t="str">
        <f>IF(C903="","",_xlfn.XLOOKUP(_xlfn.XLOOKUP(C903,table_Termination[Connector],table_Termination[SQD_Breaker]),Table_Breaker[breaker],Table_Breaker[Description]))</f>
        <v/>
      </c>
      <c r="AS903" t="str">
        <f>IF(C903="","",_xlfn.XLOOKUP(_xlfn.XLOOKUP(C903,table_Termination[Connector],table_Termination[HV_Siem_Breaker]),Table_Breaker[breaker],Table_Breaker[Description],""))</f>
        <v/>
      </c>
      <c r="AT903" s="44" t="s">
        <v>283</v>
      </c>
      <c r="AU903" t="e">
        <f t="shared" si="144"/>
        <v>#N/A</v>
      </c>
      <c r="AV903" t="e">
        <f t="shared" si="145"/>
        <v>#N/A</v>
      </c>
      <c r="AW903" s="44" t="str" cm="1">
        <f t="array" ref="AW903">IF(D903="","",_xlfn.TOROW(lookup!A1084:A1096))</f>
        <v/>
      </c>
    </row>
    <row r="904" spans="1:49" x14ac:dyDescent="0.25">
      <c r="A904" s="56">
        <v>895</v>
      </c>
      <c r="B904" s="57" t="str">
        <f t="shared" si="141"/>
        <v/>
      </c>
      <c r="C904" s="58"/>
      <c r="D904" s="58"/>
      <c r="E904" s="57"/>
      <c r="F904" s="57" t="str">
        <f t="shared" si="142"/>
        <v/>
      </c>
      <c r="G904" s="57"/>
      <c r="H904" s="59"/>
      <c r="I904" s="59" t="s">
        <v>183</v>
      </c>
      <c r="J904" s="59" t="s">
        <v>183</v>
      </c>
      <c r="K904" s="59"/>
      <c r="L904" s="60" t="str">
        <f t="shared" si="146"/>
        <v/>
      </c>
      <c r="M904" s="60" t="str">
        <f t="shared" si="147"/>
        <v/>
      </c>
      <c r="N904" s="59"/>
      <c r="O904" s="59"/>
      <c r="P904" s="61"/>
      <c r="Q904" s="61"/>
      <c r="R904" s="62" t="str">
        <f>IF(C904="","",_xlfn.XLOOKUP(C904,table_Termination[Connector],table_Termination[Conduit_Size]))</f>
        <v/>
      </c>
      <c r="S904" s="63" t="str">
        <f>IF(C904="","",_xlfn.XLOOKUP(C904,table_Termination[Connector],table_Termination[Wire AWG]))</f>
        <v/>
      </c>
      <c r="T904" s="64" t="str">
        <f t="shared" si="139"/>
        <v/>
      </c>
      <c r="U904" s="65" t="str">
        <f>IF(C904="","",LEFT(_xlfn.XLOOKUP(C904,table_Termination[Connector],table_Termination[Voltage]),3))</f>
        <v/>
      </c>
      <c r="V904" s="66" t="str">
        <f t="shared" si="148"/>
        <v/>
      </c>
      <c r="W904" s="64" t="str" cm="1">
        <f t="array" aca="1" ref="W904" ca="1">IF(C904="","",IF(D904="MCC","------",IF(K904="","Black",_xlfn.XLOOKUP(K904,Table_RotateWireColor[circuit],INDIRECT("Table_RotateWireColor["&amp;U904&amp;"]")))))</f>
        <v/>
      </c>
      <c r="X904" s="64" t="str" cm="1">
        <f t="array" aca="1" ref="X904" ca="1">IF(C904="","",IF(D904="MCC","-----",IF(AH904=1,"-",IF(K904="","Red",_xlfn.XLOOKUP(L904,Table_RotateWireColor[circuit],INDIRECT("Table_RotateWireColor["&amp;U904&amp;"]"))))))</f>
        <v/>
      </c>
      <c r="Y904" s="64" t="str" cm="1">
        <f t="array" aca="1" ref="Y904" ca="1">IF(C904="","",IF(D904="MCC","-----",IF(AH904&lt;=2,"-",IF(K904="","Blue",_xlfn.XLOOKUP(M904,Table_RotateWireColor[circuit],INDIRECT("Table_RotateWireColor["&amp;U904&amp;"]"))))))</f>
        <v/>
      </c>
      <c r="Z904" s="64" t="str" cm="1">
        <f t="array" aca="1" ref="Z904" ca="1">IF(C904="","",IF(D904="MCC","-----",IF(AI904&lt;&gt;1,"-",IF(K904="","White",_xlfn.XLOOKUP("N",Table_RotateWireColor[circuit],INDIRECT("Table_RotateWireColor["&amp;U904&amp;"]"))))))</f>
        <v/>
      </c>
      <c r="AA904" s="64" t="str">
        <f t="shared" si="143"/>
        <v/>
      </c>
      <c r="AB904" s="67" t="str">
        <f>IF(C904="","","PWxx-"&amp;_xlfn.XLOOKUP(C904,table_Termination[Connector],table_Termination[Abbreviation])&amp;"T-xxSALx("&amp;IF(D904="LFMC",0,IF(D904="MCC",1,3))&amp;IF(Q904="Bolt",1,0)&amp;IF(AL904="None",0,IF(AL904="1G",1,IF(AL904="4x4",2,3)))&amp;")")</f>
        <v/>
      </c>
      <c r="AC904" s="68" t="str">
        <f>IF(D904="MCC","MC Cable Wire Colors "&amp;_xlfn.XLOOKUP(C904,table_Termination[Connector],table_Termination[MCC_Wire_Colors]),"")</f>
        <v/>
      </c>
      <c r="AD904" s="69"/>
      <c r="AG904" t="e">
        <f>IF(AND(LEFT(C904,2)="L6",_xlfn.NUMBERVALUE(LEFT(U904,3))&gt;250),"1ph",_xlfn.XLOOKUP(C904,table_Termination[Connector],table_Termination[Phasing]))</f>
        <v>#N/A</v>
      </c>
      <c r="AH904" t="e">
        <f>_xlfn.XLOOKUP('Order Entry'!AG904,lookup!$O$3:$O$7,lookup!$P$3:$P$7)</f>
        <v>#N/A</v>
      </c>
      <c r="AI904" t="e">
        <f>_xlfn.XLOOKUP('Order Entry'!AG904,lookup!$O$3:$O$7,lookup!$Q$3:$Q$7)</f>
        <v>#N/A</v>
      </c>
      <c r="AJ904">
        <f t="shared" si="140"/>
        <v>0</v>
      </c>
      <c r="AK904" t="e">
        <f>_xlfn.XLOOKUP(C904,table_Termination[Connector],table_Termination[Plate_Hole])</f>
        <v>#N/A</v>
      </c>
      <c r="AL904" t="e">
        <f>_xlfn.XLOOKUP(V904,lookup!$AD$68:$AD$72,lookup!$AC$68:$AC$72)</f>
        <v>#N/A</v>
      </c>
      <c r="AM904" s="44" t="str" cm="1">
        <f t="array" ref="AM904">IF(C904="","",IF(_xlfn.XLOOKUP(C904,table_Termination[Connector],table_Termination[Plate_Hole])=1.6,{"4x4","1G"},IF(_xlfn.XLOOKUP(C904,table_Termination[Connector],table_Termination[Plate_Hole])=2.1,"4x4","None")))</f>
        <v/>
      </c>
      <c r="AO904" s="44" t="str" cm="1">
        <f t="array" ref="AO904">IF(AM904="","None",_xlfn.XLOOKUP(_xlfn.ANCHORARRAY(AM904),lookup!$AC$68:$AC$72,lookup!$AD$68:$AD$72))</f>
        <v>None</v>
      </c>
      <c r="AQ904" s="44" t="s">
        <v>283</v>
      </c>
      <c r="AR904" t="str">
        <f>IF(C904="","",_xlfn.XLOOKUP(_xlfn.XLOOKUP(C904,table_Termination[Connector],table_Termination[SQD_Breaker]),Table_Breaker[breaker],Table_Breaker[Description]))</f>
        <v/>
      </c>
      <c r="AS904" t="str">
        <f>IF(C904="","",_xlfn.XLOOKUP(_xlfn.XLOOKUP(C904,table_Termination[Connector],table_Termination[HV_Siem_Breaker]),Table_Breaker[breaker],Table_Breaker[Description],""))</f>
        <v/>
      </c>
      <c r="AT904" s="44" t="s">
        <v>283</v>
      </c>
      <c r="AU904" t="e">
        <f t="shared" si="144"/>
        <v>#N/A</v>
      </c>
      <c r="AV904" t="e">
        <f t="shared" si="145"/>
        <v>#N/A</v>
      </c>
      <c r="AW904" s="44" t="str" cm="1">
        <f t="array" ref="AW904">IF(D904="","",_xlfn.TOROW(lookup!A1085:A1097))</f>
        <v/>
      </c>
    </row>
    <row r="905" spans="1:49" x14ac:dyDescent="0.25">
      <c r="A905" s="56">
        <v>896</v>
      </c>
      <c r="B905" s="57" t="str">
        <f t="shared" si="141"/>
        <v/>
      </c>
      <c r="C905" s="58"/>
      <c r="D905" s="58"/>
      <c r="E905" s="57"/>
      <c r="F905" s="57" t="str">
        <f t="shared" si="142"/>
        <v/>
      </c>
      <c r="G905" s="57"/>
      <c r="H905" s="59"/>
      <c r="I905" s="59" t="s">
        <v>183</v>
      </c>
      <c r="J905" s="59" t="s">
        <v>183</v>
      </c>
      <c r="K905" s="59"/>
      <c r="L905" s="60" t="str">
        <f t="shared" si="146"/>
        <v/>
      </c>
      <c r="M905" s="60" t="str">
        <f t="shared" si="147"/>
        <v/>
      </c>
      <c r="N905" s="59"/>
      <c r="O905" s="59"/>
      <c r="P905" s="61"/>
      <c r="Q905" s="61"/>
      <c r="R905" s="62" t="str">
        <f>IF(C905="","",_xlfn.XLOOKUP(C905,table_Termination[Connector],table_Termination[Conduit_Size]))</f>
        <v/>
      </c>
      <c r="S905" s="63" t="str">
        <f>IF(C905="","",_xlfn.XLOOKUP(C905,table_Termination[Connector],table_Termination[Wire AWG]))</f>
        <v/>
      </c>
      <c r="T905" s="64" t="str">
        <f t="shared" si="139"/>
        <v/>
      </c>
      <c r="U905" s="65" t="str">
        <f>IF(C905="","",LEFT(_xlfn.XLOOKUP(C905,table_Termination[Connector],table_Termination[Voltage]),3))</f>
        <v/>
      </c>
      <c r="V905" s="66" t="str">
        <f t="shared" si="148"/>
        <v/>
      </c>
      <c r="W905" s="64" t="str" cm="1">
        <f t="array" aca="1" ref="W905" ca="1">IF(C905="","",IF(D905="MCC","------",IF(K905="","Black",_xlfn.XLOOKUP(K905,Table_RotateWireColor[circuit],INDIRECT("Table_RotateWireColor["&amp;U905&amp;"]")))))</f>
        <v/>
      </c>
      <c r="X905" s="64" t="str" cm="1">
        <f t="array" aca="1" ref="X905" ca="1">IF(C905="","",IF(D905="MCC","-----",IF(AH905=1,"-",IF(K905="","Red",_xlfn.XLOOKUP(L905,Table_RotateWireColor[circuit],INDIRECT("Table_RotateWireColor["&amp;U905&amp;"]"))))))</f>
        <v/>
      </c>
      <c r="Y905" s="64" t="str" cm="1">
        <f t="array" aca="1" ref="Y905" ca="1">IF(C905="","",IF(D905="MCC","-----",IF(AH905&lt;=2,"-",IF(K905="","Blue",_xlfn.XLOOKUP(M905,Table_RotateWireColor[circuit],INDIRECT("Table_RotateWireColor["&amp;U905&amp;"]"))))))</f>
        <v/>
      </c>
      <c r="Z905" s="64" t="str" cm="1">
        <f t="array" aca="1" ref="Z905" ca="1">IF(C905="","",IF(D905="MCC","-----",IF(AI905&lt;&gt;1,"-",IF(K905="","White",_xlfn.XLOOKUP("N",Table_RotateWireColor[circuit],INDIRECT("Table_RotateWireColor["&amp;U905&amp;"]"))))))</f>
        <v/>
      </c>
      <c r="AA905" s="64" t="str">
        <f t="shared" si="143"/>
        <v/>
      </c>
      <c r="AB905" s="67" t="str">
        <f>IF(C905="","","PWxx-"&amp;_xlfn.XLOOKUP(C905,table_Termination[Connector],table_Termination[Abbreviation])&amp;"T-xxSALx("&amp;IF(D905="LFMC",0,IF(D905="MCC",1,3))&amp;IF(Q905="Bolt",1,0)&amp;IF(AL905="None",0,IF(AL905="1G",1,IF(AL905="4x4",2,3)))&amp;")")</f>
        <v/>
      </c>
      <c r="AC905" s="68" t="str">
        <f>IF(D905="MCC","MC Cable Wire Colors "&amp;_xlfn.XLOOKUP(C905,table_Termination[Connector],table_Termination[MCC_Wire_Colors]),"")</f>
        <v/>
      </c>
      <c r="AD905" s="69"/>
      <c r="AG905" t="e">
        <f>IF(AND(LEFT(C905,2)="L6",_xlfn.NUMBERVALUE(LEFT(U905,3))&gt;250),"1ph",_xlfn.XLOOKUP(C905,table_Termination[Connector],table_Termination[Phasing]))</f>
        <v>#N/A</v>
      </c>
      <c r="AH905" t="e">
        <f>_xlfn.XLOOKUP('Order Entry'!AG905,lookup!$O$3:$O$7,lookup!$P$3:$P$7)</f>
        <v>#N/A</v>
      </c>
      <c r="AI905" t="e">
        <f>_xlfn.XLOOKUP('Order Entry'!AG905,lookup!$O$3:$O$7,lookup!$Q$3:$Q$7)</f>
        <v>#N/A</v>
      </c>
      <c r="AJ905">
        <f t="shared" si="140"/>
        <v>0</v>
      </c>
      <c r="AK905" t="e">
        <f>_xlfn.XLOOKUP(C905,table_Termination[Connector],table_Termination[Plate_Hole])</f>
        <v>#N/A</v>
      </c>
      <c r="AL905" t="e">
        <f>_xlfn.XLOOKUP(V905,lookup!$AD$68:$AD$72,lookup!$AC$68:$AC$72)</f>
        <v>#N/A</v>
      </c>
      <c r="AM905" s="44" t="str" cm="1">
        <f t="array" ref="AM905">IF(C905="","",IF(_xlfn.XLOOKUP(C905,table_Termination[Connector],table_Termination[Plate_Hole])=1.6,{"4x4","1G"},IF(_xlfn.XLOOKUP(C905,table_Termination[Connector],table_Termination[Plate_Hole])=2.1,"4x4","None")))</f>
        <v/>
      </c>
      <c r="AO905" s="44" t="str" cm="1">
        <f t="array" ref="AO905">IF(AM905="","None",_xlfn.XLOOKUP(_xlfn.ANCHORARRAY(AM905),lookup!$AC$68:$AC$72,lookup!$AD$68:$AD$72))</f>
        <v>None</v>
      </c>
      <c r="AQ905" s="44" t="s">
        <v>283</v>
      </c>
      <c r="AR905" t="str">
        <f>IF(C905="","",_xlfn.XLOOKUP(_xlfn.XLOOKUP(C905,table_Termination[Connector],table_Termination[SQD_Breaker]),Table_Breaker[breaker],Table_Breaker[Description]))</f>
        <v/>
      </c>
      <c r="AS905" t="str">
        <f>IF(C905="","",_xlfn.XLOOKUP(_xlfn.XLOOKUP(C905,table_Termination[Connector],table_Termination[HV_Siem_Breaker]),Table_Breaker[breaker],Table_Breaker[Description],""))</f>
        <v/>
      </c>
      <c r="AT905" s="44" t="s">
        <v>283</v>
      </c>
      <c r="AU905" t="e">
        <f t="shared" si="144"/>
        <v>#N/A</v>
      </c>
      <c r="AV905" t="e">
        <f t="shared" si="145"/>
        <v>#N/A</v>
      </c>
      <c r="AW905" s="44" t="str" cm="1">
        <f t="array" ref="AW905">IF(D905="","",_xlfn.TOROW(lookup!A1086:A1098))</f>
        <v/>
      </c>
    </row>
    <row r="906" spans="1:49" x14ac:dyDescent="0.25">
      <c r="A906" s="56">
        <v>897</v>
      </c>
      <c r="B906" s="57" t="str">
        <f t="shared" si="141"/>
        <v/>
      </c>
      <c r="C906" s="58"/>
      <c r="D906" s="58"/>
      <c r="E906" s="57"/>
      <c r="F906" s="57" t="str">
        <f t="shared" si="142"/>
        <v/>
      </c>
      <c r="G906" s="57"/>
      <c r="H906" s="59"/>
      <c r="I906" s="59" t="s">
        <v>183</v>
      </c>
      <c r="J906" s="59" t="s">
        <v>183</v>
      </c>
      <c r="K906" s="59"/>
      <c r="L906" s="60" t="str">
        <f t="shared" si="146"/>
        <v/>
      </c>
      <c r="M906" s="60" t="str">
        <f t="shared" si="147"/>
        <v/>
      </c>
      <c r="N906" s="59"/>
      <c r="O906" s="59"/>
      <c r="P906" s="61"/>
      <c r="Q906" s="61"/>
      <c r="R906" s="62" t="str">
        <f>IF(C906="","",_xlfn.XLOOKUP(C906,table_Termination[Connector],table_Termination[Conduit_Size]))</f>
        <v/>
      </c>
      <c r="S906" s="63" t="str">
        <f>IF(C906="","",_xlfn.XLOOKUP(C906,table_Termination[Connector],table_Termination[Wire AWG]))</f>
        <v/>
      </c>
      <c r="T906" s="64" t="str">
        <f t="shared" ref="T906:T969" si="149">IF(C906="","",IF(S906&lt;6,8,10))</f>
        <v/>
      </c>
      <c r="U906" s="65" t="str">
        <f>IF(C906="","",LEFT(_xlfn.XLOOKUP(C906,table_Termination[Connector],table_Termination[Voltage]),3))</f>
        <v/>
      </c>
      <c r="V906" s="66" t="str">
        <f t="shared" si="148"/>
        <v/>
      </c>
      <c r="W906" s="64" t="str" cm="1">
        <f t="array" aca="1" ref="W906" ca="1">IF(C906="","",IF(D906="MCC","------",IF(K906="","Black",_xlfn.XLOOKUP(K906,Table_RotateWireColor[circuit],INDIRECT("Table_RotateWireColor["&amp;U906&amp;"]")))))</f>
        <v/>
      </c>
      <c r="X906" s="64" t="str" cm="1">
        <f t="array" aca="1" ref="X906" ca="1">IF(C906="","",IF(D906="MCC","-----",IF(AH906=1,"-",IF(K906="","Red",_xlfn.XLOOKUP(L906,Table_RotateWireColor[circuit],INDIRECT("Table_RotateWireColor["&amp;U906&amp;"]"))))))</f>
        <v/>
      </c>
      <c r="Y906" s="64" t="str" cm="1">
        <f t="array" aca="1" ref="Y906" ca="1">IF(C906="","",IF(D906="MCC","-----",IF(AH906&lt;=2,"-",IF(K906="","Blue",_xlfn.XLOOKUP(M906,Table_RotateWireColor[circuit],INDIRECT("Table_RotateWireColor["&amp;U906&amp;"]"))))))</f>
        <v/>
      </c>
      <c r="Z906" s="64" t="str" cm="1">
        <f t="array" aca="1" ref="Z906" ca="1">IF(C906="","",IF(D906="MCC","-----",IF(AI906&lt;&gt;1,"-",IF(K906="","White",_xlfn.XLOOKUP("N",Table_RotateWireColor[circuit],INDIRECT("Table_RotateWireColor["&amp;U906&amp;"]"))))))</f>
        <v/>
      </c>
      <c r="AA906" s="64" t="str">
        <f t="shared" si="143"/>
        <v/>
      </c>
      <c r="AB906" s="67" t="str">
        <f>IF(C906="","","PWxx-"&amp;_xlfn.XLOOKUP(C906,table_Termination[Connector],table_Termination[Abbreviation])&amp;"T-xxSALx("&amp;IF(D906="LFMC",0,IF(D906="MCC",1,3))&amp;IF(Q906="Bolt",1,0)&amp;IF(AL906="None",0,IF(AL906="1G",1,IF(AL906="4x4",2,3)))&amp;")")</f>
        <v/>
      </c>
      <c r="AC906" s="68" t="str">
        <f>IF(D906="MCC","MC Cable Wire Colors "&amp;_xlfn.XLOOKUP(C906,table_Termination[Connector],table_Termination[MCC_Wire_Colors]),"")</f>
        <v/>
      </c>
      <c r="AD906" s="69"/>
      <c r="AG906" t="e">
        <f>IF(AND(LEFT(C906,2)="L6",_xlfn.NUMBERVALUE(LEFT(U906,3))&gt;250),"1ph",_xlfn.XLOOKUP(C906,table_Termination[Connector],table_Termination[Phasing]))</f>
        <v>#N/A</v>
      </c>
      <c r="AH906" t="e">
        <f>_xlfn.XLOOKUP('Order Entry'!AG906,lookup!$O$3:$O$7,lookup!$P$3:$P$7)</f>
        <v>#N/A</v>
      </c>
      <c r="AI906" t="e">
        <f>_xlfn.XLOOKUP('Order Entry'!AG906,lookup!$O$3:$O$7,lookup!$Q$3:$Q$7)</f>
        <v>#N/A</v>
      </c>
      <c r="AJ906">
        <f t="shared" ref="AJ906:AJ969" si="150">IF(_xlfn.NUMBERVALUE(LEFT(K906,3))=120,208,_xlfn.NUMBERVALUE(LEFT(K906,3)))</f>
        <v>0</v>
      </c>
      <c r="AK906" t="e">
        <f>_xlfn.XLOOKUP(C906,table_Termination[Connector],table_Termination[Plate_Hole])</f>
        <v>#N/A</v>
      </c>
      <c r="AL906" t="e">
        <f>_xlfn.XLOOKUP(V906,lookup!$AD$68:$AD$72,lookup!$AC$68:$AC$72)</f>
        <v>#N/A</v>
      </c>
      <c r="AM906" s="44" t="str" cm="1">
        <f t="array" ref="AM906">IF(C906="","",IF(_xlfn.XLOOKUP(C906,table_Termination[Connector],table_Termination[Plate_Hole])=1.6,{"4x4","1G"},IF(_xlfn.XLOOKUP(C906,table_Termination[Connector],table_Termination[Plate_Hole])=2.1,"4x4","None")))</f>
        <v/>
      </c>
      <c r="AO906" s="44" t="str" cm="1">
        <f t="array" ref="AO906">IF(AM906="","None",_xlfn.XLOOKUP(_xlfn.ANCHORARRAY(AM906),lookup!$AC$68:$AC$72,lookup!$AD$68:$AD$72))</f>
        <v>None</v>
      </c>
      <c r="AQ906" s="44" t="s">
        <v>283</v>
      </c>
      <c r="AR906" t="str">
        <f>IF(C906="","",_xlfn.XLOOKUP(_xlfn.XLOOKUP(C906,table_Termination[Connector],table_Termination[SQD_Breaker]),Table_Breaker[breaker],Table_Breaker[Description]))</f>
        <v/>
      </c>
      <c r="AS906" t="str">
        <f>IF(C906="","",_xlfn.XLOOKUP(_xlfn.XLOOKUP(C906,table_Termination[Connector],table_Termination[HV_Siem_Breaker]),Table_Breaker[breaker],Table_Breaker[Description],""))</f>
        <v/>
      </c>
      <c r="AT906" s="44" t="s">
        <v>283</v>
      </c>
      <c r="AU906" t="e">
        <f t="shared" si="144"/>
        <v>#N/A</v>
      </c>
      <c r="AV906" t="e">
        <f t="shared" si="145"/>
        <v>#N/A</v>
      </c>
      <c r="AW906" s="44" t="str" cm="1">
        <f t="array" ref="AW906">IF(D906="","",_xlfn.TOROW(lookup!A1087:A1099))</f>
        <v/>
      </c>
    </row>
    <row r="907" spans="1:49" x14ac:dyDescent="0.25">
      <c r="A907" s="56">
        <v>898</v>
      </c>
      <c r="B907" s="57" t="str">
        <f t="shared" ref="B907:B970" si="151">IF(C907="","",1)</f>
        <v/>
      </c>
      <c r="C907" s="58"/>
      <c r="D907" s="58"/>
      <c r="E907" s="57"/>
      <c r="F907" s="57" t="str">
        <f t="shared" ref="F907:F970" si="152">IF(E907="","",6)</f>
        <v/>
      </c>
      <c r="G907" s="57"/>
      <c r="H907" s="59"/>
      <c r="I907" s="59" t="s">
        <v>183</v>
      </c>
      <c r="J907" s="59" t="s">
        <v>183</v>
      </c>
      <c r="K907" s="59"/>
      <c r="L907" s="60" t="str">
        <f t="shared" si="146"/>
        <v/>
      </c>
      <c r="M907" s="60" t="str">
        <f t="shared" si="147"/>
        <v/>
      </c>
      <c r="N907" s="59"/>
      <c r="O907" s="59"/>
      <c r="P907" s="61"/>
      <c r="Q907" s="61"/>
      <c r="R907" s="62" t="str">
        <f>IF(C907="","",_xlfn.XLOOKUP(C907,table_Termination[Connector],table_Termination[Conduit_Size]))</f>
        <v/>
      </c>
      <c r="S907" s="63" t="str">
        <f>IF(C907="","",_xlfn.XLOOKUP(C907,table_Termination[Connector],table_Termination[Wire AWG]))</f>
        <v/>
      </c>
      <c r="T907" s="64" t="str">
        <f t="shared" si="149"/>
        <v/>
      </c>
      <c r="U907" s="65" t="str">
        <f>IF(C907="","",LEFT(_xlfn.XLOOKUP(C907,table_Termination[Connector],table_Termination[Voltage]),3))</f>
        <v/>
      </c>
      <c r="V907" s="66" t="str">
        <f t="shared" si="148"/>
        <v/>
      </c>
      <c r="W907" s="64" t="str" cm="1">
        <f t="array" aca="1" ref="W907" ca="1">IF(C907="","",IF(D907="MCC","------",IF(K907="","Black",_xlfn.XLOOKUP(K907,Table_RotateWireColor[circuit],INDIRECT("Table_RotateWireColor["&amp;U907&amp;"]")))))</f>
        <v/>
      </c>
      <c r="X907" s="64" t="str" cm="1">
        <f t="array" aca="1" ref="X907" ca="1">IF(C907="","",IF(D907="MCC","-----",IF(AH907=1,"-",IF(K907="","Red",_xlfn.XLOOKUP(L907,Table_RotateWireColor[circuit],INDIRECT("Table_RotateWireColor["&amp;U907&amp;"]"))))))</f>
        <v/>
      </c>
      <c r="Y907" s="64" t="str" cm="1">
        <f t="array" aca="1" ref="Y907" ca="1">IF(C907="","",IF(D907="MCC","-----",IF(AH907&lt;=2,"-",IF(K907="","Blue",_xlfn.XLOOKUP(M907,Table_RotateWireColor[circuit],INDIRECT("Table_RotateWireColor["&amp;U907&amp;"]"))))))</f>
        <v/>
      </c>
      <c r="Z907" s="64" t="str" cm="1">
        <f t="array" aca="1" ref="Z907" ca="1">IF(C907="","",IF(D907="MCC","-----",IF(AI907&lt;&gt;1,"-",IF(K907="","White",_xlfn.XLOOKUP("N",Table_RotateWireColor[circuit],INDIRECT("Table_RotateWireColor["&amp;U907&amp;"]"))))))</f>
        <v/>
      </c>
      <c r="AA907" s="64" t="str">
        <f t="shared" ref="AA907:AA970" si="153">IF(C907="","",IF(D907="MCC","--&gt;","Green"))</f>
        <v/>
      </c>
      <c r="AB907" s="67" t="str">
        <f>IF(C907="","","PWxx-"&amp;_xlfn.XLOOKUP(C907,table_Termination[Connector],table_Termination[Abbreviation])&amp;"T-xxSALx("&amp;IF(D907="LFMC",0,IF(D907="MCC",1,3))&amp;IF(Q907="Bolt",1,0)&amp;IF(AL907="None",0,IF(AL907="1G",1,IF(AL907="4x4",2,3)))&amp;")")</f>
        <v/>
      </c>
      <c r="AC907" s="68" t="str">
        <f>IF(D907="MCC","MC Cable Wire Colors "&amp;_xlfn.XLOOKUP(C907,table_Termination[Connector],table_Termination[MCC_Wire_Colors]),"")</f>
        <v/>
      </c>
      <c r="AD907" s="69"/>
      <c r="AG907" t="e">
        <f>IF(AND(LEFT(C907,2)="L6",_xlfn.NUMBERVALUE(LEFT(U907,3))&gt;250),"1ph",_xlfn.XLOOKUP(C907,table_Termination[Connector],table_Termination[Phasing]))</f>
        <v>#N/A</v>
      </c>
      <c r="AH907" t="e">
        <f>_xlfn.XLOOKUP('Order Entry'!AG907,lookup!$O$3:$O$7,lookup!$P$3:$P$7)</f>
        <v>#N/A</v>
      </c>
      <c r="AI907" t="e">
        <f>_xlfn.XLOOKUP('Order Entry'!AG907,lookup!$O$3:$O$7,lookup!$Q$3:$Q$7)</f>
        <v>#N/A</v>
      </c>
      <c r="AJ907">
        <f t="shared" si="150"/>
        <v>0</v>
      </c>
      <c r="AK907" t="e">
        <f>_xlfn.XLOOKUP(C907,table_Termination[Connector],table_Termination[Plate_Hole])</f>
        <v>#N/A</v>
      </c>
      <c r="AL907" t="e">
        <f>_xlfn.XLOOKUP(V907,lookup!$AD$68:$AD$72,lookup!$AC$68:$AC$72)</f>
        <v>#N/A</v>
      </c>
      <c r="AM907" s="44" t="str" cm="1">
        <f t="array" ref="AM907">IF(C907="","",IF(_xlfn.XLOOKUP(C907,table_Termination[Connector],table_Termination[Plate_Hole])=1.6,{"4x4","1G"},IF(_xlfn.XLOOKUP(C907,table_Termination[Connector],table_Termination[Plate_Hole])=2.1,"4x4","None")))</f>
        <v/>
      </c>
      <c r="AO907" s="44" t="str" cm="1">
        <f t="array" ref="AO907">IF(AM907="","None",_xlfn.XLOOKUP(_xlfn.ANCHORARRAY(AM907),lookup!$AC$68:$AC$72,lookup!$AD$68:$AD$72))</f>
        <v>None</v>
      </c>
      <c r="AQ907" s="44" t="s">
        <v>283</v>
      </c>
      <c r="AR907" t="str">
        <f>IF(C907="","",_xlfn.XLOOKUP(_xlfn.XLOOKUP(C907,table_Termination[Connector],table_Termination[SQD_Breaker]),Table_Breaker[breaker],Table_Breaker[Description]))</f>
        <v/>
      </c>
      <c r="AS907" t="str">
        <f>IF(C907="","",_xlfn.XLOOKUP(_xlfn.XLOOKUP(C907,table_Termination[Connector],table_Termination[HV_Siem_Breaker]),Table_Breaker[breaker],Table_Breaker[Description],""))</f>
        <v/>
      </c>
      <c r="AT907" s="44" t="s">
        <v>283</v>
      </c>
      <c r="AU907" t="e">
        <f t="shared" si="144"/>
        <v>#N/A</v>
      </c>
      <c r="AV907" t="e">
        <f t="shared" si="145"/>
        <v>#N/A</v>
      </c>
      <c r="AW907" s="44" t="str" cm="1">
        <f t="array" ref="AW907">IF(D907="","",_xlfn.TOROW(lookup!A1088:A1100))</f>
        <v/>
      </c>
    </row>
    <row r="908" spans="1:49" x14ac:dyDescent="0.25">
      <c r="A908" s="56">
        <v>899</v>
      </c>
      <c r="B908" s="57" t="str">
        <f t="shared" si="151"/>
        <v/>
      </c>
      <c r="C908" s="58"/>
      <c r="D908" s="58"/>
      <c r="E908" s="57"/>
      <c r="F908" s="57" t="str">
        <f t="shared" si="152"/>
        <v/>
      </c>
      <c r="G908" s="57"/>
      <c r="H908" s="59"/>
      <c r="I908" s="59" t="s">
        <v>183</v>
      </c>
      <c r="J908" s="59" t="s">
        <v>183</v>
      </c>
      <c r="K908" s="59"/>
      <c r="L908" s="60" t="str">
        <f t="shared" si="146"/>
        <v/>
      </c>
      <c r="M908" s="60" t="str">
        <f t="shared" si="147"/>
        <v/>
      </c>
      <c r="N908" s="59"/>
      <c r="O908" s="59"/>
      <c r="P908" s="61"/>
      <c r="Q908" s="61"/>
      <c r="R908" s="62" t="str">
        <f>IF(C908="","",_xlfn.XLOOKUP(C908,table_Termination[Connector],table_Termination[Conduit_Size]))</f>
        <v/>
      </c>
      <c r="S908" s="63" t="str">
        <f>IF(C908="","",_xlfn.XLOOKUP(C908,table_Termination[Connector],table_Termination[Wire AWG]))</f>
        <v/>
      </c>
      <c r="T908" s="64" t="str">
        <f t="shared" si="149"/>
        <v/>
      </c>
      <c r="U908" s="65" t="str">
        <f>IF(C908="","",LEFT(_xlfn.XLOOKUP(C908,table_Termination[Connector],table_Termination[Voltage]),3))</f>
        <v/>
      </c>
      <c r="V908" s="66" t="str">
        <f t="shared" si="148"/>
        <v/>
      </c>
      <c r="W908" s="64" t="str" cm="1">
        <f t="array" aca="1" ref="W908" ca="1">IF(C908="","",IF(D908="MCC","------",IF(K908="","Black",_xlfn.XLOOKUP(K908,Table_RotateWireColor[circuit],INDIRECT("Table_RotateWireColor["&amp;U908&amp;"]")))))</f>
        <v/>
      </c>
      <c r="X908" s="64" t="str" cm="1">
        <f t="array" aca="1" ref="X908" ca="1">IF(C908="","",IF(D908="MCC","-----",IF(AH908=1,"-",IF(K908="","Red",_xlfn.XLOOKUP(L908,Table_RotateWireColor[circuit],INDIRECT("Table_RotateWireColor["&amp;U908&amp;"]"))))))</f>
        <v/>
      </c>
      <c r="Y908" s="64" t="str" cm="1">
        <f t="array" aca="1" ref="Y908" ca="1">IF(C908="","",IF(D908="MCC","-----",IF(AH908&lt;=2,"-",IF(K908="","Blue",_xlfn.XLOOKUP(M908,Table_RotateWireColor[circuit],INDIRECT("Table_RotateWireColor["&amp;U908&amp;"]"))))))</f>
        <v/>
      </c>
      <c r="Z908" s="64" t="str" cm="1">
        <f t="array" aca="1" ref="Z908" ca="1">IF(C908="","",IF(D908="MCC","-----",IF(AI908&lt;&gt;1,"-",IF(K908="","White",_xlfn.XLOOKUP("N",Table_RotateWireColor[circuit],INDIRECT("Table_RotateWireColor["&amp;U908&amp;"]"))))))</f>
        <v/>
      </c>
      <c r="AA908" s="64" t="str">
        <f t="shared" si="153"/>
        <v/>
      </c>
      <c r="AB908" s="67" t="str">
        <f>IF(C908="","","PWxx-"&amp;_xlfn.XLOOKUP(C908,table_Termination[Connector],table_Termination[Abbreviation])&amp;"T-xxSALx("&amp;IF(D908="LFMC",0,IF(D908="MCC",1,3))&amp;IF(Q908="Bolt",1,0)&amp;IF(AL908="None",0,IF(AL908="1G",1,IF(AL908="4x4",2,3)))&amp;")")</f>
        <v/>
      </c>
      <c r="AC908" s="68" t="str">
        <f>IF(D908="MCC","MC Cable Wire Colors "&amp;_xlfn.XLOOKUP(C908,table_Termination[Connector],table_Termination[MCC_Wire_Colors]),"")</f>
        <v/>
      </c>
      <c r="AD908" s="69"/>
      <c r="AG908" t="e">
        <f>IF(AND(LEFT(C908,2)="L6",_xlfn.NUMBERVALUE(LEFT(U908,3))&gt;250),"1ph",_xlfn.XLOOKUP(C908,table_Termination[Connector],table_Termination[Phasing]))</f>
        <v>#N/A</v>
      </c>
      <c r="AH908" t="e">
        <f>_xlfn.XLOOKUP('Order Entry'!AG908,lookup!$O$3:$O$7,lookup!$P$3:$P$7)</f>
        <v>#N/A</v>
      </c>
      <c r="AI908" t="e">
        <f>_xlfn.XLOOKUP('Order Entry'!AG908,lookup!$O$3:$O$7,lookup!$Q$3:$Q$7)</f>
        <v>#N/A</v>
      </c>
      <c r="AJ908">
        <f t="shared" si="150"/>
        <v>0</v>
      </c>
      <c r="AK908" t="e">
        <f>_xlfn.XLOOKUP(C908,table_Termination[Connector],table_Termination[Plate_Hole])</f>
        <v>#N/A</v>
      </c>
      <c r="AL908" t="e">
        <f>_xlfn.XLOOKUP(V908,lookup!$AD$68:$AD$72,lookup!$AC$68:$AC$72)</f>
        <v>#N/A</v>
      </c>
      <c r="AM908" s="44" t="str" cm="1">
        <f t="array" ref="AM908">IF(C908="","",IF(_xlfn.XLOOKUP(C908,table_Termination[Connector],table_Termination[Plate_Hole])=1.6,{"4x4","1G"},IF(_xlfn.XLOOKUP(C908,table_Termination[Connector],table_Termination[Plate_Hole])=2.1,"4x4","None")))</f>
        <v/>
      </c>
      <c r="AO908" s="44" t="str" cm="1">
        <f t="array" ref="AO908">IF(AM908="","None",_xlfn.XLOOKUP(_xlfn.ANCHORARRAY(AM908),lookup!$AC$68:$AC$72,lookup!$AD$68:$AD$72))</f>
        <v>None</v>
      </c>
      <c r="AQ908" s="44" t="s">
        <v>283</v>
      </c>
      <c r="AR908" t="str">
        <f>IF(C908="","",_xlfn.XLOOKUP(_xlfn.XLOOKUP(C908,table_Termination[Connector],table_Termination[SQD_Breaker]),Table_Breaker[breaker],Table_Breaker[Description]))</f>
        <v/>
      </c>
      <c r="AS908" t="str">
        <f>IF(C908="","",_xlfn.XLOOKUP(_xlfn.XLOOKUP(C908,table_Termination[Connector],table_Termination[HV_Siem_Breaker]),Table_Breaker[breaker],Table_Breaker[Description],""))</f>
        <v/>
      </c>
      <c r="AT908" s="44" t="s">
        <v>283</v>
      </c>
      <c r="AU908" t="e">
        <f t="shared" ref="AU908:AU971" si="154">IF(OR(AL908="",AL908="None"),"","1 Bolt")</f>
        <v>#N/A</v>
      </c>
      <c r="AV908" t="e">
        <f t="shared" ref="AV908:AV971" si="155">IF(OR(AL908="",AL908="None",AL908="60AH",AL908="2030AH",AL908="4x4"),"","2 Bolt Bracket")</f>
        <v>#N/A</v>
      </c>
      <c r="AW908" s="44" t="str" cm="1">
        <f t="array" ref="AW908">IF(D908="","",_xlfn.TOROW(lookup!A1089:A1101))</f>
        <v/>
      </c>
    </row>
    <row r="909" spans="1:49" x14ac:dyDescent="0.25">
      <c r="A909" s="56">
        <v>900</v>
      </c>
      <c r="B909" s="57" t="str">
        <f t="shared" si="151"/>
        <v/>
      </c>
      <c r="C909" s="58"/>
      <c r="D909" s="58"/>
      <c r="E909" s="57"/>
      <c r="F909" s="57" t="str">
        <f t="shared" si="152"/>
        <v/>
      </c>
      <c r="G909" s="57"/>
      <c r="H909" s="59"/>
      <c r="I909" s="59" t="s">
        <v>183</v>
      </c>
      <c r="J909" s="59" t="s">
        <v>183</v>
      </c>
      <c r="K909" s="59"/>
      <c r="L909" s="60" t="str">
        <f t="shared" si="146"/>
        <v/>
      </c>
      <c r="M909" s="60" t="str">
        <f t="shared" si="147"/>
        <v/>
      </c>
      <c r="N909" s="59"/>
      <c r="O909" s="59"/>
      <c r="P909" s="61"/>
      <c r="Q909" s="61"/>
      <c r="R909" s="62" t="str">
        <f>IF(C909="","",_xlfn.XLOOKUP(C909,table_Termination[Connector],table_Termination[Conduit_Size]))</f>
        <v/>
      </c>
      <c r="S909" s="63" t="str">
        <f>IF(C909="","",_xlfn.XLOOKUP(C909,table_Termination[Connector],table_Termination[Wire AWG]))</f>
        <v/>
      </c>
      <c r="T909" s="64" t="str">
        <f t="shared" si="149"/>
        <v/>
      </c>
      <c r="U909" s="65" t="str">
        <f>IF(C909="","",LEFT(_xlfn.XLOOKUP(C909,table_Termination[Connector],table_Termination[Voltage]),3))</f>
        <v/>
      </c>
      <c r="V909" s="66" t="str">
        <f t="shared" si="148"/>
        <v/>
      </c>
      <c r="W909" s="64" t="str" cm="1">
        <f t="array" aca="1" ref="W909" ca="1">IF(C909="","",IF(D909="MCC","------",IF(K909="","Black",_xlfn.XLOOKUP(K909,Table_RotateWireColor[circuit],INDIRECT("Table_RotateWireColor["&amp;U909&amp;"]")))))</f>
        <v/>
      </c>
      <c r="X909" s="64" t="str" cm="1">
        <f t="array" aca="1" ref="X909" ca="1">IF(C909="","",IF(D909="MCC","-----",IF(AH909=1,"-",IF(K909="","Red",_xlfn.XLOOKUP(L909,Table_RotateWireColor[circuit],INDIRECT("Table_RotateWireColor["&amp;U909&amp;"]"))))))</f>
        <v/>
      </c>
      <c r="Y909" s="64" t="str" cm="1">
        <f t="array" aca="1" ref="Y909" ca="1">IF(C909="","",IF(D909="MCC","-----",IF(AH909&lt;=2,"-",IF(K909="","Blue",_xlfn.XLOOKUP(M909,Table_RotateWireColor[circuit],INDIRECT("Table_RotateWireColor["&amp;U909&amp;"]"))))))</f>
        <v/>
      </c>
      <c r="Z909" s="64" t="str" cm="1">
        <f t="array" aca="1" ref="Z909" ca="1">IF(C909="","",IF(D909="MCC","-----",IF(AI909&lt;&gt;1,"-",IF(K909="","White",_xlfn.XLOOKUP("N",Table_RotateWireColor[circuit],INDIRECT("Table_RotateWireColor["&amp;U909&amp;"]"))))))</f>
        <v/>
      </c>
      <c r="AA909" s="64" t="str">
        <f t="shared" si="153"/>
        <v/>
      </c>
      <c r="AB909" s="67" t="str">
        <f>IF(C909="","","PWxx-"&amp;_xlfn.XLOOKUP(C909,table_Termination[Connector],table_Termination[Abbreviation])&amp;"T-xxSALx("&amp;IF(D909="LFMC",0,IF(D909="MCC",1,3))&amp;IF(Q909="Bolt",1,0)&amp;IF(AL909="None",0,IF(AL909="1G",1,IF(AL909="4x4",2,3)))&amp;")")</f>
        <v/>
      </c>
      <c r="AC909" s="68" t="str">
        <f>IF(D909="MCC","MC Cable Wire Colors "&amp;_xlfn.XLOOKUP(C909,table_Termination[Connector],table_Termination[MCC_Wire_Colors]),"")</f>
        <v/>
      </c>
      <c r="AD909" s="69"/>
      <c r="AG909" t="e">
        <f>IF(AND(LEFT(C909,2)="L6",_xlfn.NUMBERVALUE(LEFT(U909,3))&gt;250),"1ph",_xlfn.XLOOKUP(C909,table_Termination[Connector],table_Termination[Phasing]))</f>
        <v>#N/A</v>
      </c>
      <c r="AH909" t="e">
        <f>_xlfn.XLOOKUP('Order Entry'!AG909,lookup!$O$3:$O$7,lookup!$P$3:$P$7)</f>
        <v>#N/A</v>
      </c>
      <c r="AI909" t="e">
        <f>_xlfn.XLOOKUP('Order Entry'!AG909,lookup!$O$3:$O$7,lookup!$Q$3:$Q$7)</f>
        <v>#N/A</v>
      </c>
      <c r="AJ909">
        <f t="shared" si="150"/>
        <v>0</v>
      </c>
      <c r="AK909" t="e">
        <f>_xlfn.XLOOKUP(C909,table_Termination[Connector],table_Termination[Plate_Hole])</f>
        <v>#N/A</v>
      </c>
      <c r="AL909" t="e">
        <f>_xlfn.XLOOKUP(V909,lookup!$AD$68:$AD$72,lookup!$AC$68:$AC$72)</f>
        <v>#N/A</v>
      </c>
      <c r="AM909" s="44" t="str" cm="1">
        <f t="array" ref="AM909">IF(C909="","",IF(_xlfn.XLOOKUP(C909,table_Termination[Connector],table_Termination[Plate_Hole])=1.6,{"4x4","1G"},IF(_xlfn.XLOOKUP(C909,table_Termination[Connector],table_Termination[Plate_Hole])=2.1,"4x4","None")))</f>
        <v/>
      </c>
      <c r="AO909" s="44" t="str" cm="1">
        <f t="array" ref="AO909">IF(AM909="","None",_xlfn.XLOOKUP(_xlfn.ANCHORARRAY(AM909),lookup!$AC$68:$AC$72,lookup!$AD$68:$AD$72))</f>
        <v>None</v>
      </c>
      <c r="AQ909" s="44" t="s">
        <v>283</v>
      </c>
      <c r="AR909" t="str">
        <f>IF(C909="","",_xlfn.XLOOKUP(_xlfn.XLOOKUP(C909,table_Termination[Connector],table_Termination[SQD_Breaker]),Table_Breaker[breaker],Table_Breaker[Description]))</f>
        <v/>
      </c>
      <c r="AS909" t="str">
        <f>IF(C909="","",_xlfn.XLOOKUP(_xlfn.XLOOKUP(C909,table_Termination[Connector],table_Termination[HV_Siem_Breaker]),Table_Breaker[breaker],Table_Breaker[Description],""))</f>
        <v/>
      </c>
      <c r="AT909" s="44" t="s">
        <v>283</v>
      </c>
      <c r="AU909" t="e">
        <f t="shared" si="154"/>
        <v>#N/A</v>
      </c>
      <c r="AV909" t="e">
        <f t="shared" si="155"/>
        <v>#N/A</v>
      </c>
      <c r="AW909" s="44" t="str" cm="1">
        <f t="array" ref="AW909">IF(D909="","",_xlfn.TOROW(lookup!A1090:A1102))</f>
        <v/>
      </c>
    </row>
    <row r="910" spans="1:49" x14ac:dyDescent="0.25">
      <c r="A910" s="56">
        <v>901</v>
      </c>
      <c r="B910" s="57" t="str">
        <f t="shared" si="151"/>
        <v/>
      </c>
      <c r="C910" s="58"/>
      <c r="D910" s="58"/>
      <c r="E910" s="57"/>
      <c r="F910" s="57" t="str">
        <f t="shared" si="152"/>
        <v/>
      </c>
      <c r="G910" s="57"/>
      <c r="H910" s="59"/>
      <c r="I910" s="59" t="s">
        <v>183</v>
      </c>
      <c r="J910" s="59" t="s">
        <v>183</v>
      </c>
      <c r="K910" s="59"/>
      <c r="L910" s="60" t="str">
        <f t="shared" si="146"/>
        <v/>
      </c>
      <c r="M910" s="60" t="str">
        <f t="shared" si="147"/>
        <v/>
      </c>
      <c r="N910" s="59"/>
      <c r="O910" s="59"/>
      <c r="P910" s="61"/>
      <c r="Q910" s="61"/>
      <c r="R910" s="62" t="str">
        <f>IF(C910="","",_xlfn.XLOOKUP(C910,table_Termination[Connector],table_Termination[Conduit_Size]))</f>
        <v/>
      </c>
      <c r="S910" s="63" t="str">
        <f>IF(C910="","",_xlfn.XLOOKUP(C910,table_Termination[Connector],table_Termination[Wire AWG]))</f>
        <v/>
      </c>
      <c r="T910" s="64" t="str">
        <f t="shared" si="149"/>
        <v/>
      </c>
      <c r="U910" s="65" t="str">
        <f>IF(C910="","",LEFT(_xlfn.XLOOKUP(C910,table_Termination[Connector],table_Termination[Voltage]),3))</f>
        <v/>
      </c>
      <c r="V910" s="66" t="str">
        <f t="shared" si="148"/>
        <v/>
      </c>
      <c r="W910" s="64" t="str" cm="1">
        <f t="array" aca="1" ref="W910" ca="1">IF(C910="","",IF(D910="MCC","------",IF(K910="","Black",_xlfn.XLOOKUP(K910,Table_RotateWireColor[circuit],INDIRECT("Table_RotateWireColor["&amp;U910&amp;"]")))))</f>
        <v/>
      </c>
      <c r="X910" s="64" t="str" cm="1">
        <f t="array" aca="1" ref="X910" ca="1">IF(C910="","",IF(D910="MCC","-----",IF(AH910=1,"-",IF(K910="","Red",_xlfn.XLOOKUP(L910,Table_RotateWireColor[circuit],INDIRECT("Table_RotateWireColor["&amp;U910&amp;"]"))))))</f>
        <v/>
      </c>
      <c r="Y910" s="64" t="str" cm="1">
        <f t="array" aca="1" ref="Y910" ca="1">IF(C910="","",IF(D910="MCC","-----",IF(AH910&lt;=2,"-",IF(K910="","Blue",_xlfn.XLOOKUP(M910,Table_RotateWireColor[circuit],INDIRECT("Table_RotateWireColor["&amp;U910&amp;"]"))))))</f>
        <v/>
      </c>
      <c r="Z910" s="64" t="str" cm="1">
        <f t="array" aca="1" ref="Z910" ca="1">IF(C910="","",IF(D910="MCC","-----",IF(AI910&lt;&gt;1,"-",IF(K910="","White",_xlfn.XLOOKUP("N",Table_RotateWireColor[circuit],INDIRECT("Table_RotateWireColor["&amp;U910&amp;"]"))))))</f>
        <v/>
      </c>
      <c r="AA910" s="64" t="str">
        <f t="shared" si="153"/>
        <v/>
      </c>
      <c r="AB910" s="67" t="str">
        <f>IF(C910="","","PWxx-"&amp;_xlfn.XLOOKUP(C910,table_Termination[Connector],table_Termination[Abbreviation])&amp;"T-xxSALx("&amp;IF(D910="LFMC",0,IF(D910="MCC",1,3))&amp;IF(Q910="Bolt",1,0)&amp;IF(AL910="None",0,IF(AL910="1G",1,IF(AL910="4x4",2,3)))&amp;")")</f>
        <v/>
      </c>
      <c r="AC910" s="68" t="str">
        <f>IF(D910="MCC","MC Cable Wire Colors "&amp;_xlfn.XLOOKUP(C910,table_Termination[Connector],table_Termination[MCC_Wire_Colors]),"")</f>
        <v/>
      </c>
      <c r="AD910" s="69"/>
      <c r="AG910" t="e">
        <f>IF(AND(LEFT(C910,2)="L6",_xlfn.NUMBERVALUE(LEFT(U910,3))&gt;250),"1ph",_xlfn.XLOOKUP(C910,table_Termination[Connector],table_Termination[Phasing]))</f>
        <v>#N/A</v>
      </c>
      <c r="AH910" t="e">
        <f>_xlfn.XLOOKUP('Order Entry'!AG910,lookup!$O$3:$O$7,lookup!$P$3:$P$7)</f>
        <v>#N/A</v>
      </c>
      <c r="AI910" t="e">
        <f>_xlfn.XLOOKUP('Order Entry'!AG910,lookup!$O$3:$O$7,lookup!$Q$3:$Q$7)</f>
        <v>#N/A</v>
      </c>
      <c r="AJ910">
        <f t="shared" si="150"/>
        <v>0</v>
      </c>
      <c r="AK910" t="e">
        <f>_xlfn.XLOOKUP(C910,table_Termination[Connector],table_Termination[Plate_Hole])</f>
        <v>#N/A</v>
      </c>
      <c r="AL910" t="e">
        <f>_xlfn.XLOOKUP(V910,lookup!$AD$68:$AD$72,lookup!$AC$68:$AC$72)</f>
        <v>#N/A</v>
      </c>
      <c r="AM910" s="44" t="str" cm="1">
        <f t="array" ref="AM910">IF(C910="","",IF(_xlfn.XLOOKUP(C910,table_Termination[Connector],table_Termination[Plate_Hole])=1.6,{"4x4","1G"},IF(_xlfn.XLOOKUP(C910,table_Termination[Connector],table_Termination[Plate_Hole])=2.1,"4x4","None")))</f>
        <v/>
      </c>
      <c r="AO910" s="44" t="str" cm="1">
        <f t="array" ref="AO910">IF(AM910="","None",_xlfn.XLOOKUP(_xlfn.ANCHORARRAY(AM910),lookup!$AC$68:$AC$72,lookup!$AD$68:$AD$72))</f>
        <v>None</v>
      </c>
      <c r="AQ910" s="44" t="s">
        <v>283</v>
      </c>
      <c r="AR910" t="str">
        <f>IF(C910="","",_xlfn.XLOOKUP(_xlfn.XLOOKUP(C910,table_Termination[Connector],table_Termination[SQD_Breaker]),Table_Breaker[breaker],Table_Breaker[Description]))</f>
        <v/>
      </c>
      <c r="AS910" t="str">
        <f>IF(C910="","",_xlfn.XLOOKUP(_xlfn.XLOOKUP(C910,table_Termination[Connector],table_Termination[HV_Siem_Breaker]),Table_Breaker[breaker],Table_Breaker[Description],""))</f>
        <v/>
      </c>
      <c r="AT910" s="44" t="s">
        <v>283</v>
      </c>
      <c r="AU910" t="e">
        <f t="shared" si="154"/>
        <v>#N/A</v>
      </c>
      <c r="AV910" t="e">
        <f t="shared" si="155"/>
        <v>#N/A</v>
      </c>
      <c r="AW910" s="44" t="str" cm="1">
        <f t="array" ref="AW910">IF(D910="","",_xlfn.TOROW(lookup!A1091:A1103))</f>
        <v/>
      </c>
    </row>
    <row r="911" spans="1:49" x14ac:dyDescent="0.25">
      <c r="A911" s="56">
        <v>902</v>
      </c>
      <c r="B911" s="57" t="str">
        <f t="shared" si="151"/>
        <v/>
      </c>
      <c r="C911" s="58"/>
      <c r="D911" s="58"/>
      <c r="E911" s="57"/>
      <c r="F911" s="57" t="str">
        <f t="shared" si="152"/>
        <v/>
      </c>
      <c r="G911" s="57"/>
      <c r="H911" s="59"/>
      <c r="I911" s="59" t="s">
        <v>183</v>
      </c>
      <c r="J911" s="59" t="s">
        <v>183</v>
      </c>
      <c r="K911" s="59"/>
      <c r="L911" s="60" t="str">
        <f t="shared" si="146"/>
        <v/>
      </c>
      <c r="M911" s="60" t="str">
        <f t="shared" si="147"/>
        <v/>
      </c>
      <c r="N911" s="59"/>
      <c r="O911" s="59"/>
      <c r="P911" s="61"/>
      <c r="Q911" s="61"/>
      <c r="R911" s="62" t="str">
        <f>IF(C911="","",_xlfn.XLOOKUP(C911,table_Termination[Connector],table_Termination[Conduit_Size]))</f>
        <v/>
      </c>
      <c r="S911" s="63" t="str">
        <f>IF(C911="","",_xlfn.XLOOKUP(C911,table_Termination[Connector],table_Termination[Wire AWG]))</f>
        <v/>
      </c>
      <c r="T911" s="64" t="str">
        <f t="shared" si="149"/>
        <v/>
      </c>
      <c r="U911" s="65" t="str">
        <f>IF(C911="","",LEFT(_xlfn.XLOOKUP(C911,table_Termination[Connector],table_Termination[Voltage]),3))</f>
        <v/>
      </c>
      <c r="V911" s="66" t="str">
        <f t="shared" si="148"/>
        <v/>
      </c>
      <c r="W911" s="64" t="str" cm="1">
        <f t="array" aca="1" ref="W911" ca="1">IF(C911="","",IF(D911="MCC","------",IF(K911="","Black",_xlfn.XLOOKUP(K911,Table_RotateWireColor[circuit],INDIRECT("Table_RotateWireColor["&amp;U911&amp;"]")))))</f>
        <v/>
      </c>
      <c r="X911" s="64" t="str" cm="1">
        <f t="array" aca="1" ref="X911" ca="1">IF(C911="","",IF(D911="MCC","-----",IF(AH911=1,"-",IF(K911="","Red",_xlfn.XLOOKUP(L911,Table_RotateWireColor[circuit],INDIRECT("Table_RotateWireColor["&amp;U911&amp;"]"))))))</f>
        <v/>
      </c>
      <c r="Y911" s="64" t="str" cm="1">
        <f t="array" aca="1" ref="Y911" ca="1">IF(C911="","",IF(D911="MCC","-----",IF(AH911&lt;=2,"-",IF(K911="","Blue",_xlfn.XLOOKUP(M911,Table_RotateWireColor[circuit],INDIRECT("Table_RotateWireColor["&amp;U911&amp;"]"))))))</f>
        <v/>
      </c>
      <c r="Z911" s="64" t="str" cm="1">
        <f t="array" aca="1" ref="Z911" ca="1">IF(C911="","",IF(D911="MCC","-----",IF(AI911&lt;&gt;1,"-",IF(K911="","White",_xlfn.XLOOKUP("N",Table_RotateWireColor[circuit],INDIRECT("Table_RotateWireColor["&amp;U911&amp;"]"))))))</f>
        <v/>
      </c>
      <c r="AA911" s="64" t="str">
        <f t="shared" si="153"/>
        <v/>
      </c>
      <c r="AB911" s="67" t="str">
        <f>IF(C911="","","PWxx-"&amp;_xlfn.XLOOKUP(C911,table_Termination[Connector],table_Termination[Abbreviation])&amp;"T-xxSALx("&amp;IF(D911="LFMC",0,IF(D911="MCC",1,3))&amp;IF(Q911="Bolt",1,0)&amp;IF(AL911="None",0,IF(AL911="1G",1,IF(AL911="4x4",2,3)))&amp;")")</f>
        <v/>
      </c>
      <c r="AC911" s="68" t="str">
        <f>IF(D911="MCC","MC Cable Wire Colors "&amp;_xlfn.XLOOKUP(C911,table_Termination[Connector],table_Termination[MCC_Wire_Colors]),"")</f>
        <v/>
      </c>
      <c r="AD911" s="69"/>
      <c r="AG911" t="e">
        <f>IF(AND(LEFT(C911,2)="L6",_xlfn.NUMBERVALUE(LEFT(U911,3))&gt;250),"1ph",_xlfn.XLOOKUP(C911,table_Termination[Connector],table_Termination[Phasing]))</f>
        <v>#N/A</v>
      </c>
      <c r="AH911" t="e">
        <f>_xlfn.XLOOKUP('Order Entry'!AG911,lookup!$O$3:$O$7,lookup!$P$3:$P$7)</f>
        <v>#N/A</v>
      </c>
      <c r="AI911" t="e">
        <f>_xlfn.XLOOKUP('Order Entry'!AG911,lookup!$O$3:$O$7,lookup!$Q$3:$Q$7)</f>
        <v>#N/A</v>
      </c>
      <c r="AJ911">
        <f t="shared" si="150"/>
        <v>0</v>
      </c>
      <c r="AK911" t="e">
        <f>_xlfn.XLOOKUP(C911,table_Termination[Connector],table_Termination[Plate_Hole])</f>
        <v>#N/A</v>
      </c>
      <c r="AL911" t="e">
        <f>_xlfn.XLOOKUP(V911,lookup!$AD$68:$AD$72,lookup!$AC$68:$AC$72)</f>
        <v>#N/A</v>
      </c>
      <c r="AM911" s="44" t="str" cm="1">
        <f t="array" ref="AM911">IF(C911="","",IF(_xlfn.XLOOKUP(C911,table_Termination[Connector],table_Termination[Plate_Hole])=1.6,{"4x4","1G"},IF(_xlfn.XLOOKUP(C911,table_Termination[Connector],table_Termination[Plate_Hole])=2.1,"4x4","None")))</f>
        <v/>
      </c>
      <c r="AO911" s="44" t="str" cm="1">
        <f t="array" ref="AO911">IF(AM911="","None",_xlfn.XLOOKUP(_xlfn.ANCHORARRAY(AM911),lookup!$AC$68:$AC$72,lookup!$AD$68:$AD$72))</f>
        <v>None</v>
      </c>
      <c r="AQ911" s="44" t="s">
        <v>283</v>
      </c>
      <c r="AR911" t="str">
        <f>IF(C911="","",_xlfn.XLOOKUP(_xlfn.XLOOKUP(C911,table_Termination[Connector],table_Termination[SQD_Breaker]),Table_Breaker[breaker],Table_Breaker[Description]))</f>
        <v/>
      </c>
      <c r="AS911" t="str">
        <f>IF(C911="","",_xlfn.XLOOKUP(_xlfn.XLOOKUP(C911,table_Termination[Connector],table_Termination[HV_Siem_Breaker]),Table_Breaker[breaker],Table_Breaker[Description],""))</f>
        <v/>
      </c>
      <c r="AT911" s="44" t="s">
        <v>283</v>
      </c>
      <c r="AU911" t="e">
        <f t="shared" si="154"/>
        <v>#N/A</v>
      </c>
      <c r="AV911" t="e">
        <f t="shared" si="155"/>
        <v>#N/A</v>
      </c>
      <c r="AW911" s="44" t="str" cm="1">
        <f t="array" ref="AW911">IF(D911="","",_xlfn.TOROW(lookup!A1092:A1104))</f>
        <v/>
      </c>
    </row>
    <row r="912" spans="1:49" x14ac:dyDescent="0.25">
      <c r="A912" s="56">
        <v>903</v>
      </c>
      <c r="B912" s="57" t="str">
        <f t="shared" si="151"/>
        <v/>
      </c>
      <c r="C912" s="58"/>
      <c r="D912" s="58"/>
      <c r="E912" s="57"/>
      <c r="F912" s="57" t="str">
        <f t="shared" si="152"/>
        <v/>
      </c>
      <c r="G912" s="57"/>
      <c r="H912" s="59"/>
      <c r="I912" s="59" t="s">
        <v>183</v>
      </c>
      <c r="J912" s="59" t="s">
        <v>183</v>
      </c>
      <c r="K912" s="59"/>
      <c r="L912" s="60" t="str">
        <f t="shared" si="146"/>
        <v/>
      </c>
      <c r="M912" s="60" t="str">
        <f t="shared" si="147"/>
        <v/>
      </c>
      <c r="N912" s="59"/>
      <c r="O912" s="59"/>
      <c r="P912" s="61"/>
      <c r="Q912" s="61"/>
      <c r="R912" s="62" t="str">
        <f>IF(C912="","",_xlfn.XLOOKUP(C912,table_Termination[Connector],table_Termination[Conduit_Size]))</f>
        <v/>
      </c>
      <c r="S912" s="63" t="str">
        <f>IF(C912="","",_xlfn.XLOOKUP(C912,table_Termination[Connector],table_Termination[Wire AWG]))</f>
        <v/>
      </c>
      <c r="T912" s="64" t="str">
        <f t="shared" si="149"/>
        <v/>
      </c>
      <c r="U912" s="65" t="str">
        <f>IF(C912="","",LEFT(_xlfn.XLOOKUP(C912,table_Termination[Connector],table_Termination[Voltage]),3))</f>
        <v/>
      </c>
      <c r="V912" s="66" t="str">
        <f t="shared" si="148"/>
        <v/>
      </c>
      <c r="W912" s="64" t="str" cm="1">
        <f t="array" aca="1" ref="W912" ca="1">IF(C912="","",IF(D912="MCC","------",IF(K912="","Black",_xlfn.XLOOKUP(K912,Table_RotateWireColor[circuit],INDIRECT("Table_RotateWireColor["&amp;U912&amp;"]")))))</f>
        <v/>
      </c>
      <c r="X912" s="64" t="str" cm="1">
        <f t="array" aca="1" ref="X912" ca="1">IF(C912="","",IF(D912="MCC","-----",IF(AH912=1,"-",IF(K912="","Red",_xlfn.XLOOKUP(L912,Table_RotateWireColor[circuit],INDIRECT("Table_RotateWireColor["&amp;U912&amp;"]"))))))</f>
        <v/>
      </c>
      <c r="Y912" s="64" t="str" cm="1">
        <f t="array" aca="1" ref="Y912" ca="1">IF(C912="","",IF(D912="MCC","-----",IF(AH912&lt;=2,"-",IF(K912="","Blue",_xlfn.XLOOKUP(M912,Table_RotateWireColor[circuit],INDIRECT("Table_RotateWireColor["&amp;U912&amp;"]"))))))</f>
        <v/>
      </c>
      <c r="Z912" s="64" t="str" cm="1">
        <f t="array" aca="1" ref="Z912" ca="1">IF(C912="","",IF(D912="MCC","-----",IF(AI912&lt;&gt;1,"-",IF(K912="","White",_xlfn.XLOOKUP("N",Table_RotateWireColor[circuit],INDIRECT("Table_RotateWireColor["&amp;U912&amp;"]"))))))</f>
        <v/>
      </c>
      <c r="AA912" s="64" t="str">
        <f t="shared" si="153"/>
        <v/>
      </c>
      <c r="AB912" s="67" t="str">
        <f>IF(C912="","","PWxx-"&amp;_xlfn.XLOOKUP(C912,table_Termination[Connector],table_Termination[Abbreviation])&amp;"T-xxSALx("&amp;IF(D912="LFMC",0,IF(D912="MCC",1,3))&amp;IF(Q912="Bolt",1,0)&amp;IF(AL912="None",0,IF(AL912="1G",1,IF(AL912="4x4",2,3)))&amp;")")</f>
        <v/>
      </c>
      <c r="AC912" s="68" t="str">
        <f>IF(D912="MCC","MC Cable Wire Colors "&amp;_xlfn.XLOOKUP(C912,table_Termination[Connector],table_Termination[MCC_Wire_Colors]),"")</f>
        <v/>
      </c>
      <c r="AD912" s="69"/>
      <c r="AG912" t="e">
        <f>IF(AND(LEFT(C912,2)="L6",_xlfn.NUMBERVALUE(LEFT(U912,3))&gt;250),"1ph",_xlfn.XLOOKUP(C912,table_Termination[Connector],table_Termination[Phasing]))</f>
        <v>#N/A</v>
      </c>
      <c r="AH912" t="e">
        <f>_xlfn.XLOOKUP('Order Entry'!AG912,lookup!$O$3:$O$7,lookup!$P$3:$P$7)</f>
        <v>#N/A</v>
      </c>
      <c r="AI912" t="e">
        <f>_xlfn.XLOOKUP('Order Entry'!AG912,lookup!$O$3:$O$7,lookup!$Q$3:$Q$7)</f>
        <v>#N/A</v>
      </c>
      <c r="AJ912">
        <f t="shared" si="150"/>
        <v>0</v>
      </c>
      <c r="AK912" t="e">
        <f>_xlfn.XLOOKUP(C912,table_Termination[Connector],table_Termination[Plate_Hole])</f>
        <v>#N/A</v>
      </c>
      <c r="AL912" t="e">
        <f>_xlfn.XLOOKUP(V912,lookup!$AD$68:$AD$72,lookup!$AC$68:$AC$72)</f>
        <v>#N/A</v>
      </c>
      <c r="AM912" s="44" t="str" cm="1">
        <f t="array" ref="AM912">IF(C912="","",IF(_xlfn.XLOOKUP(C912,table_Termination[Connector],table_Termination[Plate_Hole])=1.6,{"4x4","1G"},IF(_xlfn.XLOOKUP(C912,table_Termination[Connector],table_Termination[Plate_Hole])=2.1,"4x4","None")))</f>
        <v/>
      </c>
      <c r="AO912" s="44" t="str" cm="1">
        <f t="array" ref="AO912">IF(AM912="","None",_xlfn.XLOOKUP(_xlfn.ANCHORARRAY(AM912),lookup!$AC$68:$AC$72,lookup!$AD$68:$AD$72))</f>
        <v>None</v>
      </c>
      <c r="AQ912" s="44" t="s">
        <v>283</v>
      </c>
      <c r="AR912" t="str">
        <f>IF(C912="","",_xlfn.XLOOKUP(_xlfn.XLOOKUP(C912,table_Termination[Connector],table_Termination[SQD_Breaker]),Table_Breaker[breaker],Table_Breaker[Description]))</f>
        <v/>
      </c>
      <c r="AS912" t="str">
        <f>IF(C912="","",_xlfn.XLOOKUP(_xlfn.XLOOKUP(C912,table_Termination[Connector],table_Termination[HV_Siem_Breaker]),Table_Breaker[breaker],Table_Breaker[Description],""))</f>
        <v/>
      </c>
      <c r="AT912" s="44" t="s">
        <v>283</v>
      </c>
      <c r="AU912" t="e">
        <f t="shared" si="154"/>
        <v>#N/A</v>
      </c>
      <c r="AV912" t="e">
        <f t="shared" si="155"/>
        <v>#N/A</v>
      </c>
      <c r="AW912" s="44" t="str" cm="1">
        <f t="array" ref="AW912">IF(D912="","",_xlfn.TOROW(lookup!A1093:A1105))</f>
        <v/>
      </c>
    </row>
    <row r="913" spans="1:49" x14ac:dyDescent="0.25">
      <c r="A913" s="56">
        <v>904</v>
      </c>
      <c r="B913" s="57" t="str">
        <f t="shared" si="151"/>
        <v/>
      </c>
      <c r="C913" s="58"/>
      <c r="D913" s="58"/>
      <c r="E913" s="57"/>
      <c r="F913" s="57" t="str">
        <f t="shared" si="152"/>
        <v/>
      </c>
      <c r="G913" s="57"/>
      <c r="H913" s="59"/>
      <c r="I913" s="59" t="s">
        <v>183</v>
      </c>
      <c r="J913" s="59" t="s">
        <v>183</v>
      </c>
      <c r="K913" s="59"/>
      <c r="L913" s="60" t="str">
        <f t="shared" si="146"/>
        <v/>
      </c>
      <c r="M913" s="60" t="str">
        <f t="shared" si="147"/>
        <v/>
      </c>
      <c r="N913" s="59"/>
      <c r="O913" s="59"/>
      <c r="P913" s="61"/>
      <c r="Q913" s="61"/>
      <c r="R913" s="62" t="str">
        <f>IF(C913="","",_xlfn.XLOOKUP(C913,table_Termination[Connector],table_Termination[Conduit_Size]))</f>
        <v/>
      </c>
      <c r="S913" s="63" t="str">
        <f>IF(C913="","",_xlfn.XLOOKUP(C913,table_Termination[Connector],table_Termination[Wire AWG]))</f>
        <v/>
      </c>
      <c r="T913" s="64" t="str">
        <f t="shared" si="149"/>
        <v/>
      </c>
      <c r="U913" s="65" t="str">
        <f>IF(C913="","",LEFT(_xlfn.XLOOKUP(C913,table_Termination[Connector],table_Termination[Voltage]),3))</f>
        <v/>
      </c>
      <c r="V913" s="66" t="str">
        <f t="shared" si="148"/>
        <v/>
      </c>
      <c r="W913" s="64" t="str" cm="1">
        <f t="array" aca="1" ref="W913" ca="1">IF(C913="","",IF(D913="MCC","------",IF(K913="","Black",_xlfn.XLOOKUP(K913,Table_RotateWireColor[circuit],INDIRECT("Table_RotateWireColor["&amp;U913&amp;"]")))))</f>
        <v/>
      </c>
      <c r="X913" s="64" t="str" cm="1">
        <f t="array" aca="1" ref="X913" ca="1">IF(C913="","",IF(D913="MCC","-----",IF(AH913=1,"-",IF(K913="","Red",_xlfn.XLOOKUP(L913,Table_RotateWireColor[circuit],INDIRECT("Table_RotateWireColor["&amp;U913&amp;"]"))))))</f>
        <v/>
      </c>
      <c r="Y913" s="64" t="str" cm="1">
        <f t="array" aca="1" ref="Y913" ca="1">IF(C913="","",IF(D913="MCC","-----",IF(AH913&lt;=2,"-",IF(K913="","Blue",_xlfn.XLOOKUP(M913,Table_RotateWireColor[circuit],INDIRECT("Table_RotateWireColor["&amp;U913&amp;"]"))))))</f>
        <v/>
      </c>
      <c r="Z913" s="64" t="str" cm="1">
        <f t="array" aca="1" ref="Z913" ca="1">IF(C913="","",IF(D913="MCC","-----",IF(AI913&lt;&gt;1,"-",IF(K913="","White",_xlfn.XLOOKUP("N",Table_RotateWireColor[circuit],INDIRECT("Table_RotateWireColor["&amp;U913&amp;"]"))))))</f>
        <v/>
      </c>
      <c r="AA913" s="64" t="str">
        <f t="shared" si="153"/>
        <v/>
      </c>
      <c r="AB913" s="67" t="str">
        <f>IF(C913="","","PWxx-"&amp;_xlfn.XLOOKUP(C913,table_Termination[Connector],table_Termination[Abbreviation])&amp;"T-xxSALx("&amp;IF(D913="LFMC",0,IF(D913="MCC",1,3))&amp;IF(Q913="Bolt",1,0)&amp;IF(AL913="None",0,IF(AL913="1G",1,IF(AL913="4x4",2,3)))&amp;")")</f>
        <v/>
      </c>
      <c r="AC913" s="68" t="str">
        <f>IF(D913="MCC","MC Cable Wire Colors "&amp;_xlfn.XLOOKUP(C913,table_Termination[Connector],table_Termination[MCC_Wire_Colors]),"")</f>
        <v/>
      </c>
      <c r="AD913" s="69"/>
      <c r="AG913" t="e">
        <f>IF(AND(LEFT(C913,2)="L6",_xlfn.NUMBERVALUE(LEFT(U913,3))&gt;250),"1ph",_xlfn.XLOOKUP(C913,table_Termination[Connector],table_Termination[Phasing]))</f>
        <v>#N/A</v>
      </c>
      <c r="AH913" t="e">
        <f>_xlfn.XLOOKUP('Order Entry'!AG913,lookup!$O$3:$O$7,lookup!$P$3:$P$7)</f>
        <v>#N/A</v>
      </c>
      <c r="AI913" t="e">
        <f>_xlfn.XLOOKUP('Order Entry'!AG913,lookup!$O$3:$O$7,lookup!$Q$3:$Q$7)</f>
        <v>#N/A</v>
      </c>
      <c r="AJ913">
        <f t="shared" si="150"/>
        <v>0</v>
      </c>
      <c r="AK913" t="e">
        <f>_xlfn.XLOOKUP(C913,table_Termination[Connector],table_Termination[Plate_Hole])</f>
        <v>#N/A</v>
      </c>
      <c r="AL913" t="e">
        <f>_xlfn.XLOOKUP(V913,lookup!$AD$68:$AD$72,lookup!$AC$68:$AC$72)</f>
        <v>#N/A</v>
      </c>
      <c r="AM913" s="44" t="str" cm="1">
        <f t="array" ref="AM913">IF(C913="","",IF(_xlfn.XLOOKUP(C913,table_Termination[Connector],table_Termination[Plate_Hole])=1.6,{"4x4","1G"},IF(_xlfn.XLOOKUP(C913,table_Termination[Connector],table_Termination[Plate_Hole])=2.1,"4x4","None")))</f>
        <v/>
      </c>
      <c r="AO913" s="44" t="str" cm="1">
        <f t="array" ref="AO913">IF(AM913="","None",_xlfn.XLOOKUP(_xlfn.ANCHORARRAY(AM913),lookup!$AC$68:$AC$72,lookup!$AD$68:$AD$72))</f>
        <v>None</v>
      </c>
      <c r="AQ913" s="44" t="s">
        <v>283</v>
      </c>
      <c r="AR913" t="str">
        <f>IF(C913="","",_xlfn.XLOOKUP(_xlfn.XLOOKUP(C913,table_Termination[Connector],table_Termination[SQD_Breaker]),Table_Breaker[breaker],Table_Breaker[Description]))</f>
        <v/>
      </c>
      <c r="AS913" t="str">
        <f>IF(C913="","",_xlfn.XLOOKUP(_xlfn.XLOOKUP(C913,table_Termination[Connector],table_Termination[HV_Siem_Breaker]),Table_Breaker[breaker],Table_Breaker[Description],""))</f>
        <v/>
      </c>
      <c r="AT913" s="44" t="s">
        <v>283</v>
      </c>
      <c r="AU913" t="e">
        <f t="shared" si="154"/>
        <v>#N/A</v>
      </c>
      <c r="AV913" t="e">
        <f t="shared" si="155"/>
        <v>#N/A</v>
      </c>
      <c r="AW913" s="44" t="str" cm="1">
        <f t="array" ref="AW913">IF(D913="","",_xlfn.TOROW(lookup!A1094:A1106))</f>
        <v/>
      </c>
    </row>
    <row r="914" spans="1:49" x14ac:dyDescent="0.25">
      <c r="A914" s="56">
        <v>905</v>
      </c>
      <c r="B914" s="57" t="str">
        <f t="shared" si="151"/>
        <v/>
      </c>
      <c r="C914" s="58"/>
      <c r="D914" s="58"/>
      <c r="E914" s="57"/>
      <c r="F914" s="57" t="str">
        <f t="shared" si="152"/>
        <v/>
      </c>
      <c r="G914" s="57"/>
      <c r="H914" s="59"/>
      <c r="I914" s="59" t="s">
        <v>183</v>
      </c>
      <c r="J914" s="59" t="s">
        <v>183</v>
      </c>
      <c r="K914" s="59"/>
      <c r="L914" s="60" t="str">
        <f t="shared" si="146"/>
        <v/>
      </c>
      <c r="M914" s="60" t="str">
        <f t="shared" si="147"/>
        <v/>
      </c>
      <c r="N914" s="59"/>
      <c r="O914" s="59"/>
      <c r="P914" s="61"/>
      <c r="Q914" s="61"/>
      <c r="R914" s="62" t="str">
        <f>IF(C914="","",_xlfn.XLOOKUP(C914,table_Termination[Connector],table_Termination[Conduit_Size]))</f>
        <v/>
      </c>
      <c r="S914" s="63" t="str">
        <f>IF(C914="","",_xlfn.XLOOKUP(C914,table_Termination[Connector],table_Termination[Wire AWG]))</f>
        <v/>
      </c>
      <c r="T914" s="64" t="str">
        <f t="shared" si="149"/>
        <v/>
      </c>
      <c r="U914" s="65" t="str">
        <f>IF(C914="","",LEFT(_xlfn.XLOOKUP(C914,table_Termination[Connector],table_Termination[Voltage]),3))</f>
        <v/>
      </c>
      <c r="V914" s="66" t="str">
        <f t="shared" si="148"/>
        <v/>
      </c>
      <c r="W914" s="64" t="str" cm="1">
        <f t="array" aca="1" ref="W914" ca="1">IF(C914="","",IF(D914="MCC","------",IF(K914="","Black",_xlfn.XLOOKUP(K914,Table_RotateWireColor[circuit],INDIRECT("Table_RotateWireColor["&amp;U914&amp;"]")))))</f>
        <v/>
      </c>
      <c r="X914" s="64" t="str" cm="1">
        <f t="array" aca="1" ref="X914" ca="1">IF(C914="","",IF(D914="MCC","-----",IF(AH914=1,"-",IF(K914="","Red",_xlfn.XLOOKUP(L914,Table_RotateWireColor[circuit],INDIRECT("Table_RotateWireColor["&amp;U914&amp;"]"))))))</f>
        <v/>
      </c>
      <c r="Y914" s="64" t="str" cm="1">
        <f t="array" aca="1" ref="Y914" ca="1">IF(C914="","",IF(D914="MCC","-----",IF(AH914&lt;=2,"-",IF(K914="","Blue",_xlfn.XLOOKUP(M914,Table_RotateWireColor[circuit],INDIRECT("Table_RotateWireColor["&amp;U914&amp;"]"))))))</f>
        <v/>
      </c>
      <c r="Z914" s="64" t="str" cm="1">
        <f t="array" aca="1" ref="Z914" ca="1">IF(C914="","",IF(D914="MCC","-----",IF(AI914&lt;&gt;1,"-",IF(K914="","White",_xlfn.XLOOKUP("N",Table_RotateWireColor[circuit],INDIRECT("Table_RotateWireColor["&amp;U914&amp;"]"))))))</f>
        <v/>
      </c>
      <c r="AA914" s="64" t="str">
        <f t="shared" si="153"/>
        <v/>
      </c>
      <c r="AB914" s="67" t="str">
        <f>IF(C914="","","PWxx-"&amp;_xlfn.XLOOKUP(C914,table_Termination[Connector],table_Termination[Abbreviation])&amp;"T-xxSALx("&amp;IF(D914="LFMC",0,IF(D914="MCC",1,3))&amp;IF(Q914="Bolt",1,0)&amp;IF(AL914="None",0,IF(AL914="1G",1,IF(AL914="4x4",2,3)))&amp;")")</f>
        <v/>
      </c>
      <c r="AC914" s="68" t="str">
        <f>IF(D914="MCC","MC Cable Wire Colors "&amp;_xlfn.XLOOKUP(C914,table_Termination[Connector],table_Termination[MCC_Wire_Colors]),"")</f>
        <v/>
      </c>
      <c r="AD914" s="69"/>
      <c r="AG914" t="e">
        <f>IF(AND(LEFT(C914,2)="L6",_xlfn.NUMBERVALUE(LEFT(U914,3))&gt;250),"1ph",_xlfn.XLOOKUP(C914,table_Termination[Connector],table_Termination[Phasing]))</f>
        <v>#N/A</v>
      </c>
      <c r="AH914" t="e">
        <f>_xlfn.XLOOKUP('Order Entry'!AG914,lookup!$O$3:$O$7,lookup!$P$3:$P$7)</f>
        <v>#N/A</v>
      </c>
      <c r="AI914" t="e">
        <f>_xlfn.XLOOKUP('Order Entry'!AG914,lookup!$O$3:$O$7,lookup!$Q$3:$Q$7)</f>
        <v>#N/A</v>
      </c>
      <c r="AJ914">
        <f t="shared" si="150"/>
        <v>0</v>
      </c>
      <c r="AK914" t="e">
        <f>_xlfn.XLOOKUP(C914,table_Termination[Connector],table_Termination[Plate_Hole])</f>
        <v>#N/A</v>
      </c>
      <c r="AL914" t="e">
        <f>_xlfn.XLOOKUP(V914,lookup!$AD$68:$AD$72,lookup!$AC$68:$AC$72)</f>
        <v>#N/A</v>
      </c>
      <c r="AM914" s="44" t="str" cm="1">
        <f t="array" ref="AM914">IF(C914="","",IF(_xlfn.XLOOKUP(C914,table_Termination[Connector],table_Termination[Plate_Hole])=1.6,{"4x4","1G"},IF(_xlfn.XLOOKUP(C914,table_Termination[Connector],table_Termination[Plate_Hole])=2.1,"4x4","None")))</f>
        <v/>
      </c>
      <c r="AO914" s="44" t="str" cm="1">
        <f t="array" ref="AO914">IF(AM914="","None",_xlfn.XLOOKUP(_xlfn.ANCHORARRAY(AM914),lookup!$AC$68:$AC$72,lookup!$AD$68:$AD$72))</f>
        <v>None</v>
      </c>
      <c r="AQ914" s="44" t="s">
        <v>283</v>
      </c>
      <c r="AR914" t="str">
        <f>IF(C914="","",_xlfn.XLOOKUP(_xlfn.XLOOKUP(C914,table_Termination[Connector],table_Termination[SQD_Breaker]),Table_Breaker[breaker],Table_Breaker[Description]))</f>
        <v/>
      </c>
      <c r="AS914" t="str">
        <f>IF(C914="","",_xlfn.XLOOKUP(_xlfn.XLOOKUP(C914,table_Termination[Connector],table_Termination[HV_Siem_Breaker]),Table_Breaker[breaker],Table_Breaker[Description],""))</f>
        <v/>
      </c>
      <c r="AT914" s="44" t="s">
        <v>283</v>
      </c>
      <c r="AU914" t="e">
        <f t="shared" si="154"/>
        <v>#N/A</v>
      </c>
      <c r="AV914" t="e">
        <f t="shared" si="155"/>
        <v>#N/A</v>
      </c>
      <c r="AW914" s="44" t="str" cm="1">
        <f t="array" ref="AW914">IF(D914="","",_xlfn.TOROW(lookup!A1095:A1107))</f>
        <v/>
      </c>
    </row>
    <row r="915" spans="1:49" x14ac:dyDescent="0.25">
      <c r="A915" s="56">
        <v>906</v>
      </c>
      <c r="B915" s="57" t="str">
        <f t="shared" si="151"/>
        <v/>
      </c>
      <c r="C915" s="58"/>
      <c r="D915" s="58"/>
      <c r="E915" s="57"/>
      <c r="F915" s="57" t="str">
        <f t="shared" si="152"/>
        <v/>
      </c>
      <c r="G915" s="57"/>
      <c r="H915" s="59"/>
      <c r="I915" s="59" t="s">
        <v>183</v>
      </c>
      <c r="J915" s="59" t="s">
        <v>183</v>
      </c>
      <c r="K915" s="59"/>
      <c r="L915" s="60" t="str">
        <f t="shared" si="146"/>
        <v/>
      </c>
      <c r="M915" s="60" t="str">
        <f t="shared" si="147"/>
        <v/>
      </c>
      <c r="N915" s="59"/>
      <c r="O915" s="59"/>
      <c r="P915" s="61"/>
      <c r="Q915" s="61"/>
      <c r="R915" s="62" t="str">
        <f>IF(C915="","",_xlfn.XLOOKUP(C915,table_Termination[Connector],table_Termination[Conduit_Size]))</f>
        <v/>
      </c>
      <c r="S915" s="63" t="str">
        <f>IF(C915="","",_xlfn.XLOOKUP(C915,table_Termination[Connector],table_Termination[Wire AWG]))</f>
        <v/>
      </c>
      <c r="T915" s="64" t="str">
        <f t="shared" si="149"/>
        <v/>
      </c>
      <c r="U915" s="65" t="str">
        <f>IF(C915="","",LEFT(_xlfn.XLOOKUP(C915,table_Termination[Connector],table_Termination[Voltage]),3))</f>
        <v/>
      </c>
      <c r="V915" s="66" t="str">
        <f t="shared" si="148"/>
        <v/>
      </c>
      <c r="W915" s="64" t="str" cm="1">
        <f t="array" aca="1" ref="W915" ca="1">IF(C915="","",IF(D915="MCC","------",IF(K915="","Black",_xlfn.XLOOKUP(K915,Table_RotateWireColor[circuit],INDIRECT("Table_RotateWireColor["&amp;U915&amp;"]")))))</f>
        <v/>
      </c>
      <c r="X915" s="64" t="str" cm="1">
        <f t="array" aca="1" ref="X915" ca="1">IF(C915="","",IF(D915="MCC","-----",IF(AH915=1,"-",IF(K915="","Red",_xlfn.XLOOKUP(L915,Table_RotateWireColor[circuit],INDIRECT("Table_RotateWireColor["&amp;U915&amp;"]"))))))</f>
        <v/>
      </c>
      <c r="Y915" s="64" t="str" cm="1">
        <f t="array" aca="1" ref="Y915" ca="1">IF(C915="","",IF(D915="MCC","-----",IF(AH915&lt;=2,"-",IF(K915="","Blue",_xlfn.XLOOKUP(M915,Table_RotateWireColor[circuit],INDIRECT("Table_RotateWireColor["&amp;U915&amp;"]"))))))</f>
        <v/>
      </c>
      <c r="Z915" s="64" t="str" cm="1">
        <f t="array" aca="1" ref="Z915" ca="1">IF(C915="","",IF(D915="MCC","-----",IF(AI915&lt;&gt;1,"-",IF(K915="","White",_xlfn.XLOOKUP("N",Table_RotateWireColor[circuit],INDIRECT("Table_RotateWireColor["&amp;U915&amp;"]"))))))</f>
        <v/>
      </c>
      <c r="AA915" s="64" t="str">
        <f t="shared" si="153"/>
        <v/>
      </c>
      <c r="AB915" s="67" t="str">
        <f>IF(C915="","","PWxx-"&amp;_xlfn.XLOOKUP(C915,table_Termination[Connector],table_Termination[Abbreviation])&amp;"T-xxSALx("&amp;IF(D915="LFMC",0,IF(D915="MCC",1,3))&amp;IF(Q915="Bolt",1,0)&amp;IF(AL915="None",0,IF(AL915="1G",1,IF(AL915="4x4",2,3)))&amp;")")</f>
        <v/>
      </c>
      <c r="AC915" s="68" t="str">
        <f>IF(D915="MCC","MC Cable Wire Colors "&amp;_xlfn.XLOOKUP(C915,table_Termination[Connector],table_Termination[MCC_Wire_Colors]),"")</f>
        <v/>
      </c>
      <c r="AD915" s="69"/>
      <c r="AG915" t="e">
        <f>IF(AND(LEFT(C915,2)="L6",_xlfn.NUMBERVALUE(LEFT(U915,3))&gt;250),"1ph",_xlfn.XLOOKUP(C915,table_Termination[Connector],table_Termination[Phasing]))</f>
        <v>#N/A</v>
      </c>
      <c r="AH915" t="e">
        <f>_xlfn.XLOOKUP('Order Entry'!AG915,lookup!$O$3:$O$7,lookup!$P$3:$P$7)</f>
        <v>#N/A</v>
      </c>
      <c r="AI915" t="e">
        <f>_xlfn.XLOOKUP('Order Entry'!AG915,lookup!$O$3:$O$7,lookup!$Q$3:$Q$7)</f>
        <v>#N/A</v>
      </c>
      <c r="AJ915">
        <f t="shared" si="150"/>
        <v>0</v>
      </c>
      <c r="AK915" t="e">
        <f>_xlfn.XLOOKUP(C915,table_Termination[Connector],table_Termination[Plate_Hole])</f>
        <v>#N/A</v>
      </c>
      <c r="AL915" t="e">
        <f>_xlfn.XLOOKUP(V915,lookup!$AD$68:$AD$72,lookup!$AC$68:$AC$72)</f>
        <v>#N/A</v>
      </c>
      <c r="AM915" s="44" t="str" cm="1">
        <f t="array" ref="AM915">IF(C915="","",IF(_xlfn.XLOOKUP(C915,table_Termination[Connector],table_Termination[Plate_Hole])=1.6,{"4x4","1G"},IF(_xlfn.XLOOKUP(C915,table_Termination[Connector],table_Termination[Plate_Hole])=2.1,"4x4","None")))</f>
        <v/>
      </c>
      <c r="AO915" s="44" t="str" cm="1">
        <f t="array" ref="AO915">IF(AM915="","None",_xlfn.XLOOKUP(_xlfn.ANCHORARRAY(AM915),lookup!$AC$68:$AC$72,lookup!$AD$68:$AD$72))</f>
        <v>None</v>
      </c>
      <c r="AQ915" s="44" t="s">
        <v>283</v>
      </c>
      <c r="AR915" t="str">
        <f>IF(C915="","",_xlfn.XLOOKUP(_xlfn.XLOOKUP(C915,table_Termination[Connector],table_Termination[SQD_Breaker]),Table_Breaker[breaker],Table_Breaker[Description]))</f>
        <v/>
      </c>
      <c r="AS915" t="str">
        <f>IF(C915="","",_xlfn.XLOOKUP(_xlfn.XLOOKUP(C915,table_Termination[Connector],table_Termination[HV_Siem_Breaker]),Table_Breaker[breaker],Table_Breaker[Description],""))</f>
        <v/>
      </c>
      <c r="AT915" s="44" t="s">
        <v>283</v>
      </c>
      <c r="AU915" t="e">
        <f t="shared" si="154"/>
        <v>#N/A</v>
      </c>
      <c r="AV915" t="e">
        <f t="shared" si="155"/>
        <v>#N/A</v>
      </c>
      <c r="AW915" s="44" t="str" cm="1">
        <f t="array" ref="AW915">IF(D915="","",_xlfn.TOROW(lookup!A1096:A1108))</f>
        <v/>
      </c>
    </row>
    <row r="916" spans="1:49" x14ac:dyDescent="0.25">
      <c r="A916" s="56">
        <v>907</v>
      </c>
      <c r="B916" s="57" t="str">
        <f t="shared" si="151"/>
        <v/>
      </c>
      <c r="C916" s="58"/>
      <c r="D916" s="58"/>
      <c r="E916" s="57"/>
      <c r="F916" s="57" t="str">
        <f t="shared" si="152"/>
        <v/>
      </c>
      <c r="G916" s="57"/>
      <c r="H916" s="59"/>
      <c r="I916" s="59" t="s">
        <v>183</v>
      </c>
      <c r="J916" s="59" t="s">
        <v>183</v>
      </c>
      <c r="K916" s="59"/>
      <c r="L916" s="60" t="str">
        <f t="shared" si="146"/>
        <v/>
      </c>
      <c r="M916" s="60" t="str">
        <f t="shared" si="147"/>
        <v/>
      </c>
      <c r="N916" s="59"/>
      <c r="O916" s="59"/>
      <c r="P916" s="61"/>
      <c r="Q916" s="61"/>
      <c r="R916" s="62" t="str">
        <f>IF(C916="","",_xlfn.XLOOKUP(C916,table_Termination[Connector],table_Termination[Conduit_Size]))</f>
        <v/>
      </c>
      <c r="S916" s="63" t="str">
        <f>IF(C916="","",_xlfn.XLOOKUP(C916,table_Termination[Connector],table_Termination[Wire AWG]))</f>
        <v/>
      </c>
      <c r="T916" s="64" t="str">
        <f t="shared" si="149"/>
        <v/>
      </c>
      <c r="U916" s="65" t="str">
        <f>IF(C916="","",LEFT(_xlfn.XLOOKUP(C916,table_Termination[Connector],table_Termination[Voltage]),3))</f>
        <v/>
      </c>
      <c r="V916" s="66" t="str">
        <f t="shared" si="148"/>
        <v/>
      </c>
      <c r="W916" s="64" t="str" cm="1">
        <f t="array" aca="1" ref="W916" ca="1">IF(C916="","",IF(D916="MCC","------",IF(K916="","Black",_xlfn.XLOOKUP(K916,Table_RotateWireColor[circuit],INDIRECT("Table_RotateWireColor["&amp;U916&amp;"]")))))</f>
        <v/>
      </c>
      <c r="X916" s="64" t="str" cm="1">
        <f t="array" aca="1" ref="X916" ca="1">IF(C916="","",IF(D916="MCC","-----",IF(AH916=1,"-",IF(K916="","Red",_xlfn.XLOOKUP(L916,Table_RotateWireColor[circuit],INDIRECT("Table_RotateWireColor["&amp;U916&amp;"]"))))))</f>
        <v/>
      </c>
      <c r="Y916" s="64" t="str" cm="1">
        <f t="array" aca="1" ref="Y916" ca="1">IF(C916="","",IF(D916="MCC","-----",IF(AH916&lt;=2,"-",IF(K916="","Blue",_xlfn.XLOOKUP(M916,Table_RotateWireColor[circuit],INDIRECT("Table_RotateWireColor["&amp;U916&amp;"]"))))))</f>
        <v/>
      </c>
      <c r="Z916" s="64" t="str" cm="1">
        <f t="array" aca="1" ref="Z916" ca="1">IF(C916="","",IF(D916="MCC","-----",IF(AI916&lt;&gt;1,"-",IF(K916="","White",_xlfn.XLOOKUP("N",Table_RotateWireColor[circuit],INDIRECT("Table_RotateWireColor["&amp;U916&amp;"]"))))))</f>
        <v/>
      </c>
      <c r="AA916" s="64" t="str">
        <f t="shared" si="153"/>
        <v/>
      </c>
      <c r="AB916" s="67" t="str">
        <f>IF(C916="","","PWxx-"&amp;_xlfn.XLOOKUP(C916,table_Termination[Connector],table_Termination[Abbreviation])&amp;"T-xxSALx("&amp;IF(D916="LFMC",0,IF(D916="MCC",1,3))&amp;IF(Q916="Bolt",1,0)&amp;IF(AL916="None",0,IF(AL916="1G",1,IF(AL916="4x4",2,3)))&amp;")")</f>
        <v/>
      </c>
      <c r="AC916" s="68" t="str">
        <f>IF(D916="MCC","MC Cable Wire Colors "&amp;_xlfn.XLOOKUP(C916,table_Termination[Connector],table_Termination[MCC_Wire_Colors]),"")</f>
        <v/>
      </c>
      <c r="AD916" s="69"/>
      <c r="AG916" t="e">
        <f>IF(AND(LEFT(C916,2)="L6",_xlfn.NUMBERVALUE(LEFT(U916,3))&gt;250),"1ph",_xlfn.XLOOKUP(C916,table_Termination[Connector],table_Termination[Phasing]))</f>
        <v>#N/A</v>
      </c>
      <c r="AH916" t="e">
        <f>_xlfn.XLOOKUP('Order Entry'!AG916,lookup!$O$3:$O$7,lookup!$P$3:$P$7)</f>
        <v>#N/A</v>
      </c>
      <c r="AI916" t="e">
        <f>_xlfn.XLOOKUP('Order Entry'!AG916,lookup!$O$3:$O$7,lookup!$Q$3:$Q$7)</f>
        <v>#N/A</v>
      </c>
      <c r="AJ916">
        <f t="shared" si="150"/>
        <v>0</v>
      </c>
      <c r="AK916" t="e">
        <f>_xlfn.XLOOKUP(C916,table_Termination[Connector],table_Termination[Plate_Hole])</f>
        <v>#N/A</v>
      </c>
      <c r="AL916" t="e">
        <f>_xlfn.XLOOKUP(V916,lookup!$AD$68:$AD$72,lookup!$AC$68:$AC$72)</f>
        <v>#N/A</v>
      </c>
      <c r="AM916" s="44" t="str" cm="1">
        <f t="array" ref="AM916">IF(C916="","",IF(_xlfn.XLOOKUP(C916,table_Termination[Connector],table_Termination[Plate_Hole])=1.6,{"4x4","1G"},IF(_xlfn.XLOOKUP(C916,table_Termination[Connector],table_Termination[Plate_Hole])=2.1,"4x4","None")))</f>
        <v/>
      </c>
      <c r="AO916" s="44" t="str" cm="1">
        <f t="array" ref="AO916">IF(AM916="","None",_xlfn.XLOOKUP(_xlfn.ANCHORARRAY(AM916),lookup!$AC$68:$AC$72,lookup!$AD$68:$AD$72))</f>
        <v>None</v>
      </c>
      <c r="AQ916" s="44" t="s">
        <v>283</v>
      </c>
      <c r="AR916" t="str">
        <f>IF(C916="","",_xlfn.XLOOKUP(_xlfn.XLOOKUP(C916,table_Termination[Connector],table_Termination[SQD_Breaker]),Table_Breaker[breaker],Table_Breaker[Description]))</f>
        <v/>
      </c>
      <c r="AS916" t="str">
        <f>IF(C916="","",_xlfn.XLOOKUP(_xlfn.XLOOKUP(C916,table_Termination[Connector],table_Termination[HV_Siem_Breaker]),Table_Breaker[breaker],Table_Breaker[Description],""))</f>
        <v/>
      </c>
      <c r="AT916" s="44" t="s">
        <v>283</v>
      </c>
      <c r="AU916" t="e">
        <f t="shared" si="154"/>
        <v>#N/A</v>
      </c>
      <c r="AV916" t="e">
        <f t="shared" si="155"/>
        <v>#N/A</v>
      </c>
      <c r="AW916" s="44" t="str" cm="1">
        <f t="array" ref="AW916">IF(D916="","",_xlfn.TOROW(lookup!A1097:A1109))</f>
        <v/>
      </c>
    </row>
    <row r="917" spans="1:49" x14ac:dyDescent="0.25">
      <c r="A917" s="56">
        <v>908</v>
      </c>
      <c r="B917" s="57" t="str">
        <f t="shared" si="151"/>
        <v/>
      </c>
      <c r="C917" s="58"/>
      <c r="D917" s="58"/>
      <c r="E917" s="57"/>
      <c r="F917" s="57" t="str">
        <f t="shared" si="152"/>
        <v/>
      </c>
      <c r="G917" s="57"/>
      <c r="H917" s="59"/>
      <c r="I917" s="59" t="s">
        <v>183</v>
      </c>
      <c r="J917" s="59" t="s">
        <v>183</v>
      </c>
      <c r="K917" s="59"/>
      <c r="L917" s="60" t="str">
        <f t="shared" si="146"/>
        <v/>
      </c>
      <c r="M917" s="60" t="str">
        <f t="shared" si="147"/>
        <v/>
      </c>
      <c r="N917" s="59"/>
      <c r="O917" s="59"/>
      <c r="P917" s="61"/>
      <c r="Q917" s="61"/>
      <c r="R917" s="62" t="str">
        <f>IF(C917="","",_xlfn.XLOOKUP(C917,table_Termination[Connector],table_Termination[Conduit_Size]))</f>
        <v/>
      </c>
      <c r="S917" s="63" t="str">
        <f>IF(C917="","",_xlfn.XLOOKUP(C917,table_Termination[Connector],table_Termination[Wire AWG]))</f>
        <v/>
      </c>
      <c r="T917" s="64" t="str">
        <f t="shared" si="149"/>
        <v/>
      </c>
      <c r="U917" s="65" t="str">
        <f>IF(C917="","",LEFT(_xlfn.XLOOKUP(C917,table_Termination[Connector],table_Termination[Voltage]),3))</f>
        <v/>
      </c>
      <c r="V917" s="66" t="str">
        <f t="shared" si="148"/>
        <v/>
      </c>
      <c r="W917" s="64" t="str" cm="1">
        <f t="array" aca="1" ref="W917" ca="1">IF(C917="","",IF(D917="MCC","------",IF(K917="","Black",_xlfn.XLOOKUP(K917,Table_RotateWireColor[circuit],INDIRECT("Table_RotateWireColor["&amp;U917&amp;"]")))))</f>
        <v/>
      </c>
      <c r="X917" s="64" t="str" cm="1">
        <f t="array" aca="1" ref="X917" ca="1">IF(C917="","",IF(D917="MCC","-----",IF(AH917=1,"-",IF(K917="","Red",_xlfn.XLOOKUP(L917,Table_RotateWireColor[circuit],INDIRECT("Table_RotateWireColor["&amp;U917&amp;"]"))))))</f>
        <v/>
      </c>
      <c r="Y917" s="64" t="str" cm="1">
        <f t="array" aca="1" ref="Y917" ca="1">IF(C917="","",IF(D917="MCC","-----",IF(AH917&lt;=2,"-",IF(K917="","Blue",_xlfn.XLOOKUP(M917,Table_RotateWireColor[circuit],INDIRECT("Table_RotateWireColor["&amp;U917&amp;"]"))))))</f>
        <v/>
      </c>
      <c r="Z917" s="64" t="str" cm="1">
        <f t="array" aca="1" ref="Z917" ca="1">IF(C917="","",IF(D917="MCC","-----",IF(AI917&lt;&gt;1,"-",IF(K917="","White",_xlfn.XLOOKUP("N",Table_RotateWireColor[circuit],INDIRECT("Table_RotateWireColor["&amp;U917&amp;"]"))))))</f>
        <v/>
      </c>
      <c r="AA917" s="64" t="str">
        <f t="shared" si="153"/>
        <v/>
      </c>
      <c r="AB917" s="67" t="str">
        <f>IF(C917="","","PWxx-"&amp;_xlfn.XLOOKUP(C917,table_Termination[Connector],table_Termination[Abbreviation])&amp;"T-xxSALx("&amp;IF(D917="LFMC",0,IF(D917="MCC",1,3))&amp;IF(Q917="Bolt",1,0)&amp;IF(AL917="None",0,IF(AL917="1G",1,IF(AL917="4x4",2,3)))&amp;")")</f>
        <v/>
      </c>
      <c r="AC917" s="68" t="str">
        <f>IF(D917="MCC","MC Cable Wire Colors "&amp;_xlfn.XLOOKUP(C917,table_Termination[Connector],table_Termination[MCC_Wire_Colors]),"")</f>
        <v/>
      </c>
      <c r="AD917" s="69"/>
      <c r="AG917" t="e">
        <f>IF(AND(LEFT(C917,2)="L6",_xlfn.NUMBERVALUE(LEFT(U917,3))&gt;250),"1ph",_xlfn.XLOOKUP(C917,table_Termination[Connector],table_Termination[Phasing]))</f>
        <v>#N/A</v>
      </c>
      <c r="AH917" t="e">
        <f>_xlfn.XLOOKUP('Order Entry'!AG917,lookup!$O$3:$O$7,lookup!$P$3:$P$7)</f>
        <v>#N/A</v>
      </c>
      <c r="AI917" t="e">
        <f>_xlfn.XLOOKUP('Order Entry'!AG917,lookup!$O$3:$O$7,lookup!$Q$3:$Q$7)</f>
        <v>#N/A</v>
      </c>
      <c r="AJ917">
        <f t="shared" si="150"/>
        <v>0</v>
      </c>
      <c r="AK917" t="e">
        <f>_xlfn.XLOOKUP(C917,table_Termination[Connector],table_Termination[Plate_Hole])</f>
        <v>#N/A</v>
      </c>
      <c r="AL917" t="e">
        <f>_xlfn.XLOOKUP(V917,lookup!$AD$68:$AD$72,lookup!$AC$68:$AC$72)</f>
        <v>#N/A</v>
      </c>
      <c r="AM917" s="44" t="str" cm="1">
        <f t="array" ref="AM917">IF(C917="","",IF(_xlfn.XLOOKUP(C917,table_Termination[Connector],table_Termination[Plate_Hole])=1.6,{"4x4","1G"},IF(_xlfn.XLOOKUP(C917,table_Termination[Connector],table_Termination[Plate_Hole])=2.1,"4x4","None")))</f>
        <v/>
      </c>
      <c r="AO917" s="44" t="str" cm="1">
        <f t="array" ref="AO917">IF(AM917="","None",_xlfn.XLOOKUP(_xlfn.ANCHORARRAY(AM917),lookup!$AC$68:$AC$72,lookup!$AD$68:$AD$72))</f>
        <v>None</v>
      </c>
      <c r="AQ917" s="44" t="s">
        <v>283</v>
      </c>
      <c r="AR917" t="str">
        <f>IF(C917="","",_xlfn.XLOOKUP(_xlfn.XLOOKUP(C917,table_Termination[Connector],table_Termination[SQD_Breaker]),Table_Breaker[breaker],Table_Breaker[Description]))</f>
        <v/>
      </c>
      <c r="AS917" t="str">
        <f>IF(C917="","",_xlfn.XLOOKUP(_xlfn.XLOOKUP(C917,table_Termination[Connector],table_Termination[HV_Siem_Breaker]),Table_Breaker[breaker],Table_Breaker[Description],""))</f>
        <v/>
      </c>
      <c r="AT917" s="44" t="s">
        <v>283</v>
      </c>
      <c r="AU917" t="e">
        <f t="shared" si="154"/>
        <v>#N/A</v>
      </c>
      <c r="AV917" t="e">
        <f t="shared" si="155"/>
        <v>#N/A</v>
      </c>
      <c r="AW917" s="44" t="str" cm="1">
        <f t="array" ref="AW917">IF(D917="","",_xlfn.TOROW(lookup!A1098:A1110))</f>
        <v/>
      </c>
    </row>
    <row r="918" spans="1:49" x14ac:dyDescent="0.25">
      <c r="A918" s="56">
        <v>909</v>
      </c>
      <c r="B918" s="57" t="str">
        <f t="shared" si="151"/>
        <v/>
      </c>
      <c r="C918" s="58"/>
      <c r="D918" s="58"/>
      <c r="E918" s="57"/>
      <c r="F918" s="57" t="str">
        <f t="shared" si="152"/>
        <v/>
      </c>
      <c r="G918" s="57"/>
      <c r="H918" s="59"/>
      <c r="I918" s="59" t="s">
        <v>183</v>
      </c>
      <c r="J918" s="59" t="s">
        <v>183</v>
      </c>
      <c r="K918" s="59"/>
      <c r="L918" s="60" t="str">
        <f t="shared" si="146"/>
        <v/>
      </c>
      <c r="M918" s="60" t="str">
        <f t="shared" si="147"/>
        <v/>
      </c>
      <c r="N918" s="59"/>
      <c r="O918" s="59"/>
      <c r="P918" s="61"/>
      <c r="Q918" s="61"/>
      <c r="R918" s="62" t="str">
        <f>IF(C918="","",_xlfn.XLOOKUP(C918,table_Termination[Connector],table_Termination[Conduit_Size]))</f>
        <v/>
      </c>
      <c r="S918" s="63" t="str">
        <f>IF(C918="","",_xlfn.XLOOKUP(C918,table_Termination[Connector],table_Termination[Wire AWG]))</f>
        <v/>
      </c>
      <c r="T918" s="64" t="str">
        <f t="shared" si="149"/>
        <v/>
      </c>
      <c r="U918" s="65" t="str">
        <f>IF(C918="","",LEFT(_xlfn.XLOOKUP(C918,table_Termination[Connector],table_Termination[Voltage]),3))</f>
        <v/>
      </c>
      <c r="V918" s="66" t="str">
        <f t="shared" si="148"/>
        <v/>
      </c>
      <c r="W918" s="64" t="str" cm="1">
        <f t="array" aca="1" ref="W918" ca="1">IF(C918="","",IF(D918="MCC","------",IF(K918="","Black",_xlfn.XLOOKUP(K918,Table_RotateWireColor[circuit],INDIRECT("Table_RotateWireColor["&amp;U918&amp;"]")))))</f>
        <v/>
      </c>
      <c r="X918" s="64" t="str" cm="1">
        <f t="array" aca="1" ref="X918" ca="1">IF(C918="","",IF(D918="MCC","-----",IF(AH918=1,"-",IF(K918="","Red",_xlfn.XLOOKUP(L918,Table_RotateWireColor[circuit],INDIRECT("Table_RotateWireColor["&amp;U918&amp;"]"))))))</f>
        <v/>
      </c>
      <c r="Y918" s="64" t="str" cm="1">
        <f t="array" aca="1" ref="Y918" ca="1">IF(C918="","",IF(D918="MCC","-----",IF(AH918&lt;=2,"-",IF(K918="","Blue",_xlfn.XLOOKUP(M918,Table_RotateWireColor[circuit],INDIRECT("Table_RotateWireColor["&amp;U918&amp;"]"))))))</f>
        <v/>
      </c>
      <c r="Z918" s="64" t="str" cm="1">
        <f t="array" aca="1" ref="Z918" ca="1">IF(C918="","",IF(D918="MCC","-----",IF(AI918&lt;&gt;1,"-",IF(K918="","White",_xlfn.XLOOKUP("N",Table_RotateWireColor[circuit],INDIRECT("Table_RotateWireColor["&amp;U918&amp;"]"))))))</f>
        <v/>
      </c>
      <c r="AA918" s="64" t="str">
        <f t="shared" si="153"/>
        <v/>
      </c>
      <c r="AB918" s="67" t="str">
        <f>IF(C918="","","PWxx-"&amp;_xlfn.XLOOKUP(C918,table_Termination[Connector],table_Termination[Abbreviation])&amp;"T-xxSALx("&amp;IF(D918="LFMC",0,IF(D918="MCC",1,3))&amp;IF(Q918="Bolt",1,0)&amp;IF(AL918="None",0,IF(AL918="1G",1,IF(AL918="4x4",2,3)))&amp;")")</f>
        <v/>
      </c>
      <c r="AC918" s="68" t="str">
        <f>IF(D918="MCC","MC Cable Wire Colors "&amp;_xlfn.XLOOKUP(C918,table_Termination[Connector],table_Termination[MCC_Wire_Colors]),"")</f>
        <v/>
      </c>
      <c r="AD918" s="69"/>
      <c r="AG918" t="e">
        <f>IF(AND(LEFT(C918,2)="L6",_xlfn.NUMBERVALUE(LEFT(U918,3))&gt;250),"1ph",_xlfn.XLOOKUP(C918,table_Termination[Connector],table_Termination[Phasing]))</f>
        <v>#N/A</v>
      </c>
      <c r="AH918" t="e">
        <f>_xlfn.XLOOKUP('Order Entry'!AG918,lookup!$O$3:$O$7,lookup!$P$3:$P$7)</f>
        <v>#N/A</v>
      </c>
      <c r="AI918" t="e">
        <f>_xlfn.XLOOKUP('Order Entry'!AG918,lookup!$O$3:$O$7,lookup!$Q$3:$Q$7)</f>
        <v>#N/A</v>
      </c>
      <c r="AJ918">
        <f t="shared" si="150"/>
        <v>0</v>
      </c>
      <c r="AK918" t="e">
        <f>_xlfn.XLOOKUP(C918,table_Termination[Connector],table_Termination[Plate_Hole])</f>
        <v>#N/A</v>
      </c>
      <c r="AL918" t="e">
        <f>_xlfn.XLOOKUP(V918,lookup!$AD$68:$AD$72,lookup!$AC$68:$AC$72)</f>
        <v>#N/A</v>
      </c>
      <c r="AM918" s="44" t="str" cm="1">
        <f t="array" ref="AM918">IF(C918="","",IF(_xlfn.XLOOKUP(C918,table_Termination[Connector],table_Termination[Plate_Hole])=1.6,{"4x4","1G"},IF(_xlfn.XLOOKUP(C918,table_Termination[Connector],table_Termination[Plate_Hole])=2.1,"4x4","None")))</f>
        <v/>
      </c>
      <c r="AO918" s="44" t="str" cm="1">
        <f t="array" ref="AO918">IF(AM918="","None",_xlfn.XLOOKUP(_xlfn.ANCHORARRAY(AM918),lookup!$AC$68:$AC$72,lookup!$AD$68:$AD$72))</f>
        <v>None</v>
      </c>
      <c r="AQ918" s="44" t="s">
        <v>283</v>
      </c>
      <c r="AR918" t="str">
        <f>IF(C918="","",_xlfn.XLOOKUP(_xlfn.XLOOKUP(C918,table_Termination[Connector],table_Termination[SQD_Breaker]),Table_Breaker[breaker],Table_Breaker[Description]))</f>
        <v/>
      </c>
      <c r="AS918" t="str">
        <f>IF(C918="","",_xlfn.XLOOKUP(_xlfn.XLOOKUP(C918,table_Termination[Connector],table_Termination[HV_Siem_Breaker]),Table_Breaker[breaker],Table_Breaker[Description],""))</f>
        <v/>
      </c>
      <c r="AT918" s="44" t="s">
        <v>283</v>
      </c>
      <c r="AU918" t="e">
        <f t="shared" si="154"/>
        <v>#N/A</v>
      </c>
      <c r="AV918" t="e">
        <f t="shared" si="155"/>
        <v>#N/A</v>
      </c>
      <c r="AW918" s="44" t="str" cm="1">
        <f t="array" ref="AW918">IF(D918="","",_xlfn.TOROW(lookup!A1099:A1111))</f>
        <v/>
      </c>
    </row>
    <row r="919" spans="1:49" x14ac:dyDescent="0.25">
      <c r="A919" s="56">
        <v>910</v>
      </c>
      <c r="B919" s="57" t="str">
        <f t="shared" si="151"/>
        <v/>
      </c>
      <c r="C919" s="58"/>
      <c r="D919" s="58"/>
      <c r="E919" s="57"/>
      <c r="F919" s="57" t="str">
        <f t="shared" si="152"/>
        <v/>
      </c>
      <c r="G919" s="57"/>
      <c r="H919" s="59"/>
      <c r="I919" s="59" t="s">
        <v>183</v>
      </c>
      <c r="J919" s="59" t="s">
        <v>183</v>
      </c>
      <c r="K919" s="59"/>
      <c r="L919" s="60" t="str">
        <f t="shared" si="146"/>
        <v/>
      </c>
      <c r="M919" s="60" t="str">
        <f t="shared" si="147"/>
        <v/>
      </c>
      <c r="N919" s="59"/>
      <c r="O919" s="59"/>
      <c r="P919" s="61"/>
      <c r="Q919" s="61"/>
      <c r="R919" s="62" t="str">
        <f>IF(C919="","",_xlfn.XLOOKUP(C919,table_Termination[Connector],table_Termination[Conduit_Size]))</f>
        <v/>
      </c>
      <c r="S919" s="63" t="str">
        <f>IF(C919="","",_xlfn.XLOOKUP(C919,table_Termination[Connector],table_Termination[Wire AWG]))</f>
        <v/>
      </c>
      <c r="T919" s="64" t="str">
        <f t="shared" si="149"/>
        <v/>
      </c>
      <c r="U919" s="65" t="str">
        <f>IF(C919="","",LEFT(_xlfn.XLOOKUP(C919,table_Termination[Connector],table_Termination[Voltage]),3))</f>
        <v/>
      </c>
      <c r="V919" s="66" t="str">
        <f t="shared" si="148"/>
        <v/>
      </c>
      <c r="W919" s="64" t="str" cm="1">
        <f t="array" aca="1" ref="W919" ca="1">IF(C919="","",IF(D919="MCC","------",IF(K919="","Black",_xlfn.XLOOKUP(K919,Table_RotateWireColor[circuit],INDIRECT("Table_RotateWireColor["&amp;U919&amp;"]")))))</f>
        <v/>
      </c>
      <c r="X919" s="64" t="str" cm="1">
        <f t="array" aca="1" ref="X919" ca="1">IF(C919="","",IF(D919="MCC","-----",IF(AH919=1,"-",IF(K919="","Red",_xlfn.XLOOKUP(L919,Table_RotateWireColor[circuit],INDIRECT("Table_RotateWireColor["&amp;U919&amp;"]"))))))</f>
        <v/>
      </c>
      <c r="Y919" s="64" t="str" cm="1">
        <f t="array" aca="1" ref="Y919" ca="1">IF(C919="","",IF(D919="MCC","-----",IF(AH919&lt;=2,"-",IF(K919="","Blue",_xlfn.XLOOKUP(M919,Table_RotateWireColor[circuit],INDIRECT("Table_RotateWireColor["&amp;U919&amp;"]"))))))</f>
        <v/>
      </c>
      <c r="Z919" s="64" t="str" cm="1">
        <f t="array" aca="1" ref="Z919" ca="1">IF(C919="","",IF(D919="MCC","-----",IF(AI919&lt;&gt;1,"-",IF(K919="","White",_xlfn.XLOOKUP("N",Table_RotateWireColor[circuit],INDIRECT("Table_RotateWireColor["&amp;U919&amp;"]"))))))</f>
        <v/>
      </c>
      <c r="AA919" s="64" t="str">
        <f t="shared" si="153"/>
        <v/>
      </c>
      <c r="AB919" s="67" t="str">
        <f>IF(C919="","","PWxx-"&amp;_xlfn.XLOOKUP(C919,table_Termination[Connector],table_Termination[Abbreviation])&amp;"T-xxSALx("&amp;IF(D919="LFMC",0,IF(D919="MCC",1,3))&amp;IF(Q919="Bolt",1,0)&amp;IF(AL919="None",0,IF(AL919="1G",1,IF(AL919="4x4",2,3)))&amp;")")</f>
        <v/>
      </c>
      <c r="AC919" s="68" t="str">
        <f>IF(D919="MCC","MC Cable Wire Colors "&amp;_xlfn.XLOOKUP(C919,table_Termination[Connector],table_Termination[MCC_Wire_Colors]),"")</f>
        <v/>
      </c>
      <c r="AD919" s="69"/>
      <c r="AG919" t="e">
        <f>IF(AND(LEFT(C919,2)="L6",_xlfn.NUMBERVALUE(LEFT(U919,3))&gt;250),"1ph",_xlfn.XLOOKUP(C919,table_Termination[Connector],table_Termination[Phasing]))</f>
        <v>#N/A</v>
      </c>
      <c r="AH919" t="e">
        <f>_xlfn.XLOOKUP('Order Entry'!AG919,lookup!$O$3:$O$7,lookup!$P$3:$P$7)</f>
        <v>#N/A</v>
      </c>
      <c r="AI919" t="e">
        <f>_xlfn.XLOOKUP('Order Entry'!AG919,lookup!$O$3:$O$7,lookup!$Q$3:$Q$7)</f>
        <v>#N/A</v>
      </c>
      <c r="AJ919">
        <f t="shared" si="150"/>
        <v>0</v>
      </c>
      <c r="AK919" t="e">
        <f>_xlfn.XLOOKUP(C919,table_Termination[Connector],table_Termination[Plate_Hole])</f>
        <v>#N/A</v>
      </c>
      <c r="AL919" t="e">
        <f>_xlfn.XLOOKUP(V919,lookup!$AD$68:$AD$72,lookup!$AC$68:$AC$72)</f>
        <v>#N/A</v>
      </c>
      <c r="AM919" s="44" t="str" cm="1">
        <f t="array" ref="AM919">IF(C919="","",IF(_xlfn.XLOOKUP(C919,table_Termination[Connector],table_Termination[Plate_Hole])=1.6,{"4x4","1G"},IF(_xlfn.XLOOKUP(C919,table_Termination[Connector],table_Termination[Plate_Hole])=2.1,"4x4","None")))</f>
        <v/>
      </c>
      <c r="AO919" s="44" t="str" cm="1">
        <f t="array" ref="AO919">IF(AM919="","None",_xlfn.XLOOKUP(_xlfn.ANCHORARRAY(AM919),lookup!$AC$68:$AC$72,lookup!$AD$68:$AD$72))</f>
        <v>None</v>
      </c>
      <c r="AQ919" s="44" t="s">
        <v>283</v>
      </c>
      <c r="AR919" t="str">
        <f>IF(C919="","",_xlfn.XLOOKUP(_xlfn.XLOOKUP(C919,table_Termination[Connector],table_Termination[SQD_Breaker]),Table_Breaker[breaker],Table_Breaker[Description]))</f>
        <v/>
      </c>
      <c r="AS919" t="str">
        <f>IF(C919="","",_xlfn.XLOOKUP(_xlfn.XLOOKUP(C919,table_Termination[Connector],table_Termination[HV_Siem_Breaker]),Table_Breaker[breaker],Table_Breaker[Description],""))</f>
        <v/>
      </c>
      <c r="AT919" s="44" t="s">
        <v>283</v>
      </c>
      <c r="AU919" t="e">
        <f t="shared" si="154"/>
        <v>#N/A</v>
      </c>
      <c r="AV919" t="e">
        <f t="shared" si="155"/>
        <v>#N/A</v>
      </c>
      <c r="AW919" s="44" t="str" cm="1">
        <f t="array" ref="AW919">IF(D919="","",_xlfn.TOROW(lookup!A1100:A1112))</f>
        <v/>
      </c>
    </row>
    <row r="920" spans="1:49" x14ac:dyDescent="0.25">
      <c r="A920" s="56">
        <v>911</v>
      </c>
      <c r="B920" s="57" t="str">
        <f t="shared" si="151"/>
        <v/>
      </c>
      <c r="C920" s="58"/>
      <c r="D920" s="58"/>
      <c r="E920" s="57"/>
      <c r="F920" s="57" t="str">
        <f t="shared" si="152"/>
        <v/>
      </c>
      <c r="G920" s="57"/>
      <c r="H920" s="59"/>
      <c r="I920" s="59" t="s">
        <v>183</v>
      </c>
      <c r="J920" s="59" t="s">
        <v>183</v>
      </c>
      <c r="K920" s="59"/>
      <c r="L920" s="60" t="str">
        <f t="shared" si="146"/>
        <v/>
      </c>
      <c r="M920" s="60" t="str">
        <f t="shared" si="147"/>
        <v/>
      </c>
      <c r="N920" s="59"/>
      <c r="O920" s="59"/>
      <c r="P920" s="61"/>
      <c r="Q920" s="61"/>
      <c r="R920" s="62" t="str">
        <f>IF(C920="","",_xlfn.XLOOKUP(C920,table_Termination[Connector],table_Termination[Conduit_Size]))</f>
        <v/>
      </c>
      <c r="S920" s="63" t="str">
        <f>IF(C920="","",_xlfn.XLOOKUP(C920,table_Termination[Connector],table_Termination[Wire AWG]))</f>
        <v/>
      </c>
      <c r="T920" s="64" t="str">
        <f t="shared" si="149"/>
        <v/>
      </c>
      <c r="U920" s="65" t="str">
        <f>IF(C920="","",LEFT(_xlfn.XLOOKUP(C920,table_Termination[Connector],table_Termination[Voltage]),3))</f>
        <v/>
      </c>
      <c r="V920" s="66" t="str">
        <f t="shared" si="148"/>
        <v/>
      </c>
      <c r="W920" s="64" t="str" cm="1">
        <f t="array" aca="1" ref="W920" ca="1">IF(C920="","",IF(D920="MCC","------",IF(K920="","Black",_xlfn.XLOOKUP(K920,Table_RotateWireColor[circuit],INDIRECT("Table_RotateWireColor["&amp;U920&amp;"]")))))</f>
        <v/>
      </c>
      <c r="X920" s="64" t="str" cm="1">
        <f t="array" aca="1" ref="X920" ca="1">IF(C920="","",IF(D920="MCC","-----",IF(AH920=1,"-",IF(K920="","Red",_xlfn.XLOOKUP(L920,Table_RotateWireColor[circuit],INDIRECT("Table_RotateWireColor["&amp;U920&amp;"]"))))))</f>
        <v/>
      </c>
      <c r="Y920" s="64" t="str" cm="1">
        <f t="array" aca="1" ref="Y920" ca="1">IF(C920="","",IF(D920="MCC","-----",IF(AH920&lt;=2,"-",IF(K920="","Blue",_xlfn.XLOOKUP(M920,Table_RotateWireColor[circuit],INDIRECT("Table_RotateWireColor["&amp;U920&amp;"]"))))))</f>
        <v/>
      </c>
      <c r="Z920" s="64" t="str" cm="1">
        <f t="array" aca="1" ref="Z920" ca="1">IF(C920="","",IF(D920="MCC","-----",IF(AI920&lt;&gt;1,"-",IF(K920="","White",_xlfn.XLOOKUP("N",Table_RotateWireColor[circuit],INDIRECT("Table_RotateWireColor["&amp;U920&amp;"]"))))))</f>
        <v/>
      </c>
      <c r="AA920" s="64" t="str">
        <f t="shared" si="153"/>
        <v/>
      </c>
      <c r="AB920" s="67" t="str">
        <f>IF(C920="","","PWxx-"&amp;_xlfn.XLOOKUP(C920,table_Termination[Connector],table_Termination[Abbreviation])&amp;"T-xxSALx("&amp;IF(D920="LFMC",0,IF(D920="MCC",1,3))&amp;IF(Q920="Bolt",1,0)&amp;IF(AL920="None",0,IF(AL920="1G",1,IF(AL920="4x4",2,3)))&amp;")")</f>
        <v/>
      </c>
      <c r="AC920" s="68" t="str">
        <f>IF(D920="MCC","MC Cable Wire Colors "&amp;_xlfn.XLOOKUP(C920,table_Termination[Connector],table_Termination[MCC_Wire_Colors]),"")</f>
        <v/>
      </c>
      <c r="AD920" s="69"/>
      <c r="AG920" t="e">
        <f>IF(AND(LEFT(C920,2)="L6",_xlfn.NUMBERVALUE(LEFT(U920,3))&gt;250),"1ph",_xlfn.XLOOKUP(C920,table_Termination[Connector],table_Termination[Phasing]))</f>
        <v>#N/A</v>
      </c>
      <c r="AH920" t="e">
        <f>_xlfn.XLOOKUP('Order Entry'!AG920,lookup!$O$3:$O$7,lookup!$P$3:$P$7)</f>
        <v>#N/A</v>
      </c>
      <c r="AI920" t="e">
        <f>_xlfn.XLOOKUP('Order Entry'!AG920,lookup!$O$3:$O$7,lookup!$Q$3:$Q$7)</f>
        <v>#N/A</v>
      </c>
      <c r="AJ920">
        <f t="shared" si="150"/>
        <v>0</v>
      </c>
      <c r="AK920" t="e">
        <f>_xlfn.XLOOKUP(C920,table_Termination[Connector],table_Termination[Plate_Hole])</f>
        <v>#N/A</v>
      </c>
      <c r="AL920" t="e">
        <f>_xlfn.XLOOKUP(V920,lookup!$AD$68:$AD$72,lookup!$AC$68:$AC$72)</f>
        <v>#N/A</v>
      </c>
      <c r="AM920" s="44" t="str" cm="1">
        <f t="array" ref="AM920">IF(C920="","",IF(_xlfn.XLOOKUP(C920,table_Termination[Connector],table_Termination[Plate_Hole])=1.6,{"4x4","1G"},IF(_xlfn.XLOOKUP(C920,table_Termination[Connector],table_Termination[Plate_Hole])=2.1,"4x4","None")))</f>
        <v/>
      </c>
      <c r="AO920" s="44" t="str" cm="1">
        <f t="array" ref="AO920">IF(AM920="","None",_xlfn.XLOOKUP(_xlfn.ANCHORARRAY(AM920),lookup!$AC$68:$AC$72,lookup!$AD$68:$AD$72))</f>
        <v>None</v>
      </c>
      <c r="AQ920" s="44" t="s">
        <v>283</v>
      </c>
      <c r="AR920" t="str">
        <f>IF(C920="","",_xlfn.XLOOKUP(_xlfn.XLOOKUP(C920,table_Termination[Connector],table_Termination[SQD_Breaker]),Table_Breaker[breaker],Table_Breaker[Description]))</f>
        <v/>
      </c>
      <c r="AS920" t="str">
        <f>IF(C920="","",_xlfn.XLOOKUP(_xlfn.XLOOKUP(C920,table_Termination[Connector],table_Termination[HV_Siem_Breaker]),Table_Breaker[breaker],Table_Breaker[Description],""))</f>
        <v/>
      </c>
      <c r="AT920" s="44" t="s">
        <v>283</v>
      </c>
      <c r="AU920" t="e">
        <f t="shared" si="154"/>
        <v>#N/A</v>
      </c>
      <c r="AV920" t="e">
        <f t="shared" si="155"/>
        <v>#N/A</v>
      </c>
      <c r="AW920" s="44" t="str" cm="1">
        <f t="array" ref="AW920">IF(D920="","",_xlfn.TOROW(lookup!A1101:A1113))</f>
        <v/>
      </c>
    </row>
    <row r="921" spans="1:49" x14ac:dyDescent="0.25">
      <c r="A921" s="56">
        <v>912</v>
      </c>
      <c r="B921" s="57" t="str">
        <f t="shared" si="151"/>
        <v/>
      </c>
      <c r="C921" s="58"/>
      <c r="D921" s="58"/>
      <c r="E921" s="57"/>
      <c r="F921" s="57" t="str">
        <f t="shared" si="152"/>
        <v/>
      </c>
      <c r="G921" s="57"/>
      <c r="H921" s="59"/>
      <c r="I921" s="59" t="s">
        <v>183</v>
      </c>
      <c r="J921" s="59" t="s">
        <v>183</v>
      </c>
      <c r="K921" s="59"/>
      <c r="L921" s="60" t="str">
        <f t="shared" ref="L921:L984" si="156">IF(K921="","",IF(AG921="1ph","-",K921+2))</f>
        <v/>
      </c>
      <c r="M921" s="60" t="str">
        <f t="shared" ref="M921:M984" si="157">IF(K921="","",IF(OR(L921="-",AG921="1LL"),"-",L921+2))</f>
        <v/>
      </c>
      <c r="N921" s="59"/>
      <c r="O921" s="59"/>
      <c r="P921" s="61"/>
      <c r="Q921" s="61"/>
      <c r="R921" s="62" t="str">
        <f>IF(C921="","",_xlfn.XLOOKUP(C921,table_Termination[Connector],table_Termination[Conduit_Size]))</f>
        <v/>
      </c>
      <c r="S921" s="63" t="str">
        <f>IF(C921="","",_xlfn.XLOOKUP(C921,table_Termination[Connector],table_Termination[Wire AWG]))</f>
        <v/>
      </c>
      <c r="T921" s="64" t="str">
        <f t="shared" si="149"/>
        <v/>
      </c>
      <c r="U921" s="65" t="str">
        <f>IF(C921="","",LEFT(_xlfn.XLOOKUP(C921,table_Termination[Connector],table_Termination[Voltage]),3))</f>
        <v/>
      </c>
      <c r="V921" s="66" t="str">
        <f t="shared" ref="V921:V984" si="158">IF(C921="","",AO921)</f>
        <v/>
      </c>
      <c r="W921" s="64" t="str" cm="1">
        <f t="array" aca="1" ref="W921" ca="1">IF(C921="","",IF(D921="MCC","------",IF(K921="","Black",_xlfn.XLOOKUP(K921,Table_RotateWireColor[circuit],INDIRECT("Table_RotateWireColor["&amp;U921&amp;"]")))))</f>
        <v/>
      </c>
      <c r="X921" s="64" t="str" cm="1">
        <f t="array" aca="1" ref="X921" ca="1">IF(C921="","",IF(D921="MCC","-----",IF(AH921=1,"-",IF(K921="","Red",_xlfn.XLOOKUP(L921,Table_RotateWireColor[circuit],INDIRECT("Table_RotateWireColor["&amp;U921&amp;"]"))))))</f>
        <v/>
      </c>
      <c r="Y921" s="64" t="str" cm="1">
        <f t="array" aca="1" ref="Y921" ca="1">IF(C921="","",IF(D921="MCC","-----",IF(AH921&lt;=2,"-",IF(K921="","Blue",_xlfn.XLOOKUP(M921,Table_RotateWireColor[circuit],INDIRECT("Table_RotateWireColor["&amp;U921&amp;"]"))))))</f>
        <v/>
      </c>
      <c r="Z921" s="64" t="str" cm="1">
        <f t="array" aca="1" ref="Z921" ca="1">IF(C921="","",IF(D921="MCC","-----",IF(AI921&lt;&gt;1,"-",IF(K921="","White",_xlfn.XLOOKUP("N",Table_RotateWireColor[circuit],INDIRECT("Table_RotateWireColor["&amp;U921&amp;"]"))))))</f>
        <v/>
      </c>
      <c r="AA921" s="64" t="str">
        <f t="shared" si="153"/>
        <v/>
      </c>
      <c r="AB921" s="67" t="str">
        <f>IF(C921="","","PWxx-"&amp;_xlfn.XLOOKUP(C921,table_Termination[Connector],table_Termination[Abbreviation])&amp;"T-xxSALx("&amp;IF(D921="LFMC",0,IF(D921="MCC",1,3))&amp;IF(Q921="Bolt",1,0)&amp;IF(AL921="None",0,IF(AL921="1G",1,IF(AL921="4x4",2,3)))&amp;")")</f>
        <v/>
      </c>
      <c r="AC921" s="68" t="str">
        <f>IF(D921="MCC","MC Cable Wire Colors "&amp;_xlfn.XLOOKUP(C921,table_Termination[Connector],table_Termination[MCC_Wire_Colors]),"")</f>
        <v/>
      </c>
      <c r="AD921" s="69"/>
      <c r="AG921" t="e">
        <f>IF(AND(LEFT(C921,2)="L6",_xlfn.NUMBERVALUE(LEFT(U921,3))&gt;250),"1ph",_xlfn.XLOOKUP(C921,table_Termination[Connector],table_Termination[Phasing]))</f>
        <v>#N/A</v>
      </c>
      <c r="AH921" t="e">
        <f>_xlfn.XLOOKUP('Order Entry'!AG921,lookup!$O$3:$O$7,lookup!$P$3:$P$7)</f>
        <v>#N/A</v>
      </c>
      <c r="AI921" t="e">
        <f>_xlfn.XLOOKUP('Order Entry'!AG921,lookup!$O$3:$O$7,lookup!$Q$3:$Q$7)</f>
        <v>#N/A</v>
      </c>
      <c r="AJ921">
        <f t="shared" si="150"/>
        <v>0</v>
      </c>
      <c r="AK921" t="e">
        <f>_xlfn.XLOOKUP(C921,table_Termination[Connector],table_Termination[Plate_Hole])</f>
        <v>#N/A</v>
      </c>
      <c r="AL921" t="e">
        <f>_xlfn.XLOOKUP(V921,lookup!$AD$68:$AD$72,lookup!$AC$68:$AC$72)</f>
        <v>#N/A</v>
      </c>
      <c r="AM921" s="44" t="str" cm="1">
        <f t="array" ref="AM921">IF(C921="","",IF(_xlfn.XLOOKUP(C921,table_Termination[Connector],table_Termination[Plate_Hole])=1.6,{"4x4","1G"},IF(_xlfn.XLOOKUP(C921,table_Termination[Connector],table_Termination[Plate_Hole])=2.1,"4x4","None")))</f>
        <v/>
      </c>
      <c r="AO921" s="44" t="str" cm="1">
        <f t="array" ref="AO921">IF(AM921="","None",_xlfn.XLOOKUP(_xlfn.ANCHORARRAY(AM921),lookup!$AC$68:$AC$72,lookup!$AD$68:$AD$72))</f>
        <v>None</v>
      </c>
      <c r="AQ921" s="44" t="s">
        <v>283</v>
      </c>
      <c r="AR921" t="str">
        <f>IF(C921="","",_xlfn.XLOOKUP(_xlfn.XLOOKUP(C921,table_Termination[Connector],table_Termination[SQD_Breaker]),Table_Breaker[breaker],Table_Breaker[Description]))</f>
        <v/>
      </c>
      <c r="AS921" t="str">
        <f>IF(C921="","",_xlfn.XLOOKUP(_xlfn.XLOOKUP(C921,table_Termination[Connector],table_Termination[HV_Siem_Breaker]),Table_Breaker[breaker],Table_Breaker[Description],""))</f>
        <v/>
      </c>
      <c r="AT921" s="44" t="s">
        <v>283</v>
      </c>
      <c r="AU921" t="e">
        <f t="shared" si="154"/>
        <v>#N/A</v>
      </c>
      <c r="AV921" t="e">
        <f t="shared" si="155"/>
        <v>#N/A</v>
      </c>
      <c r="AW921" s="44" t="str" cm="1">
        <f t="array" ref="AW921">IF(D921="","",_xlfn.TOROW(lookup!A1102:A1114))</f>
        <v/>
      </c>
    </row>
    <row r="922" spans="1:49" x14ac:dyDescent="0.25">
      <c r="A922" s="56">
        <v>913</v>
      </c>
      <c r="B922" s="57" t="str">
        <f t="shared" si="151"/>
        <v/>
      </c>
      <c r="C922" s="58"/>
      <c r="D922" s="58"/>
      <c r="E922" s="57"/>
      <c r="F922" s="57" t="str">
        <f t="shared" si="152"/>
        <v/>
      </c>
      <c r="G922" s="57"/>
      <c r="H922" s="59"/>
      <c r="I922" s="59" t="s">
        <v>183</v>
      </c>
      <c r="J922" s="59" t="s">
        <v>183</v>
      </c>
      <c r="K922" s="59"/>
      <c r="L922" s="60" t="str">
        <f t="shared" si="156"/>
        <v/>
      </c>
      <c r="M922" s="60" t="str">
        <f t="shared" si="157"/>
        <v/>
      </c>
      <c r="N922" s="59"/>
      <c r="O922" s="59"/>
      <c r="P922" s="61"/>
      <c r="Q922" s="61"/>
      <c r="R922" s="62" t="str">
        <f>IF(C922="","",_xlfn.XLOOKUP(C922,table_Termination[Connector],table_Termination[Conduit_Size]))</f>
        <v/>
      </c>
      <c r="S922" s="63" t="str">
        <f>IF(C922="","",_xlfn.XLOOKUP(C922,table_Termination[Connector],table_Termination[Wire AWG]))</f>
        <v/>
      </c>
      <c r="T922" s="64" t="str">
        <f t="shared" si="149"/>
        <v/>
      </c>
      <c r="U922" s="65" t="str">
        <f>IF(C922="","",LEFT(_xlfn.XLOOKUP(C922,table_Termination[Connector],table_Termination[Voltage]),3))</f>
        <v/>
      </c>
      <c r="V922" s="66" t="str">
        <f t="shared" si="158"/>
        <v/>
      </c>
      <c r="W922" s="64" t="str" cm="1">
        <f t="array" aca="1" ref="W922" ca="1">IF(C922="","",IF(D922="MCC","------",IF(K922="","Black",_xlfn.XLOOKUP(K922,Table_RotateWireColor[circuit],INDIRECT("Table_RotateWireColor["&amp;U922&amp;"]")))))</f>
        <v/>
      </c>
      <c r="X922" s="64" t="str" cm="1">
        <f t="array" aca="1" ref="X922" ca="1">IF(C922="","",IF(D922="MCC","-----",IF(AH922=1,"-",IF(K922="","Red",_xlfn.XLOOKUP(L922,Table_RotateWireColor[circuit],INDIRECT("Table_RotateWireColor["&amp;U922&amp;"]"))))))</f>
        <v/>
      </c>
      <c r="Y922" s="64" t="str" cm="1">
        <f t="array" aca="1" ref="Y922" ca="1">IF(C922="","",IF(D922="MCC","-----",IF(AH922&lt;=2,"-",IF(K922="","Blue",_xlfn.XLOOKUP(M922,Table_RotateWireColor[circuit],INDIRECT("Table_RotateWireColor["&amp;U922&amp;"]"))))))</f>
        <v/>
      </c>
      <c r="Z922" s="64" t="str" cm="1">
        <f t="array" aca="1" ref="Z922" ca="1">IF(C922="","",IF(D922="MCC","-----",IF(AI922&lt;&gt;1,"-",IF(K922="","White",_xlfn.XLOOKUP("N",Table_RotateWireColor[circuit],INDIRECT("Table_RotateWireColor["&amp;U922&amp;"]"))))))</f>
        <v/>
      </c>
      <c r="AA922" s="64" t="str">
        <f t="shared" si="153"/>
        <v/>
      </c>
      <c r="AB922" s="67" t="str">
        <f>IF(C922="","","PWxx-"&amp;_xlfn.XLOOKUP(C922,table_Termination[Connector],table_Termination[Abbreviation])&amp;"T-xxSALx("&amp;IF(D922="LFMC",0,IF(D922="MCC",1,3))&amp;IF(Q922="Bolt",1,0)&amp;IF(AL922="None",0,IF(AL922="1G",1,IF(AL922="4x4",2,3)))&amp;")")</f>
        <v/>
      </c>
      <c r="AC922" s="68" t="str">
        <f>IF(D922="MCC","MC Cable Wire Colors "&amp;_xlfn.XLOOKUP(C922,table_Termination[Connector],table_Termination[MCC_Wire_Colors]),"")</f>
        <v/>
      </c>
      <c r="AD922" s="69"/>
      <c r="AG922" t="e">
        <f>IF(AND(LEFT(C922,2)="L6",_xlfn.NUMBERVALUE(LEFT(U922,3))&gt;250),"1ph",_xlfn.XLOOKUP(C922,table_Termination[Connector],table_Termination[Phasing]))</f>
        <v>#N/A</v>
      </c>
      <c r="AH922" t="e">
        <f>_xlfn.XLOOKUP('Order Entry'!AG922,lookup!$O$3:$O$7,lookup!$P$3:$P$7)</f>
        <v>#N/A</v>
      </c>
      <c r="AI922" t="e">
        <f>_xlfn.XLOOKUP('Order Entry'!AG922,lookup!$O$3:$O$7,lookup!$Q$3:$Q$7)</f>
        <v>#N/A</v>
      </c>
      <c r="AJ922">
        <f t="shared" si="150"/>
        <v>0</v>
      </c>
      <c r="AK922" t="e">
        <f>_xlfn.XLOOKUP(C922,table_Termination[Connector],table_Termination[Plate_Hole])</f>
        <v>#N/A</v>
      </c>
      <c r="AL922" t="e">
        <f>_xlfn.XLOOKUP(V922,lookup!$AD$68:$AD$72,lookup!$AC$68:$AC$72)</f>
        <v>#N/A</v>
      </c>
      <c r="AM922" s="44" t="str" cm="1">
        <f t="array" ref="AM922">IF(C922="","",IF(_xlfn.XLOOKUP(C922,table_Termination[Connector],table_Termination[Plate_Hole])=1.6,{"4x4","1G"},IF(_xlfn.XLOOKUP(C922,table_Termination[Connector],table_Termination[Plate_Hole])=2.1,"4x4","None")))</f>
        <v/>
      </c>
      <c r="AO922" s="44" t="str" cm="1">
        <f t="array" ref="AO922">IF(AM922="","None",_xlfn.XLOOKUP(_xlfn.ANCHORARRAY(AM922),lookup!$AC$68:$AC$72,lookup!$AD$68:$AD$72))</f>
        <v>None</v>
      </c>
      <c r="AQ922" s="44" t="s">
        <v>283</v>
      </c>
      <c r="AR922" t="str">
        <f>IF(C922="","",_xlfn.XLOOKUP(_xlfn.XLOOKUP(C922,table_Termination[Connector],table_Termination[SQD_Breaker]),Table_Breaker[breaker],Table_Breaker[Description]))</f>
        <v/>
      </c>
      <c r="AS922" t="str">
        <f>IF(C922="","",_xlfn.XLOOKUP(_xlfn.XLOOKUP(C922,table_Termination[Connector],table_Termination[HV_Siem_Breaker]),Table_Breaker[breaker],Table_Breaker[Description],""))</f>
        <v/>
      </c>
      <c r="AT922" s="44" t="s">
        <v>283</v>
      </c>
      <c r="AU922" t="e">
        <f t="shared" si="154"/>
        <v>#N/A</v>
      </c>
      <c r="AV922" t="e">
        <f t="shared" si="155"/>
        <v>#N/A</v>
      </c>
      <c r="AW922" s="44" t="str" cm="1">
        <f t="array" ref="AW922">IF(D922="","",_xlfn.TOROW(lookup!A1103:A1115))</f>
        <v/>
      </c>
    </row>
    <row r="923" spans="1:49" x14ac:dyDescent="0.25">
      <c r="A923" s="56">
        <v>914</v>
      </c>
      <c r="B923" s="57" t="str">
        <f t="shared" si="151"/>
        <v/>
      </c>
      <c r="C923" s="58"/>
      <c r="D923" s="58"/>
      <c r="E923" s="57"/>
      <c r="F923" s="57" t="str">
        <f t="shared" si="152"/>
        <v/>
      </c>
      <c r="G923" s="57"/>
      <c r="H923" s="59"/>
      <c r="I923" s="59" t="s">
        <v>183</v>
      </c>
      <c r="J923" s="59" t="s">
        <v>183</v>
      </c>
      <c r="K923" s="59"/>
      <c r="L923" s="60" t="str">
        <f t="shared" si="156"/>
        <v/>
      </c>
      <c r="M923" s="60" t="str">
        <f t="shared" si="157"/>
        <v/>
      </c>
      <c r="N923" s="59"/>
      <c r="O923" s="59"/>
      <c r="P923" s="61"/>
      <c r="Q923" s="61"/>
      <c r="R923" s="62" t="str">
        <f>IF(C923="","",_xlfn.XLOOKUP(C923,table_Termination[Connector],table_Termination[Conduit_Size]))</f>
        <v/>
      </c>
      <c r="S923" s="63" t="str">
        <f>IF(C923="","",_xlfn.XLOOKUP(C923,table_Termination[Connector],table_Termination[Wire AWG]))</f>
        <v/>
      </c>
      <c r="T923" s="64" t="str">
        <f t="shared" si="149"/>
        <v/>
      </c>
      <c r="U923" s="65" t="str">
        <f>IF(C923="","",LEFT(_xlfn.XLOOKUP(C923,table_Termination[Connector],table_Termination[Voltage]),3))</f>
        <v/>
      </c>
      <c r="V923" s="66" t="str">
        <f t="shared" si="158"/>
        <v/>
      </c>
      <c r="W923" s="64" t="str" cm="1">
        <f t="array" aca="1" ref="W923" ca="1">IF(C923="","",IF(D923="MCC","------",IF(K923="","Black",_xlfn.XLOOKUP(K923,Table_RotateWireColor[circuit],INDIRECT("Table_RotateWireColor["&amp;U923&amp;"]")))))</f>
        <v/>
      </c>
      <c r="X923" s="64" t="str" cm="1">
        <f t="array" aca="1" ref="X923" ca="1">IF(C923="","",IF(D923="MCC","-----",IF(AH923=1,"-",IF(K923="","Red",_xlfn.XLOOKUP(L923,Table_RotateWireColor[circuit],INDIRECT("Table_RotateWireColor["&amp;U923&amp;"]"))))))</f>
        <v/>
      </c>
      <c r="Y923" s="64" t="str" cm="1">
        <f t="array" aca="1" ref="Y923" ca="1">IF(C923="","",IF(D923="MCC","-----",IF(AH923&lt;=2,"-",IF(K923="","Blue",_xlfn.XLOOKUP(M923,Table_RotateWireColor[circuit],INDIRECT("Table_RotateWireColor["&amp;U923&amp;"]"))))))</f>
        <v/>
      </c>
      <c r="Z923" s="64" t="str" cm="1">
        <f t="array" aca="1" ref="Z923" ca="1">IF(C923="","",IF(D923="MCC","-----",IF(AI923&lt;&gt;1,"-",IF(K923="","White",_xlfn.XLOOKUP("N",Table_RotateWireColor[circuit],INDIRECT("Table_RotateWireColor["&amp;U923&amp;"]"))))))</f>
        <v/>
      </c>
      <c r="AA923" s="64" t="str">
        <f t="shared" si="153"/>
        <v/>
      </c>
      <c r="AB923" s="67" t="str">
        <f>IF(C923="","","PWxx-"&amp;_xlfn.XLOOKUP(C923,table_Termination[Connector],table_Termination[Abbreviation])&amp;"T-xxSALx("&amp;IF(D923="LFMC",0,IF(D923="MCC",1,3))&amp;IF(Q923="Bolt",1,0)&amp;IF(AL923="None",0,IF(AL923="1G",1,IF(AL923="4x4",2,3)))&amp;")")</f>
        <v/>
      </c>
      <c r="AC923" s="68" t="str">
        <f>IF(D923="MCC","MC Cable Wire Colors "&amp;_xlfn.XLOOKUP(C923,table_Termination[Connector],table_Termination[MCC_Wire_Colors]),"")</f>
        <v/>
      </c>
      <c r="AD923" s="69"/>
      <c r="AG923" t="e">
        <f>IF(AND(LEFT(C923,2)="L6",_xlfn.NUMBERVALUE(LEFT(U923,3))&gt;250),"1ph",_xlfn.XLOOKUP(C923,table_Termination[Connector],table_Termination[Phasing]))</f>
        <v>#N/A</v>
      </c>
      <c r="AH923" t="e">
        <f>_xlfn.XLOOKUP('Order Entry'!AG923,lookup!$O$3:$O$7,lookup!$P$3:$P$7)</f>
        <v>#N/A</v>
      </c>
      <c r="AI923" t="e">
        <f>_xlfn.XLOOKUP('Order Entry'!AG923,lookup!$O$3:$O$7,lookup!$Q$3:$Q$7)</f>
        <v>#N/A</v>
      </c>
      <c r="AJ923">
        <f t="shared" si="150"/>
        <v>0</v>
      </c>
      <c r="AK923" t="e">
        <f>_xlfn.XLOOKUP(C923,table_Termination[Connector],table_Termination[Plate_Hole])</f>
        <v>#N/A</v>
      </c>
      <c r="AL923" t="e">
        <f>_xlfn.XLOOKUP(V923,lookup!$AD$68:$AD$72,lookup!$AC$68:$AC$72)</f>
        <v>#N/A</v>
      </c>
      <c r="AM923" s="44" t="str" cm="1">
        <f t="array" ref="AM923">IF(C923="","",IF(_xlfn.XLOOKUP(C923,table_Termination[Connector],table_Termination[Plate_Hole])=1.6,{"4x4","1G"},IF(_xlfn.XLOOKUP(C923,table_Termination[Connector],table_Termination[Plate_Hole])=2.1,"4x4","None")))</f>
        <v/>
      </c>
      <c r="AO923" s="44" t="str" cm="1">
        <f t="array" ref="AO923">IF(AM923="","None",_xlfn.XLOOKUP(_xlfn.ANCHORARRAY(AM923),lookup!$AC$68:$AC$72,lookup!$AD$68:$AD$72))</f>
        <v>None</v>
      </c>
      <c r="AQ923" s="44" t="s">
        <v>283</v>
      </c>
      <c r="AR923" t="str">
        <f>IF(C923="","",_xlfn.XLOOKUP(_xlfn.XLOOKUP(C923,table_Termination[Connector],table_Termination[SQD_Breaker]),Table_Breaker[breaker],Table_Breaker[Description]))</f>
        <v/>
      </c>
      <c r="AS923" t="str">
        <f>IF(C923="","",_xlfn.XLOOKUP(_xlfn.XLOOKUP(C923,table_Termination[Connector],table_Termination[HV_Siem_Breaker]),Table_Breaker[breaker],Table_Breaker[Description],""))</f>
        <v/>
      </c>
      <c r="AT923" s="44" t="s">
        <v>283</v>
      </c>
      <c r="AU923" t="e">
        <f t="shared" si="154"/>
        <v>#N/A</v>
      </c>
      <c r="AV923" t="e">
        <f t="shared" si="155"/>
        <v>#N/A</v>
      </c>
      <c r="AW923" s="44" t="str" cm="1">
        <f t="array" ref="AW923">IF(D923="","",_xlfn.TOROW(lookup!A1104:A1116))</f>
        <v/>
      </c>
    </row>
    <row r="924" spans="1:49" x14ac:dyDescent="0.25">
      <c r="A924" s="56">
        <v>915</v>
      </c>
      <c r="B924" s="57" t="str">
        <f t="shared" si="151"/>
        <v/>
      </c>
      <c r="C924" s="58"/>
      <c r="D924" s="58"/>
      <c r="E924" s="57"/>
      <c r="F924" s="57" t="str">
        <f t="shared" si="152"/>
        <v/>
      </c>
      <c r="G924" s="57"/>
      <c r="H924" s="59"/>
      <c r="I924" s="59" t="s">
        <v>183</v>
      </c>
      <c r="J924" s="59" t="s">
        <v>183</v>
      </c>
      <c r="K924" s="59"/>
      <c r="L924" s="60" t="str">
        <f t="shared" si="156"/>
        <v/>
      </c>
      <c r="M924" s="60" t="str">
        <f t="shared" si="157"/>
        <v/>
      </c>
      <c r="N924" s="59"/>
      <c r="O924" s="59"/>
      <c r="P924" s="61"/>
      <c r="Q924" s="61"/>
      <c r="R924" s="62" t="str">
        <f>IF(C924="","",_xlfn.XLOOKUP(C924,table_Termination[Connector],table_Termination[Conduit_Size]))</f>
        <v/>
      </c>
      <c r="S924" s="63" t="str">
        <f>IF(C924="","",_xlfn.XLOOKUP(C924,table_Termination[Connector],table_Termination[Wire AWG]))</f>
        <v/>
      </c>
      <c r="T924" s="64" t="str">
        <f t="shared" si="149"/>
        <v/>
      </c>
      <c r="U924" s="65" t="str">
        <f>IF(C924="","",LEFT(_xlfn.XLOOKUP(C924,table_Termination[Connector],table_Termination[Voltage]),3))</f>
        <v/>
      </c>
      <c r="V924" s="66" t="str">
        <f t="shared" si="158"/>
        <v/>
      </c>
      <c r="W924" s="64" t="str" cm="1">
        <f t="array" aca="1" ref="W924" ca="1">IF(C924="","",IF(D924="MCC","------",IF(K924="","Black",_xlfn.XLOOKUP(K924,Table_RotateWireColor[circuit],INDIRECT("Table_RotateWireColor["&amp;U924&amp;"]")))))</f>
        <v/>
      </c>
      <c r="X924" s="64" t="str" cm="1">
        <f t="array" aca="1" ref="X924" ca="1">IF(C924="","",IF(D924="MCC","-----",IF(AH924=1,"-",IF(K924="","Red",_xlfn.XLOOKUP(L924,Table_RotateWireColor[circuit],INDIRECT("Table_RotateWireColor["&amp;U924&amp;"]"))))))</f>
        <v/>
      </c>
      <c r="Y924" s="64" t="str" cm="1">
        <f t="array" aca="1" ref="Y924" ca="1">IF(C924="","",IF(D924="MCC","-----",IF(AH924&lt;=2,"-",IF(K924="","Blue",_xlfn.XLOOKUP(M924,Table_RotateWireColor[circuit],INDIRECT("Table_RotateWireColor["&amp;U924&amp;"]"))))))</f>
        <v/>
      </c>
      <c r="Z924" s="64" t="str" cm="1">
        <f t="array" aca="1" ref="Z924" ca="1">IF(C924="","",IF(D924="MCC","-----",IF(AI924&lt;&gt;1,"-",IF(K924="","White",_xlfn.XLOOKUP("N",Table_RotateWireColor[circuit],INDIRECT("Table_RotateWireColor["&amp;U924&amp;"]"))))))</f>
        <v/>
      </c>
      <c r="AA924" s="64" t="str">
        <f t="shared" si="153"/>
        <v/>
      </c>
      <c r="AB924" s="67" t="str">
        <f>IF(C924="","","PWxx-"&amp;_xlfn.XLOOKUP(C924,table_Termination[Connector],table_Termination[Abbreviation])&amp;"T-xxSALx("&amp;IF(D924="LFMC",0,IF(D924="MCC",1,3))&amp;IF(Q924="Bolt",1,0)&amp;IF(AL924="None",0,IF(AL924="1G",1,IF(AL924="4x4",2,3)))&amp;")")</f>
        <v/>
      </c>
      <c r="AC924" s="68" t="str">
        <f>IF(D924="MCC","MC Cable Wire Colors "&amp;_xlfn.XLOOKUP(C924,table_Termination[Connector],table_Termination[MCC_Wire_Colors]),"")</f>
        <v/>
      </c>
      <c r="AD924" s="69"/>
      <c r="AG924" t="e">
        <f>IF(AND(LEFT(C924,2)="L6",_xlfn.NUMBERVALUE(LEFT(U924,3))&gt;250),"1ph",_xlfn.XLOOKUP(C924,table_Termination[Connector],table_Termination[Phasing]))</f>
        <v>#N/A</v>
      </c>
      <c r="AH924" t="e">
        <f>_xlfn.XLOOKUP('Order Entry'!AG924,lookup!$O$3:$O$7,lookup!$P$3:$P$7)</f>
        <v>#N/A</v>
      </c>
      <c r="AI924" t="e">
        <f>_xlfn.XLOOKUP('Order Entry'!AG924,lookup!$O$3:$O$7,lookup!$Q$3:$Q$7)</f>
        <v>#N/A</v>
      </c>
      <c r="AJ924">
        <f t="shared" si="150"/>
        <v>0</v>
      </c>
      <c r="AK924" t="e">
        <f>_xlfn.XLOOKUP(C924,table_Termination[Connector],table_Termination[Plate_Hole])</f>
        <v>#N/A</v>
      </c>
      <c r="AL924" t="e">
        <f>_xlfn.XLOOKUP(V924,lookup!$AD$68:$AD$72,lookup!$AC$68:$AC$72)</f>
        <v>#N/A</v>
      </c>
      <c r="AM924" s="44" t="str" cm="1">
        <f t="array" ref="AM924">IF(C924="","",IF(_xlfn.XLOOKUP(C924,table_Termination[Connector],table_Termination[Plate_Hole])=1.6,{"4x4","1G"},IF(_xlfn.XLOOKUP(C924,table_Termination[Connector],table_Termination[Plate_Hole])=2.1,"4x4","None")))</f>
        <v/>
      </c>
      <c r="AO924" s="44" t="str" cm="1">
        <f t="array" ref="AO924">IF(AM924="","None",_xlfn.XLOOKUP(_xlfn.ANCHORARRAY(AM924),lookup!$AC$68:$AC$72,lookup!$AD$68:$AD$72))</f>
        <v>None</v>
      </c>
      <c r="AQ924" s="44" t="s">
        <v>283</v>
      </c>
      <c r="AR924" t="str">
        <f>IF(C924="","",_xlfn.XLOOKUP(_xlfn.XLOOKUP(C924,table_Termination[Connector],table_Termination[SQD_Breaker]),Table_Breaker[breaker],Table_Breaker[Description]))</f>
        <v/>
      </c>
      <c r="AS924" t="str">
        <f>IF(C924="","",_xlfn.XLOOKUP(_xlfn.XLOOKUP(C924,table_Termination[Connector],table_Termination[HV_Siem_Breaker]),Table_Breaker[breaker],Table_Breaker[Description],""))</f>
        <v/>
      </c>
      <c r="AT924" s="44" t="s">
        <v>283</v>
      </c>
      <c r="AU924" t="e">
        <f t="shared" si="154"/>
        <v>#N/A</v>
      </c>
      <c r="AV924" t="e">
        <f t="shared" si="155"/>
        <v>#N/A</v>
      </c>
      <c r="AW924" s="44" t="str" cm="1">
        <f t="array" ref="AW924">IF(D924="","",_xlfn.TOROW(lookup!A1105:A1117))</f>
        <v/>
      </c>
    </row>
    <row r="925" spans="1:49" x14ac:dyDescent="0.25">
      <c r="A925" s="56">
        <v>916</v>
      </c>
      <c r="B925" s="57" t="str">
        <f t="shared" si="151"/>
        <v/>
      </c>
      <c r="C925" s="58"/>
      <c r="D925" s="58"/>
      <c r="E925" s="57"/>
      <c r="F925" s="57" t="str">
        <f t="shared" si="152"/>
        <v/>
      </c>
      <c r="G925" s="57"/>
      <c r="H925" s="59"/>
      <c r="I925" s="59" t="s">
        <v>183</v>
      </c>
      <c r="J925" s="59" t="s">
        <v>183</v>
      </c>
      <c r="K925" s="59"/>
      <c r="L925" s="60" t="str">
        <f t="shared" si="156"/>
        <v/>
      </c>
      <c r="M925" s="60" t="str">
        <f t="shared" si="157"/>
        <v/>
      </c>
      <c r="N925" s="59"/>
      <c r="O925" s="59"/>
      <c r="P925" s="61"/>
      <c r="Q925" s="61"/>
      <c r="R925" s="62" t="str">
        <f>IF(C925="","",_xlfn.XLOOKUP(C925,table_Termination[Connector],table_Termination[Conduit_Size]))</f>
        <v/>
      </c>
      <c r="S925" s="63" t="str">
        <f>IF(C925="","",_xlfn.XLOOKUP(C925,table_Termination[Connector],table_Termination[Wire AWG]))</f>
        <v/>
      </c>
      <c r="T925" s="64" t="str">
        <f t="shared" si="149"/>
        <v/>
      </c>
      <c r="U925" s="65" t="str">
        <f>IF(C925="","",LEFT(_xlfn.XLOOKUP(C925,table_Termination[Connector],table_Termination[Voltage]),3))</f>
        <v/>
      </c>
      <c r="V925" s="66" t="str">
        <f t="shared" si="158"/>
        <v/>
      </c>
      <c r="W925" s="64" t="str" cm="1">
        <f t="array" aca="1" ref="W925" ca="1">IF(C925="","",IF(D925="MCC","------",IF(K925="","Black",_xlfn.XLOOKUP(K925,Table_RotateWireColor[circuit],INDIRECT("Table_RotateWireColor["&amp;U925&amp;"]")))))</f>
        <v/>
      </c>
      <c r="X925" s="64" t="str" cm="1">
        <f t="array" aca="1" ref="X925" ca="1">IF(C925="","",IF(D925="MCC","-----",IF(AH925=1,"-",IF(K925="","Red",_xlfn.XLOOKUP(L925,Table_RotateWireColor[circuit],INDIRECT("Table_RotateWireColor["&amp;U925&amp;"]"))))))</f>
        <v/>
      </c>
      <c r="Y925" s="64" t="str" cm="1">
        <f t="array" aca="1" ref="Y925" ca="1">IF(C925="","",IF(D925="MCC","-----",IF(AH925&lt;=2,"-",IF(K925="","Blue",_xlfn.XLOOKUP(M925,Table_RotateWireColor[circuit],INDIRECT("Table_RotateWireColor["&amp;U925&amp;"]"))))))</f>
        <v/>
      </c>
      <c r="Z925" s="64" t="str" cm="1">
        <f t="array" aca="1" ref="Z925" ca="1">IF(C925="","",IF(D925="MCC","-----",IF(AI925&lt;&gt;1,"-",IF(K925="","White",_xlfn.XLOOKUP("N",Table_RotateWireColor[circuit],INDIRECT("Table_RotateWireColor["&amp;U925&amp;"]"))))))</f>
        <v/>
      </c>
      <c r="AA925" s="64" t="str">
        <f t="shared" si="153"/>
        <v/>
      </c>
      <c r="AB925" s="67" t="str">
        <f>IF(C925="","","PWxx-"&amp;_xlfn.XLOOKUP(C925,table_Termination[Connector],table_Termination[Abbreviation])&amp;"T-xxSALx("&amp;IF(D925="LFMC",0,IF(D925="MCC",1,3))&amp;IF(Q925="Bolt",1,0)&amp;IF(AL925="None",0,IF(AL925="1G",1,IF(AL925="4x4",2,3)))&amp;")")</f>
        <v/>
      </c>
      <c r="AC925" s="68" t="str">
        <f>IF(D925="MCC","MC Cable Wire Colors "&amp;_xlfn.XLOOKUP(C925,table_Termination[Connector],table_Termination[MCC_Wire_Colors]),"")</f>
        <v/>
      </c>
      <c r="AD925" s="69"/>
      <c r="AG925" t="e">
        <f>IF(AND(LEFT(C925,2)="L6",_xlfn.NUMBERVALUE(LEFT(U925,3))&gt;250),"1ph",_xlfn.XLOOKUP(C925,table_Termination[Connector],table_Termination[Phasing]))</f>
        <v>#N/A</v>
      </c>
      <c r="AH925" t="e">
        <f>_xlfn.XLOOKUP('Order Entry'!AG925,lookup!$O$3:$O$7,lookup!$P$3:$P$7)</f>
        <v>#N/A</v>
      </c>
      <c r="AI925" t="e">
        <f>_xlfn.XLOOKUP('Order Entry'!AG925,lookup!$O$3:$O$7,lookup!$Q$3:$Q$7)</f>
        <v>#N/A</v>
      </c>
      <c r="AJ925">
        <f t="shared" si="150"/>
        <v>0</v>
      </c>
      <c r="AK925" t="e">
        <f>_xlfn.XLOOKUP(C925,table_Termination[Connector],table_Termination[Plate_Hole])</f>
        <v>#N/A</v>
      </c>
      <c r="AL925" t="e">
        <f>_xlfn.XLOOKUP(V925,lookup!$AD$68:$AD$72,lookup!$AC$68:$AC$72)</f>
        <v>#N/A</v>
      </c>
      <c r="AM925" s="44" t="str" cm="1">
        <f t="array" ref="AM925">IF(C925="","",IF(_xlfn.XLOOKUP(C925,table_Termination[Connector],table_Termination[Plate_Hole])=1.6,{"4x4","1G"},IF(_xlfn.XLOOKUP(C925,table_Termination[Connector],table_Termination[Plate_Hole])=2.1,"4x4","None")))</f>
        <v/>
      </c>
      <c r="AO925" s="44" t="str" cm="1">
        <f t="array" ref="AO925">IF(AM925="","None",_xlfn.XLOOKUP(_xlfn.ANCHORARRAY(AM925),lookup!$AC$68:$AC$72,lookup!$AD$68:$AD$72))</f>
        <v>None</v>
      </c>
      <c r="AQ925" s="44" t="s">
        <v>283</v>
      </c>
      <c r="AR925" t="str">
        <f>IF(C925="","",_xlfn.XLOOKUP(_xlfn.XLOOKUP(C925,table_Termination[Connector],table_Termination[SQD_Breaker]),Table_Breaker[breaker],Table_Breaker[Description]))</f>
        <v/>
      </c>
      <c r="AS925" t="str">
        <f>IF(C925="","",_xlfn.XLOOKUP(_xlfn.XLOOKUP(C925,table_Termination[Connector],table_Termination[HV_Siem_Breaker]),Table_Breaker[breaker],Table_Breaker[Description],""))</f>
        <v/>
      </c>
      <c r="AT925" s="44" t="s">
        <v>283</v>
      </c>
      <c r="AU925" t="e">
        <f t="shared" si="154"/>
        <v>#N/A</v>
      </c>
      <c r="AV925" t="e">
        <f t="shared" si="155"/>
        <v>#N/A</v>
      </c>
      <c r="AW925" s="44" t="str" cm="1">
        <f t="array" ref="AW925">IF(D925="","",_xlfn.TOROW(lookup!A1106:A1118))</f>
        <v/>
      </c>
    </row>
    <row r="926" spans="1:49" x14ac:dyDescent="0.25">
      <c r="A926" s="56">
        <v>917</v>
      </c>
      <c r="B926" s="57" t="str">
        <f t="shared" si="151"/>
        <v/>
      </c>
      <c r="C926" s="58"/>
      <c r="D926" s="58"/>
      <c r="E926" s="57"/>
      <c r="F926" s="57" t="str">
        <f t="shared" si="152"/>
        <v/>
      </c>
      <c r="G926" s="57"/>
      <c r="H926" s="59"/>
      <c r="I926" s="59" t="s">
        <v>183</v>
      </c>
      <c r="J926" s="59" t="s">
        <v>183</v>
      </c>
      <c r="K926" s="59"/>
      <c r="L926" s="60" t="str">
        <f t="shared" si="156"/>
        <v/>
      </c>
      <c r="M926" s="60" t="str">
        <f t="shared" si="157"/>
        <v/>
      </c>
      <c r="N926" s="59"/>
      <c r="O926" s="59"/>
      <c r="P926" s="61"/>
      <c r="Q926" s="61"/>
      <c r="R926" s="62" t="str">
        <f>IF(C926="","",_xlfn.XLOOKUP(C926,table_Termination[Connector],table_Termination[Conduit_Size]))</f>
        <v/>
      </c>
      <c r="S926" s="63" t="str">
        <f>IF(C926="","",_xlfn.XLOOKUP(C926,table_Termination[Connector],table_Termination[Wire AWG]))</f>
        <v/>
      </c>
      <c r="T926" s="64" t="str">
        <f t="shared" si="149"/>
        <v/>
      </c>
      <c r="U926" s="65" t="str">
        <f>IF(C926="","",LEFT(_xlfn.XLOOKUP(C926,table_Termination[Connector],table_Termination[Voltage]),3))</f>
        <v/>
      </c>
      <c r="V926" s="66" t="str">
        <f t="shared" si="158"/>
        <v/>
      </c>
      <c r="W926" s="64" t="str" cm="1">
        <f t="array" aca="1" ref="W926" ca="1">IF(C926="","",IF(D926="MCC","------",IF(K926="","Black",_xlfn.XLOOKUP(K926,Table_RotateWireColor[circuit],INDIRECT("Table_RotateWireColor["&amp;U926&amp;"]")))))</f>
        <v/>
      </c>
      <c r="X926" s="64" t="str" cm="1">
        <f t="array" aca="1" ref="X926" ca="1">IF(C926="","",IF(D926="MCC","-----",IF(AH926=1,"-",IF(K926="","Red",_xlfn.XLOOKUP(L926,Table_RotateWireColor[circuit],INDIRECT("Table_RotateWireColor["&amp;U926&amp;"]"))))))</f>
        <v/>
      </c>
      <c r="Y926" s="64" t="str" cm="1">
        <f t="array" aca="1" ref="Y926" ca="1">IF(C926="","",IF(D926="MCC","-----",IF(AH926&lt;=2,"-",IF(K926="","Blue",_xlfn.XLOOKUP(M926,Table_RotateWireColor[circuit],INDIRECT("Table_RotateWireColor["&amp;U926&amp;"]"))))))</f>
        <v/>
      </c>
      <c r="Z926" s="64" t="str" cm="1">
        <f t="array" aca="1" ref="Z926" ca="1">IF(C926="","",IF(D926="MCC","-----",IF(AI926&lt;&gt;1,"-",IF(K926="","White",_xlfn.XLOOKUP("N",Table_RotateWireColor[circuit],INDIRECT("Table_RotateWireColor["&amp;U926&amp;"]"))))))</f>
        <v/>
      </c>
      <c r="AA926" s="64" t="str">
        <f t="shared" si="153"/>
        <v/>
      </c>
      <c r="AB926" s="67" t="str">
        <f>IF(C926="","","PWxx-"&amp;_xlfn.XLOOKUP(C926,table_Termination[Connector],table_Termination[Abbreviation])&amp;"T-xxSALx("&amp;IF(D926="LFMC",0,IF(D926="MCC",1,3))&amp;IF(Q926="Bolt",1,0)&amp;IF(AL926="None",0,IF(AL926="1G",1,IF(AL926="4x4",2,3)))&amp;")")</f>
        <v/>
      </c>
      <c r="AC926" s="68" t="str">
        <f>IF(D926="MCC","MC Cable Wire Colors "&amp;_xlfn.XLOOKUP(C926,table_Termination[Connector],table_Termination[MCC_Wire_Colors]),"")</f>
        <v/>
      </c>
      <c r="AD926" s="69"/>
      <c r="AG926" t="e">
        <f>IF(AND(LEFT(C926,2)="L6",_xlfn.NUMBERVALUE(LEFT(U926,3))&gt;250),"1ph",_xlfn.XLOOKUP(C926,table_Termination[Connector],table_Termination[Phasing]))</f>
        <v>#N/A</v>
      </c>
      <c r="AH926" t="e">
        <f>_xlfn.XLOOKUP('Order Entry'!AG926,lookup!$O$3:$O$7,lookup!$P$3:$P$7)</f>
        <v>#N/A</v>
      </c>
      <c r="AI926" t="e">
        <f>_xlfn.XLOOKUP('Order Entry'!AG926,lookup!$O$3:$O$7,lookup!$Q$3:$Q$7)</f>
        <v>#N/A</v>
      </c>
      <c r="AJ926">
        <f t="shared" si="150"/>
        <v>0</v>
      </c>
      <c r="AK926" t="e">
        <f>_xlfn.XLOOKUP(C926,table_Termination[Connector],table_Termination[Plate_Hole])</f>
        <v>#N/A</v>
      </c>
      <c r="AL926" t="e">
        <f>_xlfn.XLOOKUP(V926,lookup!$AD$68:$AD$72,lookup!$AC$68:$AC$72)</f>
        <v>#N/A</v>
      </c>
      <c r="AM926" s="44" t="str" cm="1">
        <f t="array" ref="AM926">IF(C926="","",IF(_xlfn.XLOOKUP(C926,table_Termination[Connector],table_Termination[Plate_Hole])=1.6,{"4x4","1G"},IF(_xlfn.XLOOKUP(C926,table_Termination[Connector],table_Termination[Plate_Hole])=2.1,"4x4","None")))</f>
        <v/>
      </c>
      <c r="AO926" s="44" t="str" cm="1">
        <f t="array" ref="AO926">IF(AM926="","None",_xlfn.XLOOKUP(_xlfn.ANCHORARRAY(AM926),lookup!$AC$68:$AC$72,lookup!$AD$68:$AD$72))</f>
        <v>None</v>
      </c>
      <c r="AQ926" s="44" t="s">
        <v>283</v>
      </c>
      <c r="AR926" t="str">
        <f>IF(C926="","",_xlfn.XLOOKUP(_xlfn.XLOOKUP(C926,table_Termination[Connector],table_Termination[SQD_Breaker]),Table_Breaker[breaker],Table_Breaker[Description]))</f>
        <v/>
      </c>
      <c r="AS926" t="str">
        <f>IF(C926="","",_xlfn.XLOOKUP(_xlfn.XLOOKUP(C926,table_Termination[Connector],table_Termination[HV_Siem_Breaker]),Table_Breaker[breaker],Table_Breaker[Description],""))</f>
        <v/>
      </c>
      <c r="AT926" s="44" t="s">
        <v>283</v>
      </c>
      <c r="AU926" t="e">
        <f t="shared" si="154"/>
        <v>#N/A</v>
      </c>
      <c r="AV926" t="e">
        <f t="shared" si="155"/>
        <v>#N/A</v>
      </c>
      <c r="AW926" s="44" t="str" cm="1">
        <f t="array" ref="AW926">IF(D926="","",_xlfn.TOROW(lookup!A1107:A1119))</f>
        <v/>
      </c>
    </row>
    <row r="927" spans="1:49" x14ac:dyDescent="0.25">
      <c r="A927" s="56">
        <v>918</v>
      </c>
      <c r="B927" s="57" t="str">
        <f t="shared" si="151"/>
        <v/>
      </c>
      <c r="C927" s="58"/>
      <c r="D927" s="58"/>
      <c r="E927" s="57"/>
      <c r="F927" s="57" t="str">
        <f t="shared" si="152"/>
        <v/>
      </c>
      <c r="G927" s="57"/>
      <c r="H927" s="59"/>
      <c r="I927" s="59" t="s">
        <v>183</v>
      </c>
      <c r="J927" s="59" t="s">
        <v>183</v>
      </c>
      <c r="K927" s="59"/>
      <c r="L927" s="60" t="str">
        <f t="shared" si="156"/>
        <v/>
      </c>
      <c r="M927" s="60" t="str">
        <f t="shared" si="157"/>
        <v/>
      </c>
      <c r="N927" s="59"/>
      <c r="O927" s="59"/>
      <c r="P927" s="61"/>
      <c r="Q927" s="61"/>
      <c r="R927" s="62" t="str">
        <f>IF(C927="","",_xlfn.XLOOKUP(C927,table_Termination[Connector],table_Termination[Conduit_Size]))</f>
        <v/>
      </c>
      <c r="S927" s="63" t="str">
        <f>IF(C927="","",_xlfn.XLOOKUP(C927,table_Termination[Connector],table_Termination[Wire AWG]))</f>
        <v/>
      </c>
      <c r="T927" s="64" t="str">
        <f t="shared" si="149"/>
        <v/>
      </c>
      <c r="U927" s="65" t="str">
        <f>IF(C927="","",LEFT(_xlfn.XLOOKUP(C927,table_Termination[Connector],table_Termination[Voltage]),3))</f>
        <v/>
      </c>
      <c r="V927" s="66" t="str">
        <f t="shared" si="158"/>
        <v/>
      </c>
      <c r="W927" s="64" t="str" cm="1">
        <f t="array" aca="1" ref="W927" ca="1">IF(C927="","",IF(D927="MCC","------",IF(K927="","Black",_xlfn.XLOOKUP(K927,Table_RotateWireColor[circuit],INDIRECT("Table_RotateWireColor["&amp;U927&amp;"]")))))</f>
        <v/>
      </c>
      <c r="X927" s="64" t="str" cm="1">
        <f t="array" aca="1" ref="X927" ca="1">IF(C927="","",IF(D927="MCC","-----",IF(AH927=1,"-",IF(K927="","Red",_xlfn.XLOOKUP(L927,Table_RotateWireColor[circuit],INDIRECT("Table_RotateWireColor["&amp;U927&amp;"]"))))))</f>
        <v/>
      </c>
      <c r="Y927" s="64" t="str" cm="1">
        <f t="array" aca="1" ref="Y927" ca="1">IF(C927="","",IF(D927="MCC","-----",IF(AH927&lt;=2,"-",IF(K927="","Blue",_xlfn.XLOOKUP(M927,Table_RotateWireColor[circuit],INDIRECT("Table_RotateWireColor["&amp;U927&amp;"]"))))))</f>
        <v/>
      </c>
      <c r="Z927" s="64" t="str" cm="1">
        <f t="array" aca="1" ref="Z927" ca="1">IF(C927="","",IF(D927="MCC","-----",IF(AI927&lt;&gt;1,"-",IF(K927="","White",_xlfn.XLOOKUP("N",Table_RotateWireColor[circuit],INDIRECT("Table_RotateWireColor["&amp;U927&amp;"]"))))))</f>
        <v/>
      </c>
      <c r="AA927" s="64" t="str">
        <f t="shared" si="153"/>
        <v/>
      </c>
      <c r="AB927" s="67" t="str">
        <f>IF(C927="","","PWxx-"&amp;_xlfn.XLOOKUP(C927,table_Termination[Connector],table_Termination[Abbreviation])&amp;"T-xxSALx("&amp;IF(D927="LFMC",0,IF(D927="MCC",1,3))&amp;IF(Q927="Bolt",1,0)&amp;IF(AL927="None",0,IF(AL927="1G",1,IF(AL927="4x4",2,3)))&amp;")")</f>
        <v/>
      </c>
      <c r="AC927" s="68" t="str">
        <f>IF(D927="MCC","MC Cable Wire Colors "&amp;_xlfn.XLOOKUP(C927,table_Termination[Connector],table_Termination[MCC_Wire_Colors]),"")</f>
        <v/>
      </c>
      <c r="AD927" s="69"/>
      <c r="AG927" t="e">
        <f>IF(AND(LEFT(C927,2)="L6",_xlfn.NUMBERVALUE(LEFT(U927,3))&gt;250),"1ph",_xlfn.XLOOKUP(C927,table_Termination[Connector],table_Termination[Phasing]))</f>
        <v>#N/A</v>
      </c>
      <c r="AH927" t="e">
        <f>_xlfn.XLOOKUP('Order Entry'!AG927,lookup!$O$3:$O$7,lookup!$P$3:$P$7)</f>
        <v>#N/A</v>
      </c>
      <c r="AI927" t="e">
        <f>_xlfn.XLOOKUP('Order Entry'!AG927,lookup!$O$3:$O$7,lookup!$Q$3:$Q$7)</f>
        <v>#N/A</v>
      </c>
      <c r="AJ927">
        <f t="shared" si="150"/>
        <v>0</v>
      </c>
      <c r="AK927" t="e">
        <f>_xlfn.XLOOKUP(C927,table_Termination[Connector],table_Termination[Plate_Hole])</f>
        <v>#N/A</v>
      </c>
      <c r="AL927" t="e">
        <f>_xlfn.XLOOKUP(V927,lookup!$AD$68:$AD$72,lookup!$AC$68:$AC$72)</f>
        <v>#N/A</v>
      </c>
      <c r="AM927" s="44" t="str" cm="1">
        <f t="array" ref="AM927">IF(C927="","",IF(_xlfn.XLOOKUP(C927,table_Termination[Connector],table_Termination[Plate_Hole])=1.6,{"4x4","1G"},IF(_xlfn.XLOOKUP(C927,table_Termination[Connector],table_Termination[Plate_Hole])=2.1,"4x4","None")))</f>
        <v/>
      </c>
      <c r="AO927" s="44" t="str" cm="1">
        <f t="array" ref="AO927">IF(AM927="","None",_xlfn.XLOOKUP(_xlfn.ANCHORARRAY(AM927),lookup!$AC$68:$AC$72,lookup!$AD$68:$AD$72))</f>
        <v>None</v>
      </c>
      <c r="AQ927" s="44" t="s">
        <v>283</v>
      </c>
      <c r="AR927" t="str">
        <f>IF(C927="","",_xlfn.XLOOKUP(_xlfn.XLOOKUP(C927,table_Termination[Connector],table_Termination[SQD_Breaker]),Table_Breaker[breaker],Table_Breaker[Description]))</f>
        <v/>
      </c>
      <c r="AS927" t="str">
        <f>IF(C927="","",_xlfn.XLOOKUP(_xlfn.XLOOKUP(C927,table_Termination[Connector],table_Termination[HV_Siem_Breaker]),Table_Breaker[breaker],Table_Breaker[Description],""))</f>
        <v/>
      </c>
      <c r="AT927" s="44" t="s">
        <v>283</v>
      </c>
      <c r="AU927" t="e">
        <f t="shared" si="154"/>
        <v>#N/A</v>
      </c>
      <c r="AV927" t="e">
        <f t="shared" si="155"/>
        <v>#N/A</v>
      </c>
      <c r="AW927" s="44" t="str" cm="1">
        <f t="array" ref="AW927">IF(D927="","",_xlfn.TOROW(lookup!A1108:A1120))</f>
        <v/>
      </c>
    </row>
    <row r="928" spans="1:49" x14ac:dyDescent="0.25">
      <c r="A928" s="56">
        <v>919</v>
      </c>
      <c r="B928" s="57" t="str">
        <f t="shared" si="151"/>
        <v/>
      </c>
      <c r="C928" s="58"/>
      <c r="D928" s="58"/>
      <c r="E928" s="57"/>
      <c r="F928" s="57" t="str">
        <f t="shared" si="152"/>
        <v/>
      </c>
      <c r="G928" s="57"/>
      <c r="H928" s="59"/>
      <c r="I928" s="59" t="s">
        <v>183</v>
      </c>
      <c r="J928" s="59" t="s">
        <v>183</v>
      </c>
      <c r="K928" s="59"/>
      <c r="L928" s="60" t="str">
        <f t="shared" si="156"/>
        <v/>
      </c>
      <c r="M928" s="60" t="str">
        <f t="shared" si="157"/>
        <v/>
      </c>
      <c r="N928" s="59"/>
      <c r="O928" s="59"/>
      <c r="P928" s="61"/>
      <c r="Q928" s="61"/>
      <c r="R928" s="62" t="str">
        <f>IF(C928="","",_xlfn.XLOOKUP(C928,table_Termination[Connector],table_Termination[Conduit_Size]))</f>
        <v/>
      </c>
      <c r="S928" s="63" t="str">
        <f>IF(C928="","",_xlfn.XLOOKUP(C928,table_Termination[Connector],table_Termination[Wire AWG]))</f>
        <v/>
      </c>
      <c r="T928" s="64" t="str">
        <f t="shared" si="149"/>
        <v/>
      </c>
      <c r="U928" s="65" t="str">
        <f>IF(C928="","",LEFT(_xlfn.XLOOKUP(C928,table_Termination[Connector],table_Termination[Voltage]),3))</f>
        <v/>
      </c>
      <c r="V928" s="66" t="str">
        <f t="shared" si="158"/>
        <v/>
      </c>
      <c r="W928" s="64" t="str" cm="1">
        <f t="array" aca="1" ref="W928" ca="1">IF(C928="","",IF(D928="MCC","------",IF(K928="","Black",_xlfn.XLOOKUP(K928,Table_RotateWireColor[circuit],INDIRECT("Table_RotateWireColor["&amp;U928&amp;"]")))))</f>
        <v/>
      </c>
      <c r="X928" s="64" t="str" cm="1">
        <f t="array" aca="1" ref="X928" ca="1">IF(C928="","",IF(D928="MCC","-----",IF(AH928=1,"-",IF(K928="","Red",_xlfn.XLOOKUP(L928,Table_RotateWireColor[circuit],INDIRECT("Table_RotateWireColor["&amp;U928&amp;"]"))))))</f>
        <v/>
      </c>
      <c r="Y928" s="64" t="str" cm="1">
        <f t="array" aca="1" ref="Y928" ca="1">IF(C928="","",IF(D928="MCC","-----",IF(AH928&lt;=2,"-",IF(K928="","Blue",_xlfn.XLOOKUP(M928,Table_RotateWireColor[circuit],INDIRECT("Table_RotateWireColor["&amp;U928&amp;"]"))))))</f>
        <v/>
      </c>
      <c r="Z928" s="64" t="str" cm="1">
        <f t="array" aca="1" ref="Z928" ca="1">IF(C928="","",IF(D928="MCC","-----",IF(AI928&lt;&gt;1,"-",IF(K928="","White",_xlfn.XLOOKUP("N",Table_RotateWireColor[circuit],INDIRECT("Table_RotateWireColor["&amp;U928&amp;"]"))))))</f>
        <v/>
      </c>
      <c r="AA928" s="64" t="str">
        <f t="shared" si="153"/>
        <v/>
      </c>
      <c r="AB928" s="67" t="str">
        <f>IF(C928="","","PWxx-"&amp;_xlfn.XLOOKUP(C928,table_Termination[Connector],table_Termination[Abbreviation])&amp;"T-xxSALx("&amp;IF(D928="LFMC",0,IF(D928="MCC",1,3))&amp;IF(Q928="Bolt",1,0)&amp;IF(AL928="None",0,IF(AL928="1G",1,IF(AL928="4x4",2,3)))&amp;")")</f>
        <v/>
      </c>
      <c r="AC928" s="68" t="str">
        <f>IF(D928="MCC","MC Cable Wire Colors "&amp;_xlfn.XLOOKUP(C928,table_Termination[Connector],table_Termination[MCC_Wire_Colors]),"")</f>
        <v/>
      </c>
      <c r="AD928" s="69"/>
      <c r="AG928" t="e">
        <f>IF(AND(LEFT(C928,2)="L6",_xlfn.NUMBERVALUE(LEFT(U928,3))&gt;250),"1ph",_xlfn.XLOOKUP(C928,table_Termination[Connector],table_Termination[Phasing]))</f>
        <v>#N/A</v>
      </c>
      <c r="AH928" t="e">
        <f>_xlfn.XLOOKUP('Order Entry'!AG928,lookup!$O$3:$O$7,lookup!$P$3:$P$7)</f>
        <v>#N/A</v>
      </c>
      <c r="AI928" t="e">
        <f>_xlfn.XLOOKUP('Order Entry'!AG928,lookup!$O$3:$O$7,lookup!$Q$3:$Q$7)</f>
        <v>#N/A</v>
      </c>
      <c r="AJ928">
        <f t="shared" si="150"/>
        <v>0</v>
      </c>
      <c r="AK928" t="e">
        <f>_xlfn.XLOOKUP(C928,table_Termination[Connector],table_Termination[Plate_Hole])</f>
        <v>#N/A</v>
      </c>
      <c r="AL928" t="e">
        <f>_xlfn.XLOOKUP(V928,lookup!$AD$68:$AD$72,lookup!$AC$68:$AC$72)</f>
        <v>#N/A</v>
      </c>
      <c r="AM928" s="44" t="str" cm="1">
        <f t="array" ref="AM928">IF(C928="","",IF(_xlfn.XLOOKUP(C928,table_Termination[Connector],table_Termination[Plate_Hole])=1.6,{"4x4","1G"},IF(_xlfn.XLOOKUP(C928,table_Termination[Connector],table_Termination[Plate_Hole])=2.1,"4x4","None")))</f>
        <v/>
      </c>
      <c r="AO928" s="44" t="str" cm="1">
        <f t="array" ref="AO928">IF(AM928="","None",_xlfn.XLOOKUP(_xlfn.ANCHORARRAY(AM928),lookup!$AC$68:$AC$72,lookup!$AD$68:$AD$72))</f>
        <v>None</v>
      </c>
      <c r="AQ928" s="44" t="s">
        <v>283</v>
      </c>
      <c r="AR928" t="str">
        <f>IF(C928="","",_xlfn.XLOOKUP(_xlfn.XLOOKUP(C928,table_Termination[Connector],table_Termination[SQD_Breaker]),Table_Breaker[breaker],Table_Breaker[Description]))</f>
        <v/>
      </c>
      <c r="AS928" t="str">
        <f>IF(C928="","",_xlfn.XLOOKUP(_xlfn.XLOOKUP(C928,table_Termination[Connector],table_Termination[HV_Siem_Breaker]),Table_Breaker[breaker],Table_Breaker[Description],""))</f>
        <v/>
      </c>
      <c r="AT928" s="44" t="s">
        <v>283</v>
      </c>
      <c r="AU928" t="e">
        <f t="shared" si="154"/>
        <v>#N/A</v>
      </c>
      <c r="AV928" t="e">
        <f t="shared" si="155"/>
        <v>#N/A</v>
      </c>
      <c r="AW928" s="44" t="str" cm="1">
        <f t="array" ref="AW928">IF(D928="","",_xlfn.TOROW(lookup!A1109:A1121))</f>
        <v/>
      </c>
    </row>
    <row r="929" spans="1:49" x14ac:dyDescent="0.25">
      <c r="A929" s="56">
        <v>920</v>
      </c>
      <c r="B929" s="57" t="str">
        <f t="shared" si="151"/>
        <v/>
      </c>
      <c r="C929" s="58"/>
      <c r="D929" s="58"/>
      <c r="E929" s="57"/>
      <c r="F929" s="57" t="str">
        <f t="shared" si="152"/>
        <v/>
      </c>
      <c r="G929" s="57"/>
      <c r="H929" s="59"/>
      <c r="I929" s="59" t="s">
        <v>183</v>
      </c>
      <c r="J929" s="59" t="s">
        <v>183</v>
      </c>
      <c r="K929" s="59"/>
      <c r="L929" s="60" t="str">
        <f t="shared" si="156"/>
        <v/>
      </c>
      <c r="M929" s="60" t="str">
        <f t="shared" si="157"/>
        <v/>
      </c>
      <c r="N929" s="59"/>
      <c r="O929" s="59"/>
      <c r="P929" s="61"/>
      <c r="Q929" s="61"/>
      <c r="R929" s="62" t="str">
        <f>IF(C929="","",_xlfn.XLOOKUP(C929,table_Termination[Connector],table_Termination[Conduit_Size]))</f>
        <v/>
      </c>
      <c r="S929" s="63" t="str">
        <f>IF(C929="","",_xlfn.XLOOKUP(C929,table_Termination[Connector],table_Termination[Wire AWG]))</f>
        <v/>
      </c>
      <c r="T929" s="64" t="str">
        <f t="shared" si="149"/>
        <v/>
      </c>
      <c r="U929" s="65" t="str">
        <f>IF(C929="","",LEFT(_xlfn.XLOOKUP(C929,table_Termination[Connector],table_Termination[Voltage]),3))</f>
        <v/>
      </c>
      <c r="V929" s="66" t="str">
        <f t="shared" si="158"/>
        <v/>
      </c>
      <c r="W929" s="64" t="str" cm="1">
        <f t="array" aca="1" ref="W929" ca="1">IF(C929="","",IF(D929="MCC","------",IF(K929="","Black",_xlfn.XLOOKUP(K929,Table_RotateWireColor[circuit],INDIRECT("Table_RotateWireColor["&amp;U929&amp;"]")))))</f>
        <v/>
      </c>
      <c r="X929" s="64" t="str" cm="1">
        <f t="array" aca="1" ref="X929" ca="1">IF(C929="","",IF(D929="MCC","-----",IF(AH929=1,"-",IF(K929="","Red",_xlfn.XLOOKUP(L929,Table_RotateWireColor[circuit],INDIRECT("Table_RotateWireColor["&amp;U929&amp;"]"))))))</f>
        <v/>
      </c>
      <c r="Y929" s="64" t="str" cm="1">
        <f t="array" aca="1" ref="Y929" ca="1">IF(C929="","",IF(D929="MCC","-----",IF(AH929&lt;=2,"-",IF(K929="","Blue",_xlfn.XLOOKUP(M929,Table_RotateWireColor[circuit],INDIRECT("Table_RotateWireColor["&amp;U929&amp;"]"))))))</f>
        <v/>
      </c>
      <c r="Z929" s="64" t="str" cm="1">
        <f t="array" aca="1" ref="Z929" ca="1">IF(C929="","",IF(D929="MCC","-----",IF(AI929&lt;&gt;1,"-",IF(K929="","White",_xlfn.XLOOKUP("N",Table_RotateWireColor[circuit],INDIRECT("Table_RotateWireColor["&amp;U929&amp;"]"))))))</f>
        <v/>
      </c>
      <c r="AA929" s="64" t="str">
        <f t="shared" si="153"/>
        <v/>
      </c>
      <c r="AB929" s="67" t="str">
        <f>IF(C929="","","PWxx-"&amp;_xlfn.XLOOKUP(C929,table_Termination[Connector],table_Termination[Abbreviation])&amp;"T-xxSALx("&amp;IF(D929="LFMC",0,IF(D929="MCC",1,3))&amp;IF(Q929="Bolt",1,0)&amp;IF(AL929="None",0,IF(AL929="1G",1,IF(AL929="4x4",2,3)))&amp;")")</f>
        <v/>
      </c>
      <c r="AC929" s="68" t="str">
        <f>IF(D929="MCC","MC Cable Wire Colors "&amp;_xlfn.XLOOKUP(C929,table_Termination[Connector],table_Termination[MCC_Wire_Colors]),"")</f>
        <v/>
      </c>
      <c r="AD929" s="69"/>
      <c r="AG929" t="e">
        <f>IF(AND(LEFT(C929,2)="L6",_xlfn.NUMBERVALUE(LEFT(U929,3))&gt;250),"1ph",_xlfn.XLOOKUP(C929,table_Termination[Connector],table_Termination[Phasing]))</f>
        <v>#N/A</v>
      </c>
      <c r="AH929" t="e">
        <f>_xlfn.XLOOKUP('Order Entry'!AG929,lookup!$O$3:$O$7,lookup!$P$3:$P$7)</f>
        <v>#N/A</v>
      </c>
      <c r="AI929" t="e">
        <f>_xlfn.XLOOKUP('Order Entry'!AG929,lookup!$O$3:$O$7,lookup!$Q$3:$Q$7)</f>
        <v>#N/A</v>
      </c>
      <c r="AJ929">
        <f t="shared" si="150"/>
        <v>0</v>
      </c>
      <c r="AK929" t="e">
        <f>_xlfn.XLOOKUP(C929,table_Termination[Connector],table_Termination[Plate_Hole])</f>
        <v>#N/A</v>
      </c>
      <c r="AL929" t="e">
        <f>_xlfn.XLOOKUP(V929,lookup!$AD$68:$AD$72,lookup!$AC$68:$AC$72)</f>
        <v>#N/A</v>
      </c>
      <c r="AM929" s="44" t="str" cm="1">
        <f t="array" ref="AM929">IF(C929="","",IF(_xlfn.XLOOKUP(C929,table_Termination[Connector],table_Termination[Plate_Hole])=1.6,{"4x4","1G"},IF(_xlfn.XLOOKUP(C929,table_Termination[Connector],table_Termination[Plate_Hole])=2.1,"4x4","None")))</f>
        <v/>
      </c>
      <c r="AO929" s="44" t="str" cm="1">
        <f t="array" ref="AO929">IF(AM929="","None",_xlfn.XLOOKUP(_xlfn.ANCHORARRAY(AM929),lookup!$AC$68:$AC$72,lookup!$AD$68:$AD$72))</f>
        <v>None</v>
      </c>
      <c r="AQ929" s="44" t="s">
        <v>283</v>
      </c>
      <c r="AR929" t="str">
        <f>IF(C929="","",_xlfn.XLOOKUP(_xlfn.XLOOKUP(C929,table_Termination[Connector],table_Termination[SQD_Breaker]),Table_Breaker[breaker],Table_Breaker[Description]))</f>
        <v/>
      </c>
      <c r="AS929" t="str">
        <f>IF(C929="","",_xlfn.XLOOKUP(_xlfn.XLOOKUP(C929,table_Termination[Connector],table_Termination[HV_Siem_Breaker]),Table_Breaker[breaker],Table_Breaker[Description],""))</f>
        <v/>
      </c>
      <c r="AT929" s="44" t="s">
        <v>283</v>
      </c>
      <c r="AU929" t="e">
        <f t="shared" si="154"/>
        <v>#N/A</v>
      </c>
      <c r="AV929" t="e">
        <f t="shared" si="155"/>
        <v>#N/A</v>
      </c>
      <c r="AW929" s="44" t="str" cm="1">
        <f t="array" ref="AW929">IF(D929="","",_xlfn.TOROW(lookup!A1110:A1122))</f>
        <v/>
      </c>
    </row>
    <row r="930" spans="1:49" x14ac:dyDescent="0.25">
      <c r="A930" s="56">
        <v>921</v>
      </c>
      <c r="B930" s="57" t="str">
        <f t="shared" si="151"/>
        <v/>
      </c>
      <c r="C930" s="58"/>
      <c r="D930" s="58"/>
      <c r="E930" s="57"/>
      <c r="F930" s="57" t="str">
        <f t="shared" si="152"/>
        <v/>
      </c>
      <c r="G930" s="57"/>
      <c r="H930" s="59"/>
      <c r="I930" s="59" t="s">
        <v>183</v>
      </c>
      <c r="J930" s="59" t="s">
        <v>183</v>
      </c>
      <c r="K930" s="59"/>
      <c r="L930" s="60" t="str">
        <f t="shared" si="156"/>
        <v/>
      </c>
      <c r="M930" s="60" t="str">
        <f t="shared" si="157"/>
        <v/>
      </c>
      <c r="N930" s="59"/>
      <c r="O930" s="59"/>
      <c r="P930" s="61"/>
      <c r="Q930" s="61"/>
      <c r="R930" s="62" t="str">
        <f>IF(C930="","",_xlfn.XLOOKUP(C930,table_Termination[Connector],table_Termination[Conduit_Size]))</f>
        <v/>
      </c>
      <c r="S930" s="63" t="str">
        <f>IF(C930="","",_xlfn.XLOOKUP(C930,table_Termination[Connector],table_Termination[Wire AWG]))</f>
        <v/>
      </c>
      <c r="T930" s="64" t="str">
        <f t="shared" si="149"/>
        <v/>
      </c>
      <c r="U930" s="65" t="str">
        <f>IF(C930="","",LEFT(_xlfn.XLOOKUP(C930,table_Termination[Connector],table_Termination[Voltage]),3))</f>
        <v/>
      </c>
      <c r="V930" s="66" t="str">
        <f t="shared" si="158"/>
        <v/>
      </c>
      <c r="W930" s="64" t="str" cm="1">
        <f t="array" aca="1" ref="W930" ca="1">IF(C930="","",IF(D930="MCC","------",IF(K930="","Black",_xlfn.XLOOKUP(K930,Table_RotateWireColor[circuit],INDIRECT("Table_RotateWireColor["&amp;U930&amp;"]")))))</f>
        <v/>
      </c>
      <c r="X930" s="64" t="str" cm="1">
        <f t="array" aca="1" ref="X930" ca="1">IF(C930="","",IF(D930="MCC","-----",IF(AH930=1,"-",IF(K930="","Red",_xlfn.XLOOKUP(L930,Table_RotateWireColor[circuit],INDIRECT("Table_RotateWireColor["&amp;U930&amp;"]"))))))</f>
        <v/>
      </c>
      <c r="Y930" s="64" t="str" cm="1">
        <f t="array" aca="1" ref="Y930" ca="1">IF(C930="","",IF(D930="MCC","-----",IF(AH930&lt;=2,"-",IF(K930="","Blue",_xlfn.XLOOKUP(M930,Table_RotateWireColor[circuit],INDIRECT("Table_RotateWireColor["&amp;U930&amp;"]"))))))</f>
        <v/>
      </c>
      <c r="Z930" s="64" t="str" cm="1">
        <f t="array" aca="1" ref="Z930" ca="1">IF(C930="","",IF(D930="MCC","-----",IF(AI930&lt;&gt;1,"-",IF(K930="","White",_xlfn.XLOOKUP("N",Table_RotateWireColor[circuit],INDIRECT("Table_RotateWireColor["&amp;U930&amp;"]"))))))</f>
        <v/>
      </c>
      <c r="AA930" s="64" t="str">
        <f t="shared" si="153"/>
        <v/>
      </c>
      <c r="AB930" s="67" t="str">
        <f>IF(C930="","","PWxx-"&amp;_xlfn.XLOOKUP(C930,table_Termination[Connector],table_Termination[Abbreviation])&amp;"T-xxSALx("&amp;IF(D930="LFMC",0,IF(D930="MCC",1,3))&amp;IF(Q930="Bolt",1,0)&amp;IF(AL930="None",0,IF(AL930="1G",1,IF(AL930="4x4",2,3)))&amp;")")</f>
        <v/>
      </c>
      <c r="AC930" s="68" t="str">
        <f>IF(D930="MCC","MC Cable Wire Colors "&amp;_xlfn.XLOOKUP(C930,table_Termination[Connector],table_Termination[MCC_Wire_Colors]),"")</f>
        <v/>
      </c>
      <c r="AD930" s="69"/>
      <c r="AG930" t="e">
        <f>IF(AND(LEFT(C930,2)="L6",_xlfn.NUMBERVALUE(LEFT(U930,3))&gt;250),"1ph",_xlfn.XLOOKUP(C930,table_Termination[Connector],table_Termination[Phasing]))</f>
        <v>#N/A</v>
      </c>
      <c r="AH930" t="e">
        <f>_xlfn.XLOOKUP('Order Entry'!AG930,lookup!$O$3:$O$7,lookup!$P$3:$P$7)</f>
        <v>#N/A</v>
      </c>
      <c r="AI930" t="e">
        <f>_xlfn.XLOOKUP('Order Entry'!AG930,lookup!$O$3:$O$7,lookup!$Q$3:$Q$7)</f>
        <v>#N/A</v>
      </c>
      <c r="AJ930">
        <f t="shared" si="150"/>
        <v>0</v>
      </c>
      <c r="AK930" t="e">
        <f>_xlfn.XLOOKUP(C930,table_Termination[Connector],table_Termination[Plate_Hole])</f>
        <v>#N/A</v>
      </c>
      <c r="AL930" t="e">
        <f>_xlfn.XLOOKUP(V930,lookup!$AD$68:$AD$72,lookup!$AC$68:$AC$72)</f>
        <v>#N/A</v>
      </c>
      <c r="AM930" s="44" t="str" cm="1">
        <f t="array" ref="AM930">IF(C930="","",IF(_xlfn.XLOOKUP(C930,table_Termination[Connector],table_Termination[Plate_Hole])=1.6,{"4x4","1G"},IF(_xlfn.XLOOKUP(C930,table_Termination[Connector],table_Termination[Plate_Hole])=2.1,"4x4","None")))</f>
        <v/>
      </c>
      <c r="AO930" s="44" t="str" cm="1">
        <f t="array" ref="AO930">IF(AM930="","None",_xlfn.XLOOKUP(_xlfn.ANCHORARRAY(AM930),lookup!$AC$68:$AC$72,lookup!$AD$68:$AD$72))</f>
        <v>None</v>
      </c>
      <c r="AQ930" s="44" t="s">
        <v>283</v>
      </c>
      <c r="AR930" t="str">
        <f>IF(C930="","",_xlfn.XLOOKUP(_xlfn.XLOOKUP(C930,table_Termination[Connector],table_Termination[SQD_Breaker]),Table_Breaker[breaker],Table_Breaker[Description]))</f>
        <v/>
      </c>
      <c r="AS930" t="str">
        <f>IF(C930="","",_xlfn.XLOOKUP(_xlfn.XLOOKUP(C930,table_Termination[Connector],table_Termination[HV_Siem_Breaker]),Table_Breaker[breaker],Table_Breaker[Description],""))</f>
        <v/>
      </c>
      <c r="AT930" s="44" t="s">
        <v>283</v>
      </c>
      <c r="AU930" t="e">
        <f t="shared" si="154"/>
        <v>#N/A</v>
      </c>
      <c r="AV930" t="e">
        <f t="shared" si="155"/>
        <v>#N/A</v>
      </c>
      <c r="AW930" s="44" t="str" cm="1">
        <f t="array" ref="AW930">IF(D930="","",_xlfn.TOROW(lookup!A1111:A1123))</f>
        <v/>
      </c>
    </row>
    <row r="931" spans="1:49" x14ac:dyDescent="0.25">
      <c r="A931" s="56">
        <v>922</v>
      </c>
      <c r="B931" s="57" t="str">
        <f t="shared" si="151"/>
        <v/>
      </c>
      <c r="C931" s="58"/>
      <c r="D931" s="58"/>
      <c r="E931" s="57"/>
      <c r="F931" s="57" t="str">
        <f t="shared" si="152"/>
        <v/>
      </c>
      <c r="G931" s="57"/>
      <c r="H931" s="59"/>
      <c r="I931" s="59" t="s">
        <v>183</v>
      </c>
      <c r="J931" s="59" t="s">
        <v>183</v>
      </c>
      <c r="K931" s="59"/>
      <c r="L931" s="60" t="str">
        <f t="shared" si="156"/>
        <v/>
      </c>
      <c r="M931" s="60" t="str">
        <f t="shared" si="157"/>
        <v/>
      </c>
      <c r="N931" s="59"/>
      <c r="O931" s="59"/>
      <c r="P931" s="61"/>
      <c r="Q931" s="61"/>
      <c r="R931" s="62" t="str">
        <f>IF(C931="","",_xlfn.XLOOKUP(C931,table_Termination[Connector],table_Termination[Conduit_Size]))</f>
        <v/>
      </c>
      <c r="S931" s="63" t="str">
        <f>IF(C931="","",_xlfn.XLOOKUP(C931,table_Termination[Connector],table_Termination[Wire AWG]))</f>
        <v/>
      </c>
      <c r="T931" s="64" t="str">
        <f t="shared" si="149"/>
        <v/>
      </c>
      <c r="U931" s="65" t="str">
        <f>IF(C931="","",LEFT(_xlfn.XLOOKUP(C931,table_Termination[Connector],table_Termination[Voltage]),3))</f>
        <v/>
      </c>
      <c r="V931" s="66" t="str">
        <f t="shared" si="158"/>
        <v/>
      </c>
      <c r="W931" s="64" t="str" cm="1">
        <f t="array" aca="1" ref="W931" ca="1">IF(C931="","",IF(D931="MCC","------",IF(K931="","Black",_xlfn.XLOOKUP(K931,Table_RotateWireColor[circuit],INDIRECT("Table_RotateWireColor["&amp;U931&amp;"]")))))</f>
        <v/>
      </c>
      <c r="X931" s="64" t="str" cm="1">
        <f t="array" aca="1" ref="X931" ca="1">IF(C931="","",IF(D931="MCC","-----",IF(AH931=1,"-",IF(K931="","Red",_xlfn.XLOOKUP(L931,Table_RotateWireColor[circuit],INDIRECT("Table_RotateWireColor["&amp;U931&amp;"]"))))))</f>
        <v/>
      </c>
      <c r="Y931" s="64" t="str" cm="1">
        <f t="array" aca="1" ref="Y931" ca="1">IF(C931="","",IF(D931="MCC","-----",IF(AH931&lt;=2,"-",IF(K931="","Blue",_xlfn.XLOOKUP(M931,Table_RotateWireColor[circuit],INDIRECT("Table_RotateWireColor["&amp;U931&amp;"]"))))))</f>
        <v/>
      </c>
      <c r="Z931" s="64" t="str" cm="1">
        <f t="array" aca="1" ref="Z931" ca="1">IF(C931="","",IF(D931="MCC","-----",IF(AI931&lt;&gt;1,"-",IF(K931="","White",_xlfn.XLOOKUP("N",Table_RotateWireColor[circuit],INDIRECT("Table_RotateWireColor["&amp;U931&amp;"]"))))))</f>
        <v/>
      </c>
      <c r="AA931" s="64" t="str">
        <f t="shared" si="153"/>
        <v/>
      </c>
      <c r="AB931" s="67" t="str">
        <f>IF(C931="","","PWxx-"&amp;_xlfn.XLOOKUP(C931,table_Termination[Connector],table_Termination[Abbreviation])&amp;"T-xxSALx("&amp;IF(D931="LFMC",0,IF(D931="MCC",1,3))&amp;IF(Q931="Bolt",1,0)&amp;IF(AL931="None",0,IF(AL931="1G",1,IF(AL931="4x4",2,3)))&amp;")")</f>
        <v/>
      </c>
      <c r="AC931" s="68" t="str">
        <f>IF(D931="MCC","MC Cable Wire Colors "&amp;_xlfn.XLOOKUP(C931,table_Termination[Connector],table_Termination[MCC_Wire_Colors]),"")</f>
        <v/>
      </c>
      <c r="AD931" s="69"/>
      <c r="AG931" t="e">
        <f>IF(AND(LEFT(C931,2)="L6",_xlfn.NUMBERVALUE(LEFT(U931,3))&gt;250),"1ph",_xlfn.XLOOKUP(C931,table_Termination[Connector],table_Termination[Phasing]))</f>
        <v>#N/A</v>
      </c>
      <c r="AH931" t="e">
        <f>_xlfn.XLOOKUP('Order Entry'!AG931,lookup!$O$3:$O$7,lookup!$P$3:$P$7)</f>
        <v>#N/A</v>
      </c>
      <c r="AI931" t="e">
        <f>_xlfn.XLOOKUP('Order Entry'!AG931,lookup!$O$3:$O$7,lookup!$Q$3:$Q$7)</f>
        <v>#N/A</v>
      </c>
      <c r="AJ931">
        <f t="shared" si="150"/>
        <v>0</v>
      </c>
      <c r="AK931" t="e">
        <f>_xlfn.XLOOKUP(C931,table_Termination[Connector],table_Termination[Plate_Hole])</f>
        <v>#N/A</v>
      </c>
      <c r="AL931" t="e">
        <f>_xlfn.XLOOKUP(V931,lookup!$AD$68:$AD$72,lookup!$AC$68:$AC$72)</f>
        <v>#N/A</v>
      </c>
      <c r="AM931" s="44" t="str" cm="1">
        <f t="array" ref="AM931">IF(C931="","",IF(_xlfn.XLOOKUP(C931,table_Termination[Connector],table_Termination[Plate_Hole])=1.6,{"4x4","1G"},IF(_xlfn.XLOOKUP(C931,table_Termination[Connector],table_Termination[Plate_Hole])=2.1,"4x4","None")))</f>
        <v/>
      </c>
      <c r="AO931" s="44" t="str" cm="1">
        <f t="array" ref="AO931">IF(AM931="","None",_xlfn.XLOOKUP(_xlfn.ANCHORARRAY(AM931),lookup!$AC$68:$AC$72,lookup!$AD$68:$AD$72))</f>
        <v>None</v>
      </c>
      <c r="AQ931" s="44" t="s">
        <v>283</v>
      </c>
      <c r="AR931" t="str">
        <f>IF(C931="","",_xlfn.XLOOKUP(_xlfn.XLOOKUP(C931,table_Termination[Connector],table_Termination[SQD_Breaker]),Table_Breaker[breaker],Table_Breaker[Description]))</f>
        <v/>
      </c>
      <c r="AS931" t="str">
        <f>IF(C931="","",_xlfn.XLOOKUP(_xlfn.XLOOKUP(C931,table_Termination[Connector],table_Termination[HV_Siem_Breaker]),Table_Breaker[breaker],Table_Breaker[Description],""))</f>
        <v/>
      </c>
      <c r="AT931" s="44" t="s">
        <v>283</v>
      </c>
      <c r="AU931" t="e">
        <f t="shared" si="154"/>
        <v>#N/A</v>
      </c>
      <c r="AV931" t="e">
        <f t="shared" si="155"/>
        <v>#N/A</v>
      </c>
      <c r="AW931" s="44" t="str" cm="1">
        <f t="array" ref="AW931">IF(D931="","",_xlfn.TOROW(lookup!A1112:A1124))</f>
        <v/>
      </c>
    </row>
    <row r="932" spans="1:49" x14ac:dyDescent="0.25">
      <c r="A932" s="56">
        <v>923</v>
      </c>
      <c r="B932" s="57" t="str">
        <f t="shared" si="151"/>
        <v/>
      </c>
      <c r="C932" s="58"/>
      <c r="D932" s="58"/>
      <c r="E932" s="57"/>
      <c r="F932" s="57" t="str">
        <f t="shared" si="152"/>
        <v/>
      </c>
      <c r="G932" s="57"/>
      <c r="H932" s="59"/>
      <c r="I932" s="59" t="s">
        <v>183</v>
      </c>
      <c r="J932" s="59" t="s">
        <v>183</v>
      </c>
      <c r="K932" s="59"/>
      <c r="L932" s="60" t="str">
        <f t="shared" si="156"/>
        <v/>
      </c>
      <c r="M932" s="60" t="str">
        <f t="shared" si="157"/>
        <v/>
      </c>
      <c r="N932" s="59"/>
      <c r="O932" s="59"/>
      <c r="P932" s="61"/>
      <c r="Q932" s="61"/>
      <c r="R932" s="62" t="str">
        <f>IF(C932="","",_xlfn.XLOOKUP(C932,table_Termination[Connector],table_Termination[Conduit_Size]))</f>
        <v/>
      </c>
      <c r="S932" s="63" t="str">
        <f>IF(C932="","",_xlfn.XLOOKUP(C932,table_Termination[Connector],table_Termination[Wire AWG]))</f>
        <v/>
      </c>
      <c r="T932" s="64" t="str">
        <f t="shared" si="149"/>
        <v/>
      </c>
      <c r="U932" s="65" t="str">
        <f>IF(C932="","",LEFT(_xlfn.XLOOKUP(C932,table_Termination[Connector],table_Termination[Voltage]),3))</f>
        <v/>
      </c>
      <c r="V932" s="66" t="str">
        <f t="shared" si="158"/>
        <v/>
      </c>
      <c r="W932" s="64" t="str" cm="1">
        <f t="array" aca="1" ref="W932" ca="1">IF(C932="","",IF(D932="MCC","------",IF(K932="","Black",_xlfn.XLOOKUP(K932,Table_RotateWireColor[circuit],INDIRECT("Table_RotateWireColor["&amp;U932&amp;"]")))))</f>
        <v/>
      </c>
      <c r="X932" s="64" t="str" cm="1">
        <f t="array" aca="1" ref="X932" ca="1">IF(C932="","",IF(D932="MCC","-----",IF(AH932=1,"-",IF(K932="","Red",_xlfn.XLOOKUP(L932,Table_RotateWireColor[circuit],INDIRECT("Table_RotateWireColor["&amp;U932&amp;"]"))))))</f>
        <v/>
      </c>
      <c r="Y932" s="64" t="str" cm="1">
        <f t="array" aca="1" ref="Y932" ca="1">IF(C932="","",IF(D932="MCC","-----",IF(AH932&lt;=2,"-",IF(K932="","Blue",_xlfn.XLOOKUP(M932,Table_RotateWireColor[circuit],INDIRECT("Table_RotateWireColor["&amp;U932&amp;"]"))))))</f>
        <v/>
      </c>
      <c r="Z932" s="64" t="str" cm="1">
        <f t="array" aca="1" ref="Z932" ca="1">IF(C932="","",IF(D932="MCC","-----",IF(AI932&lt;&gt;1,"-",IF(K932="","White",_xlfn.XLOOKUP("N",Table_RotateWireColor[circuit],INDIRECT("Table_RotateWireColor["&amp;U932&amp;"]"))))))</f>
        <v/>
      </c>
      <c r="AA932" s="64" t="str">
        <f t="shared" si="153"/>
        <v/>
      </c>
      <c r="AB932" s="67" t="str">
        <f>IF(C932="","","PWxx-"&amp;_xlfn.XLOOKUP(C932,table_Termination[Connector],table_Termination[Abbreviation])&amp;"T-xxSALx("&amp;IF(D932="LFMC",0,IF(D932="MCC",1,3))&amp;IF(Q932="Bolt",1,0)&amp;IF(AL932="None",0,IF(AL932="1G",1,IF(AL932="4x4",2,3)))&amp;")")</f>
        <v/>
      </c>
      <c r="AC932" s="68" t="str">
        <f>IF(D932="MCC","MC Cable Wire Colors "&amp;_xlfn.XLOOKUP(C932,table_Termination[Connector],table_Termination[MCC_Wire_Colors]),"")</f>
        <v/>
      </c>
      <c r="AD932" s="69"/>
      <c r="AG932" t="e">
        <f>IF(AND(LEFT(C932,2)="L6",_xlfn.NUMBERVALUE(LEFT(U932,3))&gt;250),"1ph",_xlfn.XLOOKUP(C932,table_Termination[Connector],table_Termination[Phasing]))</f>
        <v>#N/A</v>
      </c>
      <c r="AH932" t="e">
        <f>_xlfn.XLOOKUP('Order Entry'!AG932,lookup!$O$3:$O$7,lookup!$P$3:$P$7)</f>
        <v>#N/A</v>
      </c>
      <c r="AI932" t="e">
        <f>_xlfn.XLOOKUP('Order Entry'!AG932,lookup!$O$3:$O$7,lookup!$Q$3:$Q$7)</f>
        <v>#N/A</v>
      </c>
      <c r="AJ932">
        <f t="shared" si="150"/>
        <v>0</v>
      </c>
      <c r="AK932" t="e">
        <f>_xlfn.XLOOKUP(C932,table_Termination[Connector],table_Termination[Plate_Hole])</f>
        <v>#N/A</v>
      </c>
      <c r="AL932" t="e">
        <f>_xlfn.XLOOKUP(V932,lookup!$AD$68:$AD$72,lookup!$AC$68:$AC$72)</f>
        <v>#N/A</v>
      </c>
      <c r="AM932" s="44" t="str" cm="1">
        <f t="array" ref="AM932">IF(C932="","",IF(_xlfn.XLOOKUP(C932,table_Termination[Connector],table_Termination[Plate_Hole])=1.6,{"4x4","1G"},IF(_xlfn.XLOOKUP(C932,table_Termination[Connector],table_Termination[Plate_Hole])=2.1,"4x4","None")))</f>
        <v/>
      </c>
      <c r="AO932" s="44" t="str" cm="1">
        <f t="array" ref="AO932">IF(AM932="","None",_xlfn.XLOOKUP(_xlfn.ANCHORARRAY(AM932),lookup!$AC$68:$AC$72,lookup!$AD$68:$AD$72))</f>
        <v>None</v>
      </c>
      <c r="AQ932" s="44" t="s">
        <v>283</v>
      </c>
      <c r="AR932" t="str">
        <f>IF(C932="","",_xlfn.XLOOKUP(_xlfn.XLOOKUP(C932,table_Termination[Connector],table_Termination[SQD_Breaker]),Table_Breaker[breaker],Table_Breaker[Description]))</f>
        <v/>
      </c>
      <c r="AS932" t="str">
        <f>IF(C932="","",_xlfn.XLOOKUP(_xlfn.XLOOKUP(C932,table_Termination[Connector],table_Termination[HV_Siem_Breaker]),Table_Breaker[breaker],Table_Breaker[Description],""))</f>
        <v/>
      </c>
      <c r="AT932" s="44" t="s">
        <v>283</v>
      </c>
      <c r="AU932" t="e">
        <f t="shared" si="154"/>
        <v>#N/A</v>
      </c>
      <c r="AV932" t="e">
        <f t="shared" si="155"/>
        <v>#N/A</v>
      </c>
      <c r="AW932" s="44" t="str" cm="1">
        <f t="array" ref="AW932">IF(D932="","",_xlfn.TOROW(lookup!A1113:A1125))</f>
        <v/>
      </c>
    </row>
    <row r="933" spans="1:49" x14ac:dyDescent="0.25">
      <c r="A933" s="56">
        <v>924</v>
      </c>
      <c r="B933" s="57" t="str">
        <f t="shared" si="151"/>
        <v/>
      </c>
      <c r="C933" s="58"/>
      <c r="D933" s="58"/>
      <c r="E933" s="57"/>
      <c r="F933" s="57" t="str">
        <f t="shared" si="152"/>
        <v/>
      </c>
      <c r="G933" s="57"/>
      <c r="H933" s="59"/>
      <c r="I933" s="59" t="s">
        <v>183</v>
      </c>
      <c r="J933" s="59" t="s">
        <v>183</v>
      </c>
      <c r="K933" s="59"/>
      <c r="L933" s="60" t="str">
        <f t="shared" si="156"/>
        <v/>
      </c>
      <c r="M933" s="60" t="str">
        <f t="shared" si="157"/>
        <v/>
      </c>
      <c r="N933" s="59"/>
      <c r="O933" s="59"/>
      <c r="P933" s="61"/>
      <c r="Q933" s="61"/>
      <c r="R933" s="62" t="str">
        <f>IF(C933="","",_xlfn.XLOOKUP(C933,table_Termination[Connector],table_Termination[Conduit_Size]))</f>
        <v/>
      </c>
      <c r="S933" s="63" t="str">
        <f>IF(C933="","",_xlfn.XLOOKUP(C933,table_Termination[Connector],table_Termination[Wire AWG]))</f>
        <v/>
      </c>
      <c r="T933" s="64" t="str">
        <f t="shared" si="149"/>
        <v/>
      </c>
      <c r="U933" s="65" t="str">
        <f>IF(C933="","",LEFT(_xlfn.XLOOKUP(C933,table_Termination[Connector],table_Termination[Voltage]),3))</f>
        <v/>
      </c>
      <c r="V933" s="66" t="str">
        <f t="shared" si="158"/>
        <v/>
      </c>
      <c r="W933" s="64" t="str" cm="1">
        <f t="array" aca="1" ref="W933" ca="1">IF(C933="","",IF(D933="MCC","------",IF(K933="","Black",_xlfn.XLOOKUP(K933,Table_RotateWireColor[circuit],INDIRECT("Table_RotateWireColor["&amp;U933&amp;"]")))))</f>
        <v/>
      </c>
      <c r="X933" s="64" t="str" cm="1">
        <f t="array" aca="1" ref="X933" ca="1">IF(C933="","",IF(D933="MCC","-----",IF(AH933=1,"-",IF(K933="","Red",_xlfn.XLOOKUP(L933,Table_RotateWireColor[circuit],INDIRECT("Table_RotateWireColor["&amp;U933&amp;"]"))))))</f>
        <v/>
      </c>
      <c r="Y933" s="64" t="str" cm="1">
        <f t="array" aca="1" ref="Y933" ca="1">IF(C933="","",IF(D933="MCC","-----",IF(AH933&lt;=2,"-",IF(K933="","Blue",_xlfn.XLOOKUP(M933,Table_RotateWireColor[circuit],INDIRECT("Table_RotateWireColor["&amp;U933&amp;"]"))))))</f>
        <v/>
      </c>
      <c r="Z933" s="64" t="str" cm="1">
        <f t="array" aca="1" ref="Z933" ca="1">IF(C933="","",IF(D933="MCC","-----",IF(AI933&lt;&gt;1,"-",IF(K933="","White",_xlfn.XLOOKUP("N",Table_RotateWireColor[circuit],INDIRECT("Table_RotateWireColor["&amp;U933&amp;"]"))))))</f>
        <v/>
      </c>
      <c r="AA933" s="64" t="str">
        <f t="shared" si="153"/>
        <v/>
      </c>
      <c r="AB933" s="67" t="str">
        <f>IF(C933="","","PWxx-"&amp;_xlfn.XLOOKUP(C933,table_Termination[Connector],table_Termination[Abbreviation])&amp;"T-xxSALx("&amp;IF(D933="LFMC",0,IF(D933="MCC",1,3))&amp;IF(Q933="Bolt",1,0)&amp;IF(AL933="None",0,IF(AL933="1G",1,IF(AL933="4x4",2,3)))&amp;")")</f>
        <v/>
      </c>
      <c r="AC933" s="68" t="str">
        <f>IF(D933="MCC","MC Cable Wire Colors "&amp;_xlfn.XLOOKUP(C933,table_Termination[Connector],table_Termination[MCC_Wire_Colors]),"")</f>
        <v/>
      </c>
      <c r="AD933" s="69"/>
      <c r="AG933" t="e">
        <f>IF(AND(LEFT(C933,2)="L6",_xlfn.NUMBERVALUE(LEFT(U933,3))&gt;250),"1ph",_xlfn.XLOOKUP(C933,table_Termination[Connector],table_Termination[Phasing]))</f>
        <v>#N/A</v>
      </c>
      <c r="AH933" t="e">
        <f>_xlfn.XLOOKUP('Order Entry'!AG933,lookup!$O$3:$O$7,lookup!$P$3:$P$7)</f>
        <v>#N/A</v>
      </c>
      <c r="AI933" t="e">
        <f>_xlfn.XLOOKUP('Order Entry'!AG933,lookup!$O$3:$O$7,lookup!$Q$3:$Q$7)</f>
        <v>#N/A</v>
      </c>
      <c r="AJ933">
        <f t="shared" si="150"/>
        <v>0</v>
      </c>
      <c r="AK933" t="e">
        <f>_xlfn.XLOOKUP(C933,table_Termination[Connector],table_Termination[Plate_Hole])</f>
        <v>#N/A</v>
      </c>
      <c r="AL933" t="e">
        <f>_xlfn.XLOOKUP(V933,lookup!$AD$68:$AD$72,lookup!$AC$68:$AC$72)</f>
        <v>#N/A</v>
      </c>
      <c r="AM933" s="44" t="str" cm="1">
        <f t="array" ref="AM933">IF(C933="","",IF(_xlfn.XLOOKUP(C933,table_Termination[Connector],table_Termination[Plate_Hole])=1.6,{"4x4","1G"},IF(_xlfn.XLOOKUP(C933,table_Termination[Connector],table_Termination[Plate_Hole])=2.1,"4x4","None")))</f>
        <v/>
      </c>
      <c r="AO933" s="44" t="str" cm="1">
        <f t="array" ref="AO933">IF(AM933="","None",_xlfn.XLOOKUP(_xlfn.ANCHORARRAY(AM933),lookup!$AC$68:$AC$72,lookup!$AD$68:$AD$72))</f>
        <v>None</v>
      </c>
      <c r="AQ933" s="44" t="s">
        <v>283</v>
      </c>
      <c r="AR933" t="str">
        <f>IF(C933="","",_xlfn.XLOOKUP(_xlfn.XLOOKUP(C933,table_Termination[Connector],table_Termination[SQD_Breaker]),Table_Breaker[breaker],Table_Breaker[Description]))</f>
        <v/>
      </c>
      <c r="AS933" t="str">
        <f>IF(C933="","",_xlfn.XLOOKUP(_xlfn.XLOOKUP(C933,table_Termination[Connector],table_Termination[HV_Siem_Breaker]),Table_Breaker[breaker],Table_Breaker[Description],""))</f>
        <v/>
      </c>
      <c r="AT933" s="44" t="s">
        <v>283</v>
      </c>
      <c r="AU933" t="e">
        <f t="shared" si="154"/>
        <v>#N/A</v>
      </c>
      <c r="AV933" t="e">
        <f t="shared" si="155"/>
        <v>#N/A</v>
      </c>
      <c r="AW933" s="44" t="str" cm="1">
        <f t="array" ref="AW933">IF(D933="","",_xlfn.TOROW(lookup!A1114:A1126))</f>
        <v/>
      </c>
    </row>
    <row r="934" spans="1:49" x14ac:dyDescent="0.25">
      <c r="A934" s="56">
        <v>925</v>
      </c>
      <c r="B934" s="57" t="str">
        <f t="shared" si="151"/>
        <v/>
      </c>
      <c r="C934" s="58"/>
      <c r="D934" s="58"/>
      <c r="E934" s="57"/>
      <c r="F934" s="57" t="str">
        <f t="shared" si="152"/>
        <v/>
      </c>
      <c r="G934" s="57"/>
      <c r="H934" s="59"/>
      <c r="I934" s="59" t="s">
        <v>183</v>
      </c>
      <c r="J934" s="59" t="s">
        <v>183</v>
      </c>
      <c r="K934" s="59"/>
      <c r="L934" s="60" t="str">
        <f t="shared" si="156"/>
        <v/>
      </c>
      <c r="M934" s="60" t="str">
        <f t="shared" si="157"/>
        <v/>
      </c>
      <c r="N934" s="59"/>
      <c r="O934" s="59"/>
      <c r="P934" s="61"/>
      <c r="Q934" s="61"/>
      <c r="R934" s="62" t="str">
        <f>IF(C934="","",_xlfn.XLOOKUP(C934,table_Termination[Connector],table_Termination[Conduit_Size]))</f>
        <v/>
      </c>
      <c r="S934" s="63" t="str">
        <f>IF(C934="","",_xlfn.XLOOKUP(C934,table_Termination[Connector],table_Termination[Wire AWG]))</f>
        <v/>
      </c>
      <c r="T934" s="64" t="str">
        <f t="shared" si="149"/>
        <v/>
      </c>
      <c r="U934" s="65" t="str">
        <f>IF(C934="","",LEFT(_xlfn.XLOOKUP(C934,table_Termination[Connector],table_Termination[Voltage]),3))</f>
        <v/>
      </c>
      <c r="V934" s="66" t="str">
        <f t="shared" si="158"/>
        <v/>
      </c>
      <c r="W934" s="64" t="str" cm="1">
        <f t="array" aca="1" ref="W934" ca="1">IF(C934="","",IF(D934="MCC","------",IF(K934="","Black",_xlfn.XLOOKUP(K934,Table_RotateWireColor[circuit],INDIRECT("Table_RotateWireColor["&amp;U934&amp;"]")))))</f>
        <v/>
      </c>
      <c r="X934" s="64" t="str" cm="1">
        <f t="array" aca="1" ref="X934" ca="1">IF(C934="","",IF(D934="MCC","-----",IF(AH934=1,"-",IF(K934="","Red",_xlfn.XLOOKUP(L934,Table_RotateWireColor[circuit],INDIRECT("Table_RotateWireColor["&amp;U934&amp;"]"))))))</f>
        <v/>
      </c>
      <c r="Y934" s="64" t="str" cm="1">
        <f t="array" aca="1" ref="Y934" ca="1">IF(C934="","",IF(D934="MCC","-----",IF(AH934&lt;=2,"-",IF(K934="","Blue",_xlfn.XLOOKUP(M934,Table_RotateWireColor[circuit],INDIRECT("Table_RotateWireColor["&amp;U934&amp;"]"))))))</f>
        <v/>
      </c>
      <c r="Z934" s="64" t="str" cm="1">
        <f t="array" aca="1" ref="Z934" ca="1">IF(C934="","",IF(D934="MCC","-----",IF(AI934&lt;&gt;1,"-",IF(K934="","White",_xlfn.XLOOKUP("N",Table_RotateWireColor[circuit],INDIRECT("Table_RotateWireColor["&amp;U934&amp;"]"))))))</f>
        <v/>
      </c>
      <c r="AA934" s="64" t="str">
        <f t="shared" si="153"/>
        <v/>
      </c>
      <c r="AB934" s="67" t="str">
        <f>IF(C934="","","PWxx-"&amp;_xlfn.XLOOKUP(C934,table_Termination[Connector],table_Termination[Abbreviation])&amp;"T-xxSALx("&amp;IF(D934="LFMC",0,IF(D934="MCC",1,3))&amp;IF(Q934="Bolt",1,0)&amp;IF(AL934="None",0,IF(AL934="1G",1,IF(AL934="4x4",2,3)))&amp;")")</f>
        <v/>
      </c>
      <c r="AC934" s="68" t="str">
        <f>IF(D934="MCC","MC Cable Wire Colors "&amp;_xlfn.XLOOKUP(C934,table_Termination[Connector],table_Termination[MCC_Wire_Colors]),"")</f>
        <v/>
      </c>
      <c r="AD934" s="69"/>
      <c r="AG934" t="e">
        <f>IF(AND(LEFT(C934,2)="L6",_xlfn.NUMBERVALUE(LEFT(U934,3))&gt;250),"1ph",_xlfn.XLOOKUP(C934,table_Termination[Connector],table_Termination[Phasing]))</f>
        <v>#N/A</v>
      </c>
      <c r="AH934" t="e">
        <f>_xlfn.XLOOKUP('Order Entry'!AG934,lookup!$O$3:$O$7,lookup!$P$3:$P$7)</f>
        <v>#N/A</v>
      </c>
      <c r="AI934" t="e">
        <f>_xlfn.XLOOKUP('Order Entry'!AG934,lookup!$O$3:$O$7,lookup!$Q$3:$Q$7)</f>
        <v>#N/A</v>
      </c>
      <c r="AJ934">
        <f t="shared" si="150"/>
        <v>0</v>
      </c>
      <c r="AK934" t="e">
        <f>_xlfn.XLOOKUP(C934,table_Termination[Connector],table_Termination[Plate_Hole])</f>
        <v>#N/A</v>
      </c>
      <c r="AL934" t="e">
        <f>_xlfn.XLOOKUP(V934,lookup!$AD$68:$AD$72,lookup!$AC$68:$AC$72)</f>
        <v>#N/A</v>
      </c>
      <c r="AM934" s="44" t="str" cm="1">
        <f t="array" ref="AM934">IF(C934="","",IF(_xlfn.XLOOKUP(C934,table_Termination[Connector],table_Termination[Plate_Hole])=1.6,{"4x4","1G"},IF(_xlfn.XLOOKUP(C934,table_Termination[Connector],table_Termination[Plate_Hole])=2.1,"4x4","None")))</f>
        <v/>
      </c>
      <c r="AO934" s="44" t="str" cm="1">
        <f t="array" ref="AO934">IF(AM934="","None",_xlfn.XLOOKUP(_xlfn.ANCHORARRAY(AM934),lookup!$AC$68:$AC$72,lookup!$AD$68:$AD$72))</f>
        <v>None</v>
      </c>
      <c r="AQ934" s="44" t="s">
        <v>283</v>
      </c>
      <c r="AR934" t="str">
        <f>IF(C934="","",_xlfn.XLOOKUP(_xlfn.XLOOKUP(C934,table_Termination[Connector],table_Termination[SQD_Breaker]),Table_Breaker[breaker],Table_Breaker[Description]))</f>
        <v/>
      </c>
      <c r="AS934" t="str">
        <f>IF(C934="","",_xlfn.XLOOKUP(_xlfn.XLOOKUP(C934,table_Termination[Connector],table_Termination[HV_Siem_Breaker]),Table_Breaker[breaker],Table_Breaker[Description],""))</f>
        <v/>
      </c>
      <c r="AT934" s="44" t="s">
        <v>283</v>
      </c>
      <c r="AU934" t="e">
        <f t="shared" si="154"/>
        <v>#N/A</v>
      </c>
      <c r="AV934" t="e">
        <f t="shared" si="155"/>
        <v>#N/A</v>
      </c>
      <c r="AW934" s="44" t="str" cm="1">
        <f t="array" ref="AW934">IF(D934="","",_xlfn.TOROW(lookup!A1115:A1127))</f>
        <v/>
      </c>
    </row>
    <row r="935" spans="1:49" x14ac:dyDescent="0.25">
      <c r="A935" s="56">
        <v>926</v>
      </c>
      <c r="B935" s="57" t="str">
        <f t="shared" si="151"/>
        <v/>
      </c>
      <c r="C935" s="58"/>
      <c r="D935" s="58"/>
      <c r="E935" s="57"/>
      <c r="F935" s="57" t="str">
        <f t="shared" si="152"/>
        <v/>
      </c>
      <c r="G935" s="57"/>
      <c r="H935" s="59"/>
      <c r="I935" s="59" t="s">
        <v>183</v>
      </c>
      <c r="J935" s="59" t="s">
        <v>183</v>
      </c>
      <c r="K935" s="59"/>
      <c r="L935" s="60" t="str">
        <f t="shared" si="156"/>
        <v/>
      </c>
      <c r="M935" s="60" t="str">
        <f t="shared" si="157"/>
        <v/>
      </c>
      <c r="N935" s="59"/>
      <c r="O935" s="59"/>
      <c r="P935" s="61"/>
      <c r="Q935" s="61"/>
      <c r="R935" s="62" t="str">
        <f>IF(C935="","",_xlfn.XLOOKUP(C935,table_Termination[Connector],table_Termination[Conduit_Size]))</f>
        <v/>
      </c>
      <c r="S935" s="63" t="str">
        <f>IF(C935="","",_xlfn.XLOOKUP(C935,table_Termination[Connector],table_Termination[Wire AWG]))</f>
        <v/>
      </c>
      <c r="T935" s="64" t="str">
        <f t="shared" si="149"/>
        <v/>
      </c>
      <c r="U935" s="65" t="str">
        <f>IF(C935="","",LEFT(_xlfn.XLOOKUP(C935,table_Termination[Connector],table_Termination[Voltage]),3))</f>
        <v/>
      </c>
      <c r="V935" s="66" t="str">
        <f t="shared" si="158"/>
        <v/>
      </c>
      <c r="W935" s="64" t="str" cm="1">
        <f t="array" aca="1" ref="W935" ca="1">IF(C935="","",IF(D935="MCC","------",IF(K935="","Black",_xlfn.XLOOKUP(K935,Table_RotateWireColor[circuit],INDIRECT("Table_RotateWireColor["&amp;U935&amp;"]")))))</f>
        <v/>
      </c>
      <c r="X935" s="64" t="str" cm="1">
        <f t="array" aca="1" ref="X935" ca="1">IF(C935="","",IF(D935="MCC","-----",IF(AH935=1,"-",IF(K935="","Red",_xlfn.XLOOKUP(L935,Table_RotateWireColor[circuit],INDIRECT("Table_RotateWireColor["&amp;U935&amp;"]"))))))</f>
        <v/>
      </c>
      <c r="Y935" s="64" t="str" cm="1">
        <f t="array" aca="1" ref="Y935" ca="1">IF(C935="","",IF(D935="MCC","-----",IF(AH935&lt;=2,"-",IF(K935="","Blue",_xlfn.XLOOKUP(M935,Table_RotateWireColor[circuit],INDIRECT("Table_RotateWireColor["&amp;U935&amp;"]"))))))</f>
        <v/>
      </c>
      <c r="Z935" s="64" t="str" cm="1">
        <f t="array" aca="1" ref="Z935" ca="1">IF(C935="","",IF(D935="MCC","-----",IF(AI935&lt;&gt;1,"-",IF(K935="","White",_xlfn.XLOOKUP("N",Table_RotateWireColor[circuit],INDIRECT("Table_RotateWireColor["&amp;U935&amp;"]"))))))</f>
        <v/>
      </c>
      <c r="AA935" s="64" t="str">
        <f t="shared" si="153"/>
        <v/>
      </c>
      <c r="AB935" s="67" t="str">
        <f>IF(C935="","","PWxx-"&amp;_xlfn.XLOOKUP(C935,table_Termination[Connector],table_Termination[Abbreviation])&amp;"T-xxSALx("&amp;IF(D935="LFMC",0,IF(D935="MCC",1,3))&amp;IF(Q935="Bolt",1,0)&amp;IF(AL935="None",0,IF(AL935="1G",1,IF(AL935="4x4",2,3)))&amp;")")</f>
        <v/>
      </c>
      <c r="AC935" s="68" t="str">
        <f>IF(D935="MCC","MC Cable Wire Colors "&amp;_xlfn.XLOOKUP(C935,table_Termination[Connector],table_Termination[MCC_Wire_Colors]),"")</f>
        <v/>
      </c>
      <c r="AD935" s="69"/>
      <c r="AG935" t="e">
        <f>IF(AND(LEFT(C935,2)="L6",_xlfn.NUMBERVALUE(LEFT(U935,3))&gt;250),"1ph",_xlfn.XLOOKUP(C935,table_Termination[Connector],table_Termination[Phasing]))</f>
        <v>#N/A</v>
      </c>
      <c r="AH935" t="e">
        <f>_xlfn.XLOOKUP('Order Entry'!AG935,lookup!$O$3:$O$7,lookup!$P$3:$P$7)</f>
        <v>#N/A</v>
      </c>
      <c r="AI935" t="e">
        <f>_xlfn.XLOOKUP('Order Entry'!AG935,lookup!$O$3:$O$7,lookup!$Q$3:$Q$7)</f>
        <v>#N/A</v>
      </c>
      <c r="AJ935">
        <f t="shared" si="150"/>
        <v>0</v>
      </c>
      <c r="AK935" t="e">
        <f>_xlfn.XLOOKUP(C935,table_Termination[Connector],table_Termination[Plate_Hole])</f>
        <v>#N/A</v>
      </c>
      <c r="AL935" t="e">
        <f>_xlfn.XLOOKUP(V935,lookup!$AD$68:$AD$72,lookup!$AC$68:$AC$72)</f>
        <v>#N/A</v>
      </c>
      <c r="AM935" s="44" t="str" cm="1">
        <f t="array" ref="AM935">IF(C935="","",IF(_xlfn.XLOOKUP(C935,table_Termination[Connector],table_Termination[Plate_Hole])=1.6,{"4x4","1G"},IF(_xlfn.XLOOKUP(C935,table_Termination[Connector],table_Termination[Plate_Hole])=2.1,"4x4","None")))</f>
        <v/>
      </c>
      <c r="AO935" s="44" t="str" cm="1">
        <f t="array" ref="AO935">IF(AM935="","None",_xlfn.XLOOKUP(_xlfn.ANCHORARRAY(AM935),lookup!$AC$68:$AC$72,lookup!$AD$68:$AD$72))</f>
        <v>None</v>
      </c>
      <c r="AQ935" s="44" t="s">
        <v>283</v>
      </c>
      <c r="AR935" t="str">
        <f>IF(C935="","",_xlfn.XLOOKUP(_xlfn.XLOOKUP(C935,table_Termination[Connector],table_Termination[SQD_Breaker]),Table_Breaker[breaker],Table_Breaker[Description]))</f>
        <v/>
      </c>
      <c r="AS935" t="str">
        <f>IF(C935="","",_xlfn.XLOOKUP(_xlfn.XLOOKUP(C935,table_Termination[Connector],table_Termination[HV_Siem_Breaker]),Table_Breaker[breaker],Table_Breaker[Description],""))</f>
        <v/>
      </c>
      <c r="AT935" s="44" t="s">
        <v>283</v>
      </c>
      <c r="AU935" t="e">
        <f t="shared" si="154"/>
        <v>#N/A</v>
      </c>
      <c r="AV935" t="e">
        <f t="shared" si="155"/>
        <v>#N/A</v>
      </c>
      <c r="AW935" s="44" t="str" cm="1">
        <f t="array" ref="AW935">IF(D935="","",_xlfn.TOROW(lookup!A1116:A1128))</f>
        <v/>
      </c>
    </row>
    <row r="936" spans="1:49" x14ac:dyDescent="0.25">
      <c r="A936" s="56">
        <v>927</v>
      </c>
      <c r="B936" s="57" t="str">
        <f t="shared" si="151"/>
        <v/>
      </c>
      <c r="C936" s="58"/>
      <c r="D936" s="58"/>
      <c r="E936" s="57"/>
      <c r="F936" s="57" t="str">
        <f t="shared" si="152"/>
        <v/>
      </c>
      <c r="G936" s="57"/>
      <c r="H936" s="59"/>
      <c r="I936" s="59" t="s">
        <v>183</v>
      </c>
      <c r="J936" s="59" t="s">
        <v>183</v>
      </c>
      <c r="K936" s="59"/>
      <c r="L936" s="60" t="str">
        <f t="shared" si="156"/>
        <v/>
      </c>
      <c r="M936" s="60" t="str">
        <f t="shared" si="157"/>
        <v/>
      </c>
      <c r="N936" s="59"/>
      <c r="O936" s="59"/>
      <c r="P936" s="61"/>
      <c r="Q936" s="61"/>
      <c r="R936" s="62" t="str">
        <f>IF(C936="","",_xlfn.XLOOKUP(C936,table_Termination[Connector],table_Termination[Conduit_Size]))</f>
        <v/>
      </c>
      <c r="S936" s="63" t="str">
        <f>IF(C936="","",_xlfn.XLOOKUP(C936,table_Termination[Connector],table_Termination[Wire AWG]))</f>
        <v/>
      </c>
      <c r="T936" s="64" t="str">
        <f t="shared" si="149"/>
        <v/>
      </c>
      <c r="U936" s="65" t="str">
        <f>IF(C936="","",LEFT(_xlfn.XLOOKUP(C936,table_Termination[Connector],table_Termination[Voltage]),3))</f>
        <v/>
      </c>
      <c r="V936" s="66" t="str">
        <f t="shared" si="158"/>
        <v/>
      </c>
      <c r="W936" s="64" t="str" cm="1">
        <f t="array" aca="1" ref="W936" ca="1">IF(C936="","",IF(D936="MCC","------",IF(K936="","Black",_xlfn.XLOOKUP(K936,Table_RotateWireColor[circuit],INDIRECT("Table_RotateWireColor["&amp;U936&amp;"]")))))</f>
        <v/>
      </c>
      <c r="X936" s="64" t="str" cm="1">
        <f t="array" aca="1" ref="X936" ca="1">IF(C936="","",IF(D936="MCC","-----",IF(AH936=1,"-",IF(K936="","Red",_xlfn.XLOOKUP(L936,Table_RotateWireColor[circuit],INDIRECT("Table_RotateWireColor["&amp;U936&amp;"]"))))))</f>
        <v/>
      </c>
      <c r="Y936" s="64" t="str" cm="1">
        <f t="array" aca="1" ref="Y936" ca="1">IF(C936="","",IF(D936="MCC","-----",IF(AH936&lt;=2,"-",IF(K936="","Blue",_xlfn.XLOOKUP(M936,Table_RotateWireColor[circuit],INDIRECT("Table_RotateWireColor["&amp;U936&amp;"]"))))))</f>
        <v/>
      </c>
      <c r="Z936" s="64" t="str" cm="1">
        <f t="array" aca="1" ref="Z936" ca="1">IF(C936="","",IF(D936="MCC","-----",IF(AI936&lt;&gt;1,"-",IF(K936="","White",_xlfn.XLOOKUP("N",Table_RotateWireColor[circuit],INDIRECT("Table_RotateWireColor["&amp;U936&amp;"]"))))))</f>
        <v/>
      </c>
      <c r="AA936" s="64" t="str">
        <f t="shared" si="153"/>
        <v/>
      </c>
      <c r="AB936" s="67" t="str">
        <f>IF(C936="","","PWxx-"&amp;_xlfn.XLOOKUP(C936,table_Termination[Connector],table_Termination[Abbreviation])&amp;"T-xxSALx("&amp;IF(D936="LFMC",0,IF(D936="MCC",1,3))&amp;IF(Q936="Bolt",1,0)&amp;IF(AL936="None",0,IF(AL936="1G",1,IF(AL936="4x4",2,3)))&amp;")")</f>
        <v/>
      </c>
      <c r="AC936" s="68" t="str">
        <f>IF(D936="MCC","MC Cable Wire Colors "&amp;_xlfn.XLOOKUP(C936,table_Termination[Connector],table_Termination[MCC_Wire_Colors]),"")</f>
        <v/>
      </c>
      <c r="AD936" s="69"/>
      <c r="AG936" t="e">
        <f>IF(AND(LEFT(C936,2)="L6",_xlfn.NUMBERVALUE(LEFT(U936,3))&gt;250),"1ph",_xlfn.XLOOKUP(C936,table_Termination[Connector],table_Termination[Phasing]))</f>
        <v>#N/A</v>
      </c>
      <c r="AH936" t="e">
        <f>_xlfn.XLOOKUP('Order Entry'!AG936,lookup!$O$3:$O$7,lookup!$P$3:$P$7)</f>
        <v>#N/A</v>
      </c>
      <c r="AI936" t="e">
        <f>_xlfn.XLOOKUP('Order Entry'!AG936,lookup!$O$3:$O$7,lookup!$Q$3:$Q$7)</f>
        <v>#N/A</v>
      </c>
      <c r="AJ936">
        <f t="shared" si="150"/>
        <v>0</v>
      </c>
      <c r="AK936" t="e">
        <f>_xlfn.XLOOKUP(C936,table_Termination[Connector],table_Termination[Plate_Hole])</f>
        <v>#N/A</v>
      </c>
      <c r="AL936" t="e">
        <f>_xlfn.XLOOKUP(V936,lookup!$AD$68:$AD$72,lookup!$AC$68:$AC$72)</f>
        <v>#N/A</v>
      </c>
      <c r="AM936" s="44" t="str" cm="1">
        <f t="array" ref="AM936">IF(C936="","",IF(_xlfn.XLOOKUP(C936,table_Termination[Connector],table_Termination[Plate_Hole])=1.6,{"4x4","1G"},IF(_xlfn.XLOOKUP(C936,table_Termination[Connector],table_Termination[Plate_Hole])=2.1,"4x4","None")))</f>
        <v/>
      </c>
      <c r="AO936" s="44" t="str" cm="1">
        <f t="array" ref="AO936">IF(AM936="","None",_xlfn.XLOOKUP(_xlfn.ANCHORARRAY(AM936),lookup!$AC$68:$AC$72,lookup!$AD$68:$AD$72))</f>
        <v>None</v>
      </c>
      <c r="AQ936" s="44" t="s">
        <v>283</v>
      </c>
      <c r="AR936" t="str">
        <f>IF(C936="","",_xlfn.XLOOKUP(_xlfn.XLOOKUP(C936,table_Termination[Connector],table_Termination[SQD_Breaker]),Table_Breaker[breaker],Table_Breaker[Description]))</f>
        <v/>
      </c>
      <c r="AS936" t="str">
        <f>IF(C936="","",_xlfn.XLOOKUP(_xlfn.XLOOKUP(C936,table_Termination[Connector],table_Termination[HV_Siem_Breaker]),Table_Breaker[breaker],Table_Breaker[Description],""))</f>
        <v/>
      </c>
      <c r="AT936" s="44" t="s">
        <v>283</v>
      </c>
      <c r="AU936" t="e">
        <f t="shared" si="154"/>
        <v>#N/A</v>
      </c>
      <c r="AV936" t="e">
        <f t="shared" si="155"/>
        <v>#N/A</v>
      </c>
      <c r="AW936" s="44" t="str" cm="1">
        <f t="array" ref="AW936">IF(D936="","",_xlfn.TOROW(lookup!A1117:A1129))</f>
        <v/>
      </c>
    </row>
    <row r="937" spans="1:49" x14ac:dyDescent="0.25">
      <c r="A937" s="56">
        <v>928</v>
      </c>
      <c r="B937" s="57" t="str">
        <f t="shared" si="151"/>
        <v/>
      </c>
      <c r="C937" s="58"/>
      <c r="D937" s="58"/>
      <c r="E937" s="57"/>
      <c r="F937" s="57" t="str">
        <f t="shared" si="152"/>
        <v/>
      </c>
      <c r="G937" s="57"/>
      <c r="H937" s="59"/>
      <c r="I937" s="59" t="s">
        <v>183</v>
      </c>
      <c r="J937" s="59" t="s">
        <v>183</v>
      </c>
      <c r="K937" s="59"/>
      <c r="L937" s="60" t="str">
        <f t="shared" si="156"/>
        <v/>
      </c>
      <c r="M937" s="60" t="str">
        <f t="shared" si="157"/>
        <v/>
      </c>
      <c r="N937" s="59"/>
      <c r="O937" s="59"/>
      <c r="P937" s="61"/>
      <c r="Q937" s="61"/>
      <c r="R937" s="62" t="str">
        <f>IF(C937="","",_xlfn.XLOOKUP(C937,table_Termination[Connector],table_Termination[Conduit_Size]))</f>
        <v/>
      </c>
      <c r="S937" s="63" t="str">
        <f>IF(C937="","",_xlfn.XLOOKUP(C937,table_Termination[Connector],table_Termination[Wire AWG]))</f>
        <v/>
      </c>
      <c r="T937" s="64" t="str">
        <f t="shared" si="149"/>
        <v/>
      </c>
      <c r="U937" s="65" t="str">
        <f>IF(C937="","",LEFT(_xlfn.XLOOKUP(C937,table_Termination[Connector],table_Termination[Voltage]),3))</f>
        <v/>
      </c>
      <c r="V937" s="66" t="str">
        <f t="shared" si="158"/>
        <v/>
      </c>
      <c r="W937" s="64" t="str" cm="1">
        <f t="array" aca="1" ref="W937" ca="1">IF(C937="","",IF(D937="MCC","------",IF(K937="","Black",_xlfn.XLOOKUP(K937,Table_RotateWireColor[circuit],INDIRECT("Table_RotateWireColor["&amp;U937&amp;"]")))))</f>
        <v/>
      </c>
      <c r="X937" s="64" t="str" cm="1">
        <f t="array" aca="1" ref="X937" ca="1">IF(C937="","",IF(D937="MCC","-----",IF(AH937=1,"-",IF(K937="","Red",_xlfn.XLOOKUP(L937,Table_RotateWireColor[circuit],INDIRECT("Table_RotateWireColor["&amp;U937&amp;"]"))))))</f>
        <v/>
      </c>
      <c r="Y937" s="64" t="str" cm="1">
        <f t="array" aca="1" ref="Y937" ca="1">IF(C937="","",IF(D937="MCC","-----",IF(AH937&lt;=2,"-",IF(K937="","Blue",_xlfn.XLOOKUP(M937,Table_RotateWireColor[circuit],INDIRECT("Table_RotateWireColor["&amp;U937&amp;"]"))))))</f>
        <v/>
      </c>
      <c r="Z937" s="64" t="str" cm="1">
        <f t="array" aca="1" ref="Z937" ca="1">IF(C937="","",IF(D937="MCC","-----",IF(AI937&lt;&gt;1,"-",IF(K937="","White",_xlfn.XLOOKUP("N",Table_RotateWireColor[circuit],INDIRECT("Table_RotateWireColor["&amp;U937&amp;"]"))))))</f>
        <v/>
      </c>
      <c r="AA937" s="64" t="str">
        <f t="shared" si="153"/>
        <v/>
      </c>
      <c r="AB937" s="67" t="str">
        <f>IF(C937="","","PWxx-"&amp;_xlfn.XLOOKUP(C937,table_Termination[Connector],table_Termination[Abbreviation])&amp;"T-xxSALx("&amp;IF(D937="LFMC",0,IF(D937="MCC",1,3))&amp;IF(Q937="Bolt",1,0)&amp;IF(AL937="None",0,IF(AL937="1G",1,IF(AL937="4x4",2,3)))&amp;")")</f>
        <v/>
      </c>
      <c r="AC937" s="68" t="str">
        <f>IF(D937="MCC","MC Cable Wire Colors "&amp;_xlfn.XLOOKUP(C937,table_Termination[Connector],table_Termination[MCC_Wire_Colors]),"")</f>
        <v/>
      </c>
      <c r="AD937" s="69"/>
      <c r="AG937" t="e">
        <f>IF(AND(LEFT(C937,2)="L6",_xlfn.NUMBERVALUE(LEFT(U937,3))&gt;250),"1ph",_xlfn.XLOOKUP(C937,table_Termination[Connector],table_Termination[Phasing]))</f>
        <v>#N/A</v>
      </c>
      <c r="AH937" t="e">
        <f>_xlfn.XLOOKUP('Order Entry'!AG937,lookup!$O$3:$O$7,lookup!$P$3:$P$7)</f>
        <v>#N/A</v>
      </c>
      <c r="AI937" t="e">
        <f>_xlfn.XLOOKUP('Order Entry'!AG937,lookup!$O$3:$O$7,lookup!$Q$3:$Q$7)</f>
        <v>#N/A</v>
      </c>
      <c r="AJ937">
        <f t="shared" si="150"/>
        <v>0</v>
      </c>
      <c r="AK937" t="e">
        <f>_xlfn.XLOOKUP(C937,table_Termination[Connector],table_Termination[Plate_Hole])</f>
        <v>#N/A</v>
      </c>
      <c r="AL937" t="e">
        <f>_xlfn.XLOOKUP(V937,lookup!$AD$68:$AD$72,lookup!$AC$68:$AC$72)</f>
        <v>#N/A</v>
      </c>
      <c r="AM937" s="44" t="str" cm="1">
        <f t="array" ref="AM937">IF(C937="","",IF(_xlfn.XLOOKUP(C937,table_Termination[Connector],table_Termination[Plate_Hole])=1.6,{"4x4","1G"},IF(_xlfn.XLOOKUP(C937,table_Termination[Connector],table_Termination[Plate_Hole])=2.1,"4x4","None")))</f>
        <v/>
      </c>
      <c r="AO937" s="44" t="str" cm="1">
        <f t="array" ref="AO937">IF(AM937="","None",_xlfn.XLOOKUP(_xlfn.ANCHORARRAY(AM937),lookup!$AC$68:$AC$72,lookup!$AD$68:$AD$72))</f>
        <v>None</v>
      </c>
      <c r="AQ937" s="44" t="s">
        <v>283</v>
      </c>
      <c r="AR937" t="str">
        <f>IF(C937="","",_xlfn.XLOOKUP(_xlfn.XLOOKUP(C937,table_Termination[Connector],table_Termination[SQD_Breaker]),Table_Breaker[breaker],Table_Breaker[Description]))</f>
        <v/>
      </c>
      <c r="AS937" t="str">
        <f>IF(C937="","",_xlfn.XLOOKUP(_xlfn.XLOOKUP(C937,table_Termination[Connector],table_Termination[HV_Siem_Breaker]),Table_Breaker[breaker],Table_Breaker[Description],""))</f>
        <v/>
      </c>
      <c r="AT937" s="44" t="s">
        <v>283</v>
      </c>
      <c r="AU937" t="e">
        <f t="shared" si="154"/>
        <v>#N/A</v>
      </c>
      <c r="AV937" t="e">
        <f t="shared" si="155"/>
        <v>#N/A</v>
      </c>
      <c r="AW937" s="44" t="str" cm="1">
        <f t="array" ref="AW937">IF(D937="","",_xlfn.TOROW(lookup!A1118:A1130))</f>
        <v/>
      </c>
    </row>
    <row r="938" spans="1:49" x14ac:dyDescent="0.25">
      <c r="A938" s="56">
        <v>929</v>
      </c>
      <c r="B938" s="57" t="str">
        <f t="shared" si="151"/>
        <v/>
      </c>
      <c r="C938" s="58"/>
      <c r="D938" s="58"/>
      <c r="E938" s="57"/>
      <c r="F938" s="57" t="str">
        <f t="shared" si="152"/>
        <v/>
      </c>
      <c r="G938" s="57"/>
      <c r="H938" s="59"/>
      <c r="I938" s="59" t="s">
        <v>183</v>
      </c>
      <c r="J938" s="59" t="s">
        <v>183</v>
      </c>
      <c r="K938" s="59"/>
      <c r="L938" s="60" t="str">
        <f t="shared" si="156"/>
        <v/>
      </c>
      <c r="M938" s="60" t="str">
        <f t="shared" si="157"/>
        <v/>
      </c>
      <c r="N938" s="59"/>
      <c r="O938" s="59"/>
      <c r="P938" s="61"/>
      <c r="Q938" s="61"/>
      <c r="R938" s="62" t="str">
        <f>IF(C938="","",_xlfn.XLOOKUP(C938,table_Termination[Connector],table_Termination[Conduit_Size]))</f>
        <v/>
      </c>
      <c r="S938" s="63" t="str">
        <f>IF(C938="","",_xlfn.XLOOKUP(C938,table_Termination[Connector],table_Termination[Wire AWG]))</f>
        <v/>
      </c>
      <c r="T938" s="64" t="str">
        <f t="shared" si="149"/>
        <v/>
      </c>
      <c r="U938" s="65" t="str">
        <f>IF(C938="","",LEFT(_xlfn.XLOOKUP(C938,table_Termination[Connector],table_Termination[Voltage]),3))</f>
        <v/>
      </c>
      <c r="V938" s="66" t="str">
        <f t="shared" si="158"/>
        <v/>
      </c>
      <c r="W938" s="64" t="str" cm="1">
        <f t="array" aca="1" ref="W938" ca="1">IF(C938="","",IF(D938="MCC","------",IF(K938="","Black",_xlfn.XLOOKUP(K938,Table_RotateWireColor[circuit],INDIRECT("Table_RotateWireColor["&amp;U938&amp;"]")))))</f>
        <v/>
      </c>
      <c r="X938" s="64" t="str" cm="1">
        <f t="array" aca="1" ref="X938" ca="1">IF(C938="","",IF(D938="MCC","-----",IF(AH938=1,"-",IF(K938="","Red",_xlfn.XLOOKUP(L938,Table_RotateWireColor[circuit],INDIRECT("Table_RotateWireColor["&amp;U938&amp;"]"))))))</f>
        <v/>
      </c>
      <c r="Y938" s="64" t="str" cm="1">
        <f t="array" aca="1" ref="Y938" ca="1">IF(C938="","",IF(D938="MCC","-----",IF(AH938&lt;=2,"-",IF(K938="","Blue",_xlfn.XLOOKUP(M938,Table_RotateWireColor[circuit],INDIRECT("Table_RotateWireColor["&amp;U938&amp;"]"))))))</f>
        <v/>
      </c>
      <c r="Z938" s="64" t="str" cm="1">
        <f t="array" aca="1" ref="Z938" ca="1">IF(C938="","",IF(D938="MCC","-----",IF(AI938&lt;&gt;1,"-",IF(K938="","White",_xlfn.XLOOKUP("N",Table_RotateWireColor[circuit],INDIRECT("Table_RotateWireColor["&amp;U938&amp;"]"))))))</f>
        <v/>
      </c>
      <c r="AA938" s="64" t="str">
        <f t="shared" si="153"/>
        <v/>
      </c>
      <c r="AB938" s="67" t="str">
        <f>IF(C938="","","PWxx-"&amp;_xlfn.XLOOKUP(C938,table_Termination[Connector],table_Termination[Abbreviation])&amp;"T-xxSALx("&amp;IF(D938="LFMC",0,IF(D938="MCC",1,3))&amp;IF(Q938="Bolt",1,0)&amp;IF(AL938="None",0,IF(AL938="1G",1,IF(AL938="4x4",2,3)))&amp;")")</f>
        <v/>
      </c>
      <c r="AC938" s="68" t="str">
        <f>IF(D938="MCC","MC Cable Wire Colors "&amp;_xlfn.XLOOKUP(C938,table_Termination[Connector],table_Termination[MCC_Wire_Colors]),"")</f>
        <v/>
      </c>
      <c r="AD938" s="69"/>
      <c r="AG938" t="e">
        <f>IF(AND(LEFT(C938,2)="L6",_xlfn.NUMBERVALUE(LEFT(U938,3))&gt;250),"1ph",_xlfn.XLOOKUP(C938,table_Termination[Connector],table_Termination[Phasing]))</f>
        <v>#N/A</v>
      </c>
      <c r="AH938" t="e">
        <f>_xlfn.XLOOKUP('Order Entry'!AG938,lookup!$O$3:$O$7,lookup!$P$3:$P$7)</f>
        <v>#N/A</v>
      </c>
      <c r="AI938" t="e">
        <f>_xlfn.XLOOKUP('Order Entry'!AG938,lookup!$O$3:$O$7,lookup!$Q$3:$Q$7)</f>
        <v>#N/A</v>
      </c>
      <c r="AJ938">
        <f t="shared" si="150"/>
        <v>0</v>
      </c>
      <c r="AK938" t="e">
        <f>_xlfn.XLOOKUP(C938,table_Termination[Connector],table_Termination[Plate_Hole])</f>
        <v>#N/A</v>
      </c>
      <c r="AL938" t="e">
        <f>_xlfn.XLOOKUP(V938,lookup!$AD$68:$AD$72,lookup!$AC$68:$AC$72)</f>
        <v>#N/A</v>
      </c>
      <c r="AM938" s="44" t="str" cm="1">
        <f t="array" ref="AM938">IF(C938="","",IF(_xlfn.XLOOKUP(C938,table_Termination[Connector],table_Termination[Plate_Hole])=1.6,{"4x4","1G"},IF(_xlfn.XLOOKUP(C938,table_Termination[Connector],table_Termination[Plate_Hole])=2.1,"4x4","None")))</f>
        <v/>
      </c>
      <c r="AO938" s="44" t="str" cm="1">
        <f t="array" ref="AO938">IF(AM938="","None",_xlfn.XLOOKUP(_xlfn.ANCHORARRAY(AM938),lookup!$AC$68:$AC$72,lookup!$AD$68:$AD$72))</f>
        <v>None</v>
      </c>
      <c r="AQ938" s="44" t="s">
        <v>283</v>
      </c>
      <c r="AR938" t="str">
        <f>IF(C938="","",_xlfn.XLOOKUP(_xlfn.XLOOKUP(C938,table_Termination[Connector],table_Termination[SQD_Breaker]),Table_Breaker[breaker],Table_Breaker[Description]))</f>
        <v/>
      </c>
      <c r="AS938" t="str">
        <f>IF(C938="","",_xlfn.XLOOKUP(_xlfn.XLOOKUP(C938,table_Termination[Connector],table_Termination[HV_Siem_Breaker]),Table_Breaker[breaker],Table_Breaker[Description],""))</f>
        <v/>
      </c>
      <c r="AT938" s="44" t="s">
        <v>283</v>
      </c>
      <c r="AU938" t="e">
        <f t="shared" si="154"/>
        <v>#N/A</v>
      </c>
      <c r="AV938" t="e">
        <f t="shared" si="155"/>
        <v>#N/A</v>
      </c>
      <c r="AW938" s="44" t="str" cm="1">
        <f t="array" ref="AW938">IF(D938="","",_xlfn.TOROW(lookup!A1119:A1131))</f>
        <v/>
      </c>
    </row>
    <row r="939" spans="1:49" x14ac:dyDescent="0.25">
      <c r="A939" s="56">
        <v>930</v>
      </c>
      <c r="B939" s="57" t="str">
        <f t="shared" si="151"/>
        <v/>
      </c>
      <c r="C939" s="58"/>
      <c r="D939" s="58"/>
      <c r="E939" s="57"/>
      <c r="F939" s="57" t="str">
        <f t="shared" si="152"/>
        <v/>
      </c>
      <c r="G939" s="57"/>
      <c r="H939" s="59"/>
      <c r="I939" s="59" t="s">
        <v>183</v>
      </c>
      <c r="J939" s="59" t="s">
        <v>183</v>
      </c>
      <c r="K939" s="59"/>
      <c r="L939" s="60" t="str">
        <f t="shared" si="156"/>
        <v/>
      </c>
      <c r="M939" s="60" t="str">
        <f t="shared" si="157"/>
        <v/>
      </c>
      <c r="N939" s="59"/>
      <c r="O939" s="59"/>
      <c r="P939" s="61"/>
      <c r="Q939" s="61"/>
      <c r="R939" s="62" t="str">
        <f>IF(C939="","",_xlfn.XLOOKUP(C939,table_Termination[Connector],table_Termination[Conduit_Size]))</f>
        <v/>
      </c>
      <c r="S939" s="63" t="str">
        <f>IF(C939="","",_xlfn.XLOOKUP(C939,table_Termination[Connector],table_Termination[Wire AWG]))</f>
        <v/>
      </c>
      <c r="T939" s="64" t="str">
        <f t="shared" si="149"/>
        <v/>
      </c>
      <c r="U939" s="65" t="str">
        <f>IF(C939="","",LEFT(_xlfn.XLOOKUP(C939,table_Termination[Connector],table_Termination[Voltage]),3))</f>
        <v/>
      </c>
      <c r="V939" s="66" t="str">
        <f t="shared" si="158"/>
        <v/>
      </c>
      <c r="W939" s="64" t="str" cm="1">
        <f t="array" aca="1" ref="W939" ca="1">IF(C939="","",IF(D939="MCC","------",IF(K939="","Black",_xlfn.XLOOKUP(K939,Table_RotateWireColor[circuit],INDIRECT("Table_RotateWireColor["&amp;U939&amp;"]")))))</f>
        <v/>
      </c>
      <c r="X939" s="64" t="str" cm="1">
        <f t="array" aca="1" ref="X939" ca="1">IF(C939="","",IF(D939="MCC","-----",IF(AH939=1,"-",IF(K939="","Red",_xlfn.XLOOKUP(L939,Table_RotateWireColor[circuit],INDIRECT("Table_RotateWireColor["&amp;U939&amp;"]"))))))</f>
        <v/>
      </c>
      <c r="Y939" s="64" t="str" cm="1">
        <f t="array" aca="1" ref="Y939" ca="1">IF(C939="","",IF(D939="MCC","-----",IF(AH939&lt;=2,"-",IF(K939="","Blue",_xlfn.XLOOKUP(M939,Table_RotateWireColor[circuit],INDIRECT("Table_RotateWireColor["&amp;U939&amp;"]"))))))</f>
        <v/>
      </c>
      <c r="Z939" s="64" t="str" cm="1">
        <f t="array" aca="1" ref="Z939" ca="1">IF(C939="","",IF(D939="MCC","-----",IF(AI939&lt;&gt;1,"-",IF(K939="","White",_xlfn.XLOOKUP("N",Table_RotateWireColor[circuit],INDIRECT("Table_RotateWireColor["&amp;U939&amp;"]"))))))</f>
        <v/>
      </c>
      <c r="AA939" s="64" t="str">
        <f t="shared" si="153"/>
        <v/>
      </c>
      <c r="AB939" s="67" t="str">
        <f>IF(C939="","","PWxx-"&amp;_xlfn.XLOOKUP(C939,table_Termination[Connector],table_Termination[Abbreviation])&amp;"T-xxSALx("&amp;IF(D939="LFMC",0,IF(D939="MCC",1,3))&amp;IF(Q939="Bolt",1,0)&amp;IF(AL939="None",0,IF(AL939="1G",1,IF(AL939="4x4",2,3)))&amp;")")</f>
        <v/>
      </c>
      <c r="AC939" s="68" t="str">
        <f>IF(D939="MCC","MC Cable Wire Colors "&amp;_xlfn.XLOOKUP(C939,table_Termination[Connector],table_Termination[MCC_Wire_Colors]),"")</f>
        <v/>
      </c>
      <c r="AD939" s="69"/>
      <c r="AG939" t="e">
        <f>IF(AND(LEFT(C939,2)="L6",_xlfn.NUMBERVALUE(LEFT(U939,3))&gt;250),"1ph",_xlfn.XLOOKUP(C939,table_Termination[Connector],table_Termination[Phasing]))</f>
        <v>#N/A</v>
      </c>
      <c r="AH939" t="e">
        <f>_xlfn.XLOOKUP('Order Entry'!AG939,lookup!$O$3:$O$7,lookup!$P$3:$P$7)</f>
        <v>#N/A</v>
      </c>
      <c r="AI939" t="e">
        <f>_xlfn.XLOOKUP('Order Entry'!AG939,lookup!$O$3:$O$7,lookup!$Q$3:$Q$7)</f>
        <v>#N/A</v>
      </c>
      <c r="AJ939">
        <f t="shared" si="150"/>
        <v>0</v>
      </c>
      <c r="AK939" t="e">
        <f>_xlfn.XLOOKUP(C939,table_Termination[Connector],table_Termination[Plate_Hole])</f>
        <v>#N/A</v>
      </c>
      <c r="AL939" t="e">
        <f>_xlfn.XLOOKUP(V939,lookup!$AD$68:$AD$72,lookup!$AC$68:$AC$72)</f>
        <v>#N/A</v>
      </c>
      <c r="AM939" s="44" t="str" cm="1">
        <f t="array" ref="AM939">IF(C939="","",IF(_xlfn.XLOOKUP(C939,table_Termination[Connector],table_Termination[Plate_Hole])=1.6,{"4x4","1G"},IF(_xlfn.XLOOKUP(C939,table_Termination[Connector],table_Termination[Plate_Hole])=2.1,"4x4","None")))</f>
        <v/>
      </c>
      <c r="AO939" s="44" t="str" cm="1">
        <f t="array" ref="AO939">IF(AM939="","None",_xlfn.XLOOKUP(_xlfn.ANCHORARRAY(AM939),lookup!$AC$68:$AC$72,lookup!$AD$68:$AD$72))</f>
        <v>None</v>
      </c>
      <c r="AQ939" s="44" t="s">
        <v>283</v>
      </c>
      <c r="AR939" t="str">
        <f>IF(C939="","",_xlfn.XLOOKUP(_xlfn.XLOOKUP(C939,table_Termination[Connector],table_Termination[SQD_Breaker]),Table_Breaker[breaker],Table_Breaker[Description]))</f>
        <v/>
      </c>
      <c r="AS939" t="str">
        <f>IF(C939="","",_xlfn.XLOOKUP(_xlfn.XLOOKUP(C939,table_Termination[Connector],table_Termination[HV_Siem_Breaker]),Table_Breaker[breaker],Table_Breaker[Description],""))</f>
        <v/>
      </c>
      <c r="AT939" s="44" t="s">
        <v>283</v>
      </c>
      <c r="AU939" t="e">
        <f t="shared" si="154"/>
        <v>#N/A</v>
      </c>
      <c r="AV939" t="e">
        <f t="shared" si="155"/>
        <v>#N/A</v>
      </c>
      <c r="AW939" s="44" t="str" cm="1">
        <f t="array" ref="AW939">IF(D939="","",_xlfn.TOROW(lookup!A1120:A1132))</f>
        <v/>
      </c>
    </row>
    <row r="940" spans="1:49" x14ac:dyDescent="0.25">
      <c r="A940" s="56">
        <v>931</v>
      </c>
      <c r="B940" s="57" t="str">
        <f t="shared" si="151"/>
        <v/>
      </c>
      <c r="C940" s="58"/>
      <c r="D940" s="58"/>
      <c r="E940" s="57"/>
      <c r="F940" s="57" t="str">
        <f t="shared" si="152"/>
        <v/>
      </c>
      <c r="G940" s="57"/>
      <c r="H940" s="59"/>
      <c r="I940" s="59" t="s">
        <v>183</v>
      </c>
      <c r="J940" s="59" t="s">
        <v>183</v>
      </c>
      <c r="K940" s="59"/>
      <c r="L940" s="60" t="str">
        <f t="shared" si="156"/>
        <v/>
      </c>
      <c r="M940" s="60" t="str">
        <f t="shared" si="157"/>
        <v/>
      </c>
      <c r="N940" s="59"/>
      <c r="O940" s="59"/>
      <c r="P940" s="61"/>
      <c r="Q940" s="61"/>
      <c r="R940" s="62" t="str">
        <f>IF(C940="","",_xlfn.XLOOKUP(C940,table_Termination[Connector],table_Termination[Conduit_Size]))</f>
        <v/>
      </c>
      <c r="S940" s="63" t="str">
        <f>IF(C940="","",_xlfn.XLOOKUP(C940,table_Termination[Connector],table_Termination[Wire AWG]))</f>
        <v/>
      </c>
      <c r="T940" s="64" t="str">
        <f t="shared" si="149"/>
        <v/>
      </c>
      <c r="U940" s="65" t="str">
        <f>IF(C940="","",LEFT(_xlfn.XLOOKUP(C940,table_Termination[Connector],table_Termination[Voltage]),3))</f>
        <v/>
      </c>
      <c r="V940" s="66" t="str">
        <f t="shared" si="158"/>
        <v/>
      </c>
      <c r="W940" s="64" t="str" cm="1">
        <f t="array" aca="1" ref="W940" ca="1">IF(C940="","",IF(D940="MCC","------",IF(K940="","Black",_xlfn.XLOOKUP(K940,Table_RotateWireColor[circuit],INDIRECT("Table_RotateWireColor["&amp;U940&amp;"]")))))</f>
        <v/>
      </c>
      <c r="X940" s="64" t="str" cm="1">
        <f t="array" aca="1" ref="X940" ca="1">IF(C940="","",IF(D940="MCC","-----",IF(AH940=1,"-",IF(K940="","Red",_xlfn.XLOOKUP(L940,Table_RotateWireColor[circuit],INDIRECT("Table_RotateWireColor["&amp;U940&amp;"]"))))))</f>
        <v/>
      </c>
      <c r="Y940" s="64" t="str" cm="1">
        <f t="array" aca="1" ref="Y940" ca="1">IF(C940="","",IF(D940="MCC","-----",IF(AH940&lt;=2,"-",IF(K940="","Blue",_xlfn.XLOOKUP(M940,Table_RotateWireColor[circuit],INDIRECT("Table_RotateWireColor["&amp;U940&amp;"]"))))))</f>
        <v/>
      </c>
      <c r="Z940" s="64" t="str" cm="1">
        <f t="array" aca="1" ref="Z940" ca="1">IF(C940="","",IF(D940="MCC","-----",IF(AI940&lt;&gt;1,"-",IF(K940="","White",_xlfn.XLOOKUP("N",Table_RotateWireColor[circuit],INDIRECT("Table_RotateWireColor["&amp;U940&amp;"]"))))))</f>
        <v/>
      </c>
      <c r="AA940" s="64" t="str">
        <f t="shared" si="153"/>
        <v/>
      </c>
      <c r="AB940" s="67" t="str">
        <f>IF(C940="","","PWxx-"&amp;_xlfn.XLOOKUP(C940,table_Termination[Connector],table_Termination[Abbreviation])&amp;"T-xxSALx("&amp;IF(D940="LFMC",0,IF(D940="MCC",1,3))&amp;IF(Q940="Bolt",1,0)&amp;IF(AL940="None",0,IF(AL940="1G",1,IF(AL940="4x4",2,3)))&amp;")")</f>
        <v/>
      </c>
      <c r="AC940" s="68" t="str">
        <f>IF(D940="MCC","MC Cable Wire Colors "&amp;_xlfn.XLOOKUP(C940,table_Termination[Connector],table_Termination[MCC_Wire_Colors]),"")</f>
        <v/>
      </c>
      <c r="AD940" s="69"/>
      <c r="AG940" t="e">
        <f>IF(AND(LEFT(C940,2)="L6",_xlfn.NUMBERVALUE(LEFT(U940,3))&gt;250),"1ph",_xlfn.XLOOKUP(C940,table_Termination[Connector],table_Termination[Phasing]))</f>
        <v>#N/A</v>
      </c>
      <c r="AH940" t="e">
        <f>_xlfn.XLOOKUP('Order Entry'!AG940,lookup!$O$3:$O$7,lookup!$P$3:$P$7)</f>
        <v>#N/A</v>
      </c>
      <c r="AI940" t="e">
        <f>_xlfn.XLOOKUP('Order Entry'!AG940,lookup!$O$3:$O$7,lookup!$Q$3:$Q$7)</f>
        <v>#N/A</v>
      </c>
      <c r="AJ940">
        <f t="shared" si="150"/>
        <v>0</v>
      </c>
      <c r="AK940" t="e">
        <f>_xlfn.XLOOKUP(C940,table_Termination[Connector],table_Termination[Plate_Hole])</f>
        <v>#N/A</v>
      </c>
      <c r="AL940" t="e">
        <f>_xlfn.XLOOKUP(V940,lookup!$AD$68:$AD$72,lookup!$AC$68:$AC$72)</f>
        <v>#N/A</v>
      </c>
      <c r="AM940" s="44" t="str" cm="1">
        <f t="array" ref="AM940">IF(C940="","",IF(_xlfn.XLOOKUP(C940,table_Termination[Connector],table_Termination[Plate_Hole])=1.6,{"4x4","1G"},IF(_xlfn.XLOOKUP(C940,table_Termination[Connector],table_Termination[Plate_Hole])=2.1,"4x4","None")))</f>
        <v/>
      </c>
      <c r="AO940" s="44" t="str" cm="1">
        <f t="array" ref="AO940">IF(AM940="","None",_xlfn.XLOOKUP(_xlfn.ANCHORARRAY(AM940),lookup!$AC$68:$AC$72,lookup!$AD$68:$AD$72))</f>
        <v>None</v>
      </c>
      <c r="AQ940" s="44" t="s">
        <v>283</v>
      </c>
      <c r="AR940" t="str">
        <f>IF(C940="","",_xlfn.XLOOKUP(_xlfn.XLOOKUP(C940,table_Termination[Connector],table_Termination[SQD_Breaker]),Table_Breaker[breaker],Table_Breaker[Description]))</f>
        <v/>
      </c>
      <c r="AS940" t="str">
        <f>IF(C940="","",_xlfn.XLOOKUP(_xlfn.XLOOKUP(C940,table_Termination[Connector],table_Termination[HV_Siem_Breaker]),Table_Breaker[breaker],Table_Breaker[Description],""))</f>
        <v/>
      </c>
      <c r="AT940" s="44" t="s">
        <v>283</v>
      </c>
      <c r="AU940" t="e">
        <f t="shared" si="154"/>
        <v>#N/A</v>
      </c>
      <c r="AV940" t="e">
        <f t="shared" si="155"/>
        <v>#N/A</v>
      </c>
      <c r="AW940" s="44" t="str" cm="1">
        <f t="array" ref="AW940">IF(D940="","",_xlfn.TOROW(lookup!A1121:A1133))</f>
        <v/>
      </c>
    </row>
    <row r="941" spans="1:49" x14ac:dyDescent="0.25">
      <c r="A941" s="56">
        <v>932</v>
      </c>
      <c r="B941" s="57" t="str">
        <f t="shared" si="151"/>
        <v/>
      </c>
      <c r="C941" s="58"/>
      <c r="D941" s="58"/>
      <c r="E941" s="57"/>
      <c r="F941" s="57" t="str">
        <f t="shared" si="152"/>
        <v/>
      </c>
      <c r="G941" s="57"/>
      <c r="H941" s="59"/>
      <c r="I941" s="59" t="s">
        <v>183</v>
      </c>
      <c r="J941" s="59" t="s">
        <v>183</v>
      </c>
      <c r="K941" s="59"/>
      <c r="L941" s="60" t="str">
        <f t="shared" si="156"/>
        <v/>
      </c>
      <c r="M941" s="60" t="str">
        <f t="shared" si="157"/>
        <v/>
      </c>
      <c r="N941" s="59"/>
      <c r="O941" s="59"/>
      <c r="P941" s="61"/>
      <c r="Q941" s="61"/>
      <c r="R941" s="62" t="str">
        <f>IF(C941="","",_xlfn.XLOOKUP(C941,table_Termination[Connector],table_Termination[Conduit_Size]))</f>
        <v/>
      </c>
      <c r="S941" s="63" t="str">
        <f>IF(C941="","",_xlfn.XLOOKUP(C941,table_Termination[Connector],table_Termination[Wire AWG]))</f>
        <v/>
      </c>
      <c r="T941" s="64" t="str">
        <f t="shared" si="149"/>
        <v/>
      </c>
      <c r="U941" s="65" t="str">
        <f>IF(C941="","",LEFT(_xlfn.XLOOKUP(C941,table_Termination[Connector],table_Termination[Voltage]),3))</f>
        <v/>
      </c>
      <c r="V941" s="66" t="str">
        <f t="shared" si="158"/>
        <v/>
      </c>
      <c r="W941" s="64" t="str" cm="1">
        <f t="array" aca="1" ref="W941" ca="1">IF(C941="","",IF(D941="MCC","------",IF(K941="","Black",_xlfn.XLOOKUP(K941,Table_RotateWireColor[circuit],INDIRECT("Table_RotateWireColor["&amp;U941&amp;"]")))))</f>
        <v/>
      </c>
      <c r="X941" s="64" t="str" cm="1">
        <f t="array" aca="1" ref="X941" ca="1">IF(C941="","",IF(D941="MCC","-----",IF(AH941=1,"-",IF(K941="","Red",_xlfn.XLOOKUP(L941,Table_RotateWireColor[circuit],INDIRECT("Table_RotateWireColor["&amp;U941&amp;"]"))))))</f>
        <v/>
      </c>
      <c r="Y941" s="64" t="str" cm="1">
        <f t="array" aca="1" ref="Y941" ca="1">IF(C941="","",IF(D941="MCC","-----",IF(AH941&lt;=2,"-",IF(K941="","Blue",_xlfn.XLOOKUP(M941,Table_RotateWireColor[circuit],INDIRECT("Table_RotateWireColor["&amp;U941&amp;"]"))))))</f>
        <v/>
      </c>
      <c r="Z941" s="64" t="str" cm="1">
        <f t="array" aca="1" ref="Z941" ca="1">IF(C941="","",IF(D941="MCC","-----",IF(AI941&lt;&gt;1,"-",IF(K941="","White",_xlfn.XLOOKUP("N",Table_RotateWireColor[circuit],INDIRECT("Table_RotateWireColor["&amp;U941&amp;"]"))))))</f>
        <v/>
      </c>
      <c r="AA941" s="64" t="str">
        <f t="shared" si="153"/>
        <v/>
      </c>
      <c r="AB941" s="67" t="str">
        <f>IF(C941="","","PWxx-"&amp;_xlfn.XLOOKUP(C941,table_Termination[Connector],table_Termination[Abbreviation])&amp;"T-xxSALx("&amp;IF(D941="LFMC",0,IF(D941="MCC",1,3))&amp;IF(Q941="Bolt",1,0)&amp;IF(AL941="None",0,IF(AL941="1G",1,IF(AL941="4x4",2,3)))&amp;")")</f>
        <v/>
      </c>
      <c r="AC941" s="68" t="str">
        <f>IF(D941="MCC","MC Cable Wire Colors "&amp;_xlfn.XLOOKUP(C941,table_Termination[Connector],table_Termination[MCC_Wire_Colors]),"")</f>
        <v/>
      </c>
      <c r="AD941" s="69"/>
      <c r="AG941" t="e">
        <f>IF(AND(LEFT(C941,2)="L6",_xlfn.NUMBERVALUE(LEFT(U941,3))&gt;250),"1ph",_xlfn.XLOOKUP(C941,table_Termination[Connector],table_Termination[Phasing]))</f>
        <v>#N/A</v>
      </c>
      <c r="AH941" t="e">
        <f>_xlfn.XLOOKUP('Order Entry'!AG941,lookup!$O$3:$O$7,lookup!$P$3:$P$7)</f>
        <v>#N/A</v>
      </c>
      <c r="AI941" t="e">
        <f>_xlfn.XLOOKUP('Order Entry'!AG941,lookup!$O$3:$O$7,lookup!$Q$3:$Q$7)</f>
        <v>#N/A</v>
      </c>
      <c r="AJ941">
        <f t="shared" si="150"/>
        <v>0</v>
      </c>
      <c r="AK941" t="e">
        <f>_xlfn.XLOOKUP(C941,table_Termination[Connector],table_Termination[Plate_Hole])</f>
        <v>#N/A</v>
      </c>
      <c r="AL941" t="e">
        <f>_xlfn.XLOOKUP(V941,lookup!$AD$68:$AD$72,lookup!$AC$68:$AC$72)</f>
        <v>#N/A</v>
      </c>
      <c r="AM941" s="44" t="str" cm="1">
        <f t="array" ref="AM941">IF(C941="","",IF(_xlfn.XLOOKUP(C941,table_Termination[Connector],table_Termination[Plate_Hole])=1.6,{"4x4","1G"},IF(_xlfn.XLOOKUP(C941,table_Termination[Connector],table_Termination[Plate_Hole])=2.1,"4x4","None")))</f>
        <v/>
      </c>
      <c r="AO941" s="44" t="str" cm="1">
        <f t="array" ref="AO941">IF(AM941="","None",_xlfn.XLOOKUP(_xlfn.ANCHORARRAY(AM941),lookup!$AC$68:$AC$72,lookup!$AD$68:$AD$72))</f>
        <v>None</v>
      </c>
      <c r="AQ941" s="44" t="s">
        <v>283</v>
      </c>
      <c r="AR941" t="str">
        <f>IF(C941="","",_xlfn.XLOOKUP(_xlfn.XLOOKUP(C941,table_Termination[Connector],table_Termination[SQD_Breaker]),Table_Breaker[breaker],Table_Breaker[Description]))</f>
        <v/>
      </c>
      <c r="AS941" t="str">
        <f>IF(C941="","",_xlfn.XLOOKUP(_xlfn.XLOOKUP(C941,table_Termination[Connector],table_Termination[HV_Siem_Breaker]),Table_Breaker[breaker],Table_Breaker[Description],""))</f>
        <v/>
      </c>
      <c r="AT941" s="44" t="s">
        <v>283</v>
      </c>
      <c r="AU941" t="e">
        <f t="shared" si="154"/>
        <v>#N/A</v>
      </c>
      <c r="AV941" t="e">
        <f t="shared" si="155"/>
        <v>#N/A</v>
      </c>
      <c r="AW941" s="44" t="str" cm="1">
        <f t="array" ref="AW941">IF(D941="","",_xlfn.TOROW(lookup!A1122:A1134))</f>
        <v/>
      </c>
    </row>
    <row r="942" spans="1:49" x14ac:dyDescent="0.25">
      <c r="A942" s="56">
        <v>933</v>
      </c>
      <c r="B942" s="57" t="str">
        <f t="shared" si="151"/>
        <v/>
      </c>
      <c r="C942" s="58"/>
      <c r="D942" s="58"/>
      <c r="E942" s="57"/>
      <c r="F942" s="57" t="str">
        <f t="shared" si="152"/>
        <v/>
      </c>
      <c r="G942" s="57"/>
      <c r="H942" s="59"/>
      <c r="I942" s="59" t="s">
        <v>183</v>
      </c>
      <c r="J942" s="59" t="s">
        <v>183</v>
      </c>
      <c r="K942" s="59"/>
      <c r="L942" s="60" t="str">
        <f t="shared" si="156"/>
        <v/>
      </c>
      <c r="M942" s="60" t="str">
        <f t="shared" si="157"/>
        <v/>
      </c>
      <c r="N942" s="59"/>
      <c r="O942" s="59"/>
      <c r="P942" s="61"/>
      <c r="Q942" s="61"/>
      <c r="R942" s="62" t="str">
        <f>IF(C942="","",_xlfn.XLOOKUP(C942,table_Termination[Connector],table_Termination[Conduit_Size]))</f>
        <v/>
      </c>
      <c r="S942" s="63" t="str">
        <f>IF(C942="","",_xlfn.XLOOKUP(C942,table_Termination[Connector],table_Termination[Wire AWG]))</f>
        <v/>
      </c>
      <c r="T942" s="64" t="str">
        <f t="shared" si="149"/>
        <v/>
      </c>
      <c r="U942" s="65" t="str">
        <f>IF(C942="","",LEFT(_xlfn.XLOOKUP(C942,table_Termination[Connector],table_Termination[Voltage]),3))</f>
        <v/>
      </c>
      <c r="V942" s="66" t="str">
        <f t="shared" si="158"/>
        <v/>
      </c>
      <c r="W942" s="64" t="str" cm="1">
        <f t="array" aca="1" ref="W942" ca="1">IF(C942="","",IF(D942="MCC","------",IF(K942="","Black",_xlfn.XLOOKUP(K942,Table_RotateWireColor[circuit],INDIRECT("Table_RotateWireColor["&amp;U942&amp;"]")))))</f>
        <v/>
      </c>
      <c r="X942" s="64" t="str" cm="1">
        <f t="array" aca="1" ref="X942" ca="1">IF(C942="","",IF(D942="MCC","-----",IF(AH942=1,"-",IF(K942="","Red",_xlfn.XLOOKUP(L942,Table_RotateWireColor[circuit],INDIRECT("Table_RotateWireColor["&amp;U942&amp;"]"))))))</f>
        <v/>
      </c>
      <c r="Y942" s="64" t="str" cm="1">
        <f t="array" aca="1" ref="Y942" ca="1">IF(C942="","",IF(D942="MCC","-----",IF(AH942&lt;=2,"-",IF(K942="","Blue",_xlfn.XLOOKUP(M942,Table_RotateWireColor[circuit],INDIRECT("Table_RotateWireColor["&amp;U942&amp;"]"))))))</f>
        <v/>
      </c>
      <c r="Z942" s="64" t="str" cm="1">
        <f t="array" aca="1" ref="Z942" ca="1">IF(C942="","",IF(D942="MCC","-----",IF(AI942&lt;&gt;1,"-",IF(K942="","White",_xlfn.XLOOKUP("N",Table_RotateWireColor[circuit],INDIRECT("Table_RotateWireColor["&amp;U942&amp;"]"))))))</f>
        <v/>
      </c>
      <c r="AA942" s="64" t="str">
        <f t="shared" si="153"/>
        <v/>
      </c>
      <c r="AB942" s="67" t="str">
        <f>IF(C942="","","PWxx-"&amp;_xlfn.XLOOKUP(C942,table_Termination[Connector],table_Termination[Abbreviation])&amp;"T-xxSALx("&amp;IF(D942="LFMC",0,IF(D942="MCC",1,3))&amp;IF(Q942="Bolt",1,0)&amp;IF(AL942="None",0,IF(AL942="1G",1,IF(AL942="4x4",2,3)))&amp;")")</f>
        <v/>
      </c>
      <c r="AC942" s="68" t="str">
        <f>IF(D942="MCC","MC Cable Wire Colors "&amp;_xlfn.XLOOKUP(C942,table_Termination[Connector],table_Termination[MCC_Wire_Colors]),"")</f>
        <v/>
      </c>
      <c r="AD942" s="69"/>
      <c r="AG942" t="e">
        <f>IF(AND(LEFT(C942,2)="L6",_xlfn.NUMBERVALUE(LEFT(U942,3))&gt;250),"1ph",_xlfn.XLOOKUP(C942,table_Termination[Connector],table_Termination[Phasing]))</f>
        <v>#N/A</v>
      </c>
      <c r="AH942" t="e">
        <f>_xlfn.XLOOKUP('Order Entry'!AG942,lookup!$O$3:$O$7,lookup!$P$3:$P$7)</f>
        <v>#N/A</v>
      </c>
      <c r="AI942" t="e">
        <f>_xlfn.XLOOKUP('Order Entry'!AG942,lookup!$O$3:$O$7,lookup!$Q$3:$Q$7)</f>
        <v>#N/A</v>
      </c>
      <c r="AJ942">
        <f t="shared" si="150"/>
        <v>0</v>
      </c>
      <c r="AK942" t="e">
        <f>_xlfn.XLOOKUP(C942,table_Termination[Connector],table_Termination[Plate_Hole])</f>
        <v>#N/A</v>
      </c>
      <c r="AL942" t="e">
        <f>_xlfn.XLOOKUP(V942,lookup!$AD$68:$AD$72,lookup!$AC$68:$AC$72)</f>
        <v>#N/A</v>
      </c>
      <c r="AM942" s="44" t="str" cm="1">
        <f t="array" ref="AM942">IF(C942="","",IF(_xlfn.XLOOKUP(C942,table_Termination[Connector],table_Termination[Plate_Hole])=1.6,{"4x4","1G"},IF(_xlfn.XLOOKUP(C942,table_Termination[Connector],table_Termination[Plate_Hole])=2.1,"4x4","None")))</f>
        <v/>
      </c>
      <c r="AO942" s="44" t="str" cm="1">
        <f t="array" ref="AO942">IF(AM942="","None",_xlfn.XLOOKUP(_xlfn.ANCHORARRAY(AM942),lookup!$AC$68:$AC$72,lookup!$AD$68:$AD$72))</f>
        <v>None</v>
      </c>
      <c r="AQ942" s="44" t="s">
        <v>283</v>
      </c>
      <c r="AR942" t="str">
        <f>IF(C942="","",_xlfn.XLOOKUP(_xlfn.XLOOKUP(C942,table_Termination[Connector],table_Termination[SQD_Breaker]),Table_Breaker[breaker],Table_Breaker[Description]))</f>
        <v/>
      </c>
      <c r="AS942" t="str">
        <f>IF(C942="","",_xlfn.XLOOKUP(_xlfn.XLOOKUP(C942,table_Termination[Connector],table_Termination[HV_Siem_Breaker]),Table_Breaker[breaker],Table_Breaker[Description],""))</f>
        <v/>
      </c>
      <c r="AT942" s="44" t="s">
        <v>283</v>
      </c>
      <c r="AU942" t="e">
        <f t="shared" si="154"/>
        <v>#N/A</v>
      </c>
      <c r="AV942" t="e">
        <f t="shared" si="155"/>
        <v>#N/A</v>
      </c>
      <c r="AW942" s="44" t="str" cm="1">
        <f t="array" ref="AW942">IF(D942="","",_xlfn.TOROW(lookup!A1123:A1135))</f>
        <v/>
      </c>
    </row>
    <row r="943" spans="1:49" x14ac:dyDescent="0.25">
      <c r="A943" s="56">
        <v>934</v>
      </c>
      <c r="B943" s="57" t="str">
        <f t="shared" si="151"/>
        <v/>
      </c>
      <c r="C943" s="58"/>
      <c r="D943" s="58"/>
      <c r="E943" s="57"/>
      <c r="F943" s="57" t="str">
        <f t="shared" si="152"/>
        <v/>
      </c>
      <c r="G943" s="57"/>
      <c r="H943" s="59"/>
      <c r="I943" s="59" t="s">
        <v>183</v>
      </c>
      <c r="J943" s="59" t="s">
        <v>183</v>
      </c>
      <c r="K943" s="59"/>
      <c r="L943" s="60" t="str">
        <f t="shared" si="156"/>
        <v/>
      </c>
      <c r="M943" s="60" t="str">
        <f t="shared" si="157"/>
        <v/>
      </c>
      <c r="N943" s="59"/>
      <c r="O943" s="59"/>
      <c r="P943" s="61"/>
      <c r="Q943" s="61"/>
      <c r="R943" s="62" t="str">
        <f>IF(C943="","",_xlfn.XLOOKUP(C943,table_Termination[Connector],table_Termination[Conduit_Size]))</f>
        <v/>
      </c>
      <c r="S943" s="63" t="str">
        <f>IF(C943="","",_xlfn.XLOOKUP(C943,table_Termination[Connector],table_Termination[Wire AWG]))</f>
        <v/>
      </c>
      <c r="T943" s="64" t="str">
        <f t="shared" si="149"/>
        <v/>
      </c>
      <c r="U943" s="65" t="str">
        <f>IF(C943="","",LEFT(_xlfn.XLOOKUP(C943,table_Termination[Connector],table_Termination[Voltage]),3))</f>
        <v/>
      </c>
      <c r="V943" s="66" t="str">
        <f t="shared" si="158"/>
        <v/>
      </c>
      <c r="W943" s="64" t="str" cm="1">
        <f t="array" aca="1" ref="W943" ca="1">IF(C943="","",IF(D943="MCC","------",IF(K943="","Black",_xlfn.XLOOKUP(K943,Table_RotateWireColor[circuit],INDIRECT("Table_RotateWireColor["&amp;U943&amp;"]")))))</f>
        <v/>
      </c>
      <c r="X943" s="64" t="str" cm="1">
        <f t="array" aca="1" ref="X943" ca="1">IF(C943="","",IF(D943="MCC","-----",IF(AH943=1,"-",IF(K943="","Red",_xlfn.XLOOKUP(L943,Table_RotateWireColor[circuit],INDIRECT("Table_RotateWireColor["&amp;U943&amp;"]"))))))</f>
        <v/>
      </c>
      <c r="Y943" s="64" t="str" cm="1">
        <f t="array" aca="1" ref="Y943" ca="1">IF(C943="","",IF(D943="MCC","-----",IF(AH943&lt;=2,"-",IF(K943="","Blue",_xlfn.XLOOKUP(M943,Table_RotateWireColor[circuit],INDIRECT("Table_RotateWireColor["&amp;U943&amp;"]"))))))</f>
        <v/>
      </c>
      <c r="Z943" s="64" t="str" cm="1">
        <f t="array" aca="1" ref="Z943" ca="1">IF(C943="","",IF(D943="MCC","-----",IF(AI943&lt;&gt;1,"-",IF(K943="","White",_xlfn.XLOOKUP("N",Table_RotateWireColor[circuit],INDIRECT("Table_RotateWireColor["&amp;U943&amp;"]"))))))</f>
        <v/>
      </c>
      <c r="AA943" s="64" t="str">
        <f t="shared" si="153"/>
        <v/>
      </c>
      <c r="AB943" s="67" t="str">
        <f>IF(C943="","","PWxx-"&amp;_xlfn.XLOOKUP(C943,table_Termination[Connector],table_Termination[Abbreviation])&amp;"T-xxSALx("&amp;IF(D943="LFMC",0,IF(D943="MCC",1,3))&amp;IF(Q943="Bolt",1,0)&amp;IF(AL943="None",0,IF(AL943="1G",1,IF(AL943="4x4",2,3)))&amp;")")</f>
        <v/>
      </c>
      <c r="AC943" s="68" t="str">
        <f>IF(D943="MCC","MC Cable Wire Colors "&amp;_xlfn.XLOOKUP(C943,table_Termination[Connector],table_Termination[MCC_Wire_Colors]),"")</f>
        <v/>
      </c>
      <c r="AD943" s="69"/>
      <c r="AG943" t="e">
        <f>IF(AND(LEFT(C943,2)="L6",_xlfn.NUMBERVALUE(LEFT(U943,3))&gt;250),"1ph",_xlfn.XLOOKUP(C943,table_Termination[Connector],table_Termination[Phasing]))</f>
        <v>#N/A</v>
      </c>
      <c r="AH943" t="e">
        <f>_xlfn.XLOOKUP('Order Entry'!AG943,lookup!$O$3:$O$7,lookup!$P$3:$P$7)</f>
        <v>#N/A</v>
      </c>
      <c r="AI943" t="e">
        <f>_xlfn.XLOOKUP('Order Entry'!AG943,lookup!$O$3:$O$7,lookup!$Q$3:$Q$7)</f>
        <v>#N/A</v>
      </c>
      <c r="AJ943">
        <f t="shared" si="150"/>
        <v>0</v>
      </c>
      <c r="AK943" t="e">
        <f>_xlfn.XLOOKUP(C943,table_Termination[Connector],table_Termination[Plate_Hole])</f>
        <v>#N/A</v>
      </c>
      <c r="AL943" t="e">
        <f>_xlfn.XLOOKUP(V943,lookup!$AD$68:$AD$72,lookup!$AC$68:$AC$72)</f>
        <v>#N/A</v>
      </c>
      <c r="AM943" s="44" t="str" cm="1">
        <f t="array" ref="AM943">IF(C943="","",IF(_xlfn.XLOOKUP(C943,table_Termination[Connector],table_Termination[Plate_Hole])=1.6,{"4x4","1G"},IF(_xlfn.XLOOKUP(C943,table_Termination[Connector],table_Termination[Plate_Hole])=2.1,"4x4","None")))</f>
        <v/>
      </c>
      <c r="AO943" s="44" t="str" cm="1">
        <f t="array" ref="AO943">IF(AM943="","None",_xlfn.XLOOKUP(_xlfn.ANCHORARRAY(AM943),lookup!$AC$68:$AC$72,lookup!$AD$68:$AD$72))</f>
        <v>None</v>
      </c>
      <c r="AQ943" s="44" t="s">
        <v>283</v>
      </c>
      <c r="AR943" t="str">
        <f>IF(C943="","",_xlfn.XLOOKUP(_xlfn.XLOOKUP(C943,table_Termination[Connector],table_Termination[SQD_Breaker]),Table_Breaker[breaker],Table_Breaker[Description]))</f>
        <v/>
      </c>
      <c r="AS943" t="str">
        <f>IF(C943="","",_xlfn.XLOOKUP(_xlfn.XLOOKUP(C943,table_Termination[Connector],table_Termination[HV_Siem_Breaker]),Table_Breaker[breaker],Table_Breaker[Description],""))</f>
        <v/>
      </c>
      <c r="AT943" s="44" t="s">
        <v>283</v>
      </c>
      <c r="AU943" t="e">
        <f t="shared" si="154"/>
        <v>#N/A</v>
      </c>
      <c r="AV943" t="e">
        <f t="shared" si="155"/>
        <v>#N/A</v>
      </c>
      <c r="AW943" s="44" t="str" cm="1">
        <f t="array" ref="AW943">IF(D943="","",_xlfn.TOROW(lookup!A1124:A1136))</f>
        <v/>
      </c>
    </row>
    <row r="944" spans="1:49" x14ac:dyDescent="0.25">
      <c r="A944" s="56">
        <v>935</v>
      </c>
      <c r="B944" s="57" t="str">
        <f t="shared" si="151"/>
        <v/>
      </c>
      <c r="C944" s="58"/>
      <c r="D944" s="58"/>
      <c r="E944" s="57"/>
      <c r="F944" s="57" t="str">
        <f t="shared" si="152"/>
        <v/>
      </c>
      <c r="G944" s="57"/>
      <c r="H944" s="59"/>
      <c r="I944" s="59" t="s">
        <v>183</v>
      </c>
      <c r="J944" s="59" t="s">
        <v>183</v>
      </c>
      <c r="K944" s="59"/>
      <c r="L944" s="60" t="str">
        <f t="shared" si="156"/>
        <v/>
      </c>
      <c r="M944" s="60" t="str">
        <f t="shared" si="157"/>
        <v/>
      </c>
      <c r="N944" s="59"/>
      <c r="O944" s="59"/>
      <c r="P944" s="61"/>
      <c r="Q944" s="61"/>
      <c r="R944" s="62" t="str">
        <f>IF(C944="","",_xlfn.XLOOKUP(C944,table_Termination[Connector],table_Termination[Conduit_Size]))</f>
        <v/>
      </c>
      <c r="S944" s="63" t="str">
        <f>IF(C944="","",_xlfn.XLOOKUP(C944,table_Termination[Connector],table_Termination[Wire AWG]))</f>
        <v/>
      </c>
      <c r="T944" s="64" t="str">
        <f t="shared" si="149"/>
        <v/>
      </c>
      <c r="U944" s="65" t="str">
        <f>IF(C944="","",LEFT(_xlfn.XLOOKUP(C944,table_Termination[Connector],table_Termination[Voltage]),3))</f>
        <v/>
      </c>
      <c r="V944" s="66" t="str">
        <f t="shared" si="158"/>
        <v/>
      </c>
      <c r="W944" s="64" t="str" cm="1">
        <f t="array" aca="1" ref="W944" ca="1">IF(C944="","",IF(D944="MCC","------",IF(K944="","Black",_xlfn.XLOOKUP(K944,Table_RotateWireColor[circuit],INDIRECT("Table_RotateWireColor["&amp;U944&amp;"]")))))</f>
        <v/>
      </c>
      <c r="X944" s="64" t="str" cm="1">
        <f t="array" aca="1" ref="X944" ca="1">IF(C944="","",IF(D944="MCC","-----",IF(AH944=1,"-",IF(K944="","Red",_xlfn.XLOOKUP(L944,Table_RotateWireColor[circuit],INDIRECT("Table_RotateWireColor["&amp;U944&amp;"]"))))))</f>
        <v/>
      </c>
      <c r="Y944" s="64" t="str" cm="1">
        <f t="array" aca="1" ref="Y944" ca="1">IF(C944="","",IF(D944="MCC","-----",IF(AH944&lt;=2,"-",IF(K944="","Blue",_xlfn.XLOOKUP(M944,Table_RotateWireColor[circuit],INDIRECT("Table_RotateWireColor["&amp;U944&amp;"]"))))))</f>
        <v/>
      </c>
      <c r="Z944" s="64" t="str" cm="1">
        <f t="array" aca="1" ref="Z944" ca="1">IF(C944="","",IF(D944="MCC","-----",IF(AI944&lt;&gt;1,"-",IF(K944="","White",_xlfn.XLOOKUP("N",Table_RotateWireColor[circuit],INDIRECT("Table_RotateWireColor["&amp;U944&amp;"]"))))))</f>
        <v/>
      </c>
      <c r="AA944" s="64" t="str">
        <f t="shared" si="153"/>
        <v/>
      </c>
      <c r="AB944" s="67" t="str">
        <f>IF(C944="","","PWxx-"&amp;_xlfn.XLOOKUP(C944,table_Termination[Connector],table_Termination[Abbreviation])&amp;"T-xxSALx("&amp;IF(D944="LFMC",0,IF(D944="MCC",1,3))&amp;IF(Q944="Bolt",1,0)&amp;IF(AL944="None",0,IF(AL944="1G",1,IF(AL944="4x4",2,3)))&amp;")")</f>
        <v/>
      </c>
      <c r="AC944" s="68" t="str">
        <f>IF(D944="MCC","MC Cable Wire Colors "&amp;_xlfn.XLOOKUP(C944,table_Termination[Connector],table_Termination[MCC_Wire_Colors]),"")</f>
        <v/>
      </c>
      <c r="AD944" s="69"/>
      <c r="AG944" t="e">
        <f>IF(AND(LEFT(C944,2)="L6",_xlfn.NUMBERVALUE(LEFT(U944,3))&gt;250),"1ph",_xlfn.XLOOKUP(C944,table_Termination[Connector],table_Termination[Phasing]))</f>
        <v>#N/A</v>
      </c>
      <c r="AH944" t="e">
        <f>_xlfn.XLOOKUP('Order Entry'!AG944,lookup!$O$3:$O$7,lookup!$P$3:$P$7)</f>
        <v>#N/A</v>
      </c>
      <c r="AI944" t="e">
        <f>_xlfn.XLOOKUP('Order Entry'!AG944,lookup!$O$3:$O$7,lookup!$Q$3:$Q$7)</f>
        <v>#N/A</v>
      </c>
      <c r="AJ944">
        <f t="shared" si="150"/>
        <v>0</v>
      </c>
      <c r="AK944" t="e">
        <f>_xlfn.XLOOKUP(C944,table_Termination[Connector],table_Termination[Plate_Hole])</f>
        <v>#N/A</v>
      </c>
      <c r="AL944" t="e">
        <f>_xlfn.XLOOKUP(V944,lookup!$AD$68:$AD$72,lookup!$AC$68:$AC$72)</f>
        <v>#N/A</v>
      </c>
      <c r="AM944" s="44" t="str" cm="1">
        <f t="array" ref="AM944">IF(C944="","",IF(_xlfn.XLOOKUP(C944,table_Termination[Connector],table_Termination[Plate_Hole])=1.6,{"4x4","1G"},IF(_xlfn.XLOOKUP(C944,table_Termination[Connector],table_Termination[Plate_Hole])=2.1,"4x4","None")))</f>
        <v/>
      </c>
      <c r="AO944" s="44" t="str" cm="1">
        <f t="array" ref="AO944">IF(AM944="","None",_xlfn.XLOOKUP(_xlfn.ANCHORARRAY(AM944),lookup!$AC$68:$AC$72,lookup!$AD$68:$AD$72))</f>
        <v>None</v>
      </c>
      <c r="AQ944" s="44" t="s">
        <v>283</v>
      </c>
      <c r="AR944" t="str">
        <f>IF(C944="","",_xlfn.XLOOKUP(_xlfn.XLOOKUP(C944,table_Termination[Connector],table_Termination[SQD_Breaker]),Table_Breaker[breaker],Table_Breaker[Description]))</f>
        <v/>
      </c>
      <c r="AS944" t="str">
        <f>IF(C944="","",_xlfn.XLOOKUP(_xlfn.XLOOKUP(C944,table_Termination[Connector],table_Termination[HV_Siem_Breaker]),Table_Breaker[breaker],Table_Breaker[Description],""))</f>
        <v/>
      </c>
      <c r="AT944" s="44" t="s">
        <v>283</v>
      </c>
      <c r="AU944" t="e">
        <f t="shared" si="154"/>
        <v>#N/A</v>
      </c>
      <c r="AV944" t="e">
        <f t="shared" si="155"/>
        <v>#N/A</v>
      </c>
      <c r="AW944" s="44" t="str" cm="1">
        <f t="array" ref="AW944">IF(D944="","",_xlfn.TOROW(lookup!A1125:A1137))</f>
        <v/>
      </c>
    </row>
    <row r="945" spans="1:49" x14ac:dyDescent="0.25">
      <c r="A945" s="56">
        <v>936</v>
      </c>
      <c r="B945" s="57" t="str">
        <f t="shared" si="151"/>
        <v/>
      </c>
      <c r="C945" s="58"/>
      <c r="D945" s="58"/>
      <c r="E945" s="57"/>
      <c r="F945" s="57" t="str">
        <f t="shared" si="152"/>
        <v/>
      </c>
      <c r="G945" s="57"/>
      <c r="H945" s="59"/>
      <c r="I945" s="59" t="s">
        <v>183</v>
      </c>
      <c r="J945" s="59" t="s">
        <v>183</v>
      </c>
      <c r="K945" s="59"/>
      <c r="L945" s="60" t="str">
        <f t="shared" si="156"/>
        <v/>
      </c>
      <c r="M945" s="60" t="str">
        <f t="shared" si="157"/>
        <v/>
      </c>
      <c r="N945" s="59"/>
      <c r="O945" s="59"/>
      <c r="P945" s="61"/>
      <c r="Q945" s="61"/>
      <c r="R945" s="62" t="str">
        <f>IF(C945="","",_xlfn.XLOOKUP(C945,table_Termination[Connector],table_Termination[Conduit_Size]))</f>
        <v/>
      </c>
      <c r="S945" s="63" t="str">
        <f>IF(C945="","",_xlfn.XLOOKUP(C945,table_Termination[Connector],table_Termination[Wire AWG]))</f>
        <v/>
      </c>
      <c r="T945" s="64" t="str">
        <f t="shared" si="149"/>
        <v/>
      </c>
      <c r="U945" s="65" t="str">
        <f>IF(C945="","",LEFT(_xlfn.XLOOKUP(C945,table_Termination[Connector],table_Termination[Voltage]),3))</f>
        <v/>
      </c>
      <c r="V945" s="66" t="str">
        <f t="shared" si="158"/>
        <v/>
      </c>
      <c r="W945" s="64" t="str" cm="1">
        <f t="array" aca="1" ref="W945" ca="1">IF(C945="","",IF(D945="MCC","------",IF(K945="","Black",_xlfn.XLOOKUP(K945,Table_RotateWireColor[circuit],INDIRECT("Table_RotateWireColor["&amp;U945&amp;"]")))))</f>
        <v/>
      </c>
      <c r="X945" s="64" t="str" cm="1">
        <f t="array" aca="1" ref="X945" ca="1">IF(C945="","",IF(D945="MCC","-----",IF(AH945=1,"-",IF(K945="","Red",_xlfn.XLOOKUP(L945,Table_RotateWireColor[circuit],INDIRECT("Table_RotateWireColor["&amp;U945&amp;"]"))))))</f>
        <v/>
      </c>
      <c r="Y945" s="64" t="str" cm="1">
        <f t="array" aca="1" ref="Y945" ca="1">IF(C945="","",IF(D945="MCC","-----",IF(AH945&lt;=2,"-",IF(K945="","Blue",_xlfn.XLOOKUP(M945,Table_RotateWireColor[circuit],INDIRECT("Table_RotateWireColor["&amp;U945&amp;"]"))))))</f>
        <v/>
      </c>
      <c r="Z945" s="64" t="str" cm="1">
        <f t="array" aca="1" ref="Z945" ca="1">IF(C945="","",IF(D945="MCC","-----",IF(AI945&lt;&gt;1,"-",IF(K945="","White",_xlfn.XLOOKUP("N",Table_RotateWireColor[circuit],INDIRECT("Table_RotateWireColor["&amp;U945&amp;"]"))))))</f>
        <v/>
      </c>
      <c r="AA945" s="64" t="str">
        <f t="shared" si="153"/>
        <v/>
      </c>
      <c r="AB945" s="67" t="str">
        <f>IF(C945="","","PWxx-"&amp;_xlfn.XLOOKUP(C945,table_Termination[Connector],table_Termination[Abbreviation])&amp;"T-xxSALx("&amp;IF(D945="LFMC",0,IF(D945="MCC",1,3))&amp;IF(Q945="Bolt",1,0)&amp;IF(AL945="None",0,IF(AL945="1G",1,IF(AL945="4x4",2,3)))&amp;")")</f>
        <v/>
      </c>
      <c r="AC945" s="68" t="str">
        <f>IF(D945="MCC","MC Cable Wire Colors "&amp;_xlfn.XLOOKUP(C945,table_Termination[Connector],table_Termination[MCC_Wire_Colors]),"")</f>
        <v/>
      </c>
      <c r="AD945" s="69"/>
      <c r="AG945" t="e">
        <f>IF(AND(LEFT(C945,2)="L6",_xlfn.NUMBERVALUE(LEFT(U945,3))&gt;250),"1ph",_xlfn.XLOOKUP(C945,table_Termination[Connector],table_Termination[Phasing]))</f>
        <v>#N/A</v>
      </c>
      <c r="AH945" t="e">
        <f>_xlfn.XLOOKUP('Order Entry'!AG945,lookup!$O$3:$O$7,lookup!$P$3:$P$7)</f>
        <v>#N/A</v>
      </c>
      <c r="AI945" t="e">
        <f>_xlfn.XLOOKUP('Order Entry'!AG945,lookup!$O$3:$O$7,lookup!$Q$3:$Q$7)</f>
        <v>#N/A</v>
      </c>
      <c r="AJ945">
        <f t="shared" si="150"/>
        <v>0</v>
      </c>
      <c r="AK945" t="e">
        <f>_xlfn.XLOOKUP(C945,table_Termination[Connector],table_Termination[Plate_Hole])</f>
        <v>#N/A</v>
      </c>
      <c r="AL945" t="e">
        <f>_xlfn.XLOOKUP(V945,lookup!$AD$68:$AD$72,lookup!$AC$68:$AC$72)</f>
        <v>#N/A</v>
      </c>
      <c r="AM945" s="44" t="str" cm="1">
        <f t="array" ref="AM945">IF(C945="","",IF(_xlfn.XLOOKUP(C945,table_Termination[Connector],table_Termination[Plate_Hole])=1.6,{"4x4","1G"},IF(_xlfn.XLOOKUP(C945,table_Termination[Connector],table_Termination[Plate_Hole])=2.1,"4x4","None")))</f>
        <v/>
      </c>
      <c r="AO945" s="44" t="str" cm="1">
        <f t="array" ref="AO945">IF(AM945="","None",_xlfn.XLOOKUP(_xlfn.ANCHORARRAY(AM945),lookup!$AC$68:$AC$72,lookup!$AD$68:$AD$72))</f>
        <v>None</v>
      </c>
      <c r="AQ945" s="44" t="s">
        <v>283</v>
      </c>
      <c r="AR945" t="str">
        <f>IF(C945="","",_xlfn.XLOOKUP(_xlfn.XLOOKUP(C945,table_Termination[Connector],table_Termination[SQD_Breaker]),Table_Breaker[breaker],Table_Breaker[Description]))</f>
        <v/>
      </c>
      <c r="AS945" t="str">
        <f>IF(C945="","",_xlfn.XLOOKUP(_xlfn.XLOOKUP(C945,table_Termination[Connector],table_Termination[HV_Siem_Breaker]),Table_Breaker[breaker],Table_Breaker[Description],""))</f>
        <v/>
      </c>
      <c r="AT945" s="44" t="s">
        <v>283</v>
      </c>
      <c r="AU945" t="e">
        <f t="shared" si="154"/>
        <v>#N/A</v>
      </c>
      <c r="AV945" t="e">
        <f t="shared" si="155"/>
        <v>#N/A</v>
      </c>
      <c r="AW945" s="44" t="str" cm="1">
        <f t="array" ref="AW945">IF(D945="","",_xlfn.TOROW(lookup!A1126:A1138))</f>
        <v/>
      </c>
    </row>
    <row r="946" spans="1:49" x14ac:dyDescent="0.25">
      <c r="A946" s="56">
        <v>937</v>
      </c>
      <c r="B946" s="57" t="str">
        <f t="shared" si="151"/>
        <v/>
      </c>
      <c r="C946" s="58"/>
      <c r="D946" s="58"/>
      <c r="E946" s="57"/>
      <c r="F946" s="57" t="str">
        <f t="shared" si="152"/>
        <v/>
      </c>
      <c r="G946" s="57"/>
      <c r="H946" s="59"/>
      <c r="I946" s="59" t="s">
        <v>183</v>
      </c>
      <c r="J946" s="59" t="s">
        <v>183</v>
      </c>
      <c r="K946" s="59"/>
      <c r="L946" s="60" t="str">
        <f t="shared" si="156"/>
        <v/>
      </c>
      <c r="M946" s="60" t="str">
        <f t="shared" si="157"/>
        <v/>
      </c>
      <c r="N946" s="59"/>
      <c r="O946" s="59"/>
      <c r="P946" s="61"/>
      <c r="Q946" s="61"/>
      <c r="R946" s="62" t="str">
        <f>IF(C946="","",_xlfn.XLOOKUP(C946,table_Termination[Connector],table_Termination[Conduit_Size]))</f>
        <v/>
      </c>
      <c r="S946" s="63" t="str">
        <f>IF(C946="","",_xlfn.XLOOKUP(C946,table_Termination[Connector],table_Termination[Wire AWG]))</f>
        <v/>
      </c>
      <c r="T946" s="64" t="str">
        <f t="shared" si="149"/>
        <v/>
      </c>
      <c r="U946" s="65" t="str">
        <f>IF(C946="","",LEFT(_xlfn.XLOOKUP(C946,table_Termination[Connector],table_Termination[Voltage]),3))</f>
        <v/>
      </c>
      <c r="V946" s="66" t="str">
        <f t="shared" si="158"/>
        <v/>
      </c>
      <c r="W946" s="64" t="str" cm="1">
        <f t="array" aca="1" ref="W946" ca="1">IF(C946="","",IF(D946="MCC","------",IF(K946="","Black",_xlfn.XLOOKUP(K946,Table_RotateWireColor[circuit],INDIRECT("Table_RotateWireColor["&amp;U946&amp;"]")))))</f>
        <v/>
      </c>
      <c r="X946" s="64" t="str" cm="1">
        <f t="array" aca="1" ref="X946" ca="1">IF(C946="","",IF(D946="MCC","-----",IF(AH946=1,"-",IF(K946="","Red",_xlfn.XLOOKUP(L946,Table_RotateWireColor[circuit],INDIRECT("Table_RotateWireColor["&amp;U946&amp;"]"))))))</f>
        <v/>
      </c>
      <c r="Y946" s="64" t="str" cm="1">
        <f t="array" aca="1" ref="Y946" ca="1">IF(C946="","",IF(D946="MCC","-----",IF(AH946&lt;=2,"-",IF(K946="","Blue",_xlfn.XLOOKUP(M946,Table_RotateWireColor[circuit],INDIRECT("Table_RotateWireColor["&amp;U946&amp;"]"))))))</f>
        <v/>
      </c>
      <c r="Z946" s="64" t="str" cm="1">
        <f t="array" aca="1" ref="Z946" ca="1">IF(C946="","",IF(D946="MCC","-----",IF(AI946&lt;&gt;1,"-",IF(K946="","White",_xlfn.XLOOKUP("N",Table_RotateWireColor[circuit],INDIRECT("Table_RotateWireColor["&amp;U946&amp;"]"))))))</f>
        <v/>
      </c>
      <c r="AA946" s="64" t="str">
        <f t="shared" si="153"/>
        <v/>
      </c>
      <c r="AB946" s="67" t="str">
        <f>IF(C946="","","PWxx-"&amp;_xlfn.XLOOKUP(C946,table_Termination[Connector],table_Termination[Abbreviation])&amp;"T-xxSALx("&amp;IF(D946="LFMC",0,IF(D946="MCC",1,3))&amp;IF(Q946="Bolt",1,0)&amp;IF(AL946="None",0,IF(AL946="1G",1,IF(AL946="4x4",2,3)))&amp;")")</f>
        <v/>
      </c>
      <c r="AC946" s="68" t="str">
        <f>IF(D946="MCC","MC Cable Wire Colors "&amp;_xlfn.XLOOKUP(C946,table_Termination[Connector],table_Termination[MCC_Wire_Colors]),"")</f>
        <v/>
      </c>
      <c r="AD946" s="69"/>
      <c r="AG946" t="e">
        <f>IF(AND(LEFT(C946,2)="L6",_xlfn.NUMBERVALUE(LEFT(U946,3))&gt;250),"1ph",_xlfn.XLOOKUP(C946,table_Termination[Connector],table_Termination[Phasing]))</f>
        <v>#N/A</v>
      </c>
      <c r="AH946" t="e">
        <f>_xlfn.XLOOKUP('Order Entry'!AG946,lookup!$O$3:$O$7,lookup!$P$3:$P$7)</f>
        <v>#N/A</v>
      </c>
      <c r="AI946" t="e">
        <f>_xlfn.XLOOKUP('Order Entry'!AG946,lookup!$O$3:$O$7,lookup!$Q$3:$Q$7)</f>
        <v>#N/A</v>
      </c>
      <c r="AJ946">
        <f t="shared" si="150"/>
        <v>0</v>
      </c>
      <c r="AK946" t="e">
        <f>_xlfn.XLOOKUP(C946,table_Termination[Connector],table_Termination[Plate_Hole])</f>
        <v>#N/A</v>
      </c>
      <c r="AL946" t="e">
        <f>_xlfn.XLOOKUP(V946,lookup!$AD$68:$AD$72,lookup!$AC$68:$AC$72)</f>
        <v>#N/A</v>
      </c>
      <c r="AM946" s="44" t="str" cm="1">
        <f t="array" ref="AM946">IF(C946="","",IF(_xlfn.XLOOKUP(C946,table_Termination[Connector],table_Termination[Plate_Hole])=1.6,{"4x4","1G"},IF(_xlfn.XLOOKUP(C946,table_Termination[Connector],table_Termination[Plate_Hole])=2.1,"4x4","None")))</f>
        <v/>
      </c>
      <c r="AO946" s="44" t="str" cm="1">
        <f t="array" ref="AO946">IF(AM946="","None",_xlfn.XLOOKUP(_xlfn.ANCHORARRAY(AM946),lookup!$AC$68:$AC$72,lookup!$AD$68:$AD$72))</f>
        <v>None</v>
      </c>
      <c r="AQ946" s="44" t="s">
        <v>283</v>
      </c>
      <c r="AR946" t="str">
        <f>IF(C946="","",_xlfn.XLOOKUP(_xlfn.XLOOKUP(C946,table_Termination[Connector],table_Termination[SQD_Breaker]),Table_Breaker[breaker],Table_Breaker[Description]))</f>
        <v/>
      </c>
      <c r="AS946" t="str">
        <f>IF(C946="","",_xlfn.XLOOKUP(_xlfn.XLOOKUP(C946,table_Termination[Connector],table_Termination[HV_Siem_Breaker]),Table_Breaker[breaker],Table_Breaker[Description],""))</f>
        <v/>
      </c>
      <c r="AT946" s="44" t="s">
        <v>283</v>
      </c>
      <c r="AU946" t="e">
        <f t="shared" si="154"/>
        <v>#N/A</v>
      </c>
      <c r="AV946" t="e">
        <f t="shared" si="155"/>
        <v>#N/A</v>
      </c>
      <c r="AW946" s="44" t="str" cm="1">
        <f t="array" ref="AW946">IF(D946="","",_xlfn.TOROW(lookup!A1127:A1139))</f>
        <v/>
      </c>
    </row>
    <row r="947" spans="1:49" x14ac:dyDescent="0.25">
      <c r="A947" s="56">
        <v>938</v>
      </c>
      <c r="B947" s="57" t="str">
        <f t="shared" si="151"/>
        <v/>
      </c>
      <c r="C947" s="58"/>
      <c r="D947" s="58"/>
      <c r="E947" s="57"/>
      <c r="F947" s="57" t="str">
        <f t="shared" si="152"/>
        <v/>
      </c>
      <c r="G947" s="57"/>
      <c r="H947" s="59"/>
      <c r="I947" s="59" t="s">
        <v>183</v>
      </c>
      <c r="J947" s="59" t="s">
        <v>183</v>
      </c>
      <c r="K947" s="59"/>
      <c r="L947" s="60" t="str">
        <f t="shared" si="156"/>
        <v/>
      </c>
      <c r="M947" s="60" t="str">
        <f t="shared" si="157"/>
        <v/>
      </c>
      <c r="N947" s="59"/>
      <c r="O947" s="59"/>
      <c r="P947" s="61"/>
      <c r="Q947" s="61"/>
      <c r="R947" s="62" t="str">
        <f>IF(C947="","",_xlfn.XLOOKUP(C947,table_Termination[Connector],table_Termination[Conduit_Size]))</f>
        <v/>
      </c>
      <c r="S947" s="63" t="str">
        <f>IF(C947="","",_xlfn.XLOOKUP(C947,table_Termination[Connector],table_Termination[Wire AWG]))</f>
        <v/>
      </c>
      <c r="T947" s="64" t="str">
        <f t="shared" si="149"/>
        <v/>
      </c>
      <c r="U947" s="65" t="str">
        <f>IF(C947="","",LEFT(_xlfn.XLOOKUP(C947,table_Termination[Connector],table_Termination[Voltage]),3))</f>
        <v/>
      </c>
      <c r="V947" s="66" t="str">
        <f t="shared" si="158"/>
        <v/>
      </c>
      <c r="W947" s="64" t="str" cm="1">
        <f t="array" aca="1" ref="W947" ca="1">IF(C947="","",IF(D947="MCC","------",IF(K947="","Black",_xlfn.XLOOKUP(K947,Table_RotateWireColor[circuit],INDIRECT("Table_RotateWireColor["&amp;U947&amp;"]")))))</f>
        <v/>
      </c>
      <c r="X947" s="64" t="str" cm="1">
        <f t="array" aca="1" ref="X947" ca="1">IF(C947="","",IF(D947="MCC","-----",IF(AH947=1,"-",IF(K947="","Red",_xlfn.XLOOKUP(L947,Table_RotateWireColor[circuit],INDIRECT("Table_RotateWireColor["&amp;U947&amp;"]"))))))</f>
        <v/>
      </c>
      <c r="Y947" s="64" t="str" cm="1">
        <f t="array" aca="1" ref="Y947" ca="1">IF(C947="","",IF(D947="MCC","-----",IF(AH947&lt;=2,"-",IF(K947="","Blue",_xlfn.XLOOKUP(M947,Table_RotateWireColor[circuit],INDIRECT("Table_RotateWireColor["&amp;U947&amp;"]"))))))</f>
        <v/>
      </c>
      <c r="Z947" s="64" t="str" cm="1">
        <f t="array" aca="1" ref="Z947" ca="1">IF(C947="","",IF(D947="MCC","-----",IF(AI947&lt;&gt;1,"-",IF(K947="","White",_xlfn.XLOOKUP("N",Table_RotateWireColor[circuit],INDIRECT("Table_RotateWireColor["&amp;U947&amp;"]"))))))</f>
        <v/>
      </c>
      <c r="AA947" s="64" t="str">
        <f t="shared" si="153"/>
        <v/>
      </c>
      <c r="AB947" s="67" t="str">
        <f>IF(C947="","","PWxx-"&amp;_xlfn.XLOOKUP(C947,table_Termination[Connector],table_Termination[Abbreviation])&amp;"T-xxSALx("&amp;IF(D947="LFMC",0,IF(D947="MCC",1,3))&amp;IF(Q947="Bolt",1,0)&amp;IF(AL947="None",0,IF(AL947="1G",1,IF(AL947="4x4",2,3)))&amp;")")</f>
        <v/>
      </c>
      <c r="AC947" s="68" t="str">
        <f>IF(D947="MCC","MC Cable Wire Colors "&amp;_xlfn.XLOOKUP(C947,table_Termination[Connector],table_Termination[MCC_Wire_Colors]),"")</f>
        <v/>
      </c>
      <c r="AD947" s="69"/>
      <c r="AG947" t="e">
        <f>IF(AND(LEFT(C947,2)="L6",_xlfn.NUMBERVALUE(LEFT(U947,3))&gt;250),"1ph",_xlfn.XLOOKUP(C947,table_Termination[Connector],table_Termination[Phasing]))</f>
        <v>#N/A</v>
      </c>
      <c r="AH947" t="e">
        <f>_xlfn.XLOOKUP('Order Entry'!AG947,lookup!$O$3:$O$7,lookup!$P$3:$P$7)</f>
        <v>#N/A</v>
      </c>
      <c r="AI947" t="e">
        <f>_xlfn.XLOOKUP('Order Entry'!AG947,lookup!$O$3:$O$7,lookup!$Q$3:$Q$7)</f>
        <v>#N/A</v>
      </c>
      <c r="AJ947">
        <f t="shared" si="150"/>
        <v>0</v>
      </c>
      <c r="AK947" t="e">
        <f>_xlfn.XLOOKUP(C947,table_Termination[Connector],table_Termination[Plate_Hole])</f>
        <v>#N/A</v>
      </c>
      <c r="AL947" t="e">
        <f>_xlfn.XLOOKUP(V947,lookup!$AD$68:$AD$72,lookup!$AC$68:$AC$72)</f>
        <v>#N/A</v>
      </c>
      <c r="AM947" s="44" t="str" cm="1">
        <f t="array" ref="AM947">IF(C947="","",IF(_xlfn.XLOOKUP(C947,table_Termination[Connector],table_Termination[Plate_Hole])=1.6,{"4x4","1G"},IF(_xlfn.XLOOKUP(C947,table_Termination[Connector],table_Termination[Plate_Hole])=2.1,"4x4","None")))</f>
        <v/>
      </c>
      <c r="AO947" s="44" t="str" cm="1">
        <f t="array" ref="AO947">IF(AM947="","None",_xlfn.XLOOKUP(_xlfn.ANCHORARRAY(AM947),lookup!$AC$68:$AC$72,lookup!$AD$68:$AD$72))</f>
        <v>None</v>
      </c>
      <c r="AQ947" s="44" t="s">
        <v>283</v>
      </c>
      <c r="AR947" t="str">
        <f>IF(C947="","",_xlfn.XLOOKUP(_xlfn.XLOOKUP(C947,table_Termination[Connector],table_Termination[SQD_Breaker]),Table_Breaker[breaker],Table_Breaker[Description]))</f>
        <v/>
      </c>
      <c r="AS947" t="str">
        <f>IF(C947="","",_xlfn.XLOOKUP(_xlfn.XLOOKUP(C947,table_Termination[Connector],table_Termination[HV_Siem_Breaker]),Table_Breaker[breaker],Table_Breaker[Description],""))</f>
        <v/>
      </c>
      <c r="AT947" s="44" t="s">
        <v>283</v>
      </c>
      <c r="AU947" t="e">
        <f t="shared" si="154"/>
        <v>#N/A</v>
      </c>
      <c r="AV947" t="e">
        <f t="shared" si="155"/>
        <v>#N/A</v>
      </c>
      <c r="AW947" s="44" t="str" cm="1">
        <f t="array" ref="AW947">IF(D947="","",_xlfn.TOROW(lookup!A1128:A1140))</f>
        <v/>
      </c>
    </row>
    <row r="948" spans="1:49" x14ac:dyDescent="0.25">
      <c r="A948" s="56">
        <v>939</v>
      </c>
      <c r="B948" s="57" t="str">
        <f t="shared" si="151"/>
        <v/>
      </c>
      <c r="C948" s="58"/>
      <c r="D948" s="58"/>
      <c r="E948" s="57"/>
      <c r="F948" s="57" t="str">
        <f t="shared" si="152"/>
        <v/>
      </c>
      <c r="G948" s="57"/>
      <c r="H948" s="59"/>
      <c r="I948" s="59" t="s">
        <v>183</v>
      </c>
      <c r="J948" s="59" t="s">
        <v>183</v>
      </c>
      <c r="K948" s="59"/>
      <c r="L948" s="60" t="str">
        <f t="shared" si="156"/>
        <v/>
      </c>
      <c r="M948" s="60" t="str">
        <f t="shared" si="157"/>
        <v/>
      </c>
      <c r="N948" s="59"/>
      <c r="O948" s="59"/>
      <c r="P948" s="61"/>
      <c r="Q948" s="61"/>
      <c r="R948" s="62" t="str">
        <f>IF(C948="","",_xlfn.XLOOKUP(C948,table_Termination[Connector],table_Termination[Conduit_Size]))</f>
        <v/>
      </c>
      <c r="S948" s="63" t="str">
        <f>IF(C948="","",_xlfn.XLOOKUP(C948,table_Termination[Connector],table_Termination[Wire AWG]))</f>
        <v/>
      </c>
      <c r="T948" s="64" t="str">
        <f t="shared" si="149"/>
        <v/>
      </c>
      <c r="U948" s="65" t="str">
        <f>IF(C948="","",LEFT(_xlfn.XLOOKUP(C948,table_Termination[Connector],table_Termination[Voltage]),3))</f>
        <v/>
      </c>
      <c r="V948" s="66" t="str">
        <f t="shared" si="158"/>
        <v/>
      </c>
      <c r="W948" s="64" t="str" cm="1">
        <f t="array" aca="1" ref="W948" ca="1">IF(C948="","",IF(D948="MCC","------",IF(K948="","Black",_xlfn.XLOOKUP(K948,Table_RotateWireColor[circuit],INDIRECT("Table_RotateWireColor["&amp;U948&amp;"]")))))</f>
        <v/>
      </c>
      <c r="X948" s="64" t="str" cm="1">
        <f t="array" aca="1" ref="X948" ca="1">IF(C948="","",IF(D948="MCC","-----",IF(AH948=1,"-",IF(K948="","Red",_xlfn.XLOOKUP(L948,Table_RotateWireColor[circuit],INDIRECT("Table_RotateWireColor["&amp;U948&amp;"]"))))))</f>
        <v/>
      </c>
      <c r="Y948" s="64" t="str" cm="1">
        <f t="array" aca="1" ref="Y948" ca="1">IF(C948="","",IF(D948="MCC","-----",IF(AH948&lt;=2,"-",IF(K948="","Blue",_xlfn.XLOOKUP(M948,Table_RotateWireColor[circuit],INDIRECT("Table_RotateWireColor["&amp;U948&amp;"]"))))))</f>
        <v/>
      </c>
      <c r="Z948" s="64" t="str" cm="1">
        <f t="array" aca="1" ref="Z948" ca="1">IF(C948="","",IF(D948="MCC","-----",IF(AI948&lt;&gt;1,"-",IF(K948="","White",_xlfn.XLOOKUP("N",Table_RotateWireColor[circuit],INDIRECT("Table_RotateWireColor["&amp;U948&amp;"]"))))))</f>
        <v/>
      </c>
      <c r="AA948" s="64" t="str">
        <f t="shared" si="153"/>
        <v/>
      </c>
      <c r="AB948" s="67" t="str">
        <f>IF(C948="","","PWxx-"&amp;_xlfn.XLOOKUP(C948,table_Termination[Connector],table_Termination[Abbreviation])&amp;"T-xxSALx("&amp;IF(D948="LFMC",0,IF(D948="MCC",1,3))&amp;IF(Q948="Bolt",1,0)&amp;IF(AL948="None",0,IF(AL948="1G",1,IF(AL948="4x4",2,3)))&amp;")")</f>
        <v/>
      </c>
      <c r="AC948" s="68" t="str">
        <f>IF(D948="MCC","MC Cable Wire Colors "&amp;_xlfn.XLOOKUP(C948,table_Termination[Connector],table_Termination[MCC_Wire_Colors]),"")</f>
        <v/>
      </c>
      <c r="AD948" s="69"/>
      <c r="AG948" t="e">
        <f>IF(AND(LEFT(C948,2)="L6",_xlfn.NUMBERVALUE(LEFT(U948,3))&gt;250),"1ph",_xlfn.XLOOKUP(C948,table_Termination[Connector],table_Termination[Phasing]))</f>
        <v>#N/A</v>
      </c>
      <c r="AH948" t="e">
        <f>_xlfn.XLOOKUP('Order Entry'!AG948,lookup!$O$3:$O$7,lookup!$P$3:$P$7)</f>
        <v>#N/A</v>
      </c>
      <c r="AI948" t="e">
        <f>_xlfn.XLOOKUP('Order Entry'!AG948,lookup!$O$3:$O$7,lookup!$Q$3:$Q$7)</f>
        <v>#N/A</v>
      </c>
      <c r="AJ948">
        <f t="shared" si="150"/>
        <v>0</v>
      </c>
      <c r="AK948" t="e">
        <f>_xlfn.XLOOKUP(C948,table_Termination[Connector],table_Termination[Plate_Hole])</f>
        <v>#N/A</v>
      </c>
      <c r="AL948" t="e">
        <f>_xlfn.XLOOKUP(V948,lookup!$AD$68:$AD$72,lookup!$AC$68:$AC$72)</f>
        <v>#N/A</v>
      </c>
      <c r="AM948" s="44" t="str" cm="1">
        <f t="array" ref="AM948">IF(C948="","",IF(_xlfn.XLOOKUP(C948,table_Termination[Connector],table_Termination[Plate_Hole])=1.6,{"4x4","1G"},IF(_xlfn.XLOOKUP(C948,table_Termination[Connector],table_Termination[Plate_Hole])=2.1,"4x4","None")))</f>
        <v/>
      </c>
      <c r="AO948" s="44" t="str" cm="1">
        <f t="array" ref="AO948">IF(AM948="","None",_xlfn.XLOOKUP(_xlfn.ANCHORARRAY(AM948),lookup!$AC$68:$AC$72,lookup!$AD$68:$AD$72))</f>
        <v>None</v>
      </c>
      <c r="AQ948" s="44" t="s">
        <v>283</v>
      </c>
      <c r="AR948" t="str">
        <f>IF(C948="","",_xlfn.XLOOKUP(_xlfn.XLOOKUP(C948,table_Termination[Connector],table_Termination[SQD_Breaker]),Table_Breaker[breaker],Table_Breaker[Description]))</f>
        <v/>
      </c>
      <c r="AS948" t="str">
        <f>IF(C948="","",_xlfn.XLOOKUP(_xlfn.XLOOKUP(C948,table_Termination[Connector],table_Termination[HV_Siem_Breaker]),Table_Breaker[breaker],Table_Breaker[Description],""))</f>
        <v/>
      </c>
      <c r="AT948" s="44" t="s">
        <v>283</v>
      </c>
      <c r="AU948" t="e">
        <f t="shared" si="154"/>
        <v>#N/A</v>
      </c>
      <c r="AV948" t="e">
        <f t="shared" si="155"/>
        <v>#N/A</v>
      </c>
      <c r="AW948" s="44" t="str" cm="1">
        <f t="array" ref="AW948">IF(D948="","",_xlfn.TOROW(lookup!A1129:A1141))</f>
        <v/>
      </c>
    </row>
    <row r="949" spans="1:49" x14ac:dyDescent="0.25">
      <c r="A949" s="56">
        <v>940</v>
      </c>
      <c r="B949" s="57" t="str">
        <f t="shared" si="151"/>
        <v/>
      </c>
      <c r="C949" s="58"/>
      <c r="D949" s="58"/>
      <c r="E949" s="57"/>
      <c r="F949" s="57" t="str">
        <f t="shared" si="152"/>
        <v/>
      </c>
      <c r="G949" s="57"/>
      <c r="H949" s="59"/>
      <c r="I949" s="59" t="s">
        <v>183</v>
      </c>
      <c r="J949" s="59" t="s">
        <v>183</v>
      </c>
      <c r="K949" s="59"/>
      <c r="L949" s="60" t="str">
        <f t="shared" si="156"/>
        <v/>
      </c>
      <c r="M949" s="60" t="str">
        <f t="shared" si="157"/>
        <v/>
      </c>
      <c r="N949" s="59"/>
      <c r="O949" s="59"/>
      <c r="P949" s="61"/>
      <c r="Q949" s="61"/>
      <c r="R949" s="62" t="str">
        <f>IF(C949="","",_xlfn.XLOOKUP(C949,table_Termination[Connector],table_Termination[Conduit_Size]))</f>
        <v/>
      </c>
      <c r="S949" s="63" t="str">
        <f>IF(C949="","",_xlfn.XLOOKUP(C949,table_Termination[Connector],table_Termination[Wire AWG]))</f>
        <v/>
      </c>
      <c r="T949" s="64" t="str">
        <f t="shared" si="149"/>
        <v/>
      </c>
      <c r="U949" s="65" t="str">
        <f>IF(C949="","",LEFT(_xlfn.XLOOKUP(C949,table_Termination[Connector],table_Termination[Voltage]),3))</f>
        <v/>
      </c>
      <c r="V949" s="66" t="str">
        <f t="shared" si="158"/>
        <v/>
      </c>
      <c r="W949" s="64" t="str" cm="1">
        <f t="array" aca="1" ref="W949" ca="1">IF(C949="","",IF(D949="MCC","------",IF(K949="","Black",_xlfn.XLOOKUP(K949,Table_RotateWireColor[circuit],INDIRECT("Table_RotateWireColor["&amp;U949&amp;"]")))))</f>
        <v/>
      </c>
      <c r="X949" s="64" t="str" cm="1">
        <f t="array" aca="1" ref="X949" ca="1">IF(C949="","",IF(D949="MCC","-----",IF(AH949=1,"-",IF(K949="","Red",_xlfn.XLOOKUP(L949,Table_RotateWireColor[circuit],INDIRECT("Table_RotateWireColor["&amp;U949&amp;"]"))))))</f>
        <v/>
      </c>
      <c r="Y949" s="64" t="str" cm="1">
        <f t="array" aca="1" ref="Y949" ca="1">IF(C949="","",IF(D949="MCC","-----",IF(AH949&lt;=2,"-",IF(K949="","Blue",_xlfn.XLOOKUP(M949,Table_RotateWireColor[circuit],INDIRECT("Table_RotateWireColor["&amp;U949&amp;"]"))))))</f>
        <v/>
      </c>
      <c r="Z949" s="64" t="str" cm="1">
        <f t="array" aca="1" ref="Z949" ca="1">IF(C949="","",IF(D949="MCC","-----",IF(AI949&lt;&gt;1,"-",IF(K949="","White",_xlfn.XLOOKUP("N",Table_RotateWireColor[circuit],INDIRECT("Table_RotateWireColor["&amp;U949&amp;"]"))))))</f>
        <v/>
      </c>
      <c r="AA949" s="64" t="str">
        <f t="shared" si="153"/>
        <v/>
      </c>
      <c r="AB949" s="67" t="str">
        <f>IF(C949="","","PWxx-"&amp;_xlfn.XLOOKUP(C949,table_Termination[Connector],table_Termination[Abbreviation])&amp;"T-xxSALx("&amp;IF(D949="LFMC",0,IF(D949="MCC",1,3))&amp;IF(Q949="Bolt",1,0)&amp;IF(AL949="None",0,IF(AL949="1G",1,IF(AL949="4x4",2,3)))&amp;")")</f>
        <v/>
      </c>
      <c r="AC949" s="68" t="str">
        <f>IF(D949="MCC","MC Cable Wire Colors "&amp;_xlfn.XLOOKUP(C949,table_Termination[Connector],table_Termination[MCC_Wire_Colors]),"")</f>
        <v/>
      </c>
      <c r="AD949" s="69"/>
      <c r="AG949" t="e">
        <f>IF(AND(LEFT(C949,2)="L6",_xlfn.NUMBERVALUE(LEFT(U949,3))&gt;250),"1ph",_xlfn.XLOOKUP(C949,table_Termination[Connector],table_Termination[Phasing]))</f>
        <v>#N/A</v>
      </c>
      <c r="AH949" t="e">
        <f>_xlfn.XLOOKUP('Order Entry'!AG949,lookup!$O$3:$O$7,lookup!$P$3:$P$7)</f>
        <v>#N/A</v>
      </c>
      <c r="AI949" t="e">
        <f>_xlfn.XLOOKUP('Order Entry'!AG949,lookup!$O$3:$O$7,lookup!$Q$3:$Q$7)</f>
        <v>#N/A</v>
      </c>
      <c r="AJ949">
        <f t="shared" si="150"/>
        <v>0</v>
      </c>
      <c r="AK949" t="e">
        <f>_xlfn.XLOOKUP(C949,table_Termination[Connector],table_Termination[Plate_Hole])</f>
        <v>#N/A</v>
      </c>
      <c r="AL949" t="e">
        <f>_xlfn.XLOOKUP(V949,lookup!$AD$68:$AD$72,lookup!$AC$68:$AC$72)</f>
        <v>#N/A</v>
      </c>
      <c r="AM949" s="44" t="str" cm="1">
        <f t="array" ref="AM949">IF(C949="","",IF(_xlfn.XLOOKUP(C949,table_Termination[Connector],table_Termination[Plate_Hole])=1.6,{"4x4","1G"},IF(_xlfn.XLOOKUP(C949,table_Termination[Connector],table_Termination[Plate_Hole])=2.1,"4x4","None")))</f>
        <v/>
      </c>
      <c r="AO949" s="44" t="str" cm="1">
        <f t="array" ref="AO949">IF(AM949="","None",_xlfn.XLOOKUP(_xlfn.ANCHORARRAY(AM949),lookup!$AC$68:$AC$72,lookup!$AD$68:$AD$72))</f>
        <v>None</v>
      </c>
      <c r="AQ949" s="44" t="s">
        <v>283</v>
      </c>
      <c r="AR949" t="str">
        <f>IF(C949="","",_xlfn.XLOOKUP(_xlfn.XLOOKUP(C949,table_Termination[Connector],table_Termination[SQD_Breaker]),Table_Breaker[breaker],Table_Breaker[Description]))</f>
        <v/>
      </c>
      <c r="AS949" t="str">
        <f>IF(C949="","",_xlfn.XLOOKUP(_xlfn.XLOOKUP(C949,table_Termination[Connector],table_Termination[HV_Siem_Breaker]),Table_Breaker[breaker],Table_Breaker[Description],""))</f>
        <v/>
      </c>
      <c r="AT949" s="44" t="s">
        <v>283</v>
      </c>
      <c r="AU949" t="e">
        <f t="shared" si="154"/>
        <v>#N/A</v>
      </c>
      <c r="AV949" t="e">
        <f t="shared" si="155"/>
        <v>#N/A</v>
      </c>
      <c r="AW949" s="44" t="str" cm="1">
        <f t="array" ref="AW949">IF(D949="","",_xlfn.TOROW(lookup!A1130:A1142))</f>
        <v/>
      </c>
    </row>
    <row r="950" spans="1:49" x14ac:dyDescent="0.25">
      <c r="A950" s="56">
        <v>941</v>
      </c>
      <c r="B950" s="57" t="str">
        <f t="shared" si="151"/>
        <v/>
      </c>
      <c r="C950" s="58"/>
      <c r="D950" s="58"/>
      <c r="E950" s="57"/>
      <c r="F950" s="57" t="str">
        <f t="shared" si="152"/>
        <v/>
      </c>
      <c r="G950" s="57"/>
      <c r="H950" s="59"/>
      <c r="I950" s="59" t="s">
        <v>183</v>
      </c>
      <c r="J950" s="59" t="s">
        <v>183</v>
      </c>
      <c r="K950" s="59"/>
      <c r="L950" s="60" t="str">
        <f t="shared" si="156"/>
        <v/>
      </c>
      <c r="M950" s="60" t="str">
        <f t="shared" si="157"/>
        <v/>
      </c>
      <c r="N950" s="59"/>
      <c r="O950" s="59"/>
      <c r="P950" s="61"/>
      <c r="Q950" s="61"/>
      <c r="R950" s="62" t="str">
        <f>IF(C950="","",_xlfn.XLOOKUP(C950,table_Termination[Connector],table_Termination[Conduit_Size]))</f>
        <v/>
      </c>
      <c r="S950" s="63" t="str">
        <f>IF(C950="","",_xlfn.XLOOKUP(C950,table_Termination[Connector],table_Termination[Wire AWG]))</f>
        <v/>
      </c>
      <c r="T950" s="64" t="str">
        <f t="shared" si="149"/>
        <v/>
      </c>
      <c r="U950" s="65" t="str">
        <f>IF(C950="","",LEFT(_xlfn.XLOOKUP(C950,table_Termination[Connector],table_Termination[Voltage]),3))</f>
        <v/>
      </c>
      <c r="V950" s="66" t="str">
        <f t="shared" si="158"/>
        <v/>
      </c>
      <c r="W950" s="64" t="str" cm="1">
        <f t="array" aca="1" ref="W950" ca="1">IF(C950="","",IF(D950="MCC","------",IF(K950="","Black",_xlfn.XLOOKUP(K950,Table_RotateWireColor[circuit],INDIRECT("Table_RotateWireColor["&amp;U950&amp;"]")))))</f>
        <v/>
      </c>
      <c r="X950" s="64" t="str" cm="1">
        <f t="array" aca="1" ref="X950" ca="1">IF(C950="","",IF(D950="MCC","-----",IF(AH950=1,"-",IF(K950="","Red",_xlfn.XLOOKUP(L950,Table_RotateWireColor[circuit],INDIRECT("Table_RotateWireColor["&amp;U950&amp;"]"))))))</f>
        <v/>
      </c>
      <c r="Y950" s="64" t="str" cm="1">
        <f t="array" aca="1" ref="Y950" ca="1">IF(C950="","",IF(D950="MCC","-----",IF(AH950&lt;=2,"-",IF(K950="","Blue",_xlfn.XLOOKUP(M950,Table_RotateWireColor[circuit],INDIRECT("Table_RotateWireColor["&amp;U950&amp;"]"))))))</f>
        <v/>
      </c>
      <c r="Z950" s="64" t="str" cm="1">
        <f t="array" aca="1" ref="Z950" ca="1">IF(C950="","",IF(D950="MCC","-----",IF(AI950&lt;&gt;1,"-",IF(K950="","White",_xlfn.XLOOKUP("N",Table_RotateWireColor[circuit],INDIRECT("Table_RotateWireColor["&amp;U950&amp;"]"))))))</f>
        <v/>
      </c>
      <c r="AA950" s="64" t="str">
        <f t="shared" si="153"/>
        <v/>
      </c>
      <c r="AB950" s="67" t="str">
        <f>IF(C950="","","PWxx-"&amp;_xlfn.XLOOKUP(C950,table_Termination[Connector],table_Termination[Abbreviation])&amp;"T-xxSALx("&amp;IF(D950="LFMC",0,IF(D950="MCC",1,3))&amp;IF(Q950="Bolt",1,0)&amp;IF(AL950="None",0,IF(AL950="1G",1,IF(AL950="4x4",2,3)))&amp;")")</f>
        <v/>
      </c>
      <c r="AC950" s="68" t="str">
        <f>IF(D950="MCC","MC Cable Wire Colors "&amp;_xlfn.XLOOKUP(C950,table_Termination[Connector],table_Termination[MCC_Wire_Colors]),"")</f>
        <v/>
      </c>
      <c r="AD950" s="69"/>
      <c r="AG950" t="e">
        <f>IF(AND(LEFT(C950,2)="L6",_xlfn.NUMBERVALUE(LEFT(U950,3))&gt;250),"1ph",_xlfn.XLOOKUP(C950,table_Termination[Connector],table_Termination[Phasing]))</f>
        <v>#N/A</v>
      </c>
      <c r="AH950" t="e">
        <f>_xlfn.XLOOKUP('Order Entry'!AG950,lookup!$O$3:$O$7,lookup!$P$3:$P$7)</f>
        <v>#N/A</v>
      </c>
      <c r="AI950" t="e">
        <f>_xlfn.XLOOKUP('Order Entry'!AG950,lookup!$O$3:$O$7,lookup!$Q$3:$Q$7)</f>
        <v>#N/A</v>
      </c>
      <c r="AJ950">
        <f t="shared" si="150"/>
        <v>0</v>
      </c>
      <c r="AK950" t="e">
        <f>_xlfn.XLOOKUP(C950,table_Termination[Connector],table_Termination[Plate_Hole])</f>
        <v>#N/A</v>
      </c>
      <c r="AL950" t="e">
        <f>_xlfn.XLOOKUP(V950,lookup!$AD$68:$AD$72,lookup!$AC$68:$AC$72)</f>
        <v>#N/A</v>
      </c>
      <c r="AM950" s="44" t="str" cm="1">
        <f t="array" ref="AM950">IF(C950="","",IF(_xlfn.XLOOKUP(C950,table_Termination[Connector],table_Termination[Plate_Hole])=1.6,{"4x4","1G"},IF(_xlfn.XLOOKUP(C950,table_Termination[Connector],table_Termination[Plate_Hole])=2.1,"4x4","None")))</f>
        <v/>
      </c>
      <c r="AO950" s="44" t="str" cm="1">
        <f t="array" ref="AO950">IF(AM950="","None",_xlfn.XLOOKUP(_xlfn.ANCHORARRAY(AM950),lookup!$AC$68:$AC$72,lookup!$AD$68:$AD$72))</f>
        <v>None</v>
      </c>
      <c r="AQ950" s="44" t="s">
        <v>283</v>
      </c>
      <c r="AR950" t="str">
        <f>IF(C950="","",_xlfn.XLOOKUP(_xlfn.XLOOKUP(C950,table_Termination[Connector],table_Termination[SQD_Breaker]),Table_Breaker[breaker],Table_Breaker[Description]))</f>
        <v/>
      </c>
      <c r="AS950" t="str">
        <f>IF(C950="","",_xlfn.XLOOKUP(_xlfn.XLOOKUP(C950,table_Termination[Connector],table_Termination[HV_Siem_Breaker]),Table_Breaker[breaker],Table_Breaker[Description],""))</f>
        <v/>
      </c>
      <c r="AT950" s="44" t="s">
        <v>283</v>
      </c>
      <c r="AU950" t="e">
        <f t="shared" si="154"/>
        <v>#N/A</v>
      </c>
      <c r="AV950" t="e">
        <f t="shared" si="155"/>
        <v>#N/A</v>
      </c>
      <c r="AW950" s="44" t="str" cm="1">
        <f t="array" ref="AW950">IF(D950="","",_xlfn.TOROW(lookup!A1131:A1143))</f>
        <v/>
      </c>
    </row>
    <row r="951" spans="1:49" x14ac:dyDescent="0.25">
      <c r="A951" s="56">
        <v>942</v>
      </c>
      <c r="B951" s="57" t="str">
        <f t="shared" si="151"/>
        <v/>
      </c>
      <c r="C951" s="58"/>
      <c r="D951" s="58"/>
      <c r="E951" s="57"/>
      <c r="F951" s="57" t="str">
        <f t="shared" si="152"/>
        <v/>
      </c>
      <c r="G951" s="57"/>
      <c r="H951" s="59"/>
      <c r="I951" s="59" t="s">
        <v>183</v>
      </c>
      <c r="J951" s="59" t="s">
        <v>183</v>
      </c>
      <c r="K951" s="59"/>
      <c r="L951" s="60" t="str">
        <f t="shared" si="156"/>
        <v/>
      </c>
      <c r="M951" s="60" t="str">
        <f t="shared" si="157"/>
        <v/>
      </c>
      <c r="N951" s="59"/>
      <c r="O951" s="59"/>
      <c r="P951" s="61"/>
      <c r="Q951" s="61"/>
      <c r="R951" s="62" t="str">
        <f>IF(C951="","",_xlfn.XLOOKUP(C951,table_Termination[Connector],table_Termination[Conduit_Size]))</f>
        <v/>
      </c>
      <c r="S951" s="63" t="str">
        <f>IF(C951="","",_xlfn.XLOOKUP(C951,table_Termination[Connector],table_Termination[Wire AWG]))</f>
        <v/>
      </c>
      <c r="T951" s="64" t="str">
        <f t="shared" si="149"/>
        <v/>
      </c>
      <c r="U951" s="65" t="str">
        <f>IF(C951="","",LEFT(_xlfn.XLOOKUP(C951,table_Termination[Connector],table_Termination[Voltage]),3))</f>
        <v/>
      </c>
      <c r="V951" s="66" t="str">
        <f t="shared" si="158"/>
        <v/>
      </c>
      <c r="W951" s="64" t="str" cm="1">
        <f t="array" aca="1" ref="W951" ca="1">IF(C951="","",IF(D951="MCC","------",IF(K951="","Black",_xlfn.XLOOKUP(K951,Table_RotateWireColor[circuit],INDIRECT("Table_RotateWireColor["&amp;U951&amp;"]")))))</f>
        <v/>
      </c>
      <c r="X951" s="64" t="str" cm="1">
        <f t="array" aca="1" ref="X951" ca="1">IF(C951="","",IF(D951="MCC","-----",IF(AH951=1,"-",IF(K951="","Red",_xlfn.XLOOKUP(L951,Table_RotateWireColor[circuit],INDIRECT("Table_RotateWireColor["&amp;U951&amp;"]"))))))</f>
        <v/>
      </c>
      <c r="Y951" s="64" t="str" cm="1">
        <f t="array" aca="1" ref="Y951" ca="1">IF(C951="","",IF(D951="MCC","-----",IF(AH951&lt;=2,"-",IF(K951="","Blue",_xlfn.XLOOKUP(M951,Table_RotateWireColor[circuit],INDIRECT("Table_RotateWireColor["&amp;U951&amp;"]"))))))</f>
        <v/>
      </c>
      <c r="Z951" s="64" t="str" cm="1">
        <f t="array" aca="1" ref="Z951" ca="1">IF(C951="","",IF(D951="MCC","-----",IF(AI951&lt;&gt;1,"-",IF(K951="","White",_xlfn.XLOOKUP("N",Table_RotateWireColor[circuit],INDIRECT("Table_RotateWireColor["&amp;U951&amp;"]"))))))</f>
        <v/>
      </c>
      <c r="AA951" s="64" t="str">
        <f t="shared" si="153"/>
        <v/>
      </c>
      <c r="AB951" s="67" t="str">
        <f>IF(C951="","","PWxx-"&amp;_xlfn.XLOOKUP(C951,table_Termination[Connector],table_Termination[Abbreviation])&amp;"T-xxSALx("&amp;IF(D951="LFMC",0,IF(D951="MCC",1,3))&amp;IF(Q951="Bolt",1,0)&amp;IF(AL951="None",0,IF(AL951="1G",1,IF(AL951="4x4",2,3)))&amp;")")</f>
        <v/>
      </c>
      <c r="AC951" s="68" t="str">
        <f>IF(D951="MCC","MC Cable Wire Colors "&amp;_xlfn.XLOOKUP(C951,table_Termination[Connector],table_Termination[MCC_Wire_Colors]),"")</f>
        <v/>
      </c>
      <c r="AD951" s="69"/>
      <c r="AG951" t="e">
        <f>IF(AND(LEFT(C951,2)="L6",_xlfn.NUMBERVALUE(LEFT(U951,3))&gt;250),"1ph",_xlfn.XLOOKUP(C951,table_Termination[Connector],table_Termination[Phasing]))</f>
        <v>#N/A</v>
      </c>
      <c r="AH951" t="e">
        <f>_xlfn.XLOOKUP('Order Entry'!AG951,lookup!$O$3:$O$7,lookup!$P$3:$P$7)</f>
        <v>#N/A</v>
      </c>
      <c r="AI951" t="e">
        <f>_xlfn.XLOOKUP('Order Entry'!AG951,lookup!$O$3:$O$7,lookup!$Q$3:$Q$7)</f>
        <v>#N/A</v>
      </c>
      <c r="AJ951">
        <f t="shared" si="150"/>
        <v>0</v>
      </c>
      <c r="AK951" t="e">
        <f>_xlfn.XLOOKUP(C951,table_Termination[Connector],table_Termination[Plate_Hole])</f>
        <v>#N/A</v>
      </c>
      <c r="AL951" t="e">
        <f>_xlfn.XLOOKUP(V951,lookup!$AD$68:$AD$72,lookup!$AC$68:$AC$72)</f>
        <v>#N/A</v>
      </c>
      <c r="AM951" s="44" t="str" cm="1">
        <f t="array" ref="AM951">IF(C951="","",IF(_xlfn.XLOOKUP(C951,table_Termination[Connector],table_Termination[Plate_Hole])=1.6,{"4x4","1G"},IF(_xlfn.XLOOKUP(C951,table_Termination[Connector],table_Termination[Plate_Hole])=2.1,"4x4","None")))</f>
        <v/>
      </c>
      <c r="AO951" s="44" t="str" cm="1">
        <f t="array" ref="AO951">IF(AM951="","None",_xlfn.XLOOKUP(_xlfn.ANCHORARRAY(AM951),lookup!$AC$68:$AC$72,lookup!$AD$68:$AD$72))</f>
        <v>None</v>
      </c>
      <c r="AQ951" s="44" t="s">
        <v>283</v>
      </c>
      <c r="AR951" t="str">
        <f>IF(C951="","",_xlfn.XLOOKUP(_xlfn.XLOOKUP(C951,table_Termination[Connector],table_Termination[SQD_Breaker]),Table_Breaker[breaker],Table_Breaker[Description]))</f>
        <v/>
      </c>
      <c r="AS951" t="str">
        <f>IF(C951="","",_xlfn.XLOOKUP(_xlfn.XLOOKUP(C951,table_Termination[Connector],table_Termination[HV_Siem_Breaker]),Table_Breaker[breaker],Table_Breaker[Description],""))</f>
        <v/>
      </c>
      <c r="AT951" s="44" t="s">
        <v>283</v>
      </c>
      <c r="AU951" t="e">
        <f t="shared" si="154"/>
        <v>#N/A</v>
      </c>
      <c r="AV951" t="e">
        <f t="shared" si="155"/>
        <v>#N/A</v>
      </c>
      <c r="AW951" s="44" t="str" cm="1">
        <f t="array" ref="AW951">IF(D951="","",_xlfn.TOROW(lookup!A1132:A1144))</f>
        <v/>
      </c>
    </row>
    <row r="952" spans="1:49" x14ac:dyDescent="0.25">
      <c r="A952" s="56">
        <v>943</v>
      </c>
      <c r="B952" s="57" t="str">
        <f t="shared" si="151"/>
        <v/>
      </c>
      <c r="C952" s="58"/>
      <c r="D952" s="58"/>
      <c r="E952" s="57"/>
      <c r="F952" s="57" t="str">
        <f t="shared" si="152"/>
        <v/>
      </c>
      <c r="G952" s="57"/>
      <c r="H952" s="59"/>
      <c r="I952" s="59" t="s">
        <v>183</v>
      </c>
      <c r="J952" s="59" t="s">
        <v>183</v>
      </c>
      <c r="K952" s="59"/>
      <c r="L952" s="60" t="str">
        <f t="shared" si="156"/>
        <v/>
      </c>
      <c r="M952" s="60" t="str">
        <f t="shared" si="157"/>
        <v/>
      </c>
      <c r="N952" s="59"/>
      <c r="O952" s="59"/>
      <c r="P952" s="61"/>
      <c r="Q952" s="61"/>
      <c r="R952" s="62" t="str">
        <f>IF(C952="","",_xlfn.XLOOKUP(C952,table_Termination[Connector],table_Termination[Conduit_Size]))</f>
        <v/>
      </c>
      <c r="S952" s="63" t="str">
        <f>IF(C952="","",_xlfn.XLOOKUP(C952,table_Termination[Connector],table_Termination[Wire AWG]))</f>
        <v/>
      </c>
      <c r="T952" s="64" t="str">
        <f t="shared" si="149"/>
        <v/>
      </c>
      <c r="U952" s="65" t="str">
        <f>IF(C952="","",LEFT(_xlfn.XLOOKUP(C952,table_Termination[Connector],table_Termination[Voltage]),3))</f>
        <v/>
      </c>
      <c r="V952" s="66" t="str">
        <f t="shared" si="158"/>
        <v/>
      </c>
      <c r="W952" s="64" t="str" cm="1">
        <f t="array" aca="1" ref="W952" ca="1">IF(C952="","",IF(D952="MCC","------",IF(K952="","Black",_xlfn.XLOOKUP(K952,Table_RotateWireColor[circuit],INDIRECT("Table_RotateWireColor["&amp;U952&amp;"]")))))</f>
        <v/>
      </c>
      <c r="X952" s="64" t="str" cm="1">
        <f t="array" aca="1" ref="X952" ca="1">IF(C952="","",IF(D952="MCC","-----",IF(AH952=1,"-",IF(K952="","Red",_xlfn.XLOOKUP(L952,Table_RotateWireColor[circuit],INDIRECT("Table_RotateWireColor["&amp;U952&amp;"]"))))))</f>
        <v/>
      </c>
      <c r="Y952" s="64" t="str" cm="1">
        <f t="array" aca="1" ref="Y952" ca="1">IF(C952="","",IF(D952="MCC","-----",IF(AH952&lt;=2,"-",IF(K952="","Blue",_xlfn.XLOOKUP(M952,Table_RotateWireColor[circuit],INDIRECT("Table_RotateWireColor["&amp;U952&amp;"]"))))))</f>
        <v/>
      </c>
      <c r="Z952" s="64" t="str" cm="1">
        <f t="array" aca="1" ref="Z952" ca="1">IF(C952="","",IF(D952="MCC","-----",IF(AI952&lt;&gt;1,"-",IF(K952="","White",_xlfn.XLOOKUP("N",Table_RotateWireColor[circuit],INDIRECT("Table_RotateWireColor["&amp;U952&amp;"]"))))))</f>
        <v/>
      </c>
      <c r="AA952" s="64" t="str">
        <f t="shared" si="153"/>
        <v/>
      </c>
      <c r="AB952" s="67" t="str">
        <f>IF(C952="","","PWxx-"&amp;_xlfn.XLOOKUP(C952,table_Termination[Connector],table_Termination[Abbreviation])&amp;"T-xxSALx("&amp;IF(D952="LFMC",0,IF(D952="MCC",1,3))&amp;IF(Q952="Bolt",1,0)&amp;IF(AL952="None",0,IF(AL952="1G",1,IF(AL952="4x4",2,3)))&amp;")")</f>
        <v/>
      </c>
      <c r="AC952" s="68" t="str">
        <f>IF(D952="MCC","MC Cable Wire Colors "&amp;_xlfn.XLOOKUP(C952,table_Termination[Connector],table_Termination[MCC_Wire_Colors]),"")</f>
        <v/>
      </c>
      <c r="AD952" s="69"/>
      <c r="AG952" t="e">
        <f>IF(AND(LEFT(C952,2)="L6",_xlfn.NUMBERVALUE(LEFT(U952,3))&gt;250),"1ph",_xlfn.XLOOKUP(C952,table_Termination[Connector],table_Termination[Phasing]))</f>
        <v>#N/A</v>
      </c>
      <c r="AH952" t="e">
        <f>_xlfn.XLOOKUP('Order Entry'!AG952,lookup!$O$3:$O$7,lookup!$P$3:$P$7)</f>
        <v>#N/A</v>
      </c>
      <c r="AI952" t="e">
        <f>_xlfn.XLOOKUP('Order Entry'!AG952,lookup!$O$3:$O$7,lookup!$Q$3:$Q$7)</f>
        <v>#N/A</v>
      </c>
      <c r="AJ952">
        <f t="shared" si="150"/>
        <v>0</v>
      </c>
      <c r="AK952" t="e">
        <f>_xlfn.XLOOKUP(C952,table_Termination[Connector],table_Termination[Plate_Hole])</f>
        <v>#N/A</v>
      </c>
      <c r="AL952" t="e">
        <f>_xlfn.XLOOKUP(V952,lookup!$AD$68:$AD$72,lookup!$AC$68:$AC$72)</f>
        <v>#N/A</v>
      </c>
      <c r="AM952" s="44" t="str" cm="1">
        <f t="array" ref="AM952">IF(C952="","",IF(_xlfn.XLOOKUP(C952,table_Termination[Connector],table_Termination[Plate_Hole])=1.6,{"4x4","1G"},IF(_xlfn.XLOOKUP(C952,table_Termination[Connector],table_Termination[Plate_Hole])=2.1,"4x4","None")))</f>
        <v/>
      </c>
      <c r="AO952" s="44" t="str" cm="1">
        <f t="array" ref="AO952">IF(AM952="","None",_xlfn.XLOOKUP(_xlfn.ANCHORARRAY(AM952),lookup!$AC$68:$AC$72,lookup!$AD$68:$AD$72))</f>
        <v>None</v>
      </c>
      <c r="AQ952" s="44" t="s">
        <v>283</v>
      </c>
      <c r="AR952" t="str">
        <f>IF(C952="","",_xlfn.XLOOKUP(_xlfn.XLOOKUP(C952,table_Termination[Connector],table_Termination[SQD_Breaker]),Table_Breaker[breaker],Table_Breaker[Description]))</f>
        <v/>
      </c>
      <c r="AS952" t="str">
        <f>IF(C952="","",_xlfn.XLOOKUP(_xlfn.XLOOKUP(C952,table_Termination[Connector],table_Termination[HV_Siem_Breaker]),Table_Breaker[breaker],Table_Breaker[Description],""))</f>
        <v/>
      </c>
      <c r="AT952" s="44" t="s">
        <v>283</v>
      </c>
      <c r="AU952" t="e">
        <f t="shared" si="154"/>
        <v>#N/A</v>
      </c>
      <c r="AV952" t="e">
        <f t="shared" si="155"/>
        <v>#N/A</v>
      </c>
      <c r="AW952" s="44" t="str" cm="1">
        <f t="array" ref="AW952">IF(D952="","",_xlfn.TOROW(lookup!A1133:A1145))</f>
        <v/>
      </c>
    </row>
    <row r="953" spans="1:49" x14ac:dyDescent="0.25">
      <c r="A953" s="56">
        <v>944</v>
      </c>
      <c r="B953" s="57" t="str">
        <f t="shared" si="151"/>
        <v/>
      </c>
      <c r="C953" s="58"/>
      <c r="D953" s="58"/>
      <c r="E953" s="57"/>
      <c r="F953" s="57" t="str">
        <f t="shared" si="152"/>
        <v/>
      </c>
      <c r="G953" s="57"/>
      <c r="H953" s="59"/>
      <c r="I953" s="59" t="s">
        <v>183</v>
      </c>
      <c r="J953" s="59" t="s">
        <v>183</v>
      </c>
      <c r="K953" s="59"/>
      <c r="L953" s="60" t="str">
        <f t="shared" si="156"/>
        <v/>
      </c>
      <c r="M953" s="60" t="str">
        <f t="shared" si="157"/>
        <v/>
      </c>
      <c r="N953" s="59"/>
      <c r="O953" s="59"/>
      <c r="P953" s="61"/>
      <c r="Q953" s="61"/>
      <c r="R953" s="62" t="str">
        <f>IF(C953="","",_xlfn.XLOOKUP(C953,table_Termination[Connector],table_Termination[Conduit_Size]))</f>
        <v/>
      </c>
      <c r="S953" s="63" t="str">
        <f>IF(C953="","",_xlfn.XLOOKUP(C953,table_Termination[Connector],table_Termination[Wire AWG]))</f>
        <v/>
      </c>
      <c r="T953" s="64" t="str">
        <f t="shared" si="149"/>
        <v/>
      </c>
      <c r="U953" s="65" t="str">
        <f>IF(C953="","",LEFT(_xlfn.XLOOKUP(C953,table_Termination[Connector],table_Termination[Voltage]),3))</f>
        <v/>
      </c>
      <c r="V953" s="66" t="str">
        <f t="shared" si="158"/>
        <v/>
      </c>
      <c r="W953" s="64" t="str" cm="1">
        <f t="array" aca="1" ref="W953" ca="1">IF(C953="","",IF(D953="MCC","------",IF(K953="","Black",_xlfn.XLOOKUP(K953,Table_RotateWireColor[circuit],INDIRECT("Table_RotateWireColor["&amp;U953&amp;"]")))))</f>
        <v/>
      </c>
      <c r="X953" s="64" t="str" cm="1">
        <f t="array" aca="1" ref="X953" ca="1">IF(C953="","",IF(D953="MCC","-----",IF(AH953=1,"-",IF(K953="","Red",_xlfn.XLOOKUP(L953,Table_RotateWireColor[circuit],INDIRECT("Table_RotateWireColor["&amp;U953&amp;"]"))))))</f>
        <v/>
      </c>
      <c r="Y953" s="64" t="str" cm="1">
        <f t="array" aca="1" ref="Y953" ca="1">IF(C953="","",IF(D953="MCC","-----",IF(AH953&lt;=2,"-",IF(K953="","Blue",_xlfn.XLOOKUP(M953,Table_RotateWireColor[circuit],INDIRECT("Table_RotateWireColor["&amp;U953&amp;"]"))))))</f>
        <v/>
      </c>
      <c r="Z953" s="64" t="str" cm="1">
        <f t="array" aca="1" ref="Z953" ca="1">IF(C953="","",IF(D953="MCC","-----",IF(AI953&lt;&gt;1,"-",IF(K953="","White",_xlfn.XLOOKUP("N",Table_RotateWireColor[circuit],INDIRECT("Table_RotateWireColor["&amp;U953&amp;"]"))))))</f>
        <v/>
      </c>
      <c r="AA953" s="64" t="str">
        <f t="shared" si="153"/>
        <v/>
      </c>
      <c r="AB953" s="67" t="str">
        <f>IF(C953="","","PWxx-"&amp;_xlfn.XLOOKUP(C953,table_Termination[Connector],table_Termination[Abbreviation])&amp;"T-xxSALx("&amp;IF(D953="LFMC",0,IF(D953="MCC",1,3))&amp;IF(Q953="Bolt",1,0)&amp;IF(AL953="None",0,IF(AL953="1G",1,IF(AL953="4x4",2,3)))&amp;")")</f>
        <v/>
      </c>
      <c r="AC953" s="68" t="str">
        <f>IF(D953="MCC","MC Cable Wire Colors "&amp;_xlfn.XLOOKUP(C953,table_Termination[Connector],table_Termination[MCC_Wire_Colors]),"")</f>
        <v/>
      </c>
      <c r="AD953" s="69"/>
      <c r="AG953" t="e">
        <f>IF(AND(LEFT(C953,2)="L6",_xlfn.NUMBERVALUE(LEFT(U953,3))&gt;250),"1ph",_xlfn.XLOOKUP(C953,table_Termination[Connector],table_Termination[Phasing]))</f>
        <v>#N/A</v>
      </c>
      <c r="AH953" t="e">
        <f>_xlfn.XLOOKUP('Order Entry'!AG953,lookup!$O$3:$O$7,lookup!$P$3:$P$7)</f>
        <v>#N/A</v>
      </c>
      <c r="AI953" t="e">
        <f>_xlfn.XLOOKUP('Order Entry'!AG953,lookup!$O$3:$O$7,lookup!$Q$3:$Q$7)</f>
        <v>#N/A</v>
      </c>
      <c r="AJ953">
        <f t="shared" si="150"/>
        <v>0</v>
      </c>
      <c r="AK953" t="e">
        <f>_xlfn.XLOOKUP(C953,table_Termination[Connector],table_Termination[Plate_Hole])</f>
        <v>#N/A</v>
      </c>
      <c r="AL953" t="e">
        <f>_xlfn.XLOOKUP(V953,lookup!$AD$68:$AD$72,lookup!$AC$68:$AC$72)</f>
        <v>#N/A</v>
      </c>
      <c r="AM953" s="44" t="str" cm="1">
        <f t="array" ref="AM953">IF(C953="","",IF(_xlfn.XLOOKUP(C953,table_Termination[Connector],table_Termination[Plate_Hole])=1.6,{"4x4","1G"},IF(_xlfn.XLOOKUP(C953,table_Termination[Connector],table_Termination[Plate_Hole])=2.1,"4x4","None")))</f>
        <v/>
      </c>
      <c r="AO953" s="44" t="str" cm="1">
        <f t="array" ref="AO953">IF(AM953="","None",_xlfn.XLOOKUP(_xlfn.ANCHORARRAY(AM953),lookup!$AC$68:$AC$72,lookup!$AD$68:$AD$72))</f>
        <v>None</v>
      </c>
      <c r="AQ953" s="44" t="s">
        <v>283</v>
      </c>
      <c r="AR953" t="str">
        <f>IF(C953="","",_xlfn.XLOOKUP(_xlfn.XLOOKUP(C953,table_Termination[Connector],table_Termination[SQD_Breaker]),Table_Breaker[breaker],Table_Breaker[Description]))</f>
        <v/>
      </c>
      <c r="AS953" t="str">
        <f>IF(C953="","",_xlfn.XLOOKUP(_xlfn.XLOOKUP(C953,table_Termination[Connector],table_Termination[HV_Siem_Breaker]),Table_Breaker[breaker],Table_Breaker[Description],""))</f>
        <v/>
      </c>
      <c r="AT953" s="44" t="s">
        <v>283</v>
      </c>
      <c r="AU953" t="e">
        <f t="shared" si="154"/>
        <v>#N/A</v>
      </c>
      <c r="AV953" t="e">
        <f t="shared" si="155"/>
        <v>#N/A</v>
      </c>
      <c r="AW953" s="44" t="str" cm="1">
        <f t="array" ref="AW953">IF(D953="","",_xlfn.TOROW(lookup!A1134:A1146))</f>
        <v/>
      </c>
    </row>
    <row r="954" spans="1:49" x14ac:dyDescent="0.25">
      <c r="A954" s="56">
        <v>945</v>
      </c>
      <c r="B954" s="57" t="str">
        <f t="shared" si="151"/>
        <v/>
      </c>
      <c r="C954" s="58"/>
      <c r="D954" s="58"/>
      <c r="E954" s="57"/>
      <c r="F954" s="57" t="str">
        <f t="shared" si="152"/>
        <v/>
      </c>
      <c r="G954" s="57"/>
      <c r="H954" s="59"/>
      <c r="I954" s="59" t="s">
        <v>183</v>
      </c>
      <c r="J954" s="59" t="s">
        <v>183</v>
      </c>
      <c r="K954" s="59"/>
      <c r="L954" s="60" t="str">
        <f t="shared" si="156"/>
        <v/>
      </c>
      <c r="M954" s="60" t="str">
        <f t="shared" si="157"/>
        <v/>
      </c>
      <c r="N954" s="59"/>
      <c r="O954" s="59"/>
      <c r="P954" s="61"/>
      <c r="Q954" s="61"/>
      <c r="R954" s="62" t="str">
        <f>IF(C954="","",_xlfn.XLOOKUP(C954,table_Termination[Connector],table_Termination[Conduit_Size]))</f>
        <v/>
      </c>
      <c r="S954" s="63" t="str">
        <f>IF(C954="","",_xlfn.XLOOKUP(C954,table_Termination[Connector],table_Termination[Wire AWG]))</f>
        <v/>
      </c>
      <c r="T954" s="64" t="str">
        <f t="shared" si="149"/>
        <v/>
      </c>
      <c r="U954" s="65" t="str">
        <f>IF(C954="","",LEFT(_xlfn.XLOOKUP(C954,table_Termination[Connector],table_Termination[Voltage]),3))</f>
        <v/>
      </c>
      <c r="V954" s="66" t="str">
        <f t="shared" si="158"/>
        <v/>
      </c>
      <c r="W954" s="64" t="str" cm="1">
        <f t="array" aca="1" ref="W954" ca="1">IF(C954="","",IF(D954="MCC","------",IF(K954="","Black",_xlfn.XLOOKUP(K954,Table_RotateWireColor[circuit],INDIRECT("Table_RotateWireColor["&amp;U954&amp;"]")))))</f>
        <v/>
      </c>
      <c r="X954" s="64" t="str" cm="1">
        <f t="array" aca="1" ref="X954" ca="1">IF(C954="","",IF(D954="MCC","-----",IF(AH954=1,"-",IF(K954="","Red",_xlfn.XLOOKUP(L954,Table_RotateWireColor[circuit],INDIRECT("Table_RotateWireColor["&amp;U954&amp;"]"))))))</f>
        <v/>
      </c>
      <c r="Y954" s="64" t="str" cm="1">
        <f t="array" aca="1" ref="Y954" ca="1">IF(C954="","",IF(D954="MCC","-----",IF(AH954&lt;=2,"-",IF(K954="","Blue",_xlfn.XLOOKUP(M954,Table_RotateWireColor[circuit],INDIRECT("Table_RotateWireColor["&amp;U954&amp;"]"))))))</f>
        <v/>
      </c>
      <c r="Z954" s="64" t="str" cm="1">
        <f t="array" aca="1" ref="Z954" ca="1">IF(C954="","",IF(D954="MCC","-----",IF(AI954&lt;&gt;1,"-",IF(K954="","White",_xlfn.XLOOKUP("N",Table_RotateWireColor[circuit],INDIRECT("Table_RotateWireColor["&amp;U954&amp;"]"))))))</f>
        <v/>
      </c>
      <c r="AA954" s="64" t="str">
        <f t="shared" si="153"/>
        <v/>
      </c>
      <c r="AB954" s="67" t="str">
        <f>IF(C954="","","PWxx-"&amp;_xlfn.XLOOKUP(C954,table_Termination[Connector],table_Termination[Abbreviation])&amp;"T-xxSALx("&amp;IF(D954="LFMC",0,IF(D954="MCC",1,3))&amp;IF(Q954="Bolt",1,0)&amp;IF(AL954="None",0,IF(AL954="1G",1,IF(AL954="4x4",2,3)))&amp;")")</f>
        <v/>
      </c>
      <c r="AC954" s="68" t="str">
        <f>IF(D954="MCC","MC Cable Wire Colors "&amp;_xlfn.XLOOKUP(C954,table_Termination[Connector],table_Termination[MCC_Wire_Colors]),"")</f>
        <v/>
      </c>
      <c r="AD954" s="69"/>
      <c r="AG954" t="e">
        <f>IF(AND(LEFT(C954,2)="L6",_xlfn.NUMBERVALUE(LEFT(U954,3))&gt;250),"1ph",_xlfn.XLOOKUP(C954,table_Termination[Connector],table_Termination[Phasing]))</f>
        <v>#N/A</v>
      </c>
      <c r="AH954" t="e">
        <f>_xlfn.XLOOKUP('Order Entry'!AG954,lookup!$O$3:$O$7,lookup!$P$3:$P$7)</f>
        <v>#N/A</v>
      </c>
      <c r="AI954" t="e">
        <f>_xlfn.XLOOKUP('Order Entry'!AG954,lookup!$O$3:$O$7,lookup!$Q$3:$Q$7)</f>
        <v>#N/A</v>
      </c>
      <c r="AJ954">
        <f t="shared" si="150"/>
        <v>0</v>
      </c>
      <c r="AK954" t="e">
        <f>_xlfn.XLOOKUP(C954,table_Termination[Connector],table_Termination[Plate_Hole])</f>
        <v>#N/A</v>
      </c>
      <c r="AL954" t="e">
        <f>_xlfn.XLOOKUP(V954,lookup!$AD$68:$AD$72,lookup!$AC$68:$AC$72)</f>
        <v>#N/A</v>
      </c>
      <c r="AM954" s="44" t="str" cm="1">
        <f t="array" ref="AM954">IF(C954="","",IF(_xlfn.XLOOKUP(C954,table_Termination[Connector],table_Termination[Plate_Hole])=1.6,{"4x4","1G"},IF(_xlfn.XLOOKUP(C954,table_Termination[Connector],table_Termination[Plate_Hole])=2.1,"4x4","None")))</f>
        <v/>
      </c>
      <c r="AO954" s="44" t="str" cm="1">
        <f t="array" ref="AO954">IF(AM954="","None",_xlfn.XLOOKUP(_xlfn.ANCHORARRAY(AM954),lookup!$AC$68:$AC$72,lookup!$AD$68:$AD$72))</f>
        <v>None</v>
      </c>
      <c r="AQ954" s="44" t="s">
        <v>283</v>
      </c>
      <c r="AR954" t="str">
        <f>IF(C954="","",_xlfn.XLOOKUP(_xlfn.XLOOKUP(C954,table_Termination[Connector],table_Termination[SQD_Breaker]),Table_Breaker[breaker],Table_Breaker[Description]))</f>
        <v/>
      </c>
      <c r="AS954" t="str">
        <f>IF(C954="","",_xlfn.XLOOKUP(_xlfn.XLOOKUP(C954,table_Termination[Connector],table_Termination[HV_Siem_Breaker]),Table_Breaker[breaker],Table_Breaker[Description],""))</f>
        <v/>
      </c>
      <c r="AT954" s="44" t="s">
        <v>283</v>
      </c>
      <c r="AU954" t="e">
        <f t="shared" si="154"/>
        <v>#N/A</v>
      </c>
      <c r="AV954" t="e">
        <f t="shared" si="155"/>
        <v>#N/A</v>
      </c>
      <c r="AW954" s="44" t="str" cm="1">
        <f t="array" ref="AW954">IF(D954="","",_xlfn.TOROW(lookup!A1135:A1147))</f>
        <v/>
      </c>
    </row>
    <row r="955" spans="1:49" x14ac:dyDescent="0.25">
      <c r="A955" s="56">
        <v>946</v>
      </c>
      <c r="B955" s="57" t="str">
        <f t="shared" si="151"/>
        <v/>
      </c>
      <c r="C955" s="58"/>
      <c r="D955" s="58"/>
      <c r="E955" s="57"/>
      <c r="F955" s="57" t="str">
        <f t="shared" si="152"/>
        <v/>
      </c>
      <c r="G955" s="57"/>
      <c r="H955" s="59"/>
      <c r="I955" s="59" t="s">
        <v>183</v>
      </c>
      <c r="J955" s="59" t="s">
        <v>183</v>
      </c>
      <c r="K955" s="59"/>
      <c r="L955" s="60" t="str">
        <f t="shared" si="156"/>
        <v/>
      </c>
      <c r="M955" s="60" t="str">
        <f t="shared" si="157"/>
        <v/>
      </c>
      <c r="N955" s="59"/>
      <c r="O955" s="59"/>
      <c r="P955" s="61"/>
      <c r="Q955" s="61"/>
      <c r="R955" s="62" t="str">
        <f>IF(C955="","",_xlfn.XLOOKUP(C955,table_Termination[Connector],table_Termination[Conduit_Size]))</f>
        <v/>
      </c>
      <c r="S955" s="63" t="str">
        <f>IF(C955="","",_xlfn.XLOOKUP(C955,table_Termination[Connector],table_Termination[Wire AWG]))</f>
        <v/>
      </c>
      <c r="T955" s="64" t="str">
        <f t="shared" si="149"/>
        <v/>
      </c>
      <c r="U955" s="65" t="str">
        <f>IF(C955="","",LEFT(_xlfn.XLOOKUP(C955,table_Termination[Connector],table_Termination[Voltage]),3))</f>
        <v/>
      </c>
      <c r="V955" s="66" t="str">
        <f t="shared" si="158"/>
        <v/>
      </c>
      <c r="W955" s="64" t="str" cm="1">
        <f t="array" aca="1" ref="W955" ca="1">IF(C955="","",IF(D955="MCC","------",IF(K955="","Black",_xlfn.XLOOKUP(K955,Table_RotateWireColor[circuit],INDIRECT("Table_RotateWireColor["&amp;U955&amp;"]")))))</f>
        <v/>
      </c>
      <c r="X955" s="64" t="str" cm="1">
        <f t="array" aca="1" ref="X955" ca="1">IF(C955="","",IF(D955="MCC","-----",IF(AH955=1,"-",IF(K955="","Red",_xlfn.XLOOKUP(L955,Table_RotateWireColor[circuit],INDIRECT("Table_RotateWireColor["&amp;U955&amp;"]"))))))</f>
        <v/>
      </c>
      <c r="Y955" s="64" t="str" cm="1">
        <f t="array" aca="1" ref="Y955" ca="1">IF(C955="","",IF(D955="MCC","-----",IF(AH955&lt;=2,"-",IF(K955="","Blue",_xlfn.XLOOKUP(M955,Table_RotateWireColor[circuit],INDIRECT("Table_RotateWireColor["&amp;U955&amp;"]"))))))</f>
        <v/>
      </c>
      <c r="Z955" s="64" t="str" cm="1">
        <f t="array" aca="1" ref="Z955" ca="1">IF(C955="","",IF(D955="MCC","-----",IF(AI955&lt;&gt;1,"-",IF(K955="","White",_xlfn.XLOOKUP("N",Table_RotateWireColor[circuit],INDIRECT("Table_RotateWireColor["&amp;U955&amp;"]"))))))</f>
        <v/>
      </c>
      <c r="AA955" s="64" t="str">
        <f t="shared" si="153"/>
        <v/>
      </c>
      <c r="AB955" s="67" t="str">
        <f>IF(C955="","","PWxx-"&amp;_xlfn.XLOOKUP(C955,table_Termination[Connector],table_Termination[Abbreviation])&amp;"T-xxSALx("&amp;IF(D955="LFMC",0,IF(D955="MCC",1,3))&amp;IF(Q955="Bolt",1,0)&amp;IF(AL955="None",0,IF(AL955="1G",1,IF(AL955="4x4",2,3)))&amp;")")</f>
        <v/>
      </c>
      <c r="AC955" s="68" t="str">
        <f>IF(D955="MCC","MC Cable Wire Colors "&amp;_xlfn.XLOOKUP(C955,table_Termination[Connector],table_Termination[MCC_Wire_Colors]),"")</f>
        <v/>
      </c>
      <c r="AD955" s="69"/>
      <c r="AG955" t="e">
        <f>IF(AND(LEFT(C955,2)="L6",_xlfn.NUMBERVALUE(LEFT(U955,3))&gt;250),"1ph",_xlfn.XLOOKUP(C955,table_Termination[Connector],table_Termination[Phasing]))</f>
        <v>#N/A</v>
      </c>
      <c r="AH955" t="e">
        <f>_xlfn.XLOOKUP('Order Entry'!AG955,lookup!$O$3:$O$7,lookup!$P$3:$P$7)</f>
        <v>#N/A</v>
      </c>
      <c r="AI955" t="e">
        <f>_xlfn.XLOOKUP('Order Entry'!AG955,lookup!$O$3:$O$7,lookup!$Q$3:$Q$7)</f>
        <v>#N/A</v>
      </c>
      <c r="AJ955">
        <f t="shared" si="150"/>
        <v>0</v>
      </c>
      <c r="AK955" t="e">
        <f>_xlfn.XLOOKUP(C955,table_Termination[Connector],table_Termination[Plate_Hole])</f>
        <v>#N/A</v>
      </c>
      <c r="AL955" t="e">
        <f>_xlfn.XLOOKUP(V955,lookup!$AD$68:$AD$72,lookup!$AC$68:$AC$72)</f>
        <v>#N/A</v>
      </c>
      <c r="AM955" s="44" t="str" cm="1">
        <f t="array" ref="AM955">IF(C955="","",IF(_xlfn.XLOOKUP(C955,table_Termination[Connector],table_Termination[Plate_Hole])=1.6,{"4x4","1G"},IF(_xlfn.XLOOKUP(C955,table_Termination[Connector],table_Termination[Plate_Hole])=2.1,"4x4","None")))</f>
        <v/>
      </c>
      <c r="AO955" s="44" t="str" cm="1">
        <f t="array" ref="AO955">IF(AM955="","None",_xlfn.XLOOKUP(_xlfn.ANCHORARRAY(AM955),lookup!$AC$68:$AC$72,lookup!$AD$68:$AD$72))</f>
        <v>None</v>
      </c>
      <c r="AQ955" s="44" t="s">
        <v>283</v>
      </c>
      <c r="AR955" t="str">
        <f>IF(C955="","",_xlfn.XLOOKUP(_xlfn.XLOOKUP(C955,table_Termination[Connector],table_Termination[SQD_Breaker]),Table_Breaker[breaker],Table_Breaker[Description]))</f>
        <v/>
      </c>
      <c r="AS955" t="str">
        <f>IF(C955="","",_xlfn.XLOOKUP(_xlfn.XLOOKUP(C955,table_Termination[Connector],table_Termination[HV_Siem_Breaker]),Table_Breaker[breaker],Table_Breaker[Description],""))</f>
        <v/>
      </c>
      <c r="AT955" s="44" t="s">
        <v>283</v>
      </c>
      <c r="AU955" t="e">
        <f t="shared" si="154"/>
        <v>#N/A</v>
      </c>
      <c r="AV955" t="e">
        <f t="shared" si="155"/>
        <v>#N/A</v>
      </c>
      <c r="AW955" s="44" t="str" cm="1">
        <f t="array" ref="AW955">IF(D955="","",_xlfn.TOROW(lookup!A1136:A1148))</f>
        <v/>
      </c>
    </row>
    <row r="956" spans="1:49" x14ac:dyDescent="0.25">
      <c r="A956" s="56">
        <v>947</v>
      </c>
      <c r="B956" s="57" t="str">
        <f t="shared" si="151"/>
        <v/>
      </c>
      <c r="C956" s="58"/>
      <c r="D956" s="58"/>
      <c r="E956" s="57"/>
      <c r="F956" s="57" t="str">
        <f t="shared" si="152"/>
        <v/>
      </c>
      <c r="G956" s="57"/>
      <c r="H956" s="59"/>
      <c r="I956" s="59" t="s">
        <v>183</v>
      </c>
      <c r="J956" s="59" t="s">
        <v>183</v>
      </c>
      <c r="K956" s="59"/>
      <c r="L956" s="60" t="str">
        <f t="shared" si="156"/>
        <v/>
      </c>
      <c r="M956" s="60" t="str">
        <f t="shared" si="157"/>
        <v/>
      </c>
      <c r="N956" s="59"/>
      <c r="O956" s="59"/>
      <c r="P956" s="61"/>
      <c r="Q956" s="61"/>
      <c r="R956" s="62" t="str">
        <f>IF(C956="","",_xlfn.XLOOKUP(C956,table_Termination[Connector],table_Termination[Conduit_Size]))</f>
        <v/>
      </c>
      <c r="S956" s="63" t="str">
        <f>IF(C956="","",_xlfn.XLOOKUP(C956,table_Termination[Connector],table_Termination[Wire AWG]))</f>
        <v/>
      </c>
      <c r="T956" s="64" t="str">
        <f t="shared" si="149"/>
        <v/>
      </c>
      <c r="U956" s="65" t="str">
        <f>IF(C956="","",LEFT(_xlfn.XLOOKUP(C956,table_Termination[Connector],table_Termination[Voltage]),3))</f>
        <v/>
      </c>
      <c r="V956" s="66" t="str">
        <f t="shared" si="158"/>
        <v/>
      </c>
      <c r="W956" s="64" t="str" cm="1">
        <f t="array" aca="1" ref="W956" ca="1">IF(C956="","",IF(D956="MCC","------",IF(K956="","Black",_xlfn.XLOOKUP(K956,Table_RotateWireColor[circuit],INDIRECT("Table_RotateWireColor["&amp;U956&amp;"]")))))</f>
        <v/>
      </c>
      <c r="X956" s="64" t="str" cm="1">
        <f t="array" aca="1" ref="X956" ca="1">IF(C956="","",IF(D956="MCC","-----",IF(AH956=1,"-",IF(K956="","Red",_xlfn.XLOOKUP(L956,Table_RotateWireColor[circuit],INDIRECT("Table_RotateWireColor["&amp;U956&amp;"]"))))))</f>
        <v/>
      </c>
      <c r="Y956" s="64" t="str" cm="1">
        <f t="array" aca="1" ref="Y956" ca="1">IF(C956="","",IF(D956="MCC","-----",IF(AH956&lt;=2,"-",IF(K956="","Blue",_xlfn.XLOOKUP(M956,Table_RotateWireColor[circuit],INDIRECT("Table_RotateWireColor["&amp;U956&amp;"]"))))))</f>
        <v/>
      </c>
      <c r="Z956" s="64" t="str" cm="1">
        <f t="array" aca="1" ref="Z956" ca="1">IF(C956="","",IF(D956="MCC","-----",IF(AI956&lt;&gt;1,"-",IF(K956="","White",_xlfn.XLOOKUP("N",Table_RotateWireColor[circuit],INDIRECT("Table_RotateWireColor["&amp;U956&amp;"]"))))))</f>
        <v/>
      </c>
      <c r="AA956" s="64" t="str">
        <f t="shared" si="153"/>
        <v/>
      </c>
      <c r="AB956" s="67" t="str">
        <f>IF(C956="","","PWxx-"&amp;_xlfn.XLOOKUP(C956,table_Termination[Connector],table_Termination[Abbreviation])&amp;"T-xxSALx("&amp;IF(D956="LFMC",0,IF(D956="MCC",1,3))&amp;IF(Q956="Bolt",1,0)&amp;IF(AL956="None",0,IF(AL956="1G",1,IF(AL956="4x4",2,3)))&amp;")")</f>
        <v/>
      </c>
      <c r="AC956" s="68" t="str">
        <f>IF(D956="MCC","MC Cable Wire Colors "&amp;_xlfn.XLOOKUP(C956,table_Termination[Connector],table_Termination[MCC_Wire_Colors]),"")</f>
        <v/>
      </c>
      <c r="AD956" s="69"/>
      <c r="AG956" t="e">
        <f>IF(AND(LEFT(C956,2)="L6",_xlfn.NUMBERVALUE(LEFT(U956,3))&gt;250),"1ph",_xlfn.XLOOKUP(C956,table_Termination[Connector],table_Termination[Phasing]))</f>
        <v>#N/A</v>
      </c>
      <c r="AH956" t="e">
        <f>_xlfn.XLOOKUP('Order Entry'!AG956,lookup!$O$3:$O$7,lookup!$P$3:$P$7)</f>
        <v>#N/A</v>
      </c>
      <c r="AI956" t="e">
        <f>_xlfn.XLOOKUP('Order Entry'!AG956,lookup!$O$3:$O$7,lookup!$Q$3:$Q$7)</f>
        <v>#N/A</v>
      </c>
      <c r="AJ956">
        <f t="shared" si="150"/>
        <v>0</v>
      </c>
      <c r="AK956" t="e">
        <f>_xlfn.XLOOKUP(C956,table_Termination[Connector],table_Termination[Plate_Hole])</f>
        <v>#N/A</v>
      </c>
      <c r="AL956" t="e">
        <f>_xlfn.XLOOKUP(V956,lookup!$AD$68:$AD$72,lookup!$AC$68:$AC$72)</f>
        <v>#N/A</v>
      </c>
      <c r="AM956" s="44" t="str" cm="1">
        <f t="array" ref="AM956">IF(C956="","",IF(_xlfn.XLOOKUP(C956,table_Termination[Connector],table_Termination[Plate_Hole])=1.6,{"4x4","1G"},IF(_xlfn.XLOOKUP(C956,table_Termination[Connector],table_Termination[Plate_Hole])=2.1,"4x4","None")))</f>
        <v/>
      </c>
      <c r="AO956" s="44" t="str" cm="1">
        <f t="array" ref="AO956">IF(AM956="","None",_xlfn.XLOOKUP(_xlfn.ANCHORARRAY(AM956),lookup!$AC$68:$AC$72,lookup!$AD$68:$AD$72))</f>
        <v>None</v>
      </c>
      <c r="AQ956" s="44" t="s">
        <v>283</v>
      </c>
      <c r="AR956" t="str">
        <f>IF(C956="","",_xlfn.XLOOKUP(_xlfn.XLOOKUP(C956,table_Termination[Connector],table_Termination[SQD_Breaker]),Table_Breaker[breaker],Table_Breaker[Description]))</f>
        <v/>
      </c>
      <c r="AS956" t="str">
        <f>IF(C956="","",_xlfn.XLOOKUP(_xlfn.XLOOKUP(C956,table_Termination[Connector],table_Termination[HV_Siem_Breaker]),Table_Breaker[breaker],Table_Breaker[Description],""))</f>
        <v/>
      </c>
      <c r="AT956" s="44" t="s">
        <v>283</v>
      </c>
      <c r="AU956" t="e">
        <f t="shared" si="154"/>
        <v>#N/A</v>
      </c>
      <c r="AV956" t="e">
        <f t="shared" si="155"/>
        <v>#N/A</v>
      </c>
      <c r="AW956" s="44" t="str" cm="1">
        <f t="array" ref="AW956">IF(D956="","",_xlfn.TOROW(lookup!A1137:A1149))</f>
        <v/>
      </c>
    </row>
    <row r="957" spans="1:49" x14ac:dyDescent="0.25">
      <c r="A957" s="56">
        <v>948</v>
      </c>
      <c r="B957" s="57" t="str">
        <f t="shared" si="151"/>
        <v/>
      </c>
      <c r="C957" s="58"/>
      <c r="D957" s="58"/>
      <c r="E957" s="57"/>
      <c r="F957" s="57" t="str">
        <f t="shared" si="152"/>
        <v/>
      </c>
      <c r="G957" s="57"/>
      <c r="H957" s="59"/>
      <c r="I957" s="59" t="s">
        <v>183</v>
      </c>
      <c r="J957" s="59" t="s">
        <v>183</v>
      </c>
      <c r="K957" s="59"/>
      <c r="L957" s="60" t="str">
        <f t="shared" si="156"/>
        <v/>
      </c>
      <c r="M957" s="60" t="str">
        <f t="shared" si="157"/>
        <v/>
      </c>
      <c r="N957" s="59"/>
      <c r="O957" s="59"/>
      <c r="P957" s="61"/>
      <c r="Q957" s="61"/>
      <c r="R957" s="62" t="str">
        <f>IF(C957="","",_xlfn.XLOOKUP(C957,table_Termination[Connector],table_Termination[Conduit_Size]))</f>
        <v/>
      </c>
      <c r="S957" s="63" t="str">
        <f>IF(C957="","",_xlfn.XLOOKUP(C957,table_Termination[Connector],table_Termination[Wire AWG]))</f>
        <v/>
      </c>
      <c r="T957" s="64" t="str">
        <f t="shared" si="149"/>
        <v/>
      </c>
      <c r="U957" s="65" t="str">
        <f>IF(C957="","",LEFT(_xlfn.XLOOKUP(C957,table_Termination[Connector],table_Termination[Voltage]),3))</f>
        <v/>
      </c>
      <c r="V957" s="66" t="str">
        <f t="shared" si="158"/>
        <v/>
      </c>
      <c r="W957" s="64" t="str" cm="1">
        <f t="array" aca="1" ref="W957" ca="1">IF(C957="","",IF(D957="MCC","------",IF(K957="","Black",_xlfn.XLOOKUP(K957,Table_RotateWireColor[circuit],INDIRECT("Table_RotateWireColor["&amp;U957&amp;"]")))))</f>
        <v/>
      </c>
      <c r="X957" s="64" t="str" cm="1">
        <f t="array" aca="1" ref="X957" ca="1">IF(C957="","",IF(D957="MCC","-----",IF(AH957=1,"-",IF(K957="","Red",_xlfn.XLOOKUP(L957,Table_RotateWireColor[circuit],INDIRECT("Table_RotateWireColor["&amp;U957&amp;"]"))))))</f>
        <v/>
      </c>
      <c r="Y957" s="64" t="str" cm="1">
        <f t="array" aca="1" ref="Y957" ca="1">IF(C957="","",IF(D957="MCC","-----",IF(AH957&lt;=2,"-",IF(K957="","Blue",_xlfn.XLOOKUP(M957,Table_RotateWireColor[circuit],INDIRECT("Table_RotateWireColor["&amp;U957&amp;"]"))))))</f>
        <v/>
      </c>
      <c r="Z957" s="64" t="str" cm="1">
        <f t="array" aca="1" ref="Z957" ca="1">IF(C957="","",IF(D957="MCC","-----",IF(AI957&lt;&gt;1,"-",IF(K957="","White",_xlfn.XLOOKUP("N",Table_RotateWireColor[circuit],INDIRECT("Table_RotateWireColor["&amp;U957&amp;"]"))))))</f>
        <v/>
      </c>
      <c r="AA957" s="64" t="str">
        <f t="shared" si="153"/>
        <v/>
      </c>
      <c r="AB957" s="67" t="str">
        <f>IF(C957="","","PWxx-"&amp;_xlfn.XLOOKUP(C957,table_Termination[Connector],table_Termination[Abbreviation])&amp;"T-xxSALx("&amp;IF(D957="LFMC",0,IF(D957="MCC",1,3))&amp;IF(Q957="Bolt",1,0)&amp;IF(AL957="None",0,IF(AL957="1G",1,IF(AL957="4x4",2,3)))&amp;")")</f>
        <v/>
      </c>
      <c r="AC957" s="68" t="str">
        <f>IF(D957="MCC","MC Cable Wire Colors "&amp;_xlfn.XLOOKUP(C957,table_Termination[Connector],table_Termination[MCC_Wire_Colors]),"")</f>
        <v/>
      </c>
      <c r="AD957" s="69"/>
      <c r="AG957" t="e">
        <f>IF(AND(LEFT(C957,2)="L6",_xlfn.NUMBERVALUE(LEFT(U957,3))&gt;250),"1ph",_xlfn.XLOOKUP(C957,table_Termination[Connector],table_Termination[Phasing]))</f>
        <v>#N/A</v>
      </c>
      <c r="AH957" t="e">
        <f>_xlfn.XLOOKUP('Order Entry'!AG957,lookup!$O$3:$O$7,lookup!$P$3:$P$7)</f>
        <v>#N/A</v>
      </c>
      <c r="AI957" t="e">
        <f>_xlfn.XLOOKUP('Order Entry'!AG957,lookup!$O$3:$O$7,lookup!$Q$3:$Q$7)</f>
        <v>#N/A</v>
      </c>
      <c r="AJ957">
        <f t="shared" si="150"/>
        <v>0</v>
      </c>
      <c r="AK957" t="e">
        <f>_xlfn.XLOOKUP(C957,table_Termination[Connector],table_Termination[Plate_Hole])</f>
        <v>#N/A</v>
      </c>
      <c r="AL957" t="e">
        <f>_xlfn.XLOOKUP(V957,lookup!$AD$68:$AD$72,lookup!$AC$68:$AC$72)</f>
        <v>#N/A</v>
      </c>
      <c r="AM957" s="44" t="str" cm="1">
        <f t="array" ref="AM957">IF(C957="","",IF(_xlfn.XLOOKUP(C957,table_Termination[Connector],table_Termination[Plate_Hole])=1.6,{"4x4","1G"},IF(_xlfn.XLOOKUP(C957,table_Termination[Connector],table_Termination[Plate_Hole])=2.1,"4x4","None")))</f>
        <v/>
      </c>
      <c r="AO957" s="44" t="str" cm="1">
        <f t="array" ref="AO957">IF(AM957="","None",_xlfn.XLOOKUP(_xlfn.ANCHORARRAY(AM957),lookup!$AC$68:$AC$72,lookup!$AD$68:$AD$72))</f>
        <v>None</v>
      </c>
      <c r="AQ957" s="44" t="s">
        <v>283</v>
      </c>
      <c r="AR957" t="str">
        <f>IF(C957="","",_xlfn.XLOOKUP(_xlfn.XLOOKUP(C957,table_Termination[Connector],table_Termination[SQD_Breaker]),Table_Breaker[breaker],Table_Breaker[Description]))</f>
        <v/>
      </c>
      <c r="AS957" t="str">
        <f>IF(C957="","",_xlfn.XLOOKUP(_xlfn.XLOOKUP(C957,table_Termination[Connector],table_Termination[HV_Siem_Breaker]),Table_Breaker[breaker],Table_Breaker[Description],""))</f>
        <v/>
      </c>
      <c r="AT957" s="44" t="s">
        <v>283</v>
      </c>
      <c r="AU957" t="e">
        <f t="shared" si="154"/>
        <v>#N/A</v>
      </c>
      <c r="AV957" t="e">
        <f t="shared" si="155"/>
        <v>#N/A</v>
      </c>
      <c r="AW957" s="44" t="str" cm="1">
        <f t="array" ref="AW957">IF(D957="","",_xlfn.TOROW(lookup!A1138:A1150))</f>
        <v/>
      </c>
    </row>
    <row r="958" spans="1:49" x14ac:dyDescent="0.25">
      <c r="A958" s="56">
        <v>949</v>
      </c>
      <c r="B958" s="57" t="str">
        <f t="shared" si="151"/>
        <v/>
      </c>
      <c r="C958" s="58"/>
      <c r="D958" s="58"/>
      <c r="E958" s="57"/>
      <c r="F958" s="57" t="str">
        <f t="shared" si="152"/>
        <v/>
      </c>
      <c r="G958" s="57"/>
      <c r="H958" s="59"/>
      <c r="I958" s="59" t="s">
        <v>183</v>
      </c>
      <c r="J958" s="59" t="s">
        <v>183</v>
      </c>
      <c r="K958" s="59"/>
      <c r="L958" s="60" t="str">
        <f t="shared" si="156"/>
        <v/>
      </c>
      <c r="M958" s="60" t="str">
        <f t="shared" si="157"/>
        <v/>
      </c>
      <c r="N958" s="59"/>
      <c r="O958" s="59"/>
      <c r="P958" s="61"/>
      <c r="Q958" s="61"/>
      <c r="R958" s="62" t="str">
        <f>IF(C958="","",_xlfn.XLOOKUP(C958,table_Termination[Connector],table_Termination[Conduit_Size]))</f>
        <v/>
      </c>
      <c r="S958" s="63" t="str">
        <f>IF(C958="","",_xlfn.XLOOKUP(C958,table_Termination[Connector],table_Termination[Wire AWG]))</f>
        <v/>
      </c>
      <c r="T958" s="64" t="str">
        <f t="shared" si="149"/>
        <v/>
      </c>
      <c r="U958" s="65" t="str">
        <f>IF(C958="","",LEFT(_xlfn.XLOOKUP(C958,table_Termination[Connector],table_Termination[Voltage]),3))</f>
        <v/>
      </c>
      <c r="V958" s="66" t="str">
        <f t="shared" si="158"/>
        <v/>
      </c>
      <c r="W958" s="64" t="str" cm="1">
        <f t="array" aca="1" ref="W958" ca="1">IF(C958="","",IF(D958="MCC","------",IF(K958="","Black",_xlfn.XLOOKUP(K958,Table_RotateWireColor[circuit],INDIRECT("Table_RotateWireColor["&amp;U958&amp;"]")))))</f>
        <v/>
      </c>
      <c r="X958" s="64" t="str" cm="1">
        <f t="array" aca="1" ref="X958" ca="1">IF(C958="","",IF(D958="MCC","-----",IF(AH958=1,"-",IF(K958="","Red",_xlfn.XLOOKUP(L958,Table_RotateWireColor[circuit],INDIRECT("Table_RotateWireColor["&amp;U958&amp;"]"))))))</f>
        <v/>
      </c>
      <c r="Y958" s="64" t="str" cm="1">
        <f t="array" aca="1" ref="Y958" ca="1">IF(C958="","",IF(D958="MCC","-----",IF(AH958&lt;=2,"-",IF(K958="","Blue",_xlfn.XLOOKUP(M958,Table_RotateWireColor[circuit],INDIRECT("Table_RotateWireColor["&amp;U958&amp;"]"))))))</f>
        <v/>
      </c>
      <c r="Z958" s="64" t="str" cm="1">
        <f t="array" aca="1" ref="Z958" ca="1">IF(C958="","",IF(D958="MCC","-----",IF(AI958&lt;&gt;1,"-",IF(K958="","White",_xlfn.XLOOKUP("N",Table_RotateWireColor[circuit],INDIRECT("Table_RotateWireColor["&amp;U958&amp;"]"))))))</f>
        <v/>
      </c>
      <c r="AA958" s="64" t="str">
        <f t="shared" si="153"/>
        <v/>
      </c>
      <c r="AB958" s="67" t="str">
        <f>IF(C958="","","PWxx-"&amp;_xlfn.XLOOKUP(C958,table_Termination[Connector],table_Termination[Abbreviation])&amp;"T-xxSALx("&amp;IF(D958="LFMC",0,IF(D958="MCC",1,3))&amp;IF(Q958="Bolt",1,0)&amp;IF(AL958="None",0,IF(AL958="1G",1,IF(AL958="4x4",2,3)))&amp;")")</f>
        <v/>
      </c>
      <c r="AC958" s="68" t="str">
        <f>IF(D958="MCC","MC Cable Wire Colors "&amp;_xlfn.XLOOKUP(C958,table_Termination[Connector],table_Termination[MCC_Wire_Colors]),"")</f>
        <v/>
      </c>
      <c r="AD958" s="69"/>
      <c r="AG958" t="e">
        <f>IF(AND(LEFT(C958,2)="L6",_xlfn.NUMBERVALUE(LEFT(U958,3))&gt;250),"1ph",_xlfn.XLOOKUP(C958,table_Termination[Connector],table_Termination[Phasing]))</f>
        <v>#N/A</v>
      </c>
      <c r="AH958" t="e">
        <f>_xlfn.XLOOKUP('Order Entry'!AG958,lookup!$O$3:$O$7,lookup!$P$3:$P$7)</f>
        <v>#N/A</v>
      </c>
      <c r="AI958" t="e">
        <f>_xlfn.XLOOKUP('Order Entry'!AG958,lookup!$O$3:$O$7,lookup!$Q$3:$Q$7)</f>
        <v>#N/A</v>
      </c>
      <c r="AJ958">
        <f t="shared" si="150"/>
        <v>0</v>
      </c>
      <c r="AK958" t="e">
        <f>_xlfn.XLOOKUP(C958,table_Termination[Connector],table_Termination[Plate_Hole])</f>
        <v>#N/A</v>
      </c>
      <c r="AL958" t="e">
        <f>_xlfn.XLOOKUP(V958,lookup!$AD$68:$AD$72,lookup!$AC$68:$AC$72)</f>
        <v>#N/A</v>
      </c>
      <c r="AM958" s="44" t="str" cm="1">
        <f t="array" ref="AM958">IF(C958="","",IF(_xlfn.XLOOKUP(C958,table_Termination[Connector],table_Termination[Plate_Hole])=1.6,{"4x4","1G"},IF(_xlfn.XLOOKUP(C958,table_Termination[Connector],table_Termination[Plate_Hole])=2.1,"4x4","None")))</f>
        <v/>
      </c>
      <c r="AO958" s="44" t="str" cm="1">
        <f t="array" ref="AO958">IF(AM958="","None",_xlfn.XLOOKUP(_xlfn.ANCHORARRAY(AM958),lookup!$AC$68:$AC$72,lookup!$AD$68:$AD$72))</f>
        <v>None</v>
      </c>
      <c r="AQ958" s="44" t="s">
        <v>283</v>
      </c>
      <c r="AR958" t="str">
        <f>IF(C958="","",_xlfn.XLOOKUP(_xlfn.XLOOKUP(C958,table_Termination[Connector],table_Termination[SQD_Breaker]),Table_Breaker[breaker],Table_Breaker[Description]))</f>
        <v/>
      </c>
      <c r="AS958" t="str">
        <f>IF(C958="","",_xlfn.XLOOKUP(_xlfn.XLOOKUP(C958,table_Termination[Connector],table_Termination[HV_Siem_Breaker]),Table_Breaker[breaker],Table_Breaker[Description],""))</f>
        <v/>
      </c>
      <c r="AT958" s="44" t="s">
        <v>283</v>
      </c>
      <c r="AU958" t="e">
        <f t="shared" si="154"/>
        <v>#N/A</v>
      </c>
      <c r="AV958" t="e">
        <f t="shared" si="155"/>
        <v>#N/A</v>
      </c>
      <c r="AW958" s="44" t="str" cm="1">
        <f t="array" ref="AW958">IF(D958="","",_xlfn.TOROW(lookup!A1139:A1151))</f>
        <v/>
      </c>
    </row>
    <row r="959" spans="1:49" x14ac:dyDescent="0.25">
      <c r="A959" s="56">
        <v>950</v>
      </c>
      <c r="B959" s="57" t="str">
        <f t="shared" si="151"/>
        <v/>
      </c>
      <c r="C959" s="58"/>
      <c r="D959" s="58"/>
      <c r="E959" s="57"/>
      <c r="F959" s="57" t="str">
        <f t="shared" si="152"/>
        <v/>
      </c>
      <c r="G959" s="57"/>
      <c r="H959" s="59"/>
      <c r="I959" s="59" t="s">
        <v>183</v>
      </c>
      <c r="J959" s="59" t="s">
        <v>183</v>
      </c>
      <c r="K959" s="59"/>
      <c r="L959" s="60" t="str">
        <f t="shared" si="156"/>
        <v/>
      </c>
      <c r="M959" s="60" t="str">
        <f t="shared" si="157"/>
        <v/>
      </c>
      <c r="N959" s="59"/>
      <c r="O959" s="59"/>
      <c r="P959" s="61"/>
      <c r="Q959" s="61"/>
      <c r="R959" s="62" t="str">
        <f>IF(C959="","",_xlfn.XLOOKUP(C959,table_Termination[Connector],table_Termination[Conduit_Size]))</f>
        <v/>
      </c>
      <c r="S959" s="63" t="str">
        <f>IF(C959="","",_xlfn.XLOOKUP(C959,table_Termination[Connector],table_Termination[Wire AWG]))</f>
        <v/>
      </c>
      <c r="T959" s="64" t="str">
        <f t="shared" si="149"/>
        <v/>
      </c>
      <c r="U959" s="65" t="str">
        <f>IF(C959="","",LEFT(_xlfn.XLOOKUP(C959,table_Termination[Connector],table_Termination[Voltage]),3))</f>
        <v/>
      </c>
      <c r="V959" s="66" t="str">
        <f t="shared" si="158"/>
        <v/>
      </c>
      <c r="W959" s="64" t="str" cm="1">
        <f t="array" aca="1" ref="W959" ca="1">IF(C959="","",IF(D959="MCC","------",IF(K959="","Black",_xlfn.XLOOKUP(K959,Table_RotateWireColor[circuit],INDIRECT("Table_RotateWireColor["&amp;U959&amp;"]")))))</f>
        <v/>
      </c>
      <c r="X959" s="64" t="str" cm="1">
        <f t="array" aca="1" ref="X959" ca="1">IF(C959="","",IF(D959="MCC","-----",IF(AH959=1,"-",IF(K959="","Red",_xlfn.XLOOKUP(L959,Table_RotateWireColor[circuit],INDIRECT("Table_RotateWireColor["&amp;U959&amp;"]"))))))</f>
        <v/>
      </c>
      <c r="Y959" s="64" t="str" cm="1">
        <f t="array" aca="1" ref="Y959" ca="1">IF(C959="","",IF(D959="MCC","-----",IF(AH959&lt;=2,"-",IF(K959="","Blue",_xlfn.XLOOKUP(M959,Table_RotateWireColor[circuit],INDIRECT("Table_RotateWireColor["&amp;U959&amp;"]"))))))</f>
        <v/>
      </c>
      <c r="Z959" s="64" t="str" cm="1">
        <f t="array" aca="1" ref="Z959" ca="1">IF(C959="","",IF(D959="MCC","-----",IF(AI959&lt;&gt;1,"-",IF(K959="","White",_xlfn.XLOOKUP("N",Table_RotateWireColor[circuit],INDIRECT("Table_RotateWireColor["&amp;U959&amp;"]"))))))</f>
        <v/>
      </c>
      <c r="AA959" s="64" t="str">
        <f t="shared" si="153"/>
        <v/>
      </c>
      <c r="AB959" s="67" t="str">
        <f>IF(C959="","","PWxx-"&amp;_xlfn.XLOOKUP(C959,table_Termination[Connector],table_Termination[Abbreviation])&amp;"T-xxSALx("&amp;IF(D959="LFMC",0,IF(D959="MCC",1,3))&amp;IF(Q959="Bolt",1,0)&amp;IF(AL959="None",0,IF(AL959="1G",1,IF(AL959="4x4",2,3)))&amp;")")</f>
        <v/>
      </c>
      <c r="AC959" s="68" t="str">
        <f>IF(D959="MCC","MC Cable Wire Colors "&amp;_xlfn.XLOOKUP(C959,table_Termination[Connector],table_Termination[MCC_Wire_Colors]),"")</f>
        <v/>
      </c>
      <c r="AD959" s="69"/>
      <c r="AG959" t="e">
        <f>IF(AND(LEFT(C959,2)="L6",_xlfn.NUMBERVALUE(LEFT(U959,3))&gt;250),"1ph",_xlfn.XLOOKUP(C959,table_Termination[Connector],table_Termination[Phasing]))</f>
        <v>#N/A</v>
      </c>
      <c r="AH959" t="e">
        <f>_xlfn.XLOOKUP('Order Entry'!AG959,lookup!$O$3:$O$7,lookup!$P$3:$P$7)</f>
        <v>#N/A</v>
      </c>
      <c r="AI959" t="e">
        <f>_xlfn.XLOOKUP('Order Entry'!AG959,lookup!$O$3:$O$7,lookup!$Q$3:$Q$7)</f>
        <v>#N/A</v>
      </c>
      <c r="AJ959">
        <f t="shared" si="150"/>
        <v>0</v>
      </c>
      <c r="AK959" t="e">
        <f>_xlfn.XLOOKUP(C959,table_Termination[Connector],table_Termination[Plate_Hole])</f>
        <v>#N/A</v>
      </c>
      <c r="AL959" t="e">
        <f>_xlfn.XLOOKUP(V959,lookup!$AD$68:$AD$72,lookup!$AC$68:$AC$72)</f>
        <v>#N/A</v>
      </c>
      <c r="AM959" s="44" t="str" cm="1">
        <f t="array" ref="AM959">IF(C959="","",IF(_xlfn.XLOOKUP(C959,table_Termination[Connector],table_Termination[Plate_Hole])=1.6,{"4x4","1G"},IF(_xlfn.XLOOKUP(C959,table_Termination[Connector],table_Termination[Plate_Hole])=2.1,"4x4","None")))</f>
        <v/>
      </c>
      <c r="AO959" s="44" t="str" cm="1">
        <f t="array" ref="AO959">IF(AM959="","None",_xlfn.XLOOKUP(_xlfn.ANCHORARRAY(AM959),lookup!$AC$68:$AC$72,lookup!$AD$68:$AD$72))</f>
        <v>None</v>
      </c>
      <c r="AQ959" s="44" t="s">
        <v>283</v>
      </c>
      <c r="AR959" t="str">
        <f>IF(C959="","",_xlfn.XLOOKUP(_xlfn.XLOOKUP(C959,table_Termination[Connector],table_Termination[SQD_Breaker]),Table_Breaker[breaker],Table_Breaker[Description]))</f>
        <v/>
      </c>
      <c r="AS959" t="str">
        <f>IF(C959="","",_xlfn.XLOOKUP(_xlfn.XLOOKUP(C959,table_Termination[Connector],table_Termination[HV_Siem_Breaker]),Table_Breaker[breaker],Table_Breaker[Description],""))</f>
        <v/>
      </c>
      <c r="AT959" s="44" t="s">
        <v>283</v>
      </c>
      <c r="AU959" t="e">
        <f t="shared" si="154"/>
        <v>#N/A</v>
      </c>
      <c r="AV959" t="e">
        <f t="shared" si="155"/>
        <v>#N/A</v>
      </c>
      <c r="AW959" s="44" t="str" cm="1">
        <f t="array" ref="AW959">IF(D959="","",_xlfn.TOROW(lookup!A1140:A1152))</f>
        <v/>
      </c>
    </row>
    <row r="960" spans="1:49" x14ac:dyDescent="0.25">
      <c r="A960" s="56">
        <v>951</v>
      </c>
      <c r="B960" s="57" t="str">
        <f t="shared" si="151"/>
        <v/>
      </c>
      <c r="C960" s="58"/>
      <c r="D960" s="58"/>
      <c r="E960" s="57"/>
      <c r="F960" s="57" t="str">
        <f t="shared" si="152"/>
        <v/>
      </c>
      <c r="G960" s="57"/>
      <c r="H960" s="59"/>
      <c r="I960" s="59" t="s">
        <v>183</v>
      </c>
      <c r="J960" s="59" t="s">
        <v>183</v>
      </c>
      <c r="K960" s="59"/>
      <c r="L960" s="60" t="str">
        <f t="shared" si="156"/>
        <v/>
      </c>
      <c r="M960" s="60" t="str">
        <f t="shared" si="157"/>
        <v/>
      </c>
      <c r="N960" s="59"/>
      <c r="O960" s="59"/>
      <c r="P960" s="61"/>
      <c r="Q960" s="61"/>
      <c r="R960" s="62" t="str">
        <f>IF(C960="","",_xlfn.XLOOKUP(C960,table_Termination[Connector],table_Termination[Conduit_Size]))</f>
        <v/>
      </c>
      <c r="S960" s="63" t="str">
        <f>IF(C960="","",_xlfn.XLOOKUP(C960,table_Termination[Connector],table_Termination[Wire AWG]))</f>
        <v/>
      </c>
      <c r="T960" s="64" t="str">
        <f t="shared" si="149"/>
        <v/>
      </c>
      <c r="U960" s="65" t="str">
        <f>IF(C960="","",LEFT(_xlfn.XLOOKUP(C960,table_Termination[Connector],table_Termination[Voltage]),3))</f>
        <v/>
      </c>
      <c r="V960" s="66" t="str">
        <f t="shared" si="158"/>
        <v/>
      </c>
      <c r="W960" s="64" t="str" cm="1">
        <f t="array" aca="1" ref="W960" ca="1">IF(C960="","",IF(D960="MCC","------",IF(K960="","Black",_xlfn.XLOOKUP(K960,Table_RotateWireColor[circuit],INDIRECT("Table_RotateWireColor["&amp;U960&amp;"]")))))</f>
        <v/>
      </c>
      <c r="X960" s="64" t="str" cm="1">
        <f t="array" aca="1" ref="X960" ca="1">IF(C960="","",IF(D960="MCC","-----",IF(AH960=1,"-",IF(K960="","Red",_xlfn.XLOOKUP(L960,Table_RotateWireColor[circuit],INDIRECT("Table_RotateWireColor["&amp;U960&amp;"]"))))))</f>
        <v/>
      </c>
      <c r="Y960" s="64" t="str" cm="1">
        <f t="array" aca="1" ref="Y960" ca="1">IF(C960="","",IF(D960="MCC","-----",IF(AH960&lt;=2,"-",IF(K960="","Blue",_xlfn.XLOOKUP(M960,Table_RotateWireColor[circuit],INDIRECT("Table_RotateWireColor["&amp;U960&amp;"]"))))))</f>
        <v/>
      </c>
      <c r="Z960" s="64" t="str" cm="1">
        <f t="array" aca="1" ref="Z960" ca="1">IF(C960="","",IF(D960="MCC","-----",IF(AI960&lt;&gt;1,"-",IF(K960="","White",_xlfn.XLOOKUP("N",Table_RotateWireColor[circuit],INDIRECT("Table_RotateWireColor["&amp;U960&amp;"]"))))))</f>
        <v/>
      </c>
      <c r="AA960" s="64" t="str">
        <f t="shared" si="153"/>
        <v/>
      </c>
      <c r="AB960" s="67" t="str">
        <f>IF(C960="","","PWxx-"&amp;_xlfn.XLOOKUP(C960,table_Termination[Connector],table_Termination[Abbreviation])&amp;"T-xxSALx("&amp;IF(D960="LFMC",0,IF(D960="MCC",1,3))&amp;IF(Q960="Bolt",1,0)&amp;IF(AL960="None",0,IF(AL960="1G",1,IF(AL960="4x4",2,3)))&amp;")")</f>
        <v/>
      </c>
      <c r="AC960" s="68" t="str">
        <f>IF(D960="MCC","MC Cable Wire Colors "&amp;_xlfn.XLOOKUP(C960,table_Termination[Connector],table_Termination[MCC_Wire_Colors]),"")</f>
        <v/>
      </c>
      <c r="AD960" s="69"/>
      <c r="AG960" t="e">
        <f>IF(AND(LEFT(C960,2)="L6",_xlfn.NUMBERVALUE(LEFT(U960,3))&gt;250),"1ph",_xlfn.XLOOKUP(C960,table_Termination[Connector],table_Termination[Phasing]))</f>
        <v>#N/A</v>
      </c>
      <c r="AH960" t="e">
        <f>_xlfn.XLOOKUP('Order Entry'!AG960,lookup!$O$3:$O$7,lookup!$P$3:$P$7)</f>
        <v>#N/A</v>
      </c>
      <c r="AI960" t="e">
        <f>_xlfn.XLOOKUP('Order Entry'!AG960,lookup!$O$3:$O$7,lookup!$Q$3:$Q$7)</f>
        <v>#N/A</v>
      </c>
      <c r="AJ960">
        <f t="shared" si="150"/>
        <v>0</v>
      </c>
      <c r="AK960" t="e">
        <f>_xlfn.XLOOKUP(C960,table_Termination[Connector],table_Termination[Plate_Hole])</f>
        <v>#N/A</v>
      </c>
      <c r="AL960" t="e">
        <f>_xlfn.XLOOKUP(V960,lookup!$AD$68:$AD$72,lookup!$AC$68:$AC$72)</f>
        <v>#N/A</v>
      </c>
      <c r="AM960" s="44" t="str" cm="1">
        <f t="array" ref="AM960">IF(C960="","",IF(_xlfn.XLOOKUP(C960,table_Termination[Connector],table_Termination[Plate_Hole])=1.6,{"4x4","1G"},IF(_xlfn.XLOOKUP(C960,table_Termination[Connector],table_Termination[Plate_Hole])=2.1,"4x4","None")))</f>
        <v/>
      </c>
      <c r="AO960" s="44" t="str" cm="1">
        <f t="array" ref="AO960">IF(AM960="","None",_xlfn.XLOOKUP(_xlfn.ANCHORARRAY(AM960),lookup!$AC$68:$AC$72,lookup!$AD$68:$AD$72))</f>
        <v>None</v>
      </c>
      <c r="AQ960" s="44" t="s">
        <v>283</v>
      </c>
      <c r="AR960" t="str">
        <f>IF(C960="","",_xlfn.XLOOKUP(_xlfn.XLOOKUP(C960,table_Termination[Connector],table_Termination[SQD_Breaker]),Table_Breaker[breaker],Table_Breaker[Description]))</f>
        <v/>
      </c>
      <c r="AS960" t="str">
        <f>IF(C960="","",_xlfn.XLOOKUP(_xlfn.XLOOKUP(C960,table_Termination[Connector],table_Termination[HV_Siem_Breaker]),Table_Breaker[breaker],Table_Breaker[Description],""))</f>
        <v/>
      </c>
      <c r="AT960" s="44" t="s">
        <v>283</v>
      </c>
      <c r="AU960" t="e">
        <f t="shared" si="154"/>
        <v>#N/A</v>
      </c>
      <c r="AV960" t="e">
        <f t="shared" si="155"/>
        <v>#N/A</v>
      </c>
      <c r="AW960" s="44" t="str" cm="1">
        <f t="array" ref="AW960">IF(D960="","",_xlfn.TOROW(lookup!A1141:A1153))</f>
        <v/>
      </c>
    </row>
    <row r="961" spans="1:49" x14ac:dyDescent="0.25">
      <c r="A961" s="56">
        <v>952</v>
      </c>
      <c r="B961" s="57" t="str">
        <f t="shared" si="151"/>
        <v/>
      </c>
      <c r="C961" s="58"/>
      <c r="D961" s="58"/>
      <c r="E961" s="57"/>
      <c r="F961" s="57" t="str">
        <f t="shared" si="152"/>
        <v/>
      </c>
      <c r="G961" s="57"/>
      <c r="H961" s="59"/>
      <c r="I961" s="59" t="s">
        <v>183</v>
      </c>
      <c r="J961" s="59" t="s">
        <v>183</v>
      </c>
      <c r="K961" s="59"/>
      <c r="L961" s="60" t="str">
        <f t="shared" si="156"/>
        <v/>
      </c>
      <c r="M961" s="60" t="str">
        <f t="shared" si="157"/>
        <v/>
      </c>
      <c r="N961" s="59"/>
      <c r="O961" s="59"/>
      <c r="P961" s="61"/>
      <c r="Q961" s="61"/>
      <c r="R961" s="62" t="str">
        <f>IF(C961="","",_xlfn.XLOOKUP(C961,table_Termination[Connector],table_Termination[Conduit_Size]))</f>
        <v/>
      </c>
      <c r="S961" s="63" t="str">
        <f>IF(C961="","",_xlfn.XLOOKUP(C961,table_Termination[Connector],table_Termination[Wire AWG]))</f>
        <v/>
      </c>
      <c r="T961" s="64" t="str">
        <f t="shared" si="149"/>
        <v/>
      </c>
      <c r="U961" s="65" t="str">
        <f>IF(C961="","",LEFT(_xlfn.XLOOKUP(C961,table_Termination[Connector],table_Termination[Voltage]),3))</f>
        <v/>
      </c>
      <c r="V961" s="66" t="str">
        <f t="shared" si="158"/>
        <v/>
      </c>
      <c r="W961" s="64" t="str" cm="1">
        <f t="array" aca="1" ref="W961" ca="1">IF(C961="","",IF(D961="MCC","------",IF(K961="","Black",_xlfn.XLOOKUP(K961,Table_RotateWireColor[circuit],INDIRECT("Table_RotateWireColor["&amp;U961&amp;"]")))))</f>
        <v/>
      </c>
      <c r="X961" s="64" t="str" cm="1">
        <f t="array" aca="1" ref="X961" ca="1">IF(C961="","",IF(D961="MCC","-----",IF(AH961=1,"-",IF(K961="","Red",_xlfn.XLOOKUP(L961,Table_RotateWireColor[circuit],INDIRECT("Table_RotateWireColor["&amp;U961&amp;"]"))))))</f>
        <v/>
      </c>
      <c r="Y961" s="64" t="str" cm="1">
        <f t="array" aca="1" ref="Y961" ca="1">IF(C961="","",IF(D961="MCC","-----",IF(AH961&lt;=2,"-",IF(K961="","Blue",_xlfn.XLOOKUP(M961,Table_RotateWireColor[circuit],INDIRECT("Table_RotateWireColor["&amp;U961&amp;"]"))))))</f>
        <v/>
      </c>
      <c r="Z961" s="64" t="str" cm="1">
        <f t="array" aca="1" ref="Z961" ca="1">IF(C961="","",IF(D961="MCC","-----",IF(AI961&lt;&gt;1,"-",IF(K961="","White",_xlfn.XLOOKUP("N",Table_RotateWireColor[circuit],INDIRECT("Table_RotateWireColor["&amp;U961&amp;"]"))))))</f>
        <v/>
      </c>
      <c r="AA961" s="64" t="str">
        <f t="shared" si="153"/>
        <v/>
      </c>
      <c r="AB961" s="67" t="str">
        <f>IF(C961="","","PWxx-"&amp;_xlfn.XLOOKUP(C961,table_Termination[Connector],table_Termination[Abbreviation])&amp;"T-xxSALx("&amp;IF(D961="LFMC",0,IF(D961="MCC",1,3))&amp;IF(Q961="Bolt",1,0)&amp;IF(AL961="None",0,IF(AL961="1G",1,IF(AL961="4x4",2,3)))&amp;")")</f>
        <v/>
      </c>
      <c r="AC961" s="68" t="str">
        <f>IF(D961="MCC","MC Cable Wire Colors "&amp;_xlfn.XLOOKUP(C961,table_Termination[Connector],table_Termination[MCC_Wire_Colors]),"")</f>
        <v/>
      </c>
      <c r="AD961" s="69"/>
      <c r="AG961" t="e">
        <f>IF(AND(LEFT(C961,2)="L6",_xlfn.NUMBERVALUE(LEFT(U961,3))&gt;250),"1ph",_xlfn.XLOOKUP(C961,table_Termination[Connector],table_Termination[Phasing]))</f>
        <v>#N/A</v>
      </c>
      <c r="AH961" t="e">
        <f>_xlfn.XLOOKUP('Order Entry'!AG961,lookup!$O$3:$O$7,lookup!$P$3:$P$7)</f>
        <v>#N/A</v>
      </c>
      <c r="AI961" t="e">
        <f>_xlfn.XLOOKUP('Order Entry'!AG961,lookup!$O$3:$O$7,lookup!$Q$3:$Q$7)</f>
        <v>#N/A</v>
      </c>
      <c r="AJ961">
        <f t="shared" si="150"/>
        <v>0</v>
      </c>
      <c r="AK961" t="e">
        <f>_xlfn.XLOOKUP(C961,table_Termination[Connector],table_Termination[Plate_Hole])</f>
        <v>#N/A</v>
      </c>
      <c r="AL961" t="e">
        <f>_xlfn.XLOOKUP(V961,lookup!$AD$68:$AD$72,lookup!$AC$68:$AC$72)</f>
        <v>#N/A</v>
      </c>
      <c r="AM961" s="44" t="str" cm="1">
        <f t="array" ref="AM961">IF(C961="","",IF(_xlfn.XLOOKUP(C961,table_Termination[Connector],table_Termination[Plate_Hole])=1.6,{"4x4","1G"},IF(_xlfn.XLOOKUP(C961,table_Termination[Connector],table_Termination[Plate_Hole])=2.1,"4x4","None")))</f>
        <v/>
      </c>
      <c r="AO961" s="44" t="str" cm="1">
        <f t="array" ref="AO961">IF(AM961="","None",_xlfn.XLOOKUP(_xlfn.ANCHORARRAY(AM961),lookup!$AC$68:$AC$72,lookup!$AD$68:$AD$72))</f>
        <v>None</v>
      </c>
      <c r="AQ961" s="44" t="s">
        <v>283</v>
      </c>
      <c r="AR961" t="str">
        <f>IF(C961="","",_xlfn.XLOOKUP(_xlfn.XLOOKUP(C961,table_Termination[Connector],table_Termination[SQD_Breaker]),Table_Breaker[breaker],Table_Breaker[Description]))</f>
        <v/>
      </c>
      <c r="AS961" t="str">
        <f>IF(C961="","",_xlfn.XLOOKUP(_xlfn.XLOOKUP(C961,table_Termination[Connector],table_Termination[HV_Siem_Breaker]),Table_Breaker[breaker],Table_Breaker[Description],""))</f>
        <v/>
      </c>
      <c r="AT961" s="44" t="s">
        <v>283</v>
      </c>
      <c r="AU961" t="e">
        <f t="shared" si="154"/>
        <v>#N/A</v>
      </c>
      <c r="AV961" t="e">
        <f t="shared" si="155"/>
        <v>#N/A</v>
      </c>
      <c r="AW961" s="44" t="str" cm="1">
        <f t="array" ref="AW961">IF(D961="","",_xlfn.TOROW(lookup!A1142:A1154))</f>
        <v/>
      </c>
    </row>
    <row r="962" spans="1:49" x14ac:dyDescent="0.25">
      <c r="A962" s="56">
        <v>953</v>
      </c>
      <c r="B962" s="57" t="str">
        <f t="shared" si="151"/>
        <v/>
      </c>
      <c r="C962" s="58"/>
      <c r="D962" s="58"/>
      <c r="E962" s="57"/>
      <c r="F962" s="57" t="str">
        <f t="shared" si="152"/>
        <v/>
      </c>
      <c r="G962" s="57"/>
      <c r="H962" s="59"/>
      <c r="I962" s="59" t="s">
        <v>183</v>
      </c>
      <c r="J962" s="59" t="s">
        <v>183</v>
      </c>
      <c r="K962" s="59"/>
      <c r="L962" s="60" t="str">
        <f t="shared" si="156"/>
        <v/>
      </c>
      <c r="M962" s="60" t="str">
        <f t="shared" si="157"/>
        <v/>
      </c>
      <c r="N962" s="59"/>
      <c r="O962" s="59"/>
      <c r="P962" s="61"/>
      <c r="Q962" s="61"/>
      <c r="R962" s="62" t="str">
        <f>IF(C962="","",_xlfn.XLOOKUP(C962,table_Termination[Connector],table_Termination[Conduit_Size]))</f>
        <v/>
      </c>
      <c r="S962" s="63" t="str">
        <f>IF(C962="","",_xlfn.XLOOKUP(C962,table_Termination[Connector],table_Termination[Wire AWG]))</f>
        <v/>
      </c>
      <c r="T962" s="64" t="str">
        <f t="shared" si="149"/>
        <v/>
      </c>
      <c r="U962" s="65" t="str">
        <f>IF(C962="","",LEFT(_xlfn.XLOOKUP(C962,table_Termination[Connector],table_Termination[Voltage]),3))</f>
        <v/>
      </c>
      <c r="V962" s="66" t="str">
        <f t="shared" si="158"/>
        <v/>
      </c>
      <c r="W962" s="64" t="str" cm="1">
        <f t="array" aca="1" ref="W962" ca="1">IF(C962="","",IF(D962="MCC","------",IF(K962="","Black",_xlfn.XLOOKUP(K962,Table_RotateWireColor[circuit],INDIRECT("Table_RotateWireColor["&amp;U962&amp;"]")))))</f>
        <v/>
      </c>
      <c r="X962" s="64" t="str" cm="1">
        <f t="array" aca="1" ref="X962" ca="1">IF(C962="","",IF(D962="MCC","-----",IF(AH962=1,"-",IF(K962="","Red",_xlfn.XLOOKUP(L962,Table_RotateWireColor[circuit],INDIRECT("Table_RotateWireColor["&amp;U962&amp;"]"))))))</f>
        <v/>
      </c>
      <c r="Y962" s="64" t="str" cm="1">
        <f t="array" aca="1" ref="Y962" ca="1">IF(C962="","",IF(D962="MCC","-----",IF(AH962&lt;=2,"-",IF(K962="","Blue",_xlfn.XLOOKUP(M962,Table_RotateWireColor[circuit],INDIRECT("Table_RotateWireColor["&amp;U962&amp;"]"))))))</f>
        <v/>
      </c>
      <c r="Z962" s="64" t="str" cm="1">
        <f t="array" aca="1" ref="Z962" ca="1">IF(C962="","",IF(D962="MCC","-----",IF(AI962&lt;&gt;1,"-",IF(K962="","White",_xlfn.XLOOKUP("N",Table_RotateWireColor[circuit],INDIRECT("Table_RotateWireColor["&amp;U962&amp;"]"))))))</f>
        <v/>
      </c>
      <c r="AA962" s="64" t="str">
        <f t="shared" si="153"/>
        <v/>
      </c>
      <c r="AB962" s="67" t="str">
        <f>IF(C962="","","PWxx-"&amp;_xlfn.XLOOKUP(C962,table_Termination[Connector],table_Termination[Abbreviation])&amp;"T-xxSALx("&amp;IF(D962="LFMC",0,IF(D962="MCC",1,3))&amp;IF(Q962="Bolt",1,0)&amp;IF(AL962="None",0,IF(AL962="1G",1,IF(AL962="4x4",2,3)))&amp;")")</f>
        <v/>
      </c>
      <c r="AC962" s="68" t="str">
        <f>IF(D962="MCC","MC Cable Wire Colors "&amp;_xlfn.XLOOKUP(C962,table_Termination[Connector],table_Termination[MCC_Wire_Colors]),"")</f>
        <v/>
      </c>
      <c r="AD962" s="69"/>
      <c r="AG962" t="e">
        <f>IF(AND(LEFT(C962,2)="L6",_xlfn.NUMBERVALUE(LEFT(U962,3))&gt;250),"1ph",_xlfn.XLOOKUP(C962,table_Termination[Connector],table_Termination[Phasing]))</f>
        <v>#N/A</v>
      </c>
      <c r="AH962" t="e">
        <f>_xlfn.XLOOKUP('Order Entry'!AG962,lookup!$O$3:$O$7,lookup!$P$3:$P$7)</f>
        <v>#N/A</v>
      </c>
      <c r="AI962" t="e">
        <f>_xlfn.XLOOKUP('Order Entry'!AG962,lookup!$O$3:$O$7,lookup!$Q$3:$Q$7)</f>
        <v>#N/A</v>
      </c>
      <c r="AJ962">
        <f t="shared" si="150"/>
        <v>0</v>
      </c>
      <c r="AK962" t="e">
        <f>_xlfn.XLOOKUP(C962,table_Termination[Connector],table_Termination[Plate_Hole])</f>
        <v>#N/A</v>
      </c>
      <c r="AL962" t="e">
        <f>_xlfn.XLOOKUP(V962,lookup!$AD$68:$AD$72,lookup!$AC$68:$AC$72)</f>
        <v>#N/A</v>
      </c>
      <c r="AM962" s="44" t="str" cm="1">
        <f t="array" ref="AM962">IF(C962="","",IF(_xlfn.XLOOKUP(C962,table_Termination[Connector],table_Termination[Plate_Hole])=1.6,{"4x4","1G"},IF(_xlfn.XLOOKUP(C962,table_Termination[Connector],table_Termination[Plate_Hole])=2.1,"4x4","None")))</f>
        <v/>
      </c>
      <c r="AO962" s="44" t="str" cm="1">
        <f t="array" ref="AO962">IF(AM962="","None",_xlfn.XLOOKUP(_xlfn.ANCHORARRAY(AM962),lookup!$AC$68:$AC$72,lookup!$AD$68:$AD$72))</f>
        <v>None</v>
      </c>
      <c r="AQ962" s="44" t="s">
        <v>283</v>
      </c>
      <c r="AR962" t="str">
        <f>IF(C962="","",_xlfn.XLOOKUP(_xlfn.XLOOKUP(C962,table_Termination[Connector],table_Termination[SQD_Breaker]),Table_Breaker[breaker],Table_Breaker[Description]))</f>
        <v/>
      </c>
      <c r="AS962" t="str">
        <f>IF(C962="","",_xlfn.XLOOKUP(_xlfn.XLOOKUP(C962,table_Termination[Connector],table_Termination[HV_Siem_Breaker]),Table_Breaker[breaker],Table_Breaker[Description],""))</f>
        <v/>
      </c>
      <c r="AT962" s="44" t="s">
        <v>283</v>
      </c>
      <c r="AU962" t="e">
        <f t="shared" si="154"/>
        <v>#N/A</v>
      </c>
      <c r="AV962" t="e">
        <f t="shared" si="155"/>
        <v>#N/A</v>
      </c>
      <c r="AW962" s="44" t="str" cm="1">
        <f t="array" ref="AW962">IF(D962="","",_xlfn.TOROW(lookup!A1143:A1155))</f>
        <v/>
      </c>
    </row>
    <row r="963" spans="1:49" x14ac:dyDescent="0.25">
      <c r="A963" s="56">
        <v>954</v>
      </c>
      <c r="B963" s="57" t="str">
        <f t="shared" si="151"/>
        <v/>
      </c>
      <c r="C963" s="58"/>
      <c r="D963" s="58"/>
      <c r="E963" s="57"/>
      <c r="F963" s="57" t="str">
        <f t="shared" si="152"/>
        <v/>
      </c>
      <c r="G963" s="57"/>
      <c r="H963" s="59"/>
      <c r="I963" s="59" t="s">
        <v>183</v>
      </c>
      <c r="J963" s="59" t="s">
        <v>183</v>
      </c>
      <c r="K963" s="59"/>
      <c r="L963" s="60" t="str">
        <f t="shared" si="156"/>
        <v/>
      </c>
      <c r="M963" s="60" t="str">
        <f t="shared" si="157"/>
        <v/>
      </c>
      <c r="N963" s="59"/>
      <c r="O963" s="59"/>
      <c r="P963" s="61"/>
      <c r="Q963" s="61"/>
      <c r="R963" s="62" t="str">
        <f>IF(C963="","",_xlfn.XLOOKUP(C963,table_Termination[Connector],table_Termination[Conduit_Size]))</f>
        <v/>
      </c>
      <c r="S963" s="63" t="str">
        <f>IF(C963="","",_xlfn.XLOOKUP(C963,table_Termination[Connector],table_Termination[Wire AWG]))</f>
        <v/>
      </c>
      <c r="T963" s="64" t="str">
        <f t="shared" si="149"/>
        <v/>
      </c>
      <c r="U963" s="65" t="str">
        <f>IF(C963="","",LEFT(_xlfn.XLOOKUP(C963,table_Termination[Connector],table_Termination[Voltage]),3))</f>
        <v/>
      </c>
      <c r="V963" s="66" t="str">
        <f t="shared" si="158"/>
        <v/>
      </c>
      <c r="W963" s="64" t="str" cm="1">
        <f t="array" aca="1" ref="W963" ca="1">IF(C963="","",IF(D963="MCC","------",IF(K963="","Black",_xlfn.XLOOKUP(K963,Table_RotateWireColor[circuit],INDIRECT("Table_RotateWireColor["&amp;U963&amp;"]")))))</f>
        <v/>
      </c>
      <c r="X963" s="64" t="str" cm="1">
        <f t="array" aca="1" ref="X963" ca="1">IF(C963="","",IF(D963="MCC","-----",IF(AH963=1,"-",IF(K963="","Red",_xlfn.XLOOKUP(L963,Table_RotateWireColor[circuit],INDIRECT("Table_RotateWireColor["&amp;U963&amp;"]"))))))</f>
        <v/>
      </c>
      <c r="Y963" s="64" t="str" cm="1">
        <f t="array" aca="1" ref="Y963" ca="1">IF(C963="","",IF(D963="MCC","-----",IF(AH963&lt;=2,"-",IF(K963="","Blue",_xlfn.XLOOKUP(M963,Table_RotateWireColor[circuit],INDIRECT("Table_RotateWireColor["&amp;U963&amp;"]"))))))</f>
        <v/>
      </c>
      <c r="Z963" s="64" t="str" cm="1">
        <f t="array" aca="1" ref="Z963" ca="1">IF(C963="","",IF(D963="MCC","-----",IF(AI963&lt;&gt;1,"-",IF(K963="","White",_xlfn.XLOOKUP("N",Table_RotateWireColor[circuit],INDIRECT("Table_RotateWireColor["&amp;U963&amp;"]"))))))</f>
        <v/>
      </c>
      <c r="AA963" s="64" t="str">
        <f t="shared" si="153"/>
        <v/>
      </c>
      <c r="AB963" s="67" t="str">
        <f>IF(C963="","","PWxx-"&amp;_xlfn.XLOOKUP(C963,table_Termination[Connector],table_Termination[Abbreviation])&amp;"T-xxSALx("&amp;IF(D963="LFMC",0,IF(D963="MCC",1,3))&amp;IF(Q963="Bolt",1,0)&amp;IF(AL963="None",0,IF(AL963="1G",1,IF(AL963="4x4",2,3)))&amp;")")</f>
        <v/>
      </c>
      <c r="AC963" s="68" t="str">
        <f>IF(D963="MCC","MC Cable Wire Colors "&amp;_xlfn.XLOOKUP(C963,table_Termination[Connector],table_Termination[MCC_Wire_Colors]),"")</f>
        <v/>
      </c>
      <c r="AD963" s="69"/>
      <c r="AG963" t="e">
        <f>IF(AND(LEFT(C963,2)="L6",_xlfn.NUMBERVALUE(LEFT(U963,3))&gt;250),"1ph",_xlfn.XLOOKUP(C963,table_Termination[Connector],table_Termination[Phasing]))</f>
        <v>#N/A</v>
      </c>
      <c r="AH963" t="e">
        <f>_xlfn.XLOOKUP('Order Entry'!AG963,lookup!$O$3:$O$7,lookup!$P$3:$P$7)</f>
        <v>#N/A</v>
      </c>
      <c r="AI963" t="e">
        <f>_xlfn.XLOOKUP('Order Entry'!AG963,lookup!$O$3:$O$7,lookup!$Q$3:$Q$7)</f>
        <v>#N/A</v>
      </c>
      <c r="AJ963">
        <f t="shared" si="150"/>
        <v>0</v>
      </c>
      <c r="AK963" t="e">
        <f>_xlfn.XLOOKUP(C963,table_Termination[Connector],table_Termination[Plate_Hole])</f>
        <v>#N/A</v>
      </c>
      <c r="AL963" t="e">
        <f>_xlfn.XLOOKUP(V963,lookup!$AD$68:$AD$72,lookup!$AC$68:$AC$72)</f>
        <v>#N/A</v>
      </c>
      <c r="AM963" s="44" t="str" cm="1">
        <f t="array" ref="AM963">IF(C963="","",IF(_xlfn.XLOOKUP(C963,table_Termination[Connector],table_Termination[Plate_Hole])=1.6,{"4x4","1G"},IF(_xlfn.XLOOKUP(C963,table_Termination[Connector],table_Termination[Plate_Hole])=2.1,"4x4","None")))</f>
        <v/>
      </c>
      <c r="AO963" s="44" t="str" cm="1">
        <f t="array" ref="AO963">IF(AM963="","None",_xlfn.XLOOKUP(_xlfn.ANCHORARRAY(AM963),lookup!$AC$68:$AC$72,lookup!$AD$68:$AD$72))</f>
        <v>None</v>
      </c>
      <c r="AQ963" s="44" t="s">
        <v>283</v>
      </c>
      <c r="AR963" t="str">
        <f>IF(C963="","",_xlfn.XLOOKUP(_xlfn.XLOOKUP(C963,table_Termination[Connector],table_Termination[SQD_Breaker]),Table_Breaker[breaker],Table_Breaker[Description]))</f>
        <v/>
      </c>
      <c r="AS963" t="str">
        <f>IF(C963="","",_xlfn.XLOOKUP(_xlfn.XLOOKUP(C963,table_Termination[Connector],table_Termination[HV_Siem_Breaker]),Table_Breaker[breaker],Table_Breaker[Description],""))</f>
        <v/>
      </c>
      <c r="AT963" s="44" t="s">
        <v>283</v>
      </c>
      <c r="AU963" t="e">
        <f t="shared" si="154"/>
        <v>#N/A</v>
      </c>
      <c r="AV963" t="e">
        <f t="shared" si="155"/>
        <v>#N/A</v>
      </c>
      <c r="AW963" s="44" t="str" cm="1">
        <f t="array" ref="AW963">IF(D963="","",_xlfn.TOROW(lookup!A1144:A1156))</f>
        <v/>
      </c>
    </row>
    <row r="964" spans="1:49" x14ac:dyDescent="0.25">
      <c r="A964" s="56">
        <v>955</v>
      </c>
      <c r="B964" s="57" t="str">
        <f t="shared" si="151"/>
        <v/>
      </c>
      <c r="C964" s="58"/>
      <c r="D964" s="58"/>
      <c r="E964" s="57"/>
      <c r="F964" s="57" t="str">
        <f t="shared" si="152"/>
        <v/>
      </c>
      <c r="G964" s="57"/>
      <c r="H964" s="59"/>
      <c r="I964" s="59" t="s">
        <v>183</v>
      </c>
      <c r="J964" s="59" t="s">
        <v>183</v>
      </c>
      <c r="K964" s="59"/>
      <c r="L964" s="60" t="str">
        <f t="shared" si="156"/>
        <v/>
      </c>
      <c r="M964" s="60" t="str">
        <f t="shared" si="157"/>
        <v/>
      </c>
      <c r="N964" s="59"/>
      <c r="O964" s="59"/>
      <c r="P964" s="61"/>
      <c r="Q964" s="61"/>
      <c r="R964" s="62" t="str">
        <f>IF(C964="","",_xlfn.XLOOKUP(C964,table_Termination[Connector],table_Termination[Conduit_Size]))</f>
        <v/>
      </c>
      <c r="S964" s="63" t="str">
        <f>IF(C964="","",_xlfn.XLOOKUP(C964,table_Termination[Connector],table_Termination[Wire AWG]))</f>
        <v/>
      </c>
      <c r="T964" s="64" t="str">
        <f t="shared" si="149"/>
        <v/>
      </c>
      <c r="U964" s="65" t="str">
        <f>IF(C964="","",LEFT(_xlfn.XLOOKUP(C964,table_Termination[Connector],table_Termination[Voltage]),3))</f>
        <v/>
      </c>
      <c r="V964" s="66" t="str">
        <f t="shared" si="158"/>
        <v/>
      </c>
      <c r="W964" s="64" t="str" cm="1">
        <f t="array" aca="1" ref="W964" ca="1">IF(C964="","",IF(D964="MCC","------",IF(K964="","Black",_xlfn.XLOOKUP(K964,Table_RotateWireColor[circuit],INDIRECT("Table_RotateWireColor["&amp;U964&amp;"]")))))</f>
        <v/>
      </c>
      <c r="X964" s="64" t="str" cm="1">
        <f t="array" aca="1" ref="X964" ca="1">IF(C964="","",IF(D964="MCC","-----",IF(AH964=1,"-",IF(K964="","Red",_xlfn.XLOOKUP(L964,Table_RotateWireColor[circuit],INDIRECT("Table_RotateWireColor["&amp;U964&amp;"]"))))))</f>
        <v/>
      </c>
      <c r="Y964" s="64" t="str" cm="1">
        <f t="array" aca="1" ref="Y964" ca="1">IF(C964="","",IF(D964="MCC","-----",IF(AH964&lt;=2,"-",IF(K964="","Blue",_xlfn.XLOOKUP(M964,Table_RotateWireColor[circuit],INDIRECT("Table_RotateWireColor["&amp;U964&amp;"]"))))))</f>
        <v/>
      </c>
      <c r="Z964" s="64" t="str" cm="1">
        <f t="array" aca="1" ref="Z964" ca="1">IF(C964="","",IF(D964="MCC","-----",IF(AI964&lt;&gt;1,"-",IF(K964="","White",_xlfn.XLOOKUP("N",Table_RotateWireColor[circuit],INDIRECT("Table_RotateWireColor["&amp;U964&amp;"]"))))))</f>
        <v/>
      </c>
      <c r="AA964" s="64" t="str">
        <f t="shared" si="153"/>
        <v/>
      </c>
      <c r="AB964" s="67" t="str">
        <f>IF(C964="","","PWxx-"&amp;_xlfn.XLOOKUP(C964,table_Termination[Connector],table_Termination[Abbreviation])&amp;"T-xxSALx("&amp;IF(D964="LFMC",0,IF(D964="MCC",1,3))&amp;IF(Q964="Bolt",1,0)&amp;IF(AL964="None",0,IF(AL964="1G",1,IF(AL964="4x4",2,3)))&amp;")")</f>
        <v/>
      </c>
      <c r="AC964" s="68" t="str">
        <f>IF(D964="MCC","MC Cable Wire Colors "&amp;_xlfn.XLOOKUP(C964,table_Termination[Connector],table_Termination[MCC_Wire_Colors]),"")</f>
        <v/>
      </c>
      <c r="AD964" s="69"/>
      <c r="AG964" t="e">
        <f>IF(AND(LEFT(C964,2)="L6",_xlfn.NUMBERVALUE(LEFT(U964,3))&gt;250),"1ph",_xlfn.XLOOKUP(C964,table_Termination[Connector],table_Termination[Phasing]))</f>
        <v>#N/A</v>
      </c>
      <c r="AH964" t="e">
        <f>_xlfn.XLOOKUP('Order Entry'!AG964,lookup!$O$3:$O$7,lookup!$P$3:$P$7)</f>
        <v>#N/A</v>
      </c>
      <c r="AI964" t="e">
        <f>_xlfn.XLOOKUP('Order Entry'!AG964,lookup!$O$3:$O$7,lookup!$Q$3:$Q$7)</f>
        <v>#N/A</v>
      </c>
      <c r="AJ964">
        <f t="shared" si="150"/>
        <v>0</v>
      </c>
      <c r="AK964" t="e">
        <f>_xlfn.XLOOKUP(C964,table_Termination[Connector],table_Termination[Plate_Hole])</f>
        <v>#N/A</v>
      </c>
      <c r="AL964" t="e">
        <f>_xlfn.XLOOKUP(V964,lookup!$AD$68:$AD$72,lookup!$AC$68:$AC$72)</f>
        <v>#N/A</v>
      </c>
      <c r="AM964" s="44" t="str" cm="1">
        <f t="array" ref="AM964">IF(C964="","",IF(_xlfn.XLOOKUP(C964,table_Termination[Connector],table_Termination[Plate_Hole])=1.6,{"4x4","1G"},IF(_xlfn.XLOOKUP(C964,table_Termination[Connector],table_Termination[Plate_Hole])=2.1,"4x4","None")))</f>
        <v/>
      </c>
      <c r="AO964" s="44" t="str" cm="1">
        <f t="array" ref="AO964">IF(AM964="","None",_xlfn.XLOOKUP(_xlfn.ANCHORARRAY(AM964),lookup!$AC$68:$AC$72,lookup!$AD$68:$AD$72))</f>
        <v>None</v>
      </c>
      <c r="AQ964" s="44" t="s">
        <v>283</v>
      </c>
      <c r="AR964" t="str">
        <f>IF(C964="","",_xlfn.XLOOKUP(_xlfn.XLOOKUP(C964,table_Termination[Connector],table_Termination[SQD_Breaker]),Table_Breaker[breaker],Table_Breaker[Description]))</f>
        <v/>
      </c>
      <c r="AS964" t="str">
        <f>IF(C964="","",_xlfn.XLOOKUP(_xlfn.XLOOKUP(C964,table_Termination[Connector],table_Termination[HV_Siem_Breaker]),Table_Breaker[breaker],Table_Breaker[Description],""))</f>
        <v/>
      </c>
      <c r="AT964" s="44" t="s">
        <v>283</v>
      </c>
      <c r="AU964" t="e">
        <f t="shared" si="154"/>
        <v>#N/A</v>
      </c>
      <c r="AV964" t="e">
        <f t="shared" si="155"/>
        <v>#N/A</v>
      </c>
      <c r="AW964" s="44" t="str" cm="1">
        <f t="array" ref="AW964">IF(D964="","",_xlfn.TOROW(lookup!A1145:A1157))</f>
        <v/>
      </c>
    </row>
    <row r="965" spans="1:49" x14ac:dyDescent="0.25">
      <c r="A965" s="56">
        <v>956</v>
      </c>
      <c r="B965" s="57" t="str">
        <f t="shared" si="151"/>
        <v/>
      </c>
      <c r="C965" s="58"/>
      <c r="D965" s="58"/>
      <c r="E965" s="57"/>
      <c r="F965" s="57" t="str">
        <f t="shared" si="152"/>
        <v/>
      </c>
      <c r="G965" s="57"/>
      <c r="H965" s="59"/>
      <c r="I965" s="59" t="s">
        <v>183</v>
      </c>
      <c r="J965" s="59" t="s">
        <v>183</v>
      </c>
      <c r="K965" s="59"/>
      <c r="L965" s="60" t="str">
        <f t="shared" si="156"/>
        <v/>
      </c>
      <c r="M965" s="60" t="str">
        <f t="shared" si="157"/>
        <v/>
      </c>
      <c r="N965" s="59"/>
      <c r="O965" s="59"/>
      <c r="P965" s="61"/>
      <c r="Q965" s="61"/>
      <c r="R965" s="62" t="str">
        <f>IF(C965="","",_xlfn.XLOOKUP(C965,table_Termination[Connector],table_Termination[Conduit_Size]))</f>
        <v/>
      </c>
      <c r="S965" s="63" t="str">
        <f>IF(C965="","",_xlfn.XLOOKUP(C965,table_Termination[Connector],table_Termination[Wire AWG]))</f>
        <v/>
      </c>
      <c r="T965" s="64" t="str">
        <f t="shared" si="149"/>
        <v/>
      </c>
      <c r="U965" s="65" t="str">
        <f>IF(C965="","",LEFT(_xlfn.XLOOKUP(C965,table_Termination[Connector],table_Termination[Voltage]),3))</f>
        <v/>
      </c>
      <c r="V965" s="66" t="str">
        <f t="shared" si="158"/>
        <v/>
      </c>
      <c r="W965" s="64" t="str" cm="1">
        <f t="array" aca="1" ref="W965" ca="1">IF(C965="","",IF(D965="MCC","------",IF(K965="","Black",_xlfn.XLOOKUP(K965,Table_RotateWireColor[circuit],INDIRECT("Table_RotateWireColor["&amp;U965&amp;"]")))))</f>
        <v/>
      </c>
      <c r="X965" s="64" t="str" cm="1">
        <f t="array" aca="1" ref="X965" ca="1">IF(C965="","",IF(D965="MCC","-----",IF(AH965=1,"-",IF(K965="","Red",_xlfn.XLOOKUP(L965,Table_RotateWireColor[circuit],INDIRECT("Table_RotateWireColor["&amp;U965&amp;"]"))))))</f>
        <v/>
      </c>
      <c r="Y965" s="64" t="str" cm="1">
        <f t="array" aca="1" ref="Y965" ca="1">IF(C965="","",IF(D965="MCC","-----",IF(AH965&lt;=2,"-",IF(K965="","Blue",_xlfn.XLOOKUP(M965,Table_RotateWireColor[circuit],INDIRECT("Table_RotateWireColor["&amp;U965&amp;"]"))))))</f>
        <v/>
      </c>
      <c r="Z965" s="64" t="str" cm="1">
        <f t="array" aca="1" ref="Z965" ca="1">IF(C965="","",IF(D965="MCC","-----",IF(AI965&lt;&gt;1,"-",IF(K965="","White",_xlfn.XLOOKUP("N",Table_RotateWireColor[circuit],INDIRECT("Table_RotateWireColor["&amp;U965&amp;"]"))))))</f>
        <v/>
      </c>
      <c r="AA965" s="64" t="str">
        <f t="shared" si="153"/>
        <v/>
      </c>
      <c r="AB965" s="67" t="str">
        <f>IF(C965="","","PWxx-"&amp;_xlfn.XLOOKUP(C965,table_Termination[Connector],table_Termination[Abbreviation])&amp;"T-xxSALx("&amp;IF(D965="LFMC",0,IF(D965="MCC",1,3))&amp;IF(Q965="Bolt",1,0)&amp;IF(AL965="None",0,IF(AL965="1G",1,IF(AL965="4x4",2,3)))&amp;")")</f>
        <v/>
      </c>
      <c r="AC965" s="68" t="str">
        <f>IF(D965="MCC","MC Cable Wire Colors "&amp;_xlfn.XLOOKUP(C965,table_Termination[Connector],table_Termination[MCC_Wire_Colors]),"")</f>
        <v/>
      </c>
      <c r="AD965" s="69"/>
      <c r="AG965" t="e">
        <f>IF(AND(LEFT(C965,2)="L6",_xlfn.NUMBERVALUE(LEFT(U965,3))&gt;250),"1ph",_xlfn.XLOOKUP(C965,table_Termination[Connector],table_Termination[Phasing]))</f>
        <v>#N/A</v>
      </c>
      <c r="AH965" t="e">
        <f>_xlfn.XLOOKUP('Order Entry'!AG965,lookup!$O$3:$O$7,lookup!$P$3:$P$7)</f>
        <v>#N/A</v>
      </c>
      <c r="AI965" t="e">
        <f>_xlfn.XLOOKUP('Order Entry'!AG965,lookup!$O$3:$O$7,lookup!$Q$3:$Q$7)</f>
        <v>#N/A</v>
      </c>
      <c r="AJ965">
        <f t="shared" si="150"/>
        <v>0</v>
      </c>
      <c r="AK965" t="e">
        <f>_xlfn.XLOOKUP(C965,table_Termination[Connector],table_Termination[Plate_Hole])</f>
        <v>#N/A</v>
      </c>
      <c r="AL965" t="e">
        <f>_xlfn.XLOOKUP(V965,lookup!$AD$68:$AD$72,lookup!$AC$68:$AC$72)</f>
        <v>#N/A</v>
      </c>
      <c r="AM965" s="44" t="str" cm="1">
        <f t="array" ref="AM965">IF(C965="","",IF(_xlfn.XLOOKUP(C965,table_Termination[Connector],table_Termination[Plate_Hole])=1.6,{"4x4","1G"},IF(_xlfn.XLOOKUP(C965,table_Termination[Connector],table_Termination[Plate_Hole])=2.1,"4x4","None")))</f>
        <v/>
      </c>
      <c r="AO965" s="44" t="str" cm="1">
        <f t="array" ref="AO965">IF(AM965="","None",_xlfn.XLOOKUP(_xlfn.ANCHORARRAY(AM965),lookup!$AC$68:$AC$72,lookup!$AD$68:$AD$72))</f>
        <v>None</v>
      </c>
      <c r="AQ965" s="44" t="s">
        <v>283</v>
      </c>
      <c r="AR965" t="str">
        <f>IF(C965="","",_xlfn.XLOOKUP(_xlfn.XLOOKUP(C965,table_Termination[Connector],table_Termination[SQD_Breaker]),Table_Breaker[breaker],Table_Breaker[Description]))</f>
        <v/>
      </c>
      <c r="AS965" t="str">
        <f>IF(C965="","",_xlfn.XLOOKUP(_xlfn.XLOOKUP(C965,table_Termination[Connector],table_Termination[HV_Siem_Breaker]),Table_Breaker[breaker],Table_Breaker[Description],""))</f>
        <v/>
      </c>
      <c r="AT965" s="44" t="s">
        <v>283</v>
      </c>
      <c r="AU965" t="e">
        <f t="shared" si="154"/>
        <v>#N/A</v>
      </c>
      <c r="AV965" t="e">
        <f t="shared" si="155"/>
        <v>#N/A</v>
      </c>
      <c r="AW965" s="44" t="str" cm="1">
        <f t="array" ref="AW965">IF(D965="","",_xlfn.TOROW(lookup!A1146:A1158))</f>
        <v/>
      </c>
    </row>
    <row r="966" spans="1:49" x14ac:dyDescent="0.25">
      <c r="A966" s="56">
        <v>957</v>
      </c>
      <c r="B966" s="57" t="str">
        <f t="shared" si="151"/>
        <v/>
      </c>
      <c r="C966" s="58"/>
      <c r="D966" s="58"/>
      <c r="E966" s="57"/>
      <c r="F966" s="57" t="str">
        <f t="shared" si="152"/>
        <v/>
      </c>
      <c r="G966" s="57"/>
      <c r="H966" s="59"/>
      <c r="I966" s="59" t="s">
        <v>183</v>
      </c>
      <c r="J966" s="59" t="s">
        <v>183</v>
      </c>
      <c r="K966" s="59"/>
      <c r="L966" s="60" t="str">
        <f t="shared" si="156"/>
        <v/>
      </c>
      <c r="M966" s="60" t="str">
        <f t="shared" si="157"/>
        <v/>
      </c>
      <c r="N966" s="59"/>
      <c r="O966" s="59"/>
      <c r="P966" s="61"/>
      <c r="Q966" s="61"/>
      <c r="R966" s="62" t="str">
        <f>IF(C966="","",_xlfn.XLOOKUP(C966,table_Termination[Connector],table_Termination[Conduit_Size]))</f>
        <v/>
      </c>
      <c r="S966" s="63" t="str">
        <f>IF(C966="","",_xlfn.XLOOKUP(C966,table_Termination[Connector],table_Termination[Wire AWG]))</f>
        <v/>
      </c>
      <c r="T966" s="64" t="str">
        <f t="shared" si="149"/>
        <v/>
      </c>
      <c r="U966" s="65" t="str">
        <f>IF(C966="","",LEFT(_xlfn.XLOOKUP(C966,table_Termination[Connector],table_Termination[Voltage]),3))</f>
        <v/>
      </c>
      <c r="V966" s="66" t="str">
        <f t="shared" si="158"/>
        <v/>
      </c>
      <c r="W966" s="64" t="str" cm="1">
        <f t="array" aca="1" ref="W966" ca="1">IF(C966="","",IF(D966="MCC","------",IF(K966="","Black",_xlfn.XLOOKUP(K966,Table_RotateWireColor[circuit],INDIRECT("Table_RotateWireColor["&amp;U966&amp;"]")))))</f>
        <v/>
      </c>
      <c r="X966" s="64" t="str" cm="1">
        <f t="array" aca="1" ref="X966" ca="1">IF(C966="","",IF(D966="MCC","-----",IF(AH966=1,"-",IF(K966="","Red",_xlfn.XLOOKUP(L966,Table_RotateWireColor[circuit],INDIRECT("Table_RotateWireColor["&amp;U966&amp;"]"))))))</f>
        <v/>
      </c>
      <c r="Y966" s="64" t="str" cm="1">
        <f t="array" aca="1" ref="Y966" ca="1">IF(C966="","",IF(D966="MCC","-----",IF(AH966&lt;=2,"-",IF(K966="","Blue",_xlfn.XLOOKUP(M966,Table_RotateWireColor[circuit],INDIRECT("Table_RotateWireColor["&amp;U966&amp;"]"))))))</f>
        <v/>
      </c>
      <c r="Z966" s="64" t="str" cm="1">
        <f t="array" aca="1" ref="Z966" ca="1">IF(C966="","",IF(D966="MCC","-----",IF(AI966&lt;&gt;1,"-",IF(K966="","White",_xlfn.XLOOKUP("N",Table_RotateWireColor[circuit],INDIRECT("Table_RotateWireColor["&amp;U966&amp;"]"))))))</f>
        <v/>
      </c>
      <c r="AA966" s="64" t="str">
        <f t="shared" si="153"/>
        <v/>
      </c>
      <c r="AB966" s="67" t="str">
        <f>IF(C966="","","PWxx-"&amp;_xlfn.XLOOKUP(C966,table_Termination[Connector],table_Termination[Abbreviation])&amp;"T-xxSALx("&amp;IF(D966="LFMC",0,IF(D966="MCC",1,3))&amp;IF(Q966="Bolt",1,0)&amp;IF(AL966="None",0,IF(AL966="1G",1,IF(AL966="4x4",2,3)))&amp;")")</f>
        <v/>
      </c>
      <c r="AC966" s="68" t="str">
        <f>IF(D966="MCC","MC Cable Wire Colors "&amp;_xlfn.XLOOKUP(C966,table_Termination[Connector],table_Termination[MCC_Wire_Colors]),"")</f>
        <v/>
      </c>
      <c r="AD966" s="69"/>
      <c r="AG966" t="e">
        <f>IF(AND(LEFT(C966,2)="L6",_xlfn.NUMBERVALUE(LEFT(U966,3))&gt;250),"1ph",_xlfn.XLOOKUP(C966,table_Termination[Connector],table_Termination[Phasing]))</f>
        <v>#N/A</v>
      </c>
      <c r="AH966" t="e">
        <f>_xlfn.XLOOKUP('Order Entry'!AG966,lookup!$O$3:$O$7,lookup!$P$3:$P$7)</f>
        <v>#N/A</v>
      </c>
      <c r="AI966" t="e">
        <f>_xlfn.XLOOKUP('Order Entry'!AG966,lookup!$O$3:$O$7,lookup!$Q$3:$Q$7)</f>
        <v>#N/A</v>
      </c>
      <c r="AJ966">
        <f t="shared" si="150"/>
        <v>0</v>
      </c>
      <c r="AK966" t="e">
        <f>_xlfn.XLOOKUP(C966,table_Termination[Connector],table_Termination[Plate_Hole])</f>
        <v>#N/A</v>
      </c>
      <c r="AL966" t="e">
        <f>_xlfn.XLOOKUP(V966,lookup!$AD$68:$AD$72,lookup!$AC$68:$AC$72)</f>
        <v>#N/A</v>
      </c>
      <c r="AM966" s="44" t="str" cm="1">
        <f t="array" ref="AM966">IF(C966="","",IF(_xlfn.XLOOKUP(C966,table_Termination[Connector],table_Termination[Plate_Hole])=1.6,{"4x4","1G"},IF(_xlfn.XLOOKUP(C966,table_Termination[Connector],table_Termination[Plate_Hole])=2.1,"4x4","None")))</f>
        <v/>
      </c>
      <c r="AO966" s="44" t="str" cm="1">
        <f t="array" ref="AO966">IF(AM966="","None",_xlfn.XLOOKUP(_xlfn.ANCHORARRAY(AM966),lookup!$AC$68:$AC$72,lookup!$AD$68:$AD$72))</f>
        <v>None</v>
      </c>
      <c r="AQ966" s="44" t="s">
        <v>283</v>
      </c>
      <c r="AR966" t="str">
        <f>IF(C966="","",_xlfn.XLOOKUP(_xlfn.XLOOKUP(C966,table_Termination[Connector],table_Termination[SQD_Breaker]),Table_Breaker[breaker],Table_Breaker[Description]))</f>
        <v/>
      </c>
      <c r="AS966" t="str">
        <f>IF(C966="","",_xlfn.XLOOKUP(_xlfn.XLOOKUP(C966,table_Termination[Connector],table_Termination[HV_Siem_Breaker]),Table_Breaker[breaker],Table_Breaker[Description],""))</f>
        <v/>
      </c>
      <c r="AT966" s="44" t="s">
        <v>283</v>
      </c>
      <c r="AU966" t="e">
        <f t="shared" si="154"/>
        <v>#N/A</v>
      </c>
      <c r="AV966" t="e">
        <f t="shared" si="155"/>
        <v>#N/A</v>
      </c>
      <c r="AW966" s="44" t="str" cm="1">
        <f t="array" ref="AW966">IF(D966="","",_xlfn.TOROW(lookup!A1147:A1159))</f>
        <v/>
      </c>
    </row>
    <row r="967" spans="1:49" x14ac:dyDescent="0.25">
      <c r="A967" s="56">
        <v>958</v>
      </c>
      <c r="B967" s="57" t="str">
        <f t="shared" si="151"/>
        <v/>
      </c>
      <c r="C967" s="58"/>
      <c r="D967" s="58"/>
      <c r="E967" s="57"/>
      <c r="F967" s="57" t="str">
        <f t="shared" si="152"/>
        <v/>
      </c>
      <c r="G967" s="57"/>
      <c r="H967" s="59"/>
      <c r="I967" s="59" t="s">
        <v>183</v>
      </c>
      <c r="J967" s="59" t="s">
        <v>183</v>
      </c>
      <c r="K967" s="59"/>
      <c r="L967" s="60" t="str">
        <f t="shared" si="156"/>
        <v/>
      </c>
      <c r="M967" s="60" t="str">
        <f t="shared" si="157"/>
        <v/>
      </c>
      <c r="N967" s="59"/>
      <c r="O967" s="59"/>
      <c r="P967" s="61"/>
      <c r="Q967" s="61"/>
      <c r="R967" s="62" t="str">
        <f>IF(C967="","",_xlfn.XLOOKUP(C967,table_Termination[Connector],table_Termination[Conduit_Size]))</f>
        <v/>
      </c>
      <c r="S967" s="63" t="str">
        <f>IF(C967="","",_xlfn.XLOOKUP(C967,table_Termination[Connector],table_Termination[Wire AWG]))</f>
        <v/>
      </c>
      <c r="T967" s="64" t="str">
        <f t="shared" si="149"/>
        <v/>
      </c>
      <c r="U967" s="65" t="str">
        <f>IF(C967="","",LEFT(_xlfn.XLOOKUP(C967,table_Termination[Connector],table_Termination[Voltage]),3))</f>
        <v/>
      </c>
      <c r="V967" s="66" t="str">
        <f t="shared" si="158"/>
        <v/>
      </c>
      <c r="W967" s="64" t="str" cm="1">
        <f t="array" aca="1" ref="W967" ca="1">IF(C967="","",IF(D967="MCC","------",IF(K967="","Black",_xlfn.XLOOKUP(K967,Table_RotateWireColor[circuit],INDIRECT("Table_RotateWireColor["&amp;U967&amp;"]")))))</f>
        <v/>
      </c>
      <c r="X967" s="64" t="str" cm="1">
        <f t="array" aca="1" ref="X967" ca="1">IF(C967="","",IF(D967="MCC","-----",IF(AH967=1,"-",IF(K967="","Red",_xlfn.XLOOKUP(L967,Table_RotateWireColor[circuit],INDIRECT("Table_RotateWireColor["&amp;U967&amp;"]"))))))</f>
        <v/>
      </c>
      <c r="Y967" s="64" t="str" cm="1">
        <f t="array" aca="1" ref="Y967" ca="1">IF(C967="","",IF(D967="MCC","-----",IF(AH967&lt;=2,"-",IF(K967="","Blue",_xlfn.XLOOKUP(M967,Table_RotateWireColor[circuit],INDIRECT("Table_RotateWireColor["&amp;U967&amp;"]"))))))</f>
        <v/>
      </c>
      <c r="Z967" s="64" t="str" cm="1">
        <f t="array" aca="1" ref="Z967" ca="1">IF(C967="","",IF(D967="MCC","-----",IF(AI967&lt;&gt;1,"-",IF(K967="","White",_xlfn.XLOOKUP("N",Table_RotateWireColor[circuit],INDIRECT("Table_RotateWireColor["&amp;U967&amp;"]"))))))</f>
        <v/>
      </c>
      <c r="AA967" s="64" t="str">
        <f t="shared" si="153"/>
        <v/>
      </c>
      <c r="AB967" s="67" t="str">
        <f>IF(C967="","","PWxx-"&amp;_xlfn.XLOOKUP(C967,table_Termination[Connector],table_Termination[Abbreviation])&amp;"T-xxSALx("&amp;IF(D967="LFMC",0,IF(D967="MCC",1,3))&amp;IF(Q967="Bolt",1,0)&amp;IF(AL967="None",0,IF(AL967="1G",1,IF(AL967="4x4",2,3)))&amp;")")</f>
        <v/>
      </c>
      <c r="AC967" s="68" t="str">
        <f>IF(D967="MCC","MC Cable Wire Colors "&amp;_xlfn.XLOOKUP(C967,table_Termination[Connector],table_Termination[MCC_Wire_Colors]),"")</f>
        <v/>
      </c>
      <c r="AD967" s="69"/>
      <c r="AG967" t="e">
        <f>IF(AND(LEFT(C967,2)="L6",_xlfn.NUMBERVALUE(LEFT(U967,3))&gt;250),"1ph",_xlfn.XLOOKUP(C967,table_Termination[Connector],table_Termination[Phasing]))</f>
        <v>#N/A</v>
      </c>
      <c r="AH967" t="e">
        <f>_xlfn.XLOOKUP('Order Entry'!AG967,lookup!$O$3:$O$7,lookup!$P$3:$P$7)</f>
        <v>#N/A</v>
      </c>
      <c r="AI967" t="e">
        <f>_xlfn.XLOOKUP('Order Entry'!AG967,lookup!$O$3:$O$7,lookup!$Q$3:$Q$7)</f>
        <v>#N/A</v>
      </c>
      <c r="AJ967">
        <f t="shared" si="150"/>
        <v>0</v>
      </c>
      <c r="AK967" t="e">
        <f>_xlfn.XLOOKUP(C967,table_Termination[Connector],table_Termination[Plate_Hole])</f>
        <v>#N/A</v>
      </c>
      <c r="AL967" t="e">
        <f>_xlfn.XLOOKUP(V967,lookup!$AD$68:$AD$72,lookup!$AC$68:$AC$72)</f>
        <v>#N/A</v>
      </c>
      <c r="AM967" s="44" t="str" cm="1">
        <f t="array" ref="AM967">IF(C967="","",IF(_xlfn.XLOOKUP(C967,table_Termination[Connector],table_Termination[Plate_Hole])=1.6,{"4x4","1G"},IF(_xlfn.XLOOKUP(C967,table_Termination[Connector],table_Termination[Plate_Hole])=2.1,"4x4","None")))</f>
        <v/>
      </c>
      <c r="AO967" s="44" t="str" cm="1">
        <f t="array" ref="AO967">IF(AM967="","None",_xlfn.XLOOKUP(_xlfn.ANCHORARRAY(AM967),lookup!$AC$68:$AC$72,lookup!$AD$68:$AD$72))</f>
        <v>None</v>
      </c>
      <c r="AQ967" s="44" t="s">
        <v>283</v>
      </c>
      <c r="AR967" t="str">
        <f>IF(C967="","",_xlfn.XLOOKUP(_xlfn.XLOOKUP(C967,table_Termination[Connector],table_Termination[SQD_Breaker]),Table_Breaker[breaker],Table_Breaker[Description]))</f>
        <v/>
      </c>
      <c r="AS967" t="str">
        <f>IF(C967="","",_xlfn.XLOOKUP(_xlfn.XLOOKUP(C967,table_Termination[Connector],table_Termination[HV_Siem_Breaker]),Table_Breaker[breaker],Table_Breaker[Description],""))</f>
        <v/>
      </c>
      <c r="AT967" s="44" t="s">
        <v>283</v>
      </c>
      <c r="AU967" t="e">
        <f t="shared" si="154"/>
        <v>#N/A</v>
      </c>
      <c r="AV967" t="e">
        <f t="shared" si="155"/>
        <v>#N/A</v>
      </c>
      <c r="AW967" s="44" t="str" cm="1">
        <f t="array" ref="AW967">IF(D967="","",_xlfn.TOROW(lookup!A1148:A1160))</f>
        <v/>
      </c>
    </row>
    <row r="968" spans="1:49" x14ac:dyDescent="0.25">
      <c r="A968" s="56">
        <v>959</v>
      </c>
      <c r="B968" s="57" t="str">
        <f t="shared" si="151"/>
        <v/>
      </c>
      <c r="C968" s="58"/>
      <c r="D968" s="58"/>
      <c r="E968" s="57"/>
      <c r="F968" s="57" t="str">
        <f t="shared" si="152"/>
        <v/>
      </c>
      <c r="G968" s="57"/>
      <c r="H968" s="59"/>
      <c r="I968" s="59" t="s">
        <v>183</v>
      </c>
      <c r="J968" s="59" t="s">
        <v>183</v>
      </c>
      <c r="K968" s="59"/>
      <c r="L968" s="60" t="str">
        <f t="shared" si="156"/>
        <v/>
      </c>
      <c r="M968" s="60" t="str">
        <f t="shared" si="157"/>
        <v/>
      </c>
      <c r="N968" s="59"/>
      <c r="O968" s="59"/>
      <c r="P968" s="61"/>
      <c r="Q968" s="61"/>
      <c r="R968" s="62" t="str">
        <f>IF(C968="","",_xlfn.XLOOKUP(C968,table_Termination[Connector],table_Termination[Conduit_Size]))</f>
        <v/>
      </c>
      <c r="S968" s="63" t="str">
        <f>IF(C968="","",_xlfn.XLOOKUP(C968,table_Termination[Connector],table_Termination[Wire AWG]))</f>
        <v/>
      </c>
      <c r="T968" s="64" t="str">
        <f t="shared" si="149"/>
        <v/>
      </c>
      <c r="U968" s="65" t="str">
        <f>IF(C968="","",LEFT(_xlfn.XLOOKUP(C968,table_Termination[Connector],table_Termination[Voltage]),3))</f>
        <v/>
      </c>
      <c r="V968" s="66" t="str">
        <f t="shared" si="158"/>
        <v/>
      </c>
      <c r="W968" s="64" t="str" cm="1">
        <f t="array" aca="1" ref="W968" ca="1">IF(C968="","",IF(D968="MCC","------",IF(K968="","Black",_xlfn.XLOOKUP(K968,Table_RotateWireColor[circuit],INDIRECT("Table_RotateWireColor["&amp;U968&amp;"]")))))</f>
        <v/>
      </c>
      <c r="X968" s="64" t="str" cm="1">
        <f t="array" aca="1" ref="X968" ca="1">IF(C968="","",IF(D968="MCC","-----",IF(AH968=1,"-",IF(K968="","Red",_xlfn.XLOOKUP(L968,Table_RotateWireColor[circuit],INDIRECT("Table_RotateWireColor["&amp;U968&amp;"]"))))))</f>
        <v/>
      </c>
      <c r="Y968" s="64" t="str" cm="1">
        <f t="array" aca="1" ref="Y968" ca="1">IF(C968="","",IF(D968="MCC","-----",IF(AH968&lt;=2,"-",IF(K968="","Blue",_xlfn.XLOOKUP(M968,Table_RotateWireColor[circuit],INDIRECT("Table_RotateWireColor["&amp;U968&amp;"]"))))))</f>
        <v/>
      </c>
      <c r="Z968" s="64" t="str" cm="1">
        <f t="array" aca="1" ref="Z968" ca="1">IF(C968="","",IF(D968="MCC","-----",IF(AI968&lt;&gt;1,"-",IF(K968="","White",_xlfn.XLOOKUP("N",Table_RotateWireColor[circuit],INDIRECT("Table_RotateWireColor["&amp;U968&amp;"]"))))))</f>
        <v/>
      </c>
      <c r="AA968" s="64" t="str">
        <f t="shared" si="153"/>
        <v/>
      </c>
      <c r="AB968" s="67" t="str">
        <f>IF(C968="","","PWxx-"&amp;_xlfn.XLOOKUP(C968,table_Termination[Connector],table_Termination[Abbreviation])&amp;"T-xxSALx("&amp;IF(D968="LFMC",0,IF(D968="MCC",1,3))&amp;IF(Q968="Bolt",1,0)&amp;IF(AL968="None",0,IF(AL968="1G",1,IF(AL968="4x4",2,3)))&amp;")")</f>
        <v/>
      </c>
      <c r="AC968" s="68" t="str">
        <f>IF(D968="MCC","MC Cable Wire Colors "&amp;_xlfn.XLOOKUP(C968,table_Termination[Connector],table_Termination[MCC_Wire_Colors]),"")</f>
        <v/>
      </c>
      <c r="AD968" s="69"/>
      <c r="AG968" t="e">
        <f>IF(AND(LEFT(C968,2)="L6",_xlfn.NUMBERVALUE(LEFT(U968,3))&gt;250),"1ph",_xlfn.XLOOKUP(C968,table_Termination[Connector],table_Termination[Phasing]))</f>
        <v>#N/A</v>
      </c>
      <c r="AH968" t="e">
        <f>_xlfn.XLOOKUP('Order Entry'!AG968,lookup!$O$3:$O$7,lookup!$P$3:$P$7)</f>
        <v>#N/A</v>
      </c>
      <c r="AI968" t="e">
        <f>_xlfn.XLOOKUP('Order Entry'!AG968,lookup!$O$3:$O$7,lookup!$Q$3:$Q$7)</f>
        <v>#N/A</v>
      </c>
      <c r="AJ968">
        <f t="shared" si="150"/>
        <v>0</v>
      </c>
      <c r="AK968" t="e">
        <f>_xlfn.XLOOKUP(C968,table_Termination[Connector],table_Termination[Plate_Hole])</f>
        <v>#N/A</v>
      </c>
      <c r="AL968" t="e">
        <f>_xlfn.XLOOKUP(V968,lookup!$AD$68:$AD$72,lookup!$AC$68:$AC$72)</f>
        <v>#N/A</v>
      </c>
      <c r="AM968" s="44" t="str" cm="1">
        <f t="array" ref="AM968">IF(C968="","",IF(_xlfn.XLOOKUP(C968,table_Termination[Connector],table_Termination[Plate_Hole])=1.6,{"4x4","1G"},IF(_xlfn.XLOOKUP(C968,table_Termination[Connector],table_Termination[Plate_Hole])=2.1,"4x4","None")))</f>
        <v/>
      </c>
      <c r="AO968" s="44" t="str" cm="1">
        <f t="array" ref="AO968">IF(AM968="","None",_xlfn.XLOOKUP(_xlfn.ANCHORARRAY(AM968),lookup!$AC$68:$AC$72,lookup!$AD$68:$AD$72))</f>
        <v>None</v>
      </c>
      <c r="AQ968" s="44" t="s">
        <v>283</v>
      </c>
      <c r="AR968" t="str">
        <f>IF(C968="","",_xlfn.XLOOKUP(_xlfn.XLOOKUP(C968,table_Termination[Connector],table_Termination[SQD_Breaker]),Table_Breaker[breaker],Table_Breaker[Description]))</f>
        <v/>
      </c>
      <c r="AS968" t="str">
        <f>IF(C968="","",_xlfn.XLOOKUP(_xlfn.XLOOKUP(C968,table_Termination[Connector],table_Termination[HV_Siem_Breaker]),Table_Breaker[breaker],Table_Breaker[Description],""))</f>
        <v/>
      </c>
      <c r="AT968" s="44" t="s">
        <v>283</v>
      </c>
      <c r="AU968" t="e">
        <f t="shared" si="154"/>
        <v>#N/A</v>
      </c>
      <c r="AV968" t="e">
        <f t="shared" si="155"/>
        <v>#N/A</v>
      </c>
      <c r="AW968" s="44" t="str" cm="1">
        <f t="array" ref="AW968">IF(D968="","",_xlfn.TOROW(lookup!A1149:A1161))</f>
        <v/>
      </c>
    </row>
    <row r="969" spans="1:49" x14ac:dyDescent="0.25">
      <c r="A969" s="56">
        <v>960</v>
      </c>
      <c r="B969" s="57" t="str">
        <f t="shared" si="151"/>
        <v/>
      </c>
      <c r="C969" s="58"/>
      <c r="D969" s="58"/>
      <c r="E969" s="57"/>
      <c r="F969" s="57" t="str">
        <f t="shared" si="152"/>
        <v/>
      </c>
      <c r="G969" s="57"/>
      <c r="H969" s="59"/>
      <c r="I969" s="59" t="s">
        <v>183</v>
      </c>
      <c r="J969" s="59" t="s">
        <v>183</v>
      </c>
      <c r="K969" s="59"/>
      <c r="L969" s="60" t="str">
        <f t="shared" si="156"/>
        <v/>
      </c>
      <c r="M969" s="60" t="str">
        <f t="shared" si="157"/>
        <v/>
      </c>
      <c r="N969" s="59"/>
      <c r="O969" s="59"/>
      <c r="P969" s="61"/>
      <c r="Q969" s="61"/>
      <c r="R969" s="62" t="str">
        <f>IF(C969="","",_xlfn.XLOOKUP(C969,table_Termination[Connector],table_Termination[Conduit_Size]))</f>
        <v/>
      </c>
      <c r="S969" s="63" t="str">
        <f>IF(C969="","",_xlfn.XLOOKUP(C969,table_Termination[Connector],table_Termination[Wire AWG]))</f>
        <v/>
      </c>
      <c r="T969" s="64" t="str">
        <f t="shared" si="149"/>
        <v/>
      </c>
      <c r="U969" s="65" t="str">
        <f>IF(C969="","",LEFT(_xlfn.XLOOKUP(C969,table_Termination[Connector],table_Termination[Voltage]),3))</f>
        <v/>
      </c>
      <c r="V969" s="66" t="str">
        <f t="shared" si="158"/>
        <v/>
      </c>
      <c r="W969" s="64" t="str" cm="1">
        <f t="array" aca="1" ref="W969" ca="1">IF(C969="","",IF(D969="MCC","------",IF(K969="","Black",_xlfn.XLOOKUP(K969,Table_RotateWireColor[circuit],INDIRECT("Table_RotateWireColor["&amp;U969&amp;"]")))))</f>
        <v/>
      </c>
      <c r="X969" s="64" t="str" cm="1">
        <f t="array" aca="1" ref="X969" ca="1">IF(C969="","",IF(D969="MCC","-----",IF(AH969=1,"-",IF(K969="","Red",_xlfn.XLOOKUP(L969,Table_RotateWireColor[circuit],INDIRECT("Table_RotateWireColor["&amp;U969&amp;"]"))))))</f>
        <v/>
      </c>
      <c r="Y969" s="64" t="str" cm="1">
        <f t="array" aca="1" ref="Y969" ca="1">IF(C969="","",IF(D969="MCC","-----",IF(AH969&lt;=2,"-",IF(K969="","Blue",_xlfn.XLOOKUP(M969,Table_RotateWireColor[circuit],INDIRECT("Table_RotateWireColor["&amp;U969&amp;"]"))))))</f>
        <v/>
      </c>
      <c r="Z969" s="64" t="str" cm="1">
        <f t="array" aca="1" ref="Z969" ca="1">IF(C969="","",IF(D969="MCC","-----",IF(AI969&lt;&gt;1,"-",IF(K969="","White",_xlfn.XLOOKUP("N",Table_RotateWireColor[circuit],INDIRECT("Table_RotateWireColor["&amp;U969&amp;"]"))))))</f>
        <v/>
      </c>
      <c r="AA969" s="64" t="str">
        <f t="shared" si="153"/>
        <v/>
      </c>
      <c r="AB969" s="67" t="str">
        <f>IF(C969="","","PWxx-"&amp;_xlfn.XLOOKUP(C969,table_Termination[Connector],table_Termination[Abbreviation])&amp;"T-xxSALx("&amp;IF(D969="LFMC",0,IF(D969="MCC",1,3))&amp;IF(Q969="Bolt",1,0)&amp;IF(AL969="None",0,IF(AL969="1G",1,IF(AL969="4x4",2,3)))&amp;")")</f>
        <v/>
      </c>
      <c r="AC969" s="68" t="str">
        <f>IF(D969="MCC","MC Cable Wire Colors "&amp;_xlfn.XLOOKUP(C969,table_Termination[Connector],table_Termination[MCC_Wire_Colors]),"")</f>
        <v/>
      </c>
      <c r="AD969" s="69"/>
      <c r="AG969" t="e">
        <f>IF(AND(LEFT(C969,2)="L6",_xlfn.NUMBERVALUE(LEFT(U969,3))&gt;250),"1ph",_xlfn.XLOOKUP(C969,table_Termination[Connector],table_Termination[Phasing]))</f>
        <v>#N/A</v>
      </c>
      <c r="AH969" t="e">
        <f>_xlfn.XLOOKUP('Order Entry'!AG969,lookup!$O$3:$O$7,lookup!$P$3:$P$7)</f>
        <v>#N/A</v>
      </c>
      <c r="AI969" t="e">
        <f>_xlfn.XLOOKUP('Order Entry'!AG969,lookup!$O$3:$O$7,lookup!$Q$3:$Q$7)</f>
        <v>#N/A</v>
      </c>
      <c r="AJ969">
        <f t="shared" si="150"/>
        <v>0</v>
      </c>
      <c r="AK969" t="e">
        <f>_xlfn.XLOOKUP(C969,table_Termination[Connector],table_Termination[Plate_Hole])</f>
        <v>#N/A</v>
      </c>
      <c r="AL969" t="e">
        <f>_xlfn.XLOOKUP(V969,lookup!$AD$68:$AD$72,lookup!$AC$68:$AC$72)</f>
        <v>#N/A</v>
      </c>
      <c r="AM969" s="44" t="str" cm="1">
        <f t="array" ref="AM969">IF(C969="","",IF(_xlfn.XLOOKUP(C969,table_Termination[Connector],table_Termination[Plate_Hole])=1.6,{"4x4","1G"},IF(_xlfn.XLOOKUP(C969,table_Termination[Connector],table_Termination[Plate_Hole])=2.1,"4x4","None")))</f>
        <v/>
      </c>
      <c r="AO969" s="44" t="str" cm="1">
        <f t="array" ref="AO969">IF(AM969="","None",_xlfn.XLOOKUP(_xlfn.ANCHORARRAY(AM969),lookup!$AC$68:$AC$72,lookup!$AD$68:$AD$72))</f>
        <v>None</v>
      </c>
      <c r="AQ969" s="44" t="s">
        <v>283</v>
      </c>
      <c r="AR969" t="str">
        <f>IF(C969="","",_xlfn.XLOOKUP(_xlfn.XLOOKUP(C969,table_Termination[Connector],table_Termination[SQD_Breaker]),Table_Breaker[breaker],Table_Breaker[Description]))</f>
        <v/>
      </c>
      <c r="AS969" t="str">
        <f>IF(C969="","",_xlfn.XLOOKUP(_xlfn.XLOOKUP(C969,table_Termination[Connector],table_Termination[HV_Siem_Breaker]),Table_Breaker[breaker],Table_Breaker[Description],""))</f>
        <v/>
      </c>
      <c r="AT969" s="44" t="s">
        <v>283</v>
      </c>
      <c r="AU969" t="e">
        <f t="shared" si="154"/>
        <v>#N/A</v>
      </c>
      <c r="AV969" t="e">
        <f t="shared" si="155"/>
        <v>#N/A</v>
      </c>
      <c r="AW969" s="44" t="str" cm="1">
        <f t="array" ref="AW969">IF(D969="","",_xlfn.TOROW(lookup!A1150:A1162))</f>
        <v/>
      </c>
    </row>
    <row r="970" spans="1:49" x14ac:dyDescent="0.25">
      <c r="A970" s="56">
        <v>961</v>
      </c>
      <c r="B970" s="57" t="str">
        <f t="shared" si="151"/>
        <v/>
      </c>
      <c r="C970" s="58"/>
      <c r="D970" s="58"/>
      <c r="E970" s="57"/>
      <c r="F970" s="57" t="str">
        <f t="shared" si="152"/>
        <v/>
      </c>
      <c r="G970" s="57"/>
      <c r="H970" s="59"/>
      <c r="I970" s="59" t="s">
        <v>183</v>
      </c>
      <c r="J970" s="59" t="s">
        <v>183</v>
      </c>
      <c r="K970" s="59"/>
      <c r="L970" s="60" t="str">
        <f t="shared" si="156"/>
        <v/>
      </c>
      <c r="M970" s="60" t="str">
        <f t="shared" si="157"/>
        <v/>
      </c>
      <c r="N970" s="59"/>
      <c r="O970" s="59"/>
      <c r="P970" s="61"/>
      <c r="Q970" s="61"/>
      <c r="R970" s="62" t="str">
        <f>IF(C970="","",_xlfn.XLOOKUP(C970,table_Termination[Connector],table_Termination[Conduit_Size]))</f>
        <v/>
      </c>
      <c r="S970" s="63" t="str">
        <f>IF(C970="","",_xlfn.XLOOKUP(C970,table_Termination[Connector],table_Termination[Wire AWG]))</f>
        <v/>
      </c>
      <c r="T970" s="64" t="str">
        <f t="shared" ref="T970:T1008" si="159">IF(C970="","",IF(S970&lt;6,8,10))</f>
        <v/>
      </c>
      <c r="U970" s="65" t="str">
        <f>IF(C970="","",LEFT(_xlfn.XLOOKUP(C970,table_Termination[Connector],table_Termination[Voltage]),3))</f>
        <v/>
      </c>
      <c r="V970" s="66" t="str">
        <f t="shared" si="158"/>
        <v/>
      </c>
      <c r="W970" s="64" t="str" cm="1">
        <f t="array" aca="1" ref="W970" ca="1">IF(C970="","",IF(D970="MCC","------",IF(K970="","Black",_xlfn.XLOOKUP(K970,Table_RotateWireColor[circuit],INDIRECT("Table_RotateWireColor["&amp;U970&amp;"]")))))</f>
        <v/>
      </c>
      <c r="X970" s="64" t="str" cm="1">
        <f t="array" aca="1" ref="X970" ca="1">IF(C970="","",IF(D970="MCC","-----",IF(AH970=1,"-",IF(K970="","Red",_xlfn.XLOOKUP(L970,Table_RotateWireColor[circuit],INDIRECT("Table_RotateWireColor["&amp;U970&amp;"]"))))))</f>
        <v/>
      </c>
      <c r="Y970" s="64" t="str" cm="1">
        <f t="array" aca="1" ref="Y970" ca="1">IF(C970="","",IF(D970="MCC","-----",IF(AH970&lt;=2,"-",IF(K970="","Blue",_xlfn.XLOOKUP(M970,Table_RotateWireColor[circuit],INDIRECT("Table_RotateWireColor["&amp;U970&amp;"]"))))))</f>
        <v/>
      </c>
      <c r="Z970" s="64" t="str" cm="1">
        <f t="array" aca="1" ref="Z970" ca="1">IF(C970="","",IF(D970="MCC","-----",IF(AI970&lt;&gt;1,"-",IF(K970="","White",_xlfn.XLOOKUP("N",Table_RotateWireColor[circuit],INDIRECT("Table_RotateWireColor["&amp;U970&amp;"]"))))))</f>
        <v/>
      </c>
      <c r="AA970" s="64" t="str">
        <f t="shared" si="153"/>
        <v/>
      </c>
      <c r="AB970" s="67" t="str">
        <f>IF(C970="","","PWxx-"&amp;_xlfn.XLOOKUP(C970,table_Termination[Connector],table_Termination[Abbreviation])&amp;"T-xxSALx("&amp;IF(D970="LFMC",0,IF(D970="MCC",1,3))&amp;IF(Q970="Bolt",1,0)&amp;IF(AL970="None",0,IF(AL970="1G",1,IF(AL970="4x4",2,3)))&amp;")")</f>
        <v/>
      </c>
      <c r="AC970" s="68" t="str">
        <f>IF(D970="MCC","MC Cable Wire Colors "&amp;_xlfn.XLOOKUP(C970,table_Termination[Connector],table_Termination[MCC_Wire_Colors]),"")</f>
        <v/>
      </c>
      <c r="AD970" s="69"/>
      <c r="AG970" t="e">
        <f>IF(AND(LEFT(C970,2)="L6",_xlfn.NUMBERVALUE(LEFT(U970,3))&gt;250),"1ph",_xlfn.XLOOKUP(C970,table_Termination[Connector],table_Termination[Phasing]))</f>
        <v>#N/A</v>
      </c>
      <c r="AH970" t="e">
        <f>_xlfn.XLOOKUP('Order Entry'!AG970,lookup!$O$3:$O$7,lookup!$P$3:$P$7)</f>
        <v>#N/A</v>
      </c>
      <c r="AI970" t="e">
        <f>_xlfn.XLOOKUP('Order Entry'!AG970,lookup!$O$3:$O$7,lookup!$Q$3:$Q$7)</f>
        <v>#N/A</v>
      </c>
      <c r="AJ970">
        <f t="shared" ref="AJ970:AJ1008" si="160">IF(_xlfn.NUMBERVALUE(LEFT(K970,3))=120,208,_xlfn.NUMBERVALUE(LEFT(K970,3)))</f>
        <v>0</v>
      </c>
      <c r="AK970" t="e">
        <f>_xlfn.XLOOKUP(C970,table_Termination[Connector],table_Termination[Plate_Hole])</f>
        <v>#N/A</v>
      </c>
      <c r="AL970" t="e">
        <f>_xlfn.XLOOKUP(V970,lookup!$AD$68:$AD$72,lookup!$AC$68:$AC$72)</f>
        <v>#N/A</v>
      </c>
      <c r="AM970" s="44" t="str" cm="1">
        <f t="array" ref="AM970">IF(C970="","",IF(_xlfn.XLOOKUP(C970,table_Termination[Connector],table_Termination[Plate_Hole])=1.6,{"4x4","1G"},IF(_xlfn.XLOOKUP(C970,table_Termination[Connector],table_Termination[Plate_Hole])=2.1,"4x4","None")))</f>
        <v/>
      </c>
      <c r="AO970" s="44" t="str" cm="1">
        <f t="array" ref="AO970">IF(AM970="","None",_xlfn.XLOOKUP(_xlfn.ANCHORARRAY(AM970),lookup!$AC$68:$AC$72,lookup!$AD$68:$AD$72))</f>
        <v>None</v>
      </c>
      <c r="AQ970" s="44" t="s">
        <v>283</v>
      </c>
      <c r="AR970" t="str">
        <f>IF(C970="","",_xlfn.XLOOKUP(_xlfn.XLOOKUP(C970,table_Termination[Connector],table_Termination[SQD_Breaker]),Table_Breaker[breaker],Table_Breaker[Description]))</f>
        <v/>
      </c>
      <c r="AS970" t="str">
        <f>IF(C970="","",_xlfn.XLOOKUP(_xlfn.XLOOKUP(C970,table_Termination[Connector],table_Termination[HV_Siem_Breaker]),Table_Breaker[breaker],Table_Breaker[Description],""))</f>
        <v/>
      </c>
      <c r="AT970" s="44" t="s">
        <v>283</v>
      </c>
      <c r="AU970" t="e">
        <f t="shared" si="154"/>
        <v>#N/A</v>
      </c>
      <c r="AV970" t="e">
        <f t="shared" si="155"/>
        <v>#N/A</v>
      </c>
      <c r="AW970" s="44" t="str" cm="1">
        <f t="array" ref="AW970">IF(D970="","",_xlfn.TOROW(lookup!A1151:A1163))</f>
        <v/>
      </c>
    </row>
    <row r="971" spans="1:49" x14ac:dyDescent="0.25">
      <c r="A971" s="56">
        <v>962</v>
      </c>
      <c r="B971" s="57" t="str">
        <f t="shared" ref="B971:B1008" si="161">IF(C971="","",1)</f>
        <v/>
      </c>
      <c r="C971" s="58"/>
      <c r="D971" s="58"/>
      <c r="E971" s="57"/>
      <c r="F971" s="57" t="str">
        <f t="shared" ref="F971:F1008" si="162">IF(E971="","",6)</f>
        <v/>
      </c>
      <c r="G971" s="57"/>
      <c r="H971" s="59"/>
      <c r="I971" s="59" t="s">
        <v>183</v>
      </c>
      <c r="J971" s="59" t="s">
        <v>183</v>
      </c>
      <c r="K971" s="59"/>
      <c r="L971" s="60" t="str">
        <f t="shared" si="156"/>
        <v/>
      </c>
      <c r="M971" s="60" t="str">
        <f t="shared" si="157"/>
        <v/>
      </c>
      <c r="N971" s="59"/>
      <c r="O971" s="59"/>
      <c r="P971" s="61"/>
      <c r="Q971" s="61"/>
      <c r="R971" s="62" t="str">
        <f>IF(C971="","",_xlfn.XLOOKUP(C971,table_Termination[Connector],table_Termination[Conduit_Size]))</f>
        <v/>
      </c>
      <c r="S971" s="63" t="str">
        <f>IF(C971="","",_xlfn.XLOOKUP(C971,table_Termination[Connector],table_Termination[Wire AWG]))</f>
        <v/>
      </c>
      <c r="T971" s="64" t="str">
        <f t="shared" si="159"/>
        <v/>
      </c>
      <c r="U971" s="65" t="str">
        <f>IF(C971="","",LEFT(_xlfn.XLOOKUP(C971,table_Termination[Connector],table_Termination[Voltage]),3))</f>
        <v/>
      </c>
      <c r="V971" s="66" t="str">
        <f t="shared" si="158"/>
        <v/>
      </c>
      <c r="W971" s="64" t="str" cm="1">
        <f t="array" aca="1" ref="W971" ca="1">IF(C971="","",IF(D971="MCC","------",IF(K971="","Black",_xlfn.XLOOKUP(K971,Table_RotateWireColor[circuit],INDIRECT("Table_RotateWireColor["&amp;U971&amp;"]")))))</f>
        <v/>
      </c>
      <c r="X971" s="64" t="str" cm="1">
        <f t="array" aca="1" ref="X971" ca="1">IF(C971="","",IF(D971="MCC","-----",IF(AH971=1,"-",IF(K971="","Red",_xlfn.XLOOKUP(L971,Table_RotateWireColor[circuit],INDIRECT("Table_RotateWireColor["&amp;U971&amp;"]"))))))</f>
        <v/>
      </c>
      <c r="Y971" s="64" t="str" cm="1">
        <f t="array" aca="1" ref="Y971" ca="1">IF(C971="","",IF(D971="MCC","-----",IF(AH971&lt;=2,"-",IF(K971="","Blue",_xlfn.XLOOKUP(M971,Table_RotateWireColor[circuit],INDIRECT("Table_RotateWireColor["&amp;U971&amp;"]"))))))</f>
        <v/>
      </c>
      <c r="Z971" s="64" t="str" cm="1">
        <f t="array" aca="1" ref="Z971" ca="1">IF(C971="","",IF(D971="MCC","-----",IF(AI971&lt;&gt;1,"-",IF(K971="","White",_xlfn.XLOOKUP("N",Table_RotateWireColor[circuit],INDIRECT("Table_RotateWireColor["&amp;U971&amp;"]"))))))</f>
        <v/>
      </c>
      <c r="AA971" s="64" t="str">
        <f t="shared" ref="AA971:AA1008" si="163">IF(C971="","",IF(D971="MCC","--&gt;","Green"))</f>
        <v/>
      </c>
      <c r="AB971" s="67" t="str">
        <f>IF(C971="","","PWxx-"&amp;_xlfn.XLOOKUP(C971,table_Termination[Connector],table_Termination[Abbreviation])&amp;"T-xxSALx("&amp;IF(D971="LFMC",0,IF(D971="MCC",1,3))&amp;IF(Q971="Bolt",1,0)&amp;IF(AL971="None",0,IF(AL971="1G",1,IF(AL971="4x4",2,3)))&amp;")")</f>
        <v/>
      </c>
      <c r="AC971" s="68" t="str">
        <f>IF(D971="MCC","MC Cable Wire Colors "&amp;_xlfn.XLOOKUP(C971,table_Termination[Connector],table_Termination[MCC_Wire_Colors]),"")</f>
        <v/>
      </c>
      <c r="AD971" s="69"/>
      <c r="AG971" t="e">
        <f>IF(AND(LEFT(C971,2)="L6",_xlfn.NUMBERVALUE(LEFT(U971,3))&gt;250),"1ph",_xlfn.XLOOKUP(C971,table_Termination[Connector],table_Termination[Phasing]))</f>
        <v>#N/A</v>
      </c>
      <c r="AH971" t="e">
        <f>_xlfn.XLOOKUP('Order Entry'!AG971,lookup!$O$3:$O$7,lookup!$P$3:$P$7)</f>
        <v>#N/A</v>
      </c>
      <c r="AI971" t="e">
        <f>_xlfn.XLOOKUP('Order Entry'!AG971,lookup!$O$3:$O$7,lookup!$Q$3:$Q$7)</f>
        <v>#N/A</v>
      </c>
      <c r="AJ971">
        <f t="shared" si="160"/>
        <v>0</v>
      </c>
      <c r="AK971" t="e">
        <f>_xlfn.XLOOKUP(C971,table_Termination[Connector],table_Termination[Plate_Hole])</f>
        <v>#N/A</v>
      </c>
      <c r="AL971" t="e">
        <f>_xlfn.XLOOKUP(V971,lookup!$AD$68:$AD$72,lookup!$AC$68:$AC$72)</f>
        <v>#N/A</v>
      </c>
      <c r="AM971" s="44" t="str" cm="1">
        <f t="array" ref="AM971">IF(C971="","",IF(_xlfn.XLOOKUP(C971,table_Termination[Connector],table_Termination[Plate_Hole])=1.6,{"4x4","1G"},IF(_xlfn.XLOOKUP(C971,table_Termination[Connector],table_Termination[Plate_Hole])=2.1,"4x4","None")))</f>
        <v/>
      </c>
      <c r="AO971" s="44" t="str" cm="1">
        <f t="array" ref="AO971">IF(AM971="","None",_xlfn.XLOOKUP(_xlfn.ANCHORARRAY(AM971),lookup!$AC$68:$AC$72,lookup!$AD$68:$AD$72))</f>
        <v>None</v>
      </c>
      <c r="AQ971" s="44" t="s">
        <v>283</v>
      </c>
      <c r="AR971" t="str">
        <f>IF(C971="","",_xlfn.XLOOKUP(_xlfn.XLOOKUP(C971,table_Termination[Connector],table_Termination[SQD_Breaker]),Table_Breaker[breaker],Table_Breaker[Description]))</f>
        <v/>
      </c>
      <c r="AS971" t="str">
        <f>IF(C971="","",_xlfn.XLOOKUP(_xlfn.XLOOKUP(C971,table_Termination[Connector],table_Termination[HV_Siem_Breaker]),Table_Breaker[breaker],Table_Breaker[Description],""))</f>
        <v/>
      </c>
      <c r="AT971" s="44" t="s">
        <v>283</v>
      </c>
      <c r="AU971" t="e">
        <f t="shared" si="154"/>
        <v>#N/A</v>
      </c>
      <c r="AV971" t="e">
        <f t="shared" si="155"/>
        <v>#N/A</v>
      </c>
      <c r="AW971" s="44" t="str" cm="1">
        <f t="array" ref="AW971">IF(D971="","",_xlfn.TOROW(lookup!A1152:A1164))</f>
        <v/>
      </c>
    </row>
    <row r="972" spans="1:49" x14ac:dyDescent="0.25">
      <c r="A972" s="56">
        <v>963</v>
      </c>
      <c r="B972" s="57" t="str">
        <f t="shared" si="161"/>
        <v/>
      </c>
      <c r="C972" s="58"/>
      <c r="D972" s="58"/>
      <c r="E972" s="57"/>
      <c r="F972" s="57" t="str">
        <f t="shared" si="162"/>
        <v/>
      </c>
      <c r="G972" s="57"/>
      <c r="H972" s="59"/>
      <c r="I972" s="59" t="s">
        <v>183</v>
      </c>
      <c r="J972" s="59" t="s">
        <v>183</v>
      </c>
      <c r="K972" s="59"/>
      <c r="L972" s="60" t="str">
        <f t="shared" si="156"/>
        <v/>
      </c>
      <c r="M972" s="60" t="str">
        <f t="shared" si="157"/>
        <v/>
      </c>
      <c r="N972" s="59"/>
      <c r="O972" s="59"/>
      <c r="P972" s="61"/>
      <c r="Q972" s="61"/>
      <c r="R972" s="62" t="str">
        <f>IF(C972="","",_xlfn.XLOOKUP(C972,table_Termination[Connector],table_Termination[Conduit_Size]))</f>
        <v/>
      </c>
      <c r="S972" s="63" t="str">
        <f>IF(C972="","",_xlfn.XLOOKUP(C972,table_Termination[Connector],table_Termination[Wire AWG]))</f>
        <v/>
      </c>
      <c r="T972" s="64" t="str">
        <f t="shared" si="159"/>
        <v/>
      </c>
      <c r="U972" s="65" t="str">
        <f>IF(C972="","",LEFT(_xlfn.XLOOKUP(C972,table_Termination[Connector],table_Termination[Voltage]),3))</f>
        <v/>
      </c>
      <c r="V972" s="66" t="str">
        <f t="shared" si="158"/>
        <v/>
      </c>
      <c r="W972" s="64" t="str" cm="1">
        <f t="array" aca="1" ref="W972" ca="1">IF(C972="","",IF(D972="MCC","------",IF(K972="","Black",_xlfn.XLOOKUP(K972,Table_RotateWireColor[circuit],INDIRECT("Table_RotateWireColor["&amp;U972&amp;"]")))))</f>
        <v/>
      </c>
      <c r="X972" s="64" t="str" cm="1">
        <f t="array" aca="1" ref="X972" ca="1">IF(C972="","",IF(D972="MCC","-----",IF(AH972=1,"-",IF(K972="","Red",_xlfn.XLOOKUP(L972,Table_RotateWireColor[circuit],INDIRECT("Table_RotateWireColor["&amp;U972&amp;"]"))))))</f>
        <v/>
      </c>
      <c r="Y972" s="64" t="str" cm="1">
        <f t="array" aca="1" ref="Y972" ca="1">IF(C972="","",IF(D972="MCC","-----",IF(AH972&lt;=2,"-",IF(K972="","Blue",_xlfn.XLOOKUP(M972,Table_RotateWireColor[circuit],INDIRECT("Table_RotateWireColor["&amp;U972&amp;"]"))))))</f>
        <v/>
      </c>
      <c r="Z972" s="64" t="str" cm="1">
        <f t="array" aca="1" ref="Z972" ca="1">IF(C972="","",IF(D972="MCC","-----",IF(AI972&lt;&gt;1,"-",IF(K972="","White",_xlfn.XLOOKUP("N",Table_RotateWireColor[circuit],INDIRECT("Table_RotateWireColor["&amp;U972&amp;"]"))))))</f>
        <v/>
      </c>
      <c r="AA972" s="64" t="str">
        <f t="shared" si="163"/>
        <v/>
      </c>
      <c r="AB972" s="67" t="str">
        <f>IF(C972="","","PWxx-"&amp;_xlfn.XLOOKUP(C972,table_Termination[Connector],table_Termination[Abbreviation])&amp;"T-xxSALx("&amp;IF(D972="LFMC",0,IF(D972="MCC",1,3))&amp;IF(Q972="Bolt",1,0)&amp;IF(AL972="None",0,IF(AL972="1G",1,IF(AL972="4x4",2,3)))&amp;")")</f>
        <v/>
      </c>
      <c r="AC972" s="68" t="str">
        <f>IF(D972="MCC","MC Cable Wire Colors "&amp;_xlfn.XLOOKUP(C972,table_Termination[Connector],table_Termination[MCC_Wire_Colors]),"")</f>
        <v/>
      </c>
      <c r="AD972" s="69"/>
      <c r="AG972" t="e">
        <f>IF(AND(LEFT(C972,2)="L6",_xlfn.NUMBERVALUE(LEFT(U972,3))&gt;250),"1ph",_xlfn.XLOOKUP(C972,table_Termination[Connector],table_Termination[Phasing]))</f>
        <v>#N/A</v>
      </c>
      <c r="AH972" t="e">
        <f>_xlfn.XLOOKUP('Order Entry'!AG972,lookup!$O$3:$O$7,lookup!$P$3:$P$7)</f>
        <v>#N/A</v>
      </c>
      <c r="AI972" t="e">
        <f>_xlfn.XLOOKUP('Order Entry'!AG972,lookup!$O$3:$O$7,lookup!$Q$3:$Q$7)</f>
        <v>#N/A</v>
      </c>
      <c r="AJ972">
        <f t="shared" si="160"/>
        <v>0</v>
      </c>
      <c r="AK972" t="e">
        <f>_xlfn.XLOOKUP(C972,table_Termination[Connector],table_Termination[Plate_Hole])</f>
        <v>#N/A</v>
      </c>
      <c r="AL972" t="e">
        <f>_xlfn.XLOOKUP(V972,lookup!$AD$68:$AD$72,lookup!$AC$68:$AC$72)</f>
        <v>#N/A</v>
      </c>
      <c r="AM972" s="44" t="str" cm="1">
        <f t="array" ref="AM972">IF(C972="","",IF(_xlfn.XLOOKUP(C972,table_Termination[Connector],table_Termination[Plate_Hole])=1.6,{"4x4","1G"},IF(_xlfn.XLOOKUP(C972,table_Termination[Connector],table_Termination[Plate_Hole])=2.1,"4x4","None")))</f>
        <v/>
      </c>
      <c r="AO972" s="44" t="str" cm="1">
        <f t="array" ref="AO972">IF(AM972="","None",_xlfn.XLOOKUP(_xlfn.ANCHORARRAY(AM972),lookup!$AC$68:$AC$72,lookup!$AD$68:$AD$72))</f>
        <v>None</v>
      </c>
      <c r="AQ972" s="44" t="s">
        <v>283</v>
      </c>
      <c r="AR972" t="str">
        <f>IF(C972="","",_xlfn.XLOOKUP(_xlfn.XLOOKUP(C972,table_Termination[Connector],table_Termination[SQD_Breaker]),Table_Breaker[breaker],Table_Breaker[Description]))</f>
        <v/>
      </c>
      <c r="AS972" t="str">
        <f>IF(C972="","",_xlfn.XLOOKUP(_xlfn.XLOOKUP(C972,table_Termination[Connector],table_Termination[HV_Siem_Breaker]),Table_Breaker[breaker],Table_Breaker[Description],""))</f>
        <v/>
      </c>
      <c r="AT972" s="44" t="s">
        <v>283</v>
      </c>
      <c r="AU972" t="e">
        <f t="shared" ref="AU972:AU1008" si="164">IF(OR(AL972="",AL972="None"),"","1 Bolt")</f>
        <v>#N/A</v>
      </c>
      <c r="AV972" t="e">
        <f t="shared" ref="AV972:AV1008" si="165">IF(OR(AL972="",AL972="None",AL972="60AH",AL972="2030AH",AL972="4x4"),"","2 Bolt Bracket")</f>
        <v>#N/A</v>
      </c>
      <c r="AW972" s="44" t="str" cm="1">
        <f t="array" ref="AW972">IF(D972="","",_xlfn.TOROW(lookup!A1153:A1165))</f>
        <v/>
      </c>
    </row>
    <row r="973" spans="1:49" x14ac:dyDescent="0.25">
      <c r="A973" s="56">
        <v>964</v>
      </c>
      <c r="B973" s="57" t="str">
        <f t="shared" si="161"/>
        <v/>
      </c>
      <c r="C973" s="58"/>
      <c r="D973" s="58"/>
      <c r="E973" s="57"/>
      <c r="F973" s="57" t="str">
        <f t="shared" si="162"/>
        <v/>
      </c>
      <c r="G973" s="57"/>
      <c r="H973" s="59"/>
      <c r="I973" s="59" t="s">
        <v>183</v>
      </c>
      <c r="J973" s="59" t="s">
        <v>183</v>
      </c>
      <c r="K973" s="59"/>
      <c r="L973" s="60" t="str">
        <f t="shared" si="156"/>
        <v/>
      </c>
      <c r="M973" s="60" t="str">
        <f t="shared" si="157"/>
        <v/>
      </c>
      <c r="N973" s="59"/>
      <c r="O973" s="59"/>
      <c r="P973" s="61"/>
      <c r="Q973" s="61"/>
      <c r="R973" s="62" t="str">
        <f>IF(C973="","",_xlfn.XLOOKUP(C973,table_Termination[Connector],table_Termination[Conduit_Size]))</f>
        <v/>
      </c>
      <c r="S973" s="63" t="str">
        <f>IF(C973="","",_xlfn.XLOOKUP(C973,table_Termination[Connector],table_Termination[Wire AWG]))</f>
        <v/>
      </c>
      <c r="T973" s="64" t="str">
        <f t="shared" si="159"/>
        <v/>
      </c>
      <c r="U973" s="65" t="str">
        <f>IF(C973="","",LEFT(_xlfn.XLOOKUP(C973,table_Termination[Connector],table_Termination[Voltage]),3))</f>
        <v/>
      </c>
      <c r="V973" s="66" t="str">
        <f t="shared" si="158"/>
        <v/>
      </c>
      <c r="W973" s="64" t="str" cm="1">
        <f t="array" aca="1" ref="W973" ca="1">IF(C973="","",IF(D973="MCC","------",IF(K973="","Black",_xlfn.XLOOKUP(K973,Table_RotateWireColor[circuit],INDIRECT("Table_RotateWireColor["&amp;U973&amp;"]")))))</f>
        <v/>
      </c>
      <c r="X973" s="64" t="str" cm="1">
        <f t="array" aca="1" ref="X973" ca="1">IF(C973="","",IF(D973="MCC","-----",IF(AH973=1,"-",IF(K973="","Red",_xlfn.XLOOKUP(L973,Table_RotateWireColor[circuit],INDIRECT("Table_RotateWireColor["&amp;U973&amp;"]"))))))</f>
        <v/>
      </c>
      <c r="Y973" s="64" t="str" cm="1">
        <f t="array" aca="1" ref="Y973" ca="1">IF(C973="","",IF(D973="MCC","-----",IF(AH973&lt;=2,"-",IF(K973="","Blue",_xlfn.XLOOKUP(M973,Table_RotateWireColor[circuit],INDIRECT("Table_RotateWireColor["&amp;U973&amp;"]"))))))</f>
        <v/>
      </c>
      <c r="Z973" s="64" t="str" cm="1">
        <f t="array" aca="1" ref="Z973" ca="1">IF(C973="","",IF(D973="MCC","-----",IF(AI973&lt;&gt;1,"-",IF(K973="","White",_xlfn.XLOOKUP("N",Table_RotateWireColor[circuit],INDIRECT("Table_RotateWireColor["&amp;U973&amp;"]"))))))</f>
        <v/>
      </c>
      <c r="AA973" s="64" t="str">
        <f t="shared" si="163"/>
        <v/>
      </c>
      <c r="AB973" s="67" t="str">
        <f>IF(C973="","","PWxx-"&amp;_xlfn.XLOOKUP(C973,table_Termination[Connector],table_Termination[Abbreviation])&amp;"T-xxSALx("&amp;IF(D973="LFMC",0,IF(D973="MCC",1,3))&amp;IF(Q973="Bolt",1,0)&amp;IF(AL973="None",0,IF(AL973="1G",1,IF(AL973="4x4",2,3)))&amp;")")</f>
        <v/>
      </c>
      <c r="AC973" s="68" t="str">
        <f>IF(D973="MCC","MC Cable Wire Colors "&amp;_xlfn.XLOOKUP(C973,table_Termination[Connector],table_Termination[MCC_Wire_Colors]),"")</f>
        <v/>
      </c>
      <c r="AD973" s="69"/>
      <c r="AG973" t="e">
        <f>IF(AND(LEFT(C973,2)="L6",_xlfn.NUMBERVALUE(LEFT(U973,3))&gt;250),"1ph",_xlfn.XLOOKUP(C973,table_Termination[Connector],table_Termination[Phasing]))</f>
        <v>#N/A</v>
      </c>
      <c r="AH973" t="e">
        <f>_xlfn.XLOOKUP('Order Entry'!AG973,lookup!$O$3:$O$7,lookup!$P$3:$P$7)</f>
        <v>#N/A</v>
      </c>
      <c r="AI973" t="e">
        <f>_xlfn.XLOOKUP('Order Entry'!AG973,lookup!$O$3:$O$7,lookup!$Q$3:$Q$7)</f>
        <v>#N/A</v>
      </c>
      <c r="AJ973">
        <f t="shared" si="160"/>
        <v>0</v>
      </c>
      <c r="AK973" t="e">
        <f>_xlfn.XLOOKUP(C973,table_Termination[Connector],table_Termination[Plate_Hole])</f>
        <v>#N/A</v>
      </c>
      <c r="AL973" t="e">
        <f>_xlfn.XLOOKUP(V973,lookup!$AD$68:$AD$72,lookup!$AC$68:$AC$72)</f>
        <v>#N/A</v>
      </c>
      <c r="AM973" s="44" t="str" cm="1">
        <f t="array" ref="AM973">IF(C973="","",IF(_xlfn.XLOOKUP(C973,table_Termination[Connector],table_Termination[Plate_Hole])=1.6,{"4x4","1G"},IF(_xlfn.XLOOKUP(C973,table_Termination[Connector],table_Termination[Plate_Hole])=2.1,"4x4","None")))</f>
        <v/>
      </c>
      <c r="AO973" s="44" t="str" cm="1">
        <f t="array" ref="AO973">IF(AM973="","None",_xlfn.XLOOKUP(_xlfn.ANCHORARRAY(AM973),lookup!$AC$68:$AC$72,lookup!$AD$68:$AD$72))</f>
        <v>None</v>
      </c>
      <c r="AQ973" s="44" t="s">
        <v>283</v>
      </c>
      <c r="AR973" t="str">
        <f>IF(C973="","",_xlfn.XLOOKUP(_xlfn.XLOOKUP(C973,table_Termination[Connector],table_Termination[SQD_Breaker]),Table_Breaker[breaker],Table_Breaker[Description]))</f>
        <v/>
      </c>
      <c r="AS973" t="str">
        <f>IF(C973="","",_xlfn.XLOOKUP(_xlfn.XLOOKUP(C973,table_Termination[Connector],table_Termination[HV_Siem_Breaker]),Table_Breaker[breaker],Table_Breaker[Description],""))</f>
        <v/>
      </c>
      <c r="AT973" s="44" t="s">
        <v>283</v>
      </c>
      <c r="AU973" t="e">
        <f t="shared" si="164"/>
        <v>#N/A</v>
      </c>
      <c r="AV973" t="e">
        <f t="shared" si="165"/>
        <v>#N/A</v>
      </c>
      <c r="AW973" s="44" t="str" cm="1">
        <f t="array" ref="AW973">IF(D973="","",_xlfn.TOROW(lookup!A1154:A1166))</f>
        <v/>
      </c>
    </row>
    <row r="974" spans="1:49" x14ac:dyDescent="0.25">
      <c r="A974" s="56">
        <v>965</v>
      </c>
      <c r="B974" s="57" t="str">
        <f t="shared" si="161"/>
        <v/>
      </c>
      <c r="C974" s="58"/>
      <c r="D974" s="58"/>
      <c r="E974" s="57"/>
      <c r="F974" s="57" t="str">
        <f t="shared" si="162"/>
        <v/>
      </c>
      <c r="G974" s="57"/>
      <c r="H974" s="59"/>
      <c r="I974" s="59" t="s">
        <v>183</v>
      </c>
      <c r="J974" s="59" t="s">
        <v>183</v>
      </c>
      <c r="K974" s="59"/>
      <c r="L974" s="60" t="str">
        <f t="shared" si="156"/>
        <v/>
      </c>
      <c r="M974" s="60" t="str">
        <f t="shared" si="157"/>
        <v/>
      </c>
      <c r="N974" s="59"/>
      <c r="O974" s="59"/>
      <c r="P974" s="61"/>
      <c r="Q974" s="61"/>
      <c r="R974" s="62" t="str">
        <f>IF(C974="","",_xlfn.XLOOKUP(C974,table_Termination[Connector],table_Termination[Conduit_Size]))</f>
        <v/>
      </c>
      <c r="S974" s="63" t="str">
        <f>IF(C974="","",_xlfn.XLOOKUP(C974,table_Termination[Connector],table_Termination[Wire AWG]))</f>
        <v/>
      </c>
      <c r="T974" s="64" t="str">
        <f t="shared" si="159"/>
        <v/>
      </c>
      <c r="U974" s="65" t="str">
        <f>IF(C974="","",LEFT(_xlfn.XLOOKUP(C974,table_Termination[Connector],table_Termination[Voltage]),3))</f>
        <v/>
      </c>
      <c r="V974" s="66" t="str">
        <f t="shared" si="158"/>
        <v/>
      </c>
      <c r="W974" s="64" t="str" cm="1">
        <f t="array" aca="1" ref="W974" ca="1">IF(C974="","",IF(D974="MCC","------",IF(K974="","Black",_xlfn.XLOOKUP(K974,Table_RotateWireColor[circuit],INDIRECT("Table_RotateWireColor["&amp;U974&amp;"]")))))</f>
        <v/>
      </c>
      <c r="X974" s="64" t="str" cm="1">
        <f t="array" aca="1" ref="X974" ca="1">IF(C974="","",IF(D974="MCC","-----",IF(AH974=1,"-",IF(K974="","Red",_xlfn.XLOOKUP(L974,Table_RotateWireColor[circuit],INDIRECT("Table_RotateWireColor["&amp;U974&amp;"]"))))))</f>
        <v/>
      </c>
      <c r="Y974" s="64" t="str" cm="1">
        <f t="array" aca="1" ref="Y974" ca="1">IF(C974="","",IF(D974="MCC","-----",IF(AH974&lt;=2,"-",IF(K974="","Blue",_xlfn.XLOOKUP(M974,Table_RotateWireColor[circuit],INDIRECT("Table_RotateWireColor["&amp;U974&amp;"]"))))))</f>
        <v/>
      </c>
      <c r="Z974" s="64" t="str" cm="1">
        <f t="array" aca="1" ref="Z974" ca="1">IF(C974="","",IF(D974="MCC","-----",IF(AI974&lt;&gt;1,"-",IF(K974="","White",_xlfn.XLOOKUP("N",Table_RotateWireColor[circuit],INDIRECT("Table_RotateWireColor["&amp;U974&amp;"]"))))))</f>
        <v/>
      </c>
      <c r="AA974" s="64" t="str">
        <f t="shared" si="163"/>
        <v/>
      </c>
      <c r="AB974" s="67" t="str">
        <f>IF(C974="","","PWxx-"&amp;_xlfn.XLOOKUP(C974,table_Termination[Connector],table_Termination[Abbreviation])&amp;"T-xxSALx("&amp;IF(D974="LFMC",0,IF(D974="MCC",1,3))&amp;IF(Q974="Bolt",1,0)&amp;IF(AL974="None",0,IF(AL974="1G",1,IF(AL974="4x4",2,3)))&amp;")")</f>
        <v/>
      </c>
      <c r="AC974" s="68" t="str">
        <f>IF(D974="MCC","MC Cable Wire Colors "&amp;_xlfn.XLOOKUP(C974,table_Termination[Connector],table_Termination[MCC_Wire_Colors]),"")</f>
        <v/>
      </c>
      <c r="AD974" s="69"/>
      <c r="AG974" t="e">
        <f>IF(AND(LEFT(C974,2)="L6",_xlfn.NUMBERVALUE(LEFT(U974,3))&gt;250),"1ph",_xlfn.XLOOKUP(C974,table_Termination[Connector],table_Termination[Phasing]))</f>
        <v>#N/A</v>
      </c>
      <c r="AH974" t="e">
        <f>_xlfn.XLOOKUP('Order Entry'!AG974,lookup!$O$3:$O$7,lookup!$P$3:$P$7)</f>
        <v>#N/A</v>
      </c>
      <c r="AI974" t="e">
        <f>_xlfn.XLOOKUP('Order Entry'!AG974,lookup!$O$3:$O$7,lookup!$Q$3:$Q$7)</f>
        <v>#N/A</v>
      </c>
      <c r="AJ974">
        <f t="shared" si="160"/>
        <v>0</v>
      </c>
      <c r="AK974" t="e">
        <f>_xlfn.XLOOKUP(C974,table_Termination[Connector],table_Termination[Plate_Hole])</f>
        <v>#N/A</v>
      </c>
      <c r="AL974" t="e">
        <f>_xlfn.XLOOKUP(V974,lookup!$AD$68:$AD$72,lookup!$AC$68:$AC$72)</f>
        <v>#N/A</v>
      </c>
      <c r="AM974" s="44" t="str" cm="1">
        <f t="array" ref="AM974">IF(C974="","",IF(_xlfn.XLOOKUP(C974,table_Termination[Connector],table_Termination[Plate_Hole])=1.6,{"4x4","1G"},IF(_xlfn.XLOOKUP(C974,table_Termination[Connector],table_Termination[Plate_Hole])=2.1,"4x4","None")))</f>
        <v/>
      </c>
      <c r="AO974" s="44" t="str" cm="1">
        <f t="array" ref="AO974">IF(AM974="","None",_xlfn.XLOOKUP(_xlfn.ANCHORARRAY(AM974),lookup!$AC$68:$AC$72,lookup!$AD$68:$AD$72))</f>
        <v>None</v>
      </c>
      <c r="AQ974" s="44" t="s">
        <v>283</v>
      </c>
      <c r="AR974" t="str">
        <f>IF(C974="","",_xlfn.XLOOKUP(_xlfn.XLOOKUP(C974,table_Termination[Connector],table_Termination[SQD_Breaker]),Table_Breaker[breaker],Table_Breaker[Description]))</f>
        <v/>
      </c>
      <c r="AS974" t="str">
        <f>IF(C974="","",_xlfn.XLOOKUP(_xlfn.XLOOKUP(C974,table_Termination[Connector],table_Termination[HV_Siem_Breaker]),Table_Breaker[breaker],Table_Breaker[Description],""))</f>
        <v/>
      </c>
      <c r="AT974" s="44" t="s">
        <v>283</v>
      </c>
      <c r="AU974" t="e">
        <f t="shared" si="164"/>
        <v>#N/A</v>
      </c>
      <c r="AV974" t="e">
        <f t="shared" si="165"/>
        <v>#N/A</v>
      </c>
      <c r="AW974" s="44" t="str" cm="1">
        <f t="array" ref="AW974">IF(D974="","",_xlfn.TOROW(lookup!A1155:A1167))</f>
        <v/>
      </c>
    </row>
    <row r="975" spans="1:49" x14ac:dyDescent="0.25">
      <c r="A975" s="56">
        <v>966</v>
      </c>
      <c r="B975" s="57" t="str">
        <f t="shared" si="161"/>
        <v/>
      </c>
      <c r="C975" s="58"/>
      <c r="D975" s="58"/>
      <c r="E975" s="57"/>
      <c r="F975" s="57" t="str">
        <f t="shared" si="162"/>
        <v/>
      </c>
      <c r="G975" s="57"/>
      <c r="H975" s="59"/>
      <c r="I975" s="59" t="s">
        <v>183</v>
      </c>
      <c r="J975" s="59" t="s">
        <v>183</v>
      </c>
      <c r="K975" s="59"/>
      <c r="L975" s="60" t="str">
        <f t="shared" si="156"/>
        <v/>
      </c>
      <c r="M975" s="60" t="str">
        <f t="shared" si="157"/>
        <v/>
      </c>
      <c r="N975" s="59"/>
      <c r="O975" s="59"/>
      <c r="P975" s="61"/>
      <c r="Q975" s="61"/>
      <c r="R975" s="62" t="str">
        <f>IF(C975="","",_xlfn.XLOOKUP(C975,table_Termination[Connector],table_Termination[Conduit_Size]))</f>
        <v/>
      </c>
      <c r="S975" s="63" t="str">
        <f>IF(C975="","",_xlfn.XLOOKUP(C975,table_Termination[Connector],table_Termination[Wire AWG]))</f>
        <v/>
      </c>
      <c r="T975" s="64" t="str">
        <f t="shared" si="159"/>
        <v/>
      </c>
      <c r="U975" s="65" t="str">
        <f>IF(C975="","",LEFT(_xlfn.XLOOKUP(C975,table_Termination[Connector],table_Termination[Voltage]),3))</f>
        <v/>
      </c>
      <c r="V975" s="66" t="str">
        <f t="shared" si="158"/>
        <v/>
      </c>
      <c r="W975" s="64" t="str" cm="1">
        <f t="array" aca="1" ref="W975" ca="1">IF(C975="","",IF(D975="MCC","------",IF(K975="","Black",_xlfn.XLOOKUP(K975,Table_RotateWireColor[circuit],INDIRECT("Table_RotateWireColor["&amp;U975&amp;"]")))))</f>
        <v/>
      </c>
      <c r="X975" s="64" t="str" cm="1">
        <f t="array" aca="1" ref="X975" ca="1">IF(C975="","",IF(D975="MCC","-----",IF(AH975=1,"-",IF(K975="","Red",_xlfn.XLOOKUP(L975,Table_RotateWireColor[circuit],INDIRECT("Table_RotateWireColor["&amp;U975&amp;"]"))))))</f>
        <v/>
      </c>
      <c r="Y975" s="64" t="str" cm="1">
        <f t="array" aca="1" ref="Y975" ca="1">IF(C975="","",IF(D975="MCC","-----",IF(AH975&lt;=2,"-",IF(K975="","Blue",_xlfn.XLOOKUP(M975,Table_RotateWireColor[circuit],INDIRECT("Table_RotateWireColor["&amp;U975&amp;"]"))))))</f>
        <v/>
      </c>
      <c r="Z975" s="64" t="str" cm="1">
        <f t="array" aca="1" ref="Z975" ca="1">IF(C975="","",IF(D975="MCC","-----",IF(AI975&lt;&gt;1,"-",IF(K975="","White",_xlfn.XLOOKUP("N",Table_RotateWireColor[circuit],INDIRECT("Table_RotateWireColor["&amp;U975&amp;"]"))))))</f>
        <v/>
      </c>
      <c r="AA975" s="64" t="str">
        <f t="shared" si="163"/>
        <v/>
      </c>
      <c r="AB975" s="67" t="str">
        <f>IF(C975="","","PWxx-"&amp;_xlfn.XLOOKUP(C975,table_Termination[Connector],table_Termination[Abbreviation])&amp;"T-xxSALx("&amp;IF(D975="LFMC",0,IF(D975="MCC",1,3))&amp;IF(Q975="Bolt",1,0)&amp;IF(AL975="None",0,IF(AL975="1G",1,IF(AL975="4x4",2,3)))&amp;")")</f>
        <v/>
      </c>
      <c r="AC975" s="68" t="str">
        <f>IF(D975="MCC","MC Cable Wire Colors "&amp;_xlfn.XLOOKUP(C975,table_Termination[Connector],table_Termination[MCC_Wire_Colors]),"")</f>
        <v/>
      </c>
      <c r="AD975" s="69"/>
      <c r="AG975" t="e">
        <f>IF(AND(LEFT(C975,2)="L6",_xlfn.NUMBERVALUE(LEFT(U975,3))&gt;250),"1ph",_xlfn.XLOOKUP(C975,table_Termination[Connector],table_Termination[Phasing]))</f>
        <v>#N/A</v>
      </c>
      <c r="AH975" t="e">
        <f>_xlfn.XLOOKUP('Order Entry'!AG975,lookup!$O$3:$O$7,lookup!$P$3:$P$7)</f>
        <v>#N/A</v>
      </c>
      <c r="AI975" t="e">
        <f>_xlfn.XLOOKUP('Order Entry'!AG975,lookup!$O$3:$O$7,lookup!$Q$3:$Q$7)</f>
        <v>#N/A</v>
      </c>
      <c r="AJ975">
        <f t="shared" si="160"/>
        <v>0</v>
      </c>
      <c r="AK975" t="e">
        <f>_xlfn.XLOOKUP(C975,table_Termination[Connector],table_Termination[Plate_Hole])</f>
        <v>#N/A</v>
      </c>
      <c r="AL975" t="e">
        <f>_xlfn.XLOOKUP(V975,lookup!$AD$68:$AD$72,lookup!$AC$68:$AC$72)</f>
        <v>#N/A</v>
      </c>
      <c r="AM975" s="44" t="str" cm="1">
        <f t="array" ref="AM975">IF(C975="","",IF(_xlfn.XLOOKUP(C975,table_Termination[Connector],table_Termination[Plate_Hole])=1.6,{"4x4","1G"},IF(_xlfn.XLOOKUP(C975,table_Termination[Connector],table_Termination[Plate_Hole])=2.1,"4x4","None")))</f>
        <v/>
      </c>
      <c r="AO975" s="44" t="str" cm="1">
        <f t="array" ref="AO975">IF(AM975="","None",_xlfn.XLOOKUP(_xlfn.ANCHORARRAY(AM975),lookup!$AC$68:$AC$72,lookup!$AD$68:$AD$72))</f>
        <v>None</v>
      </c>
      <c r="AQ975" s="44" t="s">
        <v>283</v>
      </c>
      <c r="AR975" t="str">
        <f>IF(C975="","",_xlfn.XLOOKUP(_xlfn.XLOOKUP(C975,table_Termination[Connector],table_Termination[SQD_Breaker]),Table_Breaker[breaker],Table_Breaker[Description]))</f>
        <v/>
      </c>
      <c r="AS975" t="str">
        <f>IF(C975="","",_xlfn.XLOOKUP(_xlfn.XLOOKUP(C975,table_Termination[Connector],table_Termination[HV_Siem_Breaker]),Table_Breaker[breaker],Table_Breaker[Description],""))</f>
        <v/>
      </c>
      <c r="AT975" s="44" t="s">
        <v>283</v>
      </c>
      <c r="AU975" t="e">
        <f t="shared" si="164"/>
        <v>#N/A</v>
      </c>
      <c r="AV975" t="e">
        <f t="shared" si="165"/>
        <v>#N/A</v>
      </c>
      <c r="AW975" s="44" t="str" cm="1">
        <f t="array" ref="AW975">IF(D975="","",_xlfn.TOROW(lookup!A1156:A1168))</f>
        <v/>
      </c>
    </row>
    <row r="976" spans="1:49" x14ac:dyDescent="0.25">
      <c r="A976" s="56">
        <v>967</v>
      </c>
      <c r="B976" s="57" t="str">
        <f t="shared" si="161"/>
        <v/>
      </c>
      <c r="C976" s="58"/>
      <c r="D976" s="58"/>
      <c r="E976" s="57"/>
      <c r="F976" s="57" t="str">
        <f t="shared" si="162"/>
        <v/>
      </c>
      <c r="G976" s="57"/>
      <c r="H976" s="59"/>
      <c r="I976" s="59" t="s">
        <v>183</v>
      </c>
      <c r="J976" s="59" t="s">
        <v>183</v>
      </c>
      <c r="K976" s="59"/>
      <c r="L976" s="60" t="str">
        <f t="shared" si="156"/>
        <v/>
      </c>
      <c r="M976" s="60" t="str">
        <f t="shared" si="157"/>
        <v/>
      </c>
      <c r="N976" s="59"/>
      <c r="O976" s="59"/>
      <c r="P976" s="61"/>
      <c r="Q976" s="61"/>
      <c r="R976" s="62" t="str">
        <f>IF(C976="","",_xlfn.XLOOKUP(C976,table_Termination[Connector],table_Termination[Conduit_Size]))</f>
        <v/>
      </c>
      <c r="S976" s="63" t="str">
        <f>IF(C976="","",_xlfn.XLOOKUP(C976,table_Termination[Connector],table_Termination[Wire AWG]))</f>
        <v/>
      </c>
      <c r="T976" s="64" t="str">
        <f t="shared" si="159"/>
        <v/>
      </c>
      <c r="U976" s="65" t="str">
        <f>IF(C976="","",LEFT(_xlfn.XLOOKUP(C976,table_Termination[Connector],table_Termination[Voltage]),3))</f>
        <v/>
      </c>
      <c r="V976" s="66" t="str">
        <f t="shared" si="158"/>
        <v/>
      </c>
      <c r="W976" s="64" t="str" cm="1">
        <f t="array" aca="1" ref="W976" ca="1">IF(C976="","",IF(D976="MCC","------",IF(K976="","Black",_xlfn.XLOOKUP(K976,Table_RotateWireColor[circuit],INDIRECT("Table_RotateWireColor["&amp;U976&amp;"]")))))</f>
        <v/>
      </c>
      <c r="X976" s="64" t="str" cm="1">
        <f t="array" aca="1" ref="X976" ca="1">IF(C976="","",IF(D976="MCC","-----",IF(AH976=1,"-",IF(K976="","Red",_xlfn.XLOOKUP(L976,Table_RotateWireColor[circuit],INDIRECT("Table_RotateWireColor["&amp;U976&amp;"]"))))))</f>
        <v/>
      </c>
      <c r="Y976" s="64" t="str" cm="1">
        <f t="array" aca="1" ref="Y976" ca="1">IF(C976="","",IF(D976="MCC","-----",IF(AH976&lt;=2,"-",IF(K976="","Blue",_xlfn.XLOOKUP(M976,Table_RotateWireColor[circuit],INDIRECT("Table_RotateWireColor["&amp;U976&amp;"]"))))))</f>
        <v/>
      </c>
      <c r="Z976" s="64" t="str" cm="1">
        <f t="array" aca="1" ref="Z976" ca="1">IF(C976="","",IF(D976="MCC","-----",IF(AI976&lt;&gt;1,"-",IF(K976="","White",_xlfn.XLOOKUP("N",Table_RotateWireColor[circuit],INDIRECT("Table_RotateWireColor["&amp;U976&amp;"]"))))))</f>
        <v/>
      </c>
      <c r="AA976" s="64" t="str">
        <f t="shared" si="163"/>
        <v/>
      </c>
      <c r="AB976" s="67" t="str">
        <f>IF(C976="","","PWxx-"&amp;_xlfn.XLOOKUP(C976,table_Termination[Connector],table_Termination[Abbreviation])&amp;"T-xxSALx("&amp;IF(D976="LFMC",0,IF(D976="MCC",1,3))&amp;IF(Q976="Bolt",1,0)&amp;IF(AL976="None",0,IF(AL976="1G",1,IF(AL976="4x4",2,3)))&amp;")")</f>
        <v/>
      </c>
      <c r="AC976" s="68" t="str">
        <f>IF(D976="MCC","MC Cable Wire Colors "&amp;_xlfn.XLOOKUP(C976,table_Termination[Connector],table_Termination[MCC_Wire_Colors]),"")</f>
        <v/>
      </c>
      <c r="AD976" s="69"/>
      <c r="AG976" t="e">
        <f>IF(AND(LEFT(C976,2)="L6",_xlfn.NUMBERVALUE(LEFT(U976,3))&gt;250),"1ph",_xlfn.XLOOKUP(C976,table_Termination[Connector],table_Termination[Phasing]))</f>
        <v>#N/A</v>
      </c>
      <c r="AH976" t="e">
        <f>_xlfn.XLOOKUP('Order Entry'!AG976,lookup!$O$3:$O$7,lookup!$P$3:$P$7)</f>
        <v>#N/A</v>
      </c>
      <c r="AI976" t="e">
        <f>_xlfn.XLOOKUP('Order Entry'!AG976,lookup!$O$3:$O$7,lookup!$Q$3:$Q$7)</f>
        <v>#N/A</v>
      </c>
      <c r="AJ976">
        <f t="shared" si="160"/>
        <v>0</v>
      </c>
      <c r="AK976" t="e">
        <f>_xlfn.XLOOKUP(C976,table_Termination[Connector],table_Termination[Plate_Hole])</f>
        <v>#N/A</v>
      </c>
      <c r="AL976" t="e">
        <f>_xlfn.XLOOKUP(V976,lookup!$AD$68:$AD$72,lookup!$AC$68:$AC$72)</f>
        <v>#N/A</v>
      </c>
      <c r="AM976" s="44" t="str" cm="1">
        <f t="array" ref="AM976">IF(C976="","",IF(_xlfn.XLOOKUP(C976,table_Termination[Connector],table_Termination[Plate_Hole])=1.6,{"4x4","1G"},IF(_xlfn.XLOOKUP(C976,table_Termination[Connector],table_Termination[Plate_Hole])=2.1,"4x4","None")))</f>
        <v/>
      </c>
      <c r="AO976" s="44" t="str" cm="1">
        <f t="array" ref="AO976">IF(AM976="","None",_xlfn.XLOOKUP(_xlfn.ANCHORARRAY(AM976),lookup!$AC$68:$AC$72,lookup!$AD$68:$AD$72))</f>
        <v>None</v>
      </c>
      <c r="AQ976" s="44" t="s">
        <v>283</v>
      </c>
      <c r="AR976" t="str">
        <f>IF(C976="","",_xlfn.XLOOKUP(_xlfn.XLOOKUP(C976,table_Termination[Connector],table_Termination[SQD_Breaker]),Table_Breaker[breaker],Table_Breaker[Description]))</f>
        <v/>
      </c>
      <c r="AS976" t="str">
        <f>IF(C976="","",_xlfn.XLOOKUP(_xlfn.XLOOKUP(C976,table_Termination[Connector],table_Termination[HV_Siem_Breaker]),Table_Breaker[breaker],Table_Breaker[Description],""))</f>
        <v/>
      </c>
      <c r="AT976" s="44" t="s">
        <v>283</v>
      </c>
      <c r="AU976" t="e">
        <f t="shared" si="164"/>
        <v>#N/A</v>
      </c>
      <c r="AV976" t="e">
        <f t="shared" si="165"/>
        <v>#N/A</v>
      </c>
      <c r="AW976" s="44" t="str" cm="1">
        <f t="array" ref="AW976">IF(D976="","",_xlfn.TOROW(lookup!A1157:A1169))</f>
        <v/>
      </c>
    </row>
    <row r="977" spans="1:49" x14ac:dyDescent="0.25">
      <c r="A977" s="56">
        <v>968</v>
      </c>
      <c r="B977" s="57" t="str">
        <f t="shared" si="161"/>
        <v/>
      </c>
      <c r="C977" s="58"/>
      <c r="D977" s="58"/>
      <c r="E977" s="57"/>
      <c r="F977" s="57" t="str">
        <f t="shared" si="162"/>
        <v/>
      </c>
      <c r="G977" s="57"/>
      <c r="H977" s="59"/>
      <c r="I977" s="59" t="s">
        <v>183</v>
      </c>
      <c r="J977" s="59" t="s">
        <v>183</v>
      </c>
      <c r="K977" s="59"/>
      <c r="L977" s="60" t="str">
        <f t="shared" si="156"/>
        <v/>
      </c>
      <c r="M977" s="60" t="str">
        <f t="shared" si="157"/>
        <v/>
      </c>
      <c r="N977" s="59"/>
      <c r="O977" s="59"/>
      <c r="P977" s="61"/>
      <c r="Q977" s="61"/>
      <c r="R977" s="62" t="str">
        <f>IF(C977="","",_xlfn.XLOOKUP(C977,table_Termination[Connector],table_Termination[Conduit_Size]))</f>
        <v/>
      </c>
      <c r="S977" s="63" t="str">
        <f>IF(C977="","",_xlfn.XLOOKUP(C977,table_Termination[Connector],table_Termination[Wire AWG]))</f>
        <v/>
      </c>
      <c r="T977" s="64" t="str">
        <f t="shared" si="159"/>
        <v/>
      </c>
      <c r="U977" s="65" t="str">
        <f>IF(C977="","",LEFT(_xlfn.XLOOKUP(C977,table_Termination[Connector],table_Termination[Voltage]),3))</f>
        <v/>
      </c>
      <c r="V977" s="66" t="str">
        <f t="shared" si="158"/>
        <v/>
      </c>
      <c r="W977" s="64" t="str" cm="1">
        <f t="array" aca="1" ref="W977" ca="1">IF(C977="","",IF(D977="MCC","------",IF(K977="","Black",_xlfn.XLOOKUP(K977,Table_RotateWireColor[circuit],INDIRECT("Table_RotateWireColor["&amp;U977&amp;"]")))))</f>
        <v/>
      </c>
      <c r="X977" s="64" t="str" cm="1">
        <f t="array" aca="1" ref="X977" ca="1">IF(C977="","",IF(D977="MCC","-----",IF(AH977=1,"-",IF(K977="","Red",_xlfn.XLOOKUP(L977,Table_RotateWireColor[circuit],INDIRECT("Table_RotateWireColor["&amp;U977&amp;"]"))))))</f>
        <v/>
      </c>
      <c r="Y977" s="64" t="str" cm="1">
        <f t="array" aca="1" ref="Y977" ca="1">IF(C977="","",IF(D977="MCC","-----",IF(AH977&lt;=2,"-",IF(K977="","Blue",_xlfn.XLOOKUP(M977,Table_RotateWireColor[circuit],INDIRECT("Table_RotateWireColor["&amp;U977&amp;"]"))))))</f>
        <v/>
      </c>
      <c r="Z977" s="64" t="str" cm="1">
        <f t="array" aca="1" ref="Z977" ca="1">IF(C977="","",IF(D977="MCC","-----",IF(AI977&lt;&gt;1,"-",IF(K977="","White",_xlfn.XLOOKUP("N",Table_RotateWireColor[circuit],INDIRECT("Table_RotateWireColor["&amp;U977&amp;"]"))))))</f>
        <v/>
      </c>
      <c r="AA977" s="64" t="str">
        <f t="shared" si="163"/>
        <v/>
      </c>
      <c r="AB977" s="67" t="str">
        <f>IF(C977="","","PWxx-"&amp;_xlfn.XLOOKUP(C977,table_Termination[Connector],table_Termination[Abbreviation])&amp;"T-xxSALx("&amp;IF(D977="LFMC",0,IF(D977="MCC",1,3))&amp;IF(Q977="Bolt",1,0)&amp;IF(AL977="None",0,IF(AL977="1G",1,IF(AL977="4x4",2,3)))&amp;")")</f>
        <v/>
      </c>
      <c r="AC977" s="68" t="str">
        <f>IF(D977="MCC","MC Cable Wire Colors "&amp;_xlfn.XLOOKUP(C977,table_Termination[Connector],table_Termination[MCC_Wire_Colors]),"")</f>
        <v/>
      </c>
      <c r="AD977" s="69"/>
      <c r="AG977" t="e">
        <f>IF(AND(LEFT(C977,2)="L6",_xlfn.NUMBERVALUE(LEFT(U977,3))&gt;250),"1ph",_xlfn.XLOOKUP(C977,table_Termination[Connector],table_Termination[Phasing]))</f>
        <v>#N/A</v>
      </c>
      <c r="AH977" t="e">
        <f>_xlfn.XLOOKUP('Order Entry'!AG977,lookup!$O$3:$O$7,lookup!$P$3:$P$7)</f>
        <v>#N/A</v>
      </c>
      <c r="AI977" t="e">
        <f>_xlfn.XLOOKUP('Order Entry'!AG977,lookup!$O$3:$O$7,lookup!$Q$3:$Q$7)</f>
        <v>#N/A</v>
      </c>
      <c r="AJ977">
        <f t="shared" si="160"/>
        <v>0</v>
      </c>
      <c r="AK977" t="e">
        <f>_xlfn.XLOOKUP(C977,table_Termination[Connector],table_Termination[Plate_Hole])</f>
        <v>#N/A</v>
      </c>
      <c r="AL977" t="e">
        <f>_xlfn.XLOOKUP(V977,lookup!$AD$68:$AD$72,lookup!$AC$68:$AC$72)</f>
        <v>#N/A</v>
      </c>
      <c r="AM977" s="44" t="str" cm="1">
        <f t="array" ref="AM977">IF(C977="","",IF(_xlfn.XLOOKUP(C977,table_Termination[Connector],table_Termination[Plate_Hole])=1.6,{"4x4","1G"},IF(_xlfn.XLOOKUP(C977,table_Termination[Connector],table_Termination[Plate_Hole])=2.1,"4x4","None")))</f>
        <v/>
      </c>
      <c r="AO977" s="44" t="str" cm="1">
        <f t="array" ref="AO977">IF(AM977="","None",_xlfn.XLOOKUP(_xlfn.ANCHORARRAY(AM977),lookup!$AC$68:$AC$72,lookup!$AD$68:$AD$72))</f>
        <v>None</v>
      </c>
      <c r="AQ977" s="44" t="s">
        <v>283</v>
      </c>
      <c r="AR977" t="str">
        <f>IF(C977="","",_xlfn.XLOOKUP(_xlfn.XLOOKUP(C977,table_Termination[Connector],table_Termination[SQD_Breaker]),Table_Breaker[breaker],Table_Breaker[Description]))</f>
        <v/>
      </c>
      <c r="AS977" t="str">
        <f>IF(C977="","",_xlfn.XLOOKUP(_xlfn.XLOOKUP(C977,table_Termination[Connector],table_Termination[HV_Siem_Breaker]),Table_Breaker[breaker],Table_Breaker[Description],""))</f>
        <v/>
      </c>
      <c r="AT977" s="44" t="s">
        <v>283</v>
      </c>
      <c r="AU977" t="e">
        <f t="shared" si="164"/>
        <v>#N/A</v>
      </c>
      <c r="AV977" t="e">
        <f t="shared" si="165"/>
        <v>#N/A</v>
      </c>
      <c r="AW977" s="44" t="str" cm="1">
        <f t="array" ref="AW977">IF(D977="","",_xlfn.TOROW(lookup!A1158:A1170))</f>
        <v/>
      </c>
    </row>
    <row r="978" spans="1:49" x14ac:dyDescent="0.25">
      <c r="A978" s="56">
        <v>969</v>
      </c>
      <c r="B978" s="57" t="str">
        <f t="shared" si="161"/>
        <v/>
      </c>
      <c r="C978" s="58"/>
      <c r="D978" s="58"/>
      <c r="E978" s="57"/>
      <c r="F978" s="57" t="str">
        <f t="shared" si="162"/>
        <v/>
      </c>
      <c r="G978" s="57"/>
      <c r="H978" s="59"/>
      <c r="I978" s="59" t="s">
        <v>183</v>
      </c>
      <c r="J978" s="59" t="s">
        <v>183</v>
      </c>
      <c r="K978" s="59"/>
      <c r="L978" s="60" t="str">
        <f t="shared" si="156"/>
        <v/>
      </c>
      <c r="M978" s="60" t="str">
        <f t="shared" si="157"/>
        <v/>
      </c>
      <c r="N978" s="59"/>
      <c r="O978" s="59"/>
      <c r="P978" s="61"/>
      <c r="Q978" s="61"/>
      <c r="R978" s="62" t="str">
        <f>IF(C978="","",_xlfn.XLOOKUP(C978,table_Termination[Connector],table_Termination[Conduit_Size]))</f>
        <v/>
      </c>
      <c r="S978" s="63" t="str">
        <f>IF(C978="","",_xlfn.XLOOKUP(C978,table_Termination[Connector],table_Termination[Wire AWG]))</f>
        <v/>
      </c>
      <c r="T978" s="64" t="str">
        <f t="shared" si="159"/>
        <v/>
      </c>
      <c r="U978" s="65" t="str">
        <f>IF(C978="","",LEFT(_xlfn.XLOOKUP(C978,table_Termination[Connector],table_Termination[Voltage]),3))</f>
        <v/>
      </c>
      <c r="V978" s="66" t="str">
        <f t="shared" si="158"/>
        <v/>
      </c>
      <c r="W978" s="64" t="str" cm="1">
        <f t="array" aca="1" ref="W978" ca="1">IF(C978="","",IF(D978="MCC","------",IF(K978="","Black",_xlfn.XLOOKUP(K978,Table_RotateWireColor[circuit],INDIRECT("Table_RotateWireColor["&amp;U978&amp;"]")))))</f>
        <v/>
      </c>
      <c r="X978" s="64" t="str" cm="1">
        <f t="array" aca="1" ref="X978" ca="1">IF(C978="","",IF(D978="MCC","-----",IF(AH978=1,"-",IF(K978="","Red",_xlfn.XLOOKUP(L978,Table_RotateWireColor[circuit],INDIRECT("Table_RotateWireColor["&amp;U978&amp;"]"))))))</f>
        <v/>
      </c>
      <c r="Y978" s="64" t="str" cm="1">
        <f t="array" aca="1" ref="Y978" ca="1">IF(C978="","",IF(D978="MCC","-----",IF(AH978&lt;=2,"-",IF(K978="","Blue",_xlfn.XLOOKUP(M978,Table_RotateWireColor[circuit],INDIRECT("Table_RotateWireColor["&amp;U978&amp;"]"))))))</f>
        <v/>
      </c>
      <c r="Z978" s="64" t="str" cm="1">
        <f t="array" aca="1" ref="Z978" ca="1">IF(C978="","",IF(D978="MCC","-----",IF(AI978&lt;&gt;1,"-",IF(K978="","White",_xlfn.XLOOKUP("N",Table_RotateWireColor[circuit],INDIRECT("Table_RotateWireColor["&amp;U978&amp;"]"))))))</f>
        <v/>
      </c>
      <c r="AA978" s="64" t="str">
        <f t="shared" si="163"/>
        <v/>
      </c>
      <c r="AB978" s="67" t="str">
        <f>IF(C978="","","PWxx-"&amp;_xlfn.XLOOKUP(C978,table_Termination[Connector],table_Termination[Abbreviation])&amp;"T-xxSALx("&amp;IF(D978="LFMC",0,IF(D978="MCC",1,3))&amp;IF(Q978="Bolt",1,0)&amp;IF(AL978="None",0,IF(AL978="1G",1,IF(AL978="4x4",2,3)))&amp;")")</f>
        <v/>
      </c>
      <c r="AC978" s="68" t="str">
        <f>IF(D978="MCC","MC Cable Wire Colors "&amp;_xlfn.XLOOKUP(C978,table_Termination[Connector],table_Termination[MCC_Wire_Colors]),"")</f>
        <v/>
      </c>
      <c r="AD978" s="69"/>
      <c r="AG978" t="e">
        <f>IF(AND(LEFT(C978,2)="L6",_xlfn.NUMBERVALUE(LEFT(U978,3))&gt;250),"1ph",_xlfn.XLOOKUP(C978,table_Termination[Connector],table_Termination[Phasing]))</f>
        <v>#N/A</v>
      </c>
      <c r="AH978" t="e">
        <f>_xlfn.XLOOKUP('Order Entry'!AG978,lookup!$O$3:$O$7,lookup!$P$3:$P$7)</f>
        <v>#N/A</v>
      </c>
      <c r="AI978" t="e">
        <f>_xlfn.XLOOKUP('Order Entry'!AG978,lookup!$O$3:$O$7,lookup!$Q$3:$Q$7)</f>
        <v>#N/A</v>
      </c>
      <c r="AJ978">
        <f t="shared" si="160"/>
        <v>0</v>
      </c>
      <c r="AK978" t="e">
        <f>_xlfn.XLOOKUP(C978,table_Termination[Connector],table_Termination[Plate_Hole])</f>
        <v>#N/A</v>
      </c>
      <c r="AL978" t="e">
        <f>_xlfn.XLOOKUP(V978,lookup!$AD$68:$AD$72,lookup!$AC$68:$AC$72)</f>
        <v>#N/A</v>
      </c>
      <c r="AM978" s="44" t="str" cm="1">
        <f t="array" ref="AM978">IF(C978="","",IF(_xlfn.XLOOKUP(C978,table_Termination[Connector],table_Termination[Plate_Hole])=1.6,{"4x4","1G"},IF(_xlfn.XLOOKUP(C978,table_Termination[Connector],table_Termination[Plate_Hole])=2.1,"4x4","None")))</f>
        <v/>
      </c>
      <c r="AO978" s="44" t="str" cm="1">
        <f t="array" ref="AO978">IF(AM978="","None",_xlfn.XLOOKUP(_xlfn.ANCHORARRAY(AM978),lookup!$AC$68:$AC$72,lookup!$AD$68:$AD$72))</f>
        <v>None</v>
      </c>
      <c r="AQ978" s="44" t="s">
        <v>283</v>
      </c>
      <c r="AR978" t="str">
        <f>IF(C978="","",_xlfn.XLOOKUP(_xlfn.XLOOKUP(C978,table_Termination[Connector],table_Termination[SQD_Breaker]),Table_Breaker[breaker],Table_Breaker[Description]))</f>
        <v/>
      </c>
      <c r="AS978" t="str">
        <f>IF(C978="","",_xlfn.XLOOKUP(_xlfn.XLOOKUP(C978,table_Termination[Connector],table_Termination[HV_Siem_Breaker]),Table_Breaker[breaker],Table_Breaker[Description],""))</f>
        <v/>
      </c>
      <c r="AT978" s="44" t="s">
        <v>283</v>
      </c>
      <c r="AU978" t="e">
        <f t="shared" si="164"/>
        <v>#N/A</v>
      </c>
      <c r="AV978" t="e">
        <f t="shared" si="165"/>
        <v>#N/A</v>
      </c>
      <c r="AW978" s="44" t="str" cm="1">
        <f t="array" ref="AW978">IF(D978="","",_xlfn.TOROW(lookup!A1159:A1171))</f>
        <v/>
      </c>
    </row>
    <row r="979" spans="1:49" x14ac:dyDescent="0.25">
      <c r="A979" s="56">
        <v>970</v>
      </c>
      <c r="B979" s="57" t="str">
        <f t="shared" si="161"/>
        <v/>
      </c>
      <c r="C979" s="58"/>
      <c r="D979" s="58"/>
      <c r="E979" s="57"/>
      <c r="F979" s="57" t="str">
        <f t="shared" si="162"/>
        <v/>
      </c>
      <c r="G979" s="57"/>
      <c r="H979" s="59"/>
      <c r="I979" s="59" t="s">
        <v>183</v>
      </c>
      <c r="J979" s="59" t="s">
        <v>183</v>
      </c>
      <c r="K979" s="59"/>
      <c r="L979" s="60" t="str">
        <f t="shared" si="156"/>
        <v/>
      </c>
      <c r="M979" s="60" t="str">
        <f t="shared" si="157"/>
        <v/>
      </c>
      <c r="N979" s="59"/>
      <c r="O979" s="59"/>
      <c r="P979" s="61"/>
      <c r="Q979" s="61"/>
      <c r="R979" s="62" t="str">
        <f>IF(C979="","",_xlfn.XLOOKUP(C979,table_Termination[Connector],table_Termination[Conduit_Size]))</f>
        <v/>
      </c>
      <c r="S979" s="63" t="str">
        <f>IF(C979="","",_xlfn.XLOOKUP(C979,table_Termination[Connector],table_Termination[Wire AWG]))</f>
        <v/>
      </c>
      <c r="T979" s="64" t="str">
        <f t="shared" si="159"/>
        <v/>
      </c>
      <c r="U979" s="65" t="str">
        <f>IF(C979="","",LEFT(_xlfn.XLOOKUP(C979,table_Termination[Connector],table_Termination[Voltage]),3))</f>
        <v/>
      </c>
      <c r="V979" s="66" t="str">
        <f t="shared" si="158"/>
        <v/>
      </c>
      <c r="W979" s="64" t="str" cm="1">
        <f t="array" aca="1" ref="W979" ca="1">IF(C979="","",IF(D979="MCC","------",IF(K979="","Black",_xlfn.XLOOKUP(K979,Table_RotateWireColor[circuit],INDIRECT("Table_RotateWireColor["&amp;U979&amp;"]")))))</f>
        <v/>
      </c>
      <c r="X979" s="64" t="str" cm="1">
        <f t="array" aca="1" ref="X979" ca="1">IF(C979="","",IF(D979="MCC","-----",IF(AH979=1,"-",IF(K979="","Red",_xlfn.XLOOKUP(L979,Table_RotateWireColor[circuit],INDIRECT("Table_RotateWireColor["&amp;U979&amp;"]"))))))</f>
        <v/>
      </c>
      <c r="Y979" s="64" t="str" cm="1">
        <f t="array" aca="1" ref="Y979" ca="1">IF(C979="","",IF(D979="MCC","-----",IF(AH979&lt;=2,"-",IF(K979="","Blue",_xlfn.XLOOKUP(M979,Table_RotateWireColor[circuit],INDIRECT("Table_RotateWireColor["&amp;U979&amp;"]"))))))</f>
        <v/>
      </c>
      <c r="Z979" s="64" t="str" cm="1">
        <f t="array" aca="1" ref="Z979" ca="1">IF(C979="","",IF(D979="MCC","-----",IF(AI979&lt;&gt;1,"-",IF(K979="","White",_xlfn.XLOOKUP("N",Table_RotateWireColor[circuit],INDIRECT("Table_RotateWireColor["&amp;U979&amp;"]"))))))</f>
        <v/>
      </c>
      <c r="AA979" s="64" t="str">
        <f t="shared" si="163"/>
        <v/>
      </c>
      <c r="AB979" s="67" t="str">
        <f>IF(C979="","","PWxx-"&amp;_xlfn.XLOOKUP(C979,table_Termination[Connector],table_Termination[Abbreviation])&amp;"T-xxSALx("&amp;IF(D979="LFMC",0,IF(D979="MCC",1,3))&amp;IF(Q979="Bolt",1,0)&amp;IF(AL979="None",0,IF(AL979="1G",1,IF(AL979="4x4",2,3)))&amp;")")</f>
        <v/>
      </c>
      <c r="AC979" s="68" t="str">
        <f>IF(D979="MCC","MC Cable Wire Colors "&amp;_xlfn.XLOOKUP(C979,table_Termination[Connector],table_Termination[MCC_Wire_Colors]),"")</f>
        <v/>
      </c>
      <c r="AD979" s="69"/>
      <c r="AG979" t="e">
        <f>IF(AND(LEFT(C979,2)="L6",_xlfn.NUMBERVALUE(LEFT(U979,3))&gt;250),"1ph",_xlfn.XLOOKUP(C979,table_Termination[Connector],table_Termination[Phasing]))</f>
        <v>#N/A</v>
      </c>
      <c r="AH979" t="e">
        <f>_xlfn.XLOOKUP('Order Entry'!AG979,lookup!$O$3:$O$7,lookup!$P$3:$P$7)</f>
        <v>#N/A</v>
      </c>
      <c r="AI979" t="e">
        <f>_xlfn.XLOOKUP('Order Entry'!AG979,lookup!$O$3:$O$7,lookup!$Q$3:$Q$7)</f>
        <v>#N/A</v>
      </c>
      <c r="AJ979">
        <f t="shared" si="160"/>
        <v>0</v>
      </c>
      <c r="AK979" t="e">
        <f>_xlfn.XLOOKUP(C979,table_Termination[Connector],table_Termination[Plate_Hole])</f>
        <v>#N/A</v>
      </c>
      <c r="AL979" t="e">
        <f>_xlfn.XLOOKUP(V979,lookup!$AD$68:$AD$72,lookup!$AC$68:$AC$72)</f>
        <v>#N/A</v>
      </c>
      <c r="AM979" s="44" t="str" cm="1">
        <f t="array" ref="AM979">IF(C979="","",IF(_xlfn.XLOOKUP(C979,table_Termination[Connector],table_Termination[Plate_Hole])=1.6,{"4x4","1G"},IF(_xlfn.XLOOKUP(C979,table_Termination[Connector],table_Termination[Plate_Hole])=2.1,"4x4","None")))</f>
        <v/>
      </c>
      <c r="AO979" s="44" t="str" cm="1">
        <f t="array" ref="AO979">IF(AM979="","None",_xlfn.XLOOKUP(_xlfn.ANCHORARRAY(AM979),lookup!$AC$68:$AC$72,lookup!$AD$68:$AD$72))</f>
        <v>None</v>
      </c>
      <c r="AQ979" s="44" t="s">
        <v>283</v>
      </c>
      <c r="AR979" t="str">
        <f>IF(C979="","",_xlfn.XLOOKUP(_xlfn.XLOOKUP(C979,table_Termination[Connector],table_Termination[SQD_Breaker]),Table_Breaker[breaker],Table_Breaker[Description]))</f>
        <v/>
      </c>
      <c r="AS979" t="str">
        <f>IF(C979="","",_xlfn.XLOOKUP(_xlfn.XLOOKUP(C979,table_Termination[Connector],table_Termination[HV_Siem_Breaker]),Table_Breaker[breaker],Table_Breaker[Description],""))</f>
        <v/>
      </c>
      <c r="AT979" s="44" t="s">
        <v>283</v>
      </c>
      <c r="AU979" t="e">
        <f t="shared" si="164"/>
        <v>#N/A</v>
      </c>
      <c r="AV979" t="e">
        <f t="shared" si="165"/>
        <v>#N/A</v>
      </c>
      <c r="AW979" s="44" t="str" cm="1">
        <f t="array" ref="AW979">IF(D979="","",_xlfn.TOROW(lookup!A1160:A1172))</f>
        <v/>
      </c>
    </row>
    <row r="980" spans="1:49" x14ac:dyDescent="0.25">
      <c r="A980" s="56">
        <v>971</v>
      </c>
      <c r="B980" s="57" t="str">
        <f t="shared" si="161"/>
        <v/>
      </c>
      <c r="C980" s="58"/>
      <c r="D980" s="58"/>
      <c r="E980" s="57"/>
      <c r="F980" s="57" t="str">
        <f t="shared" si="162"/>
        <v/>
      </c>
      <c r="G980" s="57"/>
      <c r="H980" s="59"/>
      <c r="I980" s="59" t="s">
        <v>183</v>
      </c>
      <c r="J980" s="59" t="s">
        <v>183</v>
      </c>
      <c r="K980" s="59"/>
      <c r="L980" s="60" t="str">
        <f t="shared" si="156"/>
        <v/>
      </c>
      <c r="M980" s="60" t="str">
        <f t="shared" si="157"/>
        <v/>
      </c>
      <c r="N980" s="59"/>
      <c r="O980" s="59"/>
      <c r="P980" s="61"/>
      <c r="Q980" s="61"/>
      <c r="R980" s="62" t="str">
        <f>IF(C980="","",_xlfn.XLOOKUP(C980,table_Termination[Connector],table_Termination[Conduit_Size]))</f>
        <v/>
      </c>
      <c r="S980" s="63" t="str">
        <f>IF(C980="","",_xlfn.XLOOKUP(C980,table_Termination[Connector],table_Termination[Wire AWG]))</f>
        <v/>
      </c>
      <c r="T980" s="64" t="str">
        <f t="shared" si="159"/>
        <v/>
      </c>
      <c r="U980" s="65" t="str">
        <f>IF(C980="","",LEFT(_xlfn.XLOOKUP(C980,table_Termination[Connector],table_Termination[Voltage]),3))</f>
        <v/>
      </c>
      <c r="V980" s="66" t="str">
        <f t="shared" si="158"/>
        <v/>
      </c>
      <c r="W980" s="64" t="str" cm="1">
        <f t="array" aca="1" ref="W980" ca="1">IF(C980="","",IF(D980="MCC","------",IF(K980="","Black",_xlfn.XLOOKUP(K980,Table_RotateWireColor[circuit],INDIRECT("Table_RotateWireColor["&amp;U980&amp;"]")))))</f>
        <v/>
      </c>
      <c r="X980" s="64" t="str" cm="1">
        <f t="array" aca="1" ref="X980" ca="1">IF(C980="","",IF(D980="MCC","-----",IF(AH980=1,"-",IF(K980="","Red",_xlfn.XLOOKUP(L980,Table_RotateWireColor[circuit],INDIRECT("Table_RotateWireColor["&amp;U980&amp;"]"))))))</f>
        <v/>
      </c>
      <c r="Y980" s="64" t="str" cm="1">
        <f t="array" aca="1" ref="Y980" ca="1">IF(C980="","",IF(D980="MCC","-----",IF(AH980&lt;=2,"-",IF(K980="","Blue",_xlfn.XLOOKUP(M980,Table_RotateWireColor[circuit],INDIRECT("Table_RotateWireColor["&amp;U980&amp;"]"))))))</f>
        <v/>
      </c>
      <c r="Z980" s="64" t="str" cm="1">
        <f t="array" aca="1" ref="Z980" ca="1">IF(C980="","",IF(D980="MCC","-----",IF(AI980&lt;&gt;1,"-",IF(K980="","White",_xlfn.XLOOKUP("N",Table_RotateWireColor[circuit],INDIRECT("Table_RotateWireColor["&amp;U980&amp;"]"))))))</f>
        <v/>
      </c>
      <c r="AA980" s="64" t="str">
        <f t="shared" si="163"/>
        <v/>
      </c>
      <c r="AB980" s="67" t="str">
        <f>IF(C980="","","PWxx-"&amp;_xlfn.XLOOKUP(C980,table_Termination[Connector],table_Termination[Abbreviation])&amp;"T-xxSALx("&amp;IF(D980="LFMC",0,IF(D980="MCC",1,3))&amp;IF(Q980="Bolt",1,0)&amp;IF(AL980="None",0,IF(AL980="1G",1,IF(AL980="4x4",2,3)))&amp;")")</f>
        <v/>
      </c>
      <c r="AC980" s="68" t="str">
        <f>IF(D980="MCC","MC Cable Wire Colors "&amp;_xlfn.XLOOKUP(C980,table_Termination[Connector],table_Termination[MCC_Wire_Colors]),"")</f>
        <v/>
      </c>
      <c r="AD980" s="69"/>
      <c r="AG980" t="e">
        <f>IF(AND(LEFT(C980,2)="L6",_xlfn.NUMBERVALUE(LEFT(U980,3))&gt;250),"1ph",_xlfn.XLOOKUP(C980,table_Termination[Connector],table_Termination[Phasing]))</f>
        <v>#N/A</v>
      </c>
      <c r="AH980" t="e">
        <f>_xlfn.XLOOKUP('Order Entry'!AG980,lookup!$O$3:$O$7,lookup!$P$3:$P$7)</f>
        <v>#N/A</v>
      </c>
      <c r="AI980" t="e">
        <f>_xlfn.XLOOKUP('Order Entry'!AG980,lookup!$O$3:$O$7,lookup!$Q$3:$Q$7)</f>
        <v>#N/A</v>
      </c>
      <c r="AJ980">
        <f t="shared" si="160"/>
        <v>0</v>
      </c>
      <c r="AK980" t="e">
        <f>_xlfn.XLOOKUP(C980,table_Termination[Connector],table_Termination[Plate_Hole])</f>
        <v>#N/A</v>
      </c>
      <c r="AL980" t="e">
        <f>_xlfn.XLOOKUP(V980,lookup!$AD$68:$AD$72,lookup!$AC$68:$AC$72)</f>
        <v>#N/A</v>
      </c>
      <c r="AM980" s="44" t="str" cm="1">
        <f t="array" ref="AM980">IF(C980="","",IF(_xlfn.XLOOKUP(C980,table_Termination[Connector],table_Termination[Plate_Hole])=1.6,{"4x4","1G"},IF(_xlfn.XLOOKUP(C980,table_Termination[Connector],table_Termination[Plate_Hole])=2.1,"4x4","None")))</f>
        <v/>
      </c>
      <c r="AO980" s="44" t="str" cm="1">
        <f t="array" ref="AO980">IF(AM980="","None",_xlfn.XLOOKUP(_xlfn.ANCHORARRAY(AM980),lookup!$AC$68:$AC$72,lookup!$AD$68:$AD$72))</f>
        <v>None</v>
      </c>
      <c r="AQ980" s="44" t="s">
        <v>283</v>
      </c>
      <c r="AR980" t="str">
        <f>IF(C980="","",_xlfn.XLOOKUP(_xlfn.XLOOKUP(C980,table_Termination[Connector],table_Termination[SQD_Breaker]),Table_Breaker[breaker],Table_Breaker[Description]))</f>
        <v/>
      </c>
      <c r="AS980" t="str">
        <f>IF(C980="","",_xlfn.XLOOKUP(_xlfn.XLOOKUP(C980,table_Termination[Connector],table_Termination[HV_Siem_Breaker]),Table_Breaker[breaker],Table_Breaker[Description],""))</f>
        <v/>
      </c>
      <c r="AT980" s="44" t="s">
        <v>283</v>
      </c>
      <c r="AU980" t="e">
        <f t="shared" si="164"/>
        <v>#N/A</v>
      </c>
      <c r="AV980" t="e">
        <f t="shared" si="165"/>
        <v>#N/A</v>
      </c>
      <c r="AW980" s="44" t="str" cm="1">
        <f t="array" ref="AW980">IF(D980="","",_xlfn.TOROW(lookup!A1161:A1173))</f>
        <v/>
      </c>
    </row>
    <row r="981" spans="1:49" x14ac:dyDescent="0.25">
      <c r="A981" s="56">
        <v>972</v>
      </c>
      <c r="B981" s="57" t="str">
        <f t="shared" si="161"/>
        <v/>
      </c>
      <c r="C981" s="58"/>
      <c r="D981" s="58"/>
      <c r="E981" s="57"/>
      <c r="F981" s="57" t="str">
        <f t="shared" si="162"/>
        <v/>
      </c>
      <c r="G981" s="57"/>
      <c r="H981" s="59"/>
      <c r="I981" s="59" t="s">
        <v>183</v>
      </c>
      <c r="J981" s="59" t="s">
        <v>183</v>
      </c>
      <c r="K981" s="59"/>
      <c r="L981" s="60" t="str">
        <f t="shared" si="156"/>
        <v/>
      </c>
      <c r="M981" s="60" t="str">
        <f t="shared" si="157"/>
        <v/>
      </c>
      <c r="N981" s="59"/>
      <c r="O981" s="59"/>
      <c r="P981" s="61"/>
      <c r="Q981" s="61"/>
      <c r="R981" s="62" t="str">
        <f>IF(C981="","",_xlfn.XLOOKUP(C981,table_Termination[Connector],table_Termination[Conduit_Size]))</f>
        <v/>
      </c>
      <c r="S981" s="63" t="str">
        <f>IF(C981="","",_xlfn.XLOOKUP(C981,table_Termination[Connector],table_Termination[Wire AWG]))</f>
        <v/>
      </c>
      <c r="T981" s="64" t="str">
        <f t="shared" si="159"/>
        <v/>
      </c>
      <c r="U981" s="65" t="str">
        <f>IF(C981="","",LEFT(_xlfn.XLOOKUP(C981,table_Termination[Connector],table_Termination[Voltage]),3))</f>
        <v/>
      </c>
      <c r="V981" s="66" t="str">
        <f t="shared" si="158"/>
        <v/>
      </c>
      <c r="W981" s="64" t="str" cm="1">
        <f t="array" aca="1" ref="W981" ca="1">IF(C981="","",IF(D981="MCC","------",IF(K981="","Black",_xlfn.XLOOKUP(K981,Table_RotateWireColor[circuit],INDIRECT("Table_RotateWireColor["&amp;U981&amp;"]")))))</f>
        <v/>
      </c>
      <c r="X981" s="64" t="str" cm="1">
        <f t="array" aca="1" ref="X981" ca="1">IF(C981="","",IF(D981="MCC","-----",IF(AH981=1,"-",IF(K981="","Red",_xlfn.XLOOKUP(L981,Table_RotateWireColor[circuit],INDIRECT("Table_RotateWireColor["&amp;U981&amp;"]"))))))</f>
        <v/>
      </c>
      <c r="Y981" s="64" t="str" cm="1">
        <f t="array" aca="1" ref="Y981" ca="1">IF(C981="","",IF(D981="MCC","-----",IF(AH981&lt;=2,"-",IF(K981="","Blue",_xlfn.XLOOKUP(M981,Table_RotateWireColor[circuit],INDIRECT("Table_RotateWireColor["&amp;U981&amp;"]"))))))</f>
        <v/>
      </c>
      <c r="Z981" s="64" t="str" cm="1">
        <f t="array" aca="1" ref="Z981" ca="1">IF(C981="","",IF(D981="MCC","-----",IF(AI981&lt;&gt;1,"-",IF(K981="","White",_xlfn.XLOOKUP("N",Table_RotateWireColor[circuit],INDIRECT("Table_RotateWireColor["&amp;U981&amp;"]"))))))</f>
        <v/>
      </c>
      <c r="AA981" s="64" t="str">
        <f t="shared" si="163"/>
        <v/>
      </c>
      <c r="AB981" s="67" t="str">
        <f>IF(C981="","","PWxx-"&amp;_xlfn.XLOOKUP(C981,table_Termination[Connector],table_Termination[Abbreviation])&amp;"T-xxSALx("&amp;IF(D981="LFMC",0,IF(D981="MCC",1,3))&amp;IF(Q981="Bolt",1,0)&amp;IF(AL981="None",0,IF(AL981="1G",1,IF(AL981="4x4",2,3)))&amp;")")</f>
        <v/>
      </c>
      <c r="AC981" s="68" t="str">
        <f>IF(D981="MCC","MC Cable Wire Colors "&amp;_xlfn.XLOOKUP(C981,table_Termination[Connector],table_Termination[MCC_Wire_Colors]),"")</f>
        <v/>
      </c>
      <c r="AD981" s="69"/>
      <c r="AG981" t="e">
        <f>IF(AND(LEFT(C981,2)="L6",_xlfn.NUMBERVALUE(LEFT(U981,3))&gt;250),"1ph",_xlfn.XLOOKUP(C981,table_Termination[Connector],table_Termination[Phasing]))</f>
        <v>#N/A</v>
      </c>
      <c r="AH981" t="e">
        <f>_xlfn.XLOOKUP('Order Entry'!AG981,lookup!$O$3:$O$7,lookup!$P$3:$P$7)</f>
        <v>#N/A</v>
      </c>
      <c r="AI981" t="e">
        <f>_xlfn.XLOOKUP('Order Entry'!AG981,lookup!$O$3:$O$7,lookup!$Q$3:$Q$7)</f>
        <v>#N/A</v>
      </c>
      <c r="AJ981">
        <f t="shared" si="160"/>
        <v>0</v>
      </c>
      <c r="AK981" t="e">
        <f>_xlfn.XLOOKUP(C981,table_Termination[Connector],table_Termination[Plate_Hole])</f>
        <v>#N/A</v>
      </c>
      <c r="AL981" t="e">
        <f>_xlfn.XLOOKUP(V981,lookup!$AD$68:$AD$72,lookup!$AC$68:$AC$72)</f>
        <v>#N/A</v>
      </c>
      <c r="AM981" s="44" t="str" cm="1">
        <f t="array" ref="AM981">IF(C981="","",IF(_xlfn.XLOOKUP(C981,table_Termination[Connector],table_Termination[Plate_Hole])=1.6,{"4x4","1G"},IF(_xlfn.XLOOKUP(C981,table_Termination[Connector],table_Termination[Plate_Hole])=2.1,"4x4","None")))</f>
        <v/>
      </c>
      <c r="AO981" s="44" t="str" cm="1">
        <f t="array" ref="AO981">IF(AM981="","None",_xlfn.XLOOKUP(_xlfn.ANCHORARRAY(AM981),lookup!$AC$68:$AC$72,lookup!$AD$68:$AD$72))</f>
        <v>None</v>
      </c>
      <c r="AQ981" s="44" t="s">
        <v>283</v>
      </c>
      <c r="AR981" t="str">
        <f>IF(C981="","",_xlfn.XLOOKUP(_xlfn.XLOOKUP(C981,table_Termination[Connector],table_Termination[SQD_Breaker]),Table_Breaker[breaker],Table_Breaker[Description]))</f>
        <v/>
      </c>
      <c r="AS981" t="str">
        <f>IF(C981="","",_xlfn.XLOOKUP(_xlfn.XLOOKUP(C981,table_Termination[Connector],table_Termination[HV_Siem_Breaker]),Table_Breaker[breaker],Table_Breaker[Description],""))</f>
        <v/>
      </c>
      <c r="AT981" s="44" t="s">
        <v>283</v>
      </c>
      <c r="AU981" t="e">
        <f t="shared" si="164"/>
        <v>#N/A</v>
      </c>
      <c r="AV981" t="e">
        <f t="shared" si="165"/>
        <v>#N/A</v>
      </c>
      <c r="AW981" s="44" t="str" cm="1">
        <f t="array" ref="AW981">IF(D981="","",_xlfn.TOROW(lookup!A1162:A1174))</f>
        <v/>
      </c>
    </row>
    <row r="982" spans="1:49" x14ac:dyDescent="0.25">
      <c r="A982" s="56">
        <v>973</v>
      </c>
      <c r="B982" s="57" t="str">
        <f t="shared" si="161"/>
        <v/>
      </c>
      <c r="C982" s="58"/>
      <c r="D982" s="58"/>
      <c r="E982" s="57"/>
      <c r="F982" s="57" t="str">
        <f t="shared" si="162"/>
        <v/>
      </c>
      <c r="G982" s="57"/>
      <c r="H982" s="59"/>
      <c r="I982" s="59" t="s">
        <v>183</v>
      </c>
      <c r="J982" s="59" t="s">
        <v>183</v>
      </c>
      <c r="K982" s="59"/>
      <c r="L982" s="60" t="str">
        <f t="shared" si="156"/>
        <v/>
      </c>
      <c r="M982" s="60" t="str">
        <f t="shared" si="157"/>
        <v/>
      </c>
      <c r="N982" s="59"/>
      <c r="O982" s="59"/>
      <c r="P982" s="61"/>
      <c r="Q982" s="61"/>
      <c r="R982" s="62" t="str">
        <f>IF(C982="","",_xlfn.XLOOKUP(C982,table_Termination[Connector],table_Termination[Conduit_Size]))</f>
        <v/>
      </c>
      <c r="S982" s="63" t="str">
        <f>IF(C982="","",_xlfn.XLOOKUP(C982,table_Termination[Connector],table_Termination[Wire AWG]))</f>
        <v/>
      </c>
      <c r="T982" s="64" t="str">
        <f t="shared" si="159"/>
        <v/>
      </c>
      <c r="U982" s="65" t="str">
        <f>IF(C982="","",LEFT(_xlfn.XLOOKUP(C982,table_Termination[Connector],table_Termination[Voltage]),3))</f>
        <v/>
      </c>
      <c r="V982" s="66" t="str">
        <f t="shared" si="158"/>
        <v/>
      </c>
      <c r="W982" s="64" t="str" cm="1">
        <f t="array" aca="1" ref="W982" ca="1">IF(C982="","",IF(D982="MCC","------",IF(K982="","Black",_xlfn.XLOOKUP(K982,Table_RotateWireColor[circuit],INDIRECT("Table_RotateWireColor["&amp;U982&amp;"]")))))</f>
        <v/>
      </c>
      <c r="X982" s="64" t="str" cm="1">
        <f t="array" aca="1" ref="X982" ca="1">IF(C982="","",IF(D982="MCC","-----",IF(AH982=1,"-",IF(K982="","Red",_xlfn.XLOOKUP(L982,Table_RotateWireColor[circuit],INDIRECT("Table_RotateWireColor["&amp;U982&amp;"]"))))))</f>
        <v/>
      </c>
      <c r="Y982" s="64" t="str" cm="1">
        <f t="array" aca="1" ref="Y982" ca="1">IF(C982="","",IF(D982="MCC","-----",IF(AH982&lt;=2,"-",IF(K982="","Blue",_xlfn.XLOOKUP(M982,Table_RotateWireColor[circuit],INDIRECT("Table_RotateWireColor["&amp;U982&amp;"]"))))))</f>
        <v/>
      </c>
      <c r="Z982" s="64" t="str" cm="1">
        <f t="array" aca="1" ref="Z982" ca="1">IF(C982="","",IF(D982="MCC","-----",IF(AI982&lt;&gt;1,"-",IF(K982="","White",_xlfn.XLOOKUP("N",Table_RotateWireColor[circuit],INDIRECT("Table_RotateWireColor["&amp;U982&amp;"]"))))))</f>
        <v/>
      </c>
      <c r="AA982" s="64" t="str">
        <f t="shared" si="163"/>
        <v/>
      </c>
      <c r="AB982" s="67" t="str">
        <f>IF(C982="","","PWxx-"&amp;_xlfn.XLOOKUP(C982,table_Termination[Connector],table_Termination[Abbreviation])&amp;"T-xxSALx("&amp;IF(D982="LFMC",0,IF(D982="MCC",1,3))&amp;IF(Q982="Bolt",1,0)&amp;IF(AL982="None",0,IF(AL982="1G",1,IF(AL982="4x4",2,3)))&amp;")")</f>
        <v/>
      </c>
      <c r="AC982" s="68" t="str">
        <f>IF(D982="MCC","MC Cable Wire Colors "&amp;_xlfn.XLOOKUP(C982,table_Termination[Connector],table_Termination[MCC_Wire_Colors]),"")</f>
        <v/>
      </c>
      <c r="AD982" s="69"/>
      <c r="AG982" t="e">
        <f>IF(AND(LEFT(C982,2)="L6",_xlfn.NUMBERVALUE(LEFT(U982,3))&gt;250),"1ph",_xlfn.XLOOKUP(C982,table_Termination[Connector],table_Termination[Phasing]))</f>
        <v>#N/A</v>
      </c>
      <c r="AH982" t="e">
        <f>_xlfn.XLOOKUP('Order Entry'!AG982,lookup!$O$3:$O$7,lookup!$P$3:$P$7)</f>
        <v>#N/A</v>
      </c>
      <c r="AI982" t="e">
        <f>_xlfn.XLOOKUP('Order Entry'!AG982,lookup!$O$3:$O$7,lookup!$Q$3:$Q$7)</f>
        <v>#N/A</v>
      </c>
      <c r="AJ982">
        <f t="shared" si="160"/>
        <v>0</v>
      </c>
      <c r="AK982" t="e">
        <f>_xlfn.XLOOKUP(C982,table_Termination[Connector],table_Termination[Plate_Hole])</f>
        <v>#N/A</v>
      </c>
      <c r="AL982" t="e">
        <f>_xlfn.XLOOKUP(V982,lookup!$AD$68:$AD$72,lookup!$AC$68:$AC$72)</f>
        <v>#N/A</v>
      </c>
      <c r="AM982" s="44" t="str" cm="1">
        <f t="array" ref="AM982">IF(C982="","",IF(_xlfn.XLOOKUP(C982,table_Termination[Connector],table_Termination[Plate_Hole])=1.6,{"4x4","1G"},IF(_xlfn.XLOOKUP(C982,table_Termination[Connector],table_Termination[Plate_Hole])=2.1,"4x4","None")))</f>
        <v/>
      </c>
      <c r="AO982" s="44" t="str" cm="1">
        <f t="array" ref="AO982">IF(AM982="","None",_xlfn.XLOOKUP(_xlfn.ANCHORARRAY(AM982),lookup!$AC$68:$AC$72,lookup!$AD$68:$AD$72))</f>
        <v>None</v>
      </c>
      <c r="AQ982" s="44" t="s">
        <v>283</v>
      </c>
      <c r="AR982" t="str">
        <f>IF(C982="","",_xlfn.XLOOKUP(_xlfn.XLOOKUP(C982,table_Termination[Connector],table_Termination[SQD_Breaker]),Table_Breaker[breaker],Table_Breaker[Description]))</f>
        <v/>
      </c>
      <c r="AS982" t="str">
        <f>IF(C982="","",_xlfn.XLOOKUP(_xlfn.XLOOKUP(C982,table_Termination[Connector],table_Termination[HV_Siem_Breaker]),Table_Breaker[breaker],Table_Breaker[Description],""))</f>
        <v/>
      </c>
      <c r="AT982" s="44" t="s">
        <v>283</v>
      </c>
      <c r="AU982" t="e">
        <f t="shared" si="164"/>
        <v>#N/A</v>
      </c>
      <c r="AV982" t="e">
        <f t="shared" si="165"/>
        <v>#N/A</v>
      </c>
      <c r="AW982" s="44" t="str" cm="1">
        <f t="array" ref="AW982">IF(D982="","",_xlfn.TOROW(lookup!A1163:A1175))</f>
        <v/>
      </c>
    </row>
    <row r="983" spans="1:49" x14ac:dyDescent="0.25">
      <c r="A983" s="56">
        <v>974</v>
      </c>
      <c r="B983" s="57" t="str">
        <f t="shared" si="161"/>
        <v/>
      </c>
      <c r="C983" s="58"/>
      <c r="D983" s="58"/>
      <c r="E983" s="57"/>
      <c r="F983" s="57" t="str">
        <f t="shared" si="162"/>
        <v/>
      </c>
      <c r="G983" s="57"/>
      <c r="H983" s="59"/>
      <c r="I983" s="59" t="s">
        <v>183</v>
      </c>
      <c r="J983" s="59" t="s">
        <v>183</v>
      </c>
      <c r="K983" s="59"/>
      <c r="L983" s="60" t="str">
        <f t="shared" si="156"/>
        <v/>
      </c>
      <c r="M983" s="60" t="str">
        <f t="shared" si="157"/>
        <v/>
      </c>
      <c r="N983" s="59"/>
      <c r="O983" s="59"/>
      <c r="P983" s="61"/>
      <c r="Q983" s="61"/>
      <c r="R983" s="62" t="str">
        <f>IF(C983="","",_xlfn.XLOOKUP(C983,table_Termination[Connector],table_Termination[Conduit_Size]))</f>
        <v/>
      </c>
      <c r="S983" s="63" t="str">
        <f>IF(C983="","",_xlfn.XLOOKUP(C983,table_Termination[Connector],table_Termination[Wire AWG]))</f>
        <v/>
      </c>
      <c r="T983" s="64" t="str">
        <f t="shared" si="159"/>
        <v/>
      </c>
      <c r="U983" s="65" t="str">
        <f>IF(C983="","",LEFT(_xlfn.XLOOKUP(C983,table_Termination[Connector],table_Termination[Voltage]),3))</f>
        <v/>
      </c>
      <c r="V983" s="66" t="str">
        <f t="shared" si="158"/>
        <v/>
      </c>
      <c r="W983" s="64" t="str" cm="1">
        <f t="array" aca="1" ref="W983" ca="1">IF(C983="","",IF(D983="MCC","------",IF(K983="","Black",_xlfn.XLOOKUP(K983,Table_RotateWireColor[circuit],INDIRECT("Table_RotateWireColor["&amp;U983&amp;"]")))))</f>
        <v/>
      </c>
      <c r="X983" s="64" t="str" cm="1">
        <f t="array" aca="1" ref="X983" ca="1">IF(C983="","",IF(D983="MCC","-----",IF(AH983=1,"-",IF(K983="","Red",_xlfn.XLOOKUP(L983,Table_RotateWireColor[circuit],INDIRECT("Table_RotateWireColor["&amp;U983&amp;"]"))))))</f>
        <v/>
      </c>
      <c r="Y983" s="64" t="str" cm="1">
        <f t="array" aca="1" ref="Y983" ca="1">IF(C983="","",IF(D983="MCC","-----",IF(AH983&lt;=2,"-",IF(K983="","Blue",_xlfn.XLOOKUP(M983,Table_RotateWireColor[circuit],INDIRECT("Table_RotateWireColor["&amp;U983&amp;"]"))))))</f>
        <v/>
      </c>
      <c r="Z983" s="64" t="str" cm="1">
        <f t="array" aca="1" ref="Z983" ca="1">IF(C983="","",IF(D983="MCC","-----",IF(AI983&lt;&gt;1,"-",IF(K983="","White",_xlfn.XLOOKUP("N",Table_RotateWireColor[circuit],INDIRECT("Table_RotateWireColor["&amp;U983&amp;"]"))))))</f>
        <v/>
      </c>
      <c r="AA983" s="64" t="str">
        <f t="shared" si="163"/>
        <v/>
      </c>
      <c r="AB983" s="67" t="str">
        <f>IF(C983="","","PWxx-"&amp;_xlfn.XLOOKUP(C983,table_Termination[Connector],table_Termination[Abbreviation])&amp;"T-xxSALx("&amp;IF(D983="LFMC",0,IF(D983="MCC",1,3))&amp;IF(Q983="Bolt",1,0)&amp;IF(AL983="None",0,IF(AL983="1G",1,IF(AL983="4x4",2,3)))&amp;")")</f>
        <v/>
      </c>
      <c r="AC983" s="68" t="str">
        <f>IF(D983="MCC","MC Cable Wire Colors "&amp;_xlfn.XLOOKUP(C983,table_Termination[Connector],table_Termination[MCC_Wire_Colors]),"")</f>
        <v/>
      </c>
      <c r="AD983" s="69"/>
      <c r="AG983" t="e">
        <f>IF(AND(LEFT(C983,2)="L6",_xlfn.NUMBERVALUE(LEFT(U983,3))&gt;250),"1ph",_xlfn.XLOOKUP(C983,table_Termination[Connector],table_Termination[Phasing]))</f>
        <v>#N/A</v>
      </c>
      <c r="AH983" t="e">
        <f>_xlfn.XLOOKUP('Order Entry'!AG983,lookup!$O$3:$O$7,lookup!$P$3:$P$7)</f>
        <v>#N/A</v>
      </c>
      <c r="AI983" t="e">
        <f>_xlfn.XLOOKUP('Order Entry'!AG983,lookup!$O$3:$O$7,lookup!$Q$3:$Q$7)</f>
        <v>#N/A</v>
      </c>
      <c r="AJ983">
        <f t="shared" si="160"/>
        <v>0</v>
      </c>
      <c r="AK983" t="e">
        <f>_xlfn.XLOOKUP(C983,table_Termination[Connector],table_Termination[Plate_Hole])</f>
        <v>#N/A</v>
      </c>
      <c r="AL983" t="e">
        <f>_xlfn.XLOOKUP(V983,lookup!$AD$68:$AD$72,lookup!$AC$68:$AC$72)</f>
        <v>#N/A</v>
      </c>
      <c r="AM983" s="44" t="str" cm="1">
        <f t="array" ref="AM983">IF(C983="","",IF(_xlfn.XLOOKUP(C983,table_Termination[Connector],table_Termination[Plate_Hole])=1.6,{"4x4","1G"},IF(_xlfn.XLOOKUP(C983,table_Termination[Connector],table_Termination[Plate_Hole])=2.1,"4x4","None")))</f>
        <v/>
      </c>
      <c r="AO983" s="44" t="str" cm="1">
        <f t="array" ref="AO983">IF(AM983="","None",_xlfn.XLOOKUP(_xlfn.ANCHORARRAY(AM983),lookup!$AC$68:$AC$72,lookup!$AD$68:$AD$72))</f>
        <v>None</v>
      </c>
      <c r="AQ983" s="44" t="s">
        <v>283</v>
      </c>
      <c r="AR983" t="str">
        <f>IF(C983="","",_xlfn.XLOOKUP(_xlfn.XLOOKUP(C983,table_Termination[Connector],table_Termination[SQD_Breaker]),Table_Breaker[breaker],Table_Breaker[Description]))</f>
        <v/>
      </c>
      <c r="AS983" t="str">
        <f>IF(C983="","",_xlfn.XLOOKUP(_xlfn.XLOOKUP(C983,table_Termination[Connector],table_Termination[HV_Siem_Breaker]),Table_Breaker[breaker],Table_Breaker[Description],""))</f>
        <v/>
      </c>
      <c r="AT983" s="44" t="s">
        <v>283</v>
      </c>
      <c r="AU983" t="e">
        <f t="shared" si="164"/>
        <v>#N/A</v>
      </c>
      <c r="AV983" t="e">
        <f t="shared" si="165"/>
        <v>#N/A</v>
      </c>
      <c r="AW983" s="44" t="str" cm="1">
        <f t="array" ref="AW983">IF(D983="","",_xlfn.TOROW(lookup!A1164:A1176))</f>
        <v/>
      </c>
    </row>
    <row r="984" spans="1:49" x14ac:dyDescent="0.25">
      <c r="A984" s="56">
        <v>975</v>
      </c>
      <c r="B984" s="57" t="str">
        <f t="shared" si="161"/>
        <v/>
      </c>
      <c r="C984" s="58"/>
      <c r="D984" s="58"/>
      <c r="E984" s="57"/>
      <c r="F984" s="57" t="str">
        <f t="shared" si="162"/>
        <v/>
      </c>
      <c r="G984" s="57"/>
      <c r="H984" s="59"/>
      <c r="I984" s="59" t="s">
        <v>183</v>
      </c>
      <c r="J984" s="59" t="s">
        <v>183</v>
      </c>
      <c r="K984" s="59"/>
      <c r="L984" s="60" t="str">
        <f t="shared" si="156"/>
        <v/>
      </c>
      <c r="M984" s="60" t="str">
        <f t="shared" si="157"/>
        <v/>
      </c>
      <c r="N984" s="59"/>
      <c r="O984" s="59"/>
      <c r="P984" s="61"/>
      <c r="Q984" s="61"/>
      <c r="R984" s="62" t="str">
        <f>IF(C984="","",_xlfn.XLOOKUP(C984,table_Termination[Connector],table_Termination[Conduit_Size]))</f>
        <v/>
      </c>
      <c r="S984" s="63" t="str">
        <f>IF(C984="","",_xlfn.XLOOKUP(C984,table_Termination[Connector],table_Termination[Wire AWG]))</f>
        <v/>
      </c>
      <c r="T984" s="64" t="str">
        <f t="shared" si="159"/>
        <v/>
      </c>
      <c r="U984" s="65" t="str">
        <f>IF(C984="","",LEFT(_xlfn.XLOOKUP(C984,table_Termination[Connector],table_Termination[Voltage]),3))</f>
        <v/>
      </c>
      <c r="V984" s="66" t="str">
        <f t="shared" si="158"/>
        <v/>
      </c>
      <c r="W984" s="64" t="str" cm="1">
        <f t="array" aca="1" ref="W984" ca="1">IF(C984="","",IF(D984="MCC","------",IF(K984="","Black",_xlfn.XLOOKUP(K984,Table_RotateWireColor[circuit],INDIRECT("Table_RotateWireColor["&amp;U984&amp;"]")))))</f>
        <v/>
      </c>
      <c r="X984" s="64" t="str" cm="1">
        <f t="array" aca="1" ref="X984" ca="1">IF(C984="","",IF(D984="MCC","-----",IF(AH984=1,"-",IF(K984="","Red",_xlfn.XLOOKUP(L984,Table_RotateWireColor[circuit],INDIRECT("Table_RotateWireColor["&amp;U984&amp;"]"))))))</f>
        <v/>
      </c>
      <c r="Y984" s="64" t="str" cm="1">
        <f t="array" aca="1" ref="Y984" ca="1">IF(C984="","",IF(D984="MCC","-----",IF(AH984&lt;=2,"-",IF(K984="","Blue",_xlfn.XLOOKUP(M984,Table_RotateWireColor[circuit],INDIRECT("Table_RotateWireColor["&amp;U984&amp;"]"))))))</f>
        <v/>
      </c>
      <c r="Z984" s="64" t="str" cm="1">
        <f t="array" aca="1" ref="Z984" ca="1">IF(C984="","",IF(D984="MCC","-----",IF(AI984&lt;&gt;1,"-",IF(K984="","White",_xlfn.XLOOKUP("N",Table_RotateWireColor[circuit],INDIRECT("Table_RotateWireColor["&amp;U984&amp;"]"))))))</f>
        <v/>
      </c>
      <c r="AA984" s="64" t="str">
        <f t="shared" si="163"/>
        <v/>
      </c>
      <c r="AB984" s="67" t="str">
        <f>IF(C984="","","PWxx-"&amp;_xlfn.XLOOKUP(C984,table_Termination[Connector],table_Termination[Abbreviation])&amp;"T-xxSALx("&amp;IF(D984="LFMC",0,IF(D984="MCC",1,3))&amp;IF(Q984="Bolt",1,0)&amp;IF(AL984="None",0,IF(AL984="1G",1,IF(AL984="4x4",2,3)))&amp;")")</f>
        <v/>
      </c>
      <c r="AC984" s="68" t="str">
        <f>IF(D984="MCC","MC Cable Wire Colors "&amp;_xlfn.XLOOKUP(C984,table_Termination[Connector],table_Termination[MCC_Wire_Colors]),"")</f>
        <v/>
      </c>
      <c r="AD984" s="69"/>
      <c r="AG984" t="e">
        <f>IF(AND(LEFT(C984,2)="L6",_xlfn.NUMBERVALUE(LEFT(U984,3))&gt;250),"1ph",_xlfn.XLOOKUP(C984,table_Termination[Connector],table_Termination[Phasing]))</f>
        <v>#N/A</v>
      </c>
      <c r="AH984" t="e">
        <f>_xlfn.XLOOKUP('Order Entry'!AG984,lookup!$O$3:$O$7,lookup!$P$3:$P$7)</f>
        <v>#N/A</v>
      </c>
      <c r="AI984" t="e">
        <f>_xlfn.XLOOKUP('Order Entry'!AG984,lookup!$O$3:$O$7,lookup!$Q$3:$Q$7)</f>
        <v>#N/A</v>
      </c>
      <c r="AJ984">
        <f t="shared" si="160"/>
        <v>0</v>
      </c>
      <c r="AK984" t="e">
        <f>_xlfn.XLOOKUP(C984,table_Termination[Connector],table_Termination[Plate_Hole])</f>
        <v>#N/A</v>
      </c>
      <c r="AL984" t="e">
        <f>_xlfn.XLOOKUP(V984,lookup!$AD$68:$AD$72,lookup!$AC$68:$AC$72)</f>
        <v>#N/A</v>
      </c>
      <c r="AM984" s="44" t="str" cm="1">
        <f t="array" ref="AM984">IF(C984="","",IF(_xlfn.XLOOKUP(C984,table_Termination[Connector],table_Termination[Plate_Hole])=1.6,{"4x4","1G"},IF(_xlfn.XLOOKUP(C984,table_Termination[Connector],table_Termination[Plate_Hole])=2.1,"4x4","None")))</f>
        <v/>
      </c>
      <c r="AO984" s="44" t="str" cm="1">
        <f t="array" ref="AO984">IF(AM984="","None",_xlfn.XLOOKUP(_xlfn.ANCHORARRAY(AM984),lookup!$AC$68:$AC$72,lookup!$AD$68:$AD$72))</f>
        <v>None</v>
      </c>
      <c r="AQ984" s="44" t="s">
        <v>283</v>
      </c>
      <c r="AR984" t="str">
        <f>IF(C984="","",_xlfn.XLOOKUP(_xlfn.XLOOKUP(C984,table_Termination[Connector],table_Termination[SQD_Breaker]),Table_Breaker[breaker],Table_Breaker[Description]))</f>
        <v/>
      </c>
      <c r="AS984" t="str">
        <f>IF(C984="","",_xlfn.XLOOKUP(_xlfn.XLOOKUP(C984,table_Termination[Connector],table_Termination[HV_Siem_Breaker]),Table_Breaker[breaker],Table_Breaker[Description],""))</f>
        <v/>
      </c>
      <c r="AT984" s="44" t="s">
        <v>283</v>
      </c>
      <c r="AU984" t="e">
        <f t="shared" si="164"/>
        <v>#N/A</v>
      </c>
      <c r="AV984" t="e">
        <f t="shared" si="165"/>
        <v>#N/A</v>
      </c>
      <c r="AW984" s="44" t="str" cm="1">
        <f t="array" ref="AW984">IF(D984="","",_xlfn.TOROW(lookup!A1165:A1177))</f>
        <v/>
      </c>
    </row>
    <row r="985" spans="1:49" x14ac:dyDescent="0.25">
      <c r="A985" s="56">
        <v>976</v>
      </c>
      <c r="B985" s="57" t="str">
        <f t="shared" si="161"/>
        <v/>
      </c>
      <c r="C985" s="58"/>
      <c r="D985" s="58"/>
      <c r="E985" s="57"/>
      <c r="F985" s="57" t="str">
        <f t="shared" si="162"/>
        <v/>
      </c>
      <c r="G985" s="57"/>
      <c r="H985" s="59"/>
      <c r="I985" s="59" t="s">
        <v>183</v>
      </c>
      <c r="J985" s="59" t="s">
        <v>183</v>
      </c>
      <c r="K985" s="59"/>
      <c r="L985" s="60" t="str">
        <f t="shared" ref="L985:L1008" si="166">IF(K985="","",IF(AG985="1ph","-",K985+2))</f>
        <v/>
      </c>
      <c r="M985" s="60" t="str">
        <f t="shared" ref="M985:M1008" si="167">IF(K985="","",IF(OR(L985="-",AG985="1LL"),"-",L985+2))</f>
        <v/>
      </c>
      <c r="N985" s="59"/>
      <c r="O985" s="59"/>
      <c r="P985" s="61"/>
      <c r="Q985" s="61"/>
      <c r="R985" s="62" t="str">
        <f>IF(C985="","",_xlfn.XLOOKUP(C985,table_Termination[Connector],table_Termination[Conduit_Size]))</f>
        <v/>
      </c>
      <c r="S985" s="63" t="str">
        <f>IF(C985="","",_xlfn.XLOOKUP(C985,table_Termination[Connector],table_Termination[Wire AWG]))</f>
        <v/>
      </c>
      <c r="T985" s="64" t="str">
        <f t="shared" si="159"/>
        <v/>
      </c>
      <c r="U985" s="65" t="str">
        <f>IF(C985="","",LEFT(_xlfn.XLOOKUP(C985,table_Termination[Connector],table_Termination[Voltage]),3))</f>
        <v/>
      </c>
      <c r="V985" s="66" t="str">
        <f t="shared" ref="V985:V1008" si="168">IF(C985="","",AO985)</f>
        <v/>
      </c>
      <c r="W985" s="64" t="str" cm="1">
        <f t="array" aca="1" ref="W985" ca="1">IF(C985="","",IF(D985="MCC","------",IF(K985="","Black",_xlfn.XLOOKUP(K985,Table_RotateWireColor[circuit],INDIRECT("Table_RotateWireColor["&amp;U985&amp;"]")))))</f>
        <v/>
      </c>
      <c r="X985" s="64" t="str" cm="1">
        <f t="array" aca="1" ref="X985" ca="1">IF(C985="","",IF(D985="MCC","-----",IF(AH985=1,"-",IF(K985="","Red",_xlfn.XLOOKUP(L985,Table_RotateWireColor[circuit],INDIRECT("Table_RotateWireColor["&amp;U985&amp;"]"))))))</f>
        <v/>
      </c>
      <c r="Y985" s="64" t="str" cm="1">
        <f t="array" aca="1" ref="Y985" ca="1">IF(C985="","",IF(D985="MCC","-----",IF(AH985&lt;=2,"-",IF(K985="","Blue",_xlfn.XLOOKUP(M985,Table_RotateWireColor[circuit],INDIRECT("Table_RotateWireColor["&amp;U985&amp;"]"))))))</f>
        <v/>
      </c>
      <c r="Z985" s="64" t="str" cm="1">
        <f t="array" aca="1" ref="Z985" ca="1">IF(C985="","",IF(D985="MCC","-----",IF(AI985&lt;&gt;1,"-",IF(K985="","White",_xlfn.XLOOKUP("N",Table_RotateWireColor[circuit],INDIRECT("Table_RotateWireColor["&amp;U985&amp;"]"))))))</f>
        <v/>
      </c>
      <c r="AA985" s="64" t="str">
        <f t="shared" si="163"/>
        <v/>
      </c>
      <c r="AB985" s="67" t="str">
        <f>IF(C985="","","PWxx-"&amp;_xlfn.XLOOKUP(C985,table_Termination[Connector],table_Termination[Abbreviation])&amp;"T-xxSALx("&amp;IF(D985="LFMC",0,IF(D985="MCC",1,3))&amp;IF(Q985="Bolt",1,0)&amp;IF(AL985="None",0,IF(AL985="1G",1,IF(AL985="4x4",2,3)))&amp;")")</f>
        <v/>
      </c>
      <c r="AC985" s="68" t="str">
        <f>IF(D985="MCC","MC Cable Wire Colors "&amp;_xlfn.XLOOKUP(C985,table_Termination[Connector],table_Termination[MCC_Wire_Colors]),"")</f>
        <v/>
      </c>
      <c r="AD985" s="69"/>
      <c r="AG985" t="e">
        <f>IF(AND(LEFT(C985,2)="L6",_xlfn.NUMBERVALUE(LEFT(U985,3))&gt;250),"1ph",_xlfn.XLOOKUP(C985,table_Termination[Connector],table_Termination[Phasing]))</f>
        <v>#N/A</v>
      </c>
      <c r="AH985" t="e">
        <f>_xlfn.XLOOKUP('Order Entry'!AG985,lookup!$O$3:$O$7,lookup!$P$3:$P$7)</f>
        <v>#N/A</v>
      </c>
      <c r="AI985" t="e">
        <f>_xlfn.XLOOKUP('Order Entry'!AG985,lookup!$O$3:$O$7,lookup!$Q$3:$Q$7)</f>
        <v>#N/A</v>
      </c>
      <c r="AJ985">
        <f t="shared" si="160"/>
        <v>0</v>
      </c>
      <c r="AK985" t="e">
        <f>_xlfn.XLOOKUP(C985,table_Termination[Connector],table_Termination[Plate_Hole])</f>
        <v>#N/A</v>
      </c>
      <c r="AL985" t="e">
        <f>_xlfn.XLOOKUP(V985,lookup!$AD$68:$AD$72,lookup!$AC$68:$AC$72)</f>
        <v>#N/A</v>
      </c>
      <c r="AM985" s="44" t="str" cm="1">
        <f t="array" ref="AM985">IF(C985="","",IF(_xlfn.XLOOKUP(C985,table_Termination[Connector],table_Termination[Plate_Hole])=1.6,{"4x4","1G"},IF(_xlfn.XLOOKUP(C985,table_Termination[Connector],table_Termination[Plate_Hole])=2.1,"4x4","None")))</f>
        <v/>
      </c>
      <c r="AO985" s="44" t="str" cm="1">
        <f t="array" ref="AO985">IF(AM985="","None",_xlfn.XLOOKUP(_xlfn.ANCHORARRAY(AM985),lookup!$AC$68:$AC$72,lookup!$AD$68:$AD$72))</f>
        <v>None</v>
      </c>
      <c r="AQ985" s="44" t="s">
        <v>283</v>
      </c>
      <c r="AR985" t="str">
        <f>IF(C985="","",_xlfn.XLOOKUP(_xlfn.XLOOKUP(C985,table_Termination[Connector],table_Termination[SQD_Breaker]),Table_Breaker[breaker],Table_Breaker[Description]))</f>
        <v/>
      </c>
      <c r="AS985" t="str">
        <f>IF(C985="","",_xlfn.XLOOKUP(_xlfn.XLOOKUP(C985,table_Termination[Connector],table_Termination[HV_Siem_Breaker]),Table_Breaker[breaker],Table_Breaker[Description],""))</f>
        <v/>
      </c>
      <c r="AT985" s="44" t="s">
        <v>283</v>
      </c>
      <c r="AU985" t="e">
        <f t="shared" si="164"/>
        <v>#N/A</v>
      </c>
      <c r="AV985" t="e">
        <f t="shared" si="165"/>
        <v>#N/A</v>
      </c>
      <c r="AW985" s="44" t="str" cm="1">
        <f t="array" ref="AW985">IF(D985="","",_xlfn.TOROW(lookup!A1166:A1178))</f>
        <v/>
      </c>
    </row>
    <row r="986" spans="1:49" x14ac:dyDescent="0.25">
      <c r="A986" s="56">
        <v>977</v>
      </c>
      <c r="B986" s="57" t="str">
        <f t="shared" si="161"/>
        <v/>
      </c>
      <c r="C986" s="58"/>
      <c r="D986" s="58"/>
      <c r="E986" s="57"/>
      <c r="F986" s="57" t="str">
        <f t="shared" si="162"/>
        <v/>
      </c>
      <c r="G986" s="57"/>
      <c r="H986" s="59"/>
      <c r="I986" s="59" t="s">
        <v>183</v>
      </c>
      <c r="J986" s="59" t="s">
        <v>183</v>
      </c>
      <c r="K986" s="59"/>
      <c r="L986" s="60" t="str">
        <f t="shared" si="166"/>
        <v/>
      </c>
      <c r="M986" s="60" t="str">
        <f t="shared" si="167"/>
        <v/>
      </c>
      <c r="N986" s="59"/>
      <c r="O986" s="59"/>
      <c r="P986" s="61"/>
      <c r="Q986" s="61"/>
      <c r="R986" s="62" t="str">
        <f>IF(C986="","",_xlfn.XLOOKUP(C986,table_Termination[Connector],table_Termination[Conduit_Size]))</f>
        <v/>
      </c>
      <c r="S986" s="63" t="str">
        <f>IF(C986="","",_xlfn.XLOOKUP(C986,table_Termination[Connector],table_Termination[Wire AWG]))</f>
        <v/>
      </c>
      <c r="T986" s="64" t="str">
        <f t="shared" si="159"/>
        <v/>
      </c>
      <c r="U986" s="65" t="str">
        <f>IF(C986="","",LEFT(_xlfn.XLOOKUP(C986,table_Termination[Connector],table_Termination[Voltage]),3))</f>
        <v/>
      </c>
      <c r="V986" s="66" t="str">
        <f t="shared" si="168"/>
        <v/>
      </c>
      <c r="W986" s="64" t="str" cm="1">
        <f t="array" aca="1" ref="W986" ca="1">IF(C986="","",IF(D986="MCC","------",IF(K986="","Black",_xlfn.XLOOKUP(K986,Table_RotateWireColor[circuit],INDIRECT("Table_RotateWireColor["&amp;U986&amp;"]")))))</f>
        <v/>
      </c>
      <c r="X986" s="64" t="str" cm="1">
        <f t="array" aca="1" ref="X986" ca="1">IF(C986="","",IF(D986="MCC","-----",IF(AH986=1,"-",IF(K986="","Red",_xlfn.XLOOKUP(L986,Table_RotateWireColor[circuit],INDIRECT("Table_RotateWireColor["&amp;U986&amp;"]"))))))</f>
        <v/>
      </c>
      <c r="Y986" s="64" t="str" cm="1">
        <f t="array" aca="1" ref="Y986" ca="1">IF(C986="","",IF(D986="MCC","-----",IF(AH986&lt;=2,"-",IF(K986="","Blue",_xlfn.XLOOKUP(M986,Table_RotateWireColor[circuit],INDIRECT("Table_RotateWireColor["&amp;U986&amp;"]"))))))</f>
        <v/>
      </c>
      <c r="Z986" s="64" t="str" cm="1">
        <f t="array" aca="1" ref="Z986" ca="1">IF(C986="","",IF(D986="MCC","-----",IF(AI986&lt;&gt;1,"-",IF(K986="","White",_xlfn.XLOOKUP("N",Table_RotateWireColor[circuit],INDIRECT("Table_RotateWireColor["&amp;U986&amp;"]"))))))</f>
        <v/>
      </c>
      <c r="AA986" s="64" t="str">
        <f t="shared" si="163"/>
        <v/>
      </c>
      <c r="AB986" s="67" t="str">
        <f>IF(C986="","","PWxx-"&amp;_xlfn.XLOOKUP(C986,table_Termination[Connector],table_Termination[Abbreviation])&amp;"T-xxSALx("&amp;IF(D986="LFMC",0,IF(D986="MCC",1,3))&amp;IF(Q986="Bolt",1,0)&amp;IF(AL986="None",0,IF(AL986="1G",1,IF(AL986="4x4",2,3)))&amp;")")</f>
        <v/>
      </c>
      <c r="AC986" s="68" t="str">
        <f>IF(D986="MCC","MC Cable Wire Colors "&amp;_xlfn.XLOOKUP(C986,table_Termination[Connector],table_Termination[MCC_Wire_Colors]),"")</f>
        <v/>
      </c>
      <c r="AD986" s="69"/>
      <c r="AG986" t="e">
        <f>IF(AND(LEFT(C986,2)="L6",_xlfn.NUMBERVALUE(LEFT(U986,3))&gt;250),"1ph",_xlfn.XLOOKUP(C986,table_Termination[Connector],table_Termination[Phasing]))</f>
        <v>#N/A</v>
      </c>
      <c r="AH986" t="e">
        <f>_xlfn.XLOOKUP('Order Entry'!AG986,lookup!$O$3:$O$7,lookup!$P$3:$P$7)</f>
        <v>#N/A</v>
      </c>
      <c r="AI986" t="e">
        <f>_xlfn.XLOOKUP('Order Entry'!AG986,lookup!$O$3:$O$7,lookup!$Q$3:$Q$7)</f>
        <v>#N/A</v>
      </c>
      <c r="AJ986">
        <f t="shared" si="160"/>
        <v>0</v>
      </c>
      <c r="AK986" t="e">
        <f>_xlfn.XLOOKUP(C986,table_Termination[Connector],table_Termination[Plate_Hole])</f>
        <v>#N/A</v>
      </c>
      <c r="AL986" t="e">
        <f>_xlfn.XLOOKUP(V986,lookup!$AD$68:$AD$72,lookup!$AC$68:$AC$72)</f>
        <v>#N/A</v>
      </c>
      <c r="AM986" s="44" t="str" cm="1">
        <f t="array" ref="AM986">IF(C986="","",IF(_xlfn.XLOOKUP(C986,table_Termination[Connector],table_Termination[Plate_Hole])=1.6,{"4x4","1G"},IF(_xlfn.XLOOKUP(C986,table_Termination[Connector],table_Termination[Plate_Hole])=2.1,"4x4","None")))</f>
        <v/>
      </c>
      <c r="AO986" s="44" t="str" cm="1">
        <f t="array" ref="AO986">IF(AM986="","None",_xlfn.XLOOKUP(_xlfn.ANCHORARRAY(AM986),lookup!$AC$68:$AC$72,lookup!$AD$68:$AD$72))</f>
        <v>None</v>
      </c>
      <c r="AQ986" s="44" t="s">
        <v>283</v>
      </c>
      <c r="AR986" t="str">
        <f>IF(C986="","",_xlfn.XLOOKUP(_xlfn.XLOOKUP(C986,table_Termination[Connector],table_Termination[SQD_Breaker]),Table_Breaker[breaker],Table_Breaker[Description]))</f>
        <v/>
      </c>
      <c r="AS986" t="str">
        <f>IF(C986="","",_xlfn.XLOOKUP(_xlfn.XLOOKUP(C986,table_Termination[Connector],table_Termination[HV_Siem_Breaker]),Table_Breaker[breaker],Table_Breaker[Description],""))</f>
        <v/>
      </c>
      <c r="AT986" s="44" t="s">
        <v>283</v>
      </c>
      <c r="AU986" t="e">
        <f t="shared" si="164"/>
        <v>#N/A</v>
      </c>
      <c r="AV986" t="e">
        <f t="shared" si="165"/>
        <v>#N/A</v>
      </c>
      <c r="AW986" s="44" t="str" cm="1">
        <f t="array" ref="AW986">IF(D986="","",_xlfn.TOROW(lookup!A1167:A1179))</f>
        <v/>
      </c>
    </row>
    <row r="987" spans="1:49" x14ac:dyDescent="0.25">
      <c r="A987" s="56">
        <v>978</v>
      </c>
      <c r="B987" s="57" t="str">
        <f t="shared" si="161"/>
        <v/>
      </c>
      <c r="C987" s="58"/>
      <c r="D987" s="58"/>
      <c r="E987" s="57"/>
      <c r="F987" s="57" t="str">
        <f t="shared" si="162"/>
        <v/>
      </c>
      <c r="G987" s="57"/>
      <c r="H987" s="59"/>
      <c r="I987" s="59" t="s">
        <v>183</v>
      </c>
      <c r="J987" s="59" t="s">
        <v>183</v>
      </c>
      <c r="K987" s="59"/>
      <c r="L987" s="60" t="str">
        <f t="shared" si="166"/>
        <v/>
      </c>
      <c r="M987" s="60" t="str">
        <f t="shared" si="167"/>
        <v/>
      </c>
      <c r="N987" s="59"/>
      <c r="O987" s="59"/>
      <c r="P987" s="61"/>
      <c r="Q987" s="61"/>
      <c r="R987" s="62" t="str">
        <f>IF(C987="","",_xlfn.XLOOKUP(C987,table_Termination[Connector],table_Termination[Conduit_Size]))</f>
        <v/>
      </c>
      <c r="S987" s="63" t="str">
        <f>IF(C987="","",_xlfn.XLOOKUP(C987,table_Termination[Connector],table_Termination[Wire AWG]))</f>
        <v/>
      </c>
      <c r="T987" s="64" t="str">
        <f t="shared" si="159"/>
        <v/>
      </c>
      <c r="U987" s="65" t="str">
        <f>IF(C987="","",LEFT(_xlfn.XLOOKUP(C987,table_Termination[Connector],table_Termination[Voltage]),3))</f>
        <v/>
      </c>
      <c r="V987" s="66" t="str">
        <f t="shared" si="168"/>
        <v/>
      </c>
      <c r="W987" s="64" t="str" cm="1">
        <f t="array" aca="1" ref="W987" ca="1">IF(C987="","",IF(D987="MCC","------",IF(K987="","Black",_xlfn.XLOOKUP(K987,Table_RotateWireColor[circuit],INDIRECT("Table_RotateWireColor["&amp;U987&amp;"]")))))</f>
        <v/>
      </c>
      <c r="X987" s="64" t="str" cm="1">
        <f t="array" aca="1" ref="X987" ca="1">IF(C987="","",IF(D987="MCC","-----",IF(AH987=1,"-",IF(K987="","Red",_xlfn.XLOOKUP(L987,Table_RotateWireColor[circuit],INDIRECT("Table_RotateWireColor["&amp;U987&amp;"]"))))))</f>
        <v/>
      </c>
      <c r="Y987" s="64" t="str" cm="1">
        <f t="array" aca="1" ref="Y987" ca="1">IF(C987="","",IF(D987="MCC","-----",IF(AH987&lt;=2,"-",IF(K987="","Blue",_xlfn.XLOOKUP(M987,Table_RotateWireColor[circuit],INDIRECT("Table_RotateWireColor["&amp;U987&amp;"]"))))))</f>
        <v/>
      </c>
      <c r="Z987" s="64" t="str" cm="1">
        <f t="array" aca="1" ref="Z987" ca="1">IF(C987="","",IF(D987="MCC","-----",IF(AI987&lt;&gt;1,"-",IF(K987="","White",_xlfn.XLOOKUP("N",Table_RotateWireColor[circuit],INDIRECT("Table_RotateWireColor["&amp;U987&amp;"]"))))))</f>
        <v/>
      </c>
      <c r="AA987" s="64" t="str">
        <f t="shared" si="163"/>
        <v/>
      </c>
      <c r="AB987" s="67" t="str">
        <f>IF(C987="","","PWxx-"&amp;_xlfn.XLOOKUP(C987,table_Termination[Connector],table_Termination[Abbreviation])&amp;"T-xxSALx("&amp;IF(D987="LFMC",0,IF(D987="MCC",1,3))&amp;IF(Q987="Bolt",1,0)&amp;IF(AL987="None",0,IF(AL987="1G",1,IF(AL987="4x4",2,3)))&amp;")")</f>
        <v/>
      </c>
      <c r="AC987" s="68" t="str">
        <f>IF(D987="MCC","MC Cable Wire Colors "&amp;_xlfn.XLOOKUP(C987,table_Termination[Connector],table_Termination[MCC_Wire_Colors]),"")</f>
        <v/>
      </c>
      <c r="AD987" s="69"/>
      <c r="AG987" t="e">
        <f>IF(AND(LEFT(C987,2)="L6",_xlfn.NUMBERVALUE(LEFT(U987,3))&gt;250),"1ph",_xlfn.XLOOKUP(C987,table_Termination[Connector],table_Termination[Phasing]))</f>
        <v>#N/A</v>
      </c>
      <c r="AH987" t="e">
        <f>_xlfn.XLOOKUP('Order Entry'!AG987,lookup!$O$3:$O$7,lookup!$P$3:$P$7)</f>
        <v>#N/A</v>
      </c>
      <c r="AI987" t="e">
        <f>_xlfn.XLOOKUP('Order Entry'!AG987,lookup!$O$3:$O$7,lookup!$Q$3:$Q$7)</f>
        <v>#N/A</v>
      </c>
      <c r="AJ987">
        <f t="shared" si="160"/>
        <v>0</v>
      </c>
      <c r="AK987" t="e">
        <f>_xlfn.XLOOKUP(C987,table_Termination[Connector],table_Termination[Plate_Hole])</f>
        <v>#N/A</v>
      </c>
      <c r="AL987" t="e">
        <f>_xlfn.XLOOKUP(V987,lookup!$AD$68:$AD$72,lookup!$AC$68:$AC$72)</f>
        <v>#N/A</v>
      </c>
      <c r="AM987" s="44" t="str" cm="1">
        <f t="array" ref="AM987">IF(C987="","",IF(_xlfn.XLOOKUP(C987,table_Termination[Connector],table_Termination[Plate_Hole])=1.6,{"4x4","1G"},IF(_xlfn.XLOOKUP(C987,table_Termination[Connector],table_Termination[Plate_Hole])=2.1,"4x4","None")))</f>
        <v/>
      </c>
      <c r="AO987" s="44" t="str" cm="1">
        <f t="array" ref="AO987">IF(AM987="","None",_xlfn.XLOOKUP(_xlfn.ANCHORARRAY(AM987),lookup!$AC$68:$AC$72,lookup!$AD$68:$AD$72))</f>
        <v>None</v>
      </c>
      <c r="AQ987" s="44" t="s">
        <v>283</v>
      </c>
      <c r="AR987" t="str">
        <f>IF(C987="","",_xlfn.XLOOKUP(_xlfn.XLOOKUP(C987,table_Termination[Connector],table_Termination[SQD_Breaker]),Table_Breaker[breaker],Table_Breaker[Description]))</f>
        <v/>
      </c>
      <c r="AS987" t="str">
        <f>IF(C987="","",_xlfn.XLOOKUP(_xlfn.XLOOKUP(C987,table_Termination[Connector],table_Termination[HV_Siem_Breaker]),Table_Breaker[breaker],Table_Breaker[Description],""))</f>
        <v/>
      </c>
      <c r="AT987" s="44" t="s">
        <v>283</v>
      </c>
      <c r="AU987" t="e">
        <f t="shared" si="164"/>
        <v>#N/A</v>
      </c>
      <c r="AV987" t="e">
        <f t="shared" si="165"/>
        <v>#N/A</v>
      </c>
      <c r="AW987" s="44" t="str" cm="1">
        <f t="array" ref="AW987">IF(D987="","",_xlfn.TOROW(lookup!A1168:A1180))</f>
        <v/>
      </c>
    </row>
    <row r="988" spans="1:49" x14ac:dyDescent="0.25">
      <c r="A988" s="56">
        <v>979</v>
      </c>
      <c r="B988" s="57" t="str">
        <f t="shared" si="161"/>
        <v/>
      </c>
      <c r="C988" s="58"/>
      <c r="D988" s="58"/>
      <c r="E988" s="57"/>
      <c r="F988" s="57" t="str">
        <f t="shared" si="162"/>
        <v/>
      </c>
      <c r="G988" s="57"/>
      <c r="H988" s="59"/>
      <c r="I988" s="59" t="s">
        <v>183</v>
      </c>
      <c r="J988" s="59" t="s">
        <v>183</v>
      </c>
      <c r="K988" s="59"/>
      <c r="L988" s="60" t="str">
        <f t="shared" si="166"/>
        <v/>
      </c>
      <c r="M988" s="60" t="str">
        <f t="shared" si="167"/>
        <v/>
      </c>
      <c r="N988" s="59"/>
      <c r="O988" s="59"/>
      <c r="P988" s="61"/>
      <c r="Q988" s="61"/>
      <c r="R988" s="62" t="str">
        <f>IF(C988="","",_xlfn.XLOOKUP(C988,table_Termination[Connector],table_Termination[Conduit_Size]))</f>
        <v/>
      </c>
      <c r="S988" s="63" t="str">
        <f>IF(C988="","",_xlfn.XLOOKUP(C988,table_Termination[Connector],table_Termination[Wire AWG]))</f>
        <v/>
      </c>
      <c r="T988" s="64" t="str">
        <f t="shared" si="159"/>
        <v/>
      </c>
      <c r="U988" s="65" t="str">
        <f>IF(C988="","",LEFT(_xlfn.XLOOKUP(C988,table_Termination[Connector],table_Termination[Voltage]),3))</f>
        <v/>
      </c>
      <c r="V988" s="66" t="str">
        <f t="shared" si="168"/>
        <v/>
      </c>
      <c r="W988" s="64" t="str" cm="1">
        <f t="array" aca="1" ref="W988" ca="1">IF(C988="","",IF(D988="MCC","------",IF(K988="","Black",_xlfn.XLOOKUP(K988,Table_RotateWireColor[circuit],INDIRECT("Table_RotateWireColor["&amp;U988&amp;"]")))))</f>
        <v/>
      </c>
      <c r="X988" s="64" t="str" cm="1">
        <f t="array" aca="1" ref="X988" ca="1">IF(C988="","",IF(D988="MCC","-----",IF(AH988=1,"-",IF(K988="","Red",_xlfn.XLOOKUP(L988,Table_RotateWireColor[circuit],INDIRECT("Table_RotateWireColor["&amp;U988&amp;"]"))))))</f>
        <v/>
      </c>
      <c r="Y988" s="64" t="str" cm="1">
        <f t="array" aca="1" ref="Y988" ca="1">IF(C988="","",IF(D988="MCC","-----",IF(AH988&lt;=2,"-",IF(K988="","Blue",_xlfn.XLOOKUP(M988,Table_RotateWireColor[circuit],INDIRECT("Table_RotateWireColor["&amp;U988&amp;"]"))))))</f>
        <v/>
      </c>
      <c r="Z988" s="64" t="str" cm="1">
        <f t="array" aca="1" ref="Z988" ca="1">IF(C988="","",IF(D988="MCC","-----",IF(AI988&lt;&gt;1,"-",IF(K988="","White",_xlfn.XLOOKUP("N",Table_RotateWireColor[circuit],INDIRECT("Table_RotateWireColor["&amp;U988&amp;"]"))))))</f>
        <v/>
      </c>
      <c r="AA988" s="64" t="str">
        <f t="shared" si="163"/>
        <v/>
      </c>
      <c r="AB988" s="67" t="str">
        <f>IF(C988="","","PWxx-"&amp;_xlfn.XLOOKUP(C988,table_Termination[Connector],table_Termination[Abbreviation])&amp;"T-xxSALx("&amp;IF(D988="LFMC",0,IF(D988="MCC",1,3))&amp;IF(Q988="Bolt",1,0)&amp;IF(AL988="None",0,IF(AL988="1G",1,IF(AL988="4x4",2,3)))&amp;")")</f>
        <v/>
      </c>
      <c r="AC988" s="68" t="str">
        <f>IF(D988="MCC","MC Cable Wire Colors "&amp;_xlfn.XLOOKUP(C988,table_Termination[Connector],table_Termination[MCC_Wire_Colors]),"")</f>
        <v/>
      </c>
      <c r="AD988" s="69"/>
      <c r="AG988" t="e">
        <f>IF(AND(LEFT(C988,2)="L6",_xlfn.NUMBERVALUE(LEFT(U988,3))&gt;250),"1ph",_xlfn.XLOOKUP(C988,table_Termination[Connector],table_Termination[Phasing]))</f>
        <v>#N/A</v>
      </c>
      <c r="AH988" t="e">
        <f>_xlfn.XLOOKUP('Order Entry'!AG988,lookup!$O$3:$O$7,lookup!$P$3:$P$7)</f>
        <v>#N/A</v>
      </c>
      <c r="AI988" t="e">
        <f>_xlfn.XLOOKUP('Order Entry'!AG988,lookup!$O$3:$O$7,lookup!$Q$3:$Q$7)</f>
        <v>#N/A</v>
      </c>
      <c r="AJ988">
        <f t="shared" si="160"/>
        <v>0</v>
      </c>
      <c r="AK988" t="e">
        <f>_xlfn.XLOOKUP(C988,table_Termination[Connector],table_Termination[Plate_Hole])</f>
        <v>#N/A</v>
      </c>
      <c r="AL988" t="e">
        <f>_xlfn.XLOOKUP(V988,lookup!$AD$68:$AD$72,lookup!$AC$68:$AC$72)</f>
        <v>#N/A</v>
      </c>
      <c r="AM988" s="44" t="str" cm="1">
        <f t="array" ref="AM988">IF(C988="","",IF(_xlfn.XLOOKUP(C988,table_Termination[Connector],table_Termination[Plate_Hole])=1.6,{"4x4","1G"},IF(_xlfn.XLOOKUP(C988,table_Termination[Connector],table_Termination[Plate_Hole])=2.1,"4x4","None")))</f>
        <v/>
      </c>
      <c r="AO988" s="44" t="str" cm="1">
        <f t="array" ref="AO988">IF(AM988="","None",_xlfn.XLOOKUP(_xlfn.ANCHORARRAY(AM988),lookup!$AC$68:$AC$72,lookup!$AD$68:$AD$72))</f>
        <v>None</v>
      </c>
      <c r="AQ988" s="44" t="s">
        <v>283</v>
      </c>
      <c r="AR988" t="str">
        <f>IF(C988="","",_xlfn.XLOOKUP(_xlfn.XLOOKUP(C988,table_Termination[Connector],table_Termination[SQD_Breaker]),Table_Breaker[breaker],Table_Breaker[Description]))</f>
        <v/>
      </c>
      <c r="AS988" t="str">
        <f>IF(C988="","",_xlfn.XLOOKUP(_xlfn.XLOOKUP(C988,table_Termination[Connector],table_Termination[HV_Siem_Breaker]),Table_Breaker[breaker],Table_Breaker[Description],""))</f>
        <v/>
      </c>
      <c r="AT988" s="44" t="s">
        <v>283</v>
      </c>
      <c r="AU988" t="e">
        <f t="shared" si="164"/>
        <v>#N/A</v>
      </c>
      <c r="AV988" t="e">
        <f t="shared" si="165"/>
        <v>#N/A</v>
      </c>
      <c r="AW988" s="44" t="str" cm="1">
        <f t="array" ref="AW988">IF(D988="","",_xlfn.TOROW(lookup!A1169:A1181))</f>
        <v/>
      </c>
    </row>
    <row r="989" spans="1:49" x14ac:dyDescent="0.25">
      <c r="A989" s="56">
        <v>980</v>
      </c>
      <c r="B989" s="57" t="str">
        <f t="shared" si="161"/>
        <v/>
      </c>
      <c r="C989" s="58"/>
      <c r="D989" s="58"/>
      <c r="E989" s="57"/>
      <c r="F989" s="57" t="str">
        <f t="shared" si="162"/>
        <v/>
      </c>
      <c r="G989" s="57"/>
      <c r="H989" s="59"/>
      <c r="I989" s="59" t="s">
        <v>183</v>
      </c>
      <c r="J989" s="59" t="s">
        <v>183</v>
      </c>
      <c r="K989" s="59"/>
      <c r="L989" s="60" t="str">
        <f t="shared" si="166"/>
        <v/>
      </c>
      <c r="M989" s="60" t="str">
        <f t="shared" si="167"/>
        <v/>
      </c>
      <c r="N989" s="59"/>
      <c r="O989" s="59"/>
      <c r="P989" s="61"/>
      <c r="Q989" s="61"/>
      <c r="R989" s="62" t="str">
        <f>IF(C989="","",_xlfn.XLOOKUP(C989,table_Termination[Connector],table_Termination[Conduit_Size]))</f>
        <v/>
      </c>
      <c r="S989" s="63" t="str">
        <f>IF(C989="","",_xlfn.XLOOKUP(C989,table_Termination[Connector],table_Termination[Wire AWG]))</f>
        <v/>
      </c>
      <c r="T989" s="64" t="str">
        <f t="shared" si="159"/>
        <v/>
      </c>
      <c r="U989" s="65" t="str">
        <f>IF(C989="","",LEFT(_xlfn.XLOOKUP(C989,table_Termination[Connector],table_Termination[Voltage]),3))</f>
        <v/>
      </c>
      <c r="V989" s="66" t="str">
        <f t="shared" si="168"/>
        <v/>
      </c>
      <c r="W989" s="64" t="str" cm="1">
        <f t="array" aca="1" ref="W989" ca="1">IF(C989="","",IF(D989="MCC","------",IF(K989="","Black",_xlfn.XLOOKUP(K989,Table_RotateWireColor[circuit],INDIRECT("Table_RotateWireColor["&amp;U989&amp;"]")))))</f>
        <v/>
      </c>
      <c r="X989" s="64" t="str" cm="1">
        <f t="array" aca="1" ref="X989" ca="1">IF(C989="","",IF(D989="MCC","-----",IF(AH989=1,"-",IF(K989="","Red",_xlfn.XLOOKUP(L989,Table_RotateWireColor[circuit],INDIRECT("Table_RotateWireColor["&amp;U989&amp;"]"))))))</f>
        <v/>
      </c>
      <c r="Y989" s="64" t="str" cm="1">
        <f t="array" aca="1" ref="Y989" ca="1">IF(C989="","",IF(D989="MCC","-----",IF(AH989&lt;=2,"-",IF(K989="","Blue",_xlfn.XLOOKUP(M989,Table_RotateWireColor[circuit],INDIRECT("Table_RotateWireColor["&amp;U989&amp;"]"))))))</f>
        <v/>
      </c>
      <c r="Z989" s="64" t="str" cm="1">
        <f t="array" aca="1" ref="Z989" ca="1">IF(C989="","",IF(D989="MCC","-----",IF(AI989&lt;&gt;1,"-",IF(K989="","White",_xlfn.XLOOKUP("N",Table_RotateWireColor[circuit],INDIRECT("Table_RotateWireColor["&amp;U989&amp;"]"))))))</f>
        <v/>
      </c>
      <c r="AA989" s="64" t="str">
        <f t="shared" si="163"/>
        <v/>
      </c>
      <c r="AB989" s="67" t="str">
        <f>IF(C989="","","PWxx-"&amp;_xlfn.XLOOKUP(C989,table_Termination[Connector],table_Termination[Abbreviation])&amp;"T-xxSALx("&amp;IF(D989="LFMC",0,IF(D989="MCC",1,3))&amp;IF(Q989="Bolt",1,0)&amp;IF(AL989="None",0,IF(AL989="1G",1,IF(AL989="4x4",2,3)))&amp;")")</f>
        <v/>
      </c>
      <c r="AC989" s="68" t="str">
        <f>IF(D989="MCC","MC Cable Wire Colors "&amp;_xlfn.XLOOKUP(C989,table_Termination[Connector],table_Termination[MCC_Wire_Colors]),"")</f>
        <v/>
      </c>
      <c r="AD989" s="69"/>
      <c r="AG989" t="e">
        <f>IF(AND(LEFT(C989,2)="L6",_xlfn.NUMBERVALUE(LEFT(U989,3))&gt;250),"1ph",_xlfn.XLOOKUP(C989,table_Termination[Connector],table_Termination[Phasing]))</f>
        <v>#N/A</v>
      </c>
      <c r="AH989" t="e">
        <f>_xlfn.XLOOKUP('Order Entry'!AG989,lookup!$O$3:$O$7,lookup!$P$3:$P$7)</f>
        <v>#N/A</v>
      </c>
      <c r="AI989" t="e">
        <f>_xlfn.XLOOKUP('Order Entry'!AG989,lookup!$O$3:$O$7,lookup!$Q$3:$Q$7)</f>
        <v>#N/A</v>
      </c>
      <c r="AJ989">
        <f t="shared" si="160"/>
        <v>0</v>
      </c>
      <c r="AK989" t="e">
        <f>_xlfn.XLOOKUP(C989,table_Termination[Connector],table_Termination[Plate_Hole])</f>
        <v>#N/A</v>
      </c>
      <c r="AL989" t="e">
        <f>_xlfn.XLOOKUP(V989,lookup!$AD$68:$AD$72,lookup!$AC$68:$AC$72)</f>
        <v>#N/A</v>
      </c>
      <c r="AM989" s="44" t="str" cm="1">
        <f t="array" ref="AM989">IF(C989="","",IF(_xlfn.XLOOKUP(C989,table_Termination[Connector],table_Termination[Plate_Hole])=1.6,{"4x4","1G"},IF(_xlfn.XLOOKUP(C989,table_Termination[Connector],table_Termination[Plate_Hole])=2.1,"4x4","None")))</f>
        <v/>
      </c>
      <c r="AO989" s="44" t="str" cm="1">
        <f t="array" ref="AO989">IF(AM989="","None",_xlfn.XLOOKUP(_xlfn.ANCHORARRAY(AM989),lookup!$AC$68:$AC$72,lookup!$AD$68:$AD$72))</f>
        <v>None</v>
      </c>
      <c r="AQ989" s="44" t="s">
        <v>283</v>
      </c>
      <c r="AR989" t="str">
        <f>IF(C989="","",_xlfn.XLOOKUP(_xlfn.XLOOKUP(C989,table_Termination[Connector],table_Termination[SQD_Breaker]),Table_Breaker[breaker],Table_Breaker[Description]))</f>
        <v/>
      </c>
      <c r="AS989" t="str">
        <f>IF(C989="","",_xlfn.XLOOKUP(_xlfn.XLOOKUP(C989,table_Termination[Connector],table_Termination[HV_Siem_Breaker]),Table_Breaker[breaker],Table_Breaker[Description],""))</f>
        <v/>
      </c>
      <c r="AT989" s="44" t="s">
        <v>283</v>
      </c>
      <c r="AU989" t="e">
        <f t="shared" si="164"/>
        <v>#N/A</v>
      </c>
      <c r="AV989" t="e">
        <f t="shared" si="165"/>
        <v>#N/A</v>
      </c>
      <c r="AW989" s="44" t="str" cm="1">
        <f t="array" ref="AW989">IF(D989="","",_xlfn.TOROW(lookup!A1170:A1182))</f>
        <v/>
      </c>
    </row>
    <row r="990" spans="1:49" x14ac:dyDescent="0.25">
      <c r="A990" s="56">
        <v>981</v>
      </c>
      <c r="B990" s="57" t="str">
        <f t="shared" si="161"/>
        <v/>
      </c>
      <c r="C990" s="58"/>
      <c r="D990" s="58"/>
      <c r="E990" s="57"/>
      <c r="F990" s="57" t="str">
        <f t="shared" si="162"/>
        <v/>
      </c>
      <c r="G990" s="57"/>
      <c r="H990" s="59"/>
      <c r="I990" s="59" t="s">
        <v>183</v>
      </c>
      <c r="J990" s="59" t="s">
        <v>183</v>
      </c>
      <c r="K990" s="59"/>
      <c r="L990" s="60" t="str">
        <f t="shared" si="166"/>
        <v/>
      </c>
      <c r="M990" s="60" t="str">
        <f t="shared" si="167"/>
        <v/>
      </c>
      <c r="N990" s="59"/>
      <c r="O990" s="59"/>
      <c r="P990" s="61"/>
      <c r="Q990" s="61"/>
      <c r="R990" s="62" t="str">
        <f>IF(C990="","",_xlfn.XLOOKUP(C990,table_Termination[Connector],table_Termination[Conduit_Size]))</f>
        <v/>
      </c>
      <c r="S990" s="63" t="str">
        <f>IF(C990="","",_xlfn.XLOOKUP(C990,table_Termination[Connector],table_Termination[Wire AWG]))</f>
        <v/>
      </c>
      <c r="T990" s="64" t="str">
        <f t="shared" si="159"/>
        <v/>
      </c>
      <c r="U990" s="65" t="str">
        <f>IF(C990="","",LEFT(_xlfn.XLOOKUP(C990,table_Termination[Connector],table_Termination[Voltage]),3))</f>
        <v/>
      </c>
      <c r="V990" s="66" t="str">
        <f t="shared" si="168"/>
        <v/>
      </c>
      <c r="W990" s="64" t="str" cm="1">
        <f t="array" aca="1" ref="W990" ca="1">IF(C990="","",IF(D990="MCC","------",IF(K990="","Black",_xlfn.XLOOKUP(K990,Table_RotateWireColor[circuit],INDIRECT("Table_RotateWireColor["&amp;U990&amp;"]")))))</f>
        <v/>
      </c>
      <c r="X990" s="64" t="str" cm="1">
        <f t="array" aca="1" ref="X990" ca="1">IF(C990="","",IF(D990="MCC","-----",IF(AH990=1,"-",IF(K990="","Red",_xlfn.XLOOKUP(L990,Table_RotateWireColor[circuit],INDIRECT("Table_RotateWireColor["&amp;U990&amp;"]"))))))</f>
        <v/>
      </c>
      <c r="Y990" s="64" t="str" cm="1">
        <f t="array" aca="1" ref="Y990" ca="1">IF(C990="","",IF(D990="MCC","-----",IF(AH990&lt;=2,"-",IF(K990="","Blue",_xlfn.XLOOKUP(M990,Table_RotateWireColor[circuit],INDIRECT("Table_RotateWireColor["&amp;U990&amp;"]"))))))</f>
        <v/>
      </c>
      <c r="Z990" s="64" t="str" cm="1">
        <f t="array" aca="1" ref="Z990" ca="1">IF(C990="","",IF(D990="MCC","-----",IF(AI990&lt;&gt;1,"-",IF(K990="","White",_xlfn.XLOOKUP("N",Table_RotateWireColor[circuit],INDIRECT("Table_RotateWireColor["&amp;U990&amp;"]"))))))</f>
        <v/>
      </c>
      <c r="AA990" s="64" t="str">
        <f t="shared" si="163"/>
        <v/>
      </c>
      <c r="AB990" s="67" t="str">
        <f>IF(C990="","","PWxx-"&amp;_xlfn.XLOOKUP(C990,table_Termination[Connector],table_Termination[Abbreviation])&amp;"T-xxSALx("&amp;IF(D990="LFMC",0,IF(D990="MCC",1,3))&amp;IF(Q990="Bolt",1,0)&amp;IF(AL990="None",0,IF(AL990="1G",1,IF(AL990="4x4",2,3)))&amp;")")</f>
        <v/>
      </c>
      <c r="AC990" s="68" t="str">
        <f>IF(D990="MCC","MC Cable Wire Colors "&amp;_xlfn.XLOOKUP(C990,table_Termination[Connector],table_Termination[MCC_Wire_Colors]),"")</f>
        <v/>
      </c>
      <c r="AD990" s="69"/>
      <c r="AG990" t="e">
        <f>IF(AND(LEFT(C990,2)="L6",_xlfn.NUMBERVALUE(LEFT(U990,3))&gt;250),"1ph",_xlfn.XLOOKUP(C990,table_Termination[Connector],table_Termination[Phasing]))</f>
        <v>#N/A</v>
      </c>
      <c r="AH990" t="e">
        <f>_xlfn.XLOOKUP('Order Entry'!AG990,lookup!$O$3:$O$7,lookup!$P$3:$P$7)</f>
        <v>#N/A</v>
      </c>
      <c r="AI990" t="e">
        <f>_xlfn.XLOOKUP('Order Entry'!AG990,lookup!$O$3:$O$7,lookup!$Q$3:$Q$7)</f>
        <v>#N/A</v>
      </c>
      <c r="AJ990">
        <f t="shared" si="160"/>
        <v>0</v>
      </c>
      <c r="AK990" t="e">
        <f>_xlfn.XLOOKUP(C990,table_Termination[Connector],table_Termination[Plate_Hole])</f>
        <v>#N/A</v>
      </c>
      <c r="AL990" t="e">
        <f>_xlfn.XLOOKUP(V990,lookup!$AD$68:$AD$72,lookup!$AC$68:$AC$72)</f>
        <v>#N/A</v>
      </c>
      <c r="AM990" s="44" t="str" cm="1">
        <f t="array" ref="AM990">IF(C990="","",IF(_xlfn.XLOOKUP(C990,table_Termination[Connector],table_Termination[Plate_Hole])=1.6,{"4x4","1G"},IF(_xlfn.XLOOKUP(C990,table_Termination[Connector],table_Termination[Plate_Hole])=2.1,"4x4","None")))</f>
        <v/>
      </c>
      <c r="AO990" s="44" t="str" cm="1">
        <f t="array" ref="AO990">IF(AM990="","None",_xlfn.XLOOKUP(_xlfn.ANCHORARRAY(AM990),lookup!$AC$68:$AC$72,lookup!$AD$68:$AD$72))</f>
        <v>None</v>
      </c>
      <c r="AQ990" s="44" t="s">
        <v>283</v>
      </c>
      <c r="AR990" t="str">
        <f>IF(C990="","",_xlfn.XLOOKUP(_xlfn.XLOOKUP(C990,table_Termination[Connector],table_Termination[SQD_Breaker]),Table_Breaker[breaker],Table_Breaker[Description]))</f>
        <v/>
      </c>
      <c r="AS990" t="str">
        <f>IF(C990="","",_xlfn.XLOOKUP(_xlfn.XLOOKUP(C990,table_Termination[Connector],table_Termination[HV_Siem_Breaker]),Table_Breaker[breaker],Table_Breaker[Description],""))</f>
        <v/>
      </c>
      <c r="AT990" s="44" t="s">
        <v>283</v>
      </c>
      <c r="AU990" t="e">
        <f t="shared" si="164"/>
        <v>#N/A</v>
      </c>
      <c r="AV990" t="e">
        <f t="shared" si="165"/>
        <v>#N/A</v>
      </c>
      <c r="AW990" s="44" t="str" cm="1">
        <f t="array" ref="AW990">IF(D990="","",_xlfn.TOROW(lookup!A1171:A1183))</f>
        <v/>
      </c>
    </row>
    <row r="991" spans="1:49" x14ac:dyDescent="0.25">
      <c r="A991" s="56">
        <v>982</v>
      </c>
      <c r="B991" s="57" t="str">
        <f t="shared" si="161"/>
        <v/>
      </c>
      <c r="C991" s="58"/>
      <c r="D991" s="58"/>
      <c r="E991" s="57"/>
      <c r="F991" s="57" t="str">
        <f t="shared" si="162"/>
        <v/>
      </c>
      <c r="G991" s="57"/>
      <c r="H991" s="59"/>
      <c r="I991" s="59" t="s">
        <v>183</v>
      </c>
      <c r="J991" s="59" t="s">
        <v>183</v>
      </c>
      <c r="K991" s="59"/>
      <c r="L991" s="60" t="str">
        <f t="shared" si="166"/>
        <v/>
      </c>
      <c r="M991" s="60" t="str">
        <f t="shared" si="167"/>
        <v/>
      </c>
      <c r="N991" s="59"/>
      <c r="O991" s="59"/>
      <c r="P991" s="61"/>
      <c r="Q991" s="61"/>
      <c r="R991" s="62" t="str">
        <f>IF(C991="","",_xlfn.XLOOKUP(C991,table_Termination[Connector],table_Termination[Conduit_Size]))</f>
        <v/>
      </c>
      <c r="S991" s="63" t="str">
        <f>IF(C991="","",_xlfn.XLOOKUP(C991,table_Termination[Connector],table_Termination[Wire AWG]))</f>
        <v/>
      </c>
      <c r="T991" s="64" t="str">
        <f t="shared" si="159"/>
        <v/>
      </c>
      <c r="U991" s="65" t="str">
        <f>IF(C991="","",LEFT(_xlfn.XLOOKUP(C991,table_Termination[Connector],table_Termination[Voltage]),3))</f>
        <v/>
      </c>
      <c r="V991" s="66" t="str">
        <f t="shared" si="168"/>
        <v/>
      </c>
      <c r="W991" s="64" t="str" cm="1">
        <f t="array" aca="1" ref="W991" ca="1">IF(C991="","",IF(D991="MCC","------",IF(K991="","Black",_xlfn.XLOOKUP(K991,Table_RotateWireColor[circuit],INDIRECT("Table_RotateWireColor["&amp;U991&amp;"]")))))</f>
        <v/>
      </c>
      <c r="X991" s="64" t="str" cm="1">
        <f t="array" aca="1" ref="X991" ca="1">IF(C991="","",IF(D991="MCC","-----",IF(AH991=1,"-",IF(K991="","Red",_xlfn.XLOOKUP(L991,Table_RotateWireColor[circuit],INDIRECT("Table_RotateWireColor["&amp;U991&amp;"]"))))))</f>
        <v/>
      </c>
      <c r="Y991" s="64" t="str" cm="1">
        <f t="array" aca="1" ref="Y991" ca="1">IF(C991="","",IF(D991="MCC","-----",IF(AH991&lt;=2,"-",IF(K991="","Blue",_xlfn.XLOOKUP(M991,Table_RotateWireColor[circuit],INDIRECT("Table_RotateWireColor["&amp;U991&amp;"]"))))))</f>
        <v/>
      </c>
      <c r="Z991" s="64" t="str" cm="1">
        <f t="array" aca="1" ref="Z991" ca="1">IF(C991="","",IF(D991="MCC","-----",IF(AI991&lt;&gt;1,"-",IF(K991="","White",_xlfn.XLOOKUP("N",Table_RotateWireColor[circuit],INDIRECT("Table_RotateWireColor["&amp;U991&amp;"]"))))))</f>
        <v/>
      </c>
      <c r="AA991" s="64" t="str">
        <f t="shared" si="163"/>
        <v/>
      </c>
      <c r="AB991" s="67" t="str">
        <f>IF(C991="","","PWxx-"&amp;_xlfn.XLOOKUP(C991,table_Termination[Connector],table_Termination[Abbreviation])&amp;"T-xxSALx("&amp;IF(D991="LFMC",0,IF(D991="MCC",1,3))&amp;IF(Q991="Bolt",1,0)&amp;IF(AL991="None",0,IF(AL991="1G",1,IF(AL991="4x4",2,3)))&amp;")")</f>
        <v/>
      </c>
      <c r="AC991" s="68" t="str">
        <f>IF(D991="MCC","MC Cable Wire Colors "&amp;_xlfn.XLOOKUP(C991,table_Termination[Connector],table_Termination[MCC_Wire_Colors]),"")</f>
        <v/>
      </c>
      <c r="AD991" s="69"/>
      <c r="AG991" t="e">
        <f>IF(AND(LEFT(C991,2)="L6",_xlfn.NUMBERVALUE(LEFT(U991,3))&gt;250),"1ph",_xlfn.XLOOKUP(C991,table_Termination[Connector],table_Termination[Phasing]))</f>
        <v>#N/A</v>
      </c>
      <c r="AH991" t="e">
        <f>_xlfn.XLOOKUP('Order Entry'!AG991,lookup!$O$3:$O$7,lookup!$P$3:$P$7)</f>
        <v>#N/A</v>
      </c>
      <c r="AI991" t="e">
        <f>_xlfn.XLOOKUP('Order Entry'!AG991,lookup!$O$3:$O$7,lookup!$Q$3:$Q$7)</f>
        <v>#N/A</v>
      </c>
      <c r="AJ991">
        <f t="shared" si="160"/>
        <v>0</v>
      </c>
      <c r="AK991" t="e">
        <f>_xlfn.XLOOKUP(C991,table_Termination[Connector],table_Termination[Plate_Hole])</f>
        <v>#N/A</v>
      </c>
      <c r="AL991" t="e">
        <f>_xlfn.XLOOKUP(V991,lookup!$AD$68:$AD$72,lookup!$AC$68:$AC$72)</f>
        <v>#N/A</v>
      </c>
      <c r="AM991" s="44" t="str" cm="1">
        <f t="array" ref="AM991">IF(C991="","",IF(_xlfn.XLOOKUP(C991,table_Termination[Connector],table_Termination[Plate_Hole])=1.6,{"4x4","1G"},IF(_xlfn.XLOOKUP(C991,table_Termination[Connector],table_Termination[Plate_Hole])=2.1,"4x4","None")))</f>
        <v/>
      </c>
      <c r="AO991" s="44" t="str" cm="1">
        <f t="array" ref="AO991">IF(AM991="","None",_xlfn.XLOOKUP(_xlfn.ANCHORARRAY(AM991),lookup!$AC$68:$AC$72,lookup!$AD$68:$AD$72))</f>
        <v>None</v>
      </c>
      <c r="AQ991" s="44" t="s">
        <v>283</v>
      </c>
      <c r="AR991" t="str">
        <f>IF(C991="","",_xlfn.XLOOKUP(_xlfn.XLOOKUP(C991,table_Termination[Connector],table_Termination[SQD_Breaker]),Table_Breaker[breaker],Table_Breaker[Description]))</f>
        <v/>
      </c>
      <c r="AS991" t="str">
        <f>IF(C991="","",_xlfn.XLOOKUP(_xlfn.XLOOKUP(C991,table_Termination[Connector],table_Termination[HV_Siem_Breaker]),Table_Breaker[breaker],Table_Breaker[Description],""))</f>
        <v/>
      </c>
      <c r="AT991" s="44" t="s">
        <v>283</v>
      </c>
      <c r="AU991" t="e">
        <f t="shared" si="164"/>
        <v>#N/A</v>
      </c>
      <c r="AV991" t="e">
        <f t="shared" si="165"/>
        <v>#N/A</v>
      </c>
      <c r="AW991" s="44" t="str" cm="1">
        <f t="array" ref="AW991">IF(D991="","",_xlfn.TOROW(lookup!A1172:A1184))</f>
        <v/>
      </c>
    </row>
    <row r="992" spans="1:49" x14ac:dyDescent="0.25">
      <c r="A992" s="56">
        <v>983</v>
      </c>
      <c r="B992" s="57" t="str">
        <f t="shared" si="161"/>
        <v/>
      </c>
      <c r="C992" s="58"/>
      <c r="D992" s="58"/>
      <c r="E992" s="57"/>
      <c r="F992" s="57" t="str">
        <f t="shared" si="162"/>
        <v/>
      </c>
      <c r="G992" s="57"/>
      <c r="H992" s="59"/>
      <c r="I992" s="59" t="s">
        <v>183</v>
      </c>
      <c r="J992" s="59" t="s">
        <v>183</v>
      </c>
      <c r="K992" s="59"/>
      <c r="L992" s="60" t="str">
        <f t="shared" si="166"/>
        <v/>
      </c>
      <c r="M992" s="60" t="str">
        <f t="shared" si="167"/>
        <v/>
      </c>
      <c r="N992" s="59"/>
      <c r="O992" s="59"/>
      <c r="P992" s="61"/>
      <c r="Q992" s="61"/>
      <c r="R992" s="62" t="str">
        <f>IF(C992="","",_xlfn.XLOOKUP(C992,table_Termination[Connector],table_Termination[Conduit_Size]))</f>
        <v/>
      </c>
      <c r="S992" s="63" t="str">
        <f>IF(C992="","",_xlfn.XLOOKUP(C992,table_Termination[Connector],table_Termination[Wire AWG]))</f>
        <v/>
      </c>
      <c r="T992" s="64" t="str">
        <f t="shared" si="159"/>
        <v/>
      </c>
      <c r="U992" s="65" t="str">
        <f>IF(C992="","",LEFT(_xlfn.XLOOKUP(C992,table_Termination[Connector],table_Termination[Voltage]),3))</f>
        <v/>
      </c>
      <c r="V992" s="66" t="str">
        <f t="shared" si="168"/>
        <v/>
      </c>
      <c r="W992" s="64" t="str" cm="1">
        <f t="array" aca="1" ref="W992" ca="1">IF(C992="","",IF(D992="MCC","------",IF(K992="","Black",_xlfn.XLOOKUP(K992,Table_RotateWireColor[circuit],INDIRECT("Table_RotateWireColor["&amp;U992&amp;"]")))))</f>
        <v/>
      </c>
      <c r="X992" s="64" t="str" cm="1">
        <f t="array" aca="1" ref="X992" ca="1">IF(C992="","",IF(D992="MCC","-----",IF(AH992=1,"-",IF(K992="","Red",_xlfn.XLOOKUP(L992,Table_RotateWireColor[circuit],INDIRECT("Table_RotateWireColor["&amp;U992&amp;"]"))))))</f>
        <v/>
      </c>
      <c r="Y992" s="64" t="str" cm="1">
        <f t="array" aca="1" ref="Y992" ca="1">IF(C992="","",IF(D992="MCC","-----",IF(AH992&lt;=2,"-",IF(K992="","Blue",_xlfn.XLOOKUP(M992,Table_RotateWireColor[circuit],INDIRECT("Table_RotateWireColor["&amp;U992&amp;"]"))))))</f>
        <v/>
      </c>
      <c r="Z992" s="64" t="str" cm="1">
        <f t="array" aca="1" ref="Z992" ca="1">IF(C992="","",IF(D992="MCC","-----",IF(AI992&lt;&gt;1,"-",IF(K992="","White",_xlfn.XLOOKUP("N",Table_RotateWireColor[circuit],INDIRECT("Table_RotateWireColor["&amp;U992&amp;"]"))))))</f>
        <v/>
      </c>
      <c r="AA992" s="64" t="str">
        <f t="shared" si="163"/>
        <v/>
      </c>
      <c r="AB992" s="67" t="str">
        <f>IF(C992="","","PWxx-"&amp;_xlfn.XLOOKUP(C992,table_Termination[Connector],table_Termination[Abbreviation])&amp;"T-xxSALx("&amp;IF(D992="LFMC",0,IF(D992="MCC",1,3))&amp;IF(Q992="Bolt",1,0)&amp;IF(AL992="None",0,IF(AL992="1G",1,IF(AL992="4x4",2,3)))&amp;")")</f>
        <v/>
      </c>
      <c r="AC992" s="68" t="str">
        <f>IF(D992="MCC","MC Cable Wire Colors "&amp;_xlfn.XLOOKUP(C992,table_Termination[Connector],table_Termination[MCC_Wire_Colors]),"")</f>
        <v/>
      </c>
      <c r="AD992" s="69"/>
      <c r="AG992" t="e">
        <f>IF(AND(LEFT(C992,2)="L6",_xlfn.NUMBERVALUE(LEFT(U992,3))&gt;250),"1ph",_xlfn.XLOOKUP(C992,table_Termination[Connector],table_Termination[Phasing]))</f>
        <v>#N/A</v>
      </c>
      <c r="AH992" t="e">
        <f>_xlfn.XLOOKUP('Order Entry'!AG992,lookup!$O$3:$O$7,lookup!$P$3:$P$7)</f>
        <v>#N/A</v>
      </c>
      <c r="AI992" t="e">
        <f>_xlfn.XLOOKUP('Order Entry'!AG992,lookup!$O$3:$O$7,lookup!$Q$3:$Q$7)</f>
        <v>#N/A</v>
      </c>
      <c r="AJ992">
        <f t="shared" si="160"/>
        <v>0</v>
      </c>
      <c r="AK992" t="e">
        <f>_xlfn.XLOOKUP(C992,table_Termination[Connector],table_Termination[Plate_Hole])</f>
        <v>#N/A</v>
      </c>
      <c r="AL992" t="e">
        <f>_xlfn.XLOOKUP(V992,lookup!$AD$68:$AD$72,lookup!$AC$68:$AC$72)</f>
        <v>#N/A</v>
      </c>
      <c r="AM992" s="44" t="str" cm="1">
        <f t="array" ref="AM992">IF(C992="","",IF(_xlfn.XLOOKUP(C992,table_Termination[Connector],table_Termination[Plate_Hole])=1.6,{"4x4","1G"},IF(_xlfn.XLOOKUP(C992,table_Termination[Connector],table_Termination[Plate_Hole])=2.1,"4x4","None")))</f>
        <v/>
      </c>
      <c r="AO992" s="44" t="str" cm="1">
        <f t="array" ref="AO992">IF(AM992="","None",_xlfn.XLOOKUP(_xlfn.ANCHORARRAY(AM992),lookup!$AC$68:$AC$72,lookup!$AD$68:$AD$72))</f>
        <v>None</v>
      </c>
      <c r="AQ992" s="44" t="s">
        <v>283</v>
      </c>
      <c r="AR992" t="str">
        <f>IF(C992="","",_xlfn.XLOOKUP(_xlfn.XLOOKUP(C992,table_Termination[Connector],table_Termination[SQD_Breaker]),Table_Breaker[breaker],Table_Breaker[Description]))</f>
        <v/>
      </c>
      <c r="AS992" t="str">
        <f>IF(C992="","",_xlfn.XLOOKUP(_xlfn.XLOOKUP(C992,table_Termination[Connector],table_Termination[HV_Siem_Breaker]),Table_Breaker[breaker],Table_Breaker[Description],""))</f>
        <v/>
      </c>
      <c r="AT992" s="44" t="s">
        <v>283</v>
      </c>
      <c r="AU992" t="e">
        <f t="shared" si="164"/>
        <v>#N/A</v>
      </c>
      <c r="AV992" t="e">
        <f t="shared" si="165"/>
        <v>#N/A</v>
      </c>
      <c r="AW992" s="44" t="str" cm="1">
        <f t="array" ref="AW992">IF(D992="","",_xlfn.TOROW(lookup!A1173:A1185))</f>
        <v/>
      </c>
    </row>
    <row r="993" spans="1:49" x14ac:dyDescent="0.25">
      <c r="A993" s="56">
        <v>984</v>
      </c>
      <c r="B993" s="57" t="str">
        <f t="shared" si="161"/>
        <v/>
      </c>
      <c r="C993" s="58"/>
      <c r="D993" s="58"/>
      <c r="E993" s="57"/>
      <c r="F993" s="57" t="str">
        <f t="shared" si="162"/>
        <v/>
      </c>
      <c r="G993" s="57"/>
      <c r="H993" s="59"/>
      <c r="I993" s="59" t="s">
        <v>183</v>
      </c>
      <c r="J993" s="59" t="s">
        <v>183</v>
      </c>
      <c r="K993" s="59"/>
      <c r="L993" s="60" t="str">
        <f t="shared" si="166"/>
        <v/>
      </c>
      <c r="M993" s="60" t="str">
        <f t="shared" si="167"/>
        <v/>
      </c>
      <c r="N993" s="59"/>
      <c r="O993" s="59"/>
      <c r="P993" s="61"/>
      <c r="Q993" s="61"/>
      <c r="R993" s="62" t="str">
        <f>IF(C993="","",_xlfn.XLOOKUP(C993,table_Termination[Connector],table_Termination[Conduit_Size]))</f>
        <v/>
      </c>
      <c r="S993" s="63" t="str">
        <f>IF(C993="","",_xlfn.XLOOKUP(C993,table_Termination[Connector],table_Termination[Wire AWG]))</f>
        <v/>
      </c>
      <c r="T993" s="64" t="str">
        <f t="shared" si="159"/>
        <v/>
      </c>
      <c r="U993" s="65" t="str">
        <f>IF(C993="","",LEFT(_xlfn.XLOOKUP(C993,table_Termination[Connector],table_Termination[Voltage]),3))</f>
        <v/>
      </c>
      <c r="V993" s="66" t="str">
        <f t="shared" si="168"/>
        <v/>
      </c>
      <c r="W993" s="64" t="str" cm="1">
        <f t="array" aca="1" ref="W993" ca="1">IF(C993="","",IF(D993="MCC","------",IF(K993="","Black",_xlfn.XLOOKUP(K993,Table_RotateWireColor[circuit],INDIRECT("Table_RotateWireColor["&amp;U993&amp;"]")))))</f>
        <v/>
      </c>
      <c r="X993" s="64" t="str" cm="1">
        <f t="array" aca="1" ref="X993" ca="1">IF(C993="","",IF(D993="MCC","-----",IF(AH993=1,"-",IF(K993="","Red",_xlfn.XLOOKUP(L993,Table_RotateWireColor[circuit],INDIRECT("Table_RotateWireColor["&amp;U993&amp;"]"))))))</f>
        <v/>
      </c>
      <c r="Y993" s="64" t="str" cm="1">
        <f t="array" aca="1" ref="Y993" ca="1">IF(C993="","",IF(D993="MCC","-----",IF(AH993&lt;=2,"-",IF(K993="","Blue",_xlfn.XLOOKUP(M993,Table_RotateWireColor[circuit],INDIRECT("Table_RotateWireColor["&amp;U993&amp;"]"))))))</f>
        <v/>
      </c>
      <c r="Z993" s="64" t="str" cm="1">
        <f t="array" aca="1" ref="Z993" ca="1">IF(C993="","",IF(D993="MCC","-----",IF(AI993&lt;&gt;1,"-",IF(K993="","White",_xlfn.XLOOKUP("N",Table_RotateWireColor[circuit],INDIRECT("Table_RotateWireColor["&amp;U993&amp;"]"))))))</f>
        <v/>
      </c>
      <c r="AA993" s="64" t="str">
        <f t="shared" si="163"/>
        <v/>
      </c>
      <c r="AB993" s="67" t="str">
        <f>IF(C993="","","PWxx-"&amp;_xlfn.XLOOKUP(C993,table_Termination[Connector],table_Termination[Abbreviation])&amp;"T-xxSALx("&amp;IF(D993="LFMC",0,IF(D993="MCC",1,3))&amp;IF(Q993="Bolt",1,0)&amp;IF(AL993="None",0,IF(AL993="1G",1,IF(AL993="4x4",2,3)))&amp;")")</f>
        <v/>
      </c>
      <c r="AC993" s="68" t="str">
        <f>IF(D993="MCC","MC Cable Wire Colors "&amp;_xlfn.XLOOKUP(C993,table_Termination[Connector],table_Termination[MCC_Wire_Colors]),"")</f>
        <v/>
      </c>
      <c r="AD993" s="69"/>
      <c r="AG993" t="e">
        <f>IF(AND(LEFT(C993,2)="L6",_xlfn.NUMBERVALUE(LEFT(U993,3))&gt;250),"1ph",_xlfn.XLOOKUP(C993,table_Termination[Connector],table_Termination[Phasing]))</f>
        <v>#N/A</v>
      </c>
      <c r="AH993" t="e">
        <f>_xlfn.XLOOKUP('Order Entry'!AG993,lookup!$O$3:$O$7,lookup!$P$3:$P$7)</f>
        <v>#N/A</v>
      </c>
      <c r="AI993" t="e">
        <f>_xlfn.XLOOKUP('Order Entry'!AG993,lookup!$O$3:$O$7,lookup!$Q$3:$Q$7)</f>
        <v>#N/A</v>
      </c>
      <c r="AJ993">
        <f t="shared" si="160"/>
        <v>0</v>
      </c>
      <c r="AK993" t="e">
        <f>_xlfn.XLOOKUP(C993,table_Termination[Connector],table_Termination[Plate_Hole])</f>
        <v>#N/A</v>
      </c>
      <c r="AL993" t="e">
        <f>_xlfn.XLOOKUP(V993,lookup!$AD$68:$AD$72,lookup!$AC$68:$AC$72)</f>
        <v>#N/A</v>
      </c>
      <c r="AM993" s="44" t="str" cm="1">
        <f t="array" ref="AM993">IF(C993="","",IF(_xlfn.XLOOKUP(C993,table_Termination[Connector],table_Termination[Plate_Hole])=1.6,{"4x4","1G"},IF(_xlfn.XLOOKUP(C993,table_Termination[Connector],table_Termination[Plate_Hole])=2.1,"4x4","None")))</f>
        <v/>
      </c>
      <c r="AO993" s="44" t="str" cm="1">
        <f t="array" ref="AO993">IF(AM993="","None",_xlfn.XLOOKUP(_xlfn.ANCHORARRAY(AM993),lookup!$AC$68:$AC$72,lookup!$AD$68:$AD$72))</f>
        <v>None</v>
      </c>
      <c r="AQ993" s="44" t="s">
        <v>283</v>
      </c>
      <c r="AR993" t="str">
        <f>IF(C993="","",_xlfn.XLOOKUP(_xlfn.XLOOKUP(C993,table_Termination[Connector],table_Termination[SQD_Breaker]),Table_Breaker[breaker],Table_Breaker[Description]))</f>
        <v/>
      </c>
      <c r="AS993" t="str">
        <f>IF(C993="","",_xlfn.XLOOKUP(_xlfn.XLOOKUP(C993,table_Termination[Connector],table_Termination[HV_Siem_Breaker]),Table_Breaker[breaker],Table_Breaker[Description],""))</f>
        <v/>
      </c>
      <c r="AT993" s="44" t="s">
        <v>283</v>
      </c>
      <c r="AU993" t="e">
        <f t="shared" si="164"/>
        <v>#N/A</v>
      </c>
      <c r="AV993" t="e">
        <f t="shared" si="165"/>
        <v>#N/A</v>
      </c>
      <c r="AW993" s="44" t="str" cm="1">
        <f t="array" ref="AW993">IF(D993="","",_xlfn.TOROW(lookup!A1174:A1186))</f>
        <v/>
      </c>
    </row>
    <row r="994" spans="1:49" x14ac:dyDescent="0.25">
      <c r="A994" s="56">
        <v>985</v>
      </c>
      <c r="B994" s="57" t="str">
        <f t="shared" si="161"/>
        <v/>
      </c>
      <c r="C994" s="58"/>
      <c r="D994" s="58"/>
      <c r="E994" s="57"/>
      <c r="F994" s="57" t="str">
        <f t="shared" si="162"/>
        <v/>
      </c>
      <c r="G994" s="57"/>
      <c r="H994" s="59"/>
      <c r="I994" s="59" t="s">
        <v>183</v>
      </c>
      <c r="J994" s="59" t="s">
        <v>183</v>
      </c>
      <c r="K994" s="59"/>
      <c r="L994" s="60" t="str">
        <f t="shared" si="166"/>
        <v/>
      </c>
      <c r="M994" s="60" t="str">
        <f t="shared" si="167"/>
        <v/>
      </c>
      <c r="N994" s="59"/>
      <c r="O994" s="59"/>
      <c r="P994" s="61"/>
      <c r="Q994" s="61"/>
      <c r="R994" s="62" t="str">
        <f>IF(C994="","",_xlfn.XLOOKUP(C994,table_Termination[Connector],table_Termination[Conduit_Size]))</f>
        <v/>
      </c>
      <c r="S994" s="63" t="str">
        <f>IF(C994="","",_xlfn.XLOOKUP(C994,table_Termination[Connector],table_Termination[Wire AWG]))</f>
        <v/>
      </c>
      <c r="T994" s="64" t="str">
        <f t="shared" si="159"/>
        <v/>
      </c>
      <c r="U994" s="65" t="str">
        <f>IF(C994="","",LEFT(_xlfn.XLOOKUP(C994,table_Termination[Connector],table_Termination[Voltage]),3))</f>
        <v/>
      </c>
      <c r="V994" s="66" t="str">
        <f t="shared" si="168"/>
        <v/>
      </c>
      <c r="W994" s="64" t="str" cm="1">
        <f t="array" aca="1" ref="W994" ca="1">IF(C994="","",IF(D994="MCC","------",IF(K994="","Black",_xlfn.XLOOKUP(K994,Table_RotateWireColor[circuit],INDIRECT("Table_RotateWireColor["&amp;U994&amp;"]")))))</f>
        <v/>
      </c>
      <c r="X994" s="64" t="str" cm="1">
        <f t="array" aca="1" ref="X994" ca="1">IF(C994="","",IF(D994="MCC","-----",IF(AH994=1,"-",IF(K994="","Red",_xlfn.XLOOKUP(L994,Table_RotateWireColor[circuit],INDIRECT("Table_RotateWireColor["&amp;U994&amp;"]"))))))</f>
        <v/>
      </c>
      <c r="Y994" s="64" t="str" cm="1">
        <f t="array" aca="1" ref="Y994" ca="1">IF(C994="","",IF(D994="MCC","-----",IF(AH994&lt;=2,"-",IF(K994="","Blue",_xlfn.XLOOKUP(M994,Table_RotateWireColor[circuit],INDIRECT("Table_RotateWireColor["&amp;U994&amp;"]"))))))</f>
        <v/>
      </c>
      <c r="Z994" s="64" t="str" cm="1">
        <f t="array" aca="1" ref="Z994" ca="1">IF(C994="","",IF(D994="MCC","-----",IF(AI994&lt;&gt;1,"-",IF(K994="","White",_xlfn.XLOOKUP("N",Table_RotateWireColor[circuit],INDIRECT("Table_RotateWireColor["&amp;U994&amp;"]"))))))</f>
        <v/>
      </c>
      <c r="AA994" s="64" t="str">
        <f t="shared" si="163"/>
        <v/>
      </c>
      <c r="AB994" s="67" t="str">
        <f>IF(C994="","","PWxx-"&amp;_xlfn.XLOOKUP(C994,table_Termination[Connector],table_Termination[Abbreviation])&amp;"T-xxSALx("&amp;IF(D994="LFMC",0,IF(D994="MCC",1,3))&amp;IF(Q994="Bolt",1,0)&amp;IF(AL994="None",0,IF(AL994="1G",1,IF(AL994="4x4",2,3)))&amp;")")</f>
        <v/>
      </c>
      <c r="AC994" s="68" t="str">
        <f>IF(D994="MCC","MC Cable Wire Colors "&amp;_xlfn.XLOOKUP(C994,table_Termination[Connector],table_Termination[MCC_Wire_Colors]),"")</f>
        <v/>
      </c>
      <c r="AD994" s="69"/>
      <c r="AG994" t="e">
        <f>IF(AND(LEFT(C994,2)="L6",_xlfn.NUMBERVALUE(LEFT(U994,3))&gt;250),"1ph",_xlfn.XLOOKUP(C994,table_Termination[Connector],table_Termination[Phasing]))</f>
        <v>#N/A</v>
      </c>
      <c r="AH994" t="e">
        <f>_xlfn.XLOOKUP('Order Entry'!AG994,lookup!$O$3:$O$7,lookup!$P$3:$P$7)</f>
        <v>#N/A</v>
      </c>
      <c r="AI994" t="e">
        <f>_xlfn.XLOOKUP('Order Entry'!AG994,lookup!$O$3:$O$7,lookup!$Q$3:$Q$7)</f>
        <v>#N/A</v>
      </c>
      <c r="AJ994">
        <f t="shared" si="160"/>
        <v>0</v>
      </c>
      <c r="AK994" t="e">
        <f>_xlfn.XLOOKUP(C994,table_Termination[Connector],table_Termination[Plate_Hole])</f>
        <v>#N/A</v>
      </c>
      <c r="AL994" t="e">
        <f>_xlfn.XLOOKUP(V994,lookup!$AD$68:$AD$72,lookup!$AC$68:$AC$72)</f>
        <v>#N/A</v>
      </c>
      <c r="AM994" s="44" t="str" cm="1">
        <f t="array" ref="AM994">IF(C994="","",IF(_xlfn.XLOOKUP(C994,table_Termination[Connector],table_Termination[Plate_Hole])=1.6,{"4x4","1G"},IF(_xlfn.XLOOKUP(C994,table_Termination[Connector],table_Termination[Plate_Hole])=2.1,"4x4","None")))</f>
        <v/>
      </c>
      <c r="AO994" s="44" t="str" cm="1">
        <f t="array" ref="AO994">IF(AM994="","None",_xlfn.XLOOKUP(_xlfn.ANCHORARRAY(AM994),lookup!$AC$68:$AC$72,lookup!$AD$68:$AD$72))</f>
        <v>None</v>
      </c>
      <c r="AQ994" s="44" t="s">
        <v>283</v>
      </c>
      <c r="AR994" t="str">
        <f>IF(C994="","",_xlfn.XLOOKUP(_xlfn.XLOOKUP(C994,table_Termination[Connector],table_Termination[SQD_Breaker]),Table_Breaker[breaker],Table_Breaker[Description]))</f>
        <v/>
      </c>
      <c r="AS994" t="str">
        <f>IF(C994="","",_xlfn.XLOOKUP(_xlfn.XLOOKUP(C994,table_Termination[Connector],table_Termination[HV_Siem_Breaker]),Table_Breaker[breaker],Table_Breaker[Description],""))</f>
        <v/>
      </c>
      <c r="AT994" s="44" t="s">
        <v>283</v>
      </c>
      <c r="AU994" t="e">
        <f t="shared" si="164"/>
        <v>#N/A</v>
      </c>
      <c r="AV994" t="e">
        <f t="shared" si="165"/>
        <v>#N/A</v>
      </c>
      <c r="AW994" s="44" t="str" cm="1">
        <f t="array" ref="AW994">IF(D994="","",_xlfn.TOROW(lookup!A1175:A1187))</f>
        <v/>
      </c>
    </row>
    <row r="995" spans="1:49" x14ac:dyDescent="0.25">
      <c r="A995" s="56">
        <v>986</v>
      </c>
      <c r="B995" s="57" t="str">
        <f t="shared" si="161"/>
        <v/>
      </c>
      <c r="C995" s="58"/>
      <c r="D995" s="58"/>
      <c r="E995" s="57"/>
      <c r="F995" s="57" t="str">
        <f t="shared" si="162"/>
        <v/>
      </c>
      <c r="G995" s="57"/>
      <c r="H995" s="59"/>
      <c r="I995" s="59" t="s">
        <v>183</v>
      </c>
      <c r="J995" s="59" t="s">
        <v>183</v>
      </c>
      <c r="K995" s="59"/>
      <c r="L995" s="60" t="str">
        <f t="shared" si="166"/>
        <v/>
      </c>
      <c r="M995" s="60" t="str">
        <f t="shared" si="167"/>
        <v/>
      </c>
      <c r="N995" s="59"/>
      <c r="O995" s="59"/>
      <c r="P995" s="61"/>
      <c r="Q995" s="61"/>
      <c r="R995" s="62" t="str">
        <f>IF(C995="","",_xlfn.XLOOKUP(C995,table_Termination[Connector],table_Termination[Conduit_Size]))</f>
        <v/>
      </c>
      <c r="S995" s="63" t="str">
        <f>IF(C995="","",_xlfn.XLOOKUP(C995,table_Termination[Connector],table_Termination[Wire AWG]))</f>
        <v/>
      </c>
      <c r="T995" s="64" t="str">
        <f t="shared" si="159"/>
        <v/>
      </c>
      <c r="U995" s="65" t="str">
        <f>IF(C995="","",LEFT(_xlfn.XLOOKUP(C995,table_Termination[Connector],table_Termination[Voltage]),3))</f>
        <v/>
      </c>
      <c r="V995" s="66" t="str">
        <f t="shared" si="168"/>
        <v/>
      </c>
      <c r="W995" s="64" t="str" cm="1">
        <f t="array" aca="1" ref="W995" ca="1">IF(C995="","",IF(D995="MCC","------",IF(K995="","Black",_xlfn.XLOOKUP(K995,Table_RotateWireColor[circuit],INDIRECT("Table_RotateWireColor["&amp;U995&amp;"]")))))</f>
        <v/>
      </c>
      <c r="X995" s="64" t="str" cm="1">
        <f t="array" aca="1" ref="X995" ca="1">IF(C995="","",IF(D995="MCC","-----",IF(AH995=1,"-",IF(K995="","Red",_xlfn.XLOOKUP(L995,Table_RotateWireColor[circuit],INDIRECT("Table_RotateWireColor["&amp;U995&amp;"]"))))))</f>
        <v/>
      </c>
      <c r="Y995" s="64" t="str" cm="1">
        <f t="array" aca="1" ref="Y995" ca="1">IF(C995="","",IF(D995="MCC","-----",IF(AH995&lt;=2,"-",IF(K995="","Blue",_xlfn.XLOOKUP(M995,Table_RotateWireColor[circuit],INDIRECT("Table_RotateWireColor["&amp;U995&amp;"]"))))))</f>
        <v/>
      </c>
      <c r="Z995" s="64" t="str" cm="1">
        <f t="array" aca="1" ref="Z995" ca="1">IF(C995="","",IF(D995="MCC","-----",IF(AI995&lt;&gt;1,"-",IF(K995="","White",_xlfn.XLOOKUP("N",Table_RotateWireColor[circuit],INDIRECT("Table_RotateWireColor["&amp;U995&amp;"]"))))))</f>
        <v/>
      </c>
      <c r="AA995" s="64" t="str">
        <f t="shared" si="163"/>
        <v/>
      </c>
      <c r="AB995" s="67" t="str">
        <f>IF(C995="","","PWxx-"&amp;_xlfn.XLOOKUP(C995,table_Termination[Connector],table_Termination[Abbreviation])&amp;"T-xxSALx("&amp;IF(D995="LFMC",0,IF(D995="MCC",1,3))&amp;IF(Q995="Bolt",1,0)&amp;IF(AL995="None",0,IF(AL995="1G",1,IF(AL995="4x4",2,3)))&amp;")")</f>
        <v/>
      </c>
      <c r="AC995" s="68" t="str">
        <f>IF(D995="MCC","MC Cable Wire Colors "&amp;_xlfn.XLOOKUP(C995,table_Termination[Connector],table_Termination[MCC_Wire_Colors]),"")</f>
        <v/>
      </c>
      <c r="AD995" s="69"/>
      <c r="AG995" t="e">
        <f>IF(AND(LEFT(C995,2)="L6",_xlfn.NUMBERVALUE(LEFT(U995,3))&gt;250),"1ph",_xlfn.XLOOKUP(C995,table_Termination[Connector],table_Termination[Phasing]))</f>
        <v>#N/A</v>
      </c>
      <c r="AH995" t="e">
        <f>_xlfn.XLOOKUP('Order Entry'!AG995,lookup!$O$3:$O$7,lookup!$P$3:$P$7)</f>
        <v>#N/A</v>
      </c>
      <c r="AI995" t="e">
        <f>_xlfn.XLOOKUP('Order Entry'!AG995,lookup!$O$3:$O$7,lookup!$Q$3:$Q$7)</f>
        <v>#N/A</v>
      </c>
      <c r="AJ995">
        <f t="shared" si="160"/>
        <v>0</v>
      </c>
      <c r="AK995" t="e">
        <f>_xlfn.XLOOKUP(C995,table_Termination[Connector],table_Termination[Plate_Hole])</f>
        <v>#N/A</v>
      </c>
      <c r="AL995" t="e">
        <f>_xlfn.XLOOKUP(V995,lookup!$AD$68:$AD$72,lookup!$AC$68:$AC$72)</f>
        <v>#N/A</v>
      </c>
      <c r="AM995" s="44" t="str" cm="1">
        <f t="array" ref="AM995">IF(C995="","",IF(_xlfn.XLOOKUP(C995,table_Termination[Connector],table_Termination[Plate_Hole])=1.6,{"4x4","1G"},IF(_xlfn.XLOOKUP(C995,table_Termination[Connector],table_Termination[Plate_Hole])=2.1,"4x4","None")))</f>
        <v/>
      </c>
      <c r="AO995" s="44" t="str" cm="1">
        <f t="array" ref="AO995">IF(AM995="","None",_xlfn.XLOOKUP(_xlfn.ANCHORARRAY(AM995),lookup!$AC$68:$AC$72,lookup!$AD$68:$AD$72))</f>
        <v>None</v>
      </c>
      <c r="AQ995" s="44" t="s">
        <v>283</v>
      </c>
      <c r="AR995" t="str">
        <f>IF(C995="","",_xlfn.XLOOKUP(_xlfn.XLOOKUP(C995,table_Termination[Connector],table_Termination[SQD_Breaker]),Table_Breaker[breaker],Table_Breaker[Description]))</f>
        <v/>
      </c>
      <c r="AS995" t="str">
        <f>IF(C995="","",_xlfn.XLOOKUP(_xlfn.XLOOKUP(C995,table_Termination[Connector],table_Termination[HV_Siem_Breaker]),Table_Breaker[breaker],Table_Breaker[Description],""))</f>
        <v/>
      </c>
      <c r="AT995" s="44" t="s">
        <v>283</v>
      </c>
      <c r="AU995" t="e">
        <f t="shared" si="164"/>
        <v>#N/A</v>
      </c>
      <c r="AV995" t="e">
        <f t="shared" si="165"/>
        <v>#N/A</v>
      </c>
      <c r="AW995" s="44" t="str" cm="1">
        <f t="array" ref="AW995">IF(D995="","",_xlfn.TOROW(lookup!A1176:A1188))</f>
        <v/>
      </c>
    </row>
    <row r="996" spans="1:49" x14ac:dyDescent="0.25">
      <c r="A996" s="56">
        <v>987</v>
      </c>
      <c r="B996" s="57" t="str">
        <f t="shared" si="161"/>
        <v/>
      </c>
      <c r="C996" s="58"/>
      <c r="D996" s="58"/>
      <c r="E996" s="57"/>
      <c r="F996" s="57" t="str">
        <f t="shared" si="162"/>
        <v/>
      </c>
      <c r="G996" s="57"/>
      <c r="H996" s="59"/>
      <c r="I996" s="59" t="s">
        <v>183</v>
      </c>
      <c r="J996" s="59" t="s">
        <v>183</v>
      </c>
      <c r="K996" s="59"/>
      <c r="L996" s="60" t="str">
        <f t="shared" si="166"/>
        <v/>
      </c>
      <c r="M996" s="60" t="str">
        <f t="shared" si="167"/>
        <v/>
      </c>
      <c r="N996" s="59"/>
      <c r="O996" s="59"/>
      <c r="P996" s="61"/>
      <c r="Q996" s="61"/>
      <c r="R996" s="62" t="str">
        <f>IF(C996="","",_xlfn.XLOOKUP(C996,table_Termination[Connector],table_Termination[Conduit_Size]))</f>
        <v/>
      </c>
      <c r="S996" s="63" t="str">
        <f>IF(C996="","",_xlfn.XLOOKUP(C996,table_Termination[Connector],table_Termination[Wire AWG]))</f>
        <v/>
      </c>
      <c r="T996" s="64" t="str">
        <f t="shared" si="159"/>
        <v/>
      </c>
      <c r="U996" s="65" t="str">
        <f>IF(C996="","",LEFT(_xlfn.XLOOKUP(C996,table_Termination[Connector],table_Termination[Voltage]),3))</f>
        <v/>
      </c>
      <c r="V996" s="66" t="str">
        <f t="shared" si="168"/>
        <v/>
      </c>
      <c r="W996" s="64" t="str" cm="1">
        <f t="array" aca="1" ref="W996" ca="1">IF(C996="","",IF(D996="MCC","------",IF(K996="","Black",_xlfn.XLOOKUP(K996,Table_RotateWireColor[circuit],INDIRECT("Table_RotateWireColor["&amp;U996&amp;"]")))))</f>
        <v/>
      </c>
      <c r="X996" s="64" t="str" cm="1">
        <f t="array" aca="1" ref="X996" ca="1">IF(C996="","",IF(D996="MCC","-----",IF(AH996=1,"-",IF(K996="","Red",_xlfn.XLOOKUP(L996,Table_RotateWireColor[circuit],INDIRECT("Table_RotateWireColor["&amp;U996&amp;"]"))))))</f>
        <v/>
      </c>
      <c r="Y996" s="64" t="str" cm="1">
        <f t="array" aca="1" ref="Y996" ca="1">IF(C996="","",IF(D996="MCC","-----",IF(AH996&lt;=2,"-",IF(K996="","Blue",_xlfn.XLOOKUP(M996,Table_RotateWireColor[circuit],INDIRECT("Table_RotateWireColor["&amp;U996&amp;"]"))))))</f>
        <v/>
      </c>
      <c r="Z996" s="64" t="str" cm="1">
        <f t="array" aca="1" ref="Z996" ca="1">IF(C996="","",IF(D996="MCC","-----",IF(AI996&lt;&gt;1,"-",IF(K996="","White",_xlfn.XLOOKUP("N",Table_RotateWireColor[circuit],INDIRECT("Table_RotateWireColor["&amp;U996&amp;"]"))))))</f>
        <v/>
      </c>
      <c r="AA996" s="64" t="str">
        <f t="shared" si="163"/>
        <v/>
      </c>
      <c r="AB996" s="67" t="str">
        <f>IF(C996="","","PWxx-"&amp;_xlfn.XLOOKUP(C996,table_Termination[Connector],table_Termination[Abbreviation])&amp;"T-xxSALx("&amp;IF(D996="LFMC",0,IF(D996="MCC",1,3))&amp;IF(Q996="Bolt",1,0)&amp;IF(AL996="None",0,IF(AL996="1G",1,IF(AL996="4x4",2,3)))&amp;")")</f>
        <v/>
      </c>
      <c r="AC996" s="68" t="str">
        <f>IF(D996="MCC","MC Cable Wire Colors "&amp;_xlfn.XLOOKUP(C996,table_Termination[Connector],table_Termination[MCC_Wire_Colors]),"")</f>
        <v/>
      </c>
      <c r="AD996" s="69"/>
      <c r="AG996" t="e">
        <f>IF(AND(LEFT(C996,2)="L6",_xlfn.NUMBERVALUE(LEFT(U996,3))&gt;250),"1ph",_xlfn.XLOOKUP(C996,table_Termination[Connector],table_Termination[Phasing]))</f>
        <v>#N/A</v>
      </c>
      <c r="AH996" t="e">
        <f>_xlfn.XLOOKUP('Order Entry'!AG996,lookup!$O$3:$O$7,lookup!$P$3:$P$7)</f>
        <v>#N/A</v>
      </c>
      <c r="AI996" t="e">
        <f>_xlfn.XLOOKUP('Order Entry'!AG996,lookup!$O$3:$O$7,lookup!$Q$3:$Q$7)</f>
        <v>#N/A</v>
      </c>
      <c r="AJ996">
        <f t="shared" si="160"/>
        <v>0</v>
      </c>
      <c r="AK996" t="e">
        <f>_xlfn.XLOOKUP(C996,table_Termination[Connector],table_Termination[Plate_Hole])</f>
        <v>#N/A</v>
      </c>
      <c r="AL996" t="e">
        <f>_xlfn.XLOOKUP(V996,lookup!$AD$68:$AD$72,lookup!$AC$68:$AC$72)</f>
        <v>#N/A</v>
      </c>
      <c r="AM996" s="44" t="str" cm="1">
        <f t="array" ref="AM996">IF(C996="","",IF(_xlfn.XLOOKUP(C996,table_Termination[Connector],table_Termination[Plate_Hole])=1.6,{"4x4","1G"},IF(_xlfn.XLOOKUP(C996,table_Termination[Connector],table_Termination[Plate_Hole])=2.1,"4x4","None")))</f>
        <v/>
      </c>
      <c r="AO996" s="44" t="str" cm="1">
        <f t="array" ref="AO996">IF(AM996="","None",_xlfn.XLOOKUP(_xlfn.ANCHORARRAY(AM996),lookup!$AC$68:$AC$72,lookup!$AD$68:$AD$72))</f>
        <v>None</v>
      </c>
      <c r="AQ996" s="44" t="s">
        <v>283</v>
      </c>
      <c r="AR996" t="str">
        <f>IF(C996="","",_xlfn.XLOOKUP(_xlfn.XLOOKUP(C996,table_Termination[Connector],table_Termination[SQD_Breaker]),Table_Breaker[breaker],Table_Breaker[Description]))</f>
        <v/>
      </c>
      <c r="AS996" t="str">
        <f>IF(C996="","",_xlfn.XLOOKUP(_xlfn.XLOOKUP(C996,table_Termination[Connector],table_Termination[HV_Siem_Breaker]),Table_Breaker[breaker],Table_Breaker[Description],""))</f>
        <v/>
      </c>
      <c r="AT996" s="44" t="s">
        <v>283</v>
      </c>
      <c r="AU996" t="e">
        <f t="shared" si="164"/>
        <v>#N/A</v>
      </c>
      <c r="AV996" t="e">
        <f t="shared" si="165"/>
        <v>#N/A</v>
      </c>
      <c r="AW996" s="44" t="str" cm="1">
        <f t="array" ref="AW996">IF(D996="","",_xlfn.TOROW(lookup!A1177:A1189))</f>
        <v/>
      </c>
    </row>
    <row r="997" spans="1:49" x14ac:dyDescent="0.25">
      <c r="A997" s="56">
        <v>988</v>
      </c>
      <c r="B997" s="57" t="str">
        <f t="shared" si="161"/>
        <v/>
      </c>
      <c r="C997" s="58"/>
      <c r="D997" s="58"/>
      <c r="E997" s="57"/>
      <c r="F997" s="57" t="str">
        <f t="shared" si="162"/>
        <v/>
      </c>
      <c r="G997" s="57"/>
      <c r="H997" s="59"/>
      <c r="I997" s="59" t="s">
        <v>183</v>
      </c>
      <c r="J997" s="59" t="s">
        <v>183</v>
      </c>
      <c r="K997" s="59"/>
      <c r="L997" s="60" t="str">
        <f t="shared" si="166"/>
        <v/>
      </c>
      <c r="M997" s="60" t="str">
        <f t="shared" si="167"/>
        <v/>
      </c>
      <c r="N997" s="59"/>
      <c r="O997" s="59"/>
      <c r="P997" s="61"/>
      <c r="Q997" s="61"/>
      <c r="R997" s="62" t="str">
        <f>IF(C997="","",_xlfn.XLOOKUP(C997,table_Termination[Connector],table_Termination[Conduit_Size]))</f>
        <v/>
      </c>
      <c r="S997" s="63" t="str">
        <f>IF(C997="","",_xlfn.XLOOKUP(C997,table_Termination[Connector],table_Termination[Wire AWG]))</f>
        <v/>
      </c>
      <c r="T997" s="64" t="str">
        <f t="shared" si="159"/>
        <v/>
      </c>
      <c r="U997" s="65" t="str">
        <f>IF(C997="","",LEFT(_xlfn.XLOOKUP(C997,table_Termination[Connector],table_Termination[Voltage]),3))</f>
        <v/>
      </c>
      <c r="V997" s="66" t="str">
        <f t="shared" si="168"/>
        <v/>
      </c>
      <c r="W997" s="64" t="str" cm="1">
        <f t="array" aca="1" ref="W997" ca="1">IF(C997="","",IF(D997="MCC","------",IF(K997="","Black",_xlfn.XLOOKUP(K997,Table_RotateWireColor[circuit],INDIRECT("Table_RotateWireColor["&amp;U997&amp;"]")))))</f>
        <v/>
      </c>
      <c r="X997" s="64" t="str" cm="1">
        <f t="array" aca="1" ref="X997" ca="1">IF(C997="","",IF(D997="MCC","-----",IF(AH997=1,"-",IF(K997="","Red",_xlfn.XLOOKUP(L997,Table_RotateWireColor[circuit],INDIRECT("Table_RotateWireColor["&amp;U997&amp;"]"))))))</f>
        <v/>
      </c>
      <c r="Y997" s="64" t="str" cm="1">
        <f t="array" aca="1" ref="Y997" ca="1">IF(C997="","",IF(D997="MCC","-----",IF(AH997&lt;=2,"-",IF(K997="","Blue",_xlfn.XLOOKUP(M997,Table_RotateWireColor[circuit],INDIRECT("Table_RotateWireColor["&amp;U997&amp;"]"))))))</f>
        <v/>
      </c>
      <c r="Z997" s="64" t="str" cm="1">
        <f t="array" aca="1" ref="Z997" ca="1">IF(C997="","",IF(D997="MCC","-----",IF(AI997&lt;&gt;1,"-",IF(K997="","White",_xlfn.XLOOKUP("N",Table_RotateWireColor[circuit],INDIRECT("Table_RotateWireColor["&amp;U997&amp;"]"))))))</f>
        <v/>
      </c>
      <c r="AA997" s="64" t="str">
        <f t="shared" si="163"/>
        <v/>
      </c>
      <c r="AB997" s="67" t="str">
        <f>IF(C997="","","PWxx-"&amp;_xlfn.XLOOKUP(C997,table_Termination[Connector],table_Termination[Abbreviation])&amp;"T-xxSALx("&amp;IF(D997="LFMC",0,IF(D997="MCC",1,3))&amp;IF(Q997="Bolt",1,0)&amp;IF(AL997="None",0,IF(AL997="1G",1,IF(AL997="4x4",2,3)))&amp;")")</f>
        <v/>
      </c>
      <c r="AC997" s="68" t="str">
        <f>IF(D997="MCC","MC Cable Wire Colors "&amp;_xlfn.XLOOKUP(C997,table_Termination[Connector],table_Termination[MCC_Wire_Colors]),"")</f>
        <v/>
      </c>
      <c r="AD997" s="69"/>
      <c r="AG997" t="e">
        <f>IF(AND(LEFT(C997,2)="L6",_xlfn.NUMBERVALUE(LEFT(U997,3))&gt;250),"1ph",_xlfn.XLOOKUP(C997,table_Termination[Connector],table_Termination[Phasing]))</f>
        <v>#N/A</v>
      </c>
      <c r="AH997" t="e">
        <f>_xlfn.XLOOKUP('Order Entry'!AG997,lookup!$O$3:$O$7,lookup!$P$3:$P$7)</f>
        <v>#N/A</v>
      </c>
      <c r="AI997" t="e">
        <f>_xlfn.XLOOKUP('Order Entry'!AG997,lookup!$O$3:$O$7,lookup!$Q$3:$Q$7)</f>
        <v>#N/A</v>
      </c>
      <c r="AJ997">
        <f t="shared" si="160"/>
        <v>0</v>
      </c>
      <c r="AK997" t="e">
        <f>_xlfn.XLOOKUP(C997,table_Termination[Connector],table_Termination[Plate_Hole])</f>
        <v>#N/A</v>
      </c>
      <c r="AL997" t="e">
        <f>_xlfn.XLOOKUP(V997,lookup!$AD$68:$AD$72,lookup!$AC$68:$AC$72)</f>
        <v>#N/A</v>
      </c>
      <c r="AM997" s="44" t="str" cm="1">
        <f t="array" ref="AM997">IF(C997="","",IF(_xlfn.XLOOKUP(C997,table_Termination[Connector],table_Termination[Plate_Hole])=1.6,{"4x4","1G"},IF(_xlfn.XLOOKUP(C997,table_Termination[Connector],table_Termination[Plate_Hole])=2.1,"4x4","None")))</f>
        <v/>
      </c>
      <c r="AO997" s="44" t="str" cm="1">
        <f t="array" ref="AO997">IF(AM997="","None",_xlfn.XLOOKUP(_xlfn.ANCHORARRAY(AM997),lookup!$AC$68:$AC$72,lookup!$AD$68:$AD$72))</f>
        <v>None</v>
      </c>
      <c r="AQ997" s="44" t="s">
        <v>283</v>
      </c>
      <c r="AR997" t="str">
        <f>IF(C997="","",_xlfn.XLOOKUP(_xlfn.XLOOKUP(C997,table_Termination[Connector],table_Termination[SQD_Breaker]),Table_Breaker[breaker],Table_Breaker[Description]))</f>
        <v/>
      </c>
      <c r="AS997" t="str">
        <f>IF(C997="","",_xlfn.XLOOKUP(_xlfn.XLOOKUP(C997,table_Termination[Connector],table_Termination[HV_Siem_Breaker]),Table_Breaker[breaker],Table_Breaker[Description],""))</f>
        <v/>
      </c>
      <c r="AT997" s="44" t="s">
        <v>283</v>
      </c>
      <c r="AU997" t="e">
        <f t="shared" si="164"/>
        <v>#N/A</v>
      </c>
      <c r="AV997" t="e">
        <f t="shared" si="165"/>
        <v>#N/A</v>
      </c>
      <c r="AW997" s="44" t="str" cm="1">
        <f t="array" ref="AW997">IF(D997="","",_xlfn.TOROW(lookup!A1178:A1190))</f>
        <v/>
      </c>
    </row>
    <row r="998" spans="1:49" x14ac:dyDescent="0.25">
      <c r="A998" s="56">
        <v>989</v>
      </c>
      <c r="B998" s="57" t="str">
        <f t="shared" si="161"/>
        <v/>
      </c>
      <c r="C998" s="58"/>
      <c r="D998" s="58"/>
      <c r="E998" s="57"/>
      <c r="F998" s="57" t="str">
        <f t="shared" si="162"/>
        <v/>
      </c>
      <c r="G998" s="57"/>
      <c r="H998" s="59"/>
      <c r="I998" s="59" t="s">
        <v>183</v>
      </c>
      <c r="J998" s="59" t="s">
        <v>183</v>
      </c>
      <c r="K998" s="59"/>
      <c r="L998" s="60" t="str">
        <f t="shared" si="166"/>
        <v/>
      </c>
      <c r="M998" s="60" t="str">
        <f t="shared" si="167"/>
        <v/>
      </c>
      <c r="N998" s="59"/>
      <c r="O998" s="59"/>
      <c r="P998" s="61"/>
      <c r="Q998" s="61"/>
      <c r="R998" s="62" t="str">
        <f>IF(C998="","",_xlfn.XLOOKUP(C998,table_Termination[Connector],table_Termination[Conduit_Size]))</f>
        <v/>
      </c>
      <c r="S998" s="63" t="str">
        <f>IF(C998="","",_xlfn.XLOOKUP(C998,table_Termination[Connector],table_Termination[Wire AWG]))</f>
        <v/>
      </c>
      <c r="T998" s="64" t="str">
        <f t="shared" si="159"/>
        <v/>
      </c>
      <c r="U998" s="65" t="str">
        <f>IF(C998="","",LEFT(_xlfn.XLOOKUP(C998,table_Termination[Connector],table_Termination[Voltage]),3))</f>
        <v/>
      </c>
      <c r="V998" s="66" t="str">
        <f t="shared" si="168"/>
        <v/>
      </c>
      <c r="W998" s="64" t="str" cm="1">
        <f t="array" aca="1" ref="W998" ca="1">IF(C998="","",IF(D998="MCC","------",IF(K998="","Black",_xlfn.XLOOKUP(K998,Table_RotateWireColor[circuit],INDIRECT("Table_RotateWireColor["&amp;U998&amp;"]")))))</f>
        <v/>
      </c>
      <c r="X998" s="64" t="str" cm="1">
        <f t="array" aca="1" ref="X998" ca="1">IF(C998="","",IF(D998="MCC","-----",IF(AH998=1,"-",IF(K998="","Red",_xlfn.XLOOKUP(L998,Table_RotateWireColor[circuit],INDIRECT("Table_RotateWireColor["&amp;U998&amp;"]"))))))</f>
        <v/>
      </c>
      <c r="Y998" s="64" t="str" cm="1">
        <f t="array" aca="1" ref="Y998" ca="1">IF(C998="","",IF(D998="MCC","-----",IF(AH998&lt;=2,"-",IF(K998="","Blue",_xlfn.XLOOKUP(M998,Table_RotateWireColor[circuit],INDIRECT("Table_RotateWireColor["&amp;U998&amp;"]"))))))</f>
        <v/>
      </c>
      <c r="Z998" s="64" t="str" cm="1">
        <f t="array" aca="1" ref="Z998" ca="1">IF(C998="","",IF(D998="MCC","-----",IF(AI998&lt;&gt;1,"-",IF(K998="","White",_xlfn.XLOOKUP("N",Table_RotateWireColor[circuit],INDIRECT("Table_RotateWireColor["&amp;U998&amp;"]"))))))</f>
        <v/>
      </c>
      <c r="AA998" s="64" t="str">
        <f t="shared" si="163"/>
        <v/>
      </c>
      <c r="AB998" s="67" t="str">
        <f>IF(C998="","","PWxx-"&amp;_xlfn.XLOOKUP(C998,table_Termination[Connector],table_Termination[Abbreviation])&amp;"T-xxSALx("&amp;IF(D998="LFMC",0,IF(D998="MCC",1,3))&amp;IF(Q998="Bolt",1,0)&amp;IF(AL998="None",0,IF(AL998="1G",1,IF(AL998="4x4",2,3)))&amp;")")</f>
        <v/>
      </c>
      <c r="AC998" s="68" t="str">
        <f>IF(D998="MCC","MC Cable Wire Colors "&amp;_xlfn.XLOOKUP(C998,table_Termination[Connector],table_Termination[MCC_Wire_Colors]),"")</f>
        <v/>
      </c>
      <c r="AD998" s="69"/>
      <c r="AG998" t="e">
        <f>IF(AND(LEFT(C998,2)="L6",_xlfn.NUMBERVALUE(LEFT(U998,3))&gt;250),"1ph",_xlfn.XLOOKUP(C998,table_Termination[Connector],table_Termination[Phasing]))</f>
        <v>#N/A</v>
      </c>
      <c r="AH998" t="e">
        <f>_xlfn.XLOOKUP('Order Entry'!AG998,lookup!$O$3:$O$7,lookup!$P$3:$P$7)</f>
        <v>#N/A</v>
      </c>
      <c r="AI998" t="e">
        <f>_xlfn.XLOOKUP('Order Entry'!AG998,lookup!$O$3:$O$7,lookup!$Q$3:$Q$7)</f>
        <v>#N/A</v>
      </c>
      <c r="AJ998">
        <f t="shared" si="160"/>
        <v>0</v>
      </c>
      <c r="AK998" t="e">
        <f>_xlfn.XLOOKUP(C998,table_Termination[Connector],table_Termination[Plate_Hole])</f>
        <v>#N/A</v>
      </c>
      <c r="AL998" t="e">
        <f>_xlfn.XLOOKUP(V998,lookup!$AD$68:$AD$72,lookup!$AC$68:$AC$72)</f>
        <v>#N/A</v>
      </c>
      <c r="AM998" s="44" t="str" cm="1">
        <f t="array" ref="AM998">IF(C998="","",IF(_xlfn.XLOOKUP(C998,table_Termination[Connector],table_Termination[Plate_Hole])=1.6,{"4x4","1G"},IF(_xlfn.XLOOKUP(C998,table_Termination[Connector],table_Termination[Plate_Hole])=2.1,"4x4","None")))</f>
        <v/>
      </c>
      <c r="AO998" s="44" t="str" cm="1">
        <f t="array" ref="AO998">IF(AM998="","None",_xlfn.XLOOKUP(_xlfn.ANCHORARRAY(AM998),lookup!$AC$68:$AC$72,lookup!$AD$68:$AD$72))</f>
        <v>None</v>
      </c>
      <c r="AQ998" s="44" t="s">
        <v>283</v>
      </c>
      <c r="AR998" t="str">
        <f>IF(C998="","",_xlfn.XLOOKUP(_xlfn.XLOOKUP(C998,table_Termination[Connector],table_Termination[SQD_Breaker]),Table_Breaker[breaker],Table_Breaker[Description]))</f>
        <v/>
      </c>
      <c r="AS998" t="str">
        <f>IF(C998="","",_xlfn.XLOOKUP(_xlfn.XLOOKUP(C998,table_Termination[Connector],table_Termination[HV_Siem_Breaker]),Table_Breaker[breaker],Table_Breaker[Description],""))</f>
        <v/>
      </c>
      <c r="AT998" s="44" t="s">
        <v>283</v>
      </c>
      <c r="AU998" t="e">
        <f t="shared" si="164"/>
        <v>#N/A</v>
      </c>
      <c r="AV998" t="e">
        <f t="shared" si="165"/>
        <v>#N/A</v>
      </c>
      <c r="AW998" s="44" t="str" cm="1">
        <f t="array" ref="AW998">IF(D998="","",_xlfn.TOROW(lookup!A1179:A1191))</f>
        <v/>
      </c>
    </row>
    <row r="999" spans="1:49" x14ac:dyDescent="0.25">
      <c r="A999" s="56">
        <v>990</v>
      </c>
      <c r="B999" s="57" t="str">
        <f t="shared" si="161"/>
        <v/>
      </c>
      <c r="C999" s="58"/>
      <c r="D999" s="58"/>
      <c r="E999" s="57"/>
      <c r="F999" s="57" t="str">
        <f t="shared" si="162"/>
        <v/>
      </c>
      <c r="G999" s="57"/>
      <c r="H999" s="59"/>
      <c r="I999" s="59" t="s">
        <v>183</v>
      </c>
      <c r="J999" s="59" t="s">
        <v>183</v>
      </c>
      <c r="K999" s="59"/>
      <c r="L999" s="60" t="str">
        <f t="shared" si="166"/>
        <v/>
      </c>
      <c r="M999" s="60" t="str">
        <f t="shared" si="167"/>
        <v/>
      </c>
      <c r="N999" s="59"/>
      <c r="O999" s="59"/>
      <c r="P999" s="61"/>
      <c r="Q999" s="61"/>
      <c r="R999" s="62" t="str">
        <f>IF(C999="","",_xlfn.XLOOKUP(C999,table_Termination[Connector],table_Termination[Conduit_Size]))</f>
        <v/>
      </c>
      <c r="S999" s="63" t="str">
        <f>IF(C999="","",_xlfn.XLOOKUP(C999,table_Termination[Connector],table_Termination[Wire AWG]))</f>
        <v/>
      </c>
      <c r="T999" s="64" t="str">
        <f t="shared" si="159"/>
        <v/>
      </c>
      <c r="U999" s="65" t="str">
        <f>IF(C999="","",LEFT(_xlfn.XLOOKUP(C999,table_Termination[Connector],table_Termination[Voltage]),3))</f>
        <v/>
      </c>
      <c r="V999" s="66" t="str">
        <f t="shared" si="168"/>
        <v/>
      </c>
      <c r="W999" s="64" t="str" cm="1">
        <f t="array" aca="1" ref="W999" ca="1">IF(C999="","",IF(D999="MCC","------",IF(K999="","Black",_xlfn.XLOOKUP(K999,Table_RotateWireColor[circuit],INDIRECT("Table_RotateWireColor["&amp;U999&amp;"]")))))</f>
        <v/>
      </c>
      <c r="X999" s="64" t="str" cm="1">
        <f t="array" aca="1" ref="X999" ca="1">IF(C999="","",IF(D999="MCC","-----",IF(AH999=1,"-",IF(K999="","Red",_xlfn.XLOOKUP(L999,Table_RotateWireColor[circuit],INDIRECT("Table_RotateWireColor["&amp;U999&amp;"]"))))))</f>
        <v/>
      </c>
      <c r="Y999" s="64" t="str" cm="1">
        <f t="array" aca="1" ref="Y999" ca="1">IF(C999="","",IF(D999="MCC","-----",IF(AH999&lt;=2,"-",IF(K999="","Blue",_xlfn.XLOOKUP(M999,Table_RotateWireColor[circuit],INDIRECT("Table_RotateWireColor["&amp;U999&amp;"]"))))))</f>
        <v/>
      </c>
      <c r="Z999" s="64" t="str" cm="1">
        <f t="array" aca="1" ref="Z999" ca="1">IF(C999="","",IF(D999="MCC","-----",IF(AI999&lt;&gt;1,"-",IF(K999="","White",_xlfn.XLOOKUP("N",Table_RotateWireColor[circuit],INDIRECT("Table_RotateWireColor["&amp;U999&amp;"]"))))))</f>
        <v/>
      </c>
      <c r="AA999" s="64" t="str">
        <f t="shared" si="163"/>
        <v/>
      </c>
      <c r="AB999" s="67" t="str">
        <f>IF(C999="","","PWxx-"&amp;_xlfn.XLOOKUP(C999,table_Termination[Connector],table_Termination[Abbreviation])&amp;"T-xxSALx("&amp;IF(D999="LFMC",0,IF(D999="MCC",1,3))&amp;IF(Q999="Bolt",1,0)&amp;IF(AL999="None",0,IF(AL999="1G",1,IF(AL999="4x4",2,3)))&amp;")")</f>
        <v/>
      </c>
      <c r="AC999" s="68" t="str">
        <f>IF(D999="MCC","MC Cable Wire Colors "&amp;_xlfn.XLOOKUP(C999,table_Termination[Connector],table_Termination[MCC_Wire_Colors]),"")</f>
        <v/>
      </c>
      <c r="AD999" s="69"/>
      <c r="AG999" t="e">
        <f>IF(AND(LEFT(C999,2)="L6",_xlfn.NUMBERVALUE(LEFT(U999,3))&gt;250),"1ph",_xlfn.XLOOKUP(C999,table_Termination[Connector],table_Termination[Phasing]))</f>
        <v>#N/A</v>
      </c>
      <c r="AH999" t="e">
        <f>_xlfn.XLOOKUP('Order Entry'!AG999,lookup!$O$3:$O$7,lookup!$P$3:$P$7)</f>
        <v>#N/A</v>
      </c>
      <c r="AI999" t="e">
        <f>_xlfn.XLOOKUP('Order Entry'!AG999,lookup!$O$3:$O$7,lookup!$Q$3:$Q$7)</f>
        <v>#N/A</v>
      </c>
      <c r="AJ999">
        <f t="shared" si="160"/>
        <v>0</v>
      </c>
      <c r="AK999" t="e">
        <f>_xlfn.XLOOKUP(C999,table_Termination[Connector],table_Termination[Plate_Hole])</f>
        <v>#N/A</v>
      </c>
      <c r="AL999" t="e">
        <f>_xlfn.XLOOKUP(V999,lookup!$AD$68:$AD$72,lookup!$AC$68:$AC$72)</f>
        <v>#N/A</v>
      </c>
      <c r="AM999" s="44" t="str" cm="1">
        <f t="array" ref="AM999">IF(C999="","",IF(_xlfn.XLOOKUP(C999,table_Termination[Connector],table_Termination[Plate_Hole])=1.6,{"4x4","1G"},IF(_xlfn.XLOOKUP(C999,table_Termination[Connector],table_Termination[Plate_Hole])=2.1,"4x4","None")))</f>
        <v/>
      </c>
      <c r="AO999" s="44" t="str" cm="1">
        <f t="array" ref="AO999">IF(AM999="","None",_xlfn.XLOOKUP(_xlfn.ANCHORARRAY(AM999),lookup!$AC$68:$AC$72,lookup!$AD$68:$AD$72))</f>
        <v>None</v>
      </c>
      <c r="AQ999" s="44" t="s">
        <v>283</v>
      </c>
      <c r="AR999" t="str">
        <f>IF(C999="","",_xlfn.XLOOKUP(_xlfn.XLOOKUP(C999,table_Termination[Connector],table_Termination[SQD_Breaker]),Table_Breaker[breaker],Table_Breaker[Description]))</f>
        <v/>
      </c>
      <c r="AS999" t="str">
        <f>IF(C999="","",_xlfn.XLOOKUP(_xlfn.XLOOKUP(C999,table_Termination[Connector],table_Termination[HV_Siem_Breaker]),Table_Breaker[breaker],Table_Breaker[Description],""))</f>
        <v/>
      </c>
      <c r="AT999" s="44" t="s">
        <v>283</v>
      </c>
      <c r="AU999" t="e">
        <f t="shared" si="164"/>
        <v>#N/A</v>
      </c>
      <c r="AV999" t="e">
        <f t="shared" si="165"/>
        <v>#N/A</v>
      </c>
      <c r="AW999" s="44" t="str" cm="1">
        <f t="array" ref="AW999">IF(D999="","",_xlfn.TOROW(lookup!A1180:A1192))</f>
        <v/>
      </c>
    </row>
    <row r="1000" spans="1:49" x14ac:dyDescent="0.25">
      <c r="A1000" s="56">
        <v>991</v>
      </c>
      <c r="B1000" s="57" t="str">
        <f t="shared" si="161"/>
        <v/>
      </c>
      <c r="C1000" s="58"/>
      <c r="D1000" s="58"/>
      <c r="E1000" s="57"/>
      <c r="F1000" s="57" t="str">
        <f t="shared" si="162"/>
        <v/>
      </c>
      <c r="G1000" s="57"/>
      <c r="H1000" s="59"/>
      <c r="I1000" s="59" t="s">
        <v>183</v>
      </c>
      <c r="J1000" s="59" t="s">
        <v>183</v>
      </c>
      <c r="K1000" s="59"/>
      <c r="L1000" s="60" t="str">
        <f t="shared" si="166"/>
        <v/>
      </c>
      <c r="M1000" s="60" t="str">
        <f t="shared" si="167"/>
        <v/>
      </c>
      <c r="N1000" s="59"/>
      <c r="O1000" s="59"/>
      <c r="P1000" s="61"/>
      <c r="Q1000" s="61"/>
      <c r="R1000" s="62" t="str">
        <f>IF(C1000="","",_xlfn.XLOOKUP(C1000,table_Termination[Connector],table_Termination[Conduit_Size]))</f>
        <v/>
      </c>
      <c r="S1000" s="63" t="str">
        <f>IF(C1000="","",_xlfn.XLOOKUP(C1000,table_Termination[Connector],table_Termination[Wire AWG]))</f>
        <v/>
      </c>
      <c r="T1000" s="64" t="str">
        <f t="shared" si="159"/>
        <v/>
      </c>
      <c r="U1000" s="65" t="str">
        <f>IF(C1000="","",LEFT(_xlfn.XLOOKUP(C1000,table_Termination[Connector],table_Termination[Voltage]),3))</f>
        <v/>
      </c>
      <c r="V1000" s="66" t="str">
        <f t="shared" si="168"/>
        <v/>
      </c>
      <c r="W1000" s="64" t="str" cm="1">
        <f t="array" aca="1" ref="W1000" ca="1">IF(C1000="","",IF(D1000="MCC","------",IF(K1000="","Black",_xlfn.XLOOKUP(K1000,Table_RotateWireColor[circuit],INDIRECT("Table_RotateWireColor["&amp;U1000&amp;"]")))))</f>
        <v/>
      </c>
      <c r="X1000" s="64" t="str" cm="1">
        <f t="array" aca="1" ref="X1000" ca="1">IF(C1000="","",IF(D1000="MCC","-----",IF(AH1000=1,"-",IF(K1000="","Red",_xlfn.XLOOKUP(L1000,Table_RotateWireColor[circuit],INDIRECT("Table_RotateWireColor["&amp;U1000&amp;"]"))))))</f>
        <v/>
      </c>
      <c r="Y1000" s="64" t="str" cm="1">
        <f t="array" aca="1" ref="Y1000" ca="1">IF(C1000="","",IF(D1000="MCC","-----",IF(AH1000&lt;=2,"-",IF(K1000="","Blue",_xlfn.XLOOKUP(M1000,Table_RotateWireColor[circuit],INDIRECT("Table_RotateWireColor["&amp;U1000&amp;"]"))))))</f>
        <v/>
      </c>
      <c r="Z1000" s="64" t="str" cm="1">
        <f t="array" aca="1" ref="Z1000" ca="1">IF(C1000="","",IF(D1000="MCC","-----",IF(AI1000&lt;&gt;1,"-",IF(K1000="","White",_xlfn.XLOOKUP("N",Table_RotateWireColor[circuit],INDIRECT("Table_RotateWireColor["&amp;U1000&amp;"]"))))))</f>
        <v/>
      </c>
      <c r="AA1000" s="64" t="str">
        <f t="shared" si="163"/>
        <v/>
      </c>
      <c r="AB1000" s="67" t="str">
        <f>IF(C1000="","","PWxx-"&amp;_xlfn.XLOOKUP(C1000,table_Termination[Connector],table_Termination[Abbreviation])&amp;"T-xxSALx("&amp;IF(D1000="LFMC",0,IF(D1000="MCC",1,3))&amp;IF(Q1000="Bolt",1,0)&amp;IF(AL1000="None",0,IF(AL1000="1G",1,IF(AL1000="4x4",2,3)))&amp;")")</f>
        <v/>
      </c>
      <c r="AC1000" s="68" t="str">
        <f>IF(D1000="MCC","MC Cable Wire Colors "&amp;_xlfn.XLOOKUP(C1000,table_Termination[Connector],table_Termination[MCC_Wire_Colors]),"")</f>
        <v/>
      </c>
      <c r="AD1000" s="69"/>
      <c r="AG1000" t="e">
        <f>IF(AND(LEFT(C1000,2)="L6",_xlfn.NUMBERVALUE(LEFT(U1000,3))&gt;250),"1ph",_xlfn.XLOOKUP(C1000,table_Termination[Connector],table_Termination[Phasing]))</f>
        <v>#N/A</v>
      </c>
      <c r="AH1000" t="e">
        <f>_xlfn.XLOOKUP('Order Entry'!AG1000,lookup!$O$3:$O$7,lookup!$P$3:$P$7)</f>
        <v>#N/A</v>
      </c>
      <c r="AI1000" t="e">
        <f>_xlfn.XLOOKUP('Order Entry'!AG1000,lookup!$O$3:$O$7,lookup!$Q$3:$Q$7)</f>
        <v>#N/A</v>
      </c>
      <c r="AJ1000">
        <f t="shared" si="160"/>
        <v>0</v>
      </c>
      <c r="AK1000" t="e">
        <f>_xlfn.XLOOKUP(C1000,table_Termination[Connector],table_Termination[Plate_Hole])</f>
        <v>#N/A</v>
      </c>
      <c r="AL1000" t="e">
        <f>_xlfn.XLOOKUP(V1000,lookup!$AD$68:$AD$72,lookup!$AC$68:$AC$72)</f>
        <v>#N/A</v>
      </c>
      <c r="AM1000" s="44" t="str" cm="1">
        <f t="array" ref="AM1000">IF(C1000="","",IF(_xlfn.XLOOKUP(C1000,table_Termination[Connector],table_Termination[Plate_Hole])=1.6,{"4x4","1G"},IF(_xlfn.XLOOKUP(C1000,table_Termination[Connector],table_Termination[Plate_Hole])=2.1,"4x4","None")))</f>
        <v/>
      </c>
      <c r="AO1000" s="44" t="str" cm="1">
        <f t="array" ref="AO1000">IF(AM1000="","None",_xlfn.XLOOKUP(_xlfn.ANCHORARRAY(AM1000),lookup!$AC$68:$AC$72,lookup!$AD$68:$AD$72))</f>
        <v>None</v>
      </c>
      <c r="AQ1000" s="44" t="s">
        <v>283</v>
      </c>
      <c r="AR1000" t="str">
        <f>IF(C1000="","",_xlfn.XLOOKUP(_xlfn.XLOOKUP(C1000,table_Termination[Connector],table_Termination[SQD_Breaker]),Table_Breaker[breaker],Table_Breaker[Description]))</f>
        <v/>
      </c>
      <c r="AS1000" t="str">
        <f>IF(C1000="","",_xlfn.XLOOKUP(_xlfn.XLOOKUP(C1000,table_Termination[Connector],table_Termination[HV_Siem_Breaker]),Table_Breaker[breaker],Table_Breaker[Description],""))</f>
        <v/>
      </c>
      <c r="AT1000" s="44" t="s">
        <v>283</v>
      </c>
      <c r="AU1000" t="e">
        <f t="shared" si="164"/>
        <v>#N/A</v>
      </c>
      <c r="AV1000" t="e">
        <f t="shared" si="165"/>
        <v>#N/A</v>
      </c>
      <c r="AW1000" s="44" t="str" cm="1">
        <f t="array" ref="AW1000">IF(D1000="","",_xlfn.TOROW(lookup!A1181:A1193))</f>
        <v/>
      </c>
    </row>
    <row r="1001" spans="1:49" x14ac:dyDescent="0.25">
      <c r="A1001" s="56">
        <v>992</v>
      </c>
      <c r="B1001" s="57" t="str">
        <f t="shared" si="161"/>
        <v/>
      </c>
      <c r="C1001" s="58"/>
      <c r="D1001" s="58"/>
      <c r="E1001" s="57"/>
      <c r="F1001" s="57" t="str">
        <f t="shared" si="162"/>
        <v/>
      </c>
      <c r="G1001" s="57"/>
      <c r="H1001" s="59"/>
      <c r="I1001" s="59" t="s">
        <v>183</v>
      </c>
      <c r="J1001" s="59" t="s">
        <v>183</v>
      </c>
      <c r="K1001" s="59"/>
      <c r="L1001" s="60" t="str">
        <f t="shared" si="166"/>
        <v/>
      </c>
      <c r="M1001" s="60" t="str">
        <f t="shared" si="167"/>
        <v/>
      </c>
      <c r="N1001" s="59"/>
      <c r="O1001" s="59"/>
      <c r="P1001" s="61"/>
      <c r="Q1001" s="61"/>
      <c r="R1001" s="62" t="str">
        <f>IF(C1001="","",_xlfn.XLOOKUP(C1001,table_Termination[Connector],table_Termination[Conduit_Size]))</f>
        <v/>
      </c>
      <c r="S1001" s="63" t="str">
        <f>IF(C1001="","",_xlfn.XLOOKUP(C1001,table_Termination[Connector],table_Termination[Wire AWG]))</f>
        <v/>
      </c>
      <c r="T1001" s="64" t="str">
        <f t="shared" si="159"/>
        <v/>
      </c>
      <c r="U1001" s="65" t="str">
        <f>IF(C1001="","",LEFT(_xlfn.XLOOKUP(C1001,table_Termination[Connector],table_Termination[Voltage]),3))</f>
        <v/>
      </c>
      <c r="V1001" s="66" t="str">
        <f t="shared" si="168"/>
        <v/>
      </c>
      <c r="W1001" s="64" t="str" cm="1">
        <f t="array" aca="1" ref="W1001" ca="1">IF(C1001="","",IF(D1001="MCC","------",IF(K1001="","Black",_xlfn.XLOOKUP(K1001,Table_RotateWireColor[circuit],INDIRECT("Table_RotateWireColor["&amp;U1001&amp;"]")))))</f>
        <v/>
      </c>
      <c r="X1001" s="64" t="str" cm="1">
        <f t="array" aca="1" ref="X1001" ca="1">IF(C1001="","",IF(D1001="MCC","-----",IF(AH1001=1,"-",IF(K1001="","Red",_xlfn.XLOOKUP(L1001,Table_RotateWireColor[circuit],INDIRECT("Table_RotateWireColor["&amp;U1001&amp;"]"))))))</f>
        <v/>
      </c>
      <c r="Y1001" s="64" t="str" cm="1">
        <f t="array" aca="1" ref="Y1001" ca="1">IF(C1001="","",IF(D1001="MCC","-----",IF(AH1001&lt;=2,"-",IF(K1001="","Blue",_xlfn.XLOOKUP(M1001,Table_RotateWireColor[circuit],INDIRECT("Table_RotateWireColor["&amp;U1001&amp;"]"))))))</f>
        <v/>
      </c>
      <c r="Z1001" s="64" t="str" cm="1">
        <f t="array" aca="1" ref="Z1001" ca="1">IF(C1001="","",IF(D1001="MCC","-----",IF(AI1001&lt;&gt;1,"-",IF(K1001="","White",_xlfn.XLOOKUP("N",Table_RotateWireColor[circuit],INDIRECT("Table_RotateWireColor["&amp;U1001&amp;"]"))))))</f>
        <v/>
      </c>
      <c r="AA1001" s="64" t="str">
        <f t="shared" si="163"/>
        <v/>
      </c>
      <c r="AB1001" s="67" t="str">
        <f>IF(C1001="","","PWxx-"&amp;_xlfn.XLOOKUP(C1001,table_Termination[Connector],table_Termination[Abbreviation])&amp;"T-xxSALx("&amp;IF(D1001="LFMC",0,IF(D1001="MCC",1,3))&amp;IF(Q1001="Bolt",1,0)&amp;IF(AL1001="None",0,IF(AL1001="1G",1,IF(AL1001="4x4",2,3)))&amp;")")</f>
        <v/>
      </c>
      <c r="AC1001" s="68" t="str">
        <f>IF(D1001="MCC","MC Cable Wire Colors "&amp;_xlfn.XLOOKUP(C1001,table_Termination[Connector],table_Termination[MCC_Wire_Colors]),"")</f>
        <v/>
      </c>
      <c r="AD1001" s="69"/>
      <c r="AG1001" t="e">
        <f>IF(AND(LEFT(C1001,2)="L6",_xlfn.NUMBERVALUE(LEFT(U1001,3))&gt;250),"1ph",_xlfn.XLOOKUP(C1001,table_Termination[Connector],table_Termination[Phasing]))</f>
        <v>#N/A</v>
      </c>
      <c r="AH1001" t="e">
        <f>_xlfn.XLOOKUP('Order Entry'!AG1001,lookup!$O$3:$O$7,lookup!$P$3:$P$7)</f>
        <v>#N/A</v>
      </c>
      <c r="AI1001" t="e">
        <f>_xlfn.XLOOKUP('Order Entry'!AG1001,lookup!$O$3:$O$7,lookup!$Q$3:$Q$7)</f>
        <v>#N/A</v>
      </c>
      <c r="AJ1001">
        <f t="shared" si="160"/>
        <v>0</v>
      </c>
      <c r="AK1001" t="e">
        <f>_xlfn.XLOOKUP(C1001,table_Termination[Connector],table_Termination[Plate_Hole])</f>
        <v>#N/A</v>
      </c>
      <c r="AL1001" t="e">
        <f>_xlfn.XLOOKUP(V1001,lookup!$AD$68:$AD$72,lookup!$AC$68:$AC$72)</f>
        <v>#N/A</v>
      </c>
      <c r="AM1001" s="44" t="str" cm="1">
        <f t="array" ref="AM1001">IF(C1001="","",IF(_xlfn.XLOOKUP(C1001,table_Termination[Connector],table_Termination[Plate_Hole])=1.6,{"4x4","1G"},IF(_xlfn.XLOOKUP(C1001,table_Termination[Connector],table_Termination[Plate_Hole])=2.1,"4x4","None")))</f>
        <v/>
      </c>
      <c r="AO1001" s="44" t="str" cm="1">
        <f t="array" ref="AO1001">IF(AM1001="","None",_xlfn.XLOOKUP(_xlfn.ANCHORARRAY(AM1001),lookup!$AC$68:$AC$72,lookup!$AD$68:$AD$72))</f>
        <v>None</v>
      </c>
      <c r="AQ1001" s="44" t="s">
        <v>283</v>
      </c>
      <c r="AR1001" t="str">
        <f>IF(C1001="","",_xlfn.XLOOKUP(_xlfn.XLOOKUP(C1001,table_Termination[Connector],table_Termination[SQD_Breaker]),Table_Breaker[breaker],Table_Breaker[Description]))</f>
        <v/>
      </c>
      <c r="AS1001" t="str">
        <f>IF(C1001="","",_xlfn.XLOOKUP(_xlfn.XLOOKUP(C1001,table_Termination[Connector],table_Termination[HV_Siem_Breaker]),Table_Breaker[breaker],Table_Breaker[Description],""))</f>
        <v/>
      </c>
      <c r="AT1001" s="44" t="s">
        <v>283</v>
      </c>
      <c r="AU1001" t="e">
        <f t="shared" si="164"/>
        <v>#N/A</v>
      </c>
      <c r="AV1001" t="e">
        <f t="shared" si="165"/>
        <v>#N/A</v>
      </c>
      <c r="AW1001" s="44" t="str" cm="1">
        <f t="array" ref="AW1001">IF(D1001="","",_xlfn.TOROW(lookup!A1182:A1194))</f>
        <v/>
      </c>
    </row>
    <row r="1002" spans="1:49" x14ac:dyDescent="0.25">
      <c r="A1002" s="56">
        <v>993</v>
      </c>
      <c r="B1002" s="57" t="str">
        <f t="shared" si="161"/>
        <v/>
      </c>
      <c r="C1002" s="58"/>
      <c r="D1002" s="58"/>
      <c r="E1002" s="57"/>
      <c r="F1002" s="57" t="str">
        <f t="shared" si="162"/>
        <v/>
      </c>
      <c r="G1002" s="57"/>
      <c r="H1002" s="59"/>
      <c r="I1002" s="59" t="s">
        <v>183</v>
      </c>
      <c r="J1002" s="59" t="s">
        <v>183</v>
      </c>
      <c r="K1002" s="59"/>
      <c r="L1002" s="60" t="str">
        <f t="shared" si="166"/>
        <v/>
      </c>
      <c r="M1002" s="60" t="str">
        <f t="shared" si="167"/>
        <v/>
      </c>
      <c r="N1002" s="59"/>
      <c r="O1002" s="59"/>
      <c r="P1002" s="61"/>
      <c r="Q1002" s="61"/>
      <c r="R1002" s="62" t="str">
        <f>IF(C1002="","",_xlfn.XLOOKUP(C1002,table_Termination[Connector],table_Termination[Conduit_Size]))</f>
        <v/>
      </c>
      <c r="S1002" s="63" t="str">
        <f>IF(C1002="","",_xlfn.XLOOKUP(C1002,table_Termination[Connector],table_Termination[Wire AWG]))</f>
        <v/>
      </c>
      <c r="T1002" s="64" t="str">
        <f t="shared" si="159"/>
        <v/>
      </c>
      <c r="U1002" s="65" t="str">
        <f>IF(C1002="","",LEFT(_xlfn.XLOOKUP(C1002,table_Termination[Connector],table_Termination[Voltage]),3))</f>
        <v/>
      </c>
      <c r="V1002" s="66" t="str">
        <f t="shared" si="168"/>
        <v/>
      </c>
      <c r="W1002" s="64" t="str" cm="1">
        <f t="array" aca="1" ref="W1002" ca="1">IF(C1002="","",IF(D1002="MCC","------",IF(K1002="","Black",_xlfn.XLOOKUP(K1002,Table_RotateWireColor[circuit],INDIRECT("Table_RotateWireColor["&amp;U1002&amp;"]")))))</f>
        <v/>
      </c>
      <c r="X1002" s="64" t="str" cm="1">
        <f t="array" aca="1" ref="X1002" ca="1">IF(C1002="","",IF(D1002="MCC","-----",IF(AH1002=1,"-",IF(K1002="","Red",_xlfn.XLOOKUP(L1002,Table_RotateWireColor[circuit],INDIRECT("Table_RotateWireColor["&amp;U1002&amp;"]"))))))</f>
        <v/>
      </c>
      <c r="Y1002" s="64" t="str" cm="1">
        <f t="array" aca="1" ref="Y1002" ca="1">IF(C1002="","",IF(D1002="MCC","-----",IF(AH1002&lt;=2,"-",IF(K1002="","Blue",_xlfn.XLOOKUP(M1002,Table_RotateWireColor[circuit],INDIRECT("Table_RotateWireColor["&amp;U1002&amp;"]"))))))</f>
        <v/>
      </c>
      <c r="Z1002" s="64" t="str" cm="1">
        <f t="array" aca="1" ref="Z1002" ca="1">IF(C1002="","",IF(D1002="MCC","-----",IF(AI1002&lt;&gt;1,"-",IF(K1002="","White",_xlfn.XLOOKUP("N",Table_RotateWireColor[circuit],INDIRECT("Table_RotateWireColor["&amp;U1002&amp;"]"))))))</f>
        <v/>
      </c>
      <c r="AA1002" s="64" t="str">
        <f t="shared" si="163"/>
        <v/>
      </c>
      <c r="AB1002" s="67" t="str">
        <f>IF(C1002="","","PWxx-"&amp;_xlfn.XLOOKUP(C1002,table_Termination[Connector],table_Termination[Abbreviation])&amp;"T-xxSALx("&amp;IF(D1002="LFMC",0,IF(D1002="MCC",1,3))&amp;IF(Q1002="Bolt",1,0)&amp;IF(AL1002="None",0,IF(AL1002="1G",1,IF(AL1002="4x4",2,3)))&amp;")")</f>
        <v/>
      </c>
      <c r="AC1002" s="68" t="str">
        <f>IF(D1002="MCC","MC Cable Wire Colors "&amp;_xlfn.XLOOKUP(C1002,table_Termination[Connector],table_Termination[MCC_Wire_Colors]),"")</f>
        <v/>
      </c>
      <c r="AD1002" s="69"/>
      <c r="AG1002" t="e">
        <f>IF(AND(LEFT(C1002,2)="L6",_xlfn.NUMBERVALUE(LEFT(U1002,3))&gt;250),"1ph",_xlfn.XLOOKUP(C1002,table_Termination[Connector],table_Termination[Phasing]))</f>
        <v>#N/A</v>
      </c>
      <c r="AH1002" t="e">
        <f>_xlfn.XLOOKUP('Order Entry'!AG1002,lookup!$O$3:$O$7,lookup!$P$3:$P$7)</f>
        <v>#N/A</v>
      </c>
      <c r="AI1002" t="e">
        <f>_xlfn.XLOOKUP('Order Entry'!AG1002,lookup!$O$3:$O$7,lookup!$Q$3:$Q$7)</f>
        <v>#N/A</v>
      </c>
      <c r="AJ1002">
        <f t="shared" si="160"/>
        <v>0</v>
      </c>
      <c r="AK1002" t="e">
        <f>_xlfn.XLOOKUP(C1002,table_Termination[Connector],table_Termination[Plate_Hole])</f>
        <v>#N/A</v>
      </c>
      <c r="AL1002" t="e">
        <f>_xlfn.XLOOKUP(V1002,lookup!$AD$68:$AD$72,lookup!$AC$68:$AC$72)</f>
        <v>#N/A</v>
      </c>
      <c r="AM1002" s="44" t="str" cm="1">
        <f t="array" ref="AM1002">IF(C1002="","",IF(_xlfn.XLOOKUP(C1002,table_Termination[Connector],table_Termination[Plate_Hole])=1.6,{"4x4","1G"},IF(_xlfn.XLOOKUP(C1002,table_Termination[Connector],table_Termination[Plate_Hole])=2.1,"4x4","None")))</f>
        <v/>
      </c>
      <c r="AO1002" s="44" t="str" cm="1">
        <f t="array" ref="AO1002">IF(AM1002="","None",_xlfn.XLOOKUP(_xlfn.ANCHORARRAY(AM1002),lookup!$AC$68:$AC$72,lookup!$AD$68:$AD$72))</f>
        <v>None</v>
      </c>
      <c r="AQ1002" s="44" t="s">
        <v>283</v>
      </c>
      <c r="AR1002" t="str">
        <f>IF(C1002="","",_xlfn.XLOOKUP(_xlfn.XLOOKUP(C1002,table_Termination[Connector],table_Termination[SQD_Breaker]),Table_Breaker[breaker],Table_Breaker[Description]))</f>
        <v/>
      </c>
      <c r="AS1002" t="str">
        <f>IF(C1002="","",_xlfn.XLOOKUP(_xlfn.XLOOKUP(C1002,table_Termination[Connector],table_Termination[HV_Siem_Breaker]),Table_Breaker[breaker],Table_Breaker[Description],""))</f>
        <v/>
      </c>
      <c r="AT1002" s="44" t="s">
        <v>283</v>
      </c>
      <c r="AU1002" t="e">
        <f t="shared" si="164"/>
        <v>#N/A</v>
      </c>
      <c r="AV1002" t="e">
        <f t="shared" si="165"/>
        <v>#N/A</v>
      </c>
      <c r="AW1002" s="44" t="str" cm="1">
        <f t="array" ref="AW1002">IF(D1002="","",_xlfn.TOROW(lookup!A1183:A1195))</f>
        <v/>
      </c>
    </row>
    <row r="1003" spans="1:49" x14ac:dyDescent="0.25">
      <c r="A1003" s="56">
        <v>994</v>
      </c>
      <c r="B1003" s="57" t="str">
        <f t="shared" si="161"/>
        <v/>
      </c>
      <c r="C1003" s="58"/>
      <c r="D1003" s="58"/>
      <c r="E1003" s="57"/>
      <c r="F1003" s="57" t="str">
        <f t="shared" si="162"/>
        <v/>
      </c>
      <c r="G1003" s="57"/>
      <c r="H1003" s="59"/>
      <c r="I1003" s="59" t="s">
        <v>183</v>
      </c>
      <c r="J1003" s="59" t="s">
        <v>183</v>
      </c>
      <c r="K1003" s="59"/>
      <c r="L1003" s="60" t="str">
        <f t="shared" si="166"/>
        <v/>
      </c>
      <c r="M1003" s="60" t="str">
        <f t="shared" si="167"/>
        <v/>
      </c>
      <c r="N1003" s="59"/>
      <c r="O1003" s="59"/>
      <c r="P1003" s="61"/>
      <c r="Q1003" s="61"/>
      <c r="R1003" s="62" t="str">
        <f>IF(C1003="","",_xlfn.XLOOKUP(C1003,table_Termination[Connector],table_Termination[Conduit_Size]))</f>
        <v/>
      </c>
      <c r="S1003" s="63" t="str">
        <f>IF(C1003="","",_xlfn.XLOOKUP(C1003,table_Termination[Connector],table_Termination[Wire AWG]))</f>
        <v/>
      </c>
      <c r="T1003" s="64" t="str">
        <f t="shared" si="159"/>
        <v/>
      </c>
      <c r="U1003" s="65" t="str">
        <f>IF(C1003="","",LEFT(_xlfn.XLOOKUP(C1003,table_Termination[Connector],table_Termination[Voltage]),3))</f>
        <v/>
      </c>
      <c r="V1003" s="66" t="str">
        <f t="shared" si="168"/>
        <v/>
      </c>
      <c r="W1003" s="64" t="str" cm="1">
        <f t="array" aca="1" ref="W1003" ca="1">IF(C1003="","",IF(D1003="MCC","------",IF(K1003="","Black",_xlfn.XLOOKUP(K1003,Table_RotateWireColor[circuit],INDIRECT("Table_RotateWireColor["&amp;U1003&amp;"]")))))</f>
        <v/>
      </c>
      <c r="X1003" s="64" t="str" cm="1">
        <f t="array" aca="1" ref="X1003" ca="1">IF(C1003="","",IF(D1003="MCC","-----",IF(AH1003=1,"-",IF(K1003="","Red",_xlfn.XLOOKUP(L1003,Table_RotateWireColor[circuit],INDIRECT("Table_RotateWireColor["&amp;U1003&amp;"]"))))))</f>
        <v/>
      </c>
      <c r="Y1003" s="64" t="str" cm="1">
        <f t="array" aca="1" ref="Y1003" ca="1">IF(C1003="","",IF(D1003="MCC","-----",IF(AH1003&lt;=2,"-",IF(K1003="","Blue",_xlfn.XLOOKUP(M1003,Table_RotateWireColor[circuit],INDIRECT("Table_RotateWireColor["&amp;U1003&amp;"]"))))))</f>
        <v/>
      </c>
      <c r="Z1003" s="64" t="str" cm="1">
        <f t="array" aca="1" ref="Z1003" ca="1">IF(C1003="","",IF(D1003="MCC","-----",IF(AI1003&lt;&gt;1,"-",IF(K1003="","White",_xlfn.XLOOKUP("N",Table_RotateWireColor[circuit],INDIRECT("Table_RotateWireColor["&amp;U1003&amp;"]"))))))</f>
        <v/>
      </c>
      <c r="AA1003" s="64" t="str">
        <f t="shared" si="163"/>
        <v/>
      </c>
      <c r="AB1003" s="67" t="str">
        <f>IF(C1003="","","PWxx-"&amp;_xlfn.XLOOKUP(C1003,table_Termination[Connector],table_Termination[Abbreviation])&amp;"T-xxSALx("&amp;IF(D1003="LFMC",0,IF(D1003="MCC",1,3))&amp;IF(Q1003="Bolt",1,0)&amp;IF(AL1003="None",0,IF(AL1003="1G",1,IF(AL1003="4x4",2,3)))&amp;")")</f>
        <v/>
      </c>
      <c r="AC1003" s="68" t="str">
        <f>IF(D1003="MCC","MC Cable Wire Colors "&amp;_xlfn.XLOOKUP(C1003,table_Termination[Connector],table_Termination[MCC_Wire_Colors]),"")</f>
        <v/>
      </c>
      <c r="AD1003" s="69"/>
      <c r="AG1003" t="e">
        <f>IF(AND(LEFT(C1003,2)="L6",_xlfn.NUMBERVALUE(LEFT(U1003,3))&gt;250),"1ph",_xlfn.XLOOKUP(C1003,table_Termination[Connector],table_Termination[Phasing]))</f>
        <v>#N/A</v>
      </c>
      <c r="AH1003" t="e">
        <f>_xlfn.XLOOKUP('Order Entry'!AG1003,lookup!$O$3:$O$7,lookup!$P$3:$P$7)</f>
        <v>#N/A</v>
      </c>
      <c r="AI1003" t="e">
        <f>_xlfn.XLOOKUP('Order Entry'!AG1003,lookup!$O$3:$O$7,lookup!$Q$3:$Q$7)</f>
        <v>#N/A</v>
      </c>
      <c r="AJ1003">
        <f t="shared" si="160"/>
        <v>0</v>
      </c>
      <c r="AK1003" t="e">
        <f>_xlfn.XLOOKUP(C1003,table_Termination[Connector],table_Termination[Plate_Hole])</f>
        <v>#N/A</v>
      </c>
      <c r="AL1003" t="e">
        <f>_xlfn.XLOOKUP(V1003,lookup!$AD$68:$AD$72,lookup!$AC$68:$AC$72)</f>
        <v>#N/A</v>
      </c>
      <c r="AM1003" s="44" t="str" cm="1">
        <f t="array" ref="AM1003">IF(C1003="","",IF(_xlfn.XLOOKUP(C1003,table_Termination[Connector],table_Termination[Plate_Hole])=1.6,{"4x4","1G"},IF(_xlfn.XLOOKUP(C1003,table_Termination[Connector],table_Termination[Plate_Hole])=2.1,"4x4","None")))</f>
        <v/>
      </c>
      <c r="AO1003" s="44" t="str" cm="1">
        <f t="array" ref="AO1003">IF(AM1003="","None",_xlfn.XLOOKUP(_xlfn.ANCHORARRAY(AM1003),lookup!$AC$68:$AC$72,lookup!$AD$68:$AD$72))</f>
        <v>None</v>
      </c>
      <c r="AQ1003" s="44" t="s">
        <v>283</v>
      </c>
      <c r="AR1003" t="str">
        <f>IF(C1003="","",_xlfn.XLOOKUP(_xlfn.XLOOKUP(C1003,table_Termination[Connector],table_Termination[SQD_Breaker]),Table_Breaker[breaker],Table_Breaker[Description]))</f>
        <v/>
      </c>
      <c r="AS1003" t="str">
        <f>IF(C1003="","",_xlfn.XLOOKUP(_xlfn.XLOOKUP(C1003,table_Termination[Connector],table_Termination[HV_Siem_Breaker]),Table_Breaker[breaker],Table_Breaker[Description],""))</f>
        <v/>
      </c>
      <c r="AT1003" s="44" t="s">
        <v>283</v>
      </c>
      <c r="AU1003" t="e">
        <f t="shared" si="164"/>
        <v>#N/A</v>
      </c>
      <c r="AV1003" t="e">
        <f t="shared" si="165"/>
        <v>#N/A</v>
      </c>
      <c r="AW1003" s="44" t="str" cm="1">
        <f t="array" ref="AW1003">IF(D1003="","",_xlfn.TOROW(lookup!A1184:A1196))</f>
        <v/>
      </c>
    </row>
    <row r="1004" spans="1:49" x14ac:dyDescent="0.25">
      <c r="A1004" s="56">
        <v>995</v>
      </c>
      <c r="B1004" s="57" t="str">
        <f t="shared" si="161"/>
        <v/>
      </c>
      <c r="C1004" s="58"/>
      <c r="D1004" s="58"/>
      <c r="E1004" s="57"/>
      <c r="F1004" s="57" t="str">
        <f t="shared" si="162"/>
        <v/>
      </c>
      <c r="G1004" s="57"/>
      <c r="H1004" s="59"/>
      <c r="I1004" s="59" t="s">
        <v>183</v>
      </c>
      <c r="J1004" s="59" t="s">
        <v>183</v>
      </c>
      <c r="K1004" s="59"/>
      <c r="L1004" s="60" t="str">
        <f t="shared" si="166"/>
        <v/>
      </c>
      <c r="M1004" s="60" t="str">
        <f t="shared" si="167"/>
        <v/>
      </c>
      <c r="N1004" s="59"/>
      <c r="O1004" s="59"/>
      <c r="P1004" s="61"/>
      <c r="Q1004" s="61"/>
      <c r="R1004" s="62" t="str">
        <f>IF(C1004="","",_xlfn.XLOOKUP(C1004,table_Termination[Connector],table_Termination[Conduit_Size]))</f>
        <v/>
      </c>
      <c r="S1004" s="63" t="str">
        <f>IF(C1004="","",_xlfn.XLOOKUP(C1004,table_Termination[Connector],table_Termination[Wire AWG]))</f>
        <v/>
      </c>
      <c r="T1004" s="64" t="str">
        <f t="shared" si="159"/>
        <v/>
      </c>
      <c r="U1004" s="65" t="str">
        <f>IF(C1004="","",LEFT(_xlfn.XLOOKUP(C1004,table_Termination[Connector],table_Termination[Voltage]),3))</f>
        <v/>
      </c>
      <c r="V1004" s="66" t="str">
        <f t="shared" si="168"/>
        <v/>
      </c>
      <c r="W1004" s="64" t="str" cm="1">
        <f t="array" aca="1" ref="W1004" ca="1">IF(C1004="","",IF(D1004="MCC","------",IF(K1004="","Black",_xlfn.XLOOKUP(K1004,Table_RotateWireColor[circuit],INDIRECT("Table_RotateWireColor["&amp;U1004&amp;"]")))))</f>
        <v/>
      </c>
      <c r="X1004" s="64" t="str" cm="1">
        <f t="array" aca="1" ref="X1004" ca="1">IF(C1004="","",IF(D1004="MCC","-----",IF(AH1004=1,"-",IF(K1004="","Red",_xlfn.XLOOKUP(L1004,Table_RotateWireColor[circuit],INDIRECT("Table_RotateWireColor["&amp;U1004&amp;"]"))))))</f>
        <v/>
      </c>
      <c r="Y1004" s="64" t="str" cm="1">
        <f t="array" aca="1" ref="Y1004" ca="1">IF(C1004="","",IF(D1004="MCC","-----",IF(AH1004&lt;=2,"-",IF(K1004="","Blue",_xlfn.XLOOKUP(M1004,Table_RotateWireColor[circuit],INDIRECT("Table_RotateWireColor["&amp;U1004&amp;"]"))))))</f>
        <v/>
      </c>
      <c r="Z1004" s="64" t="str" cm="1">
        <f t="array" aca="1" ref="Z1004" ca="1">IF(C1004="","",IF(D1004="MCC","-----",IF(AI1004&lt;&gt;1,"-",IF(K1004="","White",_xlfn.XLOOKUP("N",Table_RotateWireColor[circuit],INDIRECT("Table_RotateWireColor["&amp;U1004&amp;"]"))))))</f>
        <v/>
      </c>
      <c r="AA1004" s="64" t="str">
        <f t="shared" si="163"/>
        <v/>
      </c>
      <c r="AB1004" s="67" t="str">
        <f>IF(C1004="","","PWxx-"&amp;_xlfn.XLOOKUP(C1004,table_Termination[Connector],table_Termination[Abbreviation])&amp;"T-xxSALx("&amp;IF(D1004="LFMC",0,IF(D1004="MCC",1,3))&amp;IF(Q1004="Bolt",1,0)&amp;IF(AL1004="None",0,IF(AL1004="1G",1,IF(AL1004="4x4",2,3)))&amp;")")</f>
        <v/>
      </c>
      <c r="AC1004" s="68" t="str">
        <f>IF(D1004="MCC","MC Cable Wire Colors "&amp;_xlfn.XLOOKUP(C1004,table_Termination[Connector],table_Termination[MCC_Wire_Colors]),"")</f>
        <v/>
      </c>
      <c r="AD1004" s="69"/>
      <c r="AG1004" t="e">
        <f>IF(AND(LEFT(C1004,2)="L6",_xlfn.NUMBERVALUE(LEFT(U1004,3))&gt;250),"1ph",_xlfn.XLOOKUP(C1004,table_Termination[Connector],table_Termination[Phasing]))</f>
        <v>#N/A</v>
      </c>
      <c r="AH1004" t="e">
        <f>_xlfn.XLOOKUP('Order Entry'!AG1004,lookup!$O$3:$O$7,lookup!$P$3:$P$7)</f>
        <v>#N/A</v>
      </c>
      <c r="AI1004" t="e">
        <f>_xlfn.XLOOKUP('Order Entry'!AG1004,lookup!$O$3:$O$7,lookup!$Q$3:$Q$7)</f>
        <v>#N/A</v>
      </c>
      <c r="AJ1004">
        <f t="shared" si="160"/>
        <v>0</v>
      </c>
      <c r="AK1004" t="e">
        <f>_xlfn.XLOOKUP(C1004,table_Termination[Connector],table_Termination[Plate_Hole])</f>
        <v>#N/A</v>
      </c>
      <c r="AL1004" t="e">
        <f>_xlfn.XLOOKUP(V1004,lookup!$AD$68:$AD$72,lookup!$AC$68:$AC$72)</f>
        <v>#N/A</v>
      </c>
      <c r="AM1004" s="44" t="str" cm="1">
        <f t="array" ref="AM1004">IF(C1004="","",IF(_xlfn.XLOOKUP(C1004,table_Termination[Connector],table_Termination[Plate_Hole])=1.6,{"4x4","1G"},IF(_xlfn.XLOOKUP(C1004,table_Termination[Connector],table_Termination[Plate_Hole])=2.1,"4x4","None")))</f>
        <v/>
      </c>
      <c r="AO1004" s="44" t="str" cm="1">
        <f t="array" ref="AO1004">IF(AM1004="","None",_xlfn.XLOOKUP(_xlfn.ANCHORARRAY(AM1004),lookup!$AC$68:$AC$72,lookup!$AD$68:$AD$72))</f>
        <v>None</v>
      </c>
      <c r="AQ1004" s="44" t="s">
        <v>283</v>
      </c>
      <c r="AR1004" t="str">
        <f>IF(C1004="","",_xlfn.XLOOKUP(_xlfn.XLOOKUP(C1004,table_Termination[Connector],table_Termination[SQD_Breaker]),Table_Breaker[breaker],Table_Breaker[Description]))</f>
        <v/>
      </c>
      <c r="AS1004" t="str">
        <f>IF(C1004="","",_xlfn.XLOOKUP(_xlfn.XLOOKUP(C1004,table_Termination[Connector],table_Termination[HV_Siem_Breaker]),Table_Breaker[breaker],Table_Breaker[Description],""))</f>
        <v/>
      </c>
      <c r="AT1004" s="44" t="s">
        <v>283</v>
      </c>
      <c r="AU1004" t="e">
        <f t="shared" si="164"/>
        <v>#N/A</v>
      </c>
      <c r="AV1004" t="e">
        <f t="shared" si="165"/>
        <v>#N/A</v>
      </c>
      <c r="AW1004" s="44" t="str" cm="1">
        <f t="array" ref="AW1004">IF(D1004="","",_xlfn.TOROW(lookup!A1185:A1197))</f>
        <v/>
      </c>
    </row>
    <row r="1005" spans="1:49" x14ac:dyDescent="0.25">
      <c r="A1005" s="56">
        <v>996</v>
      </c>
      <c r="B1005" s="57" t="str">
        <f t="shared" si="161"/>
        <v/>
      </c>
      <c r="C1005" s="58"/>
      <c r="D1005" s="58"/>
      <c r="E1005" s="57"/>
      <c r="F1005" s="57" t="str">
        <f t="shared" si="162"/>
        <v/>
      </c>
      <c r="G1005" s="57"/>
      <c r="H1005" s="59"/>
      <c r="I1005" s="59" t="s">
        <v>183</v>
      </c>
      <c r="J1005" s="59" t="s">
        <v>183</v>
      </c>
      <c r="K1005" s="59"/>
      <c r="L1005" s="60" t="str">
        <f t="shared" si="166"/>
        <v/>
      </c>
      <c r="M1005" s="60" t="str">
        <f t="shared" si="167"/>
        <v/>
      </c>
      <c r="N1005" s="59"/>
      <c r="O1005" s="59"/>
      <c r="P1005" s="61"/>
      <c r="Q1005" s="61"/>
      <c r="R1005" s="62" t="str">
        <f>IF(C1005="","",_xlfn.XLOOKUP(C1005,table_Termination[Connector],table_Termination[Conduit_Size]))</f>
        <v/>
      </c>
      <c r="S1005" s="63" t="str">
        <f>IF(C1005="","",_xlfn.XLOOKUP(C1005,table_Termination[Connector],table_Termination[Wire AWG]))</f>
        <v/>
      </c>
      <c r="T1005" s="64" t="str">
        <f t="shared" si="159"/>
        <v/>
      </c>
      <c r="U1005" s="65" t="str">
        <f>IF(C1005="","",LEFT(_xlfn.XLOOKUP(C1005,table_Termination[Connector],table_Termination[Voltage]),3))</f>
        <v/>
      </c>
      <c r="V1005" s="66" t="str">
        <f t="shared" si="168"/>
        <v/>
      </c>
      <c r="W1005" s="64" t="str" cm="1">
        <f t="array" aca="1" ref="W1005" ca="1">IF(C1005="","",IF(D1005="MCC","------",IF(K1005="","Black",_xlfn.XLOOKUP(K1005,Table_RotateWireColor[circuit],INDIRECT("Table_RotateWireColor["&amp;U1005&amp;"]")))))</f>
        <v/>
      </c>
      <c r="X1005" s="64" t="str" cm="1">
        <f t="array" aca="1" ref="X1005" ca="1">IF(C1005="","",IF(D1005="MCC","-----",IF(AH1005=1,"-",IF(K1005="","Red",_xlfn.XLOOKUP(L1005,Table_RotateWireColor[circuit],INDIRECT("Table_RotateWireColor["&amp;U1005&amp;"]"))))))</f>
        <v/>
      </c>
      <c r="Y1005" s="64" t="str" cm="1">
        <f t="array" aca="1" ref="Y1005" ca="1">IF(C1005="","",IF(D1005="MCC","-----",IF(AH1005&lt;=2,"-",IF(K1005="","Blue",_xlfn.XLOOKUP(M1005,Table_RotateWireColor[circuit],INDIRECT("Table_RotateWireColor["&amp;U1005&amp;"]"))))))</f>
        <v/>
      </c>
      <c r="Z1005" s="64" t="str" cm="1">
        <f t="array" aca="1" ref="Z1005" ca="1">IF(C1005="","",IF(D1005="MCC","-----",IF(AI1005&lt;&gt;1,"-",IF(K1005="","White",_xlfn.XLOOKUP("N",Table_RotateWireColor[circuit],INDIRECT("Table_RotateWireColor["&amp;U1005&amp;"]"))))))</f>
        <v/>
      </c>
      <c r="AA1005" s="64" t="str">
        <f t="shared" si="163"/>
        <v/>
      </c>
      <c r="AB1005" s="67" t="str">
        <f>IF(C1005="","","PWxx-"&amp;_xlfn.XLOOKUP(C1005,table_Termination[Connector],table_Termination[Abbreviation])&amp;"T-xxSALx("&amp;IF(D1005="LFMC",0,IF(D1005="MCC",1,3))&amp;IF(Q1005="Bolt",1,0)&amp;IF(AL1005="None",0,IF(AL1005="1G",1,IF(AL1005="4x4",2,3)))&amp;")")</f>
        <v/>
      </c>
      <c r="AC1005" s="68" t="str">
        <f>IF(D1005="MCC","MC Cable Wire Colors "&amp;_xlfn.XLOOKUP(C1005,table_Termination[Connector],table_Termination[MCC_Wire_Colors]),"")</f>
        <v/>
      </c>
      <c r="AD1005" s="69"/>
      <c r="AG1005" t="e">
        <f>IF(AND(LEFT(C1005,2)="L6",_xlfn.NUMBERVALUE(LEFT(U1005,3))&gt;250),"1ph",_xlfn.XLOOKUP(C1005,table_Termination[Connector],table_Termination[Phasing]))</f>
        <v>#N/A</v>
      </c>
      <c r="AH1005" t="e">
        <f>_xlfn.XLOOKUP('Order Entry'!AG1005,lookup!$O$3:$O$7,lookup!$P$3:$P$7)</f>
        <v>#N/A</v>
      </c>
      <c r="AI1005" t="e">
        <f>_xlfn.XLOOKUP('Order Entry'!AG1005,lookup!$O$3:$O$7,lookup!$Q$3:$Q$7)</f>
        <v>#N/A</v>
      </c>
      <c r="AJ1005">
        <f t="shared" si="160"/>
        <v>0</v>
      </c>
      <c r="AK1005" t="e">
        <f>_xlfn.XLOOKUP(C1005,table_Termination[Connector],table_Termination[Plate_Hole])</f>
        <v>#N/A</v>
      </c>
      <c r="AL1005" t="e">
        <f>_xlfn.XLOOKUP(V1005,lookup!$AD$68:$AD$72,lookup!$AC$68:$AC$72)</f>
        <v>#N/A</v>
      </c>
      <c r="AM1005" s="44" t="str" cm="1">
        <f t="array" ref="AM1005">IF(C1005="","",IF(_xlfn.XLOOKUP(C1005,table_Termination[Connector],table_Termination[Plate_Hole])=1.6,{"4x4","1G"},IF(_xlfn.XLOOKUP(C1005,table_Termination[Connector],table_Termination[Plate_Hole])=2.1,"4x4","None")))</f>
        <v/>
      </c>
      <c r="AO1005" s="44" t="str" cm="1">
        <f t="array" ref="AO1005">IF(AM1005="","None",_xlfn.XLOOKUP(_xlfn.ANCHORARRAY(AM1005),lookup!$AC$68:$AC$72,lookup!$AD$68:$AD$72))</f>
        <v>None</v>
      </c>
      <c r="AQ1005" s="44" t="s">
        <v>283</v>
      </c>
      <c r="AR1005" t="str">
        <f>IF(C1005="","",_xlfn.XLOOKUP(_xlfn.XLOOKUP(C1005,table_Termination[Connector],table_Termination[SQD_Breaker]),Table_Breaker[breaker],Table_Breaker[Description]))</f>
        <v/>
      </c>
      <c r="AS1005" t="str">
        <f>IF(C1005="","",_xlfn.XLOOKUP(_xlfn.XLOOKUP(C1005,table_Termination[Connector],table_Termination[HV_Siem_Breaker]),Table_Breaker[breaker],Table_Breaker[Description],""))</f>
        <v/>
      </c>
      <c r="AT1005" s="44" t="s">
        <v>283</v>
      </c>
      <c r="AU1005" t="e">
        <f t="shared" si="164"/>
        <v>#N/A</v>
      </c>
      <c r="AV1005" t="e">
        <f t="shared" si="165"/>
        <v>#N/A</v>
      </c>
      <c r="AW1005" s="44" t="str" cm="1">
        <f t="array" ref="AW1005">IF(D1005="","",_xlfn.TOROW(lookup!A1186:A1198))</f>
        <v/>
      </c>
    </row>
    <row r="1006" spans="1:49" x14ac:dyDescent="0.25">
      <c r="A1006" s="56">
        <v>997</v>
      </c>
      <c r="B1006" s="57" t="str">
        <f t="shared" si="161"/>
        <v/>
      </c>
      <c r="C1006" s="58"/>
      <c r="D1006" s="58"/>
      <c r="E1006" s="57"/>
      <c r="F1006" s="57" t="str">
        <f t="shared" si="162"/>
        <v/>
      </c>
      <c r="G1006" s="57"/>
      <c r="H1006" s="59"/>
      <c r="I1006" s="59" t="s">
        <v>183</v>
      </c>
      <c r="J1006" s="59" t="s">
        <v>183</v>
      </c>
      <c r="K1006" s="59"/>
      <c r="L1006" s="60" t="str">
        <f t="shared" si="166"/>
        <v/>
      </c>
      <c r="M1006" s="60" t="str">
        <f t="shared" si="167"/>
        <v/>
      </c>
      <c r="N1006" s="59"/>
      <c r="O1006" s="59"/>
      <c r="P1006" s="61"/>
      <c r="Q1006" s="61"/>
      <c r="R1006" s="62" t="str">
        <f>IF(C1006="","",_xlfn.XLOOKUP(C1006,table_Termination[Connector],table_Termination[Conduit_Size]))</f>
        <v/>
      </c>
      <c r="S1006" s="63" t="str">
        <f>IF(C1006="","",_xlfn.XLOOKUP(C1006,table_Termination[Connector],table_Termination[Wire AWG]))</f>
        <v/>
      </c>
      <c r="T1006" s="64" t="str">
        <f t="shared" si="159"/>
        <v/>
      </c>
      <c r="U1006" s="65" t="str">
        <f>IF(C1006="","",LEFT(_xlfn.XLOOKUP(C1006,table_Termination[Connector],table_Termination[Voltage]),3))</f>
        <v/>
      </c>
      <c r="V1006" s="66" t="str">
        <f t="shared" si="168"/>
        <v/>
      </c>
      <c r="W1006" s="64" t="str" cm="1">
        <f t="array" aca="1" ref="W1006" ca="1">IF(C1006="","",IF(D1006="MCC","------",IF(K1006="","Black",_xlfn.XLOOKUP(K1006,Table_RotateWireColor[circuit],INDIRECT("Table_RotateWireColor["&amp;U1006&amp;"]")))))</f>
        <v/>
      </c>
      <c r="X1006" s="64" t="str" cm="1">
        <f t="array" aca="1" ref="X1006" ca="1">IF(C1006="","",IF(D1006="MCC","-----",IF(AH1006=1,"-",IF(K1006="","Red",_xlfn.XLOOKUP(L1006,Table_RotateWireColor[circuit],INDIRECT("Table_RotateWireColor["&amp;U1006&amp;"]"))))))</f>
        <v/>
      </c>
      <c r="Y1006" s="64" t="str" cm="1">
        <f t="array" aca="1" ref="Y1006" ca="1">IF(C1006="","",IF(D1006="MCC","-----",IF(AH1006&lt;=2,"-",IF(K1006="","Blue",_xlfn.XLOOKUP(M1006,Table_RotateWireColor[circuit],INDIRECT("Table_RotateWireColor["&amp;U1006&amp;"]"))))))</f>
        <v/>
      </c>
      <c r="Z1006" s="64" t="str" cm="1">
        <f t="array" aca="1" ref="Z1006" ca="1">IF(C1006="","",IF(D1006="MCC","-----",IF(AI1006&lt;&gt;1,"-",IF(K1006="","White",_xlfn.XLOOKUP("N",Table_RotateWireColor[circuit],INDIRECT("Table_RotateWireColor["&amp;U1006&amp;"]"))))))</f>
        <v/>
      </c>
      <c r="AA1006" s="64" t="str">
        <f t="shared" si="163"/>
        <v/>
      </c>
      <c r="AB1006" s="67" t="str">
        <f>IF(C1006="","","PWxx-"&amp;_xlfn.XLOOKUP(C1006,table_Termination[Connector],table_Termination[Abbreviation])&amp;"T-xxSALx("&amp;IF(D1006="LFMC",0,IF(D1006="MCC",1,3))&amp;IF(Q1006="Bolt",1,0)&amp;IF(AL1006="None",0,IF(AL1006="1G",1,IF(AL1006="4x4",2,3)))&amp;")")</f>
        <v/>
      </c>
      <c r="AC1006" s="68" t="str">
        <f>IF(D1006="MCC","MC Cable Wire Colors "&amp;_xlfn.XLOOKUP(C1006,table_Termination[Connector],table_Termination[MCC_Wire_Colors]),"")</f>
        <v/>
      </c>
      <c r="AD1006" s="69"/>
      <c r="AG1006" t="e">
        <f>IF(AND(LEFT(C1006,2)="L6",_xlfn.NUMBERVALUE(LEFT(U1006,3))&gt;250),"1ph",_xlfn.XLOOKUP(C1006,table_Termination[Connector],table_Termination[Phasing]))</f>
        <v>#N/A</v>
      </c>
      <c r="AH1006" t="e">
        <f>_xlfn.XLOOKUP('Order Entry'!AG1006,lookup!$O$3:$O$7,lookup!$P$3:$P$7)</f>
        <v>#N/A</v>
      </c>
      <c r="AI1006" t="e">
        <f>_xlfn.XLOOKUP('Order Entry'!AG1006,lookup!$O$3:$O$7,lookup!$Q$3:$Q$7)</f>
        <v>#N/A</v>
      </c>
      <c r="AJ1006">
        <f t="shared" si="160"/>
        <v>0</v>
      </c>
      <c r="AK1006" t="e">
        <f>_xlfn.XLOOKUP(C1006,table_Termination[Connector],table_Termination[Plate_Hole])</f>
        <v>#N/A</v>
      </c>
      <c r="AL1006" t="e">
        <f>_xlfn.XLOOKUP(V1006,lookup!$AD$68:$AD$72,lookup!$AC$68:$AC$72)</f>
        <v>#N/A</v>
      </c>
      <c r="AM1006" s="44" t="str" cm="1">
        <f t="array" ref="AM1006">IF(C1006="","",IF(_xlfn.XLOOKUP(C1006,table_Termination[Connector],table_Termination[Plate_Hole])=1.6,{"4x4","1G"},IF(_xlfn.XLOOKUP(C1006,table_Termination[Connector],table_Termination[Plate_Hole])=2.1,"4x4","None")))</f>
        <v/>
      </c>
      <c r="AO1006" s="44" t="str" cm="1">
        <f t="array" ref="AO1006">IF(AM1006="","None",_xlfn.XLOOKUP(_xlfn.ANCHORARRAY(AM1006),lookup!$AC$68:$AC$72,lookup!$AD$68:$AD$72))</f>
        <v>None</v>
      </c>
      <c r="AQ1006" s="44" t="s">
        <v>283</v>
      </c>
      <c r="AR1006" t="str">
        <f>IF(C1006="","",_xlfn.XLOOKUP(_xlfn.XLOOKUP(C1006,table_Termination[Connector],table_Termination[SQD_Breaker]),Table_Breaker[breaker],Table_Breaker[Description]))</f>
        <v/>
      </c>
      <c r="AS1006" t="str">
        <f>IF(C1006="","",_xlfn.XLOOKUP(_xlfn.XLOOKUP(C1006,table_Termination[Connector],table_Termination[HV_Siem_Breaker]),Table_Breaker[breaker],Table_Breaker[Description],""))</f>
        <v/>
      </c>
      <c r="AT1006" s="44" t="s">
        <v>283</v>
      </c>
      <c r="AU1006" t="e">
        <f t="shared" si="164"/>
        <v>#N/A</v>
      </c>
      <c r="AV1006" t="e">
        <f t="shared" si="165"/>
        <v>#N/A</v>
      </c>
      <c r="AW1006" s="44" t="str" cm="1">
        <f t="array" ref="AW1006">IF(D1006="","",_xlfn.TOROW(lookup!A1187:A1199))</f>
        <v/>
      </c>
    </row>
    <row r="1007" spans="1:49" x14ac:dyDescent="0.25">
      <c r="A1007" s="56">
        <v>998</v>
      </c>
      <c r="B1007" s="57" t="str">
        <f t="shared" si="161"/>
        <v/>
      </c>
      <c r="C1007" s="58"/>
      <c r="D1007" s="58"/>
      <c r="E1007" s="57"/>
      <c r="F1007" s="57" t="str">
        <f t="shared" si="162"/>
        <v/>
      </c>
      <c r="G1007" s="57"/>
      <c r="H1007" s="59"/>
      <c r="I1007" s="59" t="s">
        <v>183</v>
      </c>
      <c r="J1007" s="59" t="s">
        <v>183</v>
      </c>
      <c r="K1007" s="59"/>
      <c r="L1007" s="60" t="str">
        <f t="shared" si="166"/>
        <v/>
      </c>
      <c r="M1007" s="60" t="str">
        <f t="shared" si="167"/>
        <v/>
      </c>
      <c r="N1007" s="59"/>
      <c r="O1007" s="59"/>
      <c r="P1007" s="61"/>
      <c r="Q1007" s="61"/>
      <c r="R1007" s="62" t="str">
        <f>IF(C1007="","",_xlfn.XLOOKUP(C1007,table_Termination[Connector],table_Termination[Conduit_Size]))</f>
        <v/>
      </c>
      <c r="S1007" s="63" t="str">
        <f>IF(C1007="","",_xlfn.XLOOKUP(C1007,table_Termination[Connector],table_Termination[Wire AWG]))</f>
        <v/>
      </c>
      <c r="T1007" s="64" t="str">
        <f t="shared" si="159"/>
        <v/>
      </c>
      <c r="U1007" s="65" t="str">
        <f>IF(C1007="","",LEFT(_xlfn.XLOOKUP(C1007,table_Termination[Connector],table_Termination[Voltage]),3))</f>
        <v/>
      </c>
      <c r="V1007" s="66" t="str">
        <f t="shared" si="168"/>
        <v/>
      </c>
      <c r="W1007" s="64" t="str" cm="1">
        <f t="array" aca="1" ref="W1007" ca="1">IF(C1007="","",IF(D1007="MCC","------",IF(K1007="","Black",_xlfn.XLOOKUP(K1007,Table_RotateWireColor[circuit],INDIRECT("Table_RotateWireColor["&amp;U1007&amp;"]")))))</f>
        <v/>
      </c>
      <c r="X1007" s="64" t="str" cm="1">
        <f t="array" aca="1" ref="X1007" ca="1">IF(C1007="","",IF(D1007="MCC","-----",IF(AH1007=1,"-",IF(K1007="","Red",_xlfn.XLOOKUP(L1007,Table_RotateWireColor[circuit],INDIRECT("Table_RotateWireColor["&amp;U1007&amp;"]"))))))</f>
        <v/>
      </c>
      <c r="Y1007" s="64" t="str" cm="1">
        <f t="array" aca="1" ref="Y1007" ca="1">IF(C1007="","",IF(D1007="MCC","-----",IF(AH1007&lt;=2,"-",IF(K1007="","Blue",_xlfn.XLOOKUP(M1007,Table_RotateWireColor[circuit],INDIRECT("Table_RotateWireColor["&amp;U1007&amp;"]"))))))</f>
        <v/>
      </c>
      <c r="Z1007" s="64" t="str" cm="1">
        <f t="array" aca="1" ref="Z1007" ca="1">IF(C1007="","",IF(D1007="MCC","-----",IF(AI1007&lt;&gt;1,"-",IF(K1007="","White",_xlfn.XLOOKUP("N",Table_RotateWireColor[circuit],INDIRECT("Table_RotateWireColor["&amp;U1007&amp;"]"))))))</f>
        <v/>
      </c>
      <c r="AA1007" s="64" t="str">
        <f t="shared" si="163"/>
        <v/>
      </c>
      <c r="AB1007" s="67" t="str">
        <f>IF(C1007="","","PWxx-"&amp;_xlfn.XLOOKUP(C1007,table_Termination[Connector],table_Termination[Abbreviation])&amp;"T-xxSALx("&amp;IF(D1007="LFMC",0,IF(D1007="MCC",1,3))&amp;IF(Q1007="Bolt",1,0)&amp;IF(AL1007="None",0,IF(AL1007="1G",1,IF(AL1007="4x4",2,3)))&amp;")")</f>
        <v/>
      </c>
      <c r="AC1007" s="68" t="str">
        <f>IF(D1007="MCC","MC Cable Wire Colors "&amp;_xlfn.XLOOKUP(C1007,table_Termination[Connector],table_Termination[MCC_Wire_Colors]),"")</f>
        <v/>
      </c>
      <c r="AD1007" s="69"/>
      <c r="AG1007" t="e">
        <f>IF(AND(LEFT(C1007,2)="L6",_xlfn.NUMBERVALUE(LEFT(U1007,3))&gt;250),"1ph",_xlfn.XLOOKUP(C1007,table_Termination[Connector],table_Termination[Phasing]))</f>
        <v>#N/A</v>
      </c>
      <c r="AH1007" t="e">
        <f>_xlfn.XLOOKUP('Order Entry'!AG1007,lookup!$O$3:$O$7,lookup!$P$3:$P$7)</f>
        <v>#N/A</v>
      </c>
      <c r="AI1007" t="e">
        <f>_xlfn.XLOOKUP('Order Entry'!AG1007,lookup!$O$3:$O$7,lookup!$Q$3:$Q$7)</f>
        <v>#N/A</v>
      </c>
      <c r="AJ1007">
        <f t="shared" si="160"/>
        <v>0</v>
      </c>
      <c r="AK1007" t="e">
        <f>_xlfn.XLOOKUP(C1007,table_Termination[Connector],table_Termination[Plate_Hole])</f>
        <v>#N/A</v>
      </c>
      <c r="AL1007" t="e">
        <f>_xlfn.XLOOKUP(V1007,lookup!$AD$68:$AD$72,lookup!$AC$68:$AC$72)</f>
        <v>#N/A</v>
      </c>
      <c r="AM1007" s="44" t="str" cm="1">
        <f t="array" ref="AM1007">IF(C1007="","",IF(_xlfn.XLOOKUP(C1007,table_Termination[Connector],table_Termination[Plate_Hole])=1.6,{"4x4","1G"},IF(_xlfn.XLOOKUP(C1007,table_Termination[Connector],table_Termination[Plate_Hole])=2.1,"4x4","None")))</f>
        <v/>
      </c>
      <c r="AO1007" s="44" t="str" cm="1">
        <f t="array" ref="AO1007">IF(AM1007="","None",_xlfn.XLOOKUP(_xlfn.ANCHORARRAY(AM1007),lookup!$AC$68:$AC$72,lookup!$AD$68:$AD$72))</f>
        <v>None</v>
      </c>
      <c r="AQ1007" s="44" t="s">
        <v>283</v>
      </c>
      <c r="AR1007" t="str">
        <f>IF(C1007="","",_xlfn.XLOOKUP(_xlfn.XLOOKUP(C1007,table_Termination[Connector],table_Termination[SQD_Breaker]),Table_Breaker[breaker],Table_Breaker[Description]))</f>
        <v/>
      </c>
      <c r="AS1007" t="str">
        <f>IF(C1007="","",_xlfn.XLOOKUP(_xlfn.XLOOKUP(C1007,table_Termination[Connector],table_Termination[HV_Siem_Breaker]),Table_Breaker[breaker],Table_Breaker[Description],""))</f>
        <v/>
      </c>
      <c r="AT1007" s="44" t="s">
        <v>283</v>
      </c>
      <c r="AU1007" t="e">
        <f t="shared" si="164"/>
        <v>#N/A</v>
      </c>
      <c r="AV1007" t="e">
        <f t="shared" si="165"/>
        <v>#N/A</v>
      </c>
      <c r="AW1007" s="44" t="str" cm="1">
        <f t="array" ref="AW1007">IF(D1007="","",_xlfn.TOROW(lookup!A1188:A1200))</f>
        <v/>
      </c>
    </row>
    <row r="1008" spans="1:49" x14ac:dyDescent="0.25">
      <c r="A1008" s="56">
        <v>999</v>
      </c>
      <c r="B1008" s="57" t="str">
        <f t="shared" si="161"/>
        <v/>
      </c>
      <c r="C1008" s="58"/>
      <c r="D1008" s="58"/>
      <c r="E1008" s="57"/>
      <c r="F1008" s="57" t="str">
        <f t="shared" si="162"/>
        <v/>
      </c>
      <c r="G1008" s="57"/>
      <c r="H1008" s="59"/>
      <c r="I1008" s="59" t="s">
        <v>183</v>
      </c>
      <c r="J1008" s="59" t="s">
        <v>183</v>
      </c>
      <c r="K1008" s="59"/>
      <c r="L1008" s="60" t="str">
        <f t="shared" si="166"/>
        <v/>
      </c>
      <c r="M1008" s="60" t="str">
        <f t="shared" si="167"/>
        <v/>
      </c>
      <c r="N1008" s="59"/>
      <c r="O1008" s="59"/>
      <c r="P1008" s="61"/>
      <c r="Q1008" s="61"/>
      <c r="R1008" s="62" t="str">
        <f>IF(C1008="","",_xlfn.XLOOKUP(C1008,table_Termination[Connector],table_Termination[Conduit_Size]))</f>
        <v/>
      </c>
      <c r="S1008" s="63" t="str">
        <f>IF(C1008="","",_xlfn.XLOOKUP(C1008,table_Termination[Connector],table_Termination[Wire AWG]))</f>
        <v/>
      </c>
      <c r="T1008" s="64" t="str">
        <f t="shared" si="159"/>
        <v/>
      </c>
      <c r="U1008" s="65" t="str">
        <f>IF(C1008="","",LEFT(_xlfn.XLOOKUP(C1008,table_Termination[Connector],table_Termination[Voltage]),3))</f>
        <v/>
      </c>
      <c r="V1008" s="66" t="str">
        <f t="shared" si="168"/>
        <v/>
      </c>
      <c r="W1008" s="64" t="str" cm="1">
        <f t="array" aca="1" ref="W1008" ca="1">IF(C1008="","",IF(D1008="MCC","------",IF(K1008="","Black",_xlfn.XLOOKUP(K1008,Table_RotateWireColor[circuit],INDIRECT("Table_RotateWireColor["&amp;U1008&amp;"]")))))</f>
        <v/>
      </c>
      <c r="X1008" s="64" t="str" cm="1">
        <f t="array" aca="1" ref="X1008" ca="1">IF(C1008="","",IF(D1008="MCC","-----",IF(AH1008=1,"-",IF(K1008="","Red",_xlfn.XLOOKUP(L1008,Table_RotateWireColor[circuit],INDIRECT("Table_RotateWireColor["&amp;U1008&amp;"]"))))))</f>
        <v/>
      </c>
      <c r="Y1008" s="64" t="str" cm="1">
        <f t="array" aca="1" ref="Y1008" ca="1">IF(C1008="","",IF(D1008="MCC","-----",IF(AH1008&lt;=2,"-",IF(K1008="","Blue",_xlfn.XLOOKUP(M1008,Table_RotateWireColor[circuit],INDIRECT("Table_RotateWireColor["&amp;U1008&amp;"]"))))))</f>
        <v/>
      </c>
      <c r="Z1008" s="64" t="str" cm="1">
        <f t="array" aca="1" ref="Z1008" ca="1">IF(C1008="","",IF(D1008="MCC","-----",IF(AI1008&lt;&gt;1,"-",IF(K1008="","White",_xlfn.XLOOKUP("N",Table_RotateWireColor[circuit],INDIRECT("Table_RotateWireColor["&amp;U1008&amp;"]"))))))</f>
        <v/>
      </c>
      <c r="AA1008" s="64" t="str">
        <f t="shared" si="163"/>
        <v/>
      </c>
      <c r="AB1008" s="67" t="str">
        <f>IF(C1008="","","PWxx-"&amp;_xlfn.XLOOKUP(C1008,table_Termination[Connector],table_Termination[Abbreviation])&amp;"T-xxSALx("&amp;IF(D1008="LFMC",0,IF(D1008="MCC",1,3))&amp;IF(Q1008="Bolt",1,0)&amp;IF(AL1008="None",0,IF(AL1008="1G",1,IF(AL1008="4x4",2,3)))&amp;")")</f>
        <v/>
      </c>
      <c r="AC1008" s="68" t="str">
        <f>IF(D1008="MCC","MC Cable Wire Colors "&amp;_xlfn.XLOOKUP(C1008,table_Termination[Connector],table_Termination[MCC_Wire_Colors]),"")</f>
        <v/>
      </c>
      <c r="AD1008" s="69"/>
      <c r="AG1008" t="e">
        <f>IF(AND(LEFT(C1008,2)="L6",_xlfn.NUMBERVALUE(LEFT(U1008,3))&gt;250),"1ph",_xlfn.XLOOKUP(C1008,table_Termination[Connector],table_Termination[Phasing]))</f>
        <v>#N/A</v>
      </c>
      <c r="AH1008" t="e">
        <f>_xlfn.XLOOKUP('Order Entry'!AG1008,lookup!$O$3:$O$7,lookup!$P$3:$P$7)</f>
        <v>#N/A</v>
      </c>
      <c r="AI1008" t="e">
        <f>_xlfn.XLOOKUP('Order Entry'!AG1008,lookup!$O$3:$O$7,lookup!$Q$3:$Q$7)</f>
        <v>#N/A</v>
      </c>
      <c r="AJ1008">
        <f t="shared" si="160"/>
        <v>0</v>
      </c>
      <c r="AK1008" t="e">
        <f>_xlfn.XLOOKUP(C1008,table_Termination[Connector],table_Termination[Plate_Hole])</f>
        <v>#N/A</v>
      </c>
      <c r="AL1008" t="e">
        <f>_xlfn.XLOOKUP(V1008,lookup!$AD$68:$AD$72,lookup!$AC$68:$AC$72)</f>
        <v>#N/A</v>
      </c>
      <c r="AM1008" s="44" t="str" cm="1">
        <f t="array" ref="AM1008">IF(C1008="","",IF(_xlfn.XLOOKUP(C1008,table_Termination[Connector],table_Termination[Plate_Hole])=1.6,{"4x4","1G"},IF(_xlfn.XLOOKUP(C1008,table_Termination[Connector],table_Termination[Plate_Hole])=2.1,"4x4","None")))</f>
        <v/>
      </c>
      <c r="AO1008" s="44" t="str" cm="1">
        <f t="array" ref="AO1008">IF(AM1008="","None",_xlfn.XLOOKUP(_xlfn.ANCHORARRAY(AM1008),lookup!$AC$68:$AC$72,lookup!$AD$68:$AD$72))</f>
        <v>None</v>
      </c>
      <c r="AQ1008" s="44" t="s">
        <v>283</v>
      </c>
      <c r="AR1008" t="str">
        <f>IF(C1008="","",_xlfn.XLOOKUP(_xlfn.XLOOKUP(C1008,table_Termination[Connector],table_Termination[SQD_Breaker]),Table_Breaker[breaker],Table_Breaker[Description]))</f>
        <v/>
      </c>
      <c r="AS1008" t="str">
        <f>IF(C1008="","",_xlfn.XLOOKUP(_xlfn.XLOOKUP(C1008,table_Termination[Connector],table_Termination[HV_Siem_Breaker]),Table_Breaker[breaker],Table_Breaker[Description],""))</f>
        <v/>
      </c>
      <c r="AT1008" s="44" t="s">
        <v>283</v>
      </c>
      <c r="AU1008" t="e">
        <f t="shared" si="164"/>
        <v>#N/A</v>
      </c>
      <c r="AV1008" t="e">
        <f t="shared" si="165"/>
        <v>#N/A</v>
      </c>
      <c r="AW1008" s="44" t="str" cm="1">
        <f t="array" ref="AW1008">IF(D1008="","",_xlfn.TOROW(lookup!A1189:A1201))</f>
        <v/>
      </c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</sheetData>
  <sheetProtection algorithmName="SHA-512" hashValue="ZnZ+p6eKWbiUao86BsiKXxtGX3TNXhygpPHz9lJIUBLUjf6mLzD6kDrjrfa2UFehLx6s4jtrd9Tpp9KqzplAzA==" saltValue="sSkUErQIRm4yCRYq/Pu8ig==" spinCount="100000" sheet="1" objects="1" scenarios="1"/>
  <mergeCells count="4">
    <mergeCell ref="E6:I6"/>
    <mergeCell ref="E5:I5"/>
    <mergeCell ref="E4:I4"/>
    <mergeCell ref="G7:O7"/>
  </mergeCells>
  <phoneticPr fontId="8" type="noConversion"/>
  <dataValidations count="7">
    <dataValidation type="whole" allowBlank="1" showInputMessage="1" showErrorMessage="1" sqref="E10:F1008" xr:uid="{2B3A1597-73FE-48B4-AF25-1D8F2B38B5E5}">
      <formula1>0</formula1>
      <formula2>250</formula2>
    </dataValidation>
    <dataValidation type="list" allowBlank="1" showInputMessage="1" showErrorMessage="1" sqref="V10:V1008" xr:uid="{A8C79F70-9E9F-40E7-B9EA-AFEA055E78FA}">
      <formula1>$AO10:$AP10</formula1>
    </dataValidation>
    <dataValidation type="list" allowBlank="1" showInputMessage="1" showErrorMessage="1" sqref="G10:G1008" xr:uid="{471E46E9-8CF0-4CBD-874E-675BC6422343}">
      <formula1>_xlfn.ANCHORARRAY($AW10)</formula1>
    </dataValidation>
    <dataValidation type="list" allowBlank="1" showInputMessage="1" showErrorMessage="1" sqref="Q10:Q1008" xr:uid="{C332E48F-CFCF-4960-B2EB-6AB97071F405}">
      <formula1>$AT10:$AV10</formula1>
    </dataValidation>
    <dataValidation type="list" allowBlank="1" showInputMessage="1" showErrorMessage="1" sqref="P10:P1008" xr:uid="{180F17CA-622B-475D-95A2-5BE37DA174C4}">
      <formula1>$AQ10:$AS10</formula1>
    </dataValidation>
    <dataValidation type="list" allowBlank="1" showInputMessage="1" showErrorMessage="1" sqref="P10:P1008" xr:uid="{9A053685-5B26-4227-B9CA-5BEDC27991D6}">
      <formula1>$AQ11:$AS11</formula1>
    </dataValidation>
    <dataValidation type="whole" allowBlank="1" showInputMessage="1" showErrorMessage="1" sqref="S10:T1008" xr:uid="{0E8E6554-A5FA-41BA-B341-0330952C7862}">
      <formula1>2</formula1>
      <formula2>10</formula2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129F0B7-3A04-421C-8D78-2D968D3F44A0}">
          <x14:formula1>
            <xm:f>lookup!$B$2:$B$26</xm:f>
          </x14:formula1>
          <xm:sqref>C1009:C1014</xm:sqref>
        </x14:dataValidation>
        <x14:dataValidation type="list" allowBlank="1" showInputMessage="1" showErrorMessage="1" xr:uid="{F84BC4D9-2A08-4A1D-AAFC-C4BEF360E0D4}">
          <x14:formula1>
            <xm:f>lookup!$B$3:$B$27</xm:f>
          </x14:formula1>
          <xm:sqref>C10:C1008</xm:sqref>
        </x14:dataValidation>
        <x14:dataValidation type="list" allowBlank="1" showInputMessage="1" showErrorMessage="1" prompt="FMC -- Flexible Metal Conduit (RWS, Greenfield)_x000a__x000a_LFMC -- LIquid Tite Flexible Metal Conduit_x000a_" xr:uid="{4B89EE7F-891B-45DD-AC95-E6660A14F329}">
          <x14:formula1>
            <xm:f>lookup!$J$146:$J$147</xm:f>
          </x14:formula1>
          <xm:sqref>D10</xm:sqref>
        </x14:dataValidation>
        <x14:dataValidation type="list" allowBlank="1" showErrorMessage="1" prompt="MCC -- Metal Clad Cable (MC Cable)_x000a__x000a_FMC -- Flexible Metal Conduit (RWS, Greenfield)_x000a__x000a_LFMC -- LIquid Tite Flexible Metal Conduit_x000a_" xr:uid="{E3D1A69D-FC1E-4BA5-B4D0-CE8E3041A82B}">
          <x14:formula1>
            <xm:f>lookup!$J$146:$J$147</xm:f>
          </x14:formula1>
          <xm:sqref>D11:D1008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44D3-9E42-4AC6-954D-65BCCAA42B39}">
  <sheetPr codeName="Sheet2"/>
  <dimension ref="A1:AD302"/>
  <sheetViews>
    <sheetView workbookViewId="0">
      <selection activeCell="L13" sqref="L13"/>
    </sheetView>
  </sheetViews>
  <sheetFormatPr defaultRowHeight="15" x14ac:dyDescent="0.25"/>
  <cols>
    <col min="1" max="1" width="21.7109375" customWidth="1"/>
    <col min="2" max="2" width="81.5703125" bestFit="1" customWidth="1"/>
    <col min="3" max="3" width="11.28515625" customWidth="1"/>
    <col min="4" max="4" width="12" customWidth="1"/>
    <col min="5" max="6" width="10.5703125" customWidth="1"/>
    <col min="7" max="7" width="13.28515625" customWidth="1"/>
    <col min="8" max="8" width="11.42578125" customWidth="1"/>
    <col min="9" max="9" width="15.140625" bestFit="1" customWidth="1"/>
    <col min="10" max="10" width="34.85546875" bestFit="1" customWidth="1"/>
    <col min="11" max="11" width="30.140625" bestFit="1" customWidth="1"/>
    <col min="12" max="12" width="11.7109375" bestFit="1" customWidth="1"/>
    <col min="13" max="24" width="12" bestFit="1" customWidth="1"/>
    <col min="25" max="25" width="7.28515625" bestFit="1" customWidth="1"/>
    <col min="26" max="26" width="8.140625" bestFit="1" customWidth="1"/>
    <col min="27" max="28" width="7.28515625" bestFit="1" customWidth="1"/>
  </cols>
  <sheetData>
    <row r="1" spans="1:17" x14ac:dyDescent="0.25">
      <c r="A1" s="8" t="s">
        <v>274</v>
      </c>
    </row>
    <row r="2" spans="1:17" x14ac:dyDescent="0.25">
      <c r="A2" t="s">
        <v>190</v>
      </c>
      <c r="B2" t="s">
        <v>189</v>
      </c>
      <c r="C2" t="s">
        <v>485</v>
      </c>
      <c r="D2" t="s">
        <v>193</v>
      </c>
      <c r="E2" t="s">
        <v>0</v>
      </c>
      <c r="F2" t="s">
        <v>186</v>
      </c>
      <c r="G2" t="s">
        <v>187</v>
      </c>
      <c r="H2" t="s">
        <v>188</v>
      </c>
      <c r="I2" t="s">
        <v>269</v>
      </c>
      <c r="J2" t="s">
        <v>290</v>
      </c>
      <c r="K2" t="s">
        <v>295</v>
      </c>
      <c r="L2" t="s">
        <v>575</v>
      </c>
      <c r="M2" t="s">
        <v>576</v>
      </c>
      <c r="P2" t="s">
        <v>477</v>
      </c>
      <c r="Q2" t="s">
        <v>478</v>
      </c>
    </row>
    <row r="3" spans="1:17" x14ac:dyDescent="0.25">
      <c r="A3" t="s">
        <v>43</v>
      </c>
      <c r="B3" t="s">
        <v>44</v>
      </c>
      <c r="C3" t="s">
        <v>44</v>
      </c>
      <c r="D3" s="4">
        <v>1</v>
      </c>
      <c r="E3" s="4">
        <v>6</v>
      </c>
      <c r="F3" s="4" t="s">
        <v>9</v>
      </c>
      <c r="G3" s="4" t="s">
        <v>310</v>
      </c>
      <c r="H3" s="4">
        <v>60</v>
      </c>
      <c r="I3" s="4"/>
      <c r="J3" s="4">
        <v>0.75</v>
      </c>
      <c r="K3" t="s">
        <v>471</v>
      </c>
      <c r="L3" s="4" t="s">
        <v>45</v>
      </c>
      <c r="M3" s="4" t="s">
        <v>502</v>
      </c>
      <c r="O3" t="s">
        <v>9</v>
      </c>
      <c r="P3">
        <v>3</v>
      </c>
      <c r="Q3">
        <v>0</v>
      </c>
    </row>
    <row r="4" spans="1:17" x14ac:dyDescent="0.25">
      <c r="A4" t="s">
        <v>46</v>
      </c>
      <c r="B4" t="s">
        <v>47</v>
      </c>
      <c r="C4" t="s">
        <v>47</v>
      </c>
      <c r="D4" s="4">
        <v>2</v>
      </c>
      <c r="E4" s="4">
        <v>6</v>
      </c>
      <c r="F4" s="4" t="s">
        <v>9</v>
      </c>
      <c r="G4" s="4" t="s">
        <v>310</v>
      </c>
      <c r="H4" s="4">
        <v>60</v>
      </c>
      <c r="I4" s="4" t="s">
        <v>481</v>
      </c>
      <c r="J4" s="4">
        <v>0.75</v>
      </c>
      <c r="K4" t="s">
        <v>471</v>
      </c>
      <c r="L4" s="4" t="s">
        <v>45</v>
      </c>
      <c r="M4" s="4" t="s">
        <v>502</v>
      </c>
      <c r="O4" t="s">
        <v>21</v>
      </c>
      <c r="P4">
        <v>3</v>
      </c>
      <c r="Q4">
        <v>1</v>
      </c>
    </row>
    <row r="5" spans="1:17" x14ac:dyDescent="0.25">
      <c r="A5" t="s">
        <v>596</v>
      </c>
      <c r="B5" t="s">
        <v>597</v>
      </c>
      <c r="C5" t="s">
        <v>597</v>
      </c>
      <c r="D5" s="4"/>
      <c r="E5" s="4">
        <v>10</v>
      </c>
      <c r="F5" s="4" t="s">
        <v>21</v>
      </c>
      <c r="G5" s="4" t="s">
        <v>311</v>
      </c>
      <c r="H5" s="4">
        <v>20</v>
      </c>
      <c r="I5" s="4"/>
      <c r="J5" s="4">
        <v>0.5</v>
      </c>
      <c r="K5" t="s">
        <v>247</v>
      </c>
      <c r="L5" s="4" t="s">
        <v>438</v>
      </c>
      <c r="M5" s="4" t="s">
        <v>437</v>
      </c>
      <c r="O5" t="s">
        <v>29</v>
      </c>
      <c r="P5">
        <v>1</v>
      </c>
      <c r="Q5">
        <v>1</v>
      </c>
    </row>
    <row r="6" spans="1:17" x14ac:dyDescent="0.25">
      <c r="A6" t="s">
        <v>595</v>
      </c>
      <c r="B6" t="s">
        <v>48</v>
      </c>
      <c r="C6" t="s">
        <v>48</v>
      </c>
      <c r="D6" s="4">
        <v>3</v>
      </c>
      <c r="E6" s="4">
        <v>10</v>
      </c>
      <c r="F6" s="4" t="s">
        <v>21</v>
      </c>
      <c r="G6" s="4" t="s">
        <v>311</v>
      </c>
      <c r="H6" s="4">
        <v>30</v>
      </c>
      <c r="I6" s="4"/>
      <c r="J6" s="4">
        <v>0.5</v>
      </c>
      <c r="K6" t="s">
        <v>247</v>
      </c>
      <c r="L6" s="4" t="s">
        <v>360</v>
      </c>
      <c r="M6" s="4" t="s">
        <v>26</v>
      </c>
      <c r="O6" t="s">
        <v>3</v>
      </c>
      <c r="P6">
        <v>2</v>
      </c>
      <c r="Q6">
        <v>0</v>
      </c>
    </row>
    <row r="7" spans="1:17" x14ac:dyDescent="0.25">
      <c r="A7" t="s">
        <v>49</v>
      </c>
      <c r="B7" t="s">
        <v>50</v>
      </c>
      <c r="C7" t="s">
        <v>50</v>
      </c>
      <c r="D7" s="4">
        <v>4</v>
      </c>
      <c r="E7" s="4">
        <v>10</v>
      </c>
      <c r="F7" s="4" t="s">
        <v>21</v>
      </c>
      <c r="G7" s="4" t="s">
        <v>311</v>
      </c>
      <c r="H7" s="4">
        <v>30</v>
      </c>
      <c r="I7" s="4" t="s">
        <v>482</v>
      </c>
      <c r="J7" s="4">
        <v>0.5</v>
      </c>
      <c r="K7" t="s">
        <v>247</v>
      </c>
      <c r="L7" s="4" t="s">
        <v>360</v>
      </c>
      <c r="M7" s="4" t="s">
        <v>26</v>
      </c>
      <c r="O7" t="s">
        <v>654</v>
      </c>
      <c r="P7">
        <v>2</v>
      </c>
      <c r="Q7">
        <v>1</v>
      </c>
    </row>
    <row r="8" spans="1:17" x14ac:dyDescent="0.25">
      <c r="A8" t="s">
        <v>51</v>
      </c>
      <c r="B8" t="s">
        <v>52</v>
      </c>
      <c r="C8" t="s">
        <v>52</v>
      </c>
      <c r="D8" s="4">
        <v>5</v>
      </c>
      <c r="E8" s="4">
        <v>6</v>
      </c>
      <c r="F8" s="4" t="s">
        <v>21</v>
      </c>
      <c r="G8" s="4" t="s">
        <v>312</v>
      </c>
      <c r="H8" s="4">
        <v>60</v>
      </c>
      <c r="I8" s="4"/>
      <c r="J8" s="4">
        <v>1</v>
      </c>
      <c r="K8" t="s">
        <v>247</v>
      </c>
      <c r="L8" s="4" t="s">
        <v>362</v>
      </c>
      <c r="M8" s="4" t="s">
        <v>53</v>
      </c>
    </row>
    <row r="9" spans="1:17" x14ac:dyDescent="0.25">
      <c r="A9" t="s">
        <v>54</v>
      </c>
      <c r="B9" t="s">
        <v>55</v>
      </c>
      <c r="C9" t="s">
        <v>55</v>
      </c>
      <c r="D9" s="4">
        <v>6</v>
      </c>
      <c r="E9" s="4">
        <v>6</v>
      </c>
      <c r="F9" s="4" t="s">
        <v>21</v>
      </c>
      <c r="G9" s="4" t="s">
        <v>313</v>
      </c>
      <c r="H9" s="4">
        <v>60</v>
      </c>
      <c r="I9" s="4"/>
      <c r="J9" s="4">
        <v>1</v>
      </c>
      <c r="K9" t="s">
        <v>247</v>
      </c>
      <c r="L9" s="4" t="s">
        <v>45</v>
      </c>
      <c r="M9" s="4" t="s">
        <v>502</v>
      </c>
    </row>
    <row r="10" spans="1:17" x14ac:dyDescent="0.25">
      <c r="A10" t="s">
        <v>308</v>
      </c>
      <c r="B10" t="s">
        <v>309</v>
      </c>
      <c r="C10" t="s">
        <v>309</v>
      </c>
      <c r="D10" s="4">
        <v>7</v>
      </c>
      <c r="E10" s="4">
        <v>6</v>
      </c>
      <c r="F10" s="4" t="s">
        <v>21</v>
      </c>
      <c r="G10" s="4" t="s">
        <v>313</v>
      </c>
      <c r="H10" s="4">
        <v>60</v>
      </c>
      <c r="I10" s="4" t="s">
        <v>481</v>
      </c>
      <c r="J10" s="4">
        <v>1</v>
      </c>
      <c r="K10" s="7" t="s">
        <v>247</v>
      </c>
      <c r="L10" s="4" t="s">
        <v>45</v>
      </c>
      <c r="M10" s="4" t="s">
        <v>502</v>
      </c>
    </row>
    <row r="11" spans="1:17" x14ac:dyDescent="0.25">
      <c r="A11" t="s">
        <v>600</v>
      </c>
      <c r="B11" t="s">
        <v>601</v>
      </c>
      <c r="C11" t="s">
        <v>601</v>
      </c>
      <c r="D11" s="4"/>
      <c r="E11" s="4">
        <v>2</v>
      </c>
      <c r="F11" s="4" t="s">
        <v>21</v>
      </c>
      <c r="G11" s="4" t="s">
        <v>602</v>
      </c>
      <c r="H11" s="4">
        <v>100</v>
      </c>
      <c r="I11" s="4"/>
      <c r="J11" s="4">
        <v>1.25</v>
      </c>
      <c r="K11" s="7" t="s">
        <v>247</v>
      </c>
      <c r="L11" s="4" t="s">
        <v>656</v>
      </c>
      <c r="M11" s="4" t="s">
        <v>603</v>
      </c>
    </row>
    <row r="12" spans="1:17" x14ac:dyDescent="0.25">
      <c r="A12" t="s">
        <v>27</v>
      </c>
      <c r="B12" t="s">
        <v>28</v>
      </c>
      <c r="C12" t="s">
        <v>486</v>
      </c>
      <c r="D12" s="4">
        <v>8</v>
      </c>
      <c r="E12" s="4">
        <v>10</v>
      </c>
      <c r="F12" s="4" t="s">
        <v>29</v>
      </c>
      <c r="G12" s="6" t="s">
        <v>314</v>
      </c>
      <c r="H12" s="4">
        <v>20</v>
      </c>
      <c r="I12" s="4">
        <v>1.6</v>
      </c>
      <c r="J12" s="4">
        <v>0.5</v>
      </c>
      <c r="K12" t="s">
        <v>243</v>
      </c>
      <c r="L12" s="4" t="s">
        <v>30</v>
      </c>
      <c r="M12" s="4" t="s">
        <v>502</v>
      </c>
    </row>
    <row r="13" spans="1:17" x14ac:dyDescent="0.25">
      <c r="A13" t="s">
        <v>31</v>
      </c>
      <c r="B13" t="s">
        <v>32</v>
      </c>
      <c r="C13" t="s">
        <v>487</v>
      </c>
      <c r="D13" s="4">
        <v>9</v>
      </c>
      <c r="E13" s="4">
        <v>10</v>
      </c>
      <c r="F13" s="4" t="s">
        <v>29</v>
      </c>
      <c r="G13" s="6" t="s">
        <v>314</v>
      </c>
      <c r="H13" s="4">
        <v>30</v>
      </c>
      <c r="I13" s="4">
        <v>1.6</v>
      </c>
      <c r="J13" s="4">
        <v>0.5</v>
      </c>
      <c r="K13" t="s">
        <v>243</v>
      </c>
      <c r="L13" s="4" t="s">
        <v>33</v>
      </c>
      <c r="M13" s="4" t="s">
        <v>502</v>
      </c>
    </row>
    <row r="14" spans="1:17" x14ac:dyDescent="0.25">
      <c r="A14" t="s">
        <v>34</v>
      </c>
      <c r="B14" t="s">
        <v>35</v>
      </c>
      <c r="C14" t="s">
        <v>488</v>
      </c>
      <c r="D14" s="4">
        <v>10</v>
      </c>
      <c r="E14" s="4">
        <v>10</v>
      </c>
      <c r="F14" s="4" t="s">
        <v>3</v>
      </c>
      <c r="G14" s="6" t="s">
        <v>315</v>
      </c>
      <c r="H14" s="4">
        <v>15</v>
      </c>
      <c r="I14" s="4">
        <v>1.6</v>
      </c>
      <c r="J14" s="4">
        <v>0.5</v>
      </c>
      <c r="K14" t="s">
        <v>293</v>
      </c>
      <c r="L14" s="4" t="s">
        <v>36</v>
      </c>
      <c r="M14" s="4" t="s">
        <v>586</v>
      </c>
    </row>
    <row r="15" spans="1:17" x14ac:dyDescent="0.25">
      <c r="A15" t="s">
        <v>37</v>
      </c>
      <c r="B15" t="s">
        <v>38</v>
      </c>
      <c r="C15" t="s">
        <v>489</v>
      </c>
      <c r="D15" s="4">
        <v>11</v>
      </c>
      <c r="E15" s="4">
        <v>10</v>
      </c>
      <c r="F15" s="4" t="s">
        <v>3</v>
      </c>
      <c r="G15" s="6" t="s">
        <v>315</v>
      </c>
      <c r="H15" s="4">
        <v>20</v>
      </c>
      <c r="I15" s="4">
        <v>1.6</v>
      </c>
      <c r="J15" s="4">
        <v>0.5</v>
      </c>
      <c r="K15" t="s">
        <v>293</v>
      </c>
      <c r="L15" s="4" t="s">
        <v>39</v>
      </c>
      <c r="M15" s="4" t="s">
        <v>577</v>
      </c>
    </row>
    <row r="16" spans="1:17" x14ac:dyDescent="0.25">
      <c r="A16" t="s">
        <v>40</v>
      </c>
      <c r="B16" t="s">
        <v>41</v>
      </c>
      <c r="C16" t="s">
        <v>490</v>
      </c>
      <c r="D16" s="4">
        <v>12</v>
      </c>
      <c r="E16" s="4">
        <v>10</v>
      </c>
      <c r="F16" s="4" t="s">
        <v>3</v>
      </c>
      <c r="G16" s="6" t="s">
        <v>315</v>
      </c>
      <c r="H16" s="4">
        <v>30</v>
      </c>
      <c r="I16" s="4">
        <v>1.6</v>
      </c>
      <c r="J16" s="4">
        <v>0.5</v>
      </c>
      <c r="K16" t="s">
        <v>293</v>
      </c>
      <c r="L16" s="4" t="s">
        <v>42</v>
      </c>
      <c r="M16" s="4" t="s">
        <v>559</v>
      </c>
    </row>
    <row r="17" spans="1:30" x14ac:dyDescent="0.25">
      <c r="A17" t="s">
        <v>13</v>
      </c>
      <c r="B17" t="s">
        <v>14</v>
      </c>
      <c r="C17" t="s">
        <v>491</v>
      </c>
      <c r="D17" s="4">
        <v>13</v>
      </c>
      <c r="E17" s="4">
        <v>10</v>
      </c>
      <c r="F17" s="4" t="s">
        <v>9</v>
      </c>
      <c r="G17" s="4" t="s">
        <v>316</v>
      </c>
      <c r="H17" s="4">
        <v>20</v>
      </c>
      <c r="I17" s="4">
        <v>1.6</v>
      </c>
      <c r="J17" s="4">
        <v>0.5</v>
      </c>
      <c r="K17" t="s">
        <v>471</v>
      </c>
      <c r="L17" s="4" t="s">
        <v>15</v>
      </c>
      <c r="M17" s="4" t="s">
        <v>502</v>
      </c>
    </row>
    <row r="18" spans="1:30" x14ac:dyDescent="0.25">
      <c r="A18" t="s">
        <v>16</v>
      </c>
      <c r="B18" t="s">
        <v>17</v>
      </c>
      <c r="C18" t="s">
        <v>492</v>
      </c>
      <c r="D18" s="4">
        <v>14</v>
      </c>
      <c r="E18" s="4">
        <v>10</v>
      </c>
      <c r="F18" s="4" t="s">
        <v>9</v>
      </c>
      <c r="G18" s="4" t="s">
        <v>316</v>
      </c>
      <c r="H18" s="4">
        <v>30</v>
      </c>
      <c r="I18" s="4">
        <v>1.6</v>
      </c>
      <c r="J18" s="4">
        <v>0.5</v>
      </c>
      <c r="K18" t="s">
        <v>471</v>
      </c>
      <c r="L18" s="4" t="s">
        <v>18</v>
      </c>
      <c r="M18" s="4" t="s">
        <v>502</v>
      </c>
    </row>
    <row r="19" spans="1:30" x14ac:dyDescent="0.25">
      <c r="A19" t="s">
        <v>19</v>
      </c>
      <c r="B19" t="s">
        <v>20</v>
      </c>
      <c r="C19" t="s">
        <v>493</v>
      </c>
      <c r="D19" s="4">
        <v>15</v>
      </c>
      <c r="E19" s="4">
        <v>10</v>
      </c>
      <c r="F19" s="4" t="s">
        <v>21</v>
      </c>
      <c r="G19" s="4" t="s">
        <v>317</v>
      </c>
      <c r="H19" s="4">
        <v>20</v>
      </c>
      <c r="I19" s="4">
        <v>1.6</v>
      </c>
      <c r="J19" s="4">
        <v>0.75</v>
      </c>
      <c r="K19" t="s">
        <v>247</v>
      </c>
      <c r="L19" s="4" t="s">
        <v>15</v>
      </c>
      <c r="M19" s="4" t="s">
        <v>502</v>
      </c>
    </row>
    <row r="20" spans="1:30" x14ac:dyDescent="0.25">
      <c r="A20" t="s">
        <v>22</v>
      </c>
      <c r="B20" t="s">
        <v>23</v>
      </c>
      <c r="C20" t="s">
        <v>494</v>
      </c>
      <c r="D20" s="4">
        <v>16</v>
      </c>
      <c r="E20" s="4">
        <v>10</v>
      </c>
      <c r="F20" s="4" t="s">
        <v>21</v>
      </c>
      <c r="G20" s="4" t="s">
        <v>317</v>
      </c>
      <c r="H20" s="4">
        <v>30</v>
      </c>
      <c r="I20" s="4">
        <v>1.6</v>
      </c>
      <c r="J20" s="4">
        <v>0.75</v>
      </c>
      <c r="K20" t="s">
        <v>247</v>
      </c>
      <c r="L20" s="4" t="s">
        <v>18</v>
      </c>
      <c r="M20" s="4" t="s">
        <v>502</v>
      </c>
    </row>
    <row r="21" spans="1:30" x14ac:dyDescent="0.25">
      <c r="A21" t="s">
        <v>435</v>
      </c>
      <c r="B21" t="s">
        <v>436</v>
      </c>
      <c r="C21" t="s">
        <v>495</v>
      </c>
      <c r="D21" s="4">
        <v>17</v>
      </c>
      <c r="E21" s="4">
        <v>10</v>
      </c>
      <c r="F21" s="4" t="s">
        <v>21</v>
      </c>
      <c r="G21" s="4" t="s">
        <v>311</v>
      </c>
      <c r="H21" s="4">
        <v>20</v>
      </c>
      <c r="I21" s="4">
        <v>1.6</v>
      </c>
      <c r="J21" s="4">
        <v>0.75</v>
      </c>
      <c r="K21" t="s">
        <v>247</v>
      </c>
      <c r="L21" s="4" t="s">
        <v>438</v>
      </c>
      <c r="M21" s="4" t="s">
        <v>437</v>
      </c>
    </row>
    <row r="22" spans="1:30" x14ac:dyDescent="0.25">
      <c r="A22" t="s">
        <v>24</v>
      </c>
      <c r="B22" t="s">
        <v>25</v>
      </c>
      <c r="C22" t="s">
        <v>496</v>
      </c>
      <c r="D22" s="4">
        <v>18</v>
      </c>
      <c r="E22" s="4">
        <v>10</v>
      </c>
      <c r="F22" s="4" t="s">
        <v>21</v>
      </c>
      <c r="G22" s="4" t="s">
        <v>311</v>
      </c>
      <c r="H22" s="4">
        <v>30</v>
      </c>
      <c r="I22" s="4">
        <v>1.6</v>
      </c>
      <c r="J22" s="4">
        <v>0.75</v>
      </c>
      <c r="K22" t="s">
        <v>247</v>
      </c>
      <c r="L22" s="4" t="s">
        <v>360</v>
      </c>
      <c r="M22" s="4" t="s">
        <v>26</v>
      </c>
    </row>
    <row r="23" spans="1:30" x14ac:dyDescent="0.25">
      <c r="A23" t="s">
        <v>1</v>
      </c>
      <c r="B23" t="s">
        <v>2</v>
      </c>
      <c r="C23" t="s">
        <v>2</v>
      </c>
      <c r="D23" s="4">
        <v>19</v>
      </c>
      <c r="E23" s="4">
        <v>6</v>
      </c>
      <c r="F23" s="4" t="s">
        <v>3</v>
      </c>
      <c r="G23" s="6" t="s">
        <v>318</v>
      </c>
      <c r="H23" s="4">
        <v>50</v>
      </c>
      <c r="I23" s="4"/>
      <c r="J23" s="4">
        <v>0.75</v>
      </c>
      <c r="K23" t="s">
        <v>293</v>
      </c>
      <c r="L23" s="4" t="s">
        <v>4</v>
      </c>
      <c r="M23" s="4" t="s">
        <v>502</v>
      </c>
    </row>
    <row r="24" spans="1:30" x14ac:dyDescent="0.25">
      <c r="A24" t="s">
        <v>7</v>
      </c>
      <c r="B24" t="s">
        <v>8</v>
      </c>
      <c r="C24" t="s">
        <v>8</v>
      </c>
      <c r="D24" s="4">
        <v>20</v>
      </c>
      <c r="E24" s="4">
        <v>6</v>
      </c>
      <c r="F24" s="4" t="s">
        <v>654</v>
      </c>
      <c r="G24" s="4">
        <v>2086</v>
      </c>
      <c r="H24" s="4">
        <v>50</v>
      </c>
      <c r="I24" s="4"/>
      <c r="J24" s="4">
        <v>0.75</v>
      </c>
      <c r="K24" t="s">
        <v>293</v>
      </c>
      <c r="L24" s="4" t="s">
        <v>10</v>
      </c>
      <c r="M24" s="4" t="s">
        <v>502</v>
      </c>
    </row>
    <row r="25" spans="1:30" x14ac:dyDescent="0.25">
      <c r="A25" t="s">
        <v>5</v>
      </c>
      <c r="B25" t="s">
        <v>6</v>
      </c>
      <c r="C25" t="s">
        <v>6</v>
      </c>
      <c r="D25" s="4">
        <v>21</v>
      </c>
      <c r="E25" s="4">
        <v>6</v>
      </c>
      <c r="F25" s="4" t="s">
        <v>3</v>
      </c>
      <c r="G25" s="6" t="s">
        <v>318</v>
      </c>
      <c r="H25" s="4">
        <v>50</v>
      </c>
      <c r="I25" s="4">
        <v>2.1</v>
      </c>
      <c r="J25" s="4">
        <v>0.75</v>
      </c>
      <c r="K25" t="s">
        <v>293</v>
      </c>
      <c r="L25" s="4" t="s">
        <v>4</v>
      </c>
      <c r="M25" s="4" t="s">
        <v>502</v>
      </c>
    </row>
    <row r="26" spans="1:30" x14ac:dyDescent="0.25">
      <c r="A26" t="s">
        <v>11</v>
      </c>
      <c r="B26" t="s">
        <v>12</v>
      </c>
      <c r="C26" t="s">
        <v>12</v>
      </c>
      <c r="D26" s="4">
        <v>22</v>
      </c>
      <c r="E26" s="4">
        <v>6</v>
      </c>
      <c r="F26" s="4" t="s">
        <v>9</v>
      </c>
      <c r="G26" s="4" t="s">
        <v>310</v>
      </c>
      <c r="H26" s="4">
        <v>50</v>
      </c>
      <c r="I26" s="4">
        <v>2.1</v>
      </c>
      <c r="J26" s="4">
        <v>0.75</v>
      </c>
      <c r="K26" t="s">
        <v>293</v>
      </c>
      <c r="L26" s="4" t="s">
        <v>10</v>
      </c>
      <c r="M26" s="4" t="s">
        <v>502</v>
      </c>
    </row>
    <row r="27" spans="1:30" x14ac:dyDescent="0.25">
      <c r="B27" t="s">
        <v>585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30" x14ac:dyDescent="0.25">
      <c r="C28" s="4"/>
      <c r="D28" s="4"/>
      <c r="E28" s="4"/>
      <c r="F28" s="4"/>
      <c r="G28" s="4"/>
      <c r="H28" s="4"/>
    </row>
    <row r="29" spans="1:30" x14ac:dyDescent="0.25">
      <c r="C29" s="4"/>
      <c r="D29" s="4"/>
      <c r="E29" s="4"/>
      <c r="F29" s="4"/>
      <c r="G29" s="4"/>
      <c r="H29" s="4"/>
    </row>
    <row r="30" spans="1:30" x14ac:dyDescent="0.25">
      <c r="A30" s="9" t="s">
        <v>273</v>
      </c>
    </row>
    <row r="31" spans="1:30" x14ac:dyDescent="0.25">
      <c r="A31" t="s">
        <v>56</v>
      </c>
      <c r="B31" t="s">
        <v>182</v>
      </c>
      <c r="C31" t="s">
        <v>254</v>
      </c>
      <c r="D31" t="s">
        <v>255</v>
      </c>
      <c r="E31" t="s">
        <v>256</v>
      </c>
      <c r="F31" t="s">
        <v>257</v>
      </c>
      <c r="G31" t="s">
        <v>289</v>
      </c>
      <c r="H31" t="s">
        <v>319</v>
      </c>
      <c r="I31" t="s">
        <v>195</v>
      </c>
      <c r="J31" t="s">
        <v>320</v>
      </c>
      <c r="K31" t="s">
        <v>62</v>
      </c>
      <c r="L31" t="s">
        <v>63</v>
      </c>
      <c r="M31" t="s">
        <v>64</v>
      </c>
      <c r="N31" t="s">
        <v>65</v>
      </c>
      <c r="O31" t="s">
        <v>66</v>
      </c>
      <c r="P31" t="s">
        <v>67</v>
      </c>
      <c r="Q31" t="s">
        <v>68</v>
      </c>
      <c r="R31" t="s">
        <v>71</v>
      </c>
      <c r="S31" t="s">
        <v>72</v>
      </c>
      <c r="T31" t="s">
        <v>73</v>
      </c>
      <c r="U31" t="s">
        <v>74</v>
      </c>
      <c r="V31" t="s">
        <v>75</v>
      </c>
      <c r="W31" t="s">
        <v>80</v>
      </c>
      <c r="X31" t="s">
        <v>81</v>
      </c>
      <c r="Y31" t="s">
        <v>76</v>
      </c>
      <c r="Z31" t="s">
        <v>77</v>
      </c>
      <c r="AA31" t="s">
        <v>261</v>
      </c>
      <c r="AB31" t="s">
        <v>262</v>
      </c>
      <c r="AC31" t="s">
        <v>263</v>
      </c>
      <c r="AD31" t="s">
        <v>264</v>
      </c>
    </row>
    <row r="32" spans="1:30" x14ac:dyDescent="0.25">
      <c r="A32" t="s">
        <v>130</v>
      </c>
      <c r="B32" s="10" t="s">
        <v>321</v>
      </c>
      <c r="C32" t="s">
        <v>112</v>
      </c>
      <c r="D32" t="s">
        <v>113</v>
      </c>
      <c r="E32" t="s">
        <v>61</v>
      </c>
      <c r="F32">
        <v>0.75</v>
      </c>
      <c r="G32" t="s">
        <v>123</v>
      </c>
      <c r="H32" s="11" t="s">
        <v>322</v>
      </c>
      <c r="I32" t="s">
        <v>184</v>
      </c>
      <c r="AA32" s="10" t="s">
        <v>260</v>
      </c>
      <c r="AB32" s="10" t="s">
        <v>260</v>
      </c>
    </row>
    <row r="33" spans="1:30" x14ac:dyDescent="0.25">
      <c r="A33" t="s">
        <v>323</v>
      </c>
      <c r="B33" s="10" t="s">
        <v>324</v>
      </c>
      <c r="C33" t="s">
        <v>112</v>
      </c>
      <c r="D33" t="s">
        <v>113</v>
      </c>
      <c r="E33" t="s">
        <v>61</v>
      </c>
      <c r="F33">
        <v>0.75</v>
      </c>
      <c r="G33" t="s">
        <v>121</v>
      </c>
      <c r="H33" s="11" t="s">
        <v>318</v>
      </c>
      <c r="I33" t="s">
        <v>184</v>
      </c>
      <c r="J33" t="s">
        <v>184</v>
      </c>
      <c r="AA33" s="10"/>
      <c r="AB33" s="10"/>
    </row>
    <row r="34" spans="1:30" x14ac:dyDescent="0.25">
      <c r="A34" t="s">
        <v>129</v>
      </c>
      <c r="B34" t="s">
        <v>325</v>
      </c>
      <c r="C34" t="s">
        <v>112</v>
      </c>
      <c r="D34" t="s">
        <v>113</v>
      </c>
      <c r="E34" t="s">
        <v>61</v>
      </c>
      <c r="F34">
        <v>0.75</v>
      </c>
      <c r="G34" t="s">
        <v>121</v>
      </c>
      <c r="H34" s="11" t="s">
        <v>318</v>
      </c>
      <c r="AA34" t="s">
        <v>260</v>
      </c>
      <c r="AB34" t="s">
        <v>260</v>
      </c>
    </row>
    <row r="35" spans="1:30" x14ac:dyDescent="0.25">
      <c r="A35" t="s">
        <v>122</v>
      </c>
      <c r="B35" s="10" t="s">
        <v>326</v>
      </c>
      <c r="C35" t="s">
        <v>112</v>
      </c>
      <c r="D35" t="s">
        <v>113</v>
      </c>
      <c r="E35" t="s">
        <v>61</v>
      </c>
      <c r="F35">
        <v>0.5</v>
      </c>
      <c r="G35" t="s">
        <v>123</v>
      </c>
      <c r="H35" s="11" t="s">
        <v>314</v>
      </c>
      <c r="I35" t="s">
        <v>184</v>
      </c>
      <c r="M35" s="10" t="s">
        <v>260</v>
      </c>
      <c r="N35" s="10" t="s">
        <v>260</v>
      </c>
      <c r="O35" s="10" t="s">
        <v>260</v>
      </c>
      <c r="P35" t="s">
        <v>260</v>
      </c>
      <c r="Q35" t="s">
        <v>260</v>
      </c>
    </row>
    <row r="36" spans="1:30" x14ac:dyDescent="0.25">
      <c r="A36" t="s">
        <v>327</v>
      </c>
      <c r="B36" s="10" t="s">
        <v>328</v>
      </c>
      <c r="C36" t="s">
        <v>112</v>
      </c>
      <c r="D36" t="s">
        <v>113</v>
      </c>
      <c r="E36" t="s">
        <v>61</v>
      </c>
      <c r="F36">
        <v>0.5</v>
      </c>
      <c r="G36" t="s">
        <v>121</v>
      </c>
      <c r="H36" s="11" t="s">
        <v>315</v>
      </c>
      <c r="I36" t="s">
        <v>184</v>
      </c>
      <c r="J36" t="s">
        <v>184</v>
      </c>
      <c r="M36" s="10"/>
      <c r="N36" s="10"/>
      <c r="O36" s="10"/>
    </row>
    <row r="37" spans="1:30" x14ac:dyDescent="0.25">
      <c r="A37" t="s">
        <v>329</v>
      </c>
      <c r="B37" s="10" t="s">
        <v>330</v>
      </c>
      <c r="C37" t="s">
        <v>112</v>
      </c>
      <c r="D37" t="s">
        <v>113</v>
      </c>
      <c r="E37" t="s">
        <v>61</v>
      </c>
      <c r="F37">
        <v>0.75</v>
      </c>
      <c r="G37" t="s">
        <v>121</v>
      </c>
      <c r="H37" s="11">
        <v>1206</v>
      </c>
      <c r="I37" t="s">
        <v>184</v>
      </c>
      <c r="M37" s="10"/>
      <c r="N37" s="10"/>
      <c r="O37" s="10"/>
    </row>
    <row r="38" spans="1:30" x14ac:dyDescent="0.25">
      <c r="A38" t="s">
        <v>120</v>
      </c>
      <c r="B38" t="s">
        <v>331</v>
      </c>
      <c r="C38" t="s">
        <v>112</v>
      </c>
      <c r="D38" t="s">
        <v>113</v>
      </c>
      <c r="E38" t="s">
        <v>61</v>
      </c>
      <c r="F38">
        <v>0.5</v>
      </c>
      <c r="G38" t="s">
        <v>121</v>
      </c>
      <c r="H38" s="11" t="s">
        <v>315</v>
      </c>
      <c r="M38" t="s">
        <v>260</v>
      </c>
      <c r="N38" t="s">
        <v>260</v>
      </c>
      <c r="O38" t="s">
        <v>260</v>
      </c>
    </row>
    <row r="39" spans="1:30" x14ac:dyDescent="0.25">
      <c r="A39" t="s">
        <v>128</v>
      </c>
      <c r="B39" s="10" t="s">
        <v>332</v>
      </c>
      <c r="C39" t="s">
        <v>112</v>
      </c>
      <c r="D39" t="s">
        <v>113</v>
      </c>
      <c r="E39" t="s">
        <v>61</v>
      </c>
      <c r="F39">
        <v>0.75</v>
      </c>
      <c r="G39" t="s">
        <v>119</v>
      </c>
      <c r="H39" s="11" t="s">
        <v>333</v>
      </c>
      <c r="I39" t="s">
        <v>184</v>
      </c>
      <c r="Y39" s="10" t="s">
        <v>260</v>
      </c>
      <c r="Z39" s="10" t="s">
        <v>260</v>
      </c>
      <c r="AA39" s="12"/>
      <c r="AB39" s="12"/>
      <c r="AC39" s="10" t="s">
        <v>260</v>
      </c>
      <c r="AD39" s="10" t="s">
        <v>260</v>
      </c>
    </row>
    <row r="40" spans="1:30" x14ac:dyDescent="0.25">
      <c r="A40" t="s">
        <v>334</v>
      </c>
      <c r="B40" s="10" t="s">
        <v>335</v>
      </c>
      <c r="C40" t="s">
        <v>112</v>
      </c>
      <c r="D40" t="s">
        <v>113</v>
      </c>
      <c r="E40" t="s">
        <v>61</v>
      </c>
      <c r="F40">
        <v>0.75</v>
      </c>
      <c r="G40" t="s">
        <v>127</v>
      </c>
      <c r="H40" s="11" t="s">
        <v>310</v>
      </c>
      <c r="I40" t="s">
        <v>184</v>
      </c>
      <c r="J40" t="s">
        <v>184</v>
      </c>
      <c r="Y40" s="10"/>
      <c r="Z40" s="10"/>
      <c r="AA40" s="12"/>
      <c r="AB40" s="12"/>
      <c r="AC40" s="10"/>
      <c r="AD40" s="10"/>
    </row>
    <row r="41" spans="1:30" x14ac:dyDescent="0.25">
      <c r="A41" t="s">
        <v>126</v>
      </c>
      <c r="B41" t="s">
        <v>336</v>
      </c>
      <c r="C41" t="s">
        <v>112</v>
      </c>
      <c r="D41" t="s">
        <v>113</v>
      </c>
      <c r="E41" t="s">
        <v>61</v>
      </c>
      <c r="F41">
        <v>0.75</v>
      </c>
      <c r="G41" t="s">
        <v>127</v>
      </c>
      <c r="H41" s="7" t="s">
        <v>310</v>
      </c>
      <c r="Y41" t="s">
        <v>260</v>
      </c>
      <c r="Z41" t="s">
        <v>260</v>
      </c>
      <c r="AC41" t="s">
        <v>260</v>
      </c>
      <c r="AD41" t="s">
        <v>260</v>
      </c>
    </row>
    <row r="42" spans="1:30" x14ac:dyDescent="0.25">
      <c r="A42" t="s">
        <v>118</v>
      </c>
      <c r="B42" s="10" t="s">
        <v>337</v>
      </c>
      <c r="C42" t="s">
        <v>112</v>
      </c>
      <c r="D42" t="s">
        <v>113</v>
      </c>
      <c r="E42" t="s">
        <v>61</v>
      </c>
      <c r="F42">
        <v>0.5</v>
      </c>
      <c r="G42" t="s">
        <v>119</v>
      </c>
      <c r="H42" s="13" t="s">
        <v>338</v>
      </c>
      <c r="I42" t="s">
        <v>184</v>
      </c>
      <c r="K42" s="10" t="s">
        <v>260</v>
      </c>
      <c r="L42" s="10" t="s">
        <v>260</v>
      </c>
    </row>
    <row r="43" spans="1:30" x14ac:dyDescent="0.25">
      <c r="A43" t="s">
        <v>339</v>
      </c>
      <c r="B43" s="10" t="s">
        <v>340</v>
      </c>
      <c r="C43" t="s">
        <v>112</v>
      </c>
      <c r="D43" t="s">
        <v>113</v>
      </c>
      <c r="E43" t="s">
        <v>61</v>
      </c>
      <c r="F43">
        <v>0.5</v>
      </c>
      <c r="G43" t="s">
        <v>117</v>
      </c>
      <c r="H43" t="s">
        <v>316</v>
      </c>
      <c r="I43" t="s">
        <v>184</v>
      </c>
      <c r="J43" t="s">
        <v>184</v>
      </c>
      <c r="K43" s="10"/>
      <c r="L43" s="10"/>
    </row>
    <row r="44" spans="1:30" x14ac:dyDescent="0.25">
      <c r="A44" t="s">
        <v>116</v>
      </c>
      <c r="B44" t="s">
        <v>341</v>
      </c>
      <c r="C44" t="s">
        <v>112</v>
      </c>
      <c r="D44" t="s">
        <v>113</v>
      </c>
      <c r="E44" t="s">
        <v>61</v>
      </c>
      <c r="F44">
        <v>0.5</v>
      </c>
      <c r="G44" t="s">
        <v>117</v>
      </c>
      <c r="H44" t="s">
        <v>316</v>
      </c>
      <c r="K44" t="s">
        <v>260</v>
      </c>
      <c r="L44" t="s">
        <v>260</v>
      </c>
    </row>
    <row r="45" spans="1:30" x14ac:dyDescent="0.25">
      <c r="A45" t="s">
        <v>124</v>
      </c>
      <c r="B45" s="10" t="s">
        <v>342</v>
      </c>
      <c r="C45" t="s">
        <v>112</v>
      </c>
      <c r="D45" t="s">
        <v>113</v>
      </c>
      <c r="E45" t="s">
        <v>61</v>
      </c>
      <c r="F45">
        <v>1</v>
      </c>
      <c r="G45" t="s">
        <v>114</v>
      </c>
      <c r="H45" s="7" t="s">
        <v>313</v>
      </c>
      <c r="I45" t="s">
        <v>184</v>
      </c>
      <c r="W45" t="s">
        <v>260</v>
      </c>
      <c r="X45" s="10" t="s">
        <v>260</v>
      </c>
    </row>
    <row r="46" spans="1:30" x14ac:dyDescent="0.25">
      <c r="A46" t="s">
        <v>124</v>
      </c>
      <c r="B46" t="s">
        <v>342</v>
      </c>
      <c r="C46" t="s">
        <v>112</v>
      </c>
      <c r="D46" t="s">
        <v>113</v>
      </c>
      <c r="E46" t="s">
        <v>61</v>
      </c>
      <c r="F46">
        <v>1</v>
      </c>
      <c r="G46" t="s">
        <v>114</v>
      </c>
      <c r="H46" s="7" t="s">
        <v>312</v>
      </c>
      <c r="I46" t="s">
        <v>184</v>
      </c>
      <c r="J46" t="s">
        <v>184</v>
      </c>
    </row>
    <row r="47" spans="1:30" x14ac:dyDescent="0.25">
      <c r="A47" t="s">
        <v>125</v>
      </c>
      <c r="B47" t="s">
        <v>343</v>
      </c>
      <c r="C47" t="s">
        <v>112</v>
      </c>
      <c r="D47" t="s">
        <v>113</v>
      </c>
      <c r="E47" t="s">
        <v>61</v>
      </c>
      <c r="F47">
        <v>1</v>
      </c>
      <c r="G47" t="s">
        <v>344</v>
      </c>
      <c r="H47" s="7" t="s">
        <v>312</v>
      </c>
      <c r="X47" t="s">
        <v>260</v>
      </c>
    </row>
    <row r="48" spans="1:30" x14ac:dyDescent="0.25">
      <c r="A48" t="s">
        <v>111</v>
      </c>
      <c r="B48" s="10" t="s">
        <v>345</v>
      </c>
      <c r="C48" t="s">
        <v>112</v>
      </c>
      <c r="D48" t="s">
        <v>113</v>
      </c>
      <c r="E48" t="s">
        <v>61</v>
      </c>
      <c r="F48">
        <v>0.5</v>
      </c>
      <c r="G48" t="s">
        <v>114</v>
      </c>
      <c r="H48" t="s">
        <v>317</v>
      </c>
      <c r="I48" t="s">
        <v>184</v>
      </c>
      <c r="R48" t="s">
        <v>260</v>
      </c>
      <c r="S48" t="s">
        <v>260</v>
      </c>
      <c r="T48" t="s">
        <v>260</v>
      </c>
    </row>
    <row r="49" spans="1:30" x14ac:dyDescent="0.25">
      <c r="A49" t="s">
        <v>115</v>
      </c>
      <c r="B49" s="10" t="s">
        <v>346</v>
      </c>
      <c r="C49" t="s">
        <v>112</v>
      </c>
      <c r="D49" t="s">
        <v>113</v>
      </c>
      <c r="E49" t="s">
        <v>61</v>
      </c>
      <c r="F49">
        <v>0.5</v>
      </c>
      <c r="G49" t="s">
        <v>344</v>
      </c>
      <c r="H49" t="s">
        <v>311</v>
      </c>
      <c r="I49" t="s">
        <v>184</v>
      </c>
      <c r="U49" t="s">
        <v>260</v>
      </c>
      <c r="V49" t="s">
        <v>260</v>
      </c>
    </row>
    <row r="50" spans="1:30" x14ac:dyDescent="0.2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>
        <v>0.5</v>
      </c>
      <c r="I50" t="s">
        <v>184</v>
      </c>
      <c r="K50" t="s">
        <v>260</v>
      </c>
      <c r="L50" t="s">
        <v>260</v>
      </c>
      <c r="M50" t="s">
        <v>260</v>
      </c>
      <c r="N50" t="s">
        <v>260</v>
      </c>
      <c r="O50" t="s">
        <v>260</v>
      </c>
      <c r="P50" t="s">
        <v>260</v>
      </c>
      <c r="Q50" t="s">
        <v>260</v>
      </c>
    </row>
    <row r="51" spans="1:30" x14ac:dyDescent="0.25">
      <c r="A51" t="s">
        <v>69</v>
      </c>
      <c r="B51" t="s">
        <v>70</v>
      </c>
      <c r="C51" t="s">
        <v>59</v>
      </c>
      <c r="D51" t="s">
        <v>60</v>
      </c>
      <c r="E51" t="s">
        <v>61</v>
      </c>
      <c r="F51">
        <v>0.75</v>
      </c>
      <c r="I51" t="s">
        <v>184</v>
      </c>
      <c r="R51" t="s">
        <v>260</v>
      </c>
      <c r="S51" t="s">
        <v>260</v>
      </c>
      <c r="T51" t="s">
        <v>260</v>
      </c>
      <c r="U51" t="s">
        <v>260</v>
      </c>
      <c r="V51" t="s">
        <v>260</v>
      </c>
      <c r="Y51" t="s">
        <v>260</v>
      </c>
      <c r="Z51" t="s">
        <v>260</v>
      </c>
      <c r="AA51" t="s">
        <v>260</v>
      </c>
      <c r="AB51" t="s">
        <v>260</v>
      </c>
      <c r="AC51" t="s">
        <v>260</v>
      </c>
      <c r="AD51" t="s">
        <v>260</v>
      </c>
    </row>
    <row r="52" spans="1:30" x14ac:dyDescent="0.25">
      <c r="A52" t="s">
        <v>78</v>
      </c>
      <c r="B52" t="s">
        <v>79</v>
      </c>
      <c r="C52" t="s">
        <v>59</v>
      </c>
      <c r="D52" t="s">
        <v>60</v>
      </c>
      <c r="E52" t="s">
        <v>61</v>
      </c>
      <c r="F52">
        <v>1</v>
      </c>
      <c r="I52" t="s">
        <v>184</v>
      </c>
      <c r="W52" t="s">
        <v>260</v>
      </c>
      <c r="X52" t="s">
        <v>260</v>
      </c>
    </row>
    <row r="53" spans="1:30" x14ac:dyDescent="0.25">
      <c r="A53" t="s">
        <v>82</v>
      </c>
      <c r="B53" t="s">
        <v>83</v>
      </c>
      <c r="C53" t="s">
        <v>84</v>
      </c>
      <c r="D53" t="s">
        <v>85</v>
      </c>
      <c r="E53" t="s">
        <v>240</v>
      </c>
      <c r="F53">
        <v>0.5</v>
      </c>
      <c r="I53" t="s">
        <v>184</v>
      </c>
      <c r="K53" t="s">
        <v>260</v>
      </c>
      <c r="L53" t="s">
        <v>260</v>
      </c>
      <c r="M53" t="s">
        <v>260</v>
      </c>
      <c r="N53" t="s">
        <v>260</v>
      </c>
      <c r="O53" t="s">
        <v>260</v>
      </c>
      <c r="P53" t="s">
        <v>260</v>
      </c>
      <c r="Q53" t="s">
        <v>260</v>
      </c>
    </row>
    <row r="54" spans="1:30" x14ac:dyDescent="0.25">
      <c r="A54" t="s">
        <v>87</v>
      </c>
      <c r="B54" t="s">
        <v>88</v>
      </c>
      <c r="C54" t="s">
        <v>84</v>
      </c>
      <c r="D54" t="s">
        <v>85</v>
      </c>
      <c r="E54" t="s">
        <v>242</v>
      </c>
      <c r="F54">
        <v>0.5</v>
      </c>
      <c r="I54" t="s">
        <v>184</v>
      </c>
      <c r="K54" t="s">
        <v>260</v>
      </c>
      <c r="L54" t="s">
        <v>260</v>
      </c>
      <c r="M54" t="s">
        <v>260</v>
      </c>
      <c r="N54" t="s">
        <v>260</v>
      </c>
      <c r="O54" t="s">
        <v>260</v>
      </c>
      <c r="P54" t="s">
        <v>260</v>
      </c>
      <c r="Q54" t="s">
        <v>260</v>
      </c>
    </row>
    <row r="55" spans="1:30" x14ac:dyDescent="0.25">
      <c r="A55" t="s">
        <v>90</v>
      </c>
      <c r="B55" t="s">
        <v>91</v>
      </c>
      <c r="C55" t="s">
        <v>84</v>
      </c>
      <c r="D55" t="s">
        <v>85</v>
      </c>
      <c r="E55" t="s">
        <v>239</v>
      </c>
      <c r="F55">
        <v>0.5</v>
      </c>
      <c r="I55" t="s">
        <v>184</v>
      </c>
      <c r="K55" t="s">
        <v>260</v>
      </c>
      <c r="L55" t="s">
        <v>260</v>
      </c>
      <c r="M55" t="s">
        <v>260</v>
      </c>
      <c r="N55" t="s">
        <v>260</v>
      </c>
      <c r="O55" t="s">
        <v>260</v>
      </c>
      <c r="P55" t="s">
        <v>260</v>
      </c>
      <c r="Q55" t="s">
        <v>260</v>
      </c>
    </row>
    <row r="56" spans="1:30" x14ac:dyDescent="0.25">
      <c r="A56" t="s">
        <v>93</v>
      </c>
      <c r="B56" t="s">
        <v>94</v>
      </c>
      <c r="C56" t="s">
        <v>84</v>
      </c>
      <c r="D56" t="s">
        <v>85</v>
      </c>
      <c r="E56" t="s">
        <v>241</v>
      </c>
      <c r="F56">
        <v>0.5</v>
      </c>
      <c r="I56" t="s">
        <v>184</v>
      </c>
      <c r="K56" t="s">
        <v>260</v>
      </c>
      <c r="L56" t="s">
        <v>260</v>
      </c>
      <c r="M56" t="s">
        <v>260</v>
      </c>
      <c r="N56" t="s">
        <v>260</v>
      </c>
      <c r="O56" t="s">
        <v>260</v>
      </c>
      <c r="P56" t="s">
        <v>260</v>
      </c>
      <c r="Q56" t="s">
        <v>260</v>
      </c>
    </row>
    <row r="57" spans="1:30" x14ac:dyDescent="0.25">
      <c r="A57" t="s">
        <v>95</v>
      </c>
      <c r="B57" t="s">
        <v>96</v>
      </c>
      <c r="C57" t="s">
        <v>84</v>
      </c>
      <c r="D57" t="s">
        <v>85</v>
      </c>
      <c r="E57" t="s">
        <v>240</v>
      </c>
      <c r="F57">
        <v>0.75</v>
      </c>
      <c r="I57" t="s">
        <v>184</v>
      </c>
      <c r="R57" t="s">
        <v>260</v>
      </c>
      <c r="S57" t="s">
        <v>260</v>
      </c>
      <c r="T57" t="s">
        <v>260</v>
      </c>
      <c r="U57" t="s">
        <v>260</v>
      </c>
      <c r="V57" t="s">
        <v>260</v>
      </c>
      <c r="Y57" t="s">
        <v>260</v>
      </c>
      <c r="Z57" t="s">
        <v>260</v>
      </c>
      <c r="AA57" t="s">
        <v>260</v>
      </c>
      <c r="AB57" t="s">
        <v>260</v>
      </c>
      <c r="AC57" t="s">
        <v>260</v>
      </c>
      <c r="AD57" t="s">
        <v>260</v>
      </c>
    </row>
    <row r="58" spans="1:30" x14ac:dyDescent="0.25">
      <c r="A58" t="s">
        <v>97</v>
      </c>
      <c r="B58" t="s">
        <v>98</v>
      </c>
      <c r="C58" t="s">
        <v>84</v>
      </c>
      <c r="D58" t="s">
        <v>85</v>
      </c>
      <c r="E58" t="s">
        <v>242</v>
      </c>
      <c r="F58">
        <v>0.75</v>
      </c>
      <c r="I58" t="s">
        <v>184</v>
      </c>
      <c r="R58" t="s">
        <v>260</v>
      </c>
      <c r="S58" t="s">
        <v>260</v>
      </c>
      <c r="T58" t="s">
        <v>260</v>
      </c>
      <c r="U58" t="s">
        <v>260</v>
      </c>
      <c r="V58" t="s">
        <v>260</v>
      </c>
      <c r="Y58" t="s">
        <v>260</v>
      </c>
      <c r="Z58" t="s">
        <v>260</v>
      </c>
      <c r="AA58" t="s">
        <v>260</v>
      </c>
      <c r="AB58" t="s">
        <v>260</v>
      </c>
      <c r="AC58" t="s">
        <v>260</v>
      </c>
      <c r="AD58" t="s">
        <v>260</v>
      </c>
    </row>
    <row r="59" spans="1:30" x14ac:dyDescent="0.25">
      <c r="A59" t="s">
        <v>99</v>
      </c>
      <c r="B59" t="s">
        <v>100</v>
      </c>
      <c r="C59" t="s">
        <v>84</v>
      </c>
      <c r="D59" t="s">
        <v>85</v>
      </c>
      <c r="E59" t="s">
        <v>239</v>
      </c>
      <c r="F59">
        <v>0.75</v>
      </c>
      <c r="I59" t="s">
        <v>184</v>
      </c>
      <c r="R59" t="s">
        <v>260</v>
      </c>
      <c r="S59" t="s">
        <v>260</v>
      </c>
      <c r="T59" t="s">
        <v>260</v>
      </c>
      <c r="U59" t="s">
        <v>260</v>
      </c>
      <c r="V59" t="s">
        <v>260</v>
      </c>
      <c r="Y59" t="s">
        <v>260</v>
      </c>
      <c r="Z59" t="s">
        <v>260</v>
      </c>
      <c r="AA59" t="s">
        <v>260</v>
      </c>
      <c r="AB59" t="s">
        <v>260</v>
      </c>
      <c r="AC59" t="s">
        <v>260</v>
      </c>
      <c r="AD59" t="s">
        <v>260</v>
      </c>
    </row>
    <row r="60" spans="1:30" x14ac:dyDescent="0.25">
      <c r="A60" t="s">
        <v>101</v>
      </c>
      <c r="B60" t="s">
        <v>102</v>
      </c>
      <c r="C60" t="s">
        <v>84</v>
      </c>
      <c r="D60" t="s">
        <v>85</v>
      </c>
      <c r="E60" t="s">
        <v>241</v>
      </c>
      <c r="F60">
        <v>0.75</v>
      </c>
      <c r="I60" t="s">
        <v>184</v>
      </c>
      <c r="R60" t="s">
        <v>260</v>
      </c>
      <c r="S60" t="s">
        <v>260</v>
      </c>
      <c r="T60" t="s">
        <v>260</v>
      </c>
      <c r="U60" t="s">
        <v>260</v>
      </c>
      <c r="V60" t="s">
        <v>260</v>
      </c>
      <c r="Y60" t="s">
        <v>260</v>
      </c>
      <c r="Z60" t="s">
        <v>260</v>
      </c>
      <c r="AA60" t="s">
        <v>260</v>
      </c>
      <c r="AB60" t="s">
        <v>260</v>
      </c>
      <c r="AC60" t="s">
        <v>260</v>
      </c>
      <c r="AD60" t="s">
        <v>260</v>
      </c>
    </row>
    <row r="61" spans="1:30" x14ac:dyDescent="0.25">
      <c r="A61" t="s">
        <v>103</v>
      </c>
      <c r="B61" t="s">
        <v>104</v>
      </c>
      <c r="C61" t="s">
        <v>84</v>
      </c>
      <c r="D61" t="s">
        <v>85</v>
      </c>
      <c r="E61" t="s">
        <v>240</v>
      </c>
      <c r="F61">
        <v>1</v>
      </c>
      <c r="I61" t="s">
        <v>184</v>
      </c>
      <c r="W61" t="s">
        <v>260</v>
      </c>
      <c r="X61" t="s">
        <v>260</v>
      </c>
    </row>
    <row r="62" spans="1:30" x14ac:dyDescent="0.25">
      <c r="A62" t="s">
        <v>105</v>
      </c>
      <c r="B62" t="s">
        <v>106</v>
      </c>
      <c r="C62" t="s">
        <v>84</v>
      </c>
      <c r="D62" t="s">
        <v>85</v>
      </c>
      <c r="E62" t="s">
        <v>242</v>
      </c>
      <c r="F62">
        <v>1</v>
      </c>
      <c r="I62" t="s">
        <v>184</v>
      </c>
      <c r="W62" t="s">
        <v>260</v>
      </c>
      <c r="X62" t="s">
        <v>260</v>
      </c>
    </row>
    <row r="63" spans="1:30" x14ac:dyDescent="0.25">
      <c r="A63" t="s">
        <v>107</v>
      </c>
      <c r="B63" t="s">
        <v>108</v>
      </c>
      <c r="C63" t="s">
        <v>84</v>
      </c>
      <c r="D63" t="s">
        <v>85</v>
      </c>
      <c r="E63" t="s">
        <v>239</v>
      </c>
      <c r="F63">
        <v>1</v>
      </c>
      <c r="I63" t="s">
        <v>184</v>
      </c>
      <c r="W63" t="s">
        <v>260</v>
      </c>
      <c r="X63" t="s">
        <v>260</v>
      </c>
    </row>
    <row r="64" spans="1:30" x14ac:dyDescent="0.25">
      <c r="A64" t="s">
        <v>109</v>
      </c>
      <c r="B64" t="s">
        <v>110</v>
      </c>
      <c r="C64" t="s">
        <v>84</v>
      </c>
      <c r="D64" t="s">
        <v>85</v>
      </c>
      <c r="E64" t="s">
        <v>241</v>
      </c>
      <c r="F64">
        <v>1</v>
      </c>
      <c r="I64" t="s">
        <v>184</v>
      </c>
      <c r="W64" t="s">
        <v>260</v>
      </c>
      <c r="X64" t="s">
        <v>260</v>
      </c>
    </row>
    <row r="66" spans="1:30" x14ac:dyDescent="0.25">
      <c r="A66" s="8" t="s">
        <v>275</v>
      </c>
    </row>
    <row r="67" spans="1:30" x14ac:dyDescent="0.25">
      <c r="A67" t="s">
        <v>131</v>
      </c>
      <c r="B67" t="s">
        <v>182</v>
      </c>
      <c r="C67" t="s">
        <v>192</v>
      </c>
      <c r="D67" t="s">
        <v>258</v>
      </c>
      <c r="E67" t="s">
        <v>259</v>
      </c>
      <c r="F67" t="s">
        <v>265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68</v>
      </c>
      <c r="N67" t="s">
        <v>71</v>
      </c>
      <c r="O67" t="s">
        <v>72</v>
      </c>
      <c r="P67" t="s">
        <v>73</v>
      </c>
      <c r="Q67" t="s">
        <v>74</v>
      </c>
      <c r="R67" t="s">
        <v>75</v>
      </c>
      <c r="S67" t="s">
        <v>80</v>
      </c>
      <c r="T67" t="s">
        <v>81</v>
      </c>
      <c r="U67" t="s">
        <v>76</v>
      </c>
      <c r="V67" t="s">
        <v>77</v>
      </c>
      <c r="W67" t="s">
        <v>261</v>
      </c>
      <c r="X67" t="s">
        <v>262</v>
      </c>
      <c r="Y67" t="s">
        <v>263</v>
      </c>
      <c r="Z67" t="s">
        <v>264</v>
      </c>
      <c r="AC67" t="s">
        <v>279</v>
      </c>
    </row>
    <row r="68" spans="1:30" x14ac:dyDescent="0.25">
      <c r="A68" t="s">
        <v>132</v>
      </c>
      <c r="B68" t="s">
        <v>133</v>
      </c>
      <c r="C68" t="s">
        <v>266</v>
      </c>
      <c r="D68">
        <v>18.3</v>
      </c>
      <c r="E68">
        <v>0.5</v>
      </c>
      <c r="F68" t="s">
        <v>184</v>
      </c>
      <c r="G68" t="s">
        <v>260</v>
      </c>
      <c r="H68" t="s">
        <v>260</v>
      </c>
      <c r="I68" t="s">
        <v>260</v>
      </c>
      <c r="J68" t="s">
        <v>260</v>
      </c>
      <c r="K68" t="s">
        <v>260</v>
      </c>
      <c r="L68" t="s">
        <v>260</v>
      </c>
      <c r="M68" t="s">
        <v>260</v>
      </c>
      <c r="AC68" t="s">
        <v>142</v>
      </c>
      <c r="AD68" t="s">
        <v>280</v>
      </c>
    </row>
    <row r="69" spans="1:30" x14ac:dyDescent="0.25">
      <c r="A69" s="14" t="s">
        <v>134</v>
      </c>
      <c r="B69" s="14" t="s">
        <v>135</v>
      </c>
      <c r="C69" s="14" t="s">
        <v>284</v>
      </c>
      <c r="D69" s="14">
        <v>22.5</v>
      </c>
      <c r="E69" s="14">
        <v>0.5</v>
      </c>
      <c r="F69" s="14"/>
      <c r="G69" s="14" t="s">
        <v>260</v>
      </c>
      <c r="H69" s="14" t="s">
        <v>260</v>
      </c>
      <c r="I69" s="14" t="s">
        <v>260</v>
      </c>
      <c r="J69" s="14" t="s">
        <v>260</v>
      </c>
      <c r="K69" s="14" t="s">
        <v>260</v>
      </c>
      <c r="L69" s="14" t="s">
        <v>260</v>
      </c>
      <c r="M69" s="14" t="s">
        <v>260</v>
      </c>
      <c r="N69" s="14" t="s">
        <v>260</v>
      </c>
      <c r="O69" s="14" t="s">
        <v>260</v>
      </c>
      <c r="P69" s="14" t="s">
        <v>260</v>
      </c>
      <c r="AC69" t="s">
        <v>266</v>
      </c>
      <c r="AD69" t="s">
        <v>281</v>
      </c>
    </row>
    <row r="70" spans="1:30" x14ac:dyDescent="0.25">
      <c r="A70" s="14" t="s">
        <v>136</v>
      </c>
      <c r="B70" s="14" t="s">
        <v>137</v>
      </c>
      <c r="C70" s="14" t="s">
        <v>266</v>
      </c>
      <c r="D70" s="14">
        <v>18.3</v>
      </c>
      <c r="E70" s="14">
        <v>0.75</v>
      </c>
      <c r="F70" s="14"/>
      <c r="G70" s="14" t="s">
        <v>260</v>
      </c>
      <c r="H70" s="14" t="s">
        <v>260</v>
      </c>
      <c r="I70" s="14" t="s">
        <v>260</v>
      </c>
      <c r="J70" s="14" t="s">
        <v>260</v>
      </c>
      <c r="K70" s="14" t="s">
        <v>260</v>
      </c>
      <c r="L70" s="14" t="s">
        <v>260</v>
      </c>
      <c r="M70" s="14" t="s">
        <v>260</v>
      </c>
      <c r="AC70" t="s">
        <v>481</v>
      </c>
      <c r="AD70" t="s">
        <v>282</v>
      </c>
    </row>
    <row r="71" spans="1:30" x14ac:dyDescent="0.25">
      <c r="A71" t="s">
        <v>138</v>
      </c>
      <c r="B71" t="s">
        <v>139</v>
      </c>
      <c r="C71" t="s">
        <v>284</v>
      </c>
      <c r="D71">
        <v>22.5</v>
      </c>
      <c r="E71">
        <v>0.75</v>
      </c>
      <c r="F71" t="s">
        <v>184</v>
      </c>
      <c r="N71" t="s">
        <v>260</v>
      </c>
      <c r="O71" t="s">
        <v>260</v>
      </c>
      <c r="P71" t="s">
        <v>260</v>
      </c>
      <c r="AC71" t="s">
        <v>482</v>
      </c>
      <c r="AD71" t="s">
        <v>282</v>
      </c>
    </row>
    <row r="72" spans="1:30" x14ac:dyDescent="0.25">
      <c r="A72" t="s">
        <v>140</v>
      </c>
      <c r="B72" t="s">
        <v>141</v>
      </c>
      <c r="C72" t="s">
        <v>142</v>
      </c>
      <c r="D72">
        <v>30.3</v>
      </c>
      <c r="E72">
        <v>0.75</v>
      </c>
      <c r="F72" t="s">
        <v>184</v>
      </c>
      <c r="G72" t="s">
        <v>260</v>
      </c>
      <c r="H72" t="s">
        <v>260</v>
      </c>
      <c r="I72" t="s">
        <v>260</v>
      </c>
      <c r="J72" t="s">
        <v>260</v>
      </c>
      <c r="K72" t="s">
        <v>260</v>
      </c>
      <c r="L72" t="s">
        <v>260</v>
      </c>
      <c r="M72" t="s">
        <v>260</v>
      </c>
      <c r="N72" t="s">
        <v>260</v>
      </c>
      <c r="O72" t="s">
        <v>260</v>
      </c>
      <c r="P72" t="s">
        <v>260</v>
      </c>
      <c r="X72" t="s">
        <v>260</v>
      </c>
      <c r="Z72" t="s">
        <v>260</v>
      </c>
      <c r="AC72" t="s">
        <v>283</v>
      </c>
      <c r="AD72" t="s">
        <v>283</v>
      </c>
    </row>
    <row r="73" spans="1:30" x14ac:dyDescent="0.25">
      <c r="A73" t="s">
        <v>140</v>
      </c>
      <c r="B73" t="s">
        <v>143</v>
      </c>
      <c r="C73" t="s">
        <v>142</v>
      </c>
      <c r="D73">
        <v>30.3</v>
      </c>
      <c r="E73">
        <v>0.5</v>
      </c>
      <c r="F73" t="s">
        <v>184</v>
      </c>
      <c r="G73" t="s">
        <v>260</v>
      </c>
      <c r="H73" t="s">
        <v>260</v>
      </c>
      <c r="I73" t="s">
        <v>260</v>
      </c>
      <c r="J73" t="s">
        <v>260</v>
      </c>
      <c r="K73" t="s">
        <v>260</v>
      </c>
      <c r="L73" t="s">
        <v>260</v>
      </c>
      <c r="M73" t="s">
        <v>260</v>
      </c>
    </row>
    <row r="74" spans="1:30" x14ac:dyDescent="0.25">
      <c r="A74" s="14" t="s">
        <v>144</v>
      </c>
      <c r="B74" s="14" t="s">
        <v>145</v>
      </c>
      <c r="C74" s="14" t="s">
        <v>142</v>
      </c>
      <c r="D74" s="14">
        <v>30.3</v>
      </c>
      <c r="E74" s="14">
        <v>1</v>
      </c>
      <c r="F74" s="14"/>
    </row>
    <row r="75" spans="1:30" x14ac:dyDescent="0.25">
      <c r="A75" t="s">
        <v>146</v>
      </c>
      <c r="B75" t="s">
        <v>147</v>
      </c>
      <c r="C75" t="s">
        <v>267</v>
      </c>
      <c r="D75">
        <v>80</v>
      </c>
      <c r="E75">
        <v>1.5</v>
      </c>
      <c r="F75" t="s">
        <v>184</v>
      </c>
      <c r="V75" t="s">
        <v>260</v>
      </c>
    </row>
    <row r="76" spans="1:30" x14ac:dyDescent="0.25">
      <c r="A76" t="s">
        <v>148</v>
      </c>
      <c r="B76" t="s">
        <v>149</v>
      </c>
      <c r="C76" t="s">
        <v>268</v>
      </c>
      <c r="D76">
        <v>30</v>
      </c>
      <c r="E76">
        <v>0.75</v>
      </c>
      <c r="F76" t="s">
        <v>184</v>
      </c>
      <c r="R76" t="s">
        <v>260</v>
      </c>
    </row>
    <row r="78" spans="1:30" x14ac:dyDescent="0.25">
      <c r="A78" s="8" t="s">
        <v>276</v>
      </c>
    </row>
    <row r="79" spans="1:30" x14ac:dyDescent="0.25">
      <c r="A79" t="s">
        <v>150</v>
      </c>
      <c r="B79" t="s">
        <v>185</v>
      </c>
      <c r="C79" t="s">
        <v>270</v>
      </c>
      <c r="D79" t="s">
        <v>269</v>
      </c>
    </row>
    <row r="80" spans="1:30" x14ac:dyDescent="0.25">
      <c r="A80" t="s">
        <v>151</v>
      </c>
      <c r="B80" t="s">
        <v>152</v>
      </c>
      <c r="C80" t="s">
        <v>142</v>
      </c>
      <c r="D80">
        <v>1.6</v>
      </c>
    </row>
    <row r="81" spans="1:5" x14ac:dyDescent="0.25">
      <c r="A81" t="s">
        <v>153</v>
      </c>
      <c r="B81" t="s">
        <v>154</v>
      </c>
      <c r="C81" t="s">
        <v>266</v>
      </c>
      <c r="D81">
        <v>1.6</v>
      </c>
    </row>
    <row r="82" spans="1:5" x14ac:dyDescent="0.25">
      <c r="A82" t="s">
        <v>153</v>
      </c>
      <c r="B82" t="s">
        <v>154</v>
      </c>
      <c r="C82" t="s">
        <v>284</v>
      </c>
      <c r="D82">
        <v>1.6</v>
      </c>
    </row>
    <row r="83" spans="1:5" x14ac:dyDescent="0.25">
      <c r="A83" t="s">
        <v>155</v>
      </c>
      <c r="B83" t="s">
        <v>156</v>
      </c>
      <c r="C83" t="s">
        <v>142</v>
      </c>
      <c r="D83">
        <v>2.1</v>
      </c>
    </row>
    <row r="85" spans="1:5" x14ac:dyDescent="0.25">
      <c r="A85" s="8" t="s">
        <v>277</v>
      </c>
    </row>
    <row r="86" spans="1:5" x14ac:dyDescent="0.25">
      <c r="A86" t="s">
        <v>157</v>
      </c>
      <c r="B86" t="s">
        <v>185</v>
      </c>
      <c r="C86" t="s">
        <v>271</v>
      </c>
      <c r="D86" t="s">
        <v>254</v>
      </c>
      <c r="E86" t="s">
        <v>272</v>
      </c>
    </row>
    <row r="87" spans="1:5" x14ac:dyDescent="0.25">
      <c r="A87" t="s">
        <v>158</v>
      </c>
      <c r="B87" t="s">
        <v>159</v>
      </c>
      <c r="C87" t="s">
        <v>113</v>
      </c>
      <c r="D87" t="s">
        <v>160</v>
      </c>
      <c r="E87">
        <v>0.5</v>
      </c>
    </row>
    <row r="88" spans="1:5" x14ac:dyDescent="0.25">
      <c r="A88" t="s">
        <v>161</v>
      </c>
      <c r="B88" t="s">
        <v>162</v>
      </c>
      <c r="C88" t="s">
        <v>113</v>
      </c>
      <c r="D88" t="s">
        <v>160</v>
      </c>
      <c r="E88">
        <v>0.75</v>
      </c>
    </row>
    <row r="89" spans="1:5" x14ac:dyDescent="0.25">
      <c r="A89" t="s">
        <v>163</v>
      </c>
      <c r="B89" t="s">
        <v>164</v>
      </c>
      <c r="C89" t="s">
        <v>113</v>
      </c>
      <c r="D89" t="s">
        <v>160</v>
      </c>
      <c r="E89">
        <v>1</v>
      </c>
    </row>
    <row r="90" spans="1:5" x14ac:dyDescent="0.25">
      <c r="A90" t="s">
        <v>158</v>
      </c>
      <c r="B90" t="s">
        <v>159</v>
      </c>
      <c r="C90" t="s">
        <v>60</v>
      </c>
      <c r="D90" t="s">
        <v>160</v>
      </c>
      <c r="E90">
        <v>0.5</v>
      </c>
    </row>
    <row r="91" spans="1:5" x14ac:dyDescent="0.25">
      <c r="A91" t="s">
        <v>161</v>
      </c>
      <c r="B91" t="s">
        <v>162</v>
      </c>
      <c r="C91" t="s">
        <v>60</v>
      </c>
      <c r="D91" t="s">
        <v>160</v>
      </c>
      <c r="E91">
        <v>0.75</v>
      </c>
    </row>
    <row r="92" spans="1:5" x14ac:dyDescent="0.25">
      <c r="A92" t="s">
        <v>163</v>
      </c>
      <c r="B92" t="s">
        <v>164</v>
      </c>
      <c r="C92" t="s">
        <v>60</v>
      </c>
      <c r="D92" t="s">
        <v>160</v>
      </c>
      <c r="E92">
        <v>1</v>
      </c>
    </row>
    <row r="93" spans="1:5" x14ac:dyDescent="0.25">
      <c r="A93" t="s">
        <v>165</v>
      </c>
      <c r="B93" t="s">
        <v>166</v>
      </c>
      <c r="C93" t="s">
        <v>85</v>
      </c>
      <c r="D93" t="s">
        <v>167</v>
      </c>
      <c r="E93">
        <v>0.5</v>
      </c>
    </row>
    <row r="94" spans="1:5" x14ac:dyDescent="0.25">
      <c r="A94" t="s">
        <v>168</v>
      </c>
      <c r="B94" t="s">
        <v>169</v>
      </c>
      <c r="C94" t="s">
        <v>85</v>
      </c>
      <c r="D94" t="s">
        <v>167</v>
      </c>
      <c r="E94">
        <v>0.75</v>
      </c>
    </row>
    <row r="95" spans="1:5" x14ac:dyDescent="0.25">
      <c r="A95" t="s">
        <v>170</v>
      </c>
      <c r="B95" t="s">
        <v>171</v>
      </c>
      <c r="C95" t="s">
        <v>85</v>
      </c>
      <c r="D95" t="s">
        <v>167</v>
      </c>
      <c r="E95">
        <v>1</v>
      </c>
    </row>
    <row r="97" spans="1:3" x14ac:dyDescent="0.25">
      <c r="A97" s="8" t="s">
        <v>439</v>
      </c>
    </row>
    <row r="98" spans="1:3" x14ac:dyDescent="0.25">
      <c r="A98" t="s">
        <v>440</v>
      </c>
      <c r="B98" t="s">
        <v>182</v>
      </c>
      <c r="C98" t="s">
        <v>272</v>
      </c>
    </row>
    <row r="99" spans="1:3" x14ac:dyDescent="0.25">
      <c r="A99" t="s">
        <v>441</v>
      </c>
      <c r="B99" t="s">
        <v>442</v>
      </c>
      <c r="C99">
        <v>0.3125</v>
      </c>
    </row>
    <row r="100" spans="1:3" x14ac:dyDescent="0.25">
      <c r="A100" t="s">
        <v>443</v>
      </c>
      <c r="B100" t="s">
        <v>444</v>
      </c>
      <c r="C100">
        <v>0.375</v>
      </c>
    </row>
    <row r="101" spans="1:3" x14ac:dyDescent="0.25">
      <c r="A101" t="s">
        <v>445</v>
      </c>
      <c r="B101" t="s">
        <v>446</v>
      </c>
      <c r="C101">
        <v>0.4375</v>
      </c>
    </row>
    <row r="102" spans="1:3" x14ac:dyDescent="0.25">
      <c r="A102" t="s">
        <v>447</v>
      </c>
      <c r="B102" t="s">
        <v>448</v>
      </c>
      <c r="C102">
        <v>0.5</v>
      </c>
    </row>
    <row r="103" spans="1:3" x14ac:dyDescent="0.25">
      <c r="A103" t="s">
        <v>449</v>
      </c>
      <c r="B103" t="s">
        <v>450</v>
      </c>
      <c r="C103">
        <v>0.75</v>
      </c>
    </row>
    <row r="104" spans="1:3" x14ac:dyDescent="0.25">
      <c r="A104" t="s">
        <v>451</v>
      </c>
      <c r="B104" t="s">
        <v>452</v>
      </c>
      <c r="C104">
        <v>1</v>
      </c>
    </row>
    <row r="106" spans="1:3" x14ac:dyDescent="0.25">
      <c r="A106" t="s">
        <v>172</v>
      </c>
    </row>
    <row r="107" spans="1:3" x14ac:dyDescent="0.25">
      <c r="A107" t="s">
        <v>173</v>
      </c>
      <c r="B107" t="s">
        <v>174</v>
      </c>
    </row>
    <row r="108" spans="1:3" x14ac:dyDescent="0.25">
      <c r="A108" t="s">
        <v>347</v>
      </c>
      <c r="B108" t="s">
        <v>348</v>
      </c>
    </row>
    <row r="109" spans="1:3" x14ac:dyDescent="0.25">
      <c r="A109" t="s">
        <v>349</v>
      </c>
      <c r="B109" t="s">
        <v>350</v>
      </c>
    </row>
    <row r="110" spans="1:3" x14ac:dyDescent="0.25">
      <c r="A110" t="s">
        <v>351</v>
      </c>
      <c r="B110" t="s">
        <v>352</v>
      </c>
    </row>
    <row r="111" spans="1:3" x14ac:dyDescent="0.25">
      <c r="A111" t="s">
        <v>353</v>
      </c>
      <c r="B111" t="s">
        <v>354</v>
      </c>
    </row>
    <row r="112" spans="1:3" x14ac:dyDescent="0.25">
      <c r="A112" t="s">
        <v>355</v>
      </c>
      <c r="B112" t="s">
        <v>356</v>
      </c>
    </row>
    <row r="114" spans="1:2" x14ac:dyDescent="0.25">
      <c r="A114" s="8" t="s">
        <v>278</v>
      </c>
    </row>
    <row r="115" spans="1:2" x14ac:dyDescent="0.25">
      <c r="A115" t="s">
        <v>175</v>
      </c>
      <c r="B115" t="s">
        <v>182</v>
      </c>
    </row>
    <row r="116" spans="1:2" x14ac:dyDescent="0.25">
      <c r="A116" t="s">
        <v>30</v>
      </c>
      <c r="B116" t="s">
        <v>556</v>
      </c>
    </row>
    <row r="117" spans="1:2" x14ac:dyDescent="0.25">
      <c r="A117" t="s">
        <v>33</v>
      </c>
      <c r="B117" t="s">
        <v>557</v>
      </c>
    </row>
    <row r="118" spans="1:2" x14ac:dyDescent="0.25">
      <c r="A118" t="s">
        <v>577</v>
      </c>
      <c r="B118" t="s">
        <v>592</v>
      </c>
    </row>
    <row r="119" spans="1:2" x14ac:dyDescent="0.25">
      <c r="A119" t="s">
        <v>357</v>
      </c>
      <c r="B119" t="s">
        <v>558</v>
      </c>
    </row>
    <row r="120" spans="1:2" x14ac:dyDescent="0.25">
      <c r="A120" t="s">
        <v>559</v>
      </c>
      <c r="B120" t="s">
        <v>589</v>
      </c>
    </row>
    <row r="121" spans="1:2" x14ac:dyDescent="0.25">
      <c r="A121" t="s">
        <v>358</v>
      </c>
      <c r="B121" t="s">
        <v>560</v>
      </c>
    </row>
    <row r="122" spans="1:2" x14ac:dyDescent="0.25">
      <c r="A122" t="s">
        <v>359</v>
      </c>
      <c r="B122" t="s">
        <v>561</v>
      </c>
    </row>
    <row r="123" spans="1:2" x14ac:dyDescent="0.25">
      <c r="A123" t="s">
        <v>606</v>
      </c>
      <c r="B123" t="s">
        <v>607</v>
      </c>
    </row>
    <row r="124" spans="1:2" x14ac:dyDescent="0.25">
      <c r="A124" t="s">
        <v>586</v>
      </c>
      <c r="B124" t="s">
        <v>587</v>
      </c>
    </row>
    <row r="125" spans="1:2" x14ac:dyDescent="0.25">
      <c r="A125" t="s">
        <v>39</v>
      </c>
      <c r="B125" t="s">
        <v>562</v>
      </c>
    </row>
    <row r="126" spans="1:2" x14ac:dyDescent="0.25">
      <c r="A126" t="s">
        <v>42</v>
      </c>
      <c r="B126" t="s">
        <v>563</v>
      </c>
    </row>
    <row r="127" spans="1:2" x14ac:dyDescent="0.25">
      <c r="A127" t="s">
        <v>4</v>
      </c>
      <c r="B127" t="s">
        <v>564</v>
      </c>
    </row>
    <row r="128" spans="1:2" x14ac:dyDescent="0.25">
      <c r="A128" t="s">
        <v>608</v>
      </c>
      <c r="B128" t="s">
        <v>609</v>
      </c>
    </row>
    <row r="129" spans="1:2" x14ac:dyDescent="0.25">
      <c r="A129" t="s">
        <v>36</v>
      </c>
      <c r="B129" t="s">
        <v>565</v>
      </c>
    </row>
    <row r="130" spans="1:2" x14ac:dyDescent="0.25">
      <c r="A130" t="s">
        <v>15</v>
      </c>
      <c r="B130" t="s">
        <v>566</v>
      </c>
    </row>
    <row r="131" spans="1:2" x14ac:dyDescent="0.25">
      <c r="A131" t="s">
        <v>18</v>
      </c>
      <c r="B131" t="s">
        <v>567</v>
      </c>
    </row>
    <row r="132" spans="1:2" x14ac:dyDescent="0.25">
      <c r="A132" t="s">
        <v>10</v>
      </c>
      <c r="B132" t="s">
        <v>568</v>
      </c>
    </row>
    <row r="133" spans="1:2" x14ac:dyDescent="0.25">
      <c r="A133" t="s">
        <v>45</v>
      </c>
      <c r="B133" t="s">
        <v>569</v>
      </c>
    </row>
    <row r="134" spans="1:2" x14ac:dyDescent="0.25">
      <c r="A134" t="s">
        <v>570</v>
      </c>
      <c r="B134" t="s">
        <v>588</v>
      </c>
    </row>
    <row r="135" spans="1:2" x14ac:dyDescent="0.25">
      <c r="A135" t="s">
        <v>437</v>
      </c>
      <c r="B135" t="s">
        <v>610</v>
      </c>
    </row>
    <row r="136" spans="1:2" x14ac:dyDescent="0.25">
      <c r="A136" t="s">
        <v>438</v>
      </c>
      <c r="B136" t="s">
        <v>571</v>
      </c>
    </row>
    <row r="137" spans="1:2" x14ac:dyDescent="0.25">
      <c r="A137" t="s">
        <v>26</v>
      </c>
      <c r="B137" t="s">
        <v>591</v>
      </c>
    </row>
    <row r="138" spans="1:2" x14ac:dyDescent="0.25">
      <c r="A138" t="s">
        <v>360</v>
      </c>
      <c r="B138" t="s">
        <v>572</v>
      </c>
    </row>
    <row r="139" spans="1:2" x14ac:dyDescent="0.25">
      <c r="A139" t="s">
        <v>361</v>
      </c>
      <c r="B139" t="s">
        <v>573</v>
      </c>
    </row>
    <row r="140" spans="1:2" x14ac:dyDescent="0.25">
      <c r="A140" t="s">
        <v>53</v>
      </c>
      <c r="B140" t="s">
        <v>590</v>
      </c>
    </row>
    <row r="141" spans="1:2" x14ac:dyDescent="0.25">
      <c r="A141" t="s">
        <v>362</v>
      </c>
      <c r="B141" t="s">
        <v>574</v>
      </c>
    </row>
    <row r="142" spans="1:2" x14ac:dyDescent="0.25">
      <c r="A142" t="s">
        <v>603</v>
      </c>
      <c r="B142" t="s">
        <v>611</v>
      </c>
    </row>
    <row r="144" spans="1:2" x14ac:dyDescent="0.25">
      <c r="A144" s="8" t="s">
        <v>191</v>
      </c>
    </row>
    <row r="145" spans="1:10" x14ac:dyDescent="0.25">
      <c r="A145" t="s">
        <v>192</v>
      </c>
      <c r="B145" t="s">
        <v>182</v>
      </c>
      <c r="C145" t="s">
        <v>193</v>
      </c>
      <c r="D145" t="s">
        <v>194</v>
      </c>
      <c r="E145" t="s">
        <v>195</v>
      </c>
      <c r="J145" s="15" t="s">
        <v>196</v>
      </c>
    </row>
    <row r="146" spans="1:10" x14ac:dyDescent="0.25">
      <c r="A146" t="s">
        <v>113</v>
      </c>
      <c r="B146" t="s">
        <v>209</v>
      </c>
      <c r="C146">
        <v>1</v>
      </c>
      <c r="D146" t="s">
        <v>184</v>
      </c>
      <c r="E146" s="2"/>
      <c r="J146" t="str" cm="1">
        <f t="array" ref="J146:J147">_xlfn._xlws.FILTER(Table_Conduit_Type[Type],Table_Conduit_Type[Offered]="Yes","None")</f>
        <v>FMC</v>
      </c>
    </row>
    <row r="147" spans="1:10" x14ac:dyDescent="0.25">
      <c r="A147" t="s">
        <v>60</v>
      </c>
      <c r="B147" t="s">
        <v>208</v>
      </c>
      <c r="C147">
        <v>2</v>
      </c>
      <c r="D147" t="s">
        <v>184</v>
      </c>
      <c r="E147" s="2" t="s">
        <v>184</v>
      </c>
      <c r="J147" t="str">
        <v>LFMC</v>
      </c>
    </row>
    <row r="148" spans="1:10" x14ac:dyDescent="0.25">
      <c r="A148" t="s">
        <v>85</v>
      </c>
      <c r="B148" t="s">
        <v>197</v>
      </c>
      <c r="C148">
        <v>3</v>
      </c>
      <c r="D148" t="s">
        <v>184</v>
      </c>
      <c r="E148" s="2" t="s">
        <v>184</v>
      </c>
    </row>
    <row r="149" spans="1:10" x14ac:dyDescent="0.25">
      <c r="A149" t="s">
        <v>198</v>
      </c>
      <c r="B149" t="s">
        <v>199</v>
      </c>
      <c r="C149">
        <v>4</v>
      </c>
      <c r="D149" t="s">
        <v>200</v>
      </c>
      <c r="E149" s="3"/>
    </row>
    <row r="150" spans="1:10" x14ac:dyDescent="0.25">
      <c r="A150" t="s">
        <v>201</v>
      </c>
      <c r="B150" t="s">
        <v>202</v>
      </c>
      <c r="C150">
        <v>5</v>
      </c>
      <c r="D150" t="s">
        <v>184</v>
      </c>
      <c r="E150" s="3"/>
    </row>
    <row r="151" spans="1:10" x14ac:dyDescent="0.25">
      <c r="A151" t="s">
        <v>203</v>
      </c>
      <c r="C151">
        <v>6</v>
      </c>
      <c r="D151" t="s">
        <v>200</v>
      </c>
      <c r="E151" s="3"/>
    </row>
    <row r="152" spans="1:10" x14ac:dyDescent="0.25">
      <c r="A152" t="s">
        <v>204</v>
      </c>
      <c r="B152" t="s">
        <v>205</v>
      </c>
      <c r="C152">
        <v>7</v>
      </c>
      <c r="D152" t="s">
        <v>200</v>
      </c>
      <c r="E152" s="3"/>
    </row>
    <row r="153" spans="1:10" x14ac:dyDescent="0.25">
      <c r="A153" t="s">
        <v>206</v>
      </c>
      <c r="B153" t="s">
        <v>207</v>
      </c>
      <c r="C153">
        <v>8</v>
      </c>
      <c r="D153" t="s">
        <v>184</v>
      </c>
      <c r="E153" s="3"/>
    </row>
    <row r="156" spans="1:10" x14ac:dyDescent="0.25">
      <c r="A156" s="8" t="s">
        <v>216</v>
      </c>
    </row>
    <row r="157" spans="1:10" x14ac:dyDescent="0.25">
      <c r="A157" t="s">
        <v>217</v>
      </c>
      <c r="B157" t="s">
        <v>297</v>
      </c>
      <c r="C157" t="s">
        <v>218</v>
      </c>
      <c r="D157" t="s">
        <v>219</v>
      </c>
      <c r="E157" t="s">
        <v>220</v>
      </c>
    </row>
    <row r="158" spans="1:10" x14ac:dyDescent="0.25">
      <c r="A158" t="s">
        <v>453</v>
      </c>
      <c r="B158" t="s">
        <v>298</v>
      </c>
      <c r="C158" t="s">
        <v>221</v>
      </c>
      <c r="D158" t="s">
        <v>222</v>
      </c>
      <c r="E158" t="s">
        <v>363</v>
      </c>
    </row>
    <row r="159" spans="1:10" x14ac:dyDescent="0.25">
      <c r="A159" t="s">
        <v>223</v>
      </c>
      <c r="B159" t="s">
        <v>298</v>
      </c>
      <c r="C159" s="13" t="s">
        <v>224</v>
      </c>
      <c r="D159" t="s">
        <v>222</v>
      </c>
      <c r="E159" t="s">
        <v>364</v>
      </c>
    </row>
    <row r="160" spans="1:10" x14ac:dyDescent="0.25">
      <c r="A160" t="s">
        <v>225</v>
      </c>
      <c r="B160" t="s">
        <v>298</v>
      </c>
      <c r="C160" s="13" t="s">
        <v>226</v>
      </c>
      <c r="D160" t="s">
        <v>222</v>
      </c>
      <c r="E160" t="s">
        <v>365</v>
      </c>
    </row>
    <row r="161" spans="1:5" x14ac:dyDescent="0.25">
      <c r="A161" t="s">
        <v>227</v>
      </c>
      <c r="B161" t="s">
        <v>298</v>
      </c>
      <c r="C161" t="s">
        <v>228</v>
      </c>
      <c r="D161" t="s">
        <v>222</v>
      </c>
      <c r="E161" t="s">
        <v>366</v>
      </c>
    </row>
    <row r="162" spans="1:5" x14ac:dyDescent="0.25">
      <c r="A162" t="s">
        <v>229</v>
      </c>
      <c r="B162" t="s">
        <v>298</v>
      </c>
      <c r="C162" t="s">
        <v>230</v>
      </c>
      <c r="D162" t="s">
        <v>222</v>
      </c>
      <c r="E162" t="s">
        <v>367</v>
      </c>
    </row>
    <row r="163" spans="1:5" x14ac:dyDescent="0.25">
      <c r="A163" t="s">
        <v>231</v>
      </c>
      <c r="B163" t="s">
        <v>298</v>
      </c>
      <c r="C163" t="s">
        <v>232</v>
      </c>
      <c r="D163" t="s">
        <v>222</v>
      </c>
      <c r="E163" t="s">
        <v>368</v>
      </c>
    </row>
    <row r="164" spans="1:5" x14ac:dyDescent="0.25">
      <c r="A164" t="s">
        <v>233</v>
      </c>
      <c r="B164" t="s">
        <v>298</v>
      </c>
      <c r="C164" t="s">
        <v>234</v>
      </c>
      <c r="D164" t="s">
        <v>235</v>
      </c>
      <c r="E164" t="s">
        <v>369</v>
      </c>
    </row>
    <row r="165" spans="1:5" x14ac:dyDescent="0.25">
      <c r="A165" t="s">
        <v>236</v>
      </c>
      <c r="B165" t="s">
        <v>298</v>
      </c>
      <c r="C165" s="13" t="s">
        <v>237</v>
      </c>
      <c r="D165" s="13" t="s">
        <v>224</v>
      </c>
      <c r="E165" t="s">
        <v>370</v>
      </c>
    </row>
    <row r="166" spans="1:5" x14ac:dyDescent="0.25">
      <c r="A166" t="s">
        <v>238</v>
      </c>
      <c r="B166" t="s">
        <v>298</v>
      </c>
      <c r="C166" t="s">
        <v>237</v>
      </c>
      <c r="D166">
        <v>577255</v>
      </c>
      <c r="E166" t="s">
        <v>371</v>
      </c>
    </row>
    <row r="167" spans="1:5" x14ac:dyDescent="0.25">
      <c r="A167" t="s">
        <v>454</v>
      </c>
      <c r="B167" t="s">
        <v>298</v>
      </c>
      <c r="C167" t="s">
        <v>373</v>
      </c>
      <c r="D167" t="s">
        <v>237</v>
      </c>
      <c r="E167" t="s">
        <v>455</v>
      </c>
    </row>
    <row r="168" spans="1:5" x14ac:dyDescent="0.25">
      <c r="A168" t="s">
        <v>372</v>
      </c>
      <c r="B168" t="s">
        <v>298</v>
      </c>
      <c r="C168" s="1" t="s">
        <v>373</v>
      </c>
      <c r="D168" s="13" t="s">
        <v>224</v>
      </c>
      <c r="E168" t="s">
        <v>301</v>
      </c>
    </row>
    <row r="169" spans="1:5" x14ac:dyDescent="0.25">
      <c r="A169" t="s">
        <v>374</v>
      </c>
      <c r="B169" t="s">
        <v>298</v>
      </c>
      <c r="C169" s="16" t="s">
        <v>375</v>
      </c>
      <c r="D169" s="13" t="s">
        <v>224</v>
      </c>
      <c r="E169" t="s">
        <v>300</v>
      </c>
    </row>
    <row r="170" spans="1:5" x14ac:dyDescent="0.25">
      <c r="A170" t="s">
        <v>376</v>
      </c>
      <c r="B170" t="s">
        <v>298</v>
      </c>
      <c r="C170" s="16" t="s">
        <v>377</v>
      </c>
      <c r="D170" s="13" t="s">
        <v>224</v>
      </c>
      <c r="E170" t="s">
        <v>378</v>
      </c>
    </row>
    <row r="171" spans="1:5" x14ac:dyDescent="0.25">
      <c r="A171" t="s">
        <v>239</v>
      </c>
      <c r="B171" t="s">
        <v>299</v>
      </c>
      <c r="E171" t="s">
        <v>300</v>
      </c>
    </row>
    <row r="172" spans="1:5" x14ac:dyDescent="0.25">
      <c r="A172" t="s">
        <v>240</v>
      </c>
      <c r="B172" t="s">
        <v>299</v>
      </c>
      <c r="E172" t="s">
        <v>302</v>
      </c>
    </row>
    <row r="173" spans="1:5" x14ac:dyDescent="0.25">
      <c r="A173" t="s">
        <v>241</v>
      </c>
      <c r="B173" t="s">
        <v>299</v>
      </c>
      <c r="E173" t="s">
        <v>303</v>
      </c>
    </row>
    <row r="174" spans="1:5" x14ac:dyDescent="0.25">
      <c r="A174" t="s">
        <v>242</v>
      </c>
      <c r="B174" t="s">
        <v>299</v>
      </c>
      <c r="E174" t="s">
        <v>301</v>
      </c>
    </row>
    <row r="177" spans="1:6" x14ac:dyDescent="0.25">
      <c r="A177" s="8" t="s">
        <v>253</v>
      </c>
    </row>
    <row r="178" spans="1:6" x14ac:dyDescent="0.25">
      <c r="A178" t="s">
        <v>256</v>
      </c>
      <c r="B178" t="s">
        <v>187</v>
      </c>
      <c r="C178" t="s">
        <v>85</v>
      </c>
      <c r="D178" t="s">
        <v>60</v>
      </c>
      <c r="E178" t="s">
        <v>113</v>
      </c>
      <c r="F178" t="s">
        <v>185</v>
      </c>
    </row>
    <row r="179" spans="1:6" x14ac:dyDescent="0.25">
      <c r="A179" t="s">
        <v>243</v>
      </c>
      <c r="B179" s="13" t="s">
        <v>287</v>
      </c>
      <c r="C179" t="s">
        <v>184</v>
      </c>
      <c r="D179" t="s">
        <v>184</v>
      </c>
      <c r="E179">
        <v>10</v>
      </c>
      <c r="F179">
        <v>6</v>
      </c>
    </row>
    <row r="180" spans="1:6" x14ac:dyDescent="0.25">
      <c r="A180" t="s">
        <v>293</v>
      </c>
      <c r="B180" s="13" t="s">
        <v>291</v>
      </c>
      <c r="E180">
        <v>10</v>
      </c>
      <c r="F180">
        <v>6</v>
      </c>
    </row>
    <row r="181" spans="1:6" x14ac:dyDescent="0.25">
      <c r="A181" t="s">
        <v>244</v>
      </c>
      <c r="B181" s="13" t="s">
        <v>288</v>
      </c>
      <c r="C181" t="s">
        <v>184</v>
      </c>
      <c r="D181" t="s">
        <v>184</v>
      </c>
    </row>
    <row r="182" spans="1:6" x14ac:dyDescent="0.25">
      <c r="A182" t="s">
        <v>245</v>
      </c>
      <c r="B182" t="s">
        <v>249</v>
      </c>
    </row>
    <row r="183" spans="1:6" x14ac:dyDescent="0.25">
      <c r="A183" t="s">
        <v>246</v>
      </c>
      <c r="B183" t="s">
        <v>250</v>
      </c>
      <c r="C183" t="s">
        <v>184</v>
      </c>
      <c r="D183" t="s">
        <v>184</v>
      </c>
    </row>
    <row r="184" spans="1:6" x14ac:dyDescent="0.25">
      <c r="A184" t="s">
        <v>294</v>
      </c>
      <c r="B184" t="s">
        <v>292</v>
      </c>
      <c r="E184">
        <v>10</v>
      </c>
      <c r="F184">
        <v>6</v>
      </c>
    </row>
    <row r="185" spans="1:6" x14ac:dyDescent="0.25">
      <c r="A185" t="s">
        <v>247</v>
      </c>
      <c r="B185" t="s">
        <v>251</v>
      </c>
      <c r="C185" t="s">
        <v>184</v>
      </c>
      <c r="D185" t="s">
        <v>184</v>
      </c>
      <c r="E185">
        <v>10</v>
      </c>
      <c r="F185">
        <v>6</v>
      </c>
    </row>
    <row r="186" spans="1:6" x14ac:dyDescent="0.25">
      <c r="A186" t="s">
        <v>248</v>
      </c>
      <c r="B186" t="s">
        <v>252</v>
      </c>
      <c r="C186" t="s">
        <v>184</v>
      </c>
      <c r="D186" t="s">
        <v>184</v>
      </c>
      <c r="E186">
        <v>10</v>
      </c>
    </row>
    <row r="189" spans="1:6" x14ac:dyDescent="0.25">
      <c r="A189" s="8" t="s">
        <v>307</v>
      </c>
    </row>
    <row r="190" spans="1:6" x14ac:dyDescent="0.25">
      <c r="A190" t="s">
        <v>379</v>
      </c>
      <c r="B190" t="s">
        <v>182</v>
      </c>
      <c r="C190" t="s">
        <v>380</v>
      </c>
    </row>
    <row r="191" spans="1:6" x14ac:dyDescent="0.25">
      <c r="A191" t="s">
        <v>381</v>
      </c>
      <c r="B191" t="s">
        <v>382</v>
      </c>
      <c r="C191" t="s">
        <v>254</v>
      </c>
    </row>
    <row r="192" spans="1:6" x14ac:dyDescent="0.25">
      <c r="A192" t="s">
        <v>383</v>
      </c>
      <c r="B192" t="s">
        <v>384</v>
      </c>
      <c r="C192" t="s">
        <v>385</v>
      </c>
    </row>
    <row r="193" spans="1:4" x14ac:dyDescent="0.25">
      <c r="A193" t="s">
        <v>386</v>
      </c>
      <c r="B193" t="s">
        <v>387</v>
      </c>
      <c r="C193" t="s">
        <v>388</v>
      </c>
    </row>
    <row r="194" spans="1:4" x14ac:dyDescent="0.25">
      <c r="A194" t="s">
        <v>389</v>
      </c>
      <c r="B194" t="s">
        <v>390</v>
      </c>
      <c r="C194" t="s">
        <v>391</v>
      </c>
    </row>
    <row r="196" spans="1:4" x14ac:dyDescent="0.25">
      <c r="A196" s="8" t="s">
        <v>307</v>
      </c>
    </row>
    <row r="197" spans="1:4" x14ac:dyDescent="0.25">
      <c r="A197" t="s">
        <v>392</v>
      </c>
      <c r="B197" t="s">
        <v>182</v>
      </c>
      <c r="C197" t="s">
        <v>393</v>
      </c>
      <c r="D197" t="s">
        <v>256</v>
      </c>
    </row>
    <row r="198" spans="1:4" x14ac:dyDescent="0.25">
      <c r="A198" t="s">
        <v>394</v>
      </c>
      <c r="B198" t="s">
        <v>395</v>
      </c>
      <c r="C198">
        <v>6</v>
      </c>
      <c r="D198" t="s">
        <v>86</v>
      </c>
    </row>
    <row r="199" spans="1:4" x14ac:dyDescent="0.25">
      <c r="A199" t="s">
        <v>396</v>
      </c>
      <c r="B199" t="s">
        <v>397</v>
      </c>
      <c r="C199">
        <v>10</v>
      </c>
      <c r="D199" t="s">
        <v>86</v>
      </c>
    </row>
    <row r="200" spans="1:4" x14ac:dyDescent="0.25">
      <c r="A200" t="s">
        <v>630</v>
      </c>
      <c r="B200" t="s">
        <v>399</v>
      </c>
      <c r="C200">
        <v>2</v>
      </c>
      <c r="D200" t="s">
        <v>400</v>
      </c>
    </row>
    <row r="201" spans="1:4" x14ac:dyDescent="0.25">
      <c r="A201" t="s">
        <v>398</v>
      </c>
      <c r="B201" t="s">
        <v>399</v>
      </c>
      <c r="C201">
        <v>6</v>
      </c>
      <c r="D201" t="s">
        <v>400</v>
      </c>
    </row>
    <row r="202" spans="1:4" x14ac:dyDescent="0.25">
      <c r="A202" t="s">
        <v>401</v>
      </c>
      <c r="B202" t="s">
        <v>402</v>
      </c>
      <c r="C202">
        <v>10</v>
      </c>
      <c r="D202" t="s">
        <v>400</v>
      </c>
    </row>
    <row r="203" spans="1:4" x14ac:dyDescent="0.25">
      <c r="A203" t="s">
        <v>403</v>
      </c>
      <c r="B203" t="s">
        <v>404</v>
      </c>
      <c r="C203">
        <v>6</v>
      </c>
      <c r="D203" t="s">
        <v>89</v>
      </c>
    </row>
    <row r="204" spans="1:4" x14ac:dyDescent="0.25">
      <c r="A204" t="s">
        <v>405</v>
      </c>
      <c r="B204" t="s">
        <v>406</v>
      </c>
      <c r="C204">
        <v>10</v>
      </c>
      <c r="D204" t="s">
        <v>89</v>
      </c>
    </row>
    <row r="205" spans="1:4" x14ac:dyDescent="0.25">
      <c r="A205" t="s">
        <v>631</v>
      </c>
      <c r="B205" t="s">
        <v>632</v>
      </c>
      <c r="C205">
        <v>2</v>
      </c>
      <c r="D205" t="s">
        <v>409</v>
      </c>
    </row>
    <row r="206" spans="1:4" x14ac:dyDescent="0.25">
      <c r="A206" t="s">
        <v>407</v>
      </c>
      <c r="B206" t="s">
        <v>408</v>
      </c>
      <c r="C206">
        <v>6</v>
      </c>
      <c r="D206" t="s">
        <v>409</v>
      </c>
    </row>
    <row r="207" spans="1:4" x14ac:dyDescent="0.25">
      <c r="A207" t="s">
        <v>410</v>
      </c>
      <c r="B207" t="s">
        <v>411</v>
      </c>
      <c r="C207">
        <v>10</v>
      </c>
      <c r="D207" t="s">
        <v>409</v>
      </c>
    </row>
    <row r="208" spans="1:4" x14ac:dyDescent="0.25">
      <c r="A208" t="s">
        <v>633</v>
      </c>
      <c r="B208" t="s">
        <v>634</v>
      </c>
      <c r="C208">
        <v>2</v>
      </c>
      <c r="D208" t="s">
        <v>414</v>
      </c>
    </row>
    <row r="209" spans="1:4" x14ac:dyDescent="0.25">
      <c r="A209" t="s">
        <v>412</v>
      </c>
      <c r="B209" t="s">
        <v>413</v>
      </c>
      <c r="C209">
        <v>6</v>
      </c>
      <c r="D209" t="s">
        <v>414</v>
      </c>
    </row>
    <row r="210" spans="1:4" x14ac:dyDescent="0.25">
      <c r="A210" t="s">
        <v>415</v>
      </c>
      <c r="B210" t="s">
        <v>416</v>
      </c>
      <c r="C210">
        <v>10</v>
      </c>
      <c r="D210" t="s">
        <v>414</v>
      </c>
    </row>
    <row r="211" spans="1:4" x14ac:dyDescent="0.25">
      <c r="A211" t="s">
        <v>635</v>
      </c>
      <c r="B211" t="s">
        <v>636</v>
      </c>
      <c r="C211">
        <v>8</v>
      </c>
      <c r="D211" t="s">
        <v>419</v>
      </c>
    </row>
    <row r="212" spans="1:4" x14ac:dyDescent="0.25">
      <c r="A212" t="s">
        <v>417</v>
      </c>
      <c r="B212" t="s">
        <v>418</v>
      </c>
      <c r="C212">
        <v>10</v>
      </c>
      <c r="D212" t="s">
        <v>419</v>
      </c>
    </row>
    <row r="213" spans="1:4" x14ac:dyDescent="0.25">
      <c r="A213" t="s">
        <v>420</v>
      </c>
      <c r="B213" t="s">
        <v>421</v>
      </c>
      <c r="C213">
        <v>6</v>
      </c>
      <c r="D213" t="s">
        <v>92</v>
      </c>
    </row>
    <row r="214" spans="1:4" x14ac:dyDescent="0.25">
      <c r="A214" t="s">
        <v>422</v>
      </c>
      <c r="B214" t="s">
        <v>423</v>
      </c>
      <c r="C214">
        <v>10</v>
      </c>
      <c r="D214" t="s">
        <v>92</v>
      </c>
    </row>
    <row r="215" spans="1:4" x14ac:dyDescent="0.25">
      <c r="A215" t="s">
        <v>637</v>
      </c>
      <c r="B215" t="s">
        <v>638</v>
      </c>
      <c r="C215">
        <v>6</v>
      </c>
      <c r="D215" t="s">
        <v>461</v>
      </c>
    </row>
    <row r="216" spans="1:4" x14ac:dyDescent="0.25">
      <c r="A216" t="s">
        <v>639</v>
      </c>
      <c r="B216" t="s">
        <v>640</v>
      </c>
      <c r="C216">
        <v>10</v>
      </c>
      <c r="D216" t="s">
        <v>461</v>
      </c>
    </row>
    <row r="217" spans="1:4" x14ac:dyDescent="0.25">
      <c r="A217" t="s">
        <v>641</v>
      </c>
      <c r="B217" t="s">
        <v>642</v>
      </c>
      <c r="C217">
        <v>2</v>
      </c>
      <c r="D217" t="s">
        <v>605</v>
      </c>
    </row>
    <row r="218" spans="1:4" x14ac:dyDescent="0.25">
      <c r="A218" t="s">
        <v>424</v>
      </c>
      <c r="B218" t="s">
        <v>425</v>
      </c>
      <c r="C218">
        <v>6</v>
      </c>
      <c r="D218" t="s">
        <v>605</v>
      </c>
    </row>
    <row r="219" spans="1:4" x14ac:dyDescent="0.25">
      <c r="A219" t="s">
        <v>426</v>
      </c>
      <c r="B219" t="s">
        <v>427</v>
      </c>
      <c r="C219">
        <v>10</v>
      </c>
      <c r="D219" t="s">
        <v>605</v>
      </c>
    </row>
    <row r="220" spans="1:4" x14ac:dyDescent="0.25">
      <c r="A220" t="s">
        <v>428</v>
      </c>
      <c r="B220" t="s">
        <v>429</v>
      </c>
      <c r="C220">
        <v>6</v>
      </c>
      <c r="D220" t="s">
        <v>430</v>
      </c>
    </row>
    <row r="221" spans="1:4" x14ac:dyDescent="0.25">
      <c r="A221" t="s">
        <v>431</v>
      </c>
      <c r="B221" t="s">
        <v>432</v>
      </c>
      <c r="C221">
        <v>10</v>
      </c>
      <c r="D221" t="s">
        <v>430</v>
      </c>
    </row>
    <row r="222" spans="1:4" x14ac:dyDescent="0.25">
      <c r="A222" t="s">
        <v>643</v>
      </c>
      <c r="B222" t="s">
        <v>644</v>
      </c>
      <c r="C222">
        <v>6</v>
      </c>
      <c r="D222" t="s">
        <v>462</v>
      </c>
    </row>
    <row r="223" spans="1:4" x14ac:dyDescent="0.25">
      <c r="A223" t="s">
        <v>645</v>
      </c>
      <c r="B223" t="s">
        <v>646</v>
      </c>
      <c r="C223">
        <v>10</v>
      </c>
      <c r="D223" t="s">
        <v>462</v>
      </c>
    </row>
    <row r="224" spans="1:4" x14ac:dyDescent="0.25">
      <c r="A224" t="s">
        <v>647</v>
      </c>
      <c r="B224" t="s">
        <v>648</v>
      </c>
      <c r="C224">
        <v>6</v>
      </c>
      <c r="D224" t="s">
        <v>460</v>
      </c>
    </row>
    <row r="225" spans="1:7" x14ac:dyDescent="0.25">
      <c r="A225" t="s">
        <v>649</v>
      </c>
      <c r="B225" t="s">
        <v>650</v>
      </c>
      <c r="C225">
        <v>10</v>
      </c>
      <c r="D225" t="s">
        <v>460</v>
      </c>
    </row>
    <row r="228" spans="1:7" x14ac:dyDescent="0.25">
      <c r="A228" s="17" t="s">
        <v>456</v>
      </c>
    </row>
    <row r="229" spans="1:7" x14ac:dyDescent="0.25">
      <c r="A229" s="7" t="s">
        <v>457</v>
      </c>
      <c r="B229" s="7" t="s">
        <v>287</v>
      </c>
      <c r="C229" s="4" t="s">
        <v>288</v>
      </c>
      <c r="D229" s="4" t="s">
        <v>458</v>
      </c>
      <c r="E229" s="4" t="s">
        <v>459</v>
      </c>
      <c r="F229" s="4" t="s">
        <v>470</v>
      </c>
      <c r="G229" s="4" t="s">
        <v>604</v>
      </c>
    </row>
    <row r="230" spans="1:7" x14ac:dyDescent="0.25">
      <c r="A230" s="4">
        <v>1</v>
      </c>
      <c r="B230" s="4" t="s">
        <v>86</v>
      </c>
      <c r="C230" s="4" t="s">
        <v>86</v>
      </c>
      <c r="D230" s="4" t="s">
        <v>400</v>
      </c>
      <c r="E230" s="4" t="s">
        <v>400</v>
      </c>
      <c r="F230" s="4" t="s">
        <v>460</v>
      </c>
      <c r="G230" s="4" t="s">
        <v>462</v>
      </c>
    </row>
    <row r="231" spans="1:7" x14ac:dyDescent="0.25">
      <c r="A231" s="4">
        <v>2</v>
      </c>
      <c r="B231" s="4" t="s">
        <v>86</v>
      </c>
      <c r="C231" s="4" t="s">
        <v>86</v>
      </c>
      <c r="D231" s="4" t="s">
        <v>400</v>
      </c>
      <c r="E231" s="4" t="s">
        <v>400</v>
      </c>
      <c r="F231" s="4" t="s">
        <v>460</v>
      </c>
      <c r="G231" s="4" t="s">
        <v>462</v>
      </c>
    </row>
    <row r="232" spans="1:7" x14ac:dyDescent="0.25">
      <c r="A232" s="4">
        <v>3</v>
      </c>
      <c r="B232" s="4" t="s">
        <v>89</v>
      </c>
      <c r="C232" s="4" t="s">
        <v>89</v>
      </c>
      <c r="D232" s="4" t="s">
        <v>414</v>
      </c>
      <c r="E232" s="4" t="s">
        <v>414</v>
      </c>
      <c r="F232" s="4" t="s">
        <v>461</v>
      </c>
      <c r="G232" s="4" t="s">
        <v>460</v>
      </c>
    </row>
    <row r="233" spans="1:7" x14ac:dyDescent="0.25">
      <c r="A233" s="4">
        <v>4</v>
      </c>
      <c r="B233" s="4" t="s">
        <v>89</v>
      </c>
      <c r="C233" s="4" t="s">
        <v>89</v>
      </c>
      <c r="D233" s="4" t="s">
        <v>414</v>
      </c>
      <c r="E233" s="4" t="s">
        <v>414</v>
      </c>
      <c r="F233" s="4" t="s">
        <v>461</v>
      </c>
      <c r="G233" s="4" t="s">
        <v>460</v>
      </c>
    </row>
    <row r="234" spans="1:7" x14ac:dyDescent="0.25">
      <c r="A234" s="4">
        <v>5</v>
      </c>
      <c r="B234" s="4" t="s">
        <v>92</v>
      </c>
      <c r="C234" s="4" t="s">
        <v>92</v>
      </c>
      <c r="D234" s="4" t="s">
        <v>409</v>
      </c>
      <c r="E234" s="4" t="s">
        <v>409</v>
      </c>
      <c r="F234" s="4" t="s">
        <v>462</v>
      </c>
      <c r="G234" s="4" t="s">
        <v>461</v>
      </c>
    </row>
    <row r="235" spans="1:7" x14ac:dyDescent="0.25">
      <c r="A235" s="4">
        <v>6</v>
      </c>
      <c r="B235" s="4" t="s">
        <v>92</v>
      </c>
      <c r="C235" s="4" t="s">
        <v>92</v>
      </c>
      <c r="D235" s="4" t="s">
        <v>409</v>
      </c>
      <c r="E235" s="4" t="s">
        <v>409</v>
      </c>
      <c r="F235" s="4" t="s">
        <v>462</v>
      </c>
      <c r="G235" s="4" t="s">
        <v>461</v>
      </c>
    </row>
    <row r="236" spans="1:7" x14ac:dyDescent="0.25">
      <c r="A236" s="4">
        <v>7</v>
      </c>
      <c r="B236" s="4" t="s">
        <v>86</v>
      </c>
      <c r="C236" s="4" t="s">
        <v>86</v>
      </c>
      <c r="D236" s="4" t="s">
        <v>400</v>
      </c>
      <c r="E236" s="4" t="s">
        <v>400</v>
      </c>
      <c r="F236" s="4" t="s">
        <v>460</v>
      </c>
      <c r="G236" s="4" t="s">
        <v>462</v>
      </c>
    </row>
    <row r="237" spans="1:7" x14ac:dyDescent="0.25">
      <c r="A237" s="4">
        <v>8</v>
      </c>
      <c r="B237" s="4" t="s">
        <v>86</v>
      </c>
      <c r="C237" s="4" t="s">
        <v>86</v>
      </c>
      <c r="D237" s="4" t="s">
        <v>400</v>
      </c>
      <c r="E237" s="4" t="s">
        <v>400</v>
      </c>
      <c r="F237" s="4" t="s">
        <v>460</v>
      </c>
      <c r="G237" s="4" t="s">
        <v>462</v>
      </c>
    </row>
    <row r="238" spans="1:7" x14ac:dyDescent="0.25">
      <c r="A238" s="4">
        <v>9</v>
      </c>
      <c r="B238" s="4" t="s">
        <v>89</v>
      </c>
      <c r="C238" s="4" t="s">
        <v>89</v>
      </c>
      <c r="D238" s="4" t="s">
        <v>414</v>
      </c>
      <c r="E238" s="4" t="s">
        <v>414</v>
      </c>
      <c r="F238" s="4" t="s">
        <v>461</v>
      </c>
      <c r="G238" s="4" t="s">
        <v>460</v>
      </c>
    </row>
    <row r="239" spans="1:7" x14ac:dyDescent="0.25">
      <c r="A239" s="4">
        <v>10</v>
      </c>
      <c r="B239" s="4" t="s">
        <v>89</v>
      </c>
      <c r="C239" s="4" t="s">
        <v>89</v>
      </c>
      <c r="D239" s="4" t="s">
        <v>414</v>
      </c>
      <c r="E239" s="4" t="s">
        <v>414</v>
      </c>
      <c r="F239" s="4" t="s">
        <v>461</v>
      </c>
      <c r="G239" s="4" t="s">
        <v>460</v>
      </c>
    </row>
    <row r="240" spans="1:7" x14ac:dyDescent="0.25">
      <c r="A240" s="4">
        <v>11</v>
      </c>
      <c r="B240" s="4" t="s">
        <v>92</v>
      </c>
      <c r="C240" s="4" t="s">
        <v>92</v>
      </c>
      <c r="D240" s="4" t="s">
        <v>409</v>
      </c>
      <c r="E240" s="4" t="s">
        <v>409</v>
      </c>
      <c r="F240" s="4" t="s">
        <v>462</v>
      </c>
      <c r="G240" s="4" t="s">
        <v>461</v>
      </c>
    </row>
    <row r="241" spans="1:7" x14ac:dyDescent="0.25">
      <c r="A241" s="4">
        <v>12</v>
      </c>
      <c r="B241" s="4" t="s">
        <v>92</v>
      </c>
      <c r="C241" s="4" t="s">
        <v>92</v>
      </c>
      <c r="D241" s="4" t="s">
        <v>409</v>
      </c>
      <c r="E241" s="4" t="s">
        <v>409</v>
      </c>
      <c r="F241" s="4" t="s">
        <v>462</v>
      </c>
      <c r="G241" s="4" t="s">
        <v>461</v>
      </c>
    </row>
    <row r="242" spans="1:7" x14ac:dyDescent="0.25">
      <c r="A242" s="4">
        <v>13</v>
      </c>
      <c r="B242" s="4" t="s">
        <v>86</v>
      </c>
      <c r="C242" s="4" t="s">
        <v>86</v>
      </c>
      <c r="D242" s="4" t="s">
        <v>400</v>
      </c>
      <c r="E242" s="4" t="s">
        <v>400</v>
      </c>
      <c r="F242" s="4" t="s">
        <v>460</v>
      </c>
      <c r="G242" s="4" t="s">
        <v>462</v>
      </c>
    </row>
    <row r="243" spans="1:7" x14ac:dyDescent="0.25">
      <c r="A243" s="4">
        <v>14</v>
      </c>
      <c r="B243" s="4" t="s">
        <v>86</v>
      </c>
      <c r="C243" s="4" t="s">
        <v>86</v>
      </c>
      <c r="D243" s="4" t="s">
        <v>400</v>
      </c>
      <c r="E243" s="4" t="s">
        <v>400</v>
      </c>
      <c r="F243" s="4" t="s">
        <v>460</v>
      </c>
      <c r="G243" s="4" t="s">
        <v>462</v>
      </c>
    </row>
    <row r="244" spans="1:7" x14ac:dyDescent="0.25">
      <c r="A244" s="4">
        <v>15</v>
      </c>
      <c r="B244" s="4" t="s">
        <v>89</v>
      </c>
      <c r="C244" s="4" t="s">
        <v>89</v>
      </c>
      <c r="D244" s="4" t="s">
        <v>414</v>
      </c>
      <c r="E244" s="4" t="s">
        <v>414</v>
      </c>
      <c r="F244" s="4" t="s">
        <v>461</v>
      </c>
      <c r="G244" s="4" t="s">
        <v>460</v>
      </c>
    </row>
    <row r="245" spans="1:7" x14ac:dyDescent="0.25">
      <c r="A245" s="4">
        <v>16</v>
      </c>
      <c r="B245" s="4" t="s">
        <v>89</v>
      </c>
      <c r="C245" s="4" t="s">
        <v>89</v>
      </c>
      <c r="D245" s="4" t="s">
        <v>414</v>
      </c>
      <c r="E245" s="4" t="s">
        <v>414</v>
      </c>
      <c r="F245" s="4" t="s">
        <v>461</v>
      </c>
      <c r="G245" s="4" t="s">
        <v>460</v>
      </c>
    </row>
    <row r="246" spans="1:7" x14ac:dyDescent="0.25">
      <c r="A246" s="4">
        <v>17</v>
      </c>
      <c r="B246" s="4" t="s">
        <v>92</v>
      </c>
      <c r="C246" s="4" t="s">
        <v>92</v>
      </c>
      <c r="D246" s="4" t="s">
        <v>409</v>
      </c>
      <c r="E246" s="4" t="s">
        <v>409</v>
      </c>
      <c r="F246" s="4" t="s">
        <v>462</v>
      </c>
      <c r="G246" s="4" t="s">
        <v>461</v>
      </c>
    </row>
    <row r="247" spans="1:7" x14ac:dyDescent="0.25">
      <c r="A247" s="4">
        <v>18</v>
      </c>
      <c r="B247" s="4" t="s">
        <v>92</v>
      </c>
      <c r="C247" s="4" t="s">
        <v>92</v>
      </c>
      <c r="D247" s="4" t="s">
        <v>409</v>
      </c>
      <c r="E247" s="4" t="s">
        <v>409</v>
      </c>
      <c r="F247" s="4" t="s">
        <v>462</v>
      </c>
      <c r="G247" s="4" t="s">
        <v>461</v>
      </c>
    </row>
    <row r="248" spans="1:7" x14ac:dyDescent="0.25">
      <c r="A248" s="4">
        <v>19</v>
      </c>
      <c r="B248" s="4" t="s">
        <v>86</v>
      </c>
      <c r="C248" s="4" t="s">
        <v>86</v>
      </c>
      <c r="D248" s="4" t="s">
        <v>400</v>
      </c>
      <c r="E248" s="4" t="s">
        <v>400</v>
      </c>
      <c r="F248" s="4" t="s">
        <v>460</v>
      </c>
      <c r="G248" s="4" t="s">
        <v>462</v>
      </c>
    </row>
    <row r="249" spans="1:7" x14ac:dyDescent="0.25">
      <c r="A249" s="4">
        <v>20</v>
      </c>
      <c r="B249" s="4" t="s">
        <v>86</v>
      </c>
      <c r="C249" s="4" t="s">
        <v>86</v>
      </c>
      <c r="D249" s="4" t="s">
        <v>400</v>
      </c>
      <c r="E249" s="4" t="s">
        <v>400</v>
      </c>
      <c r="F249" s="4" t="s">
        <v>460</v>
      </c>
      <c r="G249" s="4" t="s">
        <v>462</v>
      </c>
    </row>
    <row r="250" spans="1:7" x14ac:dyDescent="0.25">
      <c r="A250" s="4">
        <v>21</v>
      </c>
      <c r="B250" s="4" t="s">
        <v>89</v>
      </c>
      <c r="C250" s="4" t="s">
        <v>89</v>
      </c>
      <c r="D250" s="4" t="s">
        <v>414</v>
      </c>
      <c r="E250" s="4" t="s">
        <v>414</v>
      </c>
      <c r="F250" s="4" t="s">
        <v>461</v>
      </c>
      <c r="G250" s="4" t="s">
        <v>460</v>
      </c>
    </row>
    <row r="251" spans="1:7" x14ac:dyDescent="0.25">
      <c r="A251" s="4">
        <v>22</v>
      </c>
      <c r="B251" s="4" t="s">
        <v>89</v>
      </c>
      <c r="C251" s="4" t="s">
        <v>89</v>
      </c>
      <c r="D251" s="4" t="s">
        <v>414</v>
      </c>
      <c r="E251" s="4" t="s">
        <v>414</v>
      </c>
      <c r="F251" s="4" t="s">
        <v>461</v>
      </c>
      <c r="G251" s="4" t="s">
        <v>460</v>
      </c>
    </row>
    <row r="252" spans="1:7" x14ac:dyDescent="0.25">
      <c r="A252" s="4">
        <v>23</v>
      </c>
      <c r="B252" s="4" t="s">
        <v>92</v>
      </c>
      <c r="C252" s="4" t="s">
        <v>92</v>
      </c>
      <c r="D252" s="4" t="s">
        <v>409</v>
      </c>
      <c r="E252" s="4" t="s">
        <v>409</v>
      </c>
      <c r="F252" s="4" t="s">
        <v>462</v>
      </c>
      <c r="G252" s="4" t="s">
        <v>461</v>
      </c>
    </row>
    <row r="253" spans="1:7" x14ac:dyDescent="0.25">
      <c r="A253" s="4">
        <v>24</v>
      </c>
      <c r="B253" s="4" t="s">
        <v>92</v>
      </c>
      <c r="C253" s="4" t="s">
        <v>92</v>
      </c>
      <c r="D253" s="4" t="s">
        <v>409</v>
      </c>
      <c r="E253" s="4" t="s">
        <v>409</v>
      </c>
      <c r="F253" s="4" t="s">
        <v>462</v>
      </c>
      <c r="G253" s="4" t="s">
        <v>461</v>
      </c>
    </row>
    <row r="254" spans="1:7" x14ac:dyDescent="0.25">
      <c r="A254" s="4">
        <v>25</v>
      </c>
      <c r="B254" s="4" t="s">
        <v>86</v>
      </c>
      <c r="C254" s="4" t="s">
        <v>86</v>
      </c>
      <c r="D254" s="4" t="s">
        <v>400</v>
      </c>
      <c r="E254" s="4" t="s">
        <v>400</v>
      </c>
      <c r="F254" s="4" t="s">
        <v>460</v>
      </c>
      <c r="G254" s="4" t="s">
        <v>462</v>
      </c>
    </row>
    <row r="255" spans="1:7" x14ac:dyDescent="0.25">
      <c r="A255" s="4">
        <v>26</v>
      </c>
      <c r="B255" s="4" t="s">
        <v>86</v>
      </c>
      <c r="C255" s="4" t="s">
        <v>86</v>
      </c>
      <c r="D255" s="4" t="s">
        <v>400</v>
      </c>
      <c r="E255" s="4" t="s">
        <v>400</v>
      </c>
      <c r="F255" s="4" t="s">
        <v>460</v>
      </c>
      <c r="G255" s="4" t="s">
        <v>462</v>
      </c>
    </row>
    <row r="256" spans="1:7" x14ac:dyDescent="0.25">
      <c r="A256" s="4">
        <v>27</v>
      </c>
      <c r="B256" s="4" t="s">
        <v>89</v>
      </c>
      <c r="C256" s="4" t="s">
        <v>89</v>
      </c>
      <c r="D256" s="4" t="s">
        <v>414</v>
      </c>
      <c r="E256" s="4" t="s">
        <v>414</v>
      </c>
      <c r="F256" s="4" t="s">
        <v>461</v>
      </c>
      <c r="G256" s="4" t="s">
        <v>460</v>
      </c>
    </row>
    <row r="257" spans="1:7" x14ac:dyDescent="0.25">
      <c r="A257" s="4">
        <v>28</v>
      </c>
      <c r="B257" s="4" t="s">
        <v>89</v>
      </c>
      <c r="C257" s="4" t="s">
        <v>89</v>
      </c>
      <c r="D257" s="4" t="s">
        <v>414</v>
      </c>
      <c r="E257" s="4" t="s">
        <v>414</v>
      </c>
      <c r="F257" s="4" t="s">
        <v>461</v>
      </c>
      <c r="G257" s="4" t="s">
        <v>460</v>
      </c>
    </row>
    <row r="258" spans="1:7" x14ac:dyDescent="0.25">
      <c r="A258" s="4">
        <v>29</v>
      </c>
      <c r="B258" s="4" t="s">
        <v>92</v>
      </c>
      <c r="C258" s="4" t="s">
        <v>92</v>
      </c>
      <c r="D258" s="4" t="s">
        <v>409</v>
      </c>
      <c r="E258" s="4" t="s">
        <v>409</v>
      </c>
      <c r="F258" s="4" t="s">
        <v>462</v>
      </c>
      <c r="G258" s="4" t="s">
        <v>461</v>
      </c>
    </row>
    <row r="259" spans="1:7" x14ac:dyDescent="0.25">
      <c r="A259" s="4">
        <v>30</v>
      </c>
      <c r="B259" s="4" t="s">
        <v>92</v>
      </c>
      <c r="C259" s="4" t="s">
        <v>92</v>
      </c>
      <c r="D259" s="4" t="s">
        <v>409</v>
      </c>
      <c r="E259" s="4" t="s">
        <v>409</v>
      </c>
      <c r="F259" s="4" t="s">
        <v>462</v>
      </c>
      <c r="G259" s="4" t="s">
        <v>461</v>
      </c>
    </row>
    <row r="260" spans="1:7" x14ac:dyDescent="0.25">
      <c r="A260" s="4">
        <v>31</v>
      </c>
      <c r="B260" s="4" t="s">
        <v>86</v>
      </c>
      <c r="C260" s="4" t="s">
        <v>86</v>
      </c>
      <c r="D260" s="4" t="s">
        <v>400</v>
      </c>
      <c r="E260" s="4" t="s">
        <v>400</v>
      </c>
      <c r="F260" s="4" t="s">
        <v>460</v>
      </c>
      <c r="G260" s="4" t="s">
        <v>462</v>
      </c>
    </row>
    <row r="261" spans="1:7" x14ac:dyDescent="0.25">
      <c r="A261" s="4">
        <v>32</v>
      </c>
      <c r="B261" s="4" t="s">
        <v>86</v>
      </c>
      <c r="C261" s="4" t="s">
        <v>86</v>
      </c>
      <c r="D261" s="4" t="s">
        <v>400</v>
      </c>
      <c r="E261" s="4" t="s">
        <v>400</v>
      </c>
      <c r="F261" s="4" t="s">
        <v>460</v>
      </c>
      <c r="G261" s="4" t="s">
        <v>462</v>
      </c>
    </row>
    <row r="262" spans="1:7" x14ac:dyDescent="0.25">
      <c r="A262" s="4">
        <v>33</v>
      </c>
      <c r="B262" s="4" t="s">
        <v>89</v>
      </c>
      <c r="C262" s="4" t="s">
        <v>89</v>
      </c>
      <c r="D262" s="4" t="s">
        <v>414</v>
      </c>
      <c r="E262" s="4" t="s">
        <v>414</v>
      </c>
      <c r="F262" s="4" t="s">
        <v>461</v>
      </c>
      <c r="G262" s="4" t="s">
        <v>460</v>
      </c>
    </row>
    <row r="263" spans="1:7" x14ac:dyDescent="0.25">
      <c r="A263" s="4">
        <v>34</v>
      </c>
      <c r="B263" s="4" t="s">
        <v>89</v>
      </c>
      <c r="C263" s="4" t="s">
        <v>89</v>
      </c>
      <c r="D263" s="4" t="s">
        <v>414</v>
      </c>
      <c r="E263" s="4" t="s">
        <v>414</v>
      </c>
      <c r="F263" s="4" t="s">
        <v>461</v>
      </c>
      <c r="G263" s="4" t="s">
        <v>460</v>
      </c>
    </row>
    <row r="264" spans="1:7" x14ac:dyDescent="0.25">
      <c r="A264" s="4">
        <v>35</v>
      </c>
      <c r="B264" s="4" t="s">
        <v>92</v>
      </c>
      <c r="C264" s="4" t="s">
        <v>92</v>
      </c>
      <c r="D264" s="4" t="s">
        <v>409</v>
      </c>
      <c r="E264" s="4" t="s">
        <v>409</v>
      </c>
      <c r="F264" s="4" t="s">
        <v>462</v>
      </c>
      <c r="G264" s="4" t="s">
        <v>461</v>
      </c>
    </row>
    <row r="265" spans="1:7" x14ac:dyDescent="0.25">
      <c r="A265" s="4">
        <v>36</v>
      </c>
      <c r="B265" s="4" t="s">
        <v>92</v>
      </c>
      <c r="C265" s="4" t="s">
        <v>92</v>
      </c>
      <c r="D265" s="4" t="s">
        <v>409</v>
      </c>
      <c r="E265" s="4" t="s">
        <v>409</v>
      </c>
      <c r="F265" s="4" t="s">
        <v>462</v>
      </c>
      <c r="G265" s="4" t="s">
        <v>461</v>
      </c>
    </row>
    <row r="266" spans="1:7" x14ac:dyDescent="0.25">
      <c r="A266" s="4">
        <v>37</v>
      </c>
      <c r="B266" s="4" t="s">
        <v>86</v>
      </c>
      <c r="C266" s="4" t="s">
        <v>86</v>
      </c>
      <c r="D266" s="4" t="s">
        <v>400</v>
      </c>
      <c r="E266" s="4" t="s">
        <v>400</v>
      </c>
      <c r="F266" s="4" t="s">
        <v>460</v>
      </c>
      <c r="G266" s="4" t="s">
        <v>462</v>
      </c>
    </row>
    <row r="267" spans="1:7" x14ac:dyDescent="0.25">
      <c r="A267" s="4">
        <v>38</v>
      </c>
      <c r="B267" s="4" t="s">
        <v>86</v>
      </c>
      <c r="C267" s="4" t="s">
        <v>86</v>
      </c>
      <c r="D267" s="4" t="s">
        <v>400</v>
      </c>
      <c r="E267" s="4" t="s">
        <v>400</v>
      </c>
      <c r="F267" s="4" t="s">
        <v>460</v>
      </c>
      <c r="G267" s="4" t="s">
        <v>462</v>
      </c>
    </row>
    <row r="268" spans="1:7" x14ac:dyDescent="0.25">
      <c r="A268" s="4">
        <v>39</v>
      </c>
      <c r="B268" s="4" t="s">
        <v>89</v>
      </c>
      <c r="C268" s="4" t="s">
        <v>89</v>
      </c>
      <c r="D268" s="4" t="s">
        <v>414</v>
      </c>
      <c r="E268" s="4" t="s">
        <v>414</v>
      </c>
      <c r="F268" s="4" t="s">
        <v>461</v>
      </c>
      <c r="G268" s="4" t="s">
        <v>460</v>
      </c>
    </row>
    <row r="269" spans="1:7" x14ac:dyDescent="0.25">
      <c r="A269" s="4">
        <v>40</v>
      </c>
      <c r="B269" s="4" t="s">
        <v>89</v>
      </c>
      <c r="C269" s="4" t="s">
        <v>89</v>
      </c>
      <c r="D269" s="4" t="s">
        <v>414</v>
      </c>
      <c r="E269" s="4" t="s">
        <v>414</v>
      </c>
      <c r="F269" s="4" t="s">
        <v>461</v>
      </c>
      <c r="G269" s="4" t="s">
        <v>460</v>
      </c>
    </row>
    <row r="270" spans="1:7" x14ac:dyDescent="0.25">
      <c r="A270" s="4">
        <v>41</v>
      </c>
      <c r="B270" s="4" t="s">
        <v>92</v>
      </c>
      <c r="C270" s="4" t="s">
        <v>92</v>
      </c>
      <c r="D270" s="4" t="s">
        <v>409</v>
      </c>
      <c r="E270" s="4" t="s">
        <v>409</v>
      </c>
      <c r="F270" s="4" t="s">
        <v>462</v>
      </c>
      <c r="G270" s="4" t="s">
        <v>461</v>
      </c>
    </row>
    <row r="271" spans="1:7" x14ac:dyDescent="0.25">
      <c r="A271" s="4">
        <v>42</v>
      </c>
      <c r="B271" s="4" t="s">
        <v>92</v>
      </c>
      <c r="C271" s="4" t="s">
        <v>92</v>
      </c>
      <c r="D271" s="4" t="s">
        <v>409</v>
      </c>
      <c r="E271" s="4" t="s">
        <v>409</v>
      </c>
      <c r="F271" s="4" t="s">
        <v>462</v>
      </c>
      <c r="G271" s="4" t="s">
        <v>461</v>
      </c>
    </row>
    <row r="272" spans="1:7" x14ac:dyDescent="0.25">
      <c r="A272" s="4">
        <v>43</v>
      </c>
      <c r="B272" s="4" t="s">
        <v>86</v>
      </c>
      <c r="C272" s="4" t="s">
        <v>86</v>
      </c>
      <c r="D272" s="4" t="s">
        <v>400</v>
      </c>
      <c r="E272" s="4" t="s">
        <v>400</v>
      </c>
      <c r="F272" s="4" t="s">
        <v>460</v>
      </c>
      <c r="G272" s="4" t="s">
        <v>462</v>
      </c>
    </row>
    <row r="273" spans="1:7" x14ac:dyDescent="0.25">
      <c r="A273" s="4">
        <v>44</v>
      </c>
      <c r="B273" s="4" t="s">
        <v>86</v>
      </c>
      <c r="C273" s="4" t="s">
        <v>86</v>
      </c>
      <c r="D273" s="4" t="s">
        <v>400</v>
      </c>
      <c r="E273" s="4" t="s">
        <v>400</v>
      </c>
      <c r="F273" s="4" t="s">
        <v>460</v>
      </c>
      <c r="G273" s="4" t="s">
        <v>462</v>
      </c>
    </row>
    <row r="274" spans="1:7" x14ac:dyDescent="0.25">
      <c r="A274" s="4">
        <v>45</v>
      </c>
      <c r="B274" s="4" t="s">
        <v>89</v>
      </c>
      <c r="C274" s="4" t="s">
        <v>89</v>
      </c>
      <c r="D274" s="4" t="s">
        <v>414</v>
      </c>
      <c r="E274" s="4" t="s">
        <v>414</v>
      </c>
      <c r="F274" s="4" t="s">
        <v>461</v>
      </c>
      <c r="G274" s="4" t="s">
        <v>460</v>
      </c>
    </row>
    <row r="275" spans="1:7" x14ac:dyDescent="0.25">
      <c r="A275" s="4">
        <v>46</v>
      </c>
      <c r="B275" s="4" t="s">
        <v>89</v>
      </c>
      <c r="C275" s="4" t="s">
        <v>89</v>
      </c>
      <c r="D275" s="4" t="s">
        <v>414</v>
      </c>
      <c r="E275" s="4" t="s">
        <v>414</v>
      </c>
      <c r="F275" s="4" t="s">
        <v>461</v>
      </c>
      <c r="G275" s="4" t="s">
        <v>460</v>
      </c>
    </row>
    <row r="276" spans="1:7" x14ac:dyDescent="0.25">
      <c r="A276" s="4">
        <v>47</v>
      </c>
      <c r="B276" s="4" t="s">
        <v>92</v>
      </c>
      <c r="C276" s="4" t="s">
        <v>92</v>
      </c>
      <c r="D276" s="4" t="s">
        <v>409</v>
      </c>
      <c r="E276" s="4" t="s">
        <v>409</v>
      </c>
      <c r="F276" s="4" t="s">
        <v>462</v>
      </c>
      <c r="G276" s="4" t="s">
        <v>461</v>
      </c>
    </row>
    <row r="277" spans="1:7" x14ac:dyDescent="0.25">
      <c r="A277" s="4">
        <v>48</v>
      </c>
      <c r="B277" s="4" t="s">
        <v>92</v>
      </c>
      <c r="C277" s="4" t="s">
        <v>92</v>
      </c>
      <c r="D277" s="4" t="s">
        <v>409</v>
      </c>
      <c r="E277" s="4" t="s">
        <v>409</v>
      </c>
      <c r="F277" s="4" t="s">
        <v>462</v>
      </c>
      <c r="G277" s="4" t="s">
        <v>461</v>
      </c>
    </row>
    <row r="278" spans="1:7" x14ac:dyDescent="0.25">
      <c r="A278" s="4">
        <v>49</v>
      </c>
      <c r="B278" s="4" t="s">
        <v>86</v>
      </c>
      <c r="C278" s="4" t="s">
        <v>86</v>
      </c>
      <c r="D278" s="4" t="s">
        <v>400</v>
      </c>
      <c r="E278" s="4" t="s">
        <v>400</v>
      </c>
      <c r="F278" s="4" t="s">
        <v>461</v>
      </c>
      <c r="G278" s="4" t="s">
        <v>462</v>
      </c>
    </row>
    <row r="279" spans="1:7" x14ac:dyDescent="0.25">
      <c r="A279" s="4">
        <v>50</v>
      </c>
      <c r="B279" s="4" t="s">
        <v>86</v>
      </c>
      <c r="C279" s="4" t="s">
        <v>86</v>
      </c>
      <c r="D279" s="4" t="s">
        <v>400</v>
      </c>
      <c r="E279" s="4" t="s">
        <v>400</v>
      </c>
      <c r="F279" s="4" t="s">
        <v>461</v>
      </c>
      <c r="G279" s="4" t="s">
        <v>462</v>
      </c>
    </row>
    <row r="280" spans="1:7" x14ac:dyDescent="0.25">
      <c r="A280" s="4">
        <v>51</v>
      </c>
      <c r="B280" s="4" t="s">
        <v>89</v>
      </c>
      <c r="C280" s="4" t="s">
        <v>89</v>
      </c>
      <c r="D280" s="4" t="s">
        <v>414</v>
      </c>
      <c r="E280" s="4" t="s">
        <v>414</v>
      </c>
      <c r="F280" s="4" t="s">
        <v>460</v>
      </c>
      <c r="G280" s="4" t="s">
        <v>460</v>
      </c>
    </row>
    <row r="281" spans="1:7" x14ac:dyDescent="0.25">
      <c r="A281" s="4">
        <v>52</v>
      </c>
      <c r="B281" s="4" t="s">
        <v>89</v>
      </c>
      <c r="C281" s="4" t="s">
        <v>89</v>
      </c>
      <c r="D281" s="4" t="s">
        <v>414</v>
      </c>
      <c r="E281" s="4" t="s">
        <v>414</v>
      </c>
      <c r="F281" s="4" t="s">
        <v>460</v>
      </c>
      <c r="G281" s="4" t="s">
        <v>460</v>
      </c>
    </row>
    <row r="282" spans="1:7" x14ac:dyDescent="0.25">
      <c r="A282" s="4">
        <v>53</v>
      </c>
      <c r="B282" s="4" t="s">
        <v>92</v>
      </c>
      <c r="C282" s="4" t="s">
        <v>92</v>
      </c>
      <c r="D282" s="4" t="s">
        <v>409</v>
      </c>
      <c r="E282" s="4" t="s">
        <v>409</v>
      </c>
      <c r="F282" s="4" t="s">
        <v>462</v>
      </c>
      <c r="G282" s="4" t="s">
        <v>461</v>
      </c>
    </row>
    <row r="283" spans="1:7" x14ac:dyDescent="0.25">
      <c r="A283" s="4">
        <v>54</v>
      </c>
      <c r="B283" s="4" t="s">
        <v>92</v>
      </c>
      <c r="C283" s="4" t="s">
        <v>92</v>
      </c>
      <c r="D283" s="4" t="s">
        <v>409</v>
      </c>
      <c r="E283" s="4" t="s">
        <v>409</v>
      </c>
      <c r="F283" s="4" t="s">
        <v>462</v>
      </c>
      <c r="G283" s="4" t="s">
        <v>461</v>
      </c>
    </row>
    <row r="284" spans="1:7" x14ac:dyDescent="0.25">
      <c r="A284" s="4">
        <v>55</v>
      </c>
      <c r="B284" s="4" t="s">
        <v>86</v>
      </c>
      <c r="C284" s="4" t="s">
        <v>86</v>
      </c>
      <c r="D284" s="4" t="s">
        <v>400</v>
      </c>
      <c r="E284" s="4" t="s">
        <v>400</v>
      </c>
      <c r="F284" s="4" t="s">
        <v>461</v>
      </c>
      <c r="G284" s="4" t="s">
        <v>462</v>
      </c>
    </row>
    <row r="285" spans="1:7" x14ac:dyDescent="0.25">
      <c r="A285" s="4">
        <v>56</v>
      </c>
      <c r="B285" s="4" t="s">
        <v>86</v>
      </c>
      <c r="C285" s="4" t="s">
        <v>86</v>
      </c>
      <c r="D285" s="4" t="s">
        <v>400</v>
      </c>
      <c r="E285" s="4" t="s">
        <v>400</v>
      </c>
      <c r="F285" s="4" t="s">
        <v>461</v>
      </c>
      <c r="G285" s="4" t="s">
        <v>462</v>
      </c>
    </row>
    <row r="286" spans="1:7" x14ac:dyDescent="0.25">
      <c r="A286" s="4">
        <v>57</v>
      </c>
      <c r="B286" s="4" t="s">
        <v>89</v>
      </c>
      <c r="C286" s="4" t="s">
        <v>89</v>
      </c>
      <c r="D286" s="4" t="s">
        <v>414</v>
      </c>
      <c r="E286" s="4" t="s">
        <v>414</v>
      </c>
      <c r="F286" s="4" t="s">
        <v>460</v>
      </c>
      <c r="G286" s="4" t="s">
        <v>460</v>
      </c>
    </row>
    <row r="287" spans="1:7" x14ac:dyDescent="0.25">
      <c r="A287" s="4">
        <v>58</v>
      </c>
      <c r="B287" s="4" t="s">
        <v>89</v>
      </c>
      <c r="C287" s="4" t="s">
        <v>89</v>
      </c>
      <c r="D287" s="4" t="s">
        <v>414</v>
      </c>
      <c r="E287" s="4" t="s">
        <v>414</v>
      </c>
      <c r="F287" s="4" t="s">
        <v>460</v>
      </c>
      <c r="G287" s="4" t="s">
        <v>460</v>
      </c>
    </row>
    <row r="288" spans="1:7" x14ac:dyDescent="0.25">
      <c r="A288" s="4">
        <v>59</v>
      </c>
      <c r="B288" s="4" t="s">
        <v>92</v>
      </c>
      <c r="C288" s="4" t="s">
        <v>92</v>
      </c>
      <c r="D288" s="4" t="s">
        <v>409</v>
      </c>
      <c r="E288" s="4" t="s">
        <v>409</v>
      </c>
      <c r="F288" s="4" t="s">
        <v>462</v>
      </c>
      <c r="G288" s="4" t="s">
        <v>461</v>
      </c>
    </row>
    <row r="289" spans="1:7" x14ac:dyDescent="0.25">
      <c r="A289" s="4">
        <v>60</v>
      </c>
      <c r="B289" s="4" t="s">
        <v>92</v>
      </c>
      <c r="C289" s="4" t="s">
        <v>92</v>
      </c>
      <c r="D289" s="4" t="s">
        <v>409</v>
      </c>
      <c r="E289" s="4" t="s">
        <v>409</v>
      </c>
      <c r="F289" s="4" t="s">
        <v>462</v>
      </c>
      <c r="G289" s="4" t="s">
        <v>461</v>
      </c>
    </row>
    <row r="290" spans="1:7" x14ac:dyDescent="0.25">
      <c r="A290" s="4">
        <v>61</v>
      </c>
      <c r="B290" s="4" t="s">
        <v>86</v>
      </c>
      <c r="C290" s="4" t="s">
        <v>86</v>
      </c>
      <c r="D290" s="4" t="s">
        <v>400</v>
      </c>
      <c r="E290" s="4" t="s">
        <v>400</v>
      </c>
      <c r="F290" s="4" t="s">
        <v>461</v>
      </c>
      <c r="G290" s="4" t="s">
        <v>462</v>
      </c>
    </row>
    <row r="291" spans="1:7" x14ac:dyDescent="0.25">
      <c r="A291" s="4">
        <v>62</v>
      </c>
      <c r="B291" s="4" t="s">
        <v>86</v>
      </c>
      <c r="C291" s="4" t="s">
        <v>86</v>
      </c>
      <c r="D291" s="4" t="s">
        <v>400</v>
      </c>
      <c r="E291" s="4" t="s">
        <v>400</v>
      </c>
      <c r="F291" s="4" t="s">
        <v>461</v>
      </c>
      <c r="G291" s="4" t="s">
        <v>462</v>
      </c>
    </row>
    <row r="292" spans="1:7" x14ac:dyDescent="0.25">
      <c r="A292" s="4">
        <v>63</v>
      </c>
      <c r="B292" s="4" t="s">
        <v>89</v>
      </c>
      <c r="C292" s="4" t="s">
        <v>89</v>
      </c>
      <c r="D292" s="4" t="s">
        <v>414</v>
      </c>
      <c r="E292" s="4" t="s">
        <v>414</v>
      </c>
      <c r="F292" s="4" t="s">
        <v>460</v>
      </c>
      <c r="G292" s="4" t="s">
        <v>460</v>
      </c>
    </row>
    <row r="293" spans="1:7" x14ac:dyDescent="0.25">
      <c r="A293" s="4">
        <v>64</v>
      </c>
      <c r="B293" s="4" t="s">
        <v>89</v>
      </c>
      <c r="C293" s="4" t="s">
        <v>89</v>
      </c>
      <c r="D293" s="4" t="s">
        <v>414</v>
      </c>
      <c r="E293" s="4" t="s">
        <v>414</v>
      </c>
      <c r="F293" s="4" t="s">
        <v>460</v>
      </c>
      <c r="G293" s="4" t="s">
        <v>460</v>
      </c>
    </row>
    <row r="294" spans="1:7" x14ac:dyDescent="0.25">
      <c r="A294" s="4">
        <v>65</v>
      </c>
      <c r="B294" s="4" t="s">
        <v>92</v>
      </c>
      <c r="C294" s="4" t="s">
        <v>92</v>
      </c>
      <c r="D294" s="4" t="s">
        <v>409</v>
      </c>
      <c r="E294" s="4" t="s">
        <v>409</v>
      </c>
      <c r="F294" s="4" t="s">
        <v>462</v>
      </c>
      <c r="G294" s="4" t="s">
        <v>461</v>
      </c>
    </row>
    <row r="295" spans="1:7" x14ac:dyDescent="0.25">
      <c r="A295" s="4">
        <v>66</v>
      </c>
      <c r="B295" s="4" t="s">
        <v>92</v>
      </c>
      <c r="C295" s="4" t="s">
        <v>92</v>
      </c>
      <c r="D295" s="4" t="s">
        <v>409</v>
      </c>
      <c r="E295" s="4" t="s">
        <v>409</v>
      </c>
      <c r="F295" s="4" t="s">
        <v>462</v>
      </c>
      <c r="G295" s="4" t="s">
        <v>461</v>
      </c>
    </row>
    <row r="296" spans="1:7" x14ac:dyDescent="0.25">
      <c r="A296" s="4">
        <v>67</v>
      </c>
      <c r="B296" s="4" t="s">
        <v>86</v>
      </c>
      <c r="C296" s="4" t="s">
        <v>86</v>
      </c>
      <c r="D296" s="4" t="s">
        <v>400</v>
      </c>
      <c r="E296" s="4" t="s">
        <v>400</v>
      </c>
      <c r="F296" s="4" t="s">
        <v>461</v>
      </c>
      <c r="G296" s="4" t="s">
        <v>462</v>
      </c>
    </row>
    <row r="297" spans="1:7" x14ac:dyDescent="0.25">
      <c r="A297" s="4">
        <v>68</v>
      </c>
      <c r="B297" s="4" t="s">
        <v>86</v>
      </c>
      <c r="C297" s="4" t="s">
        <v>86</v>
      </c>
      <c r="D297" s="4" t="s">
        <v>400</v>
      </c>
      <c r="E297" s="4" t="s">
        <v>400</v>
      </c>
      <c r="F297" s="4" t="s">
        <v>461</v>
      </c>
      <c r="G297" s="4" t="s">
        <v>462</v>
      </c>
    </row>
    <row r="298" spans="1:7" x14ac:dyDescent="0.25">
      <c r="A298" s="4">
        <v>69</v>
      </c>
      <c r="B298" s="4" t="s">
        <v>89</v>
      </c>
      <c r="C298" s="4" t="s">
        <v>89</v>
      </c>
      <c r="D298" s="4" t="s">
        <v>414</v>
      </c>
      <c r="E298" s="4" t="s">
        <v>414</v>
      </c>
      <c r="F298" s="4" t="s">
        <v>460</v>
      </c>
      <c r="G298" s="4" t="s">
        <v>460</v>
      </c>
    </row>
    <row r="299" spans="1:7" x14ac:dyDescent="0.25">
      <c r="A299" s="4">
        <v>70</v>
      </c>
      <c r="B299" s="4" t="s">
        <v>89</v>
      </c>
      <c r="C299" s="4" t="s">
        <v>89</v>
      </c>
      <c r="D299" s="4" t="s">
        <v>414</v>
      </c>
      <c r="E299" s="4" t="s">
        <v>414</v>
      </c>
      <c r="F299" s="4" t="s">
        <v>460</v>
      </c>
      <c r="G299" s="4" t="s">
        <v>460</v>
      </c>
    </row>
    <row r="300" spans="1:7" x14ac:dyDescent="0.25">
      <c r="A300" s="4">
        <v>71</v>
      </c>
      <c r="B300" s="4" t="s">
        <v>92</v>
      </c>
      <c r="C300" s="4" t="s">
        <v>92</v>
      </c>
      <c r="D300" s="4" t="s">
        <v>409</v>
      </c>
      <c r="E300" s="4" t="s">
        <v>409</v>
      </c>
      <c r="F300" s="4" t="s">
        <v>462</v>
      </c>
      <c r="G300" s="4" t="s">
        <v>461</v>
      </c>
    </row>
    <row r="301" spans="1:7" x14ac:dyDescent="0.25">
      <c r="A301" s="4">
        <v>72</v>
      </c>
      <c r="B301" s="4" t="s">
        <v>92</v>
      </c>
      <c r="C301" s="4" t="s">
        <v>92</v>
      </c>
      <c r="D301" s="4" t="s">
        <v>409</v>
      </c>
      <c r="E301" s="4" t="s">
        <v>409</v>
      </c>
      <c r="F301" s="4" t="s">
        <v>462</v>
      </c>
      <c r="G301" s="4" t="s">
        <v>461</v>
      </c>
    </row>
    <row r="302" spans="1:7" x14ac:dyDescent="0.25">
      <c r="A302" s="4" t="s">
        <v>463</v>
      </c>
      <c r="B302" s="4" t="s">
        <v>430</v>
      </c>
      <c r="C302" s="4" t="s">
        <v>430</v>
      </c>
      <c r="D302" s="4" t="s">
        <v>605</v>
      </c>
      <c r="E302" s="4" t="s">
        <v>605</v>
      </c>
      <c r="F302" s="4" t="s">
        <v>605</v>
      </c>
      <c r="G302" s="4" t="s">
        <v>605</v>
      </c>
    </row>
  </sheetData>
  <sheetProtection algorithmName="SHA-512" hashValue="M7gA2d21s0n/yboKm1lnB87xAqEHrKrKeXHobXDMQd7GarXM2BAwwHlnXZV7UDz++OiUcslahm6eFCIBpGeoOw==" saltValue="awj/FBc3O4XITbWOPZ7AYg==" spinCount="100000" sheet="1" objects="1" scenarios="1"/>
  <phoneticPr fontId="8" type="noConversion"/>
  <pageMargins left="0.7" right="0.7" top="0.75" bottom="0.75" header="0.3" footer="0.3"/>
  <pageSetup orientation="portrait" r:id="rId1"/>
  <drawing r:id="rId2"/>
  <tableParts count="13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6E99-F663-432A-AC32-FBF893B0297A}">
  <sheetPr codeName="Sheet4"/>
  <dimension ref="A1:U25"/>
  <sheetViews>
    <sheetView tabSelected="1" workbookViewId="0">
      <selection activeCell="A27" sqref="A27"/>
    </sheetView>
  </sheetViews>
  <sheetFormatPr defaultRowHeight="15" x14ac:dyDescent="0.25"/>
  <cols>
    <col min="1" max="1" width="13" customWidth="1"/>
    <col min="2" max="5" width="9" bestFit="1" customWidth="1"/>
    <col min="6" max="6" width="10.5703125" customWidth="1"/>
    <col min="7" max="8" width="10.5703125" bestFit="1" customWidth="1"/>
    <col min="9" max="9" width="12.85546875" bestFit="1" customWidth="1"/>
    <col min="10" max="12" width="9" bestFit="1" customWidth="1"/>
    <col min="13" max="13" width="10.5703125" bestFit="1" customWidth="1"/>
    <col min="14" max="14" width="10.5703125" customWidth="1"/>
    <col min="15" max="15" width="10.5703125" bestFit="1" customWidth="1"/>
    <col min="16" max="16" width="12.5703125" bestFit="1" customWidth="1"/>
    <col min="17" max="17" width="20.140625" bestFit="1" customWidth="1"/>
    <col min="18" max="18" width="13.5703125" hidden="1" customWidth="1"/>
    <col min="19" max="20" width="15.140625" bestFit="1" customWidth="1"/>
  </cols>
  <sheetData>
    <row r="1" spans="1:21" x14ac:dyDescent="0.25">
      <c r="A1" s="71" t="s">
        <v>550</v>
      </c>
      <c r="B1" s="71"/>
      <c r="C1" s="7"/>
      <c r="D1" s="7"/>
      <c r="E1" s="7"/>
      <c r="F1" s="7"/>
      <c r="G1" s="7"/>
      <c r="H1" s="7"/>
      <c r="I1" s="72" t="s">
        <v>548</v>
      </c>
      <c r="J1" s="72"/>
      <c r="K1" s="7"/>
      <c r="L1" s="7"/>
      <c r="M1" s="7"/>
      <c r="N1" s="7"/>
      <c r="O1" s="7"/>
      <c r="P1" s="7"/>
      <c r="Q1" s="73" t="s">
        <v>549</v>
      </c>
      <c r="R1" s="73"/>
      <c r="S1" s="7"/>
      <c r="T1" s="7"/>
    </row>
    <row r="2" spans="1:21" ht="75" x14ac:dyDescent="0.25">
      <c r="A2" s="74" t="s">
        <v>192</v>
      </c>
      <c r="B2" s="74">
        <v>25</v>
      </c>
      <c r="C2" s="74">
        <v>50</v>
      </c>
      <c r="D2" s="74">
        <v>75</v>
      </c>
      <c r="E2" s="74">
        <v>100</v>
      </c>
      <c r="F2" s="74">
        <v>125</v>
      </c>
      <c r="G2" s="74">
        <v>150</v>
      </c>
      <c r="H2" s="74">
        <v>200</v>
      </c>
      <c r="I2" s="74">
        <v>25</v>
      </c>
      <c r="J2" s="74">
        <v>50</v>
      </c>
      <c r="K2" s="74">
        <v>75</v>
      </c>
      <c r="L2" s="74">
        <v>100</v>
      </c>
      <c r="M2" s="74">
        <v>125</v>
      </c>
      <c r="N2" s="74">
        <v>150</v>
      </c>
      <c r="O2" s="74">
        <v>200</v>
      </c>
      <c r="P2" s="75" t="s">
        <v>612</v>
      </c>
      <c r="Q2" s="75" t="s">
        <v>551</v>
      </c>
      <c r="R2" s="75" t="s">
        <v>552</v>
      </c>
      <c r="S2" s="75" t="s">
        <v>613</v>
      </c>
      <c r="T2" s="75" t="s">
        <v>553</v>
      </c>
      <c r="U2" s="45"/>
    </row>
    <row r="3" spans="1:21" x14ac:dyDescent="0.25">
      <c r="A3" s="70" t="s">
        <v>44</v>
      </c>
      <c r="B3" s="46">
        <v>399.28</v>
      </c>
      <c r="C3" s="46">
        <v>486.67999999999995</v>
      </c>
      <c r="D3" s="46">
        <v>574.07999999999993</v>
      </c>
      <c r="E3" s="46">
        <v>661.48</v>
      </c>
      <c r="F3" s="46">
        <v>748.88</v>
      </c>
      <c r="G3" s="46">
        <v>836.28</v>
      </c>
      <c r="H3" s="46">
        <v>1011.0799999999999</v>
      </c>
      <c r="I3" s="47">
        <v>407.90499999999997</v>
      </c>
      <c r="J3" s="47">
        <v>503.92999999999995</v>
      </c>
      <c r="K3" s="47">
        <v>599.95500000000004</v>
      </c>
      <c r="L3" s="47">
        <v>695.98</v>
      </c>
      <c r="M3" s="47">
        <v>792.005</v>
      </c>
      <c r="N3" s="47">
        <v>888.03</v>
      </c>
      <c r="O3" s="47">
        <v>1080.08</v>
      </c>
      <c r="P3" s="48" t="s">
        <v>614</v>
      </c>
      <c r="Q3" s="49">
        <v>270.13499999999999</v>
      </c>
      <c r="R3" s="49">
        <v>129.72</v>
      </c>
      <c r="S3" s="4" t="s">
        <v>502</v>
      </c>
      <c r="T3" s="49" t="s">
        <v>502</v>
      </c>
    </row>
    <row r="4" spans="1:21" x14ac:dyDescent="0.25">
      <c r="A4" s="70" t="s">
        <v>47</v>
      </c>
      <c r="B4" s="46">
        <v>429.17999999999995</v>
      </c>
      <c r="C4" s="46">
        <v>516.57999999999993</v>
      </c>
      <c r="D4" s="46">
        <v>603.98</v>
      </c>
      <c r="E4" s="46">
        <v>691.38</v>
      </c>
      <c r="F4" s="46">
        <v>778.78</v>
      </c>
      <c r="G4" s="46">
        <v>866.18</v>
      </c>
      <c r="H4" s="46">
        <v>1040.98</v>
      </c>
      <c r="I4" s="47">
        <v>437.80499999999995</v>
      </c>
      <c r="J4" s="47">
        <v>533.82999999999993</v>
      </c>
      <c r="K4" s="47">
        <v>629.85500000000002</v>
      </c>
      <c r="L4" s="47">
        <v>725.88</v>
      </c>
      <c r="M4" s="47">
        <v>821.90499999999997</v>
      </c>
      <c r="N4" s="47">
        <v>917.93</v>
      </c>
      <c r="O4" s="47">
        <v>1109.98</v>
      </c>
      <c r="P4" s="48" t="s">
        <v>614</v>
      </c>
      <c r="Q4" s="49">
        <v>270.13499999999999</v>
      </c>
      <c r="R4" s="49">
        <v>129.72</v>
      </c>
      <c r="S4" s="4" t="s">
        <v>502</v>
      </c>
      <c r="T4" s="49" t="s">
        <v>502</v>
      </c>
    </row>
    <row r="5" spans="1:21" x14ac:dyDescent="0.25">
      <c r="A5" s="70" t="s">
        <v>48</v>
      </c>
      <c r="B5" s="46">
        <v>203.54999999999998</v>
      </c>
      <c r="C5" s="46">
        <v>266.79999999999995</v>
      </c>
      <c r="D5" s="46">
        <v>330.04999999999995</v>
      </c>
      <c r="E5" s="46">
        <v>393.29999999999995</v>
      </c>
      <c r="F5" s="46">
        <v>456.54999999999995</v>
      </c>
      <c r="G5" s="46">
        <v>519.79999999999995</v>
      </c>
      <c r="H5" s="46">
        <v>646.29999999999995</v>
      </c>
      <c r="I5" s="47">
        <v>212.17499999999998</v>
      </c>
      <c r="J5" s="47">
        <v>284.04999999999995</v>
      </c>
      <c r="K5" s="47">
        <v>355.92499999999995</v>
      </c>
      <c r="L5" s="47">
        <v>427.79999999999995</v>
      </c>
      <c r="M5" s="47">
        <v>499.67499999999995</v>
      </c>
      <c r="N5" s="47">
        <v>571.54999999999995</v>
      </c>
      <c r="O5" s="47">
        <v>715.3</v>
      </c>
      <c r="P5" s="48" t="s">
        <v>502</v>
      </c>
      <c r="Q5" s="49" t="s">
        <v>502</v>
      </c>
      <c r="R5" s="49">
        <v>129.72</v>
      </c>
      <c r="S5" s="4" t="s">
        <v>616</v>
      </c>
      <c r="T5" s="49">
        <v>270.14</v>
      </c>
    </row>
    <row r="6" spans="1:21" x14ac:dyDescent="0.25">
      <c r="A6" s="70" t="s">
        <v>50</v>
      </c>
      <c r="B6" s="46">
        <v>229.99999999999997</v>
      </c>
      <c r="C6" s="46">
        <v>293.25</v>
      </c>
      <c r="D6" s="46">
        <v>356.5</v>
      </c>
      <c r="E6" s="46">
        <v>419.74999999999994</v>
      </c>
      <c r="F6" s="46">
        <v>482.99999999999994</v>
      </c>
      <c r="G6" s="46">
        <v>546.25</v>
      </c>
      <c r="H6" s="46">
        <v>672.75</v>
      </c>
      <c r="I6" s="47">
        <v>238.62499999999997</v>
      </c>
      <c r="J6" s="47">
        <v>310.5</v>
      </c>
      <c r="K6" s="47">
        <v>382.37499999999994</v>
      </c>
      <c r="L6" s="47">
        <v>454.24999999999994</v>
      </c>
      <c r="M6" s="47">
        <v>526.125</v>
      </c>
      <c r="N6" s="47">
        <v>598</v>
      </c>
      <c r="O6" s="47">
        <v>741.74999999999989</v>
      </c>
      <c r="P6" s="48" t="s">
        <v>502</v>
      </c>
      <c r="Q6" s="49" t="s">
        <v>502</v>
      </c>
      <c r="R6" s="49">
        <v>129.72</v>
      </c>
      <c r="S6" s="4" t="s">
        <v>616</v>
      </c>
      <c r="T6" s="49">
        <v>270.14</v>
      </c>
    </row>
    <row r="7" spans="1:21" x14ac:dyDescent="0.25">
      <c r="A7" s="70" t="s">
        <v>52</v>
      </c>
      <c r="B7" s="46">
        <v>452.17999999999995</v>
      </c>
      <c r="C7" s="46">
        <v>551.07999999999993</v>
      </c>
      <c r="D7" s="46">
        <v>649.98</v>
      </c>
      <c r="E7" s="46">
        <v>748.88</v>
      </c>
      <c r="F7" s="46">
        <v>847.78</v>
      </c>
      <c r="G7" s="46">
        <v>946.68</v>
      </c>
      <c r="H7" s="46">
        <v>1144.48</v>
      </c>
      <c r="I7" s="47">
        <v>460.80499999999995</v>
      </c>
      <c r="J7" s="47">
        <v>568.32999999999993</v>
      </c>
      <c r="K7" s="47">
        <v>675.85500000000002</v>
      </c>
      <c r="L7" s="47">
        <v>783.38</v>
      </c>
      <c r="M7" s="47">
        <v>890.90499999999986</v>
      </c>
      <c r="N7" s="47">
        <v>998.43</v>
      </c>
      <c r="O7" s="47">
        <v>1213.48</v>
      </c>
      <c r="P7" s="48" t="s">
        <v>502</v>
      </c>
      <c r="Q7" s="49" t="s">
        <v>502</v>
      </c>
      <c r="R7" s="49">
        <v>129.72</v>
      </c>
      <c r="S7" s="4" t="s">
        <v>617</v>
      </c>
      <c r="T7" s="49">
        <v>270.14</v>
      </c>
    </row>
    <row r="8" spans="1:21" x14ac:dyDescent="0.25">
      <c r="A8" s="70" t="s">
        <v>55</v>
      </c>
      <c r="B8" s="46">
        <v>622.26499999999999</v>
      </c>
      <c r="C8" s="46">
        <v>721.16499999999996</v>
      </c>
      <c r="D8" s="46">
        <v>820.06499999999994</v>
      </c>
      <c r="E8" s="46">
        <v>918.96499999999992</v>
      </c>
      <c r="F8" s="46">
        <v>1017.8649999999999</v>
      </c>
      <c r="G8" s="46">
        <v>1116.7649999999999</v>
      </c>
      <c r="H8" s="46">
        <v>1314.5649999999998</v>
      </c>
      <c r="I8" s="47">
        <v>630.89</v>
      </c>
      <c r="J8" s="47">
        <v>738.41499999999996</v>
      </c>
      <c r="K8" s="47">
        <v>845.93999999999994</v>
      </c>
      <c r="L8" s="47">
        <v>953.46499999999992</v>
      </c>
      <c r="M8" s="47">
        <v>1060.9899999999998</v>
      </c>
      <c r="N8" s="47">
        <v>1168.5149999999999</v>
      </c>
      <c r="O8" s="47">
        <v>1383.5649999999998</v>
      </c>
      <c r="P8" s="48" t="s">
        <v>614</v>
      </c>
      <c r="Q8" s="49">
        <v>270.13499999999999</v>
      </c>
      <c r="R8" s="49">
        <v>129.72</v>
      </c>
      <c r="S8" s="4" t="s">
        <v>502</v>
      </c>
      <c r="T8" s="49" t="s">
        <v>502</v>
      </c>
    </row>
    <row r="9" spans="1:21" x14ac:dyDescent="0.25">
      <c r="A9" s="70" t="s">
        <v>28</v>
      </c>
      <c r="B9" s="46">
        <v>107.985</v>
      </c>
      <c r="C9" s="46">
        <v>153.41</v>
      </c>
      <c r="D9" s="46">
        <v>198.83499999999998</v>
      </c>
      <c r="E9" s="46">
        <v>244.26</v>
      </c>
      <c r="F9" s="46">
        <v>289.685</v>
      </c>
      <c r="G9" s="46">
        <v>335.10999999999996</v>
      </c>
      <c r="H9" s="46">
        <v>425.95999999999992</v>
      </c>
      <c r="I9" s="47">
        <v>116.61</v>
      </c>
      <c r="J9" s="47">
        <v>170.66</v>
      </c>
      <c r="K9" s="47">
        <v>224.70999999999998</v>
      </c>
      <c r="L9" s="47">
        <v>278.76</v>
      </c>
      <c r="M9" s="47">
        <v>332.81</v>
      </c>
      <c r="N9" s="47">
        <v>386.85999999999996</v>
      </c>
      <c r="O9" s="47">
        <v>494.95999999999992</v>
      </c>
      <c r="P9" s="48" t="s">
        <v>618</v>
      </c>
      <c r="Q9" s="49">
        <v>47.265000000000001</v>
      </c>
      <c r="R9" s="49">
        <v>19.32</v>
      </c>
      <c r="S9" s="4" t="s">
        <v>502</v>
      </c>
      <c r="T9" s="49" t="s">
        <v>502</v>
      </c>
    </row>
    <row r="10" spans="1:21" x14ac:dyDescent="0.25">
      <c r="A10" s="70" t="s">
        <v>32</v>
      </c>
      <c r="B10" s="46">
        <v>123.73999999999998</v>
      </c>
      <c r="C10" s="46">
        <v>174.33999999999997</v>
      </c>
      <c r="D10" s="46">
        <v>224.93999999999997</v>
      </c>
      <c r="E10" s="46">
        <v>275.53999999999996</v>
      </c>
      <c r="F10" s="46">
        <v>326.14</v>
      </c>
      <c r="G10" s="46">
        <v>376.74</v>
      </c>
      <c r="H10" s="46">
        <v>477.94</v>
      </c>
      <c r="I10" s="47">
        <v>132.36499999999998</v>
      </c>
      <c r="J10" s="47">
        <v>191.58999999999997</v>
      </c>
      <c r="K10" s="47">
        <v>250.81499999999997</v>
      </c>
      <c r="L10" s="47">
        <v>310.04000000000002</v>
      </c>
      <c r="M10" s="47">
        <v>369.26499999999999</v>
      </c>
      <c r="N10" s="47">
        <v>428.49</v>
      </c>
      <c r="O10" s="47">
        <v>546.93999999999994</v>
      </c>
      <c r="P10" s="48" t="s">
        <v>619</v>
      </c>
      <c r="Q10" s="49">
        <v>47.265000000000001</v>
      </c>
      <c r="R10" s="49">
        <v>19.32</v>
      </c>
      <c r="S10" s="4" t="s">
        <v>502</v>
      </c>
      <c r="T10" s="49" t="s">
        <v>502</v>
      </c>
    </row>
    <row r="11" spans="1:21" x14ac:dyDescent="0.25">
      <c r="A11" s="70" t="s">
        <v>35</v>
      </c>
      <c r="B11" s="46">
        <v>107.985</v>
      </c>
      <c r="C11" s="46">
        <v>153.41</v>
      </c>
      <c r="D11" s="46">
        <v>198.83499999999998</v>
      </c>
      <c r="E11" s="46">
        <v>244.26</v>
      </c>
      <c r="F11" s="46">
        <v>289.685</v>
      </c>
      <c r="G11" s="46">
        <v>335.10999999999996</v>
      </c>
      <c r="H11" s="46">
        <v>425.95999999999992</v>
      </c>
      <c r="I11" s="47">
        <v>116.61</v>
      </c>
      <c r="J11" s="47">
        <v>170.66</v>
      </c>
      <c r="K11" s="47">
        <v>224.70999999999998</v>
      </c>
      <c r="L11" s="47">
        <v>278.76</v>
      </c>
      <c r="M11" s="47">
        <v>332.81</v>
      </c>
      <c r="N11" s="47">
        <v>386.85999999999996</v>
      </c>
      <c r="O11" s="47">
        <v>494.95999999999992</v>
      </c>
      <c r="P11" s="48" t="s">
        <v>620</v>
      </c>
      <c r="Q11" s="49" t="s">
        <v>581</v>
      </c>
      <c r="R11" s="49">
        <v>40.479999999999997</v>
      </c>
      <c r="S11" s="4" t="s">
        <v>621</v>
      </c>
      <c r="T11" s="49" t="s">
        <v>651</v>
      </c>
    </row>
    <row r="12" spans="1:21" x14ac:dyDescent="0.25">
      <c r="A12" s="70" t="s">
        <v>38</v>
      </c>
      <c r="B12" s="46">
        <v>128.22499999999999</v>
      </c>
      <c r="C12" s="46">
        <v>173.64999999999998</v>
      </c>
      <c r="D12" s="46">
        <v>219.07499999999999</v>
      </c>
      <c r="E12" s="46">
        <v>264.5</v>
      </c>
      <c r="F12" s="46">
        <v>309.92499999999995</v>
      </c>
      <c r="G12" s="46">
        <v>355.34999999999997</v>
      </c>
      <c r="H12" s="46">
        <v>446.2</v>
      </c>
      <c r="I12" s="47">
        <v>136.85</v>
      </c>
      <c r="J12" s="47">
        <v>190.89999999999998</v>
      </c>
      <c r="K12" s="47">
        <v>244.95</v>
      </c>
      <c r="L12" s="47">
        <v>299</v>
      </c>
      <c r="M12" s="47">
        <v>353.04999999999995</v>
      </c>
      <c r="N12" s="47">
        <v>407.09999999999997</v>
      </c>
      <c r="O12" s="47">
        <v>515.19999999999993</v>
      </c>
      <c r="P12" s="48" t="s">
        <v>622</v>
      </c>
      <c r="Q12" s="49" t="s">
        <v>582</v>
      </c>
      <c r="R12" s="49" t="s">
        <v>554</v>
      </c>
      <c r="S12" s="4" t="s">
        <v>623</v>
      </c>
      <c r="T12" s="49" t="s">
        <v>652</v>
      </c>
    </row>
    <row r="13" spans="1:21" x14ac:dyDescent="0.25">
      <c r="A13" s="70" t="s">
        <v>41</v>
      </c>
      <c r="B13" s="46">
        <v>122.82</v>
      </c>
      <c r="C13" s="46">
        <v>173.42</v>
      </c>
      <c r="D13" s="46">
        <v>224.01999999999998</v>
      </c>
      <c r="E13" s="46">
        <v>274.62</v>
      </c>
      <c r="F13" s="46">
        <v>325.21999999999997</v>
      </c>
      <c r="G13" s="46">
        <v>375.82</v>
      </c>
      <c r="H13" s="46">
        <v>477.02</v>
      </c>
      <c r="I13" s="47">
        <v>131.44499999999999</v>
      </c>
      <c r="J13" s="47">
        <v>190.67</v>
      </c>
      <c r="K13" s="47">
        <v>249.89499999999998</v>
      </c>
      <c r="L13" s="47">
        <v>309.12</v>
      </c>
      <c r="M13" s="47">
        <v>368.34499999999997</v>
      </c>
      <c r="N13" s="47">
        <v>427.57</v>
      </c>
      <c r="O13" s="47">
        <v>546.02</v>
      </c>
      <c r="P13" s="48" t="s">
        <v>624</v>
      </c>
      <c r="Q13" s="49" t="s">
        <v>583</v>
      </c>
      <c r="R13" s="49" t="s">
        <v>555</v>
      </c>
      <c r="S13" s="4" t="s">
        <v>625</v>
      </c>
      <c r="T13" s="49" t="s">
        <v>593</v>
      </c>
    </row>
    <row r="14" spans="1:21" x14ac:dyDescent="0.25">
      <c r="A14" s="70" t="s">
        <v>14</v>
      </c>
      <c r="B14" s="46">
        <v>117.4725</v>
      </c>
      <c r="C14" s="46">
        <v>167.785</v>
      </c>
      <c r="D14" s="46">
        <v>218.0975</v>
      </c>
      <c r="E14" s="46">
        <v>268.40999999999997</v>
      </c>
      <c r="F14" s="46">
        <v>318.72249999999997</v>
      </c>
      <c r="G14" s="46">
        <v>369.03499999999997</v>
      </c>
      <c r="H14" s="46">
        <v>469.65999999999991</v>
      </c>
      <c r="I14" s="47">
        <v>126.09749999999998</v>
      </c>
      <c r="J14" s="47">
        <v>185.03499999999997</v>
      </c>
      <c r="K14" s="47">
        <v>243.9725</v>
      </c>
      <c r="L14" s="47">
        <v>302.90999999999997</v>
      </c>
      <c r="M14" s="47">
        <v>361.84749999999997</v>
      </c>
      <c r="N14" s="47">
        <v>420.78499999999997</v>
      </c>
      <c r="O14" s="47">
        <v>538.65999999999985</v>
      </c>
      <c r="P14" s="48" t="s">
        <v>626</v>
      </c>
      <c r="Q14" s="49">
        <v>270.13499999999999</v>
      </c>
      <c r="R14" s="49">
        <v>129.72</v>
      </c>
      <c r="S14" s="4" t="s">
        <v>502</v>
      </c>
      <c r="T14" s="49" t="s">
        <v>502</v>
      </c>
    </row>
    <row r="15" spans="1:21" x14ac:dyDescent="0.25">
      <c r="A15" s="70" t="s">
        <v>17</v>
      </c>
      <c r="B15" s="46">
        <v>146.45249999999999</v>
      </c>
      <c r="C15" s="46">
        <v>203.66499999999996</v>
      </c>
      <c r="D15" s="46">
        <v>260.8775</v>
      </c>
      <c r="E15" s="46">
        <v>318.08999999999997</v>
      </c>
      <c r="F15" s="46">
        <v>375.30250000000001</v>
      </c>
      <c r="G15" s="46">
        <v>432.51499999999999</v>
      </c>
      <c r="H15" s="46">
        <v>546.93999999999994</v>
      </c>
      <c r="I15" s="47">
        <v>155.07749999999999</v>
      </c>
      <c r="J15" s="47">
        <v>220.91499999999996</v>
      </c>
      <c r="K15" s="47">
        <v>286.7525</v>
      </c>
      <c r="L15" s="47">
        <v>352.59</v>
      </c>
      <c r="M15" s="47">
        <v>418.42750000000001</v>
      </c>
      <c r="N15" s="47">
        <v>484.26499999999999</v>
      </c>
      <c r="O15" s="47">
        <v>615.93999999999994</v>
      </c>
      <c r="P15" s="48" t="s">
        <v>627</v>
      </c>
      <c r="Q15" s="49">
        <v>270.13499999999999</v>
      </c>
      <c r="R15" s="49">
        <v>129.72</v>
      </c>
      <c r="S15" s="4" t="s">
        <v>502</v>
      </c>
      <c r="T15" s="49" t="s">
        <v>502</v>
      </c>
    </row>
    <row r="16" spans="1:21" x14ac:dyDescent="0.25">
      <c r="A16" s="70" t="s">
        <v>20</v>
      </c>
      <c r="B16" s="46">
        <v>129.03</v>
      </c>
      <c r="C16" s="46">
        <v>185.37999999999997</v>
      </c>
      <c r="D16" s="46">
        <v>241.72999999999996</v>
      </c>
      <c r="E16" s="46">
        <v>298.08</v>
      </c>
      <c r="F16" s="46">
        <v>354.42999999999995</v>
      </c>
      <c r="G16" s="46">
        <v>410.78</v>
      </c>
      <c r="H16" s="46">
        <v>523.4799999999999</v>
      </c>
      <c r="I16" s="47">
        <v>137.65499999999997</v>
      </c>
      <c r="J16" s="47">
        <v>202.62999999999997</v>
      </c>
      <c r="K16" s="47">
        <v>267.60499999999996</v>
      </c>
      <c r="L16" s="47">
        <v>332.58</v>
      </c>
      <c r="M16" s="47">
        <v>397.55499999999995</v>
      </c>
      <c r="N16" s="47">
        <v>462.52999999999986</v>
      </c>
      <c r="O16" s="47">
        <v>592.4799999999999</v>
      </c>
      <c r="P16" s="48" t="s">
        <v>626</v>
      </c>
      <c r="Q16" s="49">
        <v>270.13499999999999</v>
      </c>
      <c r="R16" s="49">
        <v>129.72</v>
      </c>
      <c r="S16" s="4" t="s">
        <v>502</v>
      </c>
      <c r="T16" s="49" t="s">
        <v>502</v>
      </c>
    </row>
    <row r="17" spans="1:20" x14ac:dyDescent="0.25">
      <c r="A17" s="70" t="s">
        <v>23</v>
      </c>
      <c r="B17" s="46">
        <v>157.08999999999997</v>
      </c>
      <c r="C17" s="46">
        <v>220.34</v>
      </c>
      <c r="D17" s="46">
        <v>283.58999999999997</v>
      </c>
      <c r="E17" s="46">
        <v>346.84</v>
      </c>
      <c r="F17" s="46">
        <v>410.09</v>
      </c>
      <c r="G17" s="46">
        <v>473.34</v>
      </c>
      <c r="H17" s="46">
        <v>599.84</v>
      </c>
      <c r="I17" s="47">
        <v>165.71499999999997</v>
      </c>
      <c r="J17" s="47">
        <v>237.58999999999997</v>
      </c>
      <c r="K17" s="47">
        <v>309.46499999999997</v>
      </c>
      <c r="L17" s="47">
        <v>381.34</v>
      </c>
      <c r="M17" s="47">
        <v>453.21499999999997</v>
      </c>
      <c r="N17" s="47">
        <v>525.09</v>
      </c>
      <c r="O17" s="47">
        <v>668.83999999999992</v>
      </c>
      <c r="P17" s="48" t="s">
        <v>627</v>
      </c>
      <c r="Q17" s="49">
        <v>270.13499999999999</v>
      </c>
      <c r="R17" s="49">
        <v>129.72</v>
      </c>
      <c r="S17" s="4" t="s">
        <v>502</v>
      </c>
      <c r="T17" s="49" t="s">
        <v>502</v>
      </c>
    </row>
    <row r="18" spans="1:20" x14ac:dyDescent="0.25">
      <c r="A18" s="70" t="s">
        <v>436</v>
      </c>
      <c r="B18" s="46">
        <v>171.75249999999997</v>
      </c>
      <c r="C18" s="46">
        <v>235.86499999999998</v>
      </c>
      <c r="D18" s="46">
        <v>299.97750000000002</v>
      </c>
      <c r="E18" s="46">
        <v>364.09</v>
      </c>
      <c r="F18" s="46">
        <v>428.20249999999999</v>
      </c>
      <c r="G18" s="46">
        <v>492.315</v>
      </c>
      <c r="H18" s="46">
        <v>620.54</v>
      </c>
      <c r="I18" s="47">
        <v>180.37749999999997</v>
      </c>
      <c r="J18" s="47">
        <v>253.11499999999995</v>
      </c>
      <c r="K18" s="47">
        <v>325.85249999999996</v>
      </c>
      <c r="L18" s="47">
        <v>398.58999999999992</v>
      </c>
      <c r="M18" s="47">
        <v>471.32749999999999</v>
      </c>
      <c r="N18" s="47">
        <v>544.06499999999983</v>
      </c>
      <c r="O18" s="47">
        <v>689.53999999999985</v>
      </c>
      <c r="P18" s="48" t="s">
        <v>502</v>
      </c>
      <c r="Q18" s="49" t="s">
        <v>502</v>
      </c>
      <c r="R18" s="49">
        <v>130.72</v>
      </c>
      <c r="S18" s="4" t="s">
        <v>615</v>
      </c>
      <c r="T18" s="49">
        <v>264.26</v>
      </c>
    </row>
    <row r="19" spans="1:20" x14ac:dyDescent="0.25">
      <c r="A19" s="70" t="s">
        <v>25</v>
      </c>
      <c r="B19" s="46">
        <v>171.75249999999997</v>
      </c>
      <c r="C19" s="46">
        <v>235.86499999999998</v>
      </c>
      <c r="D19" s="46">
        <v>299.97750000000002</v>
      </c>
      <c r="E19" s="46">
        <v>364.09</v>
      </c>
      <c r="F19" s="46">
        <v>428.20249999999999</v>
      </c>
      <c r="G19" s="46">
        <v>492.315</v>
      </c>
      <c r="H19" s="46">
        <v>620.54</v>
      </c>
      <c r="I19" s="47">
        <v>180.37749999999997</v>
      </c>
      <c r="J19" s="47">
        <v>253.11499999999995</v>
      </c>
      <c r="K19" s="47">
        <v>325.85249999999996</v>
      </c>
      <c r="L19" s="47">
        <v>398.58999999999992</v>
      </c>
      <c r="M19" s="47">
        <v>471.32749999999999</v>
      </c>
      <c r="N19" s="47">
        <v>544.06499999999983</v>
      </c>
      <c r="O19" s="47">
        <v>689.53999999999985</v>
      </c>
      <c r="P19" s="48" t="s">
        <v>502</v>
      </c>
      <c r="Q19" s="49" t="s">
        <v>502</v>
      </c>
      <c r="R19" s="49">
        <v>129.72</v>
      </c>
      <c r="S19" s="4" t="s">
        <v>616</v>
      </c>
      <c r="T19" s="49">
        <v>270.14</v>
      </c>
    </row>
    <row r="20" spans="1:20" x14ac:dyDescent="0.25">
      <c r="A20" s="70" t="s">
        <v>2</v>
      </c>
      <c r="B20" s="46">
        <v>186.87499999999997</v>
      </c>
      <c r="C20" s="46">
        <v>251.85</v>
      </c>
      <c r="D20" s="46">
        <v>316.82499999999999</v>
      </c>
      <c r="E20" s="46">
        <v>381.79999999999995</v>
      </c>
      <c r="F20" s="46">
        <v>446.77499999999998</v>
      </c>
      <c r="G20" s="46">
        <v>511.74999999999989</v>
      </c>
      <c r="H20" s="46">
        <v>641.69999999999993</v>
      </c>
      <c r="I20" s="47">
        <v>195.49999999999997</v>
      </c>
      <c r="J20" s="47">
        <v>269.09999999999997</v>
      </c>
      <c r="K20" s="47">
        <v>342.7</v>
      </c>
      <c r="L20" s="47">
        <v>416.29999999999995</v>
      </c>
      <c r="M20" s="47">
        <v>489.89999999999992</v>
      </c>
      <c r="N20" s="47">
        <v>563.49999999999989</v>
      </c>
      <c r="O20" s="47">
        <v>710.69999999999993</v>
      </c>
      <c r="P20" s="48" t="s">
        <v>628</v>
      </c>
      <c r="Q20" s="49">
        <v>94.53</v>
      </c>
      <c r="R20" s="49">
        <v>40.479999999999997</v>
      </c>
      <c r="S20" s="4" t="s">
        <v>502</v>
      </c>
      <c r="T20" s="49" t="s">
        <v>502</v>
      </c>
    </row>
    <row r="21" spans="1:20" x14ac:dyDescent="0.25">
      <c r="A21" s="70" t="s">
        <v>8</v>
      </c>
      <c r="B21" s="46">
        <v>218.03999999999996</v>
      </c>
      <c r="C21" s="46">
        <v>305.44</v>
      </c>
      <c r="D21" s="46">
        <v>392.84</v>
      </c>
      <c r="E21" s="46">
        <v>480.24</v>
      </c>
      <c r="F21" s="46">
        <v>567.64</v>
      </c>
      <c r="G21" s="46">
        <v>655.04</v>
      </c>
      <c r="H21" s="46">
        <v>829.83999999999992</v>
      </c>
      <c r="I21" s="47">
        <v>226.66499999999996</v>
      </c>
      <c r="J21" s="47">
        <v>322.69</v>
      </c>
      <c r="K21" s="47">
        <v>418.71499999999997</v>
      </c>
      <c r="L21" s="47">
        <v>514.74</v>
      </c>
      <c r="M21" s="47">
        <v>610.76499999999999</v>
      </c>
      <c r="N21" s="47">
        <v>706.79</v>
      </c>
      <c r="O21" s="47">
        <v>898.83999999999992</v>
      </c>
      <c r="P21" s="48" t="s">
        <v>629</v>
      </c>
      <c r="Q21" s="49">
        <v>270.13499999999999</v>
      </c>
      <c r="R21" s="49">
        <v>129.72</v>
      </c>
      <c r="S21" s="4" t="s">
        <v>502</v>
      </c>
      <c r="T21" s="49" t="s">
        <v>502</v>
      </c>
    </row>
    <row r="22" spans="1:20" x14ac:dyDescent="0.25">
      <c r="A22" s="70" t="s">
        <v>6</v>
      </c>
      <c r="B22" s="46">
        <v>196.535</v>
      </c>
      <c r="C22" s="46">
        <v>261.50999999999993</v>
      </c>
      <c r="D22" s="46">
        <v>326.48499999999996</v>
      </c>
      <c r="E22" s="46">
        <v>391.45999999999992</v>
      </c>
      <c r="F22" s="46">
        <v>456.43499999999995</v>
      </c>
      <c r="G22" s="46">
        <v>521.41</v>
      </c>
      <c r="H22" s="46">
        <v>651.3599999999999</v>
      </c>
      <c r="I22" s="47">
        <v>205.16</v>
      </c>
      <c r="J22" s="47">
        <v>278.75999999999993</v>
      </c>
      <c r="K22" s="47">
        <v>352.35999999999996</v>
      </c>
      <c r="L22" s="47">
        <v>425.95999999999992</v>
      </c>
      <c r="M22" s="47">
        <v>499.55999999999995</v>
      </c>
      <c r="N22" s="47">
        <v>573.16</v>
      </c>
      <c r="O22" s="47">
        <v>720.3599999999999</v>
      </c>
      <c r="P22" s="48" t="s">
        <v>628</v>
      </c>
      <c r="Q22" s="49">
        <v>94.53</v>
      </c>
      <c r="R22" s="49">
        <v>40.479999999999997</v>
      </c>
      <c r="S22" s="4" t="s">
        <v>502</v>
      </c>
      <c r="T22" s="49" t="s">
        <v>502</v>
      </c>
    </row>
    <row r="23" spans="1:20" x14ac:dyDescent="0.25">
      <c r="A23" s="70" t="s">
        <v>12</v>
      </c>
      <c r="B23" s="46">
        <v>230.45999999999998</v>
      </c>
      <c r="C23" s="46">
        <v>317.85999999999996</v>
      </c>
      <c r="D23" s="46">
        <v>405.25999999999993</v>
      </c>
      <c r="E23" s="46">
        <v>492.65999999999991</v>
      </c>
      <c r="F23" s="46">
        <v>580.05999999999995</v>
      </c>
      <c r="G23" s="46">
        <v>667.45999999999992</v>
      </c>
      <c r="H23" s="46">
        <v>842.25999999999988</v>
      </c>
      <c r="I23" s="47">
        <v>239.08499999999998</v>
      </c>
      <c r="J23" s="47">
        <v>335.10999999999996</v>
      </c>
      <c r="K23" s="47">
        <v>431.13499999999993</v>
      </c>
      <c r="L23" s="47">
        <v>527.16</v>
      </c>
      <c r="M23" s="47">
        <v>623.18499999999995</v>
      </c>
      <c r="N23" s="47">
        <v>719.20999999999992</v>
      </c>
      <c r="O23" s="47">
        <v>911.25999999999988</v>
      </c>
      <c r="P23" s="48" t="s">
        <v>629</v>
      </c>
      <c r="Q23" s="49">
        <v>270.13499999999999</v>
      </c>
      <c r="R23" s="49">
        <v>129.72</v>
      </c>
      <c r="S23" s="4" t="s">
        <v>502</v>
      </c>
      <c r="T23" s="49" t="s">
        <v>502</v>
      </c>
    </row>
    <row r="25" spans="1:20" x14ac:dyDescent="0.25">
      <c r="A25" t="s">
        <v>579</v>
      </c>
    </row>
  </sheetData>
  <sheetProtection algorithmName="SHA-512" hashValue="cxjE6xjVqEIEapPBPyLSJm7MC9MjHSChxP1UqMQtgBigAd4/252BH7dyQvoNO856q2sv+tLf8+ATd2BkAE4NqA==" saltValue="MjdSdzmuXDdu6WVjZqR5I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3DF52272201341B3ECB89FD7A2FD47" ma:contentTypeVersion="7" ma:contentTypeDescription="Create a new document." ma:contentTypeScope="" ma:versionID="40a9531353de93cf2caded40351b0cc8">
  <xsd:schema xmlns:xsd="http://www.w3.org/2001/XMLSchema" xmlns:xs="http://www.w3.org/2001/XMLSchema" xmlns:p="http://schemas.microsoft.com/office/2006/metadata/properties" xmlns:ns2="addead68-876f-4f80-80b3-3d5cb6a20ffb" targetNamespace="http://schemas.microsoft.com/office/2006/metadata/properties" ma:root="true" ma:fieldsID="f7659e98e07d2265188c24fa5b1b7324" ns2:_="">
    <xsd:import namespace="addead68-876f-4f80-80b3-3d5cb6a20ffb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ead68-876f-4f80-80b3-3d5cb6a20ff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addead68-876f-4f80-80b3-3d5cb6a20ffb" xsi:nil="true"/>
    <MigrationWizIdVersion xmlns="addead68-876f-4f80-80b3-3d5cb6a20ffb">199BP0wGAr0zkPCQ57Rhkd8sadBT0_UBi-638667016150000000</MigrationWizIdVersion>
    <MigrationWizId xmlns="addead68-876f-4f80-80b3-3d5cb6a20ffb">199BP0wGAr0zkPCQ57Rhkd8sadBT0_UBi</MigrationWizId>
  </documentManagement>
</p:properties>
</file>

<file path=customXml/itemProps1.xml><?xml version="1.0" encoding="utf-8"?>
<ds:datastoreItem xmlns:ds="http://schemas.openxmlformats.org/officeDocument/2006/customXml" ds:itemID="{D6EB3D1E-438F-4978-B26D-2131D57C8F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4E772F-445E-4180-A01B-2E65EF483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ead68-876f-4f80-80b3-3d5cb6a20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7992B4-C882-45C3-ADA8-CB4968E7A106}">
  <ds:schemaRefs>
    <ds:schemaRef ds:uri="http://schemas.microsoft.com/office/2006/metadata/properties"/>
    <ds:schemaRef ds:uri="http://schemas.microsoft.com/office/infopath/2007/PartnerControls"/>
    <ds:schemaRef ds:uri="addead68-876f-4f80-80b3-3d5cb6a20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 </vt:lpstr>
      <vt:lpstr>Order Entry</vt:lpstr>
      <vt:lpstr>lookup</vt:lpstr>
      <vt:lpstr>Std. Length pricing</vt:lpstr>
      <vt:lpstr>Filted_Conduit_Type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Luke, Benjamin</dc:creator>
  <cp:lastModifiedBy>Luke, Benjamin</cp:lastModifiedBy>
  <dcterms:created xsi:type="dcterms:W3CDTF">2024-08-16T01:47:45Z</dcterms:created>
  <dcterms:modified xsi:type="dcterms:W3CDTF">2024-12-12T21:09:02Z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0x0101007C3DF52272201341B3ECB89FD7A2FD47</vt:lpwstr>
  </property>
</Properties>
</file>