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de04f75b6e1b1074/Documents/DnD/"/>
    </mc:Choice>
  </mc:AlternateContent>
  <xr:revisionPtr revIDLastSave="4" documentId="11_B9279AB4F76D74D5B5A769A0C2CC4EE57FE84F7B" xr6:coauthVersionLast="47" xr6:coauthVersionMax="47" xr10:uidLastSave="{9FCB8857-5354-4536-A034-A2AEEE123803}"/>
  <bookViews>
    <workbookView xWindow="28680" yWindow="-120" windowWidth="29040" windowHeight="15840" xr2:uid="{00000000-000D-0000-FFFF-FFFF00000000}"/>
  </bookViews>
  <sheets>
    <sheet name="FULL" sheetId="4" r:id="rId1"/>
    <sheet name="Die Rolls" sheetId="5" r:id="rId2"/>
    <sheet name="characters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0" i="4" l="1"/>
  <c r="M83" i="4" s="1"/>
  <c r="L111" i="4"/>
  <c r="L112" i="4"/>
  <c r="L113" i="4"/>
  <c r="L114" i="4"/>
  <c r="L115" i="4"/>
  <c r="L116" i="4"/>
  <c r="L117" i="4"/>
  <c r="L118" i="4"/>
  <c r="L119" i="4"/>
  <c r="L120" i="4"/>
  <c r="L121" i="4"/>
  <c r="L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09" i="4"/>
  <c r="K149" i="4"/>
  <c r="AD6" i="4" s="1"/>
  <c r="AD31" i="4" l="1"/>
  <c r="AD29" i="4" l="1"/>
  <c r="L100" i="4"/>
  <c r="L101" i="4"/>
  <c r="L102" i="4"/>
  <c r="L103" i="4"/>
  <c r="L104" i="4"/>
  <c r="L105" i="4"/>
  <c r="L106" i="4"/>
  <c r="L107" i="4"/>
  <c r="L108" i="4"/>
  <c r="L83" i="4"/>
  <c r="L84" i="4"/>
  <c r="M62" i="4"/>
  <c r="M61" i="4"/>
  <c r="M75" i="4"/>
  <c r="L85" i="4"/>
  <c r="U86" i="5" l="1"/>
  <c r="U85" i="5"/>
  <c r="U84" i="5"/>
  <c r="U83" i="5"/>
  <c r="U82" i="5"/>
  <c r="U81" i="5"/>
  <c r="U79" i="5"/>
  <c r="U78" i="5"/>
  <c r="U77" i="5"/>
  <c r="U76" i="5"/>
  <c r="U75" i="5"/>
  <c r="U74" i="5"/>
  <c r="U72" i="5"/>
  <c r="U71" i="5"/>
  <c r="U70" i="5"/>
  <c r="U69" i="5"/>
  <c r="U68" i="5"/>
  <c r="U67" i="5"/>
  <c r="U65" i="5"/>
  <c r="U64" i="5"/>
  <c r="U63" i="5"/>
  <c r="U62" i="5"/>
  <c r="U61" i="5"/>
  <c r="U60" i="5"/>
  <c r="U58" i="5"/>
  <c r="U57" i="5"/>
  <c r="U56" i="5"/>
  <c r="U55" i="5"/>
  <c r="U54" i="5"/>
  <c r="U53" i="5"/>
  <c r="U51" i="5"/>
  <c r="U50" i="5"/>
  <c r="U49" i="5"/>
  <c r="U48" i="5"/>
  <c r="U47" i="5"/>
  <c r="U46" i="5"/>
  <c r="U44" i="5"/>
  <c r="U43" i="5"/>
  <c r="U42" i="5"/>
  <c r="U41" i="5"/>
  <c r="U40" i="5"/>
  <c r="U39" i="5"/>
  <c r="U33" i="5"/>
  <c r="U34" i="5"/>
  <c r="U35" i="5"/>
  <c r="U36" i="5"/>
  <c r="U37" i="5"/>
  <c r="U32" i="5"/>
  <c r="AP17" i="5"/>
  <c r="AN17" i="5"/>
  <c r="AL17" i="5"/>
  <c r="AP16" i="5"/>
  <c r="AN16" i="5"/>
  <c r="AL16" i="5"/>
  <c r="AP15" i="5"/>
  <c r="AN15" i="5"/>
  <c r="AL15" i="5"/>
  <c r="AP14" i="5"/>
  <c r="AN14" i="5"/>
  <c r="AL14" i="5"/>
  <c r="AP13" i="5"/>
  <c r="AN13" i="5"/>
  <c r="AL13" i="5"/>
  <c r="AP12" i="5"/>
  <c r="AN12" i="5"/>
  <c r="AL12" i="5"/>
  <c r="AP11" i="5"/>
  <c r="AN11" i="5"/>
  <c r="AL11" i="5"/>
  <c r="AP10" i="5"/>
  <c r="AN10" i="5"/>
  <c r="AL10" i="5"/>
  <c r="AM15" i="5" l="1"/>
  <c r="AQ14" i="5"/>
  <c r="AM10" i="5"/>
  <c r="AO17" i="5"/>
  <c r="AO15" i="5"/>
  <c r="AO10" i="5"/>
  <c r="AQ12" i="5"/>
  <c r="AQ10" i="5"/>
  <c r="AM11" i="5"/>
  <c r="AO13" i="5"/>
  <c r="AQ17" i="5"/>
  <c r="AQ16" i="5"/>
  <c r="AM13" i="5"/>
  <c r="AO11" i="5"/>
  <c r="AQ13" i="5"/>
  <c r="AQ15" i="5"/>
  <c r="AQ11" i="5"/>
  <c r="AM16" i="5"/>
  <c r="AM17" i="5"/>
  <c r="AM12" i="5"/>
  <c r="AM14" i="5"/>
  <c r="AO16" i="5"/>
  <c r="AO12" i="5"/>
  <c r="AO14" i="5"/>
  <c r="B84" i="5"/>
  <c r="C84" i="5"/>
  <c r="D84" i="5"/>
  <c r="E84" i="5"/>
  <c r="F84" i="5"/>
  <c r="G84" i="5"/>
  <c r="B78" i="5"/>
  <c r="C78" i="5"/>
  <c r="D78" i="5"/>
  <c r="E78" i="5"/>
  <c r="F78" i="5"/>
  <c r="G78" i="5"/>
  <c r="B79" i="5"/>
  <c r="C79" i="5"/>
  <c r="D79" i="5"/>
  <c r="E79" i="5"/>
  <c r="F79" i="5"/>
  <c r="G79" i="5"/>
  <c r="B80" i="5"/>
  <c r="C80" i="5"/>
  <c r="D80" i="5"/>
  <c r="E80" i="5"/>
  <c r="F80" i="5"/>
  <c r="G80" i="5"/>
  <c r="B81" i="5"/>
  <c r="C81" i="5"/>
  <c r="D81" i="5"/>
  <c r="E81" i="5"/>
  <c r="F81" i="5"/>
  <c r="G81" i="5"/>
  <c r="B82" i="5"/>
  <c r="C82" i="5"/>
  <c r="D82" i="5"/>
  <c r="E82" i="5"/>
  <c r="F82" i="5"/>
  <c r="G82" i="5"/>
  <c r="B83" i="5"/>
  <c r="C83" i="5"/>
  <c r="D83" i="5"/>
  <c r="E83" i="5"/>
  <c r="F83" i="5"/>
  <c r="G83" i="5"/>
  <c r="C77" i="5"/>
  <c r="D77" i="5"/>
  <c r="E77" i="5"/>
  <c r="F77" i="5"/>
  <c r="G77" i="5"/>
  <c r="B77" i="5"/>
  <c r="A75" i="5"/>
  <c r="F75" i="5" s="1"/>
  <c r="A69" i="5"/>
  <c r="B69" i="5" s="1"/>
  <c r="A70" i="5"/>
  <c r="D70" i="5" s="1"/>
  <c r="A71" i="5"/>
  <c r="F71" i="5" s="1"/>
  <c r="A72" i="5"/>
  <c r="B72" i="5" s="1"/>
  <c r="A73" i="5"/>
  <c r="B73" i="5" s="1"/>
  <c r="A74" i="5"/>
  <c r="D74" i="5" s="1"/>
  <c r="A68" i="5"/>
  <c r="E68" i="5" s="1"/>
  <c r="S86" i="5"/>
  <c r="S85" i="5"/>
  <c r="S84" i="5"/>
  <c r="S83" i="5"/>
  <c r="S82" i="5"/>
  <c r="S81" i="5"/>
  <c r="S79" i="5"/>
  <c r="S78" i="5"/>
  <c r="S77" i="5"/>
  <c r="S76" i="5"/>
  <c r="S75" i="5"/>
  <c r="S74" i="5"/>
  <c r="S72" i="5"/>
  <c r="S71" i="5"/>
  <c r="S70" i="5"/>
  <c r="S69" i="5"/>
  <c r="S68" i="5"/>
  <c r="S67" i="5"/>
  <c r="S65" i="5"/>
  <c r="S64" i="5"/>
  <c r="S63" i="5"/>
  <c r="S62" i="5"/>
  <c r="S61" i="5"/>
  <c r="S60" i="5"/>
  <c r="S58" i="5"/>
  <c r="S57" i="5"/>
  <c r="S56" i="5"/>
  <c r="S55" i="5"/>
  <c r="S54" i="5"/>
  <c r="S53" i="5"/>
  <c r="S51" i="5"/>
  <c r="S50" i="5"/>
  <c r="S49" i="5"/>
  <c r="S48" i="5"/>
  <c r="S47" i="5"/>
  <c r="S46" i="5"/>
  <c r="S44" i="5"/>
  <c r="S43" i="5"/>
  <c r="S42" i="5"/>
  <c r="S41" i="5"/>
  <c r="S40" i="5"/>
  <c r="S39" i="5"/>
  <c r="S33" i="5"/>
  <c r="S34" i="5"/>
  <c r="S35" i="5"/>
  <c r="S36" i="5"/>
  <c r="S37" i="5"/>
  <c r="S32" i="5"/>
  <c r="AE20" i="5" l="1"/>
  <c r="AE26" i="5" s="1"/>
  <c r="AF20" i="5"/>
  <c r="AF26" i="5" s="1"/>
  <c r="AF19" i="5"/>
  <c r="AF25" i="5" s="1"/>
  <c r="AD19" i="5"/>
  <c r="AD25" i="5" s="1"/>
  <c r="AE19" i="5"/>
  <c r="AE25" i="5" s="1"/>
  <c r="AD20" i="5"/>
  <c r="AD26" i="5" s="1"/>
  <c r="E92" i="5"/>
  <c r="C91" i="5"/>
  <c r="G89" i="5"/>
  <c r="E88" i="5"/>
  <c r="C87" i="5"/>
  <c r="D90" i="5"/>
  <c r="C90" i="5"/>
  <c r="G92" i="5"/>
  <c r="E91" i="5"/>
  <c r="G88" i="5"/>
  <c r="E87" i="5"/>
  <c r="F92" i="5"/>
  <c r="D91" i="5"/>
  <c r="B90" i="5"/>
  <c r="F88" i="5"/>
  <c r="D87" i="5"/>
  <c r="F93" i="5"/>
  <c r="B91" i="5"/>
  <c r="F89" i="5"/>
  <c r="B87" i="5"/>
  <c r="C92" i="5"/>
  <c r="G90" i="5"/>
  <c r="E89" i="5"/>
  <c r="C88" i="5"/>
  <c r="G93" i="5"/>
  <c r="D92" i="5"/>
  <c r="B92" i="5"/>
  <c r="F90" i="5"/>
  <c r="D89" i="5"/>
  <c r="B88" i="5"/>
  <c r="D88" i="5"/>
  <c r="G91" i="5"/>
  <c r="E90" i="5"/>
  <c r="C89" i="5"/>
  <c r="G87" i="5"/>
  <c r="C93" i="5"/>
  <c r="F91" i="5"/>
  <c r="B89" i="5"/>
  <c r="F87" i="5"/>
  <c r="D93" i="5"/>
  <c r="E93" i="5"/>
  <c r="B93" i="5"/>
  <c r="G86" i="5"/>
  <c r="F86" i="5"/>
  <c r="E86" i="5"/>
  <c r="D86" i="5"/>
  <c r="C86" i="5"/>
  <c r="B86" i="5"/>
  <c r="G72" i="5"/>
  <c r="B70" i="5"/>
  <c r="E75" i="5"/>
  <c r="C74" i="5"/>
  <c r="B74" i="5"/>
  <c r="E71" i="5"/>
  <c r="D71" i="5"/>
  <c r="C70" i="5"/>
  <c r="D75" i="5"/>
  <c r="C75" i="5"/>
  <c r="G73" i="5"/>
  <c r="E72" i="5"/>
  <c r="C71" i="5"/>
  <c r="G69" i="5"/>
  <c r="B75" i="5"/>
  <c r="F73" i="5"/>
  <c r="D72" i="5"/>
  <c r="B71" i="5"/>
  <c r="F69" i="5"/>
  <c r="G74" i="5"/>
  <c r="E73" i="5"/>
  <c r="C72" i="5"/>
  <c r="G70" i="5"/>
  <c r="E69" i="5"/>
  <c r="F72" i="5"/>
  <c r="F74" i="5"/>
  <c r="D73" i="5"/>
  <c r="F70" i="5"/>
  <c r="D69" i="5"/>
  <c r="G75" i="5"/>
  <c r="E74" i="5"/>
  <c r="C73" i="5"/>
  <c r="G71" i="5"/>
  <c r="E70" i="5"/>
  <c r="C69" i="5"/>
  <c r="G68" i="5"/>
  <c r="F68" i="5"/>
  <c r="D68" i="5"/>
  <c r="C68" i="5"/>
  <c r="B68" i="5"/>
  <c r="T70" i="5"/>
  <c r="T75" i="5"/>
  <c r="T84" i="5"/>
  <c r="W85" i="5"/>
  <c r="Y85" i="5" s="1"/>
  <c r="T85" i="5"/>
  <c r="W81" i="5"/>
  <c r="T86" i="5"/>
  <c r="T74" i="5"/>
  <c r="T78" i="5"/>
  <c r="W84" i="5"/>
  <c r="Y84" i="5" s="1"/>
  <c r="W78" i="5"/>
  <c r="Y78" i="5" s="1"/>
  <c r="T81" i="5"/>
  <c r="W86" i="5"/>
  <c r="T67" i="5"/>
  <c r="T83" i="5"/>
  <c r="W77" i="5"/>
  <c r="Y77" i="5" s="1"/>
  <c r="W75" i="5"/>
  <c r="Y75" i="5" s="1"/>
  <c r="T79" i="5"/>
  <c r="T76" i="5"/>
  <c r="T82" i="5"/>
  <c r="W83" i="5"/>
  <c r="Y83" i="5" s="1"/>
  <c r="T77" i="5"/>
  <c r="W82" i="5"/>
  <c r="Y82" i="5" s="1"/>
  <c r="T71" i="5"/>
  <c r="T63" i="5"/>
  <c r="W71" i="5"/>
  <c r="Y71" i="5" s="1"/>
  <c r="W79" i="5"/>
  <c r="W60" i="5"/>
  <c r="W74" i="5"/>
  <c r="T68" i="5"/>
  <c r="T72" i="5"/>
  <c r="W76" i="5"/>
  <c r="Y76" i="5" s="1"/>
  <c r="W67" i="5"/>
  <c r="W64" i="5"/>
  <c r="Y64" i="5" s="1"/>
  <c r="T64" i="5"/>
  <c r="W72" i="5"/>
  <c r="T69" i="5"/>
  <c r="T65" i="5"/>
  <c r="W69" i="5"/>
  <c r="Y69" i="5" s="1"/>
  <c r="T62" i="5"/>
  <c r="W68" i="5"/>
  <c r="Y68" i="5" s="1"/>
  <c r="W70" i="5"/>
  <c r="Y70" i="5" s="1"/>
  <c r="W57" i="5"/>
  <c r="Y57" i="5" s="1"/>
  <c r="T57" i="5"/>
  <c r="W65" i="5"/>
  <c r="W53" i="5"/>
  <c r="T58" i="5"/>
  <c r="T41" i="5"/>
  <c r="T51" i="5"/>
  <c r="W58" i="5"/>
  <c r="T61" i="5"/>
  <c r="W62" i="5"/>
  <c r="Y62" i="5" s="1"/>
  <c r="T55" i="5"/>
  <c r="T60" i="5"/>
  <c r="W61" i="5"/>
  <c r="Y61" i="5" s="1"/>
  <c r="W63" i="5"/>
  <c r="Y63" i="5" s="1"/>
  <c r="T56" i="5"/>
  <c r="W50" i="5"/>
  <c r="Y50" i="5" s="1"/>
  <c r="T54" i="5"/>
  <c r="W55" i="5"/>
  <c r="Y55" i="5" s="1"/>
  <c r="T47" i="5"/>
  <c r="T39" i="5"/>
  <c r="T48" i="5"/>
  <c r="T53" i="5"/>
  <c r="W54" i="5"/>
  <c r="Y54" i="5" s="1"/>
  <c r="W56" i="5"/>
  <c r="Y56" i="5" s="1"/>
  <c r="T40" i="5"/>
  <c r="T44" i="5"/>
  <c r="T49" i="5"/>
  <c r="T42" i="5"/>
  <c r="W43" i="5"/>
  <c r="Y43" i="5" s="1"/>
  <c r="T43" i="5"/>
  <c r="W51" i="5"/>
  <c r="W46" i="5"/>
  <c r="W39" i="5"/>
  <c r="W40" i="5"/>
  <c r="Y40" i="5" s="1"/>
  <c r="W48" i="5"/>
  <c r="Y48" i="5" s="1"/>
  <c r="T50" i="5"/>
  <c r="T46" i="5"/>
  <c r="W47" i="5"/>
  <c r="Y47" i="5" s="1"/>
  <c r="W49" i="5"/>
  <c r="Y49" i="5" s="1"/>
  <c r="W44" i="5"/>
  <c r="W41" i="5"/>
  <c r="Y41" i="5" s="1"/>
  <c r="W42" i="5"/>
  <c r="Y42" i="5" s="1"/>
  <c r="W36" i="5"/>
  <c r="Y36" i="5" s="1"/>
  <c r="W33" i="5"/>
  <c r="Y33" i="5" s="1"/>
  <c r="W35" i="5"/>
  <c r="Y35" i="5" s="1"/>
  <c r="W37" i="5"/>
  <c r="W34" i="5"/>
  <c r="Y34" i="5" s="1"/>
  <c r="W32" i="5"/>
  <c r="T37" i="5"/>
  <c r="T36" i="5"/>
  <c r="T34" i="5"/>
  <c r="T35" i="5"/>
  <c r="T33" i="5"/>
  <c r="T32" i="5"/>
  <c r="R17" i="5"/>
  <c r="P17" i="5"/>
  <c r="N17" i="5"/>
  <c r="R16" i="5"/>
  <c r="P16" i="5"/>
  <c r="N16" i="5"/>
  <c r="R15" i="5"/>
  <c r="P15" i="5"/>
  <c r="N15" i="5"/>
  <c r="R14" i="5"/>
  <c r="P14" i="5"/>
  <c r="N14" i="5"/>
  <c r="R13" i="5"/>
  <c r="P13" i="5"/>
  <c r="N13" i="5"/>
  <c r="R12" i="5"/>
  <c r="P12" i="5"/>
  <c r="N12" i="5"/>
  <c r="R11" i="5"/>
  <c r="P11" i="5"/>
  <c r="N11" i="5"/>
  <c r="R10" i="5"/>
  <c r="P10" i="5"/>
  <c r="N10" i="5"/>
  <c r="X17" i="5"/>
  <c r="V17" i="5"/>
  <c r="T17" i="5"/>
  <c r="X16" i="5"/>
  <c r="V16" i="5"/>
  <c r="T16" i="5"/>
  <c r="X15" i="5"/>
  <c r="V15" i="5"/>
  <c r="T15" i="5"/>
  <c r="X14" i="5"/>
  <c r="V14" i="5"/>
  <c r="T14" i="5"/>
  <c r="X13" i="5"/>
  <c r="V13" i="5"/>
  <c r="T13" i="5"/>
  <c r="X12" i="5"/>
  <c r="V12" i="5"/>
  <c r="T12" i="5"/>
  <c r="X11" i="5"/>
  <c r="V11" i="5"/>
  <c r="T11" i="5"/>
  <c r="X10" i="5"/>
  <c r="V10" i="5"/>
  <c r="T10" i="5"/>
  <c r="AD17" i="5"/>
  <c r="AB17" i="5"/>
  <c r="Z17" i="5"/>
  <c r="AD16" i="5"/>
  <c r="AB16" i="5"/>
  <c r="Z16" i="5"/>
  <c r="AD15" i="5"/>
  <c r="AB15" i="5"/>
  <c r="Z15" i="5"/>
  <c r="AD14" i="5"/>
  <c r="AB14" i="5"/>
  <c r="Z14" i="5"/>
  <c r="AD13" i="5"/>
  <c r="AB13" i="5"/>
  <c r="Z13" i="5"/>
  <c r="AD12" i="5"/>
  <c r="AB12" i="5"/>
  <c r="Z12" i="5"/>
  <c r="AD11" i="5"/>
  <c r="AB11" i="5"/>
  <c r="Z11" i="5"/>
  <c r="AD10" i="5"/>
  <c r="AB10" i="5"/>
  <c r="Z10" i="5"/>
  <c r="AJ17" i="5"/>
  <c r="AH17" i="5"/>
  <c r="AF17" i="5"/>
  <c r="AJ16" i="5"/>
  <c r="AH16" i="5"/>
  <c r="AF16" i="5"/>
  <c r="AJ15" i="5"/>
  <c r="AH15" i="5"/>
  <c r="AF15" i="5"/>
  <c r="AJ14" i="5"/>
  <c r="AH14" i="5"/>
  <c r="AF14" i="5"/>
  <c r="AJ13" i="5"/>
  <c r="AH13" i="5"/>
  <c r="AF13" i="5"/>
  <c r="AJ12" i="5"/>
  <c r="AH12" i="5"/>
  <c r="AF12" i="5"/>
  <c r="AJ11" i="5"/>
  <c r="AH11" i="5"/>
  <c r="AF11" i="5"/>
  <c r="AJ10" i="5"/>
  <c r="AH10" i="5"/>
  <c r="AF10" i="5"/>
  <c r="AJ9" i="5"/>
  <c r="AH9" i="5"/>
  <c r="AF9" i="5"/>
  <c r="AJ8" i="5"/>
  <c r="AH8" i="5"/>
  <c r="AF8" i="5"/>
  <c r="AJ7" i="5"/>
  <c r="AH7" i="5"/>
  <c r="AF7" i="5"/>
  <c r="AJ6" i="5"/>
  <c r="AH6" i="5"/>
  <c r="AF6" i="5"/>
  <c r="AJ5" i="5"/>
  <c r="AH5" i="5"/>
  <c r="AF5" i="5"/>
  <c r="AJ4" i="5"/>
  <c r="AH4" i="5"/>
  <c r="AF4" i="5"/>
  <c r="AJ3" i="5"/>
  <c r="AH3" i="5"/>
  <c r="AF3" i="5"/>
  <c r="AJ2" i="5"/>
  <c r="AH2" i="5"/>
  <c r="AF2" i="5"/>
  <c r="AD9" i="5"/>
  <c r="AB9" i="5"/>
  <c r="Z9" i="5"/>
  <c r="AD8" i="5"/>
  <c r="AB8" i="5"/>
  <c r="Z8" i="5"/>
  <c r="AD7" i="5"/>
  <c r="AB7" i="5"/>
  <c r="Z7" i="5"/>
  <c r="AD6" i="5"/>
  <c r="AB6" i="5"/>
  <c r="Z6" i="5"/>
  <c r="AD5" i="5"/>
  <c r="AB5" i="5"/>
  <c r="Z5" i="5"/>
  <c r="AD4" i="5"/>
  <c r="AB4" i="5"/>
  <c r="Z4" i="5"/>
  <c r="AD3" i="5"/>
  <c r="AB3" i="5"/>
  <c r="Z3" i="5"/>
  <c r="AD2" i="5"/>
  <c r="AB2" i="5"/>
  <c r="Z2" i="5"/>
  <c r="X9" i="5"/>
  <c r="V9" i="5"/>
  <c r="T9" i="5"/>
  <c r="X8" i="5"/>
  <c r="V8" i="5"/>
  <c r="T8" i="5"/>
  <c r="X7" i="5"/>
  <c r="V7" i="5"/>
  <c r="T7" i="5"/>
  <c r="X6" i="5"/>
  <c r="V6" i="5"/>
  <c r="T6" i="5"/>
  <c r="X5" i="5"/>
  <c r="V5" i="5"/>
  <c r="T5" i="5"/>
  <c r="X4" i="5"/>
  <c r="V4" i="5"/>
  <c r="T4" i="5"/>
  <c r="X3" i="5"/>
  <c r="V3" i="5"/>
  <c r="T3" i="5"/>
  <c r="X2" i="5"/>
  <c r="V2" i="5"/>
  <c r="T2" i="5"/>
  <c r="P9" i="5"/>
  <c r="P8" i="5"/>
  <c r="P7" i="5"/>
  <c r="P6" i="5"/>
  <c r="R9" i="5"/>
  <c r="R8" i="5"/>
  <c r="R7" i="5"/>
  <c r="R6" i="5"/>
  <c r="P5" i="5"/>
  <c r="P4" i="5"/>
  <c r="P3" i="5"/>
  <c r="P2" i="5"/>
  <c r="N9" i="5"/>
  <c r="N8" i="5"/>
  <c r="N7" i="5"/>
  <c r="N6" i="5"/>
  <c r="R5" i="5"/>
  <c r="R4" i="5"/>
  <c r="R3" i="5"/>
  <c r="R2" i="5"/>
  <c r="N5" i="5"/>
  <c r="N4" i="5"/>
  <c r="N3" i="5"/>
  <c r="N2" i="5"/>
  <c r="H3" i="5"/>
  <c r="I3" i="5"/>
  <c r="H4" i="5"/>
  <c r="I4" i="5"/>
  <c r="H5" i="5"/>
  <c r="I5" i="5"/>
  <c r="H6" i="5"/>
  <c r="I6" i="5"/>
  <c r="H7" i="5"/>
  <c r="I7" i="5"/>
  <c r="H8" i="5"/>
  <c r="I8" i="5"/>
  <c r="H9" i="5"/>
  <c r="I9" i="5"/>
  <c r="H10" i="5"/>
  <c r="I10" i="5"/>
  <c r="H11" i="5"/>
  <c r="I11" i="5"/>
  <c r="H12" i="5"/>
  <c r="I12" i="5"/>
  <c r="H13" i="5"/>
  <c r="I13" i="5"/>
  <c r="H14" i="5"/>
  <c r="I14" i="5"/>
  <c r="H15" i="5"/>
  <c r="I15" i="5"/>
  <c r="H16" i="5"/>
  <c r="I16" i="5"/>
  <c r="H17" i="5"/>
  <c r="I17" i="5"/>
  <c r="H18" i="5"/>
  <c r="I18" i="5"/>
  <c r="H19" i="5"/>
  <c r="I19" i="5"/>
  <c r="H20" i="5"/>
  <c r="I20" i="5"/>
  <c r="H21" i="5"/>
  <c r="I21" i="5"/>
  <c r="H22" i="5"/>
  <c r="I22" i="5"/>
  <c r="H23" i="5"/>
  <c r="I23" i="5"/>
  <c r="H24" i="5"/>
  <c r="I24" i="5"/>
  <c r="H25" i="5"/>
  <c r="I25" i="5"/>
  <c r="H26" i="5"/>
  <c r="I26" i="5"/>
  <c r="H27" i="5"/>
  <c r="I27" i="5"/>
  <c r="H28" i="5"/>
  <c r="I28" i="5"/>
  <c r="H29" i="5"/>
  <c r="I29" i="5"/>
  <c r="H30" i="5"/>
  <c r="I30" i="5"/>
  <c r="H31" i="5"/>
  <c r="I31" i="5"/>
  <c r="H32" i="5"/>
  <c r="I32" i="5"/>
  <c r="H33" i="5"/>
  <c r="I33" i="5"/>
  <c r="H34" i="5"/>
  <c r="I34" i="5"/>
  <c r="H35" i="5"/>
  <c r="I35" i="5"/>
  <c r="H36" i="5"/>
  <c r="I36" i="5"/>
  <c r="H37" i="5"/>
  <c r="I37" i="5"/>
  <c r="H38" i="5"/>
  <c r="I38" i="5"/>
  <c r="H39" i="5"/>
  <c r="I39" i="5"/>
  <c r="H40" i="5"/>
  <c r="I40" i="5"/>
  <c r="H41" i="5"/>
  <c r="I41" i="5"/>
  <c r="H42" i="5"/>
  <c r="I42" i="5"/>
  <c r="H43" i="5"/>
  <c r="I43" i="5"/>
  <c r="H44" i="5"/>
  <c r="I44" i="5"/>
  <c r="H45" i="5"/>
  <c r="I45" i="5"/>
  <c r="H46" i="5"/>
  <c r="I46" i="5"/>
  <c r="H47" i="5"/>
  <c r="I47" i="5"/>
  <c r="H48" i="5"/>
  <c r="I48" i="5"/>
  <c r="H49" i="5"/>
  <c r="I49" i="5"/>
  <c r="H50" i="5"/>
  <c r="I50" i="5"/>
  <c r="H51" i="5"/>
  <c r="I51" i="5"/>
  <c r="H52" i="5"/>
  <c r="I52" i="5"/>
  <c r="H53" i="5"/>
  <c r="I53" i="5"/>
  <c r="H54" i="5"/>
  <c r="I54" i="5"/>
  <c r="H55" i="5"/>
  <c r="I55" i="5"/>
  <c r="H56" i="5"/>
  <c r="I56" i="5"/>
  <c r="H57" i="5"/>
  <c r="I57" i="5"/>
  <c r="H58" i="5"/>
  <c r="I58" i="5"/>
  <c r="H59" i="5"/>
  <c r="I59" i="5"/>
  <c r="H60" i="5"/>
  <c r="I60" i="5"/>
  <c r="H61" i="5"/>
  <c r="I61" i="5"/>
  <c r="H62" i="5"/>
  <c r="I62" i="5"/>
  <c r="H63" i="5"/>
  <c r="I63" i="5"/>
  <c r="H64" i="5"/>
  <c r="I64" i="5"/>
  <c r="H65" i="5"/>
  <c r="I65" i="5"/>
  <c r="H66" i="5"/>
  <c r="I66" i="5"/>
  <c r="H2" i="5"/>
  <c r="I2" i="5"/>
  <c r="G101" i="5" l="1"/>
  <c r="D124" i="5" s="1"/>
  <c r="B98" i="5"/>
  <c r="B114" i="5" s="1"/>
  <c r="D102" i="5"/>
  <c r="D126" i="5" s="1"/>
  <c r="C97" i="5"/>
  <c r="C111" i="5" s="1"/>
  <c r="G100" i="5"/>
  <c r="D121" i="5" s="1"/>
  <c r="F100" i="5"/>
  <c r="C121" i="5" s="1"/>
  <c r="F101" i="5"/>
  <c r="C124" i="5" s="1"/>
  <c r="G98" i="5"/>
  <c r="D115" i="5" s="1"/>
  <c r="E102" i="5"/>
  <c r="B127" i="5" s="1"/>
  <c r="F99" i="5"/>
  <c r="C118" i="5" s="1"/>
  <c r="E97" i="5"/>
  <c r="B112" i="5" s="1"/>
  <c r="E96" i="5"/>
  <c r="B109" i="5" s="1"/>
  <c r="C100" i="5"/>
  <c r="C120" i="5" s="1"/>
  <c r="G102" i="5"/>
  <c r="D127" i="5" s="1"/>
  <c r="E101" i="5"/>
  <c r="B124" i="5" s="1"/>
  <c r="D96" i="5"/>
  <c r="D108" i="5" s="1"/>
  <c r="F96" i="5"/>
  <c r="C109" i="5" s="1"/>
  <c r="D97" i="5"/>
  <c r="D111" i="5" s="1"/>
  <c r="E98" i="5"/>
  <c r="B115" i="5" s="1"/>
  <c r="F97" i="5"/>
  <c r="C112" i="5" s="1"/>
  <c r="C99" i="5"/>
  <c r="C117" i="5" s="1"/>
  <c r="B97" i="5"/>
  <c r="B111" i="5" s="1"/>
  <c r="G99" i="5"/>
  <c r="D118" i="5" s="1"/>
  <c r="B99" i="5"/>
  <c r="B117" i="5" s="1"/>
  <c r="D99" i="5"/>
  <c r="D117" i="5" s="1"/>
  <c r="D98" i="5"/>
  <c r="D114" i="5" s="1"/>
  <c r="C101" i="5"/>
  <c r="C123" i="5" s="1"/>
  <c r="D100" i="5"/>
  <c r="D120" i="5" s="1"/>
  <c r="C96" i="5"/>
  <c r="C108" i="5" s="1"/>
  <c r="C102" i="5"/>
  <c r="C126" i="5" s="1"/>
  <c r="B96" i="5"/>
  <c r="B108" i="5" s="1"/>
  <c r="G96" i="5"/>
  <c r="D109" i="5" s="1"/>
  <c r="B101" i="5"/>
  <c r="B123" i="5" s="1"/>
  <c r="F98" i="5"/>
  <c r="C115" i="5" s="1"/>
  <c r="B102" i="5"/>
  <c r="B126" i="5" s="1"/>
  <c r="C98" i="5"/>
  <c r="C114" i="5" s="1"/>
  <c r="D101" i="5"/>
  <c r="D123" i="5" s="1"/>
  <c r="B100" i="5"/>
  <c r="B120" i="5" s="1"/>
  <c r="G97" i="5"/>
  <c r="D112" i="5" s="1"/>
  <c r="E99" i="5"/>
  <c r="B118" i="5" s="1"/>
  <c r="F102" i="5"/>
  <c r="C127" i="5" s="1"/>
  <c r="E100" i="5"/>
  <c r="B121" i="5" s="1"/>
  <c r="G95" i="5"/>
  <c r="D106" i="5" s="1"/>
  <c r="F95" i="5"/>
  <c r="C106" i="5" s="1"/>
  <c r="E95" i="5"/>
  <c r="B106" i="5" s="1"/>
  <c r="D95" i="5"/>
  <c r="D105" i="5" s="1"/>
  <c r="B95" i="5"/>
  <c r="B105" i="5" s="1"/>
  <c r="C95" i="5"/>
  <c r="C105" i="5" s="1"/>
  <c r="X74" i="5"/>
  <c r="X75" i="5" s="1"/>
  <c r="X76" i="5" s="1"/>
  <c r="X81" i="5"/>
  <c r="X82" i="5" s="1"/>
  <c r="X67" i="5"/>
  <c r="X68" i="5" s="1"/>
  <c r="X60" i="5"/>
  <c r="X61" i="5" s="1"/>
  <c r="X53" i="5"/>
  <c r="X54" i="5" s="1"/>
  <c r="X46" i="5"/>
  <c r="X47" i="5" s="1"/>
  <c r="X39" i="5"/>
  <c r="X40" i="5" s="1"/>
  <c r="X32" i="5"/>
  <c r="X33" i="5" s="1"/>
  <c r="S13" i="5"/>
  <c r="AI3" i="5"/>
  <c r="AI13" i="5"/>
  <c r="AG16" i="5"/>
  <c r="AC11" i="5"/>
  <c r="AA14" i="5"/>
  <c r="W11" i="5"/>
  <c r="U14" i="5"/>
  <c r="Q11" i="5"/>
  <c r="O14" i="5"/>
  <c r="Y14" i="5"/>
  <c r="O12" i="5"/>
  <c r="S14" i="5"/>
  <c r="Q17" i="5"/>
  <c r="Q12" i="5"/>
  <c r="O15" i="5"/>
  <c r="S17" i="5"/>
  <c r="AI7" i="5"/>
  <c r="AG12" i="5"/>
  <c r="AK10" i="5"/>
  <c r="AI17" i="5"/>
  <c r="AA10" i="5"/>
  <c r="AE12" i="5"/>
  <c r="AC15" i="5"/>
  <c r="U10" i="5"/>
  <c r="Y12" i="5"/>
  <c r="W15" i="5"/>
  <c r="O10" i="5"/>
  <c r="S12" i="5"/>
  <c r="Q15" i="5"/>
  <c r="AG2" i="5"/>
  <c r="Q10" i="5"/>
  <c r="O13" i="5"/>
  <c r="S15" i="5"/>
  <c r="AK4" i="5"/>
  <c r="S10" i="5"/>
  <c r="Q13" i="5"/>
  <c r="O16" i="5"/>
  <c r="O11" i="5"/>
  <c r="Q16" i="5"/>
  <c r="S16" i="5"/>
  <c r="AK14" i="5"/>
  <c r="S11" i="5"/>
  <c r="Q14" i="5"/>
  <c r="O17" i="5"/>
  <c r="W10" i="5"/>
  <c r="U13" i="5"/>
  <c r="Y15" i="5"/>
  <c r="Y10" i="5"/>
  <c r="W13" i="5"/>
  <c r="U16" i="5"/>
  <c r="U11" i="5"/>
  <c r="Y13" i="5"/>
  <c r="W16" i="5"/>
  <c r="Y16" i="5"/>
  <c r="Y11" i="5"/>
  <c r="W14" i="5"/>
  <c r="U17" i="5"/>
  <c r="W17" i="5"/>
  <c r="AE14" i="5"/>
  <c r="U12" i="5"/>
  <c r="W12" i="5"/>
  <c r="U15" i="5"/>
  <c r="Y17" i="5"/>
  <c r="AC10" i="5"/>
  <c r="AA13" i="5"/>
  <c r="AE15" i="5"/>
  <c r="AE10" i="5"/>
  <c r="AC13" i="5"/>
  <c r="AA16" i="5"/>
  <c r="AA11" i="5"/>
  <c r="AE13" i="5"/>
  <c r="AC16" i="5"/>
  <c r="AE16" i="5"/>
  <c r="AE11" i="5"/>
  <c r="AC14" i="5"/>
  <c r="AA17" i="5"/>
  <c r="AA12" i="5"/>
  <c r="AC17" i="5"/>
  <c r="AC12" i="5"/>
  <c r="AA15" i="5"/>
  <c r="AE17" i="5"/>
  <c r="AI10" i="5"/>
  <c r="AG13" i="5"/>
  <c r="AK15" i="5"/>
  <c r="AG11" i="5"/>
  <c r="AK13" i="5"/>
  <c r="AI16" i="5"/>
  <c r="AG9" i="5"/>
  <c r="AK11" i="5"/>
  <c r="AI14" i="5"/>
  <c r="AG17" i="5"/>
  <c r="Y6" i="5"/>
  <c r="AE6" i="5"/>
  <c r="AI12" i="5"/>
  <c r="AG15" i="5"/>
  <c r="AK17" i="5"/>
  <c r="AI2" i="5"/>
  <c r="AG5" i="5"/>
  <c r="AK7" i="5"/>
  <c r="AG10" i="5"/>
  <c r="AI11" i="5"/>
  <c r="AK12" i="5"/>
  <c r="AG14" i="5"/>
  <c r="AI15" i="5"/>
  <c r="AK16" i="5"/>
  <c r="AG3" i="5"/>
  <c r="AK5" i="5"/>
  <c r="AI8" i="5"/>
  <c r="AG6" i="5"/>
  <c r="AK8" i="5"/>
  <c r="AE3" i="5"/>
  <c r="AC6" i="5"/>
  <c r="AK3" i="5"/>
  <c r="AI6" i="5"/>
  <c r="AA4" i="5"/>
  <c r="AC9" i="5"/>
  <c r="U4" i="5"/>
  <c r="AC4" i="5"/>
  <c r="AA7" i="5"/>
  <c r="AI4" i="5"/>
  <c r="AG7" i="5"/>
  <c r="AK9" i="5"/>
  <c r="Y4" i="5"/>
  <c r="W6" i="5"/>
  <c r="AA2" i="5"/>
  <c r="AE4" i="5"/>
  <c r="AC7" i="5"/>
  <c r="AC2" i="5"/>
  <c r="AA5" i="5"/>
  <c r="AE7" i="5"/>
  <c r="AE2" i="5"/>
  <c r="AC5" i="5"/>
  <c r="AA8" i="5"/>
  <c r="AA3" i="5"/>
  <c r="AE5" i="5"/>
  <c r="AC8" i="5"/>
  <c r="W2" i="5"/>
  <c r="U9" i="5"/>
  <c r="AC3" i="5"/>
  <c r="AA9" i="5"/>
  <c r="AE8" i="5"/>
  <c r="AK2" i="5"/>
  <c r="AG4" i="5"/>
  <c r="AI5" i="5"/>
  <c r="AK6" i="5"/>
  <c r="AG8" i="5"/>
  <c r="AI9" i="5"/>
  <c r="AE9" i="5"/>
  <c r="AA6" i="5"/>
  <c r="W9" i="5"/>
  <c r="U5" i="5"/>
  <c r="Y2" i="5"/>
  <c r="W5" i="5"/>
  <c r="U8" i="5"/>
  <c r="U3" i="5"/>
  <c r="Y5" i="5"/>
  <c r="W8" i="5"/>
  <c r="Y8" i="5"/>
  <c r="W4" i="5"/>
  <c r="U7" i="5"/>
  <c r="Y9" i="5"/>
  <c r="U2" i="5"/>
  <c r="W3" i="5"/>
  <c r="U6" i="5"/>
  <c r="W7" i="5"/>
  <c r="Y3" i="5"/>
  <c r="Y7" i="5"/>
  <c r="O2" i="5"/>
  <c r="Q9" i="5"/>
  <c r="S8" i="5"/>
  <c r="S9" i="5"/>
  <c r="Q7" i="5"/>
  <c r="Q6" i="5"/>
  <c r="Q8" i="5"/>
  <c r="Q4" i="5"/>
  <c r="S7" i="5"/>
  <c r="S6" i="5"/>
  <c r="Q5" i="5"/>
  <c r="O7" i="5"/>
  <c r="Q2" i="5"/>
  <c r="Q3" i="5"/>
  <c r="O8" i="5"/>
  <c r="S3" i="5"/>
  <c r="O9" i="5"/>
  <c r="S4" i="5"/>
  <c r="O6" i="5"/>
  <c r="S5" i="5"/>
  <c r="S2" i="5"/>
  <c r="O5" i="5"/>
  <c r="O3" i="5"/>
  <c r="O4" i="5"/>
  <c r="N19" i="5" l="1"/>
  <c r="N25" i="5" s="1"/>
  <c r="Y74" i="5"/>
  <c r="Y79" i="5"/>
  <c r="X83" i="5"/>
  <c r="Y81" i="5" s="1"/>
  <c r="X69" i="5"/>
  <c r="Y72" i="5" s="1"/>
  <c r="X62" i="5"/>
  <c r="Y65" i="5" s="1"/>
  <c r="X55" i="5"/>
  <c r="Y53" i="5" s="1"/>
  <c r="X48" i="5"/>
  <c r="Y46" i="5" s="1"/>
  <c r="X41" i="5"/>
  <c r="Y39" i="5" s="1"/>
  <c r="X34" i="5"/>
  <c r="Y37" i="5" s="1"/>
  <c r="AA22" i="5"/>
  <c r="AA28" i="5" s="1"/>
  <c r="S19" i="5"/>
  <c r="S25" i="5" s="1"/>
  <c r="O23" i="5"/>
  <c r="O29" i="5" s="1"/>
  <c r="P20" i="5"/>
  <c r="P26" i="5" s="1"/>
  <c r="P19" i="5"/>
  <c r="P25" i="5" s="1"/>
  <c r="O19" i="5"/>
  <c r="O25" i="5" s="1"/>
  <c r="O20" i="5"/>
  <c r="O26" i="5" s="1"/>
  <c r="N20" i="5"/>
  <c r="N26" i="5" s="1"/>
  <c r="S22" i="5"/>
  <c r="S28" i="5" s="1"/>
  <c r="N23" i="5"/>
  <c r="N29" i="5" s="1"/>
  <c r="N22" i="5"/>
  <c r="N28" i="5" s="1"/>
  <c r="R23" i="5"/>
  <c r="R29" i="5" s="1"/>
  <c r="R22" i="5"/>
  <c r="R28" i="5" s="1"/>
  <c r="Z22" i="5"/>
  <c r="Z28" i="5" s="1"/>
  <c r="X23" i="5"/>
  <c r="X29" i="5" s="1"/>
  <c r="Z23" i="5"/>
  <c r="Z29" i="5" s="1"/>
  <c r="AB23" i="5"/>
  <c r="AB29" i="5" s="1"/>
  <c r="AA23" i="5"/>
  <c r="AA29" i="5" s="1"/>
  <c r="AB22" i="5"/>
  <c r="AB28" i="5" s="1"/>
  <c r="V22" i="5"/>
  <c r="V28" i="5" s="1"/>
  <c r="W22" i="5"/>
  <c r="W28" i="5" s="1"/>
  <c r="V23" i="5"/>
  <c r="V29" i="5" s="1"/>
  <c r="X22" i="5"/>
  <c r="X28" i="5" s="1"/>
  <c r="W23" i="5"/>
  <c r="W29" i="5" s="1"/>
  <c r="S23" i="5"/>
  <c r="S29" i="5" s="1"/>
  <c r="T22" i="5"/>
  <c r="T28" i="5" s="1"/>
  <c r="T23" i="5"/>
  <c r="T29" i="5" s="1"/>
  <c r="P22" i="5"/>
  <c r="P28" i="5" s="1"/>
  <c r="P23" i="5"/>
  <c r="P29" i="5" s="1"/>
  <c r="AB19" i="5"/>
  <c r="AB25" i="5" s="1"/>
  <c r="AA20" i="5"/>
  <c r="AA26" i="5" s="1"/>
  <c r="O22" i="5"/>
  <c r="O28" i="5" s="1"/>
  <c r="Z20" i="5"/>
  <c r="Z26" i="5" s="1"/>
  <c r="Z19" i="5"/>
  <c r="Z25" i="5" s="1"/>
  <c r="AA19" i="5"/>
  <c r="AA25" i="5" s="1"/>
  <c r="AB20" i="5"/>
  <c r="AB26" i="5" s="1"/>
  <c r="W19" i="5"/>
  <c r="W25" i="5" s="1"/>
  <c r="V19" i="5"/>
  <c r="V25" i="5" s="1"/>
  <c r="X19" i="5"/>
  <c r="X25" i="5" s="1"/>
  <c r="V20" i="5"/>
  <c r="V26" i="5" s="1"/>
  <c r="W20" i="5"/>
  <c r="W26" i="5" s="1"/>
  <c r="X20" i="5"/>
  <c r="X26" i="5" s="1"/>
  <c r="R19" i="5"/>
  <c r="R25" i="5" s="1"/>
  <c r="T20" i="5"/>
  <c r="T26" i="5" s="1"/>
  <c r="T19" i="5"/>
  <c r="T25" i="5" s="1"/>
  <c r="S20" i="5"/>
  <c r="S26" i="5" s="1"/>
  <c r="R20" i="5"/>
  <c r="R26" i="5" s="1"/>
  <c r="Y86" i="5" l="1"/>
  <c r="Z83" i="5" s="1"/>
  <c r="AB83" i="5" s="1"/>
  <c r="Y60" i="5"/>
  <c r="Z62" i="5" s="1"/>
  <c r="AB62" i="5" s="1"/>
  <c r="Y67" i="5"/>
  <c r="Z68" i="5" s="1"/>
  <c r="Z78" i="5"/>
  <c r="Z77" i="5"/>
  <c r="AB77" i="5" s="1"/>
  <c r="Z75" i="5"/>
  <c r="Y58" i="5"/>
  <c r="Z55" i="5" s="1"/>
  <c r="AB55" i="5" s="1"/>
  <c r="Z74" i="5"/>
  <c r="AA74" i="5" s="1"/>
  <c r="AA75" i="5" s="1"/>
  <c r="Z79" i="5"/>
  <c r="AA79" i="5" s="1"/>
  <c r="AA78" i="5" s="1"/>
  <c r="Z76" i="5"/>
  <c r="AB76" i="5" s="1"/>
  <c r="Y51" i="5"/>
  <c r="Z47" i="5" s="1"/>
  <c r="Y44" i="5"/>
  <c r="Z41" i="5" s="1"/>
  <c r="AB41" i="5" s="1"/>
  <c r="Y32" i="5"/>
  <c r="O92" i="4"/>
  <c r="B121" i="4"/>
  <c r="AD3" i="4"/>
  <c r="Z72" i="5" l="1"/>
  <c r="AA72" i="5" s="1"/>
  <c r="AA71" i="5" s="1"/>
  <c r="AB68" i="5" s="1"/>
  <c r="Z70" i="5"/>
  <c r="AB70" i="5" s="1"/>
  <c r="Z65" i="5"/>
  <c r="AA65" i="5" s="1"/>
  <c r="AA64" i="5" s="1"/>
  <c r="AB65" i="5" s="1"/>
  <c r="Z85" i="5"/>
  <c r="Z81" i="5"/>
  <c r="AA81" i="5" s="1"/>
  <c r="AA82" i="5" s="1"/>
  <c r="AB81" i="5" s="1"/>
  <c r="Z86" i="5"/>
  <c r="AA86" i="5" s="1"/>
  <c r="AA85" i="5" s="1"/>
  <c r="AB86" i="5" s="1"/>
  <c r="Z84" i="5"/>
  <c r="AB84" i="5" s="1"/>
  <c r="Z82" i="5"/>
  <c r="Z61" i="5"/>
  <c r="Z67" i="5"/>
  <c r="AA67" i="5" s="1"/>
  <c r="AA68" i="5" s="1"/>
  <c r="Z64" i="5"/>
  <c r="Z60" i="5"/>
  <c r="AA60" i="5" s="1"/>
  <c r="AA61" i="5" s="1"/>
  <c r="AB60" i="5" s="1"/>
  <c r="Z63" i="5"/>
  <c r="AB63" i="5" s="1"/>
  <c r="Z69" i="5"/>
  <c r="AB69" i="5" s="1"/>
  <c r="Z71" i="5"/>
  <c r="AB78" i="5"/>
  <c r="AB75" i="5"/>
  <c r="Z44" i="5"/>
  <c r="AA44" i="5" s="1"/>
  <c r="AA43" i="5" s="1"/>
  <c r="AB44" i="5" s="1"/>
  <c r="Z53" i="5"/>
  <c r="AA53" i="5" s="1"/>
  <c r="AA54" i="5" s="1"/>
  <c r="AB53" i="5" s="1"/>
  <c r="Z40" i="5"/>
  <c r="Z42" i="5"/>
  <c r="AB42" i="5" s="1"/>
  <c r="Z58" i="5"/>
  <c r="AA58" i="5" s="1"/>
  <c r="AA57" i="5" s="1"/>
  <c r="Z54" i="5"/>
  <c r="Z57" i="5"/>
  <c r="Z43" i="5"/>
  <c r="Z56" i="5"/>
  <c r="AB56" i="5" s="1"/>
  <c r="Z39" i="5"/>
  <c r="AA39" i="5" s="1"/>
  <c r="AA40" i="5" s="1"/>
  <c r="AB79" i="5"/>
  <c r="AB74" i="5"/>
  <c r="Z51" i="5"/>
  <c r="AA51" i="5" s="1"/>
  <c r="AA50" i="5" s="1"/>
  <c r="AB47" i="5" s="1"/>
  <c r="Z49" i="5"/>
  <c r="AB49" i="5" s="1"/>
  <c r="Z46" i="5"/>
  <c r="AA46" i="5" s="1"/>
  <c r="AA47" i="5" s="1"/>
  <c r="Z48" i="5"/>
  <c r="AB48" i="5" s="1"/>
  <c r="Z50" i="5"/>
  <c r="Z36" i="5"/>
  <c r="Z37" i="5"/>
  <c r="Z34" i="5"/>
  <c r="AB34" i="5" s="1"/>
  <c r="Z35" i="5"/>
  <c r="AB35" i="5" s="1"/>
  <c r="Z32" i="5"/>
  <c r="Z33" i="5"/>
  <c r="V135" i="4"/>
  <c r="BL46" i="4"/>
  <c r="BL45" i="4"/>
  <c r="BL44" i="4"/>
  <c r="BL43" i="4"/>
  <c r="BL21" i="4"/>
  <c r="BL20" i="4"/>
  <c r="BL19" i="4"/>
  <c r="BL18" i="4"/>
  <c r="E114" i="4"/>
  <c r="BF46" i="4"/>
  <c r="AZ46" i="4"/>
  <c r="AT46" i="4"/>
  <c r="AN46" i="4"/>
  <c r="BF45" i="4"/>
  <c r="AZ45" i="4"/>
  <c r="AT45" i="4"/>
  <c r="AN45" i="4"/>
  <c r="BF44" i="4"/>
  <c r="AZ44" i="4"/>
  <c r="AT44" i="4"/>
  <c r="AN44" i="4"/>
  <c r="BF43" i="4"/>
  <c r="AZ43" i="4"/>
  <c r="AT43" i="4"/>
  <c r="AN43" i="4"/>
  <c r="AB71" i="5" l="1"/>
  <c r="AB54" i="5"/>
  <c r="AB43" i="5"/>
  <c r="AB85" i="5"/>
  <c r="AB82" i="5"/>
  <c r="AB50" i="5"/>
  <c r="AB61" i="5"/>
  <c r="AC79" i="5"/>
  <c r="AC75" i="5"/>
  <c r="AC78" i="5"/>
  <c r="AC77" i="5"/>
  <c r="AC74" i="5"/>
  <c r="AC76" i="5"/>
  <c r="AB72" i="5"/>
  <c r="AB64" i="5"/>
  <c r="AB67" i="5"/>
  <c r="AB58" i="5"/>
  <c r="AB57" i="5"/>
  <c r="AB40" i="5"/>
  <c r="AB51" i="5"/>
  <c r="AB46" i="5"/>
  <c r="AB39" i="5"/>
  <c r="AA37" i="5"/>
  <c r="AA36" i="5" s="1"/>
  <c r="AA32" i="5"/>
  <c r="AA33" i="5" s="1"/>
  <c r="AB32" i="5" s="1"/>
  <c r="BK44" i="4"/>
  <c r="BJ44" i="4" s="1"/>
  <c r="BK46" i="4"/>
  <c r="BJ46" i="4" s="1"/>
  <c r="BK43" i="4"/>
  <c r="BJ43" i="4" s="1"/>
  <c r="BK45" i="4"/>
  <c r="BJ45" i="4" s="1"/>
  <c r="BK20" i="4"/>
  <c r="BJ20" i="4" s="1"/>
  <c r="BK19" i="4"/>
  <c r="BJ19" i="4" s="1"/>
  <c r="BK21" i="4"/>
  <c r="BJ21" i="4" s="1"/>
  <c r="BK18" i="4"/>
  <c r="BJ18" i="4" s="1"/>
  <c r="AY43" i="4"/>
  <c r="AX43" i="4" s="1"/>
  <c r="AS43" i="4"/>
  <c r="AR43" i="4" s="1"/>
  <c r="AS46" i="4"/>
  <c r="AR46" i="4" s="1"/>
  <c r="BE44" i="4"/>
  <c r="BD44" i="4" s="1"/>
  <c r="AS44" i="4"/>
  <c r="AR44" i="4" s="1"/>
  <c r="AM45" i="4"/>
  <c r="AL45" i="4" s="1"/>
  <c r="AS45" i="4"/>
  <c r="AR45" i="4" s="1"/>
  <c r="AY46" i="4"/>
  <c r="AX46" i="4" s="1"/>
  <c r="BE43" i="4"/>
  <c r="BD43" i="4" s="1"/>
  <c r="AM44" i="4"/>
  <c r="AL44" i="4" s="1"/>
  <c r="AY45" i="4"/>
  <c r="AX45" i="4" s="1"/>
  <c r="BE45" i="4"/>
  <c r="BD45" i="4" s="1"/>
  <c r="AM43" i="4"/>
  <c r="AL43" i="4" s="1"/>
  <c r="AY44" i="4"/>
  <c r="AX44" i="4" s="1"/>
  <c r="AM46" i="4"/>
  <c r="AL46" i="4" s="1"/>
  <c r="BE46" i="4"/>
  <c r="BD46" i="4" s="1"/>
  <c r="BF21" i="4"/>
  <c r="BF20" i="4"/>
  <c r="BF19" i="4"/>
  <c r="BF18" i="4"/>
  <c r="AZ21" i="4"/>
  <c r="AZ20" i="4"/>
  <c r="AZ19" i="4"/>
  <c r="AZ18" i="4"/>
  <c r="AT21" i="4"/>
  <c r="AT20" i="4"/>
  <c r="AT19" i="4"/>
  <c r="AT18" i="4"/>
  <c r="K164" i="4"/>
  <c r="K165" i="4"/>
  <c r="K163" i="4"/>
  <c r="D164" i="4"/>
  <c r="E164" i="4" s="1"/>
  <c r="D165" i="4"/>
  <c r="D163" i="4"/>
  <c r="D162" i="4"/>
  <c r="E162" i="4" s="1"/>
  <c r="K161" i="4"/>
  <c r="D161" i="4"/>
  <c r="K159" i="4"/>
  <c r="D159" i="4"/>
  <c r="E159" i="4" s="1"/>
  <c r="AN19" i="4"/>
  <c r="AN20" i="4"/>
  <c r="AN21" i="4"/>
  <c r="AN18" i="4"/>
  <c r="F77" i="4"/>
  <c r="E77" i="4"/>
  <c r="F76" i="4"/>
  <c r="E76" i="4"/>
  <c r="F75" i="4"/>
  <c r="E75" i="4"/>
  <c r="F74" i="4"/>
  <c r="E74" i="4"/>
  <c r="F73" i="4"/>
  <c r="F72" i="4"/>
  <c r="F71" i="4"/>
  <c r="F70" i="4"/>
  <c r="AC62" i="5" l="1"/>
  <c r="F162" i="4"/>
  <c r="G162" i="4"/>
  <c r="F164" i="4"/>
  <c r="G164" i="4"/>
  <c r="F159" i="4"/>
  <c r="G159" i="4"/>
  <c r="AD76" i="5"/>
  <c r="P75" i="5" s="1"/>
  <c r="AC64" i="5"/>
  <c r="AC63" i="5"/>
  <c r="AC86" i="5"/>
  <c r="AD78" i="5"/>
  <c r="O76" i="5" s="1"/>
  <c r="AD79" i="5"/>
  <c r="P76" i="5" s="1"/>
  <c r="AD75" i="5"/>
  <c r="O75" i="5" s="1"/>
  <c r="AC84" i="5"/>
  <c r="AC83" i="5"/>
  <c r="AD74" i="5"/>
  <c r="N75" i="5" s="1"/>
  <c r="AC82" i="5"/>
  <c r="AC85" i="5"/>
  <c r="AD77" i="5"/>
  <c r="N76" i="5" s="1"/>
  <c r="AC81" i="5"/>
  <c r="AC61" i="5"/>
  <c r="AC60" i="5"/>
  <c r="AC65" i="5"/>
  <c r="AC58" i="5"/>
  <c r="AC72" i="5"/>
  <c r="AC67" i="5"/>
  <c r="AC71" i="5"/>
  <c r="AC68" i="5"/>
  <c r="AC70" i="5"/>
  <c r="AC69" i="5"/>
  <c r="AC56" i="5"/>
  <c r="AC54" i="5"/>
  <c r="AC55" i="5"/>
  <c r="AC57" i="5"/>
  <c r="AC53" i="5"/>
  <c r="AC51" i="5"/>
  <c r="AC46" i="5"/>
  <c r="AC50" i="5"/>
  <c r="AC47" i="5"/>
  <c r="AC49" i="5"/>
  <c r="AC48" i="5"/>
  <c r="AC44" i="5"/>
  <c r="AC39" i="5"/>
  <c r="AC43" i="5"/>
  <c r="AC40" i="5"/>
  <c r="AC42" i="5"/>
  <c r="AC41" i="5"/>
  <c r="AB36" i="5"/>
  <c r="AB33" i="5"/>
  <c r="BE18" i="4"/>
  <c r="BD18" i="4" s="1"/>
  <c r="AY19" i="4"/>
  <c r="AX19" i="4" s="1"/>
  <c r="BE19" i="4"/>
  <c r="BD19" i="4" s="1"/>
  <c r="BE20" i="4"/>
  <c r="BD20" i="4" s="1"/>
  <c r="BE21" i="4"/>
  <c r="BD21" i="4" s="1"/>
  <c r="AY20" i="4"/>
  <c r="AX20" i="4" s="1"/>
  <c r="AY21" i="4"/>
  <c r="AX21" i="4" s="1"/>
  <c r="AY18" i="4"/>
  <c r="AX18" i="4" s="1"/>
  <c r="AS20" i="4"/>
  <c r="AR20" i="4" s="1"/>
  <c r="AS21" i="4"/>
  <c r="AR21" i="4" s="1"/>
  <c r="AS19" i="4"/>
  <c r="AR19" i="4" s="1"/>
  <c r="AS18" i="4"/>
  <c r="AR18" i="4" s="1"/>
  <c r="L163" i="4"/>
  <c r="L165" i="4"/>
  <c r="L164" i="4"/>
  <c r="E165" i="4"/>
  <c r="E163" i="4"/>
  <c r="L161" i="4"/>
  <c r="L162" i="4"/>
  <c r="E161" i="4"/>
  <c r="L159" i="4"/>
  <c r="AM20" i="4"/>
  <c r="AL20" i="4" s="1"/>
  <c r="AM19" i="4"/>
  <c r="AL19" i="4" s="1"/>
  <c r="AM21" i="4"/>
  <c r="AL21" i="4" s="1"/>
  <c r="AM18" i="4"/>
  <c r="AL18" i="4" s="1"/>
  <c r="R65" i="4"/>
  <c r="R55" i="4" s="1"/>
  <c r="R66" i="4"/>
  <c r="R56" i="4" s="1"/>
  <c r="R67" i="4"/>
  <c r="R57" i="4" s="1"/>
  <c r="R68" i="4"/>
  <c r="R58" i="4" s="1"/>
  <c r="R69" i="4"/>
  <c r="R59" i="4" s="1"/>
  <c r="R70" i="4"/>
  <c r="R60" i="4" s="1"/>
  <c r="R71" i="4"/>
  <c r="R61" i="4" s="1"/>
  <c r="R64" i="4"/>
  <c r="R54" i="4" s="1"/>
  <c r="Q68" i="4"/>
  <c r="Q58" i="4" s="1"/>
  <c r="S68" i="4"/>
  <c r="S58" i="4" s="1"/>
  <c r="T68" i="4"/>
  <c r="T58" i="4" s="1"/>
  <c r="Q69" i="4"/>
  <c r="Q59" i="4" s="1"/>
  <c r="S69" i="4"/>
  <c r="S59" i="4" s="1"/>
  <c r="T69" i="4"/>
  <c r="T59" i="4" s="1"/>
  <c r="Q70" i="4"/>
  <c r="Q60" i="4" s="1"/>
  <c r="S70" i="4"/>
  <c r="S60" i="4" s="1"/>
  <c r="T70" i="4"/>
  <c r="T60" i="4" s="1"/>
  <c r="Q71" i="4"/>
  <c r="Q61" i="4" s="1"/>
  <c r="S71" i="4"/>
  <c r="S61" i="4" s="1"/>
  <c r="T71" i="4"/>
  <c r="T61" i="4" s="1"/>
  <c r="T65" i="4"/>
  <c r="T55" i="4" s="1"/>
  <c r="T66" i="4"/>
  <c r="T56" i="4" s="1"/>
  <c r="T67" i="4"/>
  <c r="T57" i="4" s="1"/>
  <c r="T64" i="4"/>
  <c r="T54" i="4" s="1"/>
  <c r="M63" i="4"/>
  <c r="M64" i="4"/>
  <c r="M65" i="4"/>
  <c r="M66" i="4"/>
  <c r="M67" i="4"/>
  <c r="M68" i="4"/>
  <c r="M69" i="4"/>
  <c r="M70" i="4"/>
  <c r="M71" i="4"/>
  <c r="M72" i="4"/>
  <c r="M73" i="4"/>
  <c r="M74" i="4"/>
  <c r="M76" i="4"/>
  <c r="M77" i="4"/>
  <c r="M78" i="4"/>
  <c r="M79" i="4"/>
  <c r="M80" i="4"/>
  <c r="M81" i="4"/>
  <c r="M82" i="4"/>
  <c r="L92" i="4"/>
  <c r="L93" i="4"/>
  <c r="L94" i="4"/>
  <c r="L95" i="4"/>
  <c r="L96" i="4"/>
  <c r="L97" i="4"/>
  <c r="L98" i="4"/>
  <c r="L99" i="4"/>
  <c r="L86" i="4"/>
  <c r="L87" i="4"/>
  <c r="L88" i="4"/>
  <c r="L89" i="4"/>
  <c r="L90" i="4"/>
  <c r="L91" i="4"/>
  <c r="F78" i="4"/>
  <c r="F79" i="4"/>
  <c r="F80" i="4"/>
  <c r="F81" i="4"/>
  <c r="F82" i="4"/>
  <c r="F83" i="4"/>
  <c r="F84" i="4"/>
  <c r="F85" i="4"/>
  <c r="F86" i="4"/>
  <c r="F87" i="4"/>
  <c r="F62" i="4"/>
  <c r="F63" i="4"/>
  <c r="F64" i="4"/>
  <c r="F65" i="4"/>
  <c r="F66" i="4"/>
  <c r="F67" i="4"/>
  <c r="F68" i="4"/>
  <c r="F69" i="4"/>
  <c r="E81" i="4"/>
  <c r="E82" i="4"/>
  <c r="E83" i="4"/>
  <c r="E84" i="4"/>
  <c r="E85" i="4"/>
  <c r="E86" i="4"/>
  <c r="E87" i="4"/>
  <c r="E78" i="4"/>
  <c r="E79" i="4"/>
  <c r="E80" i="4"/>
  <c r="E88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D160" i="4"/>
  <c r="E160" i="4" s="1"/>
  <c r="K158" i="4"/>
  <c r="D158" i="4"/>
  <c r="K157" i="4"/>
  <c r="D157" i="4"/>
  <c r="E157" i="4" s="1"/>
  <c r="K156" i="4"/>
  <c r="D156" i="4"/>
  <c r="K155" i="4"/>
  <c r="D155" i="4"/>
  <c r="E155" i="4" s="1"/>
  <c r="K154" i="4"/>
  <c r="D154" i="4"/>
  <c r="W108" i="4"/>
  <c r="V108" i="4"/>
  <c r="W107" i="4"/>
  <c r="V107" i="4"/>
  <c r="W106" i="4"/>
  <c r="V106" i="4"/>
  <c r="W105" i="4"/>
  <c r="V105" i="4"/>
  <c r="W104" i="4"/>
  <c r="V104" i="4"/>
  <c r="W103" i="4"/>
  <c r="V103" i="4"/>
  <c r="W102" i="4"/>
  <c r="V102" i="4"/>
  <c r="O74" i="4"/>
  <c r="W101" i="4"/>
  <c r="V101" i="4"/>
  <c r="O73" i="4"/>
  <c r="W100" i="4"/>
  <c r="V100" i="4"/>
  <c r="O72" i="4"/>
  <c r="W99" i="4"/>
  <c r="V99" i="4"/>
  <c r="O71" i="4"/>
  <c r="W98" i="4"/>
  <c r="V98" i="4"/>
  <c r="O70" i="4"/>
  <c r="W97" i="4"/>
  <c r="V97" i="4"/>
  <c r="O69" i="4"/>
  <c r="P74" i="4" s="1"/>
  <c r="O68" i="4"/>
  <c r="O67" i="4"/>
  <c r="F90" i="4"/>
  <c r="E90" i="4"/>
  <c r="O66" i="4"/>
  <c r="F89" i="4"/>
  <c r="E89" i="4"/>
  <c r="P65" i="4"/>
  <c r="F88" i="4"/>
  <c r="P64" i="4"/>
  <c r="P63" i="4"/>
  <c r="P62" i="4"/>
  <c r="P61" i="4"/>
  <c r="F61" i="4"/>
  <c r="S67" i="4"/>
  <c r="S57" i="4" s="1"/>
  <c r="Q67" i="4"/>
  <c r="Q57" i="4" s="1"/>
  <c r="P60" i="4"/>
  <c r="M60" i="4"/>
  <c r="F60" i="4"/>
  <c r="S66" i="4"/>
  <c r="S56" i="4" s="1"/>
  <c r="Q66" i="4"/>
  <c r="Q56" i="4" s="1"/>
  <c r="P59" i="4"/>
  <c r="M59" i="4"/>
  <c r="F59" i="4"/>
  <c r="S65" i="4"/>
  <c r="S55" i="4" s="1"/>
  <c r="Q65" i="4"/>
  <c r="Q55" i="4" s="1"/>
  <c r="P58" i="4"/>
  <c r="M58" i="4"/>
  <c r="F58" i="4"/>
  <c r="W57" i="4"/>
  <c r="S64" i="4"/>
  <c r="S54" i="4" s="1"/>
  <c r="Q64" i="4"/>
  <c r="Q54" i="4" s="1"/>
  <c r="P57" i="4"/>
  <c r="M57" i="4"/>
  <c r="F57" i="4"/>
  <c r="M100" i="4" l="1"/>
  <c r="M104" i="4"/>
  <c r="M108" i="4"/>
  <c r="M101" i="4"/>
  <c r="M105" i="4"/>
  <c r="M102" i="4"/>
  <c r="M106" i="4"/>
  <c r="M103" i="4"/>
  <c r="M107" i="4"/>
  <c r="M84" i="4"/>
  <c r="M161" i="4"/>
  <c r="N161" i="4"/>
  <c r="M164" i="4"/>
  <c r="N164" i="4"/>
  <c r="M165" i="4"/>
  <c r="N165" i="4"/>
  <c r="M159" i="4"/>
  <c r="N159" i="4"/>
  <c r="M163" i="4"/>
  <c r="N163" i="4"/>
  <c r="M162" i="4"/>
  <c r="N162" i="4"/>
  <c r="F165" i="4"/>
  <c r="G165" i="4"/>
  <c r="F163" i="4"/>
  <c r="G163" i="4"/>
  <c r="F155" i="4"/>
  <c r="G155" i="4"/>
  <c r="F157" i="4"/>
  <c r="G157" i="4"/>
  <c r="F160" i="4"/>
  <c r="G160" i="4"/>
  <c r="F161" i="4"/>
  <c r="G161" i="4"/>
  <c r="AD81" i="5"/>
  <c r="N82" i="5" s="1"/>
  <c r="AD86" i="5"/>
  <c r="P83" i="5" s="1"/>
  <c r="AD60" i="5"/>
  <c r="N61" i="5" s="1"/>
  <c r="AD64" i="5"/>
  <c r="O62" i="5" s="1"/>
  <c r="AD82" i="5"/>
  <c r="O82" i="5" s="1"/>
  <c r="AD55" i="5"/>
  <c r="P54" i="5" s="1"/>
  <c r="AD70" i="5"/>
  <c r="N69" i="5" s="1"/>
  <c r="AD54" i="5"/>
  <c r="O54" i="5" s="1"/>
  <c r="AD85" i="5"/>
  <c r="O83" i="5" s="1"/>
  <c r="AD56" i="5"/>
  <c r="N55" i="5" s="1"/>
  <c r="AD58" i="5"/>
  <c r="P55" i="5" s="1"/>
  <c r="AD84" i="5"/>
  <c r="N83" i="5" s="1"/>
  <c r="AD83" i="5"/>
  <c r="P82" i="5" s="1"/>
  <c r="AD68" i="5"/>
  <c r="O68" i="5" s="1"/>
  <c r="AD63" i="5"/>
  <c r="N62" i="5" s="1"/>
  <c r="AD72" i="5"/>
  <c r="P69" i="5" s="1"/>
  <c r="AD65" i="5"/>
  <c r="P62" i="5" s="1"/>
  <c r="AD47" i="5"/>
  <c r="O47" i="5" s="1"/>
  <c r="AD71" i="5"/>
  <c r="O69" i="5" s="1"/>
  <c r="AD51" i="5"/>
  <c r="P48" i="5" s="1"/>
  <c r="AD67" i="5"/>
  <c r="N68" i="5" s="1"/>
  <c r="AD69" i="5"/>
  <c r="P68" i="5" s="1"/>
  <c r="AD62" i="5"/>
  <c r="P61" i="5" s="1"/>
  <c r="AD50" i="5"/>
  <c r="O48" i="5" s="1"/>
  <c r="AD57" i="5"/>
  <c r="O55" i="5" s="1"/>
  <c r="AD61" i="5"/>
  <c r="O61" i="5" s="1"/>
  <c r="AD40" i="5"/>
  <c r="O40" i="5" s="1"/>
  <c r="AD46" i="5"/>
  <c r="N47" i="5" s="1"/>
  <c r="AD53" i="5"/>
  <c r="N54" i="5" s="1"/>
  <c r="AD44" i="5"/>
  <c r="P41" i="5" s="1"/>
  <c r="AD41" i="5"/>
  <c r="P40" i="5" s="1"/>
  <c r="AD48" i="5"/>
  <c r="P47" i="5" s="1"/>
  <c r="AD49" i="5"/>
  <c r="N48" i="5" s="1"/>
  <c r="AD39" i="5"/>
  <c r="N40" i="5" s="1"/>
  <c r="AD42" i="5"/>
  <c r="N41" i="5" s="1"/>
  <c r="AD43" i="5"/>
  <c r="O41" i="5" s="1"/>
  <c r="AB37" i="5"/>
  <c r="AC35" i="5" s="1"/>
  <c r="P68" i="4"/>
  <c r="D90" i="4"/>
  <c r="D88" i="4"/>
  <c r="D89" i="4"/>
  <c r="D74" i="4"/>
  <c r="D72" i="4"/>
  <c r="D62" i="4"/>
  <c r="D69" i="4"/>
  <c r="D87" i="4"/>
  <c r="D79" i="4"/>
  <c r="D85" i="4"/>
  <c r="D76" i="4"/>
  <c r="D68" i="4"/>
  <c r="D67" i="4"/>
  <c r="D66" i="4"/>
  <c r="D84" i="4"/>
  <c r="D71" i="4"/>
  <c r="D86" i="4"/>
  <c r="D83" i="4"/>
  <c r="D70" i="4"/>
  <c r="D61" i="4"/>
  <c r="D65" i="4"/>
  <c r="D60" i="4"/>
  <c r="D64" i="4"/>
  <c r="D82" i="4"/>
  <c r="D75" i="4"/>
  <c r="D78" i="4"/>
  <c r="D59" i="4"/>
  <c r="D63" i="4"/>
  <c r="D81" i="4"/>
  <c r="D77" i="4"/>
  <c r="D58" i="4"/>
  <c r="D80" i="4"/>
  <c r="D73" i="4"/>
  <c r="D57" i="4"/>
  <c r="P66" i="4"/>
  <c r="M94" i="4"/>
  <c r="M87" i="4"/>
  <c r="P71" i="4"/>
  <c r="M95" i="4"/>
  <c r="M88" i="4"/>
  <c r="M93" i="4"/>
  <c r="M86" i="4"/>
  <c r="M92" i="4"/>
  <c r="M85" i="4"/>
  <c r="M99" i="4"/>
  <c r="M91" i="4"/>
  <c r="P70" i="4"/>
  <c r="M98" i="4"/>
  <c r="M90" i="4"/>
  <c r="M97" i="4"/>
  <c r="M89" i="4"/>
  <c r="M96" i="4"/>
  <c r="U61" i="4"/>
  <c r="U76" i="4"/>
  <c r="U64" i="4"/>
  <c r="U71" i="4"/>
  <c r="U75" i="4"/>
  <c r="U102" i="4"/>
  <c r="U101" i="4"/>
  <c r="U99" i="4"/>
  <c r="U106" i="4"/>
  <c r="U68" i="4"/>
  <c r="U97" i="4"/>
  <c r="U100" i="4"/>
  <c r="U103" i="4"/>
  <c r="U107" i="4"/>
  <c r="U66" i="4"/>
  <c r="U73" i="4"/>
  <c r="U108" i="4"/>
  <c r="U59" i="4"/>
  <c r="U105" i="4"/>
  <c r="U57" i="4"/>
  <c r="U89" i="4"/>
  <c r="U81" i="4"/>
  <c r="U65" i="4"/>
  <c r="U72" i="4"/>
  <c r="U95" i="4"/>
  <c r="U87" i="4"/>
  <c r="U79" i="4"/>
  <c r="U63" i="4"/>
  <c r="U96" i="4"/>
  <c r="U94" i="4"/>
  <c r="U86" i="4"/>
  <c r="U78" i="4"/>
  <c r="U70" i="4"/>
  <c r="U62" i="4"/>
  <c r="U104" i="4"/>
  <c r="U93" i="4"/>
  <c r="U85" i="4"/>
  <c r="U77" i="4"/>
  <c r="U69" i="4"/>
  <c r="U88" i="4"/>
  <c r="U92" i="4"/>
  <c r="U84" i="4"/>
  <c r="U60" i="4"/>
  <c r="U80" i="4"/>
  <c r="U91" i="4"/>
  <c r="U83" i="4"/>
  <c r="U67" i="4"/>
  <c r="U98" i="4"/>
  <c r="U90" i="4"/>
  <c r="U82" i="4"/>
  <c r="U74" i="4"/>
  <c r="U58" i="4"/>
  <c r="P67" i="4"/>
  <c r="P69" i="4"/>
  <c r="P72" i="4"/>
  <c r="P73" i="4"/>
  <c r="L160" i="4"/>
  <c r="L156" i="4"/>
  <c r="L154" i="4"/>
  <c r="L158" i="4"/>
  <c r="L155" i="4"/>
  <c r="L157" i="4"/>
  <c r="E154" i="4"/>
  <c r="E156" i="4"/>
  <c r="E158" i="4"/>
  <c r="B1" i="2"/>
  <c r="K116" i="4" l="1"/>
  <c r="K118" i="4"/>
  <c r="K117" i="4"/>
  <c r="K106" i="4"/>
  <c r="K101" i="4"/>
  <c r="K105" i="4"/>
  <c r="K107" i="4"/>
  <c r="K104" i="4"/>
  <c r="K100" i="4"/>
  <c r="K108" i="4"/>
  <c r="K103" i="4"/>
  <c r="K109" i="4"/>
  <c r="K102" i="4"/>
  <c r="K84" i="4"/>
  <c r="K62" i="4"/>
  <c r="K83" i="4"/>
  <c r="K61" i="4"/>
  <c r="K74" i="4"/>
  <c r="K73" i="4"/>
  <c r="K75" i="4"/>
  <c r="K120" i="4"/>
  <c r="M156" i="4"/>
  <c r="N156" i="4"/>
  <c r="M157" i="4"/>
  <c r="N157" i="4"/>
  <c r="M155" i="4"/>
  <c r="N155" i="4"/>
  <c r="M160" i="4"/>
  <c r="N160" i="4"/>
  <c r="M158" i="4"/>
  <c r="N158" i="4"/>
  <c r="M154" i="4"/>
  <c r="N154" i="4"/>
  <c r="F156" i="4"/>
  <c r="G156" i="4"/>
  <c r="F158" i="4"/>
  <c r="G158" i="4"/>
  <c r="F154" i="4"/>
  <c r="G154" i="4"/>
  <c r="AC37" i="5"/>
  <c r="AC34" i="5"/>
  <c r="AC36" i="5"/>
  <c r="AC32" i="5"/>
  <c r="AC33" i="5"/>
  <c r="E95" i="4"/>
  <c r="E96" i="4"/>
  <c r="E97" i="4"/>
  <c r="E98" i="4"/>
  <c r="E99" i="4"/>
  <c r="E101" i="4"/>
  <c r="E100" i="4"/>
  <c r="E94" i="4"/>
  <c r="K66" i="4"/>
  <c r="K87" i="4"/>
  <c r="K63" i="4"/>
  <c r="K90" i="4"/>
  <c r="K95" i="4"/>
  <c r="K86" i="4"/>
  <c r="K98" i="4"/>
  <c r="K93" i="4"/>
  <c r="K80" i="4"/>
  <c r="K69" i="4"/>
  <c r="K78" i="4"/>
  <c r="K71" i="4"/>
  <c r="K89" i="4"/>
  <c r="K65" i="4"/>
  <c r="K85" i="4"/>
  <c r="K68" i="4"/>
  <c r="K70" i="4"/>
  <c r="K97" i="4"/>
  <c r="K92" i="4"/>
  <c r="K77" i="4"/>
  <c r="K79" i="4"/>
  <c r="K64" i="4"/>
  <c r="K82" i="4"/>
  <c r="K88" i="4"/>
  <c r="K60" i="4"/>
  <c r="K72" i="4"/>
  <c r="K91" i="4"/>
  <c r="K67" i="4"/>
  <c r="K94" i="4"/>
  <c r="K96" i="4"/>
  <c r="K81" i="4"/>
  <c r="K99" i="4"/>
  <c r="K76" i="4"/>
  <c r="V119" i="4"/>
  <c r="V32" i="4" s="1"/>
  <c r="V118" i="4"/>
  <c r="P32" i="4" s="1"/>
  <c r="V117" i="4"/>
  <c r="J32" i="4" s="1"/>
  <c r="V116" i="4"/>
  <c r="D32" i="4" s="1"/>
  <c r="N61" i="4"/>
  <c r="N57" i="4"/>
  <c r="N70" i="4"/>
  <c r="N59" i="4"/>
  <c r="N60" i="4"/>
  <c r="N73" i="4"/>
  <c r="N58" i="4"/>
  <c r="N63" i="4"/>
  <c r="N71" i="4"/>
  <c r="N62" i="4"/>
  <c r="N64" i="4"/>
  <c r="N67" i="4"/>
  <c r="N72" i="4"/>
  <c r="N68" i="4"/>
  <c r="N66" i="4"/>
  <c r="N69" i="4"/>
  <c r="N65" i="4"/>
  <c r="N74" i="4"/>
  <c r="K59" i="4"/>
  <c r="K58" i="4"/>
  <c r="K121" i="4"/>
  <c r="K111" i="4"/>
  <c r="V113" i="4"/>
  <c r="J7" i="4" s="1"/>
  <c r="V112" i="4"/>
  <c r="V114" i="4"/>
  <c r="P7" i="4" s="1"/>
  <c r="V115" i="4"/>
  <c r="K119" i="4"/>
  <c r="K112" i="4"/>
  <c r="K57" i="4"/>
  <c r="K113" i="4"/>
  <c r="K110" i="4"/>
  <c r="K114" i="4"/>
  <c r="K115" i="4"/>
  <c r="L125" i="4" l="1"/>
  <c r="D6" i="4" s="1"/>
  <c r="AD35" i="5"/>
  <c r="AD36" i="5"/>
  <c r="O34" i="5" s="1"/>
  <c r="AD37" i="5"/>
  <c r="P34" i="5" s="1"/>
  <c r="AD34" i="5"/>
  <c r="P33" i="5" s="1"/>
  <c r="AD32" i="5"/>
  <c r="N33" i="5" s="1"/>
  <c r="AD33" i="5"/>
  <c r="O33" i="5" s="1"/>
  <c r="W122" i="4"/>
  <c r="W123" i="4"/>
  <c r="W131" i="4"/>
  <c r="W124" i="4"/>
  <c r="W132" i="4"/>
  <c r="W125" i="4"/>
  <c r="W133" i="4"/>
  <c r="W126" i="4"/>
  <c r="W127" i="4"/>
  <c r="W129" i="4"/>
  <c r="W128" i="4"/>
  <c r="W130" i="4"/>
  <c r="W121" i="4"/>
  <c r="D7" i="4"/>
  <c r="F104" i="4"/>
  <c r="F105" i="4"/>
  <c r="F106" i="4"/>
  <c r="F107" i="4"/>
  <c r="F108" i="4"/>
  <c r="F109" i="4"/>
  <c r="F110" i="4"/>
  <c r="F111" i="4"/>
  <c r="F103" i="4"/>
  <c r="P29" i="4"/>
  <c r="V29" i="4"/>
  <c r="J29" i="4"/>
  <c r="D29" i="4"/>
  <c r="V4" i="4"/>
  <c r="P4" i="4"/>
  <c r="J4" i="4"/>
  <c r="D4" i="4"/>
  <c r="V7" i="4"/>
  <c r="O79" i="4"/>
  <c r="K10" i="4" s="1"/>
  <c r="O80" i="4"/>
  <c r="Q10" i="4" s="1"/>
  <c r="O81" i="4"/>
  <c r="O82" i="4"/>
  <c r="E35" i="4" s="1"/>
  <c r="O83" i="4"/>
  <c r="K35" i="4" s="1"/>
  <c r="O85" i="4"/>
  <c r="W35" i="4" s="1"/>
  <c r="O84" i="4"/>
  <c r="Q35" i="4" s="1"/>
  <c r="O78" i="4"/>
  <c r="L132" i="4"/>
  <c r="V31" i="4" s="1"/>
  <c r="L130" i="4"/>
  <c r="J31" i="4" s="1"/>
  <c r="L131" i="4"/>
  <c r="P31" i="4" s="1"/>
  <c r="L129" i="4"/>
  <c r="D31" i="4" s="1"/>
  <c r="L128" i="4"/>
  <c r="V6" i="4" s="1"/>
  <c r="L127" i="4"/>
  <c r="P6" i="4" s="1"/>
  <c r="L126" i="4"/>
  <c r="J6" i="4" s="1"/>
  <c r="K22" i="4" l="1"/>
  <c r="Q47" i="4"/>
  <c r="K47" i="4"/>
  <c r="W47" i="4"/>
  <c r="L139" i="4"/>
  <c r="V30" i="4"/>
  <c r="U40" i="4" s="1"/>
  <c r="P30" i="4"/>
  <c r="O43" i="4" s="1"/>
  <c r="U37" i="4"/>
  <c r="BB38" i="4" s="1"/>
  <c r="V37" i="4"/>
  <c r="BB39" i="4" s="1"/>
  <c r="W37" i="4"/>
  <c r="BB40" i="4" s="1"/>
  <c r="BB47" i="4" s="1"/>
  <c r="U36" i="4"/>
  <c r="V36" i="4"/>
  <c r="BB36" i="4" s="1"/>
  <c r="W36" i="4"/>
  <c r="BB37" i="4" s="1"/>
  <c r="O37" i="4"/>
  <c r="P37" i="4"/>
  <c r="Q37" i="4"/>
  <c r="O36" i="4"/>
  <c r="P36" i="4"/>
  <c r="Q36" i="4"/>
  <c r="I37" i="4"/>
  <c r="J37" i="4"/>
  <c r="K37" i="4"/>
  <c r="I36" i="4"/>
  <c r="J36" i="4"/>
  <c r="K36" i="4"/>
  <c r="C37" i="4"/>
  <c r="D37" i="4"/>
  <c r="E37" i="4"/>
  <c r="C36" i="4"/>
  <c r="D36" i="4"/>
  <c r="E36" i="4"/>
  <c r="O12" i="4"/>
  <c r="P12" i="4"/>
  <c r="Q12" i="4"/>
  <c r="O11" i="4"/>
  <c r="Q11" i="4"/>
  <c r="P11" i="4"/>
  <c r="I12" i="4"/>
  <c r="AP13" i="4" s="1"/>
  <c r="J12" i="4"/>
  <c r="AP14" i="4" s="1"/>
  <c r="K12" i="4"/>
  <c r="AP15" i="4" s="1"/>
  <c r="J11" i="4"/>
  <c r="AP11" i="4" s="1"/>
  <c r="K11" i="4"/>
  <c r="I11" i="4"/>
  <c r="N34" i="5"/>
  <c r="L135" i="4"/>
  <c r="L144" i="4"/>
  <c r="L136" i="4"/>
  <c r="L145" i="4"/>
  <c r="L137" i="4"/>
  <c r="L146" i="4"/>
  <c r="L138" i="4"/>
  <c r="L140" i="4"/>
  <c r="L141" i="4"/>
  <c r="L142" i="4"/>
  <c r="L143" i="4"/>
  <c r="L134" i="4"/>
  <c r="P88" i="4"/>
  <c r="P89" i="4"/>
  <c r="P87" i="4"/>
  <c r="U133" i="4"/>
  <c r="U126" i="4"/>
  <c r="U125" i="4"/>
  <c r="U132" i="4"/>
  <c r="U130" i="4"/>
  <c r="U124" i="4"/>
  <c r="U128" i="4"/>
  <c r="U131" i="4"/>
  <c r="U129" i="4"/>
  <c r="U123" i="4"/>
  <c r="U127" i="4"/>
  <c r="U122" i="4"/>
  <c r="U121" i="4"/>
  <c r="J30" i="4"/>
  <c r="I40" i="4" s="1"/>
  <c r="D105" i="4"/>
  <c r="D110" i="4"/>
  <c r="D111" i="4"/>
  <c r="D109" i="4"/>
  <c r="D108" i="4"/>
  <c r="D107" i="4"/>
  <c r="D106" i="4"/>
  <c r="D104" i="4"/>
  <c r="D103" i="4"/>
  <c r="J5" i="4"/>
  <c r="I15" i="4" s="1"/>
  <c r="V5" i="4"/>
  <c r="W23" i="4" s="1"/>
  <c r="P5" i="4"/>
  <c r="O20" i="4" s="1"/>
  <c r="D30" i="4"/>
  <c r="E48" i="4" s="1"/>
  <c r="W10" i="4"/>
  <c r="E47" i="4"/>
  <c r="W22" i="4"/>
  <c r="Q22" i="4"/>
  <c r="E10" i="4"/>
  <c r="C11" i="4" s="1"/>
  <c r="D5" i="4"/>
  <c r="C24" i="4" s="1"/>
  <c r="E22" i="4" l="1"/>
  <c r="E113" i="4"/>
  <c r="J139" i="4"/>
  <c r="O41" i="4"/>
  <c r="K49" i="4"/>
  <c r="O49" i="4"/>
  <c r="Q49" i="4"/>
  <c r="O48" i="4"/>
  <c r="Q48" i="4"/>
  <c r="W49" i="4"/>
  <c r="U48" i="4"/>
  <c r="W48" i="4"/>
  <c r="U49" i="4"/>
  <c r="I49" i="4"/>
  <c r="K48" i="4"/>
  <c r="I48" i="4"/>
  <c r="Q24" i="4"/>
  <c r="C48" i="4"/>
  <c r="C49" i="4"/>
  <c r="E49" i="4"/>
  <c r="O24" i="4"/>
  <c r="O23" i="4"/>
  <c r="Q23" i="4"/>
  <c r="K24" i="4"/>
  <c r="U24" i="4"/>
  <c r="I23" i="4"/>
  <c r="W24" i="4"/>
  <c r="K23" i="4"/>
  <c r="U23" i="4"/>
  <c r="I24" i="4"/>
  <c r="E24" i="4"/>
  <c r="O40" i="4"/>
  <c r="O44" i="4"/>
  <c r="O42" i="4"/>
  <c r="E23" i="4"/>
  <c r="C23" i="4"/>
  <c r="U44" i="4"/>
  <c r="U43" i="4"/>
  <c r="U45" i="4"/>
  <c r="O45" i="4"/>
  <c r="U41" i="4"/>
  <c r="U42" i="4"/>
  <c r="U12" i="4"/>
  <c r="BB13" i="4" s="1"/>
  <c r="BB20" i="4" s="1"/>
  <c r="V12" i="4"/>
  <c r="BB14" i="4" s="1"/>
  <c r="W12" i="4"/>
  <c r="BB15" i="4" s="1"/>
  <c r="BB22" i="4" s="1"/>
  <c r="U11" i="4"/>
  <c r="V11" i="4"/>
  <c r="BB11" i="4" s="1"/>
  <c r="BB18" i="4" s="1"/>
  <c r="W11" i="4"/>
  <c r="BB12" i="4" s="1"/>
  <c r="BB19" i="4" s="1"/>
  <c r="C12" i="4"/>
  <c r="D12" i="4"/>
  <c r="E12" i="4"/>
  <c r="D11" i="4"/>
  <c r="E11" i="4"/>
  <c r="AV13" i="4"/>
  <c r="AV20" i="4" s="1"/>
  <c r="AV11" i="4"/>
  <c r="AV18" i="4" s="1"/>
  <c r="AV12" i="4"/>
  <c r="AV19" i="4" s="1"/>
  <c r="V28" i="4"/>
  <c r="J28" i="4"/>
  <c r="P28" i="4"/>
  <c r="D28" i="4"/>
  <c r="J3" i="4"/>
  <c r="AV15" i="4"/>
  <c r="AV22" i="4" s="1"/>
  <c r="AV14" i="4"/>
  <c r="AP12" i="4"/>
  <c r="V134" i="4"/>
  <c r="I42" i="4"/>
  <c r="I41" i="4"/>
  <c r="I43" i="4"/>
  <c r="U17" i="4"/>
  <c r="O17" i="4"/>
  <c r="J137" i="4"/>
  <c r="J135" i="4"/>
  <c r="J146" i="4"/>
  <c r="J136" i="4"/>
  <c r="J142" i="4"/>
  <c r="J144" i="4"/>
  <c r="J138" i="4"/>
  <c r="J134" i="4"/>
  <c r="J141" i="4"/>
  <c r="J145" i="4"/>
  <c r="J140" i="4"/>
  <c r="J143" i="4"/>
  <c r="U18" i="4"/>
  <c r="I18" i="4"/>
  <c r="O15" i="4"/>
  <c r="O18" i="4"/>
  <c r="I45" i="4"/>
  <c r="I44" i="4"/>
  <c r="AC40" i="4"/>
  <c r="I17" i="4"/>
  <c r="I16" i="4"/>
  <c r="U20" i="4"/>
  <c r="U19" i="4"/>
  <c r="O16" i="4"/>
  <c r="I20" i="4"/>
  <c r="I19" i="4"/>
  <c r="C43" i="4"/>
  <c r="C44" i="4"/>
  <c r="C41" i="4"/>
  <c r="C40" i="4"/>
  <c r="O19" i="4"/>
  <c r="U16" i="4"/>
  <c r="U15" i="4"/>
  <c r="C42" i="4"/>
  <c r="C45" i="4"/>
  <c r="AP39" i="4"/>
  <c r="AP46" i="4" s="1"/>
  <c r="AP36" i="4"/>
  <c r="AP43" i="4" s="1"/>
  <c r="BB43" i="4"/>
  <c r="BB44" i="4"/>
  <c r="AP40" i="4"/>
  <c r="AP47" i="4" s="1"/>
  <c r="BB45" i="4"/>
  <c r="BB46" i="4"/>
  <c r="AV36" i="4"/>
  <c r="AV40" i="4"/>
  <c r="AV39" i="4"/>
  <c r="AV38" i="4"/>
  <c r="AV37" i="4"/>
  <c r="C20" i="4"/>
  <c r="AP18" i="4"/>
  <c r="AP20" i="4"/>
  <c r="AP21" i="4"/>
  <c r="AP22" i="4"/>
  <c r="C17" i="4"/>
  <c r="C18" i="4"/>
  <c r="C15" i="4"/>
  <c r="C19" i="4"/>
  <c r="C16" i="4"/>
  <c r="K148" i="4" l="1"/>
  <c r="AD7" i="4"/>
  <c r="AD32" i="4"/>
  <c r="AD4" i="4"/>
  <c r="V3" i="4"/>
  <c r="D3" i="4"/>
  <c r="AV10" i="4"/>
  <c r="AV17" i="4" s="1"/>
  <c r="P3" i="4"/>
  <c r="AP35" i="4"/>
  <c r="AP42" i="4" s="1"/>
  <c r="BH36" i="4"/>
  <c r="BH43" i="4" s="1"/>
  <c r="BB35" i="4"/>
  <c r="BB42" i="4" s="1"/>
  <c r="AP10" i="4"/>
  <c r="AP17" i="4" s="1"/>
  <c r="BB10" i="4"/>
  <c r="BB17" i="4" s="1"/>
  <c r="AP38" i="4"/>
  <c r="AP45" i="4" s="1"/>
  <c r="AJ15" i="4"/>
  <c r="AJ22" i="4" s="1"/>
  <c r="AP19" i="4"/>
  <c r="AP37" i="4"/>
  <c r="AP44" i="4" s="1"/>
  <c r="AV21" i="4"/>
  <c r="BB21" i="4"/>
  <c r="AV44" i="4"/>
  <c r="AV45" i="4"/>
  <c r="AV46" i="4"/>
  <c r="AV47" i="4"/>
  <c r="AV35" i="4"/>
  <c r="AV43" i="4"/>
  <c r="AJ40" i="4"/>
  <c r="AJ38" i="4"/>
  <c r="AJ37" i="4"/>
  <c r="AJ36" i="4"/>
  <c r="AJ14" i="4"/>
  <c r="AJ21" i="4" s="1"/>
  <c r="AJ12" i="4"/>
  <c r="AJ19" i="4" s="1"/>
  <c r="AJ11" i="4"/>
  <c r="AJ18" i="4" s="1"/>
  <c r="AJ13" i="4"/>
  <c r="AJ20" i="4" s="1"/>
  <c r="AJ10" i="4"/>
  <c r="AC42" i="4" l="1"/>
  <c r="AE42" i="4" s="1"/>
  <c r="AF42" i="4" s="1"/>
  <c r="AD5" i="4"/>
  <c r="AC19" i="4" s="1"/>
  <c r="AE19" i="4" s="1"/>
  <c r="AF19" i="4" s="1"/>
  <c r="BC47" i="4"/>
  <c r="AQ47" i="4"/>
  <c r="AQ45" i="4" s="1"/>
  <c r="BC22" i="4"/>
  <c r="BC17" i="4" s="1"/>
  <c r="AW22" i="4"/>
  <c r="AW21" i="4" s="1"/>
  <c r="AQ22" i="4"/>
  <c r="AQ17" i="4" s="1"/>
  <c r="AY13" i="4"/>
  <c r="AY12" i="4" s="1"/>
  <c r="AX11" i="4"/>
  <c r="AX10" i="4" s="1"/>
  <c r="AW10" i="4"/>
  <c r="AW13" i="4" s="1"/>
  <c r="AZ14" i="4"/>
  <c r="AZ10" i="4" s="1"/>
  <c r="BH39" i="4"/>
  <c r="BH46" i="4" s="1"/>
  <c r="BH37" i="4"/>
  <c r="BH44" i="4" s="1"/>
  <c r="BD36" i="4"/>
  <c r="BD40" i="4" s="1"/>
  <c r="BC35" i="4"/>
  <c r="BC40" i="4" s="1"/>
  <c r="BE38" i="4"/>
  <c r="BE37" i="4" s="1"/>
  <c r="BF39" i="4"/>
  <c r="BF35" i="4" s="1"/>
  <c r="AS13" i="4"/>
  <c r="AS10" i="4" s="1"/>
  <c r="AT14" i="4"/>
  <c r="AT10" i="4" s="1"/>
  <c r="AR11" i="4"/>
  <c r="AR10" i="4" s="1"/>
  <c r="AQ10" i="4"/>
  <c r="AQ13" i="4" s="1"/>
  <c r="BH38" i="4"/>
  <c r="BH45" i="4" s="1"/>
  <c r="BH40" i="4"/>
  <c r="BH47" i="4" s="1"/>
  <c r="BH35" i="4"/>
  <c r="BF14" i="4"/>
  <c r="BF11" i="4" s="1"/>
  <c r="BE13" i="4"/>
  <c r="BE11" i="4" s="1"/>
  <c r="BC10" i="4"/>
  <c r="BC13" i="4" s="1"/>
  <c r="BD11" i="4"/>
  <c r="BD10" i="4" s="1"/>
  <c r="AJ35" i="4"/>
  <c r="AJ42" i="4" s="1"/>
  <c r="AQ35" i="4"/>
  <c r="AQ40" i="4" s="1"/>
  <c r="AR36" i="4"/>
  <c r="AR35" i="4" s="1"/>
  <c r="AT39" i="4"/>
  <c r="AT35" i="4" s="1"/>
  <c r="AS38" i="4"/>
  <c r="AS35" i="4" s="1"/>
  <c r="AJ39" i="4"/>
  <c r="AV42" i="4"/>
  <c r="AZ39" i="4"/>
  <c r="AX36" i="4"/>
  <c r="AX35" i="4" s="1"/>
  <c r="AW35" i="4"/>
  <c r="AY38" i="4"/>
  <c r="AJ44" i="4"/>
  <c r="AJ45" i="4"/>
  <c r="AJ47" i="4"/>
  <c r="AJ43" i="4"/>
  <c r="AL11" i="4"/>
  <c r="AL10" i="4" s="1"/>
  <c r="AK10" i="4"/>
  <c r="AK11" i="4" s="1"/>
  <c r="AM13" i="4"/>
  <c r="AM11" i="4" s="1"/>
  <c r="AN14" i="4"/>
  <c r="AN15" i="4" s="1"/>
  <c r="AJ17" i="4"/>
  <c r="AK22" i="4" s="1"/>
  <c r="AK20" i="4" s="1"/>
  <c r="A26" i="4"/>
  <c r="AE49" i="4" l="1"/>
  <c r="BH31" i="4"/>
  <c r="BH6" i="4"/>
  <c r="BJ6" i="4" s="1"/>
  <c r="AC45" i="4"/>
  <c r="AE45" i="4" s="1"/>
  <c r="AF45" i="4" s="1"/>
  <c r="AC16" i="4"/>
  <c r="AE16" i="4" s="1"/>
  <c r="AF16" i="4" s="1"/>
  <c r="AC44" i="4"/>
  <c r="AE44" i="4" s="1"/>
  <c r="AF44" i="4" s="1"/>
  <c r="AC41" i="4"/>
  <c r="AE41" i="4" s="1"/>
  <c r="AF41" i="4" s="1"/>
  <c r="AC43" i="4"/>
  <c r="AE43" i="4" s="1"/>
  <c r="AF43" i="4" s="1"/>
  <c r="AC17" i="4"/>
  <c r="AE17" i="4" s="1"/>
  <c r="AF17" i="4" s="1"/>
  <c r="AC18" i="4"/>
  <c r="AE18" i="4" s="1"/>
  <c r="AF18" i="4" s="1"/>
  <c r="AE23" i="4"/>
  <c r="AE24" i="4"/>
  <c r="AE40" i="4"/>
  <c r="AF40" i="4" s="1"/>
  <c r="AC24" i="4"/>
  <c r="AC20" i="4"/>
  <c r="AE20" i="4" s="1"/>
  <c r="AF20" i="4" s="1"/>
  <c r="AC15" i="4"/>
  <c r="AE15" i="4" s="1"/>
  <c r="AF15" i="4" s="1"/>
  <c r="AC23" i="4"/>
  <c r="AC49" i="4"/>
  <c r="AE48" i="4"/>
  <c r="AC48" i="4"/>
  <c r="AQ42" i="4"/>
  <c r="J40" i="4" s="1"/>
  <c r="K40" i="4" s="1"/>
  <c r="L40" i="4" s="1"/>
  <c r="BC46" i="4"/>
  <c r="BC45" i="4"/>
  <c r="BC44" i="4"/>
  <c r="BC43" i="4"/>
  <c r="BC42" i="4"/>
  <c r="AQ44" i="4"/>
  <c r="AW47" i="4"/>
  <c r="AW42" i="4" s="1"/>
  <c r="AQ46" i="4"/>
  <c r="AQ43" i="4"/>
  <c r="AQ19" i="4"/>
  <c r="AW17" i="4"/>
  <c r="BC18" i="4"/>
  <c r="BC20" i="4"/>
  <c r="BC19" i="4"/>
  <c r="BC21" i="4"/>
  <c r="AW19" i="4"/>
  <c r="AW18" i="4"/>
  <c r="AW20" i="4"/>
  <c r="AQ18" i="4"/>
  <c r="AQ20" i="4"/>
  <c r="AQ21" i="4"/>
  <c r="AK21" i="4"/>
  <c r="AK19" i="4"/>
  <c r="AK18" i="4"/>
  <c r="J15" i="4"/>
  <c r="K15" i="4" s="1"/>
  <c r="L15" i="4" s="1"/>
  <c r="AY11" i="4"/>
  <c r="AY15" i="4"/>
  <c r="AY10" i="4"/>
  <c r="AY14" i="4"/>
  <c r="AZ15" i="4"/>
  <c r="AX13" i="4"/>
  <c r="AX15" i="4"/>
  <c r="AX14" i="4"/>
  <c r="AW12" i="4"/>
  <c r="AX12" i="4"/>
  <c r="AW15" i="4"/>
  <c r="AW11" i="4"/>
  <c r="AW14" i="4"/>
  <c r="AZ11" i="4"/>
  <c r="AZ13" i="4"/>
  <c r="AZ12" i="4"/>
  <c r="BE39" i="4"/>
  <c r="BE36" i="4"/>
  <c r="BE40" i="4"/>
  <c r="BE35" i="4"/>
  <c r="BD37" i="4"/>
  <c r="BC39" i="4"/>
  <c r="AT11" i="4"/>
  <c r="BD35" i="4"/>
  <c r="BD39" i="4"/>
  <c r="BD38" i="4"/>
  <c r="AS12" i="4"/>
  <c r="AR14" i="4"/>
  <c r="AT12" i="4"/>
  <c r="BC36" i="4"/>
  <c r="BC38" i="4"/>
  <c r="BC37" i="4"/>
  <c r="AR13" i="4"/>
  <c r="BF38" i="4"/>
  <c r="BF36" i="4"/>
  <c r="BF37" i="4"/>
  <c r="BF40" i="4"/>
  <c r="AT15" i="4"/>
  <c r="AS11" i="4"/>
  <c r="AT13" i="4"/>
  <c r="AR15" i="4"/>
  <c r="AR12" i="4"/>
  <c r="AQ14" i="4"/>
  <c r="AQ15" i="4"/>
  <c r="AQ11" i="4"/>
  <c r="AQ12" i="4"/>
  <c r="AS15" i="4"/>
  <c r="AS14" i="4"/>
  <c r="BH42" i="4"/>
  <c r="BJ36" i="4"/>
  <c r="BK38" i="4"/>
  <c r="BK35" i="4" s="1"/>
  <c r="BL39" i="4"/>
  <c r="BL35" i="4" s="1"/>
  <c r="BI35" i="4"/>
  <c r="BC12" i="4"/>
  <c r="BD15" i="4"/>
  <c r="BC14" i="4"/>
  <c r="BC15" i="4"/>
  <c r="BC11" i="4"/>
  <c r="BD13" i="4"/>
  <c r="BD12" i="4"/>
  <c r="BF12" i="4"/>
  <c r="BF15" i="4"/>
  <c r="BD14" i="4"/>
  <c r="BE14" i="4"/>
  <c r="BE15" i="4"/>
  <c r="BE10" i="4"/>
  <c r="BE12" i="4"/>
  <c r="BF13" i="4"/>
  <c r="BF10" i="4"/>
  <c r="AK35" i="4"/>
  <c r="AK37" i="4" s="1"/>
  <c r="AR40" i="4"/>
  <c r="AR39" i="4"/>
  <c r="AR38" i="4"/>
  <c r="AQ36" i="4"/>
  <c r="AJ46" i="4"/>
  <c r="AK47" i="4" s="1"/>
  <c r="AK45" i="4" s="1"/>
  <c r="AR37" i="4"/>
  <c r="AQ37" i="4"/>
  <c r="AQ39" i="4"/>
  <c r="AQ38" i="4"/>
  <c r="AT38" i="4"/>
  <c r="AT37" i="4"/>
  <c r="AT40" i="4"/>
  <c r="AT36" i="4"/>
  <c r="AS37" i="4"/>
  <c r="AS39" i="4"/>
  <c r="AS36" i="4"/>
  <c r="AS40" i="4"/>
  <c r="AL36" i="4"/>
  <c r="AL35" i="4" s="1"/>
  <c r="AN39" i="4"/>
  <c r="AN37" i="4" s="1"/>
  <c r="AM38" i="4"/>
  <c r="AM37" i="4" s="1"/>
  <c r="AY35" i="4"/>
  <c r="AY39" i="4"/>
  <c r="AY37" i="4"/>
  <c r="AY36" i="4"/>
  <c r="AY40" i="4"/>
  <c r="AW39" i="4"/>
  <c r="AW36" i="4"/>
  <c r="AW40" i="4"/>
  <c r="AW37" i="4"/>
  <c r="AW38" i="4"/>
  <c r="AX37" i="4"/>
  <c r="AX40" i="4"/>
  <c r="AX38" i="4"/>
  <c r="AX39" i="4"/>
  <c r="AZ35" i="4"/>
  <c r="AZ36" i="4"/>
  <c r="AZ37" i="4"/>
  <c r="AZ40" i="4"/>
  <c r="AZ38" i="4"/>
  <c r="AM12" i="4"/>
  <c r="AM10" i="4"/>
  <c r="AM14" i="4"/>
  <c r="AM15" i="4"/>
  <c r="AK15" i="4"/>
  <c r="AK14" i="4"/>
  <c r="AK13" i="4"/>
  <c r="AN10" i="4"/>
  <c r="AK12" i="4"/>
  <c r="AN11" i="4"/>
  <c r="AN13" i="4"/>
  <c r="AL14" i="4"/>
  <c r="AN12" i="4"/>
  <c r="AL13" i="4"/>
  <c r="AL12" i="4"/>
  <c r="AL15" i="4"/>
  <c r="BJ31" i="4" l="1"/>
  <c r="J17" i="4"/>
  <c r="K17" i="4" s="1"/>
  <c r="L17" i="4" s="1"/>
  <c r="J19" i="4"/>
  <c r="K19" i="4" s="1"/>
  <c r="L19" i="4" s="1"/>
  <c r="BI47" i="4"/>
  <c r="BI42" i="4" s="1"/>
  <c r="AW43" i="4"/>
  <c r="P41" i="4" s="1"/>
  <c r="Q41" i="4" s="1"/>
  <c r="R41" i="4" s="1"/>
  <c r="AW46" i="4"/>
  <c r="P44" i="4" s="1"/>
  <c r="Q44" i="4" s="1"/>
  <c r="R44" i="4" s="1"/>
  <c r="AW44" i="4"/>
  <c r="P42" i="4" s="1"/>
  <c r="Q42" i="4" s="1"/>
  <c r="R42" i="4" s="1"/>
  <c r="AW45" i="4"/>
  <c r="P43" i="4" s="1"/>
  <c r="Q43" i="4" s="1"/>
  <c r="R43" i="4" s="1"/>
  <c r="AK43" i="4"/>
  <c r="AK42" i="4"/>
  <c r="AK46" i="4"/>
  <c r="AK44" i="4"/>
  <c r="AK17" i="4"/>
  <c r="D15" i="4" s="1"/>
  <c r="E15" i="4" s="1"/>
  <c r="P15" i="4"/>
  <c r="Q15" i="4" s="1"/>
  <c r="R15" i="4" s="1"/>
  <c r="P17" i="4"/>
  <c r="Q17" i="4" s="1"/>
  <c r="R17" i="4" s="1"/>
  <c r="P20" i="4"/>
  <c r="Q20" i="4" s="1"/>
  <c r="R20" i="4" s="1"/>
  <c r="P16" i="4"/>
  <c r="Q16" i="4" s="1"/>
  <c r="R16" i="4" s="1"/>
  <c r="P18" i="4"/>
  <c r="Q18" i="4" s="1"/>
  <c r="R18" i="4" s="1"/>
  <c r="P19" i="4"/>
  <c r="Q19" i="4" s="1"/>
  <c r="R19" i="4" s="1"/>
  <c r="V40" i="4"/>
  <c r="W40" i="4" s="1"/>
  <c r="X40" i="4" s="1"/>
  <c r="V44" i="4"/>
  <c r="W44" i="4" s="1"/>
  <c r="X44" i="4" s="1"/>
  <c r="V41" i="4"/>
  <c r="W41" i="4" s="1"/>
  <c r="X41" i="4" s="1"/>
  <c r="V45" i="4"/>
  <c r="W45" i="4" s="1"/>
  <c r="X45" i="4" s="1"/>
  <c r="V42" i="4"/>
  <c r="W42" i="4" s="1"/>
  <c r="X42" i="4" s="1"/>
  <c r="J16" i="4"/>
  <c r="K16" i="4" s="1"/>
  <c r="L16" i="4" s="1"/>
  <c r="J18" i="4"/>
  <c r="K18" i="4" s="1"/>
  <c r="L18" i="4" s="1"/>
  <c r="V43" i="4"/>
  <c r="W43" i="4" s="1"/>
  <c r="X43" i="4" s="1"/>
  <c r="J20" i="4"/>
  <c r="K20" i="4" s="1"/>
  <c r="L20" i="4" s="1"/>
  <c r="BI38" i="4"/>
  <c r="BI40" i="4"/>
  <c r="BI37" i="4"/>
  <c r="BI36" i="4"/>
  <c r="BI39" i="4"/>
  <c r="BL38" i="4"/>
  <c r="BL40" i="4"/>
  <c r="BL36" i="4"/>
  <c r="BL37" i="4"/>
  <c r="BK37" i="4"/>
  <c r="BK40" i="4"/>
  <c r="BK39" i="4"/>
  <c r="BK36" i="4"/>
  <c r="BJ35" i="4"/>
  <c r="BJ37" i="4"/>
  <c r="BJ39" i="4"/>
  <c r="BJ40" i="4"/>
  <c r="BJ38" i="4"/>
  <c r="V16" i="4"/>
  <c r="W16" i="4" s="1"/>
  <c r="X16" i="4" s="1"/>
  <c r="V20" i="4"/>
  <c r="W20" i="4" s="1"/>
  <c r="X20" i="4" s="1"/>
  <c r="V19" i="4"/>
  <c r="W19" i="4" s="1"/>
  <c r="X19" i="4" s="1"/>
  <c r="V18" i="4"/>
  <c r="W18" i="4" s="1"/>
  <c r="X18" i="4" s="1"/>
  <c r="V17" i="4"/>
  <c r="W17" i="4" s="1"/>
  <c r="X17" i="4" s="1"/>
  <c r="V15" i="4"/>
  <c r="W15" i="4" s="1"/>
  <c r="X15" i="4" s="1"/>
  <c r="AK36" i="4"/>
  <c r="AK40" i="4"/>
  <c r="AK38" i="4"/>
  <c r="AK39" i="4"/>
  <c r="J45" i="4"/>
  <c r="K45" i="4" s="1"/>
  <c r="L45" i="4" s="1"/>
  <c r="J43" i="4"/>
  <c r="K43" i="4" s="1"/>
  <c r="L43" i="4" s="1"/>
  <c r="J44" i="4"/>
  <c r="K44" i="4" s="1"/>
  <c r="L44" i="4" s="1"/>
  <c r="J42" i="4"/>
  <c r="K42" i="4" s="1"/>
  <c r="L42" i="4" s="1"/>
  <c r="AL37" i="4"/>
  <c r="AM36" i="4"/>
  <c r="AN36" i="4"/>
  <c r="J41" i="4"/>
  <c r="K41" i="4" s="1"/>
  <c r="L41" i="4" s="1"/>
  <c r="AM35" i="4"/>
  <c r="AM39" i="4"/>
  <c r="AM40" i="4"/>
  <c r="AL39" i="4"/>
  <c r="AL38" i="4"/>
  <c r="AL40" i="4"/>
  <c r="AN35" i="4"/>
  <c r="AN38" i="4"/>
  <c r="AN40" i="4"/>
  <c r="P45" i="4"/>
  <c r="Q45" i="4" s="1"/>
  <c r="R45" i="4" s="1"/>
  <c r="D19" i="4"/>
  <c r="E19" i="4" s="1"/>
  <c r="P40" i="4"/>
  <c r="Q40" i="4" s="1"/>
  <c r="R40" i="4" s="1"/>
  <c r="D16" i="4"/>
  <c r="E16" i="4" s="1"/>
  <c r="D20" i="4"/>
  <c r="E20" i="4" s="1"/>
  <c r="D17" i="4"/>
  <c r="D18" i="4"/>
  <c r="E18" i="4" s="1"/>
  <c r="BI43" i="4" l="1"/>
  <c r="BI45" i="4"/>
  <c r="BI44" i="4"/>
  <c r="BI46" i="4"/>
  <c r="D43" i="4"/>
  <c r="E43" i="4" s="1"/>
  <c r="F43" i="4" s="1"/>
  <c r="D42" i="4"/>
  <c r="E42" i="4" s="1"/>
  <c r="F42" i="4" s="1"/>
  <c r="D41" i="4"/>
  <c r="E41" i="4" s="1"/>
  <c r="F41" i="4" s="1"/>
  <c r="D44" i="4"/>
  <c r="E44" i="4" s="1"/>
  <c r="F44" i="4" s="1"/>
  <c r="D40" i="4"/>
  <c r="E40" i="4" s="1"/>
  <c r="F40" i="4" s="1"/>
  <c r="D45" i="4"/>
  <c r="E45" i="4" s="1"/>
  <c r="F45" i="4" s="1"/>
  <c r="F19" i="4"/>
  <c r="F20" i="4"/>
  <c r="E17" i="4"/>
  <c r="F16" i="4"/>
  <c r="F18" i="4"/>
  <c r="F15" i="4"/>
  <c r="F17" i="4" l="1"/>
  <c r="N89" i="4"/>
  <c r="N88" i="4"/>
  <c r="N87" i="4"/>
  <c r="O91" i="4" l="1"/>
  <c r="BH12" i="4" l="1"/>
  <c r="BH19" i="4" s="1"/>
  <c r="BH13" i="4"/>
  <c r="BH20" i="4" s="1"/>
  <c r="BH14" i="4"/>
  <c r="BH21" i="4" s="1"/>
  <c r="BH10" i="4"/>
  <c r="BH17" i="4" s="1"/>
  <c r="BH11" i="4"/>
  <c r="BH15" i="4"/>
  <c r="BH22" i="4" s="1"/>
  <c r="BI10" i="4" l="1"/>
  <c r="BI11" i="4" s="1"/>
  <c r="BJ11" i="4"/>
  <c r="BJ10" i="4" s="1"/>
  <c r="BL14" i="4"/>
  <c r="BL15" i="4" s="1"/>
  <c r="BH18" i="4"/>
  <c r="BK13" i="4"/>
  <c r="BK11" i="4" s="1"/>
  <c r="BI22" i="4" l="1"/>
  <c r="BJ14" i="4"/>
  <c r="BJ12" i="4"/>
  <c r="BI15" i="4"/>
  <c r="BI14" i="4"/>
  <c r="BJ13" i="4"/>
  <c r="BJ15" i="4"/>
  <c r="BI13" i="4"/>
  <c r="BI12" i="4"/>
  <c r="BK12" i="4"/>
  <c r="BL13" i="4"/>
  <c r="BL11" i="4"/>
  <c r="BL10" i="4"/>
  <c r="BK10" i="4"/>
  <c r="BK15" i="4"/>
  <c r="BK14" i="4"/>
  <c r="BL12" i="4"/>
  <c r="BI19" i="4" l="1"/>
  <c r="BI21" i="4"/>
  <c r="BI20" i="4"/>
  <c r="BI17" i="4"/>
  <c r="BI18" i="4"/>
  <c r="BI32" i="4"/>
  <c r="AE47" i="4" l="1"/>
  <c r="BI31" i="4"/>
  <c r="BK31" i="4" s="1"/>
  <c r="BL31" i="4" s="1"/>
  <c r="AE22" i="4"/>
  <c r="BI6" i="4"/>
  <c r="BK6" i="4" s="1"/>
  <c r="BL6" i="4" s="1"/>
  <c r="AD8" i="4" l="1"/>
  <c r="AQ6" i="4" l="1"/>
  <c r="AV6" i="4"/>
  <c r="BI7" i="4"/>
  <c r="AW6" i="4" l="1"/>
  <c r="AX6" i="4"/>
  <c r="AV32" i="4"/>
  <c r="AY6" i="4" l="1"/>
  <c r="AZ6" i="4" s="1"/>
  <c r="P8" i="4" s="1"/>
  <c r="AX32" i="4"/>
  <c r="AW32" i="4" s="1"/>
  <c r="AY32" i="4" l="1"/>
  <c r="AZ32" i="4" s="1"/>
  <c r="Q33" i="4" s="1"/>
  <c r="AW31" i="4"/>
  <c r="BC31" i="4" l="1"/>
  <c r="BB31" i="4"/>
  <c r="BD31" i="4" s="1"/>
  <c r="BE31" i="4" l="1"/>
  <c r="BF31" i="4" s="1"/>
  <c r="V33" i="4" s="1"/>
  <c r="AQ31" i="4"/>
  <c r="BB6" i="4" l="1"/>
  <c r="BD6" i="4" s="1"/>
  <c r="AX7" i="4" l="1"/>
  <c r="BC6" i="4"/>
  <c r="BE6" i="4" s="1"/>
  <c r="BF6" i="4" s="1"/>
  <c r="V8" i="4" s="1"/>
  <c r="AW7" i="4" l="1"/>
  <c r="AV7" i="4"/>
  <c r="AY7" i="4" s="1"/>
  <c r="AZ7" i="4" s="1"/>
  <c r="Q8" i="4" s="1"/>
  <c r="BB7" i="4"/>
  <c r="BD7" i="4" s="1"/>
  <c r="BC7" i="4" l="1"/>
  <c r="BE7" i="4" s="1"/>
  <c r="BF7" i="4" s="1"/>
  <c r="W8" i="4" s="1"/>
  <c r="AJ32" i="4" l="1"/>
  <c r="AL32" i="4" s="1"/>
  <c r="AJ31" i="4"/>
  <c r="AL31" i="4" l="1"/>
  <c r="AK32" i="4"/>
  <c r="AM32" i="4" s="1"/>
  <c r="AN32" i="4" s="1"/>
  <c r="E33" i="4" s="1"/>
  <c r="AK31" i="4" l="1"/>
  <c r="AM31" i="4" s="1"/>
  <c r="AN31" i="4" s="1"/>
  <c r="D33" i="4" s="1"/>
  <c r="AK6" i="4"/>
  <c r="BB32" i="4"/>
  <c r="BD32" i="4" l="1"/>
  <c r="AJ7" i="4"/>
  <c r="BC32" i="4" l="1"/>
  <c r="BE32" i="4" s="1"/>
  <c r="BF32" i="4" s="1"/>
  <c r="W33" i="4" s="1"/>
  <c r="AL7" i="4"/>
  <c r="AK7" i="4" s="1"/>
  <c r="AM7" i="4" s="1"/>
  <c r="AN7" i="4" s="1"/>
  <c r="E8" i="4" s="1"/>
  <c r="AP32" i="4"/>
  <c r="AR32" i="4" s="1"/>
  <c r="AQ32" i="4" s="1"/>
  <c r="AP31" i="4"/>
  <c r="AV31" i="4"/>
  <c r="AX31" i="4" s="1"/>
  <c r="BH7" i="4"/>
  <c r="BH32" i="4"/>
  <c r="BJ32" i="4" s="1"/>
  <c r="BJ7" i="4" l="1"/>
  <c r="BK7" i="4" s="1"/>
  <c r="BL7" i="4" s="1"/>
  <c r="AE8" i="4" s="1"/>
  <c r="AR31" i="4"/>
  <c r="AS31" i="4" s="1"/>
  <c r="AT31" i="4" s="1"/>
  <c r="J33" i="4" s="1"/>
  <c r="AS32" i="4"/>
  <c r="AT32" i="4" s="1"/>
  <c r="K33" i="4" s="1"/>
  <c r="AY31" i="4"/>
  <c r="AZ31" i="4" s="1"/>
  <c r="P33" i="4" s="1"/>
  <c r="BK32" i="4"/>
  <c r="BL32" i="4" s="1"/>
  <c r="AP7" i="4" l="1"/>
  <c r="AR7" i="4" s="1"/>
  <c r="AQ7" i="4" s="1"/>
  <c r="AP6" i="4"/>
  <c r="AR6" i="4" l="1"/>
  <c r="AS6" i="4" s="1"/>
  <c r="AT6" i="4" s="1"/>
  <c r="J8" i="4" s="1"/>
  <c r="AS7" i="4"/>
  <c r="AT7" i="4" s="1"/>
  <c r="K8" i="4" s="1"/>
  <c r="AJ6" i="4"/>
  <c r="AL6" i="4" s="1"/>
  <c r="AM6" i="4" l="1"/>
  <c r="AN6" i="4" s="1"/>
  <c r="D8" i="4" s="1"/>
</calcChain>
</file>

<file path=xl/sharedStrings.xml><?xml version="1.0" encoding="utf-8"?>
<sst xmlns="http://schemas.openxmlformats.org/spreadsheetml/2006/main" count="828" uniqueCount="193">
  <si>
    <t>Morality</t>
  </si>
  <si>
    <t>Good</t>
  </si>
  <si>
    <t>Neutral</t>
  </si>
  <si>
    <t>Evil</t>
  </si>
  <si>
    <t>Lawful</t>
  </si>
  <si>
    <t>Chaotic</t>
  </si>
  <si>
    <t>Race</t>
  </si>
  <si>
    <t>Class</t>
  </si>
  <si>
    <t>Bias</t>
  </si>
  <si>
    <t>Character roll 1</t>
  </si>
  <si>
    <t>Random</t>
  </si>
  <si>
    <t>Character roll 2</t>
  </si>
  <si>
    <t>Roll 1</t>
  </si>
  <si>
    <t>Roll 2</t>
  </si>
  <si>
    <t>Roll 3</t>
  </si>
  <si>
    <t>Character roll 3</t>
  </si>
  <si>
    <t>Human</t>
  </si>
  <si>
    <t>Dwarf</t>
  </si>
  <si>
    <t>Halfling</t>
  </si>
  <si>
    <t>Elf</t>
  </si>
  <si>
    <t>Strength</t>
  </si>
  <si>
    <t>Dexterity</t>
  </si>
  <si>
    <t>Constitution</t>
  </si>
  <si>
    <t>Intelligence</t>
  </si>
  <si>
    <t>Wisdom</t>
  </si>
  <si>
    <t>Charisma</t>
  </si>
  <si>
    <t>Cleric</t>
  </si>
  <si>
    <t>Rogue</t>
  </si>
  <si>
    <t>Wizard</t>
  </si>
  <si>
    <t>Roll</t>
  </si>
  <si>
    <t>Total</t>
  </si>
  <si>
    <t>Spread</t>
  </si>
  <si>
    <t>Wild</t>
  </si>
  <si>
    <t>Rigid</t>
  </si>
  <si>
    <t>Standard</t>
  </si>
  <si>
    <t>Assign</t>
  </si>
  <si>
    <t>Character roll 4</t>
  </si>
  <si>
    <t>Roll 4</t>
  </si>
  <si>
    <t>Bonus</t>
  </si>
  <si>
    <t>Modifier</t>
  </si>
  <si>
    <t>Spread:</t>
  </si>
  <si>
    <t>Gold</t>
  </si>
  <si>
    <t>Money</t>
  </si>
  <si>
    <t>Sub-Race</t>
  </si>
  <si>
    <t>Vanilla</t>
  </si>
  <si>
    <t>Background</t>
  </si>
  <si>
    <t>Height</t>
  </si>
  <si>
    <t>Weight</t>
  </si>
  <si>
    <t>lbs</t>
  </si>
  <si>
    <t>Base Height</t>
  </si>
  <si>
    <t>E,High</t>
  </si>
  <si>
    <t>E,Wood</t>
  </si>
  <si>
    <t>D,Hill</t>
  </si>
  <si>
    <t>D,Mount</t>
  </si>
  <si>
    <t>RNG</t>
  </si>
  <si>
    <t>Base Weight</t>
  </si>
  <si>
    <t>Acolyte</t>
  </si>
  <si>
    <t>Criminal</t>
  </si>
  <si>
    <t>Folk Hero</t>
  </si>
  <si>
    <t>Noble</t>
  </si>
  <si>
    <t>Soldier</t>
  </si>
  <si>
    <t>Sage</t>
  </si>
  <si>
    <t>inches</t>
  </si>
  <si>
    <t>trinket roll</t>
  </si>
  <si>
    <t>71 pts</t>
  </si>
  <si>
    <t>75pts</t>
  </si>
  <si>
    <t>72pts</t>
  </si>
  <si>
    <t>Hermit</t>
  </si>
  <si>
    <t>Charlatan</t>
  </si>
  <si>
    <t>Entertainer</t>
  </si>
  <si>
    <t>Guild Artisan</t>
  </si>
  <si>
    <t>Outlander</t>
  </si>
  <si>
    <t>Sailor</t>
  </si>
  <si>
    <t>Urchin</t>
  </si>
  <si>
    <t>Roll 5</t>
  </si>
  <si>
    <t>Roll 6</t>
  </si>
  <si>
    <t>Roll 7</t>
  </si>
  <si>
    <t>Roll 8</t>
  </si>
  <si>
    <t>Dragonborn</t>
  </si>
  <si>
    <t>Gnome</t>
  </si>
  <si>
    <t>Half-Elf</t>
  </si>
  <si>
    <t>Half-Orc</t>
  </si>
  <si>
    <t>Teifling</t>
  </si>
  <si>
    <t>Barbarian</t>
  </si>
  <si>
    <t>Bard</t>
  </si>
  <si>
    <t>Druid</t>
  </si>
  <si>
    <t>Monk</t>
  </si>
  <si>
    <t>Paladin</t>
  </si>
  <si>
    <t>Ranger</t>
  </si>
  <si>
    <t>Sorceror</t>
  </si>
  <si>
    <t>Warlock</t>
  </si>
  <si>
    <t>Result</t>
  </si>
  <si>
    <t>Structure</t>
  </si>
  <si>
    <t>Spirit</t>
  </si>
  <si>
    <t>Score</t>
  </si>
  <si>
    <t xml:space="preserve">RNG </t>
  </si>
  <si>
    <t>LG</t>
  </si>
  <si>
    <t>Paladins. Max</t>
  </si>
  <si>
    <t>Dwarves. Most</t>
  </si>
  <si>
    <t>NG</t>
  </si>
  <si>
    <t>Gnomes. Most</t>
  </si>
  <si>
    <t>CG</t>
  </si>
  <si>
    <t>LN</t>
  </si>
  <si>
    <t>Monks. Many</t>
  </si>
  <si>
    <t>Wizards. Some</t>
  </si>
  <si>
    <t>NN</t>
  </si>
  <si>
    <t>Druids. Most</t>
  </si>
  <si>
    <t>CN</t>
  </si>
  <si>
    <t>Barbarians. Many</t>
  </si>
  <si>
    <t>Rogues. Many</t>
  </si>
  <si>
    <t>LE</t>
  </si>
  <si>
    <t>NE</t>
  </si>
  <si>
    <t>Dark Elves. Many</t>
  </si>
  <si>
    <t>CE</t>
  </si>
  <si>
    <t>Halflings. Most</t>
  </si>
  <si>
    <t>Extremes</t>
  </si>
  <si>
    <t>Half-Elves. Many</t>
  </si>
  <si>
    <t>Half-Orc. Some</t>
  </si>
  <si>
    <t>Teiflings. Some</t>
  </si>
  <si>
    <t>Fighter (STR)</t>
  </si>
  <si>
    <t>Fighter (DEX)</t>
  </si>
  <si>
    <t>STR</t>
  </si>
  <si>
    <t>DEX</t>
  </si>
  <si>
    <t>INT</t>
  </si>
  <si>
    <t>WIS</t>
  </si>
  <si>
    <t>CHA</t>
  </si>
  <si>
    <t>E,Dark</t>
  </si>
  <si>
    <t>Character roll 5</t>
  </si>
  <si>
    <t>Character roll 6</t>
  </si>
  <si>
    <t>Character roll 7</t>
  </si>
  <si>
    <t>Character roll 8</t>
  </si>
  <si>
    <t>Mode</t>
  </si>
  <si>
    <t>Dragonborn. Most</t>
  </si>
  <si>
    <t>High/Wood Elves. Many</t>
  </si>
  <si>
    <t>Template Scores</t>
  </si>
  <si>
    <t>Rand</t>
  </si>
  <si>
    <t>average</t>
  </si>
  <si>
    <t>spread</t>
  </si>
  <si>
    <t>initial roll</t>
  </si>
  <si>
    <t>increment</t>
  </si>
  <si>
    <t>rank</t>
  </si>
  <si>
    <t>reorder</t>
  </si>
  <si>
    <t>sum</t>
  </si>
  <si>
    <t>change 1</t>
  </si>
  <si>
    <t>min/max</t>
  </si>
  <si>
    <t>change 2</t>
  </si>
  <si>
    <t>randomized</t>
  </si>
  <si>
    <t>random</t>
  </si>
  <si>
    <t>Rigid:</t>
  </si>
  <si>
    <t>ranging from 15 to 8</t>
  </si>
  <si>
    <t>Produces reliable results</t>
  </si>
  <si>
    <t>4d6 with lowest</t>
  </si>
  <si>
    <t>Very low and high averages</t>
  </si>
  <si>
    <t>are rerolled</t>
  </si>
  <si>
    <t>die value omitted</t>
  </si>
  <si>
    <t>Produces widest results</t>
  </si>
  <si>
    <t>between typical values</t>
  </si>
  <si>
    <t>Wild:</t>
  </si>
  <si>
    <t>d20 roll with high and low</t>
  </si>
  <si>
    <t>scores modded if average is</t>
  </si>
  <si>
    <t>too high or too low</t>
  </si>
  <si>
    <t>Produces mixed results</t>
  </si>
  <si>
    <t>4d6 Bo3</t>
  </si>
  <si>
    <t>The traditional method</t>
  </si>
  <si>
    <t xml:space="preserve">Produces both OP and </t>
  </si>
  <si>
    <t>awful results, I left it in for lols</t>
  </si>
  <si>
    <t xml:space="preserve">D&amp;D gives you these </t>
  </si>
  <si>
    <t>stats if you do not want</t>
  </si>
  <si>
    <t>RNG.</t>
  </si>
  <si>
    <t>Preset tabular values</t>
  </si>
  <si>
    <t xml:space="preserve">but keeps stats </t>
  </si>
  <si>
    <t>for rolling stats in D&amp;D</t>
  </si>
  <si>
    <t>feet</t>
  </si>
  <si>
    <t>stone</t>
  </si>
  <si>
    <t>pounds</t>
  </si>
  <si>
    <t>foot</t>
  </si>
  <si>
    <t>DIY Character 1</t>
  </si>
  <si>
    <t>DIY Charatcer 2</t>
  </si>
  <si>
    <t>only used on the DIY character</t>
  </si>
  <si>
    <t>Sub Race List</t>
  </si>
  <si>
    <t>Hill</t>
  </si>
  <si>
    <t>Mountain</t>
  </si>
  <si>
    <t>High</t>
  </si>
  <si>
    <t>Wood</t>
  </si>
  <si>
    <t>Dark</t>
  </si>
  <si>
    <t>Stout</t>
  </si>
  <si>
    <t>Lightfoot</t>
  </si>
  <si>
    <t>Forest</t>
  </si>
  <si>
    <t>Rock</t>
  </si>
  <si>
    <t>Fighter RNG Slot (Otherwise =1 and not chosen)</t>
  </si>
  <si>
    <t>char 1</t>
  </si>
  <si>
    <t>char 2</t>
  </si>
  <si>
    <t>char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</si>
</sst>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8" fillId="5" borderId="0" applyNumberFormat="0" applyBorder="0" applyAlignment="0" applyProtection="0"/>
    <xf numFmtId="0" fontId="10" fillId="7" borderId="11" applyNumberFormat="0" applyFont="0" applyAlignment="0" applyProtection="0"/>
  </cellStyleXfs>
  <cellXfs count="74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4" borderId="0" xfId="0" applyFont="1" applyFill="1"/>
    <xf numFmtId="0" fontId="3" fillId="4" borderId="0" xfId="0" applyFont="1" applyFill="1" applyAlignment="1">
      <alignment horizontal="right"/>
    </xf>
    <xf numFmtId="0" fontId="1" fillId="2" borderId="1" xfId="1"/>
    <xf numFmtId="0" fontId="2" fillId="3" borderId="1" xfId="2"/>
    <xf numFmtId="0" fontId="3" fillId="4" borderId="6" xfId="0" applyFont="1" applyFill="1" applyBorder="1"/>
    <xf numFmtId="0" fontId="3" fillId="0" borderId="0" xfId="0" applyFont="1"/>
    <xf numFmtId="0" fontId="4" fillId="0" borderId="5" xfId="0" applyFont="1" applyBorder="1"/>
    <xf numFmtId="0" fontId="4" fillId="0" borderId="6" xfId="0" applyFont="1" applyBorder="1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0" applyFont="1"/>
    <xf numFmtId="0" fontId="3" fillId="4" borderId="5" xfId="0" applyFont="1" applyFill="1" applyBorder="1"/>
    <xf numFmtId="0" fontId="7" fillId="4" borderId="5" xfId="0" applyFont="1" applyFill="1" applyBorder="1"/>
    <xf numFmtId="0" fontId="3" fillId="4" borderId="10" xfId="0" applyFont="1" applyFill="1" applyBorder="1"/>
    <xf numFmtId="0" fontId="5" fillId="4" borderId="10" xfId="0" applyFont="1" applyFill="1" applyBorder="1" applyAlignment="1">
      <alignment horizontal="right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8" fillId="5" borderId="0" xfId="3" applyAlignment="1">
      <alignment horizontal="center"/>
    </xf>
    <xf numFmtId="1" fontId="3" fillId="4" borderId="0" xfId="0" applyNumberFormat="1" applyFont="1" applyFill="1"/>
    <xf numFmtId="1" fontId="6" fillId="4" borderId="6" xfId="0" applyNumberFormat="1" applyFont="1" applyFill="1" applyBorder="1"/>
    <xf numFmtId="0" fontId="7" fillId="4" borderId="0" xfId="0" applyFont="1" applyFill="1"/>
    <xf numFmtId="0" fontId="4" fillId="0" borderId="6" xfId="0" applyFont="1" applyBorder="1"/>
    <xf numFmtId="1" fontId="0" fillId="0" borderId="0" xfId="0" applyNumberFormat="1"/>
    <xf numFmtId="0" fontId="0" fillId="6" borderId="0" xfId="0" applyFill="1"/>
    <xf numFmtId="0" fontId="9" fillId="6" borderId="0" xfId="0" applyFont="1" applyFill="1"/>
    <xf numFmtId="0" fontId="0" fillId="6" borderId="8" xfId="0" applyFill="1" applyBorder="1"/>
    <xf numFmtId="0" fontId="4" fillId="6" borderId="0" xfId="0" applyFont="1" applyFill="1"/>
    <xf numFmtId="1" fontId="0" fillId="6" borderId="0" xfId="0" applyNumberFormat="1" applyFill="1"/>
    <xf numFmtId="0" fontId="2" fillId="6" borderId="1" xfId="2" applyFill="1"/>
    <xf numFmtId="0" fontId="9" fillId="6" borderId="8" xfId="0" applyFont="1" applyFill="1" applyBorder="1"/>
    <xf numFmtId="2" fontId="0" fillId="0" borderId="0" xfId="0" applyNumberFormat="1" applyAlignment="1">
      <alignment horizontal="center"/>
    </xf>
    <xf numFmtId="0" fontId="11" fillId="6" borderId="0" xfId="0" applyFont="1" applyFill="1"/>
    <xf numFmtId="0" fontId="12" fillId="0" borderId="0" xfId="0" applyFont="1"/>
    <xf numFmtId="0" fontId="4" fillId="0" borderId="0" xfId="2" applyFont="1" applyFill="1" applyBorder="1"/>
    <xf numFmtId="2" fontId="4" fillId="6" borderId="8" xfId="0" applyNumberFormat="1" applyFon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7" borderId="11" xfId="4" applyFont="1"/>
    <xf numFmtId="0" fontId="0" fillId="4" borderId="0" xfId="0" applyFill="1"/>
    <xf numFmtId="0" fontId="0" fillId="4" borderId="8" xfId="0" applyFill="1" applyBorder="1"/>
    <xf numFmtId="0" fontId="2" fillId="3" borderId="0" xfId="2" applyBorder="1"/>
    <xf numFmtId="1" fontId="3" fillId="4" borderId="0" xfId="0" applyNumberFormat="1" applyFont="1" applyFill="1" applyAlignment="1">
      <alignment horizontal="right"/>
    </xf>
    <xf numFmtId="0" fontId="12" fillId="0" borderId="0" xfId="2" applyFont="1" applyFill="1" applyBorder="1"/>
    <xf numFmtId="0" fontId="3" fillId="4" borderId="0" xfId="1" applyFont="1" applyFill="1" applyBorder="1" applyAlignment="1">
      <alignment horizontal="center"/>
    </xf>
    <xf numFmtId="2" fontId="0" fillId="0" borderId="0" xfId="0" applyNumberFormat="1"/>
    <xf numFmtId="2" fontId="0" fillId="0" borderId="8" xfId="0" applyNumberFormat="1" applyBorder="1"/>
    <xf numFmtId="164" fontId="0" fillId="0" borderId="0" xfId="0" applyNumberFormat="1"/>
    <xf numFmtId="1" fontId="0" fillId="0" borderId="3" xfId="0" applyNumberFormat="1" applyBorder="1"/>
    <xf numFmtId="0" fontId="0" fillId="4" borderId="3" xfId="0" applyFill="1" applyBorder="1"/>
    <xf numFmtId="0" fontId="0" fillId="0" borderId="13" xfId="0" applyBorder="1"/>
    <xf numFmtId="0" fontId="0" fillId="0" borderId="12" xfId="0" applyBorder="1"/>
    <xf numFmtId="2" fontId="0" fillId="0" borderId="12" xfId="0" applyNumberFormat="1" applyBorder="1"/>
    <xf numFmtId="1" fontId="3" fillId="4" borderId="0" xfId="0" applyNumberFormat="1" applyFont="1" applyFill="1" applyAlignment="1">
      <alignment horizontal="center"/>
    </xf>
    <xf numFmtId="1" fontId="0" fillId="0" borderId="6" xfId="0" applyNumberFormat="1" applyBorder="1"/>
    <xf numFmtId="1" fontId="0" fillId="0" borderId="5" xfId="0" applyNumberFormat="1" applyBorder="1"/>
    <xf numFmtId="1" fontId="4" fillId="0" borderId="6" xfId="0" applyNumberFormat="1" applyFont="1" applyBorder="1" applyAlignment="1">
      <alignment horizontal="right"/>
    </xf>
    <xf numFmtId="0" fontId="3" fillId="4" borderId="0" xfId="0" applyFont="1" applyFill="1" applyAlignment="1">
      <alignment horizontal="center"/>
    </xf>
    <xf numFmtId="1" fontId="1" fillId="2" borderId="1" xfId="1" applyNumberFormat="1"/>
    <xf numFmtId="0" fontId="1" fillId="2" borderId="1" xfId="1" applyAlignment="1">
      <alignment horizontal="right"/>
    </xf>
    <xf numFmtId="1" fontId="1" fillId="2" borderId="1" xfId="1" applyNumberFormat="1" applyAlignment="1">
      <alignment horizontal="center"/>
    </xf>
    <xf numFmtId="0" fontId="0" fillId="6" borderId="12" xfId="0" applyFill="1" applyBorder="1"/>
    <xf numFmtId="0" fontId="3" fillId="4" borderId="0" xfId="0" applyFont="1" applyFill="1" applyAlignment="1">
      <alignment horizontal="center"/>
    </xf>
    <xf numFmtId="0" fontId="1" fillId="2" borderId="1" xfId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3" fillId="6" borderId="0" xfId="0" applyFont="1" applyFill="1" applyAlignment="1">
      <alignment horizontal="center"/>
    </xf>
  </cellXfs>
  <cellStyles count="5">
    <cellStyle name="Calculation" xfId="2" builtinId="22"/>
    <cellStyle name="Good" xfId="3" builtinId="26"/>
    <cellStyle name="Input" xfId="1" builtinId="20"/>
    <cellStyle name="Normal" xfId="0" builtinId="0"/>
    <cellStyle name="Note" xfId="4" builtinId="10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114299</xdr:colOff>
      <xdr:row>3</xdr:row>
      <xdr:rowOff>57151</xdr:rowOff>
    </xdr:from>
    <xdr:to>
      <xdr:col>7</xdr:col>
      <xdr:colOff>381000</xdr:colOff>
      <xdr:row>19</xdr:row>
      <xdr:rowOff>76201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1989" t="29293" r="27178" b="16498"/>
        <a:stretch/>
      </xdr:blipFill>
      <xdr:spPr>
        <a:xfrm>
          <a:off x="2552699" y="438151"/>
          <a:ext cx="2095501" cy="306705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3</xdr:row>
      <xdr:rowOff>85725</xdr:rowOff>
    </xdr:from>
    <xdr:to>
      <xdr:col>3</xdr:col>
      <xdr:colOff>457200</xdr:colOff>
      <xdr:row>19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013" t="29503" r="27154" b="16288"/>
        <a:stretch/>
      </xdr:blipFill>
      <xdr:spPr>
        <a:xfrm>
          <a:off x="190500" y="466725"/>
          <a:ext cx="2095500" cy="3067050"/>
        </a:xfrm>
        <a:prstGeom prst="rect">
          <a:avLst/>
        </a:prstGeom>
      </xdr:spPr>
    </xdr:pic>
    <xdr:clientData/>
  </xdr:twoCellAnchor>
  <xdr:twoCellAnchor editAs="oneCell">
    <xdr:from>
      <xdr:col>8</xdr:col>
      <xdr:colOff>102577</xdr:colOff>
      <xdr:row>3</xdr:row>
      <xdr:rowOff>29308</xdr:rowOff>
    </xdr:from>
    <xdr:to>
      <xdr:col>11</xdr:col>
      <xdr:colOff>388327</xdr:colOff>
      <xdr:row>19</xdr:row>
      <xdr:rowOff>95250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976" t="28620" r="3045" b="16342"/>
        <a:stretch/>
      </xdr:blipFill>
      <xdr:spPr>
        <a:xfrm>
          <a:off x="4967654" y="410308"/>
          <a:ext cx="2110154" cy="31139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165"/>
  <sheetViews>
    <sheetView tabSelected="1" zoomScale="70" zoomScaleNormal="70" workbookViewId="0"/>
  </sheetViews>
  <sheetFormatPr defaultRowHeight="15" x14ac:dyDescent="0.25"/>
  <cols>
    <col min="1" max="1" width="7.85546875" style="28" customWidth="1"/>
    <col min="7" max="7" width="7.85546875" style="28" customWidth="1"/>
    <col min="11" max="11" width="9.140625" customWidth="1"/>
    <col min="13" max="13" width="7.85546875" style="28" customWidth="1"/>
    <col min="19" max="19" width="7.85546875" style="28" customWidth="1"/>
    <col min="25" max="25" width="7.85546875" style="28" customWidth="1"/>
    <col min="26" max="26" width="2.28515625" style="45" customWidth="1"/>
    <col min="27" max="27" width="7.85546875" style="28" customWidth="1"/>
    <col min="28" max="32" width="9.140625" style="28" customWidth="1"/>
    <col min="33" max="33" width="9.42578125" style="28" customWidth="1"/>
    <col min="34" max="34" width="28.5703125" style="28" customWidth="1"/>
    <col min="65" max="65" width="9.140625" style="28"/>
  </cols>
  <sheetData>
    <row r="1" spans="2:64" ht="6.75" customHeight="1" x14ac:dyDescent="0.25">
      <c r="B1" s="28"/>
      <c r="C1" s="28"/>
      <c r="D1" s="28"/>
      <c r="E1" s="28"/>
      <c r="F1" s="28"/>
      <c r="H1" s="28"/>
      <c r="I1" s="28"/>
      <c r="J1" s="28"/>
      <c r="K1" s="28"/>
      <c r="L1" s="28"/>
      <c r="N1" s="28"/>
      <c r="O1" s="28"/>
      <c r="P1" s="28"/>
      <c r="Q1" s="28"/>
      <c r="R1" s="28"/>
      <c r="T1" s="28"/>
      <c r="U1" s="28"/>
      <c r="V1" s="28"/>
      <c r="W1" s="28"/>
      <c r="X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</row>
    <row r="2" spans="2:64" ht="15" customHeight="1" x14ac:dyDescent="0.25">
      <c r="B2" s="70" t="s">
        <v>9</v>
      </c>
      <c r="C2" s="71"/>
      <c r="D2" s="71"/>
      <c r="E2" s="71"/>
      <c r="F2" s="72"/>
      <c r="H2" s="70" t="s">
        <v>11</v>
      </c>
      <c r="I2" s="71"/>
      <c r="J2" s="71"/>
      <c r="K2" s="71"/>
      <c r="L2" s="72"/>
      <c r="N2" s="70" t="s">
        <v>15</v>
      </c>
      <c r="O2" s="71"/>
      <c r="P2" s="71"/>
      <c r="Q2" s="71"/>
      <c r="R2" s="72"/>
      <c r="T2" s="70" t="s">
        <v>36</v>
      </c>
      <c r="U2" s="71"/>
      <c r="V2" s="71"/>
      <c r="W2" s="71"/>
      <c r="X2" s="72"/>
      <c r="AB2" s="70" t="s">
        <v>176</v>
      </c>
      <c r="AC2" s="71"/>
      <c r="AD2" s="71"/>
      <c r="AE2" s="71"/>
      <c r="AF2" s="72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</row>
    <row r="3" spans="2:64" ht="15" customHeight="1" x14ac:dyDescent="0.25">
      <c r="B3" s="1"/>
      <c r="D3" s="20" t="str">
        <f ca="1">IF(SUM(C11:E12)&gt;79,"Overpowered!",IF(SUM(C11:E12)&lt;65,"Underpowered!",""))</f>
        <v/>
      </c>
      <c r="F3" s="2"/>
      <c r="H3" s="1"/>
      <c r="J3" s="20" t="str">
        <f ca="1">IF(SUM(I11:K12)&gt;79,"Overpowered!",IF(SUM(I11:K12)&lt;65,"Underpowered!",""))</f>
        <v/>
      </c>
      <c r="L3" s="2"/>
      <c r="N3" s="1"/>
      <c r="P3" s="20" t="str">
        <f ca="1">IF(SUM(O11:Q12)&gt;79,"Overpowered!",IF(SUM(O11:Q12)&lt;65,"Underpowered!",""))</f>
        <v/>
      </c>
      <c r="R3" s="2"/>
      <c r="T3" s="1"/>
      <c r="V3" s="20" t="str">
        <f ca="1">IF(SUM(U11:W12)&gt;79,"Overpowered!",IF(SUM(U11:W12)&lt;65,"Underpowered!",""))</f>
        <v/>
      </c>
      <c r="X3" s="2"/>
      <c r="AB3" s="1"/>
      <c r="AC3"/>
      <c r="AD3" s="20" t="str">
        <f>IF(SUM(AC11:AE12)&gt;79,"Overpowered!",IF(SUM(AC11:AE12)&lt;60,"Underpowered!",""))</f>
        <v/>
      </c>
      <c r="AE3"/>
      <c r="AF3" s="2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</row>
    <row r="4" spans="2:64" ht="15" customHeight="1" x14ac:dyDescent="0.25">
      <c r="B4" s="1"/>
      <c r="C4" s="6" t="s">
        <v>6</v>
      </c>
      <c r="D4" s="68" t="str">
        <f ca="1">E94</f>
        <v>Human</v>
      </c>
      <c r="E4" s="68"/>
      <c r="F4" s="2"/>
      <c r="H4" s="1"/>
      <c r="I4" s="6" t="s">
        <v>6</v>
      </c>
      <c r="J4" s="68" t="str">
        <f ca="1">E95</f>
        <v>Dragonborn</v>
      </c>
      <c r="K4" s="68"/>
      <c r="L4" s="2"/>
      <c r="N4" s="1"/>
      <c r="O4" s="6" t="s">
        <v>6</v>
      </c>
      <c r="P4" s="68" t="str">
        <f ca="1">E96</f>
        <v>Half-Elf</v>
      </c>
      <c r="Q4" s="68"/>
      <c r="R4" s="2"/>
      <c r="T4" s="1"/>
      <c r="U4" s="6" t="s">
        <v>6</v>
      </c>
      <c r="V4" s="68" t="str">
        <f ca="1">E97</f>
        <v>Dragonborn</v>
      </c>
      <c r="W4" s="68"/>
      <c r="X4" s="2"/>
      <c r="AB4" s="1"/>
      <c r="AC4" s="6" t="s">
        <v>6</v>
      </c>
      <c r="AD4" s="68" t="str">
        <f>IF(E54="Random",E113,E54)</f>
        <v>Dragonborn</v>
      </c>
      <c r="AE4" s="68"/>
      <c r="AF4" s="2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</row>
    <row r="5" spans="2:64" ht="15" customHeight="1" x14ac:dyDescent="0.25">
      <c r="B5" s="1"/>
      <c r="C5" s="6" t="s">
        <v>43</v>
      </c>
      <c r="D5" s="68" t="str">
        <f ca="1">IF(D4="Halfling",$S$54,IF(D4="Dwarf",$Q$54,IF(D4="Elf",$R$54,IF(D4="Gnome",$T$54,""))))</f>
        <v/>
      </c>
      <c r="E5" s="68"/>
      <c r="F5" s="2"/>
      <c r="H5" s="1"/>
      <c r="I5" s="6" t="s">
        <v>43</v>
      </c>
      <c r="J5" s="68" t="str">
        <f ca="1">IF(J4="Halfling",$S$55,IF(J4="Dwarf",$Q$55,IF(J4="Elf",$R$55,IF(J4="Gnome",$T$55,""))))</f>
        <v/>
      </c>
      <c r="K5" s="68"/>
      <c r="L5" s="2"/>
      <c r="N5" s="1"/>
      <c r="O5" s="6" t="s">
        <v>43</v>
      </c>
      <c r="P5" s="68" t="str">
        <f ca="1">IF(P4="Halfling",$S$56,IF(P4="Dwarf",$Q$56,IF(P4="Elf",$R$56,IF(P4="Gnome",$T$56,""))))</f>
        <v/>
      </c>
      <c r="Q5" s="68"/>
      <c r="R5" s="2"/>
      <c r="T5" s="1"/>
      <c r="U5" s="6" t="s">
        <v>43</v>
      </c>
      <c r="V5" s="68" t="str">
        <f ca="1">IF(V4="Halfling",$S$57,IF(V4="Dwarf",$Q$57,IF(V4="Elf",$R$57,IF(V4="Gnome",$T$57,""))))</f>
        <v/>
      </c>
      <c r="W5" s="68"/>
      <c r="X5" s="2"/>
      <c r="AB5" s="1"/>
      <c r="AC5" s="6" t="s">
        <v>43</v>
      </c>
      <c r="AD5" s="68" t="str">
        <f>IF(AD4="Halfling",$S$57,IF(AD4="Dwarf",$Q$57,IF(AD4="Elf",$R$57,IF(AD4="Gnome",$T$57,""))))</f>
        <v/>
      </c>
      <c r="AE5" s="68"/>
      <c r="AF5" s="2"/>
      <c r="AI5" s="28"/>
      <c r="AJ5" s="15" t="s">
        <v>6</v>
      </c>
      <c r="AK5" s="15" t="s">
        <v>7</v>
      </c>
      <c r="AL5" s="15" t="s">
        <v>95</v>
      </c>
      <c r="AM5" s="15" t="s">
        <v>94</v>
      </c>
      <c r="AN5" t="s">
        <v>91</v>
      </c>
      <c r="AO5" s="28"/>
      <c r="AP5" s="15" t="s">
        <v>6</v>
      </c>
      <c r="AQ5" s="15" t="s">
        <v>7</v>
      </c>
      <c r="AR5" s="15" t="s">
        <v>95</v>
      </c>
      <c r="AS5" s="15" t="s">
        <v>94</v>
      </c>
      <c r="AT5" t="s">
        <v>91</v>
      </c>
      <c r="AU5" s="28"/>
      <c r="AV5" s="15" t="s">
        <v>6</v>
      </c>
      <c r="AW5" s="15" t="s">
        <v>7</v>
      </c>
      <c r="AX5" s="15" t="s">
        <v>95</v>
      </c>
      <c r="AY5" s="15" t="s">
        <v>94</v>
      </c>
      <c r="AZ5" t="s">
        <v>91</v>
      </c>
      <c r="BA5" s="28"/>
      <c r="BB5" s="15" t="s">
        <v>6</v>
      </c>
      <c r="BC5" s="15" t="s">
        <v>7</v>
      </c>
      <c r="BD5" s="15" t="s">
        <v>95</v>
      </c>
      <c r="BE5" s="15" t="s">
        <v>94</v>
      </c>
      <c r="BF5" t="s">
        <v>91</v>
      </c>
      <c r="BG5" s="28"/>
      <c r="BH5" s="15" t="s">
        <v>6</v>
      </c>
      <c r="BI5" s="15" t="s">
        <v>7</v>
      </c>
      <c r="BJ5" s="15" t="s">
        <v>95</v>
      </c>
      <c r="BK5" s="15" t="s">
        <v>94</v>
      </c>
      <c r="BL5" t="s">
        <v>91</v>
      </c>
    </row>
    <row r="6" spans="2:64" ht="15" customHeight="1" x14ac:dyDescent="0.25">
      <c r="B6" s="1"/>
      <c r="C6" s="6" t="s">
        <v>7</v>
      </c>
      <c r="D6" s="68" t="str">
        <f ca="1">L125</f>
        <v>Warlock</v>
      </c>
      <c r="E6" s="68"/>
      <c r="F6" s="2"/>
      <c r="H6" s="1"/>
      <c r="I6" s="6" t="s">
        <v>7</v>
      </c>
      <c r="J6" s="68" t="str">
        <f ca="1">L126</f>
        <v>Fighter (STR)</v>
      </c>
      <c r="K6" s="68"/>
      <c r="L6" s="2"/>
      <c r="N6" s="1"/>
      <c r="O6" s="6" t="s">
        <v>7</v>
      </c>
      <c r="P6" s="68" t="str">
        <f ca="1">L127</f>
        <v>Fighter (DEX)</v>
      </c>
      <c r="Q6" s="68"/>
      <c r="R6" s="2"/>
      <c r="T6" s="1"/>
      <c r="U6" s="6" t="s">
        <v>7</v>
      </c>
      <c r="V6" s="68" t="str">
        <f ca="1">L128</f>
        <v>Fighter (DEX)</v>
      </c>
      <c r="W6" s="68"/>
      <c r="X6" s="2"/>
      <c r="AB6" s="1"/>
      <c r="AC6" s="6" t="s">
        <v>7</v>
      </c>
      <c r="AD6" s="68" t="str">
        <f>IF(L54="Random",K149,L54)</f>
        <v>Fighter (STR)</v>
      </c>
      <c r="AE6" s="68"/>
      <c r="AF6" s="2"/>
      <c r="AI6" s="36" t="s">
        <v>92</v>
      </c>
      <c r="AJ6">
        <f ca="1">IF(D4="Dwarf",3,IF(D5="Wood",-2,IF(D5="High",-2,IF(D5="Dark",2,IF(D4="Halfling",2,IF(D4="Gnome",-(0.5*AL6),IF(D4="Half-Elf",-1,IF(D4="Half-Orc",-2,IF(D4="Teifling",-2,IF(D4="Dragonborn",RANDBETWEEN(-5,5),0))))))))))</f>
        <v>0</v>
      </c>
      <c r="AK6">
        <f ca="1">IF(D6="Monk",3,IF(D6="Druid",-(0.5*(AJ6+AL6)),IF(D6="Rogue",-2,IF(D6="Barbarian",-2,IF(D6="Wizard",2,IF(D6="Paladin",4,0))))))</f>
        <v>0</v>
      </c>
      <c r="AL6">
        <f ca="1">IF(D4="Dragonborn",AJ6,ROUND(NORMINV(RAND(),0,2),0))</f>
        <v>-2</v>
      </c>
      <c r="AM6">
        <f ca="1">AJ6+AK6+AL6</f>
        <v>-2</v>
      </c>
      <c r="AN6" t="str">
        <f ca="1">IF(AM6&gt;1,"Lawful",IF(AM6&lt;-1,"Chaotic","Neutral"))</f>
        <v>Chaotic</v>
      </c>
      <c r="AO6" s="36" t="s">
        <v>92</v>
      </c>
      <c r="AP6">
        <f ca="1">IF(J4="Dwarf",3,IF(J5="Wood",-2,IF(J5="High",-2,IF(J5="Dark",2,IF(J4="Halfling",2,IF(J4="Gnome",-(0.5*AR6),IF(J4="Half-Elf",-1,IF(J4="Half-Orc",-2,IF(J4="Teifling",-2,IF(J4="Dragonborn",RANDBETWEEN(-5,5),0))))))))))</f>
        <v>-4</v>
      </c>
      <c r="AQ6">
        <f ca="1">IF(J6="Monk",3,IF(J6="Druid",-(0.5*(AP6+AR6)),IF(J6="Rogue",-2,IF(J6="Barbarian",-2,IF(J6="Wizard",2,IF(J6="Paladin",4,0))))))</f>
        <v>0</v>
      </c>
      <c r="AR6">
        <f ca="1">IF(J4="Dragonborn",AP6,ROUND(NORMINV(RAND(),0,2),0))</f>
        <v>-4</v>
      </c>
      <c r="AS6">
        <f ca="1">AP6+AQ6+AR6</f>
        <v>-8</v>
      </c>
      <c r="AT6" t="str">
        <f ca="1">IF(AS6&gt;1,"Lawful",IF(AS6&lt;-1,"Chaotic","Neutral"))</f>
        <v>Chaotic</v>
      </c>
      <c r="AU6" s="36" t="s">
        <v>92</v>
      </c>
      <c r="AV6">
        <f ca="1">IF(P4="Dwarf",3,IF(P5="Wood",-2,IF(P5="High",-2,IF(P5="Dark",2,IF(P4="Halfling",2,IF(P4="Gnome",-(0.5*AX6),IF(P4="Half-Elf",-1,IF(P4="Half-Orc",-2,IF(P4="Teifling",-2,IF(P4="Dragonborn",RANDBETWEEN(-5,5),0))))))))))</f>
        <v>-1</v>
      </c>
      <c r="AW6">
        <f ca="1">IF(P6="Monk",3,IF(P6="Druid",-(0.5*(AV6+AX6)),IF(P6="Rogue",-2,IF(P6="Barbarian",-2,IF(P6="Wizard",2,IF(P6="Paladin",4,0))))))</f>
        <v>0</v>
      </c>
      <c r="AX6">
        <f ca="1">IF(P4="Dragonborn",AV6,ROUND(NORMINV(RAND(),0,2),0))</f>
        <v>1</v>
      </c>
      <c r="AY6">
        <f ca="1">AV6+AW6+AX6</f>
        <v>0</v>
      </c>
      <c r="AZ6" t="str">
        <f ca="1">IF(AY6&gt;1,"Lawful",IF(AY6&lt;-1,"Chaotic","Neutral"))</f>
        <v>Neutral</v>
      </c>
      <c r="BA6" s="36" t="s">
        <v>92</v>
      </c>
      <c r="BB6">
        <f ca="1">IF(V4="Dwarf",3,IF(V5="Wood",-2,IF(V5="High",-2,IF(V5="Dark",2,IF(V4="Halfling",2,IF(V4="Gnome",-(0.5*BD6),IF(V4="Half-Elf",-1,IF(V4="Half-Orc",-2,IF(V4="Teifling",-2,IF(V4="Dragonborn",RANDBETWEEN(-5,5),0))))))))))</f>
        <v>5</v>
      </c>
      <c r="BC6">
        <f ca="1">IF(V6="Monk",3,IF(V6="Druid",-(0.5*(BB6+BD6)),IF(V6="Rogue",-2,IF(V6="Barbarian",-2,IF(V6="Wizard",2,IF(V6="Paladin",4,0))))))</f>
        <v>0</v>
      </c>
      <c r="BD6">
        <f ca="1">IF(V4="Dragonborn",BB6,ROUND(NORMINV(RAND(),0,2),0))</f>
        <v>5</v>
      </c>
      <c r="BE6">
        <f ca="1">BB6+BC6+BD6</f>
        <v>10</v>
      </c>
      <c r="BF6" t="str">
        <f ca="1">IF(BE6&gt;1,"Lawful",IF(BE6&lt;-1,"Chaotic","Neutral"))</f>
        <v>Lawful</v>
      </c>
      <c r="BG6" s="36" t="s">
        <v>92</v>
      </c>
      <c r="BH6">
        <f ca="1">IF(AD4="Dwarf",3,IF(AD5="Wood",-2,IF(AD5="High",-2,IF(AD5="Dark",2,IF(AD4="Halfling",2,IF(AD4="Gnome",-(0.5*BJ6),IF(AD4="Half-Elf",-1,IF(AD4="Half-Orc",-2,IF(AD4="Teifling",-2,IF(AD4="Dragonborn",RANDBETWEEN(-5,5),0))))))))))</f>
        <v>1</v>
      </c>
      <c r="BI6">
        <f>IF(AD6="Monk",3,IF(AD6="Druid",-(0.5*(BH6+BJ6)),IF(AD6="Rogue",-2,IF(AD6="Barbarian",-2,IF(AD6="Wizard",2,IF(AD6="Paladin",4,0))))))</f>
        <v>0</v>
      </c>
      <c r="BJ6">
        <f ca="1">IF(AD4="Dragonborn",BH6,ROUND(NORMINV(RAND(),0,2),0))</f>
        <v>1</v>
      </c>
      <c r="BK6">
        <f ca="1">BH6+BI6+BJ6</f>
        <v>2</v>
      </c>
      <c r="BL6" t="str">
        <f ca="1">IF(BK6&gt;1,"Lawful",IF(BK6&lt;-1,"Chaotic","Neutral"))</f>
        <v>Lawful</v>
      </c>
    </row>
    <row r="7" spans="2:64" ht="15" customHeight="1" x14ac:dyDescent="0.25">
      <c r="B7" s="1"/>
      <c r="C7" s="25" t="s">
        <v>45</v>
      </c>
      <c r="D7" s="68" t="str">
        <f ca="1">V112</f>
        <v>Soldier</v>
      </c>
      <c r="E7" s="68"/>
      <c r="F7" s="2"/>
      <c r="H7" s="1"/>
      <c r="I7" s="25" t="s">
        <v>45</v>
      </c>
      <c r="J7" s="68" t="str">
        <f ca="1">V113</f>
        <v>Noble</v>
      </c>
      <c r="K7" s="68"/>
      <c r="L7" s="2"/>
      <c r="N7" s="1"/>
      <c r="O7" s="25" t="s">
        <v>45</v>
      </c>
      <c r="P7" s="68" t="str">
        <f ca="1">V114</f>
        <v>Urchin</v>
      </c>
      <c r="Q7" s="68"/>
      <c r="R7" s="2"/>
      <c r="T7" s="1"/>
      <c r="U7" s="25" t="s">
        <v>45</v>
      </c>
      <c r="V7" s="68" t="str">
        <f ca="1">V115</f>
        <v>Guild Artisan</v>
      </c>
      <c r="W7" s="68"/>
      <c r="X7" s="2"/>
      <c r="AB7" s="1"/>
      <c r="AC7" s="25" t="s">
        <v>45</v>
      </c>
      <c r="AD7" s="68" t="str">
        <f ca="1">IF(V54="Random",V134,V54)</f>
        <v>Guild Artisan</v>
      </c>
      <c r="AE7" s="68"/>
      <c r="AF7" s="2"/>
      <c r="AI7" s="36" t="s">
        <v>93</v>
      </c>
      <c r="AJ7">
        <f ca="1">IF(D4="Dwarf",2,IF(D4="Half-Elf",-(0.5*AL7),IF(D5="Wood",2,IF(D5="High",2,IF(D5="Dark",-2,IF(D4="Halfling",2,IF(D4="Gnome",2,IF(D4="Half-Orc",-1,IF(D4="Teifling",-1,IF(D4="Dragonborn",RANDBETWEEN(-5,5),0))))))))))</f>
        <v>0</v>
      </c>
      <c r="AK7">
        <f ca="1">IF(D6="Monk",-(0.5*AL7),IF(D6="Rogue",-(0.5*AL7),IF(D6="Barbarian",-(0.5*AL7),IF(D6="Druid",-(0.5*(AJ7+AL7)),IF(D6="Wizard",-(0.3*AL7),IF(D6="Paladin",4,0))))))</f>
        <v>0</v>
      </c>
      <c r="AL7">
        <f ca="1">IF(D4="Dragonborn",AJ7,ROUND(NORMINV(RAND(),0,2),0))</f>
        <v>0</v>
      </c>
      <c r="AM7">
        <f ca="1">AJ7+AK7+AL7</f>
        <v>0</v>
      </c>
      <c r="AN7" t="str">
        <f ca="1">IF(AM7&gt;1,"Good",IF(AM7&lt;-1,"Evil","Neutral"))</f>
        <v>Neutral</v>
      </c>
      <c r="AO7" s="36" t="s">
        <v>93</v>
      </c>
      <c r="AP7">
        <f ca="1">IF(J4="Dwarf",2,IF(J4="Half-Elf",-(0.5*AR7),IF(J5="Wood",2,IF(J5="High",2,IF(J5="Dark",-2,IF(J4="Halfling",2,IF(J4="Gnome",2,IF(J4="Half-Orc",-1,IF(J4="Teifling",-1,IF(J4="Dragonborn",RANDBETWEEN(-5,5),0))))))))))</f>
        <v>2</v>
      </c>
      <c r="AQ7">
        <f ca="1">IF(J6="Monk",-(0.5*AR7),IF(J6="Rogue",-(0.5*AR7),IF(J6="Barbarian",-(0.5*AR7),IF(J6="Druid",-(0.5*(AP7+AR7)),IF(J6="Wizard",-(0.3*AR7),IF(J6="Paladin",4,0))))))</f>
        <v>0</v>
      </c>
      <c r="AR7">
        <f ca="1">IF(J4="Dragonborn",AP7,ROUND(NORMINV(RAND(),0,2),0))</f>
        <v>2</v>
      </c>
      <c r="AS7">
        <f ca="1">AP7+AQ7+AR7</f>
        <v>4</v>
      </c>
      <c r="AT7" t="str">
        <f ca="1">IF(AS7&gt;1,"Good",IF(AS7&lt;-1,"Evil","Neutral"))</f>
        <v>Good</v>
      </c>
      <c r="AU7" s="36" t="s">
        <v>93</v>
      </c>
      <c r="AV7">
        <f ca="1">IF(P4="Dwarf",2,IF(P4="Half-Elf",-(0.5*AX7),IF(P5="Wood",2,IF(P5="High",2,IF(P5="Dark",-2,IF(P4="Halfling",2,IF(P4="Gnome",2,IF(P4="Half-Orc",-1,IF(P4="Teifling",-1,IF(P4="Dragonborn",RANDBETWEEN(-5,5),0))))))))))</f>
        <v>-0.5</v>
      </c>
      <c r="AW7">
        <f ca="1">IF(P6="Monk",-(0.5*AX7),IF(P6="Rogue",-(0.5*AX7),IF(P6="Barbarian",-(0.5*AX7),IF(P6="Druid",-(0.5*(AV7+AX7)),IF(P6="Wizard",-(0.3*AX7),IF(P6="Paladin",4,0))))))</f>
        <v>0</v>
      </c>
      <c r="AX7">
        <f ca="1">IF(P4="Dragonborn",AV7,ROUND(NORMINV(RAND(),0,2),0))</f>
        <v>1</v>
      </c>
      <c r="AY7">
        <f ca="1">AV7+AW7+AX7</f>
        <v>0.5</v>
      </c>
      <c r="AZ7" t="str">
        <f ca="1">IF(AY7&gt;1,"Good",IF(AY7&lt;-1,"Evil","Neutral"))</f>
        <v>Neutral</v>
      </c>
      <c r="BA7" s="36" t="s">
        <v>93</v>
      </c>
      <c r="BB7">
        <f ca="1">IF(V4="Dwarf",2,IF(V4="Half-Elf",-(0.5*BD7),IF(V5="Wood",2,IF(V5="High",2,IF(V5="Dark",-2,IF(V4="Halfling",2,IF(V4="Gnome",2,IF(V4="Half-Orc",-1,IF(V4="Teifling",-1,IF(V4="Dragonborn",RANDBETWEEN(-5,5),0))))))))))</f>
        <v>-3</v>
      </c>
      <c r="BC7">
        <f ca="1">IF(V6="Monk",-(0.5*BD7),IF(V6="Rogue",-(0.5*BD7),IF(V6="Barbarian",-(0.5*BD7),IF(V6="Druid",-(0.5*(BB7+BD7)),IF(V6="Wizard",-(0.3*BD7),IF(V6="Paladin",4,0))))))</f>
        <v>0</v>
      </c>
      <c r="BD7">
        <f ca="1">IF(V4="Dragonborn",BB7,ROUND(NORMINV(RAND(),0,2),0))</f>
        <v>-3</v>
      </c>
      <c r="BE7">
        <f ca="1">BB7+BC7+BD7</f>
        <v>-6</v>
      </c>
      <c r="BF7" t="str">
        <f ca="1">IF(BE7&gt;1,"Good",IF(BE7&lt;-1,"Evil","Neutral"))</f>
        <v>Evil</v>
      </c>
      <c r="BG7" s="36" t="s">
        <v>93</v>
      </c>
      <c r="BH7">
        <f ca="1">IF(AD4="Dwarf",2,IF(AD4="Half-Elf",-(0.5*BJ7),IF(AD5="Wood",2,IF(AD5="High",2,IF(AD5="Dark",-2,IF(AD4="Halfling",2,IF(AD4="Gnome",2,IF(AD4="Half-Orc",-1,IF(AD4="Teifling",-1,IF(AD4="Dragonborn",RANDBETWEEN(-5,5),0))))))))))</f>
        <v>2</v>
      </c>
      <c r="BI7">
        <f>IF(AD6="Monk",-(0.5*BJ7),IF(AD6="Rogue",-(0.5*BJ7),IF(AD6="Barbarian",-(0.5*BJ7),IF(AD6="Druid",-(0.5*(BH7+BJ7)),IF(AD6="Wizard",-(0.3*BJ7),IF(AD6="Paladin",4,0))))))</f>
        <v>0</v>
      </c>
      <c r="BJ7">
        <f ca="1">IF(AD4="Dragonborn",BH7,ROUND(NORMINV(RAND(),0,2),0))</f>
        <v>2</v>
      </c>
      <c r="BK7">
        <f ca="1">BH7+BI7+BJ7</f>
        <v>4</v>
      </c>
      <c r="BL7" t="str">
        <f ca="1">IF(BK7&gt;1,"Good",IF(BK7&lt;-1,"Evil","Neutral"))</f>
        <v>Good</v>
      </c>
    </row>
    <row r="8" spans="2:64" ht="15" customHeight="1" x14ac:dyDescent="0.25">
      <c r="B8" s="1"/>
      <c r="C8" s="6" t="s">
        <v>0</v>
      </c>
      <c r="D8" s="7" t="str">
        <f ca="1">AN6</f>
        <v>Chaotic</v>
      </c>
      <c r="E8" s="6" t="str">
        <f ca="1">AN7</f>
        <v>Neutral</v>
      </c>
      <c r="F8" s="26"/>
      <c r="G8" s="31"/>
      <c r="H8" s="12"/>
      <c r="I8" s="6" t="s">
        <v>0</v>
      </c>
      <c r="J8" s="7" t="str">
        <f ca="1">AT6</f>
        <v>Chaotic</v>
      </c>
      <c r="K8" s="6" t="str">
        <f ca="1">AT7</f>
        <v>Good</v>
      </c>
      <c r="L8" s="26"/>
      <c r="M8" s="31"/>
      <c r="N8" s="12"/>
      <c r="O8" s="6" t="s">
        <v>0</v>
      </c>
      <c r="P8" s="7" t="str">
        <f ca="1">AZ6</f>
        <v>Neutral</v>
      </c>
      <c r="Q8" s="6" t="str">
        <f ca="1">AZ7</f>
        <v>Neutral</v>
      </c>
      <c r="R8" s="26"/>
      <c r="S8" s="31"/>
      <c r="T8" s="12"/>
      <c r="U8" s="6" t="s">
        <v>0</v>
      </c>
      <c r="V8" s="7" t="str">
        <f ca="1">BF6</f>
        <v>Lawful</v>
      </c>
      <c r="W8" s="6" t="str">
        <f ca="1">BF7</f>
        <v>Evil</v>
      </c>
      <c r="X8" s="2"/>
      <c r="AB8" s="12"/>
      <c r="AC8" s="6" t="s">
        <v>0</v>
      </c>
      <c r="AD8" s="6" t="str">
        <f ca="1">BL6</f>
        <v>Lawful</v>
      </c>
      <c r="AE8" s="6" t="str">
        <f ca="1">BL7</f>
        <v>Good</v>
      </c>
      <c r="AF8" s="2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</row>
    <row r="9" spans="2:64" ht="15" customHeight="1" x14ac:dyDescent="0.25">
      <c r="B9" s="1"/>
      <c r="F9" s="2"/>
      <c r="H9" s="1"/>
      <c r="I9" s="11"/>
      <c r="J9" s="14"/>
      <c r="K9" s="14"/>
      <c r="L9" s="2"/>
      <c r="N9" s="1"/>
      <c r="O9" s="11"/>
      <c r="P9" s="14"/>
      <c r="Q9" s="14"/>
      <c r="R9" s="2"/>
      <c r="T9" s="1"/>
      <c r="U9" s="11"/>
      <c r="V9" s="14"/>
      <c r="W9" s="14"/>
      <c r="X9" s="2"/>
      <c r="AB9" s="1"/>
      <c r="AC9" s="11"/>
      <c r="AD9" s="14"/>
      <c r="AE9" s="14"/>
      <c r="AF9" s="2"/>
      <c r="AI9" s="28"/>
      <c r="AJ9" t="s">
        <v>44</v>
      </c>
      <c r="AK9" t="s">
        <v>121</v>
      </c>
      <c r="AL9" t="s">
        <v>122</v>
      </c>
      <c r="AM9" t="s">
        <v>123</v>
      </c>
      <c r="AN9" t="s">
        <v>124</v>
      </c>
      <c r="AO9" s="28"/>
      <c r="AP9" t="s">
        <v>44</v>
      </c>
      <c r="AQ9" t="s">
        <v>121</v>
      </c>
      <c r="AR9" t="s">
        <v>122</v>
      </c>
      <c r="AS9" t="s">
        <v>123</v>
      </c>
      <c r="AT9" t="s">
        <v>124</v>
      </c>
      <c r="AU9" s="28"/>
      <c r="AV9" t="s">
        <v>44</v>
      </c>
      <c r="AW9" t="s">
        <v>121</v>
      </c>
      <c r="AX9" t="s">
        <v>122</v>
      </c>
      <c r="AY9" t="s">
        <v>123</v>
      </c>
      <c r="AZ9" t="s">
        <v>124</v>
      </c>
      <c r="BA9" s="28"/>
      <c r="BB9" t="s">
        <v>44</v>
      </c>
      <c r="BC9" t="s">
        <v>121</v>
      </c>
      <c r="BD9" t="s">
        <v>122</v>
      </c>
      <c r="BE9" t="s">
        <v>123</v>
      </c>
      <c r="BF9" t="s">
        <v>124</v>
      </c>
      <c r="BG9" s="28"/>
      <c r="BH9" t="s">
        <v>44</v>
      </c>
      <c r="BI9" t="s">
        <v>121</v>
      </c>
      <c r="BJ9" t="s">
        <v>122</v>
      </c>
      <c r="BK9" t="s">
        <v>123</v>
      </c>
      <c r="BL9" t="s">
        <v>124</v>
      </c>
    </row>
    <row r="10" spans="2:64" ht="15" customHeight="1" x14ac:dyDescent="0.25">
      <c r="B10" s="1"/>
      <c r="C10" s="6" t="s">
        <v>29</v>
      </c>
      <c r="D10" s="7" t="s">
        <v>40</v>
      </c>
      <c r="E10" s="6" t="str">
        <f ca="1">O78</f>
        <v>Rigid</v>
      </c>
      <c r="F10" s="2"/>
      <c r="H10" s="1"/>
      <c r="I10" s="6" t="s">
        <v>29</v>
      </c>
      <c r="J10" s="7" t="s">
        <v>40</v>
      </c>
      <c r="K10" s="6" t="str">
        <f ca="1">O79</f>
        <v>Rigid</v>
      </c>
      <c r="L10" s="2"/>
      <c r="N10" s="1"/>
      <c r="O10" s="6" t="s">
        <v>29</v>
      </c>
      <c r="P10" s="7" t="s">
        <v>40</v>
      </c>
      <c r="Q10" s="6" t="str">
        <f ca="1">O80</f>
        <v>Wild</v>
      </c>
      <c r="R10" s="2"/>
      <c r="T10" s="1"/>
      <c r="U10" s="6" t="s">
        <v>29</v>
      </c>
      <c r="V10" s="7" t="s">
        <v>40</v>
      </c>
      <c r="W10" s="6" t="str">
        <f ca="1">O81</f>
        <v>Standard</v>
      </c>
      <c r="X10" s="2"/>
      <c r="AB10" s="1"/>
      <c r="AC10" s="6" t="s">
        <v>134</v>
      </c>
      <c r="AD10" s="7"/>
      <c r="AE10" s="6"/>
      <c r="AF10" s="2"/>
      <c r="AH10" s="28" t="s">
        <v>148</v>
      </c>
      <c r="AI10" s="29" t="s">
        <v>20</v>
      </c>
      <c r="AJ10" s="21">
        <f ca="1">C11+0.01</f>
        <v>13.01</v>
      </c>
      <c r="AK10" s="22">
        <f ca="1">LARGE(AJ10:AJ15,1)</f>
        <v>13.06</v>
      </c>
      <c r="AL10" s="20">
        <f ca="1">IF(AJ10=AL11,CHOOSE(2,AJ10,AJ11,AJ12,AJ13,AJ14,AJ15),CHOOSE(1,AJ10,AJ11,AJ12,AJ13,AJ14,AJ15))</f>
        <v>13.01</v>
      </c>
      <c r="AM10" s="20">
        <f ca="1">IF(AJ10=AM13,CHOOSE(4,AJ10,AJ11,AJ12,AJ13,AJ14,AJ15),CHOOSE(1,AJ10,AJ11,AJ12,AJ13,AJ14,AJ15))</f>
        <v>13.01</v>
      </c>
      <c r="AN10" s="20">
        <f ca="1">IF(AJ10=AN14,CHOOSE(5,AJ10,AJ11,AJ12,AJ13,AJ14,AJ15),CHOOSE(1,AJ10,AJ11,AJ12,AJ13,AJ14,AJ15))</f>
        <v>13.01</v>
      </c>
      <c r="AO10" s="29" t="s">
        <v>20</v>
      </c>
      <c r="AP10" s="21">
        <f ca="1">I11+0.01</f>
        <v>14.01</v>
      </c>
      <c r="AQ10" s="22">
        <f ca="1">LARGE(AP10:AP15,1)</f>
        <v>14.01</v>
      </c>
      <c r="AR10" s="20">
        <f ca="1">IF(AP10=AR11,CHOOSE(2,AP10,AP11,AP12,AP13,AP14,AP15),CHOOSE(1,AP10,AP11,AP12,AP13,AP14,AP15))</f>
        <v>12.02</v>
      </c>
      <c r="AS10" s="20">
        <f ca="1">IF(AP10=AS13,CHOOSE(4,AP10,AP11,AP12,AP13,AP14,AP15),CHOOSE(1,AP10,AP11,AP12,AP13,AP14,AP15))</f>
        <v>13.04</v>
      </c>
      <c r="AT10" s="20">
        <f ca="1">IF(AP10=AT14,CHOOSE(5,AP10,AP11,AP12,AP13,AP14,AP15),CHOOSE(1,AP10,AP11,AP12,AP13,AP14,AP15))</f>
        <v>12.05</v>
      </c>
      <c r="AU10" s="29" t="s">
        <v>20</v>
      </c>
      <c r="AV10" s="21">
        <f ca="1">O11+0.01</f>
        <v>17.010000000000002</v>
      </c>
      <c r="AW10" s="22">
        <f ca="1">LARGE(AV10:AV15,1)</f>
        <v>17.02</v>
      </c>
      <c r="AX10" s="20">
        <f ca="1">IF(AV10=AX11,CHOOSE(2,AV10,AV11,AV12,AV13,AV14,AV15),CHOOSE(1,AV10,AV11,AV12,AV13,AV14,AV15))</f>
        <v>17.010000000000002</v>
      </c>
      <c r="AY10" s="20">
        <f ca="1">IF(AV10=AY13,CHOOSE(4,AV10,AV11,AV12,AV13,AV14,AV15),CHOOSE(1,AV10,AV11,AV12,AV13,AV14,AV15))</f>
        <v>17.010000000000002</v>
      </c>
      <c r="AZ10" s="20">
        <f ca="1">IF(AV10=AZ14,CHOOSE(5,AV10,AV11,AV12,AV13,AV14,AV15),CHOOSE(1,AV10,AV11,AV12,AV13,AV14,AV15))</f>
        <v>17.010000000000002</v>
      </c>
      <c r="BA10" s="29" t="s">
        <v>20</v>
      </c>
      <c r="BB10" s="21">
        <f ca="1">U11+0.01</f>
        <v>14.01</v>
      </c>
      <c r="BC10" s="22">
        <f ca="1">LARGE(BB10:BB15,1)</f>
        <v>14.05</v>
      </c>
      <c r="BD10" s="20">
        <f ca="1">IF(BB10=BD11,CHOOSE(2,BB10,BB11,BB12,BB13,BB14,BB15),CHOOSE(1,BB10,BB11,BB12,BB13,BB14,BB15))</f>
        <v>14.01</v>
      </c>
      <c r="BE10" s="20">
        <f ca="1">IF(BB10=BE13,CHOOSE(4,BB10,BB11,BB12,BB13,BB14,BB15),CHOOSE(1,BB10,BB11,BB12,BB13,BB14,BB15))</f>
        <v>14.01</v>
      </c>
      <c r="BF10" s="20">
        <f ca="1">IF(BB10=BF14,CHOOSE(5,BB10,BB11,BB12,BB13,BB14,BB15),CHOOSE(1,BB10,BB11,BB12,BB13,BB14,BB15))</f>
        <v>14.01</v>
      </c>
      <c r="BG10" s="29" t="s">
        <v>20</v>
      </c>
      <c r="BH10" s="21">
        <f>AC11+0.01</f>
        <v>15.01</v>
      </c>
      <c r="BI10" s="22">
        <f>LARGE(BH10:BH15,1)</f>
        <v>15.01</v>
      </c>
      <c r="BJ10" s="20">
        <f>IF(BH10=BJ11,CHOOSE(2,BH10,BH11,BH12,BH13,BH14,BH15),CHOOSE(1,BH10,BH11,BH12,BH13,BH14,BH15))</f>
        <v>14.02</v>
      </c>
      <c r="BK10" s="20">
        <f>IF(BH10=BK13,CHOOSE(4,BH10,BH11,BH12,BH13,BH14,BH15),CHOOSE(1,BH10,BH11,BH12,BH13,BH14,BH15))</f>
        <v>12.04</v>
      </c>
      <c r="BL10" s="20">
        <f>IF(BH10=BL14,CHOOSE(5,BH10,BH11,BH12,BH13,BH14,BH15),CHOOSE(1,BH10,BH11,BH12,BH13,BH14,BH15))</f>
        <v>10.050000000000001</v>
      </c>
    </row>
    <row r="11" spans="2:64" ht="15" customHeight="1" x14ac:dyDescent="0.25">
      <c r="B11" s="1"/>
      <c r="C11" s="59">
        <f ca="1">IF($E$10="Rigid",'Die Rolls'!B105,IF($E$10="Standard",'Die Rolls'!N25,IF($E$10="Wild",'Die Rolls'!N33,0)))</f>
        <v>13</v>
      </c>
      <c r="D11" s="59">
        <f ca="1">IF($E$10="Rigid",'Die Rolls'!C105,IF($E$10="Standard",'Die Rolls'!O25,IF($E$10="Wild",'Die Rolls'!O33,0)))</f>
        <v>13</v>
      </c>
      <c r="E11" s="59">
        <f ca="1">IF($E$10="Rigid",'Die Rolls'!D105,IF($E$10="Standard",'Die Rolls'!P25,IF($E$10="Wild",'Die Rolls'!P33,0)))</f>
        <v>13</v>
      </c>
      <c r="F11" s="60"/>
      <c r="G11" s="32"/>
      <c r="H11" s="61"/>
      <c r="I11" s="59">
        <f ca="1">IF($K$10="Rigid",'Die Rolls'!B108,IF($K$10="Standard",'Die Rolls'!R25,IF($K$10="Wild",'Die Rolls'!N40,0)))</f>
        <v>14</v>
      </c>
      <c r="J11" s="59">
        <f ca="1">IF($K$10="Rigid",'Die Rolls'!C108,IF($K$10="Standard",'Die Rolls'!S25,IF($K$10="Wild",'Die Rolls'!O40,0)))</f>
        <v>12</v>
      </c>
      <c r="K11" s="59">
        <f ca="1">IF($K$10="Rigid",'Die Rolls'!D108,IF($K$10="Standard",'Die Rolls'!T25,IF($K$10="Wild",'Die Rolls'!P40,0)))</f>
        <v>12</v>
      </c>
      <c r="L11" s="60"/>
      <c r="M11" s="32"/>
      <c r="N11" s="61"/>
      <c r="O11" s="59">
        <f ca="1">IF($Q$10="Rigid",'Die Rolls'!B111,IF($Q$10="Standard",'Die Rolls'!V25,IF($Q$10="Wild",'Die Rolls'!N47,0)))</f>
        <v>17</v>
      </c>
      <c r="P11" s="59">
        <f ca="1">IF($Q$10="Rigid",'Die Rolls'!C111,IF($Q$10="Standard",'Die Rolls'!W25,IF($Q$10="Wild",'Die Rolls'!O47,0)))</f>
        <v>17</v>
      </c>
      <c r="Q11" s="59">
        <f ca="1">IF($Q$10="Rigid",'Die Rolls'!D111,IF($Q$10="Standard",'Die Rolls'!X25,IF($Q$10="Wild",'Die Rolls'!P47,0)))</f>
        <v>15</v>
      </c>
      <c r="R11" s="60"/>
      <c r="S11" s="32"/>
      <c r="T11" s="61"/>
      <c r="U11" s="59">
        <f ca="1">IF($W$10="Rigid",'Die Rolls'!B114,IF($W$10="Standard",'Die Rolls'!Z25,IF($W$10="Wild",'Die Rolls'!N54,0)))</f>
        <v>14</v>
      </c>
      <c r="V11" s="59">
        <f ca="1">IF($W$10="Rigid",'Die Rolls'!C114,IF($W$10="Standard",'Die Rolls'!AA25,IF($W$10="Wild",'Die Rolls'!O54,0)))</f>
        <v>11</v>
      </c>
      <c r="W11" s="59">
        <f ca="1">IF($W$10="Rigid",'Die Rolls'!D114,IF($W$10="Standard",'Die Rolls'!AB25,IF($W$10="Wild",'Die Rolls'!P54,0)))</f>
        <v>11</v>
      </c>
      <c r="X11" s="2"/>
      <c r="AB11" s="1"/>
      <c r="AC11" s="50">
        <v>15</v>
      </c>
      <c r="AD11" s="50">
        <v>14</v>
      </c>
      <c r="AE11" s="50">
        <v>13</v>
      </c>
      <c r="AF11" s="2"/>
      <c r="AH11" s="28" t="s">
        <v>169</v>
      </c>
      <c r="AI11" s="29" t="s">
        <v>21</v>
      </c>
      <c r="AJ11" s="21">
        <f ca="1">D11+0.02</f>
        <v>13.02</v>
      </c>
      <c r="AK11" s="20">
        <f ca="1">IF(AJ11=AK10,CHOOSE(1,AJ10,AJ11,AJ12,AJ13,AJ14,AJ15),CHOOSE(2,AJ10,AJ11,AJ12,AJ13,AJ14,AJ15))</f>
        <v>13.02</v>
      </c>
      <c r="AL11" s="22">
        <f ca="1">LARGE(AJ10:AJ15,1)</f>
        <v>13.06</v>
      </c>
      <c r="AM11" s="20">
        <f ca="1">IF(AJ11=AM13,CHOOSE(4,AJ10,AJ11,AJ12,AJ13,AJ14,AJ15),CHOOSE(2,AJ10,AJ11,AJ12,AJ13,AJ14,AJ15))</f>
        <v>13.02</v>
      </c>
      <c r="AN11" s="20">
        <f ca="1">IF(AJ11=AN14,CHOOSE(5,AJ10,AJ11,AJ12,AJ13,AJ14,AJ15),CHOOSE(2,AJ10,AJ11,AJ12,AJ13,AJ14,AJ15))</f>
        <v>13.02</v>
      </c>
      <c r="AO11" s="29" t="s">
        <v>21</v>
      </c>
      <c r="AP11" s="21">
        <f ca="1">J11+0.02</f>
        <v>12.02</v>
      </c>
      <c r="AQ11" s="20">
        <f ca="1">IF(AP11=AQ10,CHOOSE(1,AP10,AP11,AP12,AP13,AP14,AP15),CHOOSE(2,AP10,AP11,AP12,AP13,AP14,AP15))</f>
        <v>12.02</v>
      </c>
      <c r="AR11" s="22">
        <f ca="1">LARGE(AP10:AP15,1)</f>
        <v>14.01</v>
      </c>
      <c r="AS11" s="20">
        <f ca="1">IF(AP11=AS13,CHOOSE(4,AP10,AP11,AP12,AP13,AP14,AP15),CHOOSE(2,AP10,AP11,AP12,AP13,AP14,AP15))</f>
        <v>12.02</v>
      </c>
      <c r="AT11" s="20">
        <f ca="1">IF(AP11=AT14,CHOOSE(5,AP10,AP11,AP12,AP13,AP14,AP15),CHOOSE(2,AP10,AP11,AP12,AP13,AP14,AP15))</f>
        <v>12.02</v>
      </c>
      <c r="AU11" s="29" t="s">
        <v>21</v>
      </c>
      <c r="AV11" s="21">
        <f ca="1">P11+0.02</f>
        <v>17.02</v>
      </c>
      <c r="AW11" s="20">
        <f ca="1">IF(AV11=AW10,CHOOSE(1,AV10,AV11,AV12,AV13,AV14,AV15),CHOOSE(2,AV10,AV11,AV12,AV13,AV14,AV15))</f>
        <v>17.010000000000002</v>
      </c>
      <c r="AX11" s="22">
        <f ca="1">LARGE(AV10:AV15,1)</f>
        <v>17.02</v>
      </c>
      <c r="AY11" s="20">
        <f ca="1">IF(AV11=AY13,CHOOSE(4,AV10,AV11,AV12,AV13,AV14,AV15),CHOOSE(2,AV10,AV11,AV12,AV13,AV14,AV15))</f>
        <v>5.04</v>
      </c>
      <c r="AZ11" s="20">
        <f ca="1">IF(AV11=AZ14,CHOOSE(5,AV10,AV11,AV12,AV13,AV14,AV15),CHOOSE(2,AV10,AV11,AV12,AV13,AV14,AV15))</f>
        <v>7.05</v>
      </c>
      <c r="BA11" s="29" t="s">
        <v>21</v>
      </c>
      <c r="BB11" s="21">
        <f ca="1">V11+0.02</f>
        <v>11.02</v>
      </c>
      <c r="BC11" s="20">
        <f ca="1">IF(BB11=BC10,CHOOSE(1,BB10,BB11,BB12,BB13,BB14,BB15),CHOOSE(2,BB10,BB11,BB12,BB13,BB14,BB15))</f>
        <v>11.02</v>
      </c>
      <c r="BD11" s="22">
        <f ca="1">LARGE(BB10:BB15,1)</f>
        <v>14.05</v>
      </c>
      <c r="BE11" s="20">
        <f ca="1">IF(BB11=BE13,CHOOSE(4,BB10,BB11,BB12,BB13,BB14,BB15),CHOOSE(2,BB10,BB11,BB12,BB13,BB14,BB15))</f>
        <v>11.02</v>
      </c>
      <c r="BF11" s="20">
        <f ca="1">IF(BB11=BF14,CHOOSE(5,BB10,BB11,BB12,BB13,BB14,BB15),CHOOSE(2,BB10,BB11,BB12,BB13,BB14,BB15))</f>
        <v>11.02</v>
      </c>
      <c r="BG11" s="29" t="s">
        <v>21</v>
      </c>
      <c r="BH11" s="21">
        <f>AD11+0.02</f>
        <v>14.02</v>
      </c>
      <c r="BI11" s="20">
        <f>IF(BH11=BI10,CHOOSE(1,BH10,BH11,BH12,BH13,BH14,BH15),CHOOSE(2,BH10,BH11,BH12,BH13,BH14,BH15))</f>
        <v>14.02</v>
      </c>
      <c r="BJ11" s="22">
        <f>LARGE(BH10:BH15,1)</f>
        <v>15.01</v>
      </c>
      <c r="BK11" s="20">
        <f>IF(BH11=BK13,CHOOSE(4,BH10,BH11,BH12,BH13,BH14,BH15),CHOOSE(2,BH10,BH11,BH12,BH13,BH14,BH15))</f>
        <v>14.02</v>
      </c>
      <c r="BL11" s="20">
        <f>IF(BH11=BL14,CHOOSE(5,BH10,BH11,BH12,BH13,BH14,BH15),CHOOSE(2,BH10,BH11,BH12,BH13,BH14,BH15))</f>
        <v>14.02</v>
      </c>
    </row>
    <row r="12" spans="2:64" ht="15" customHeight="1" x14ac:dyDescent="0.25">
      <c r="B12" s="1"/>
      <c r="C12" s="59">
        <f ca="1">IF($E$10="Rigid",'Die Rolls'!B106,IF($E$10="Standard",'Die Rolls'!N26,IF($E$10="Wild",'Die Rolls'!N34,0)))</f>
        <v>10</v>
      </c>
      <c r="D12" s="59">
        <f ca="1">IF($E$10="Rigid",'Die Rolls'!C106,IF($E$10="Standard",'Die Rolls'!O26,IF($E$10="Wild",'Die Rolls'!O34,0)))</f>
        <v>13</v>
      </c>
      <c r="E12" s="59">
        <f ca="1">IF($E$10="Rigid",'Die Rolls'!D106,IF($E$10="Standard",'Die Rolls'!P26,IF($E$10="Wild",'Die Rolls'!P34,0)))</f>
        <v>13</v>
      </c>
      <c r="F12" s="60"/>
      <c r="G12" s="32"/>
      <c r="H12" s="61"/>
      <c r="I12" s="59">
        <f ca="1">IF($K$10="Rigid",'Die Rolls'!B109,IF($K$10="Standard",'Die Rolls'!R26,IF($K$10="Wild",'Die Rolls'!N41,0)))</f>
        <v>13</v>
      </c>
      <c r="J12" s="59">
        <f ca="1">IF($K$10="Rigid",'Die Rolls'!C109,IF($K$10="Standard",'Die Rolls'!S26,IF($K$10="Wild",'Die Rolls'!O41,0)))</f>
        <v>12</v>
      </c>
      <c r="K12" s="59">
        <f ca="1">IF($K$10="Rigid",'Die Rolls'!D109,IF($K$10="Standard",'Die Rolls'!T26,IF($K$10="Wild",'Die Rolls'!P41,0)))</f>
        <v>11</v>
      </c>
      <c r="L12" s="60"/>
      <c r="M12" s="32"/>
      <c r="N12" s="61"/>
      <c r="O12" s="59">
        <f ca="1">IF($Q$10="Rigid",'Die Rolls'!B112,IF($Q$10="Standard",'Die Rolls'!V26,IF($Q$10="Wild",'Die Rolls'!N48,0)))</f>
        <v>5</v>
      </c>
      <c r="P12" s="59">
        <f ca="1">IF($Q$10="Rigid",'Die Rolls'!C112,IF($Q$10="Standard",'Die Rolls'!W26,IF($Q$10="Wild",'Die Rolls'!O48,0)))</f>
        <v>7</v>
      </c>
      <c r="Q12" s="59">
        <f ca="1">IF($Q$10="Rigid",'Die Rolls'!D112,IF($Q$10="Standard",'Die Rolls'!X26,IF($Q$10="Wild",'Die Rolls'!P48,0)))</f>
        <v>5</v>
      </c>
      <c r="R12" s="62"/>
      <c r="S12" s="32"/>
      <c r="T12" s="61"/>
      <c r="U12" s="59">
        <f ca="1">IF($W$10="Rigid",'Die Rolls'!B115,IF($W$10="Standard",'Die Rolls'!Z26,IF($W$10="Wild",'Die Rolls'!N55,0)))</f>
        <v>13</v>
      </c>
      <c r="V12" s="59">
        <f ca="1">IF($W$10="Rigid",'Die Rolls'!C115,IF($W$10="Standard",'Die Rolls'!AA26,IF($W$10="Wild",'Die Rolls'!O55,0)))</f>
        <v>14</v>
      </c>
      <c r="W12" s="59">
        <f ca="1">IF($W$10="Rigid",'Die Rolls'!D115,IF($W$10="Standard",'Die Rolls'!AB26,IF($W$10="Wild",'Die Rolls'!P55,0)))</f>
        <v>8</v>
      </c>
      <c r="X12" s="13"/>
      <c r="AB12" s="1"/>
      <c r="AC12" s="50">
        <v>12</v>
      </c>
      <c r="AD12" s="50">
        <v>10</v>
      </c>
      <c r="AE12" s="50">
        <v>8</v>
      </c>
      <c r="AF12" s="2"/>
      <c r="AH12" s="28" t="s">
        <v>149</v>
      </c>
      <c r="AI12" s="29" t="s">
        <v>22</v>
      </c>
      <c r="AJ12" s="21">
        <f ca="1">E11+0.03</f>
        <v>13.03</v>
      </c>
      <c r="AK12" s="20">
        <f ca="1">IF(AJ12=AK10,CHOOSE(1,AJ10,AJ11,AJ12,AJ13,AJ14,AJ15),CHOOSE(3,AJ10,AJ11,AJ12,AJ13,AJ14,AJ15))</f>
        <v>13.03</v>
      </c>
      <c r="AL12" s="20">
        <f ca="1">IF(AL11=AJ12,CHOOSE(2,AJ10,AJ11,AJ12,AJ13,AJ14,AJ15),CHOOSE(3,AJ10,AJ11,AJ12,AJ13,AJ14,AJ15))</f>
        <v>13.03</v>
      </c>
      <c r="AM12" s="20">
        <f ca="1">IF(AJ12=AM13,CHOOSE(4,AJ10,AJ11,AJ12,AJ13,AJ14,AJ15),CHOOSE(3,AJ10,AJ11,AJ12,AJ13,AJ14,AJ15))</f>
        <v>13.03</v>
      </c>
      <c r="AN12" s="20">
        <f ca="1">IF(AJ12=AN14,CHOOSE(5,AJ10,AJ11,AJ12,AJ13,AJ14,AJ15),CHOOSE(3,AJ10,AJ11,AJ12,AJ13,AJ14,AJ15))</f>
        <v>13.03</v>
      </c>
      <c r="AO12" s="29" t="s">
        <v>22</v>
      </c>
      <c r="AP12" s="21">
        <f ca="1">K11+0.03</f>
        <v>12.03</v>
      </c>
      <c r="AQ12" s="20">
        <f ca="1">IF(AP12=AQ10,CHOOSE(1,AP10,AP11,AP12,AP13,AP14,AP15),CHOOSE(3,AP10,AP11,AP12,AP13,AP14,AP15))</f>
        <v>12.03</v>
      </c>
      <c r="AR12" s="20">
        <f ca="1">IF(AR11=AP12,CHOOSE(2,AP10,AP11,AP12,AP13,AP14,AP15),CHOOSE(3,AP10,AP11,AP12,AP13,AP14,AP15))</f>
        <v>12.03</v>
      </c>
      <c r="AS12" s="20">
        <f ca="1">IF(AP12=AS13,CHOOSE(4,AP10,AP11,AP12,AP13,AP14,AP15),CHOOSE(3,AP10,AP11,AP12,AP13,AP14,AP15))</f>
        <v>12.03</v>
      </c>
      <c r="AT12" s="20">
        <f ca="1">IF(AP12=AT14,CHOOSE(5,AP10,AP11,AP12,AP13,AP14,AP15),CHOOSE(3,AP10,AP11,AP12,AP13,AP14,AP15))</f>
        <v>12.03</v>
      </c>
      <c r="AU12" s="29" t="s">
        <v>22</v>
      </c>
      <c r="AV12" s="21">
        <f ca="1">Q11+0.03</f>
        <v>15.03</v>
      </c>
      <c r="AW12" s="20">
        <f ca="1">IF(AV12=AW10,CHOOSE(1,AV10,AV11,AV12,AV13,AV14,AV15),CHOOSE(3,AV10,AV11,AV12,AV13,AV14,AV15))</f>
        <v>15.03</v>
      </c>
      <c r="AX12" s="20">
        <f ca="1">IF(AX11=AV12,CHOOSE(2,AV10,AV11,AV12,AV13,AV14,AV15),CHOOSE(3,AV10,AV11,AV12,AV13,AV14,AV15))</f>
        <v>15.03</v>
      </c>
      <c r="AY12" s="20">
        <f ca="1">IF(AV12=AY13,CHOOSE(4,AV10,AV11,AV12,AV13,AV14,AV15),CHOOSE(3,AV10,AV11,AV12,AV13,AV14,AV15))</f>
        <v>15.03</v>
      </c>
      <c r="AZ12" s="20">
        <f ca="1">IF(AV12=AZ14,CHOOSE(5,AV10,AV11,AV12,AV13,AV14,AV15),CHOOSE(3,AV10,AV11,AV12,AV13,AV14,AV15))</f>
        <v>15.03</v>
      </c>
      <c r="BA12" s="29" t="s">
        <v>22</v>
      </c>
      <c r="BB12" s="21">
        <f ca="1">W11+0.03</f>
        <v>11.03</v>
      </c>
      <c r="BC12" s="20">
        <f ca="1">IF(BB12=BC10,CHOOSE(1,BB10,BB11,BB12,BB13,BB14,BB15),CHOOSE(3,BB10,BB11,BB12,BB13,BB14,BB15))</f>
        <v>11.03</v>
      </c>
      <c r="BD12" s="20">
        <f ca="1">IF(BD11=BB12,CHOOSE(2,BB10,BB11,BB12,BB13,BB14,BB15),CHOOSE(3,BB10,BB11,BB12,BB13,BB14,BB15))</f>
        <v>11.03</v>
      </c>
      <c r="BE12" s="20">
        <f ca="1">IF(BB12=BE13,CHOOSE(4,BB10,BB11,BB12,BB13,BB14,BB15),CHOOSE(3,BB10,BB11,BB12,BB13,BB14,BB15))</f>
        <v>11.03</v>
      </c>
      <c r="BF12" s="20">
        <f ca="1">IF(BB12=BF14,CHOOSE(5,BB10,BB11,BB12,BB13,BB14,BB15),CHOOSE(3,BB10,BB11,BB12,BB13,BB14,BB15))</f>
        <v>11.03</v>
      </c>
      <c r="BG12" s="29" t="s">
        <v>22</v>
      </c>
      <c r="BH12" s="21">
        <f>AE11+0.03</f>
        <v>13.03</v>
      </c>
      <c r="BI12" s="20">
        <f>IF(BH12=BI10,CHOOSE(1,BH10,BH11,BH12,BH13,BH14,BH15),CHOOSE(3,BH10,BH11,BH12,BH13,BH14,BH15))</f>
        <v>13.03</v>
      </c>
      <c r="BJ12" s="20">
        <f>IF(BJ11=BH12,CHOOSE(2,BH10,BH11,BH12,BH13,BH14,BH15),CHOOSE(3,BH10,BH11,BH12,BH13,BH14,BH15))</f>
        <v>13.03</v>
      </c>
      <c r="BK12" s="20">
        <f>IF(BH12=BK13,CHOOSE(4,BH10,BH11,BH12,BH13,BH14,BH15),CHOOSE(3,BH10,BH11,BH12,BH13,BH14,BH15))</f>
        <v>13.03</v>
      </c>
      <c r="BL12" s="20">
        <f>IF(BH12=BL14,CHOOSE(5,BH10,BH11,BH12,BH13,BH14,BH15),CHOOSE(3,BH10,BH11,BH12,BH13,BH14,BH15))</f>
        <v>13.03</v>
      </c>
    </row>
    <row r="13" spans="2:64" ht="15" customHeight="1" x14ac:dyDescent="0.25">
      <c r="B13" s="1"/>
      <c r="F13" s="2"/>
      <c r="H13" s="1"/>
      <c r="L13" s="2"/>
      <c r="N13" s="1"/>
      <c r="R13" s="13"/>
      <c r="T13" s="1"/>
      <c r="X13" s="13"/>
      <c r="AB13" s="1"/>
      <c r="AC13"/>
      <c r="AD13"/>
      <c r="AE13"/>
      <c r="AF13" s="13"/>
      <c r="AH13" s="28" t="s">
        <v>150</v>
      </c>
      <c r="AI13" s="29" t="s">
        <v>23</v>
      </c>
      <c r="AJ13" s="21">
        <f ca="1">C12+0.04</f>
        <v>10.039999999999999</v>
      </c>
      <c r="AK13" s="20">
        <f ca="1">IF(AJ13=AK10,CHOOSE(1,AJ10,AJ11,AJ12,AJ13,AJ14,AJ15),CHOOSE(4,AJ10,AJ11,AJ12,AJ13,AJ14,AJ15))</f>
        <v>10.039999999999999</v>
      </c>
      <c r="AL13" s="20">
        <f ca="1">IF(AL11=AJ13,CHOOSE(2,AJ10,AJ11,AJ12,AJ13,AJ14,AJ15),CHOOSE(4,AJ10,AJ11,AJ12,AJ13,AJ14,AJ15))</f>
        <v>10.039999999999999</v>
      </c>
      <c r="AM13" s="22">
        <f ca="1">LARGE(AJ10:AJ15,1)</f>
        <v>13.06</v>
      </c>
      <c r="AN13" s="20">
        <f ca="1">IF(AJ13=AN14,CHOOSE(5,AJ10,AJ11,AJ12,AJ13,AJ14,AJ15),CHOOSE(4,AJ10,AJ11,AJ12,AJ13,AJ14,AJ15))</f>
        <v>10.039999999999999</v>
      </c>
      <c r="AO13" s="29" t="s">
        <v>23</v>
      </c>
      <c r="AP13" s="21">
        <f ca="1">I12+0.04</f>
        <v>13.04</v>
      </c>
      <c r="AQ13" s="20">
        <f ca="1">IF(AP13=AQ10,CHOOSE(1,AP10,AP11,AP12,AP13,AP14,AP15),CHOOSE(4,AP10,AP11,AP12,AP13,AP14,AP15))</f>
        <v>13.04</v>
      </c>
      <c r="AR13" s="20">
        <f ca="1">IF(AR11=AP13,CHOOSE(2,AP10,AP11,AP12,AP13,AP14,AP15),CHOOSE(4,AP10,AP11,AP12,AP13,AP14,AP15))</f>
        <v>13.04</v>
      </c>
      <c r="AS13" s="22">
        <f ca="1">LARGE(AP10:AP15,1)</f>
        <v>14.01</v>
      </c>
      <c r="AT13" s="20">
        <f ca="1">IF(AP13=AT14,CHOOSE(5,AP10,AP11,AP12,AP13,AP14,AP15),CHOOSE(4,AP10,AP11,AP12,AP13,AP14,AP15))</f>
        <v>13.04</v>
      </c>
      <c r="AU13" s="29" t="s">
        <v>23</v>
      </c>
      <c r="AV13" s="21">
        <f ca="1">O12+0.04</f>
        <v>5.04</v>
      </c>
      <c r="AW13" s="20">
        <f ca="1">IF(AV13=AW10,CHOOSE(1,AV10,AV11,AV12,AV13,AV14,AV15),CHOOSE(4,AV10,AV11,AV12,AV13,AV14,AV15))</f>
        <v>5.04</v>
      </c>
      <c r="AX13" s="20">
        <f ca="1">IF(AX11=AV13,CHOOSE(2,AV10,AV11,AV12,AV13,AV14,AV15),CHOOSE(4,AV10,AV11,AV12,AV13,AV14,AV15))</f>
        <v>5.04</v>
      </c>
      <c r="AY13" s="22">
        <f ca="1">LARGE(AV10:AV15,1)</f>
        <v>17.02</v>
      </c>
      <c r="AZ13" s="20">
        <f ca="1">IF(AV13=AZ14,CHOOSE(5,AV10,AV11,AV12,AV13,AV14,AV15),CHOOSE(4,AV10,AV11,AV12,AV13,AV14,AV15))</f>
        <v>5.04</v>
      </c>
      <c r="BA13" s="29" t="s">
        <v>23</v>
      </c>
      <c r="BB13" s="21">
        <f ca="1">U12+0.04</f>
        <v>13.04</v>
      </c>
      <c r="BC13" s="20">
        <f ca="1">IF(BB13=BC10,CHOOSE(1,BB10,BB11,BB12,BB13,BB14,BB15),CHOOSE(4,BB10,BB11,BB12,BB13,BB14,BB15))</f>
        <v>13.04</v>
      </c>
      <c r="BD13" s="20">
        <f ca="1">IF(BD11=BB13,CHOOSE(2,BB10,BB11,BB12,BB13,BB14,BB15),CHOOSE(4,BB10,BB11,BB12,BB13,BB14,BB15))</f>
        <v>13.04</v>
      </c>
      <c r="BE13" s="22">
        <f ca="1">LARGE(BB10:BB15,1)</f>
        <v>14.05</v>
      </c>
      <c r="BF13" s="20">
        <f ca="1">IF(BB13=BF14,CHOOSE(5,BB10,BB11,BB12,BB13,BB14,BB15),CHOOSE(4,BB10,BB11,BB12,BB13,BB14,BB15))</f>
        <v>13.04</v>
      </c>
      <c r="BG13" s="29" t="s">
        <v>23</v>
      </c>
      <c r="BH13" s="21">
        <f>AC12+0.04</f>
        <v>12.04</v>
      </c>
      <c r="BI13" s="20">
        <f>IF(BH13=BI10,CHOOSE(1,BH10,BH11,BH12,BH13,BH14,BH15),CHOOSE(4,BH10,BH11,BH12,BH13,BH14,BH15))</f>
        <v>12.04</v>
      </c>
      <c r="BJ13" s="20">
        <f>IF(BJ11=BH13,CHOOSE(2,BH10,BH11,BH12,BH13,BH14,BH15),CHOOSE(4,BH10,BH11,BH12,BH13,BH14,BH15))</f>
        <v>12.04</v>
      </c>
      <c r="BK13" s="22">
        <f>LARGE(BH10:BH15,1)</f>
        <v>15.01</v>
      </c>
      <c r="BL13" s="20">
        <f>IF(BH13=BL14,CHOOSE(5,BH10,BH11,BH12,BH13,BH14,BH15),CHOOSE(4,BH10,BH11,BH12,BH13,BH14,BH15))</f>
        <v>12.04</v>
      </c>
    </row>
    <row r="14" spans="2:64" ht="15" customHeight="1" x14ac:dyDescent="0.25">
      <c r="B14" s="16"/>
      <c r="C14" s="6" t="s">
        <v>38</v>
      </c>
      <c r="D14" s="6" t="s">
        <v>35</v>
      </c>
      <c r="E14" s="10" t="s">
        <v>30</v>
      </c>
      <c r="F14" s="18" t="s">
        <v>39</v>
      </c>
      <c r="H14" s="16"/>
      <c r="I14" s="6" t="s">
        <v>38</v>
      </c>
      <c r="J14" s="6" t="s">
        <v>35</v>
      </c>
      <c r="K14" s="10" t="s">
        <v>30</v>
      </c>
      <c r="L14" s="18" t="s">
        <v>39</v>
      </c>
      <c r="N14" s="16"/>
      <c r="O14" s="6" t="s">
        <v>38</v>
      </c>
      <c r="P14" s="6" t="s">
        <v>35</v>
      </c>
      <c r="Q14" s="10" t="s">
        <v>30</v>
      </c>
      <c r="R14" s="18" t="s">
        <v>39</v>
      </c>
      <c r="T14" s="16"/>
      <c r="U14" s="6" t="s">
        <v>38</v>
      </c>
      <c r="V14" s="6" t="s">
        <v>35</v>
      </c>
      <c r="W14" s="10" t="s">
        <v>30</v>
      </c>
      <c r="X14" s="18" t="s">
        <v>39</v>
      </c>
      <c r="AB14" s="16"/>
      <c r="AC14" s="6" t="s">
        <v>38</v>
      </c>
      <c r="AD14" s="6" t="s">
        <v>35</v>
      </c>
      <c r="AE14" s="10" t="s">
        <v>30</v>
      </c>
      <c r="AF14" s="18" t="s">
        <v>39</v>
      </c>
      <c r="AI14" s="29" t="s">
        <v>24</v>
      </c>
      <c r="AJ14" s="21">
        <f ca="1">D12+0.05</f>
        <v>13.05</v>
      </c>
      <c r="AK14" s="20">
        <f ca="1">IF(AJ14=AK10,CHOOSE(1,AJ10,AJ11,AJ12,AJ13,AJ14,AJ15),CHOOSE(5,AJ10,AJ11,AJ12,AJ13,AJ14,AJ15))</f>
        <v>13.05</v>
      </c>
      <c r="AL14" s="20">
        <f ca="1">IF(AL11=AJ14,CHOOSE(2,AJ10,AJ11,AJ12,AJ13,AJ14,AJ15),CHOOSE(5,AJ10,AJ11,AJ12,AJ13,AJ14,AJ15))</f>
        <v>13.05</v>
      </c>
      <c r="AM14" s="20">
        <f ca="1">IF(AJ14=AM13,CHOOSE(4,AJ10,AJ11,AJ12,AJ13,AJ14,AJ15),CHOOSE(5,AJ10,AJ11,AJ12,AJ13,AJ14,AJ15))</f>
        <v>13.05</v>
      </c>
      <c r="AN14" s="22">
        <f ca="1">LARGE(AJ10:AJ15,1)</f>
        <v>13.06</v>
      </c>
      <c r="AO14" s="29" t="s">
        <v>24</v>
      </c>
      <c r="AP14" s="21">
        <f ca="1">J12+0.05</f>
        <v>12.05</v>
      </c>
      <c r="AQ14" s="20">
        <f ca="1">IF(AP14=AQ10,CHOOSE(1,AP10,AP11,AP12,AP13,AP14,AP15),CHOOSE(5,AP10,AP11,AP12,AP13,AP14,AP15))</f>
        <v>12.05</v>
      </c>
      <c r="AR14" s="20">
        <f ca="1">IF(AR11=AP14,CHOOSE(2,AP10,AP11,AP12,AP13,AP14,AP15),CHOOSE(5,AP10,AP11,AP12,AP13,AP14,AP15))</f>
        <v>12.05</v>
      </c>
      <c r="AS14" s="20">
        <f ca="1">IF(AP14=AS13,CHOOSE(4,AP10,AP11,AP12,AP13,AP14,AP15),CHOOSE(5,AP10,AP11,AP12,AP13,AP14,AP15))</f>
        <v>12.05</v>
      </c>
      <c r="AT14" s="22">
        <f ca="1">LARGE(AP10:AP15,1)</f>
        <v>14.01</v>
      </c>
      <c r="AU14" s="29" t="s">
        <v>24</v>
      </c>
      <c r="AV14" s="21">
        <f ca="1">P12+0.05</f>
        <v>7.05</v>
      </c>
      <c r="AW14" s="20">
        <f ca="1">IF(AV14=AW10,CHOOSE(1,AV10,AV11,AV12,AV13,AV14,AV15),CHOOSE(5,AV10,AV11,AV12,AV13,AV14,AV15))</f>
        <v>7.05</v>
      </c>
      <c r="AX14" s="20">
        <f ca="1">IF(AX11=AV14,CHOOSE(2,AV10,AV11,AV12,AV13,AV14,AV15),CHOOSE(5,AV10,AV11,AV12,AV13,AV14,AV15))</f>
        <v>7.05</v>
      </c>
      <c r="AY14" s="20">
        <f ca="1">IF(AV14=AY13,CHOOSE(4,AV10,AV11,AV12,AV13,AV14,AV15),CHOOSE(5,AV10,AV11,AV12,AV13,AV14,AV15))</f>
        <v>7.05</v>
      </c>
      <c r="AZ14" s="22">
        <f ca="1">LARGE(AV10:AV15,1)</f>
        <v>17.02</v>
      </c>
      <c r="BA14" s="29" t="s">
        <v>24</v>
      </c>
      <c r="BB14" s="21">
        <f ca="1">V12+0.05</f>
        <v>14.05</v>
      </c>
      <c r="BC14" s="20">
        <f ca="1">IF(BB14=BC10,CHOOSE(1,BB10,BB11,BB12,BB13,BB14,BB15),CHOOSE(5,BB10,BB11,BB12,BB13,BB14,BB15))</f>
        <v>14.01</v>
      </c>
      <c r="BD14" s="20">
        <f ca="1">IF(BD11=BB14,CHOOSE(2,BB10,BB11,BB12,BB13,BB14,BB15),CHOOSE(5,BB10,BB11,BB12,BB13,BB14,BB15))</f>
        <v>11.02</v>
      </c>
      <c r="BE14" s="20">
        <f ca="1">IF(BB14=BE13,CHOOSE(4,BB10,BB11,BB12,BB13,BB14,BB15),CHOOSE(5,BB10,BB11,BB12,BB13,BB14,BB15))</f>
        <v>13.04</v>
      </c>
      <c r="BF14" s="22">
        <f ca="1">LARGE(BB10:BB15,1)</f>
        <v>14.05</v>
      </c>
      <c r="BG14" s="29" t="s">
        <v>24</v>
      </c>
      <c r="BH14" s="21">
        <f>AD12+0.05</f>
        <v>10.050000000000001</v>
      </c>
      <c r="BI14" s="20">
        <f>IF(BH14=BI10,CHOOSE(1,BH10,BH11,BH12,BH13,BH14,BH15),CHOOSE(5,BH10,BH11,BH12,BH13,BH14,BH15))</f>
        <v>10.050000000000001</v>
      </c>
      <c r="BJ14" s="20">
        <f>IF(BJ11=BH14,CHOOSE(2,BH10,BH11,BH12,BH13,BH14,BH15),CHOOSE(5,BH10,BH11,BH12,BH13,BH14,BH15))</f>
        <v>10.050000000000001</v>
      </c>
      <c r="BK14" s="20">
        <f>IF(BH14=BK13,CHOOSE(4,BH10,BH11,BH12,BH13,BH14,BH15),CHOOSE(5,BH10,BH11,BH12,BH13,BH14,BH15))</f>
        <v>10.050000000000001</v>
      </c>
      <c r="BL14" s="22">
        <f>LARGE(BH10:BH15,1)</f>
        <v>15.01</v>
      </c>
    </row>
    <row r="15" spans="2:64" ht="15" customHeight="1" x14ac:dyDescent="0.25">
      <c r="B15" s="17" t="s">
        <v>20</v>
      </c>
      <c r="C15" s="6">
        <f ca="1">IF(D4="Human",1,IF(OR(D4="Dragonborn",D4="Half-Orc"),2,IF(D4="Half-Elf",AL18,IF(D5="Mountain",2,0))))</f>
        <v>1</v>
      </c>
      <c r="D15" s="23">
        <f ca="1">IF(D6="Rogue",AL10,IF(D6="Ranger",AL10,IF(D6="Monk",AL10,IF(D6="Fighter (DEX)",AL10,IF(D6="Cleric",AN10,IF(D6="Druid",AN10,IF(D6="Fighter (STR)",AK10,IF(D6="Barbarian",AK10,IF(D6="Paladin",AK10,IF(D6="Wizard",AM10,IF(D6="Bard",AK17,IF(D6="Sorceror",AK17,IF(D6="Warlock",AK17,0)))))))))))))</f>
        <v>13.01</v>
      </c>
      <c r="E15" s="24">
        <f ca="1">C15+ROUNDDOWN(D15,0)</f>
        <v>14</v>
      </c>
      <c r="F15" s="19">
        <f ca="1">IF(E15&lt;10,ROUNDUP(((E15-10)/2),0),ROUNDDOWN(((E15-10)/2),0))</f>
        <v>2</v>
      </c>
      <c r="H15" s="17" t="s">
        <v>20</v>
      </c>
      <c r="I15" s="6">
        <f ca="1">IF(J4="Human",1,IF(OR(J4="Dragonborn",J4="Half-Orc"),2,IF(J4="Half-Elf",AR18,IF(J5="Mountain",2,0))))</f>
        <v>2</v>
      </c>
      <c r="J15" s="23">
        <f ca="1">IF(J6="Rogue",AR10,IF(J6="Ranger",AR10,IF(J6="Monk",AR10,IF(J6="Fighter (DEX)",AR10,IF(J6="Cleric",AT10,IF(J6="Druid",AT10,IF(J6="Fighter (STR)",AQ10,IF(J6="Barbarian",AQ10,IF(J6="Paladin",AQ10,IF(J6="Wizard",AS10,IF(J6="Bard",AQ17,IF(J6="Sorceror",AQ17,IF(J6="Warlock",AQ17,0)))))))))))))</f>
        <v>14.01</v>
      </c>
      <c r="K15" s="24">
        <f ca="1">I15+ROUNDDOWN(J15,0)</f>
        <v>16</v>
      </c>
      <c r="L15" s="19">
        <f ca="1">IF(K15&lt;10,ROUNDUP(((K15-10)/2),0),ROUNDDOWN(((K15-10)/2),0))</f>
        <v>3</v>
      </c>
      <c r="N15" s="17" t="s">
        <v>20</v>
      </c>
      <c r="O15" s="6">
        <f ca="1">IF(P4="Human",1,IF(OR(P4="Dragonborn",P4="Half-Orc"),2,IF(P4="Half-Elf",AX18,IF(P5="Mountain",2,0))))</f>
        <v>0</v>
      </c>
      <c r="P15" s="23">
        <f ca="1">IF(P6="Rogue",AX10,IF(P6="Ranger",AX10,IF(P6="Monk",AX10,IF(P6="Fighter (DEX)",AX10,IF(P6="Cleric",AZ10,IF(P6="Druid",AZ10,IF(P6="Fighter (STR)",AW10,IF(P6="Barbarian",AW10,IF(P6="Paladin",AW10,IF(P6="Wizard",AY10,IF(P6="Bard",AW17,IF(P6="Sorceror",AW17,IF(P6="Warlock",AW17,0)))))))))))))</f>
        <v>17.010000000000002</v>
      </c>
      <c r="Q15" s="24">
        <f ca="1">O15+ROUNDDOWN(P15,0)</f>
        <v>17</v>
      </c>
      <c r="R15" s="19">
        <f ca="1">IF(Q15&lt;10,ROUNDUP(((Q15-10)/2),0),ROUNDDOWN(((Q15-10)/2),0))</f>
        <v>3</v>
      </c>
      <c r="T15" s="17" t="s">
        <v>20</v>
      </c>
      <c r="U15" s="6">
        <f ca="1">IF(V4="Human",1,IF(OR(V4="Dragonborn",V4="Half-Orc"),2,IF(V4="Half-Elf",BD18,IF(V5="Mountain",2,0))))</f>
        <v>2</v>
      </c>
      <c r="V15" s="23">
        <f ca="1">IF(V6="Rogue",BD10,IF(V6="Ranger",BD10,IF(V6="Monk",BD10,IF(V6="Fighter (DEX)",BD10,IF(V6="Cleric",BF10,IF(V6="Druid",BF10,IF(V6="Fighter (STR)",BC10,IF(V6="Barbarian",BC10,IF(V6="Paladin",BC10,IF(V6="Wizard",BE10,IF(V6="Bard",BC17,IF(V6="Sorceror",BC17,IF(V6="Warlock",BC17,0)))))))))))))</f>
        <v>14.01</v>
      </c>
      <c r="W15" s="24">
        <f ca="1">U15+ROUNDDOWN(V15,0)</f>
        <v>16</v>
      </c>
      <c r="X15" s="19">
        <f ca="1">IF(W15&lt;10,ROUNDUP(((W15-10)/2),0),ROUNDDOWN(((W15-10)/2),0))</f>
        <v>3</v>
      </c>
      <c r="AB15" s="17" t="s">
        <v>20</v>
      </c>
      <c r="AC15" s="6">
        <f>IF(AD4="Human",1,IF(OR(AD4="Dragonborn",AD4="Half-Orc"),2,IF(AD4="Half-Elf",BJ18,IF(AD5="Mountain",2,0))))</f>
        <v>2</v>
      </c>
      <c r="AD15" s="64"/>
      <c r="AE15" s="24">
        <f>AC15+ROUNDDOWN(AD15,0)</f>
        <v>2</v>
      </c>
      <c r="AF15" s="19">
        <f>IF(AE15&lt;10,ROUNDUP(((AE15-10)/2),0),ROUNDDOWN(((AE15-10)/2),0))</f>
        <v>-4</v>
      </c>
      <c r="AI15" s="29" t="s">
        <v>25</v>
      </c>
      <c r="AJ15" s="21">
        <f ca="1">E12+0.06</f>
        <v>13.06</v>
      </c>
      <c r="AK15" s="20">
        <f ca="1">IF(AJ15=AK10,CHOOSE(1,AJ10,AJ11,AJ12,AJ13,AJ14,AJ15),CHOOSE(6,AJ10,AJ11,AJ12,AJ13,AJ14,AJ15))</f>
        <v>13.01</v>
      </c>
      <c r="AL15" s="20">
        <f ca="1">IF(AL11=AJ15,CHOOSE(2,AJ10,AJ11,AJ12,AJ13,AJ14,AJ15),CHOOSE(6,AJ10,AJ11,AJ12,AJ13,AJ14,AJ15))</f>
        <v>13.02</v>
      </c>
      <c r="AM15" s="20">
        <f ca="1">IF(AJ15=AM13,CHOOSE(4,AJ10,AJ11,AJ12,AJ13,AJ14,AJ15),CHOOSE(6,AJ10,AJ11,AJ12,AJ13,AJ14,AJ15))</f>
        <v>10.039999999999999</v>
      </c>
      <c r="AN15" s="20">
        <f ca="1">IF(AJ15=AN14,CHOOSE(5,AJ10,AJ11,AJ12,AJ13,AJ14,AJ15),CHOOSE(6,AJ10,AJ11,AJ12,AJ13,AJ14,AJ15))</f>
        <v>13.05</v>
      </c>
      <c r="AO15" s="29" t="s">
        <v>25</v>
      </c>
      <c r="AP15" s="21">
        <f ca="1">K12+0.06</f>
        <v>11.06</v>
      </c>
      <c r="AQ15" s="20">
        <f ca="1">IF(AP15=AQ10,CHOOSE(1,AP10,AP11,AP12,AP13,AP14,AP15),CHOOSE(6,AP10,AP11,AP12,AP13,AP14,AP15))</f>
        <v>11.06</v>
      </c>
      <c r="AR15" s="20">
        <f ca="1">IF(AR11=AP15,CHOOSE(2,AP10,AP11,AP12,AP13,AP14,AP15),CHOOSE(6,AP10,AP11,AP12,AP13,AP14,AP15))</f>
        <v>11.06</v>
      </c>
      <c r="AS15" s="20">
        <f ca="1">IF(AP15=AS13,CHOOSE(4,AP10,AP11,AP12,AP13,AP14,AP15),CHOOSE(6,AP10,AP11,AP12,AP13,AP14,AP15))</f>
        <v>11.06</v>
      </c>
      <c r="AT15" s="20">
        <f ca="1">IF(AP15=AT14,CHOOSE(5,AP10,AP11,AP12,AP13,AP14,AP15),CHOOSE(6,AP10,AP11,AP12,AP13,AP14,AP15))</f>
        <v>11.06</v>
      </c>
      <c r="AU15" s="29" t="s">
        <v>25</v>
      </c>
      <c r="AV15" s="21">
        <f ca="1">Q12+0.06</f>
        <v>5.0599999999999996</v>
      </c>
      <c r="AW15" s="20">
        <f ca="1">IF(AV15=AW10,CHOOSE(1,AV10,AV11,AV12,AV13,AV14,AV15),CHOOSE(6,AV10,AV11,AV12,AV13,AV14,AV15))</f>
        <v>5.0599999999999996</v>
      </c>
      <c r="AX15" s="20">
        <f ca="1">IF(AX11=AV15,CHOOSE(2,AV10,AV11,AV12,AV13,AV14,AV15),CHOOSE(6,AV10,AV11,AV12,AV13,AV14,AV15))</f>
        <v>5.0599999999999996</v>
      </c>
      <c r="AY15" s="20">
        <f ca="1">IF(AV15=AY13,CHOOSE(4,AV10,AV11,AV12,AV13,AV14,AV15),CHOOSE(6,AV10,AV11,AV12,AV13,AV14,AV15))</f>
        <v>5.0599999999999996</v>
      </c>
      <c r="AZ15" s="20">
        <f ca="1">IF(AV15=AZ14,CHOOSE(5,AV10,AV11,AV12,AV13,AV14,AV15),CHOOSE(6,AV10,AV11,AV12,AV13,AV14,AV15))</f>
        <v>5.0599999999999996</v>
      </c>
      <c r="BA15" s="29" t="s">
        <v>25</v>
      </c>
      <c r="BB15" s="21">
        <f ca="1">W12+0.06</f>
        <v>8.06</v>
      </c>
      <c r="BC15" s="20">
        <f ca="1">IF(BB15=BC10,CHOOSE(1,BB10,BB11,BB12,BB13,BB14,BB15),CHOOSE(6,BB10,BB11,BB12,BB13,BB14,BB15))</f>
        <v>8.06</v>
      </c>
      <c r="BD15" s="20">
        <f ca="1">IF(BD11=BB15,CHOOSE(2,BB10,BB11,BB12,BB13,BB14,BB15),CHOOSE(6,BB10,BB11,BB12,BB13,BB14,BB15))</f>
        <v>8.06</v>
      </c>
      <c r="BE15" s="20">
        <f ca="1">IF(BB15=BE13,CHOOSE(4,BB10,BB11,BB12,BB13,BB14,BB15),CHOOSE(6,BB10,BB11,BB12,BB13,BB14,BB15))</f>
        <v>8.06</v>
      </c>
      <c r="BF15" s="20">
        <f ca="1">IF(BB15=BF14,CHOOSE(5,BB10,BB11,BB12,BB13,BB14,BB15),CHOOSE(6,BB10,BB11,BB12,BB13,BB14,BB15))</f>
        <v>8.06</v>
      </c>
      <c r="BG15" s="29" t="s">
        <v>25</v>
      </c>
      <c r="BH15" s="21">
        <f>AE12+0.06</f>
        <v>8.06</v>
      </c>
      <c r="BI15" s="20">
        <f>IF(BH15=BI10,CHOOSE(1,BH10,BH11,BH12,BH13,BH14,BH15),CHOOSE(6,BH10,BH11,BH12,BH13,BH14,BH15))</f>
        <v>8.06</v>
      </c>
      <c r="BJ15" s="20">
        <f>IF(BJ11=BH15,CHOOSE(2,BH10,BH11,BH12,BH13,BH14,BH15),CHOOSE(6,BH10,BH11,BH12,BH13,BH14,BH15))</f>
        <v>8.06</v>
      </c>
      <c r="BK15" s="20">
        <f>IF(BH15=BK13,CHOOSE(4,BH10,BH11,BH12,BH13,BH14,BH15),CHOOSE(6,BH10,BH11,BH12,BH13,BH14,BH15))</f>
        <v>8.06</v>
      </c>
      <c r="BL15" s="20">
        <f>IF(BH15=BL14,CHOOSE(5,BH10,BH11,BH12,BH13,BH14,BH15),CHOOSE(6,BH10,BH11,BH12,BH13,BH14,BH15))</f>
        <v>8.06</v>
      </c>
    </row>
    <row r="16" spans="2:64" ht="15" customHeight="1" x14ac:dyDescent="0.25">
      <c r="B16" s="17" t="s">
        <v>21</v>
      </c>
      <c r="C16" s="6">
        <f ca="1">IF(OR(D4="Elf",D4="Halfling"),2,IF(D4="Half-Elf",AL19,IF(D4="Human",1,IF(D5="Forest",1,0))))</f>
        <v>1</v>
      </c>
      <c r="D16" s="23">
        <f ca="1">IF(D6="Rogue",AL11,IF(D6="Ranger",AL11,IF(D6="Monk",AL11,IF(D6="Fighter (DEX)",AL11,IF(D6="Cleric",AN11,IF(D6="Druid",AN11,IF(D6="Fighter (STR)",AK11,IF(D6="Barbarian",AK11,IF(D6="Paladin",AK11,IF(D6="Wizard",AM11,IF(D6="Bard",AK18,IF(D6="Sorceror",AK18,IF(D6="Warlock",AK18,0)))))))))))))</f>
        <v>13.02</v>
      </c>
      <c r="E16" s="24">
        <f t="shared" ref="E16:E20" ca="1" si="0">SUM(C16:D16)</f>
        <v>14.02</v>
      </c>
      <c r="F16" s="19">
        <f t="shared" ref="F16:F20" ca="1" si="1">IF(E16&lt;10,ROUNDUP(((E16-10)/2),0),ROUNDDOWN(((E16-10)/2),0))</f>
        <v>2</v>
      </c>
      <c r="H16" s="17" t="s">
        <v>21</v>
      </c>
      <c r="I16" s="6">
        <f ca="1">IF(OR(J4="Elf",J4="Halfling"),2,IF(J4="Half-Elf",AR19,IF(J4="Human",1,IF(J5="Forest",1,0))))</f>
        <v>0</v>
      </c>
      <c r="J16" s="23">
        <f ca="1">IF(J6="Rogue",AR11,IF(J6="Ranger",AR11,IF(J6="Monk",AR11,IF(J6="Fighter (DEX)",AR11,IF(J6="Cleric",AT11,IF(J6="Druid",AT11,IF(J6="Fighter (STR)",AQ11,IF(J6="Barbarian",AQ11,IF(J6="Paladin",AQ11,IF(J6="Wizard",AS11,IF(J6="Bard",AQ18,IF(J6="Sorceror",AQ18,IF(J6="Warlock",AQ18,0)))))))))))))</f>
        <v>12.02</v>
      </c>
      <c r="K16" s="24">
        <f t="shared" ref="K16:K20" ca="1" si="2">SUM(I16:J16)</f>
        <v>12.02</v>
      </c>
      <c r="L16" s="19">
        <f t="shared" ref="L16:L20" ca="1" si="3">IF(K16&lt;10,ROUNDUP(((K16-10)/2),0),ROUNDDOWN(((K16-10)/2),0))</f>
        <v>1</v>
      </c>
      <c r="N16" s="17" t="s">
        <v>21</v>
      </c>
      <c r="O16" s="6">
        <f ca="1">IF(OR(P4="Elf",P4="Halfling"),2,IF(P4="Half-Elf",AX19,IF(P4="Human",1,IF(P5="Forest",1,0))))</f>
        <v>1</v>
      </c>
      <c r="P16" s="23">
        <f ca="1">IF(P6="Rogue",AX11,IF(P6="Ranger",AX11,IF(P6="Monk",AX11,IF(P6="Fighter (DEX)",AX11,IF(P6="Cleric",AZ11,IF(P6="Druid",AZ11,IF(P6="Fighter (STR)",AW11,IF(P6="Barbarian",AW11,IF(P6="Paladin",AW11,IF(P6="Wizard",AY11,IF(P6="Bard",AW18,IF(P6="Sorceror",AW18,IF(P6="Warlock",AW18,0)))))))))))))</f>
        <v>17.02</v>
      </c>
      <c r="Q16" s="24">
        <f t="shared" ref="Q16:Q20" ca="1" si="4">SUM(O16:P16)</f>
        <v>18.02</v>
      </c>
      <c r="R16" s="19">
        <f t="shared" ref="R16:R20" ca="1" si="5">IF(Q16&lt;10,ROUNDUP(((Q16-10)/2),0),ROUNDDOWN(((Q16-10)/2),0))</f>
        <v>4</v>
      </c>
      <c r="T16" s="17" t="s">
        <v>21</v>
      </c>
      <c r="U16" s="6">
        <f ca="1">IF(OR(V4="Elf",V4="Halfling"),2,IF(V4="Half-Elf",BD19,IF(V4="Human",1,IF(V5="Forest",1,0))))</f>
        <v>0</v>
      </c>
      <c r="V16" s="23">
        <f ca="1">IF(V6="Rogue",BD11,IF(V6="Ranger",BD11,IF(V6="Monk",BD11,IF(V6="Fighter (DEX)",BD11,IF(V6="Cleric",BF11,IF(V6="Druid",BF11,IF(V6="Fighter (STR)",BC11,IF(V6="Barbarian",BC11,IF(V6="Paladin",BC11,IF(V6="Wizard",BE11,IF(V6="Bard",BC18,IF(V6="Sorceror",BC18,IF(V6="Warlock",BC18,0)))))))))))))</f>
        <v>14.05</v>
      </c>
      <c r="W16" s="24">
        <f t="shared" ref="W16:W20" ca="1" si="6">SUM(U16:V16)</f>
        <v>14.05</v>
      </c>
      <c r="X16" s="19">
        <f t="shared" ref="X16:X20" ca="1" si="7">IF(W16&lt;10,ROUNDUP(((W16-10)/2),0),ROUNDDOWN(((W16-10)/2),0))</f>
        <v>2</v>
      </c>
      <c r="AB16" s="17" t="s">
        <v>21</v>
      </c>
      <c r="AC16" s="6">
        <f>IF(OR(AD4="Elf",AD4="Halfling"),2,IF(AD4="Half-Elf",BJ19,IF(AD4="Human",1,IF(AD5="Forest",1,0))))</f>
        <v>0</v>
      </c>
      <c r="AD16" s="64"/>
      <c r="AE16" s="24">
        <f t="shared" ref="AE16:AE20" si="8">SUM(AC16:AD16)</f>
        <v>0</v>
      </c>
      <c r="AF16" s="19">
        <f t="shared" ref="AF16:AF20" si="9">IF(AE16&lt;10,ROUNDUP(((AE16-10)/2),0),ROUNDDOWN(((AE16-10)/2),0))</f>
        <v>-5</v>
      </c>
      <c r="AH16" s="28" t="s">
        <v>34</v>
      </c>
      <c r="AI16" s="28"/>
      <c r="AJ16" t="s">
        <v>44</v>
      </c>
      <c r="AK16" t="s">
        <v>125</v>
      </c>
      <c r="AO16" s="28"/>
      <c r="AP16" t="s">
        <v>44</v>
      </c>
      <c r="AQ16" t="s">
        <v>125</v>
      </c>
      <c r="AU16" s="28"/>
      <c r="AV16" t="s">
        <v>44</v>
      </c>
      <c r="AW16" t="s">
        <v>125</v>
      </c>
      <c r="BA16" s="28"/>
      <c r="BB16" t="s">
        <v>44</v>
      </c>
      <c r="BC16" t="s">
        <v>125</v>
      </c>
      <c r="BG16" s="28"/>
      <c r="BH16" t="s">
        <v>44</v>
      </c>
      <c r="BI16" t="s">
        <v>125</v>
      </c>
    </row>
    <row r="17" spans="1:64" ht="15" customHeight="1" x14ac:dyDescent="0.25">
      <c r="B17" s="17" t="s">
        <v>22</v>
      </c>
      <c r="C17" s="6">
        <f ca="1">IF(D4="Dwarf",2,IF(OR(D4="Human",D4="Half-Orc"),1,IF(D4="Half-Elf",AL20,IF(OR(D5="Stout",D5="Rock"),1,0))))</f>
        <v>1</v>
      </c>
      <c r="D17" s="23">
        <f ca="1">IF(D6="Rogue",AL12,IF(D6="Ranger",AL12,IF(D6="Monk",AL12,IF(D6="Fighter (DEX)",AL12,IF(D6="Cleric",AN12,IF(D6="Druid",AN12,IF(D6="Fighter (STR)",AK12,IF(D6="Barbarian",AK12,IF(D6="Paladin",AK12,IF(D6="Wizard",AM12,IF(D6="Bard",AK19,IF(D6="Sorceror",AK19,IF(D6="Warlock",AK19,0)))))))))))))</f>
        <v>13.03</v>
      </c>
      <c r="E17" s="24">
        <f t="shared" ca="1" si="0"/>
        <v>14.03</v>
      </c>
      <c r="F17" s="19">
        <f t="shared" ca="1" si="1"/>
        <v>2</v>
      </c>
      <c r="H17" s="17" t="s">
        <v>22</v>
      </c>
      <c r="I17" s="6">
        <f ca="1">IF(J4="Dwarf",2,IF(OR(J4="Human",J4="Half-Orc"),1,IF(J4="Half-Elf",AR20,IF(OR(J5="Stout",J5="Rock"),1,0))))</f>
        <v>0</v>
      </c>
      <c r="J17" s="23">
        <f ca="1">IF(J6="Rogue",AR12,IF(J6="Ranger",AR12,IF(J6="Monk",AR12,IF(J6="Fighter (DEX)",AR12,IF(J6="Cleric",AT12,IF(J6="Druid",AT12,IF(J6="Fighter (STR)",AQ12,IF(J6="Barbarian",AQ12,IF(J6="Paladin",AQ12,IF(J6="Wizard",AS12,IF(J6="Bard",AQ19,IF(J6="Sorceror",AQ19,IF(J6="Warlock",AQ19,0)))))))))))))</f>
        <v>12.03</v>
      </c>
      <c r="K17" s="24">
        <f t="shared" ca="1" si="2"/>
        <v>12.03</v>
      </c>
      <c r="L17" s="19">
        <f t="shared" ca="1" si="3"/>
        <v>1</v>
      </c>
      <c r="N17" s="17" t="s">
        <v>22</v>
      </c>
      <c r="O17" s="6">
        <f ca="1">IF(P4="Dwarf",2,IF(OR(P4="Human",P4="Half-Orc"),1,IF(P4="Half-Elf",AX20,IF(OR(P5="Stout",P5="Rock"),1,0))))</f>
        <v>0</v>
      </c>
      <c r="P17" s="23">
        <f ca="1">IF(P6="Rogue",AX12,IF(P6="Ranger",AX12,IF(P6="Monk",AX12,IF(P6="Fighter (DEX)",AX12,IF(P6="Cleric",AZ12,IF(P6="Druid",AZ12,IF(P6="Fighter (STR)",AW12,IF(P6="Barbarian",AW12,IF(P6="Paladin",AW12,IF(P6="Wizard",AY12,IF(P6="Bard",AW19,IF(P6="Sorceror",AW19,IF(P6="Warlock",AW19,0)))))))))))))</f>
        <v>15.03</v>
      </c>
      <c r="Q17" s="24">
        <f t="shared" ca="1" si="4"/>
        <v>15.03</v>
      </c>
      <c r="R17" s="19">
        <f t="shared" ca="1" si="5"/>
        <v>2</v>
      </c>
      <c r="T17" s="17" t="s">
        <v>22</v>
      </c>
      <c r="U17" s="6">
        <f ca="1">IF(V4="Dwarf",2,IF(OR(V4="Human",V4="Half-Orc"),1,IF(V4="Half-Elf",BD20,IF(OR(V5="Stout",V5="Rock"),1,0))))</f>
        <v>0</v>
      </c>
      <c r="V17" s="23">
        <f ca="1">IF(V6="Rogue",BD12,IF(V6="Ranger",BD12,IF(V6="Monk",BD12,IF(V6="Fighter (DEX)",BD12,IF(V6="Cleric",BF12,IF(V6="Druid",BF12,IF(V6="Fighter (STR)",BC12,IF(V6="Barbarian",BC12,IF(V6="Paladin",BC12,IF(V6="Wizard",BE12,IF(V6="Bard",BC19,IF(V6="Sorceror",BC19,IF(V6="Warlock",BC19,0)))))))))))))</f>
        <v>11.03</v>
      </c>
      <c r="W17" s="24">
        <f t="shared" ca="1" si="6"/>
        <v>11.03</v>
      </c>
      <c r="X17" s="19">
        <f t="shared" ca="1" si="7"/>
        <v>0</v>
      </c>
      <c r="AB17" s="17" t="s">
        <v>22</v>
      </c>
      <c r="AC17" s="6">
        <f>IF(AD4="Dwarf",2,IF(OR(AD4="Human",AD4="Half-Orc"),1,IF(AD4="Half-Elf",BJ20,IF(OR(AD5="Stout",AD5="Rock"),1,0))))</f>
        <v>0</v>
      </c>
      <c r="AD17" s="64"/>
      <c r="AE17" s="24">
        <f t="shared" si="8"/>
        <v>0</v>
      </c>
      <c r="AF17" s="19">
        <f t="shared" si="9"/>
        <v>-5</v>
      </c>
      <c r="AH17" s="28" t="s">
        <v>151</v>
      </c>
      <c r="AI17" s="29" t="s">
        <v>20</v>
      </c>
      <c r="AJ17" s="35">
        <f ca="1">AJ10</f>
        <v>13.01</v>
      </c>
      <c r="AK17" s="20">
        <f ca="1">IF(AJ17=AK22,CHOOSE(6,AJ17,AJ18,AJ19,AJ20,AJ21,AJ22),CHOOSE(1,AJ17,AJ18,AJ19,AJ20,AJ21,AJ22))</f>
        <v>13.01</v>
      </c>
      <c r="AL17" s="41" t="s">
        <v>80</v>
      </c>
      <c r="AM17" s="42"/>
      <c r="AN17" s="43"/>
      <c r="AO17" s="29" t="s">
        <v>20</v>
      </c>
      <c r="AP17" s="35">
        <f ca="1">AP10</f>
        <v>14.01</v>
      </c>
      <c r="AQ17" s="20">
        <f ca="1">IF(AP17=AQ22,CHOOSE(6,AP17,AP18,AP19,AP20,AP21,AP22),CHOOSE(1,AP17,AP18,AP19,AP20,AP21,AP22))</f>
        <v>11.06</v>
      </c>
      <c r="AR17" s="41" t="s">
        <v>80</v>
      </c>
      <c r="AS17" s="42"/>
      <c r="AT17" s="43"/>
      <c r="AU17" s="29" t="s">
        <v>20</v>
      </c>
      <c r="AV17" s="35">
        <f ca="1">AV10</f>
        <v>17.010000000000002</v>
      </c>
      <c r="AW17" s="20">
        <f ca="1">IF(AV17=AW22,CHOOSE(6,AV17,AV18,AV19,AV20,AV21,AV22),CHOOSE(1,AV17,AV18,AV19,AV20,AV21,AV22))</f>
        <v>17.010000000000002</v>
      </c>
      <c r="AX17" s="41" t="s">
        <v>80</v>
      </c>
      <c r="AY17" s="42"/>
      <c r="AZ17" s="43"/>
      <c r="BA17" s="29" t="s">
        <v>20</v>
      </c>
      <c r="BB17" s="35">
        <f ca="1">BB10</f>
        <v>14.01</v>
      </c>
      <c r="BC17" s="20">
        <f ca="1">IF(BB17=BC22,CHOOSE(6,BB17,BB18,BB19,BB20,BB21,BB22),CHOOSE(1,BB17,BB18,BB19,BB20,BB21,BB22))</f>
        <v>14.01</v>
      </c>
      <c r="BD17" s="41" t="s">
        <v>80</v>
      </c>
      <c r="BE17" s="42"/>
      <c r="BF17" s="43"/>
      <c r="BG17" s="29" t="s">
        <v>20</v>
      </c>
      <c r="BH17" s="35">
        <f>BH10</f>
        <v>15.01</v>
      </c>
      <c r="BI17" s="20">
        <f>IF(BH17=BI22,CHOOSE(6,BH17,BH18,BH19,BH20,BH21,BH22),CHOOSE(1,BH17,BH18,BH19,BH20,BH21,BH22))</f>
        <v>8.06</v>
      </c>
      <c r="BJ17" s="41" t="s">
        <v>80</v>
      </c>
      <c r="BK17" s="42"/>
      <c r="BL17" s="43"/>
    </row>
    <row r="18" spans="1:64" ht="15" customHeight="1" x14ac:dyDescent="0.25">
      <c r="B18" s="17" t="s">
        <v>23</v>
      </c>
      <c r="C18" s="6">
        <f ca="1">IF(OR(D4="Human",D4="Teifling"),1,IF(D4="Gnome",2,IF(D4="Half-Elf",AL21,IF(D5="High",1,0))))</f>
        <v>1</v>
      </c>
      <c r="D18" s="23">
        <f ca="1">IF(D6="Rogue",AL13,IF(D6="Ranger",AL13,IF(D6="Monk",AL13,IF(D6="Fighter (DEX)",AL13,IF(D6="Cleric",AN13,IF(D6="Druid",AN13,IF(D6="Fighter (STR)",AK13,IF(D6="Barbarian",AK13,IF(D6="Paladin",AK13,IF(D6="Wizard",AM13,IF(D6="Bard",AK20,IF(D6="Sorceror",AK20,IF(D6="Warlock",AK20,0)))))))))))))</f>
        <v>10.039999999999999</v>
      </c>
      <c r="E18" s="24">
        <f t="shared" ca="1" si="0"/>
        <v>11.04</v>
      </c>
      <c r="F18" s="19">
        <f t="shared" ca="1" si="1"/>
        <v>0</v>
      </c>
      <c r="H18" s="17" t="s">
        <v>23</v>
      </c>
      <c r="I18" s="6">
        <f ca="1">IF(OR(J4="Human",J4="Teifling"),1,IF(J4="Gnome",2,IF(J4="Half-Elf",AR21,IF(J5="High",1,0))))</f>
        <v>0</v>
      </c>
      <c r="J18" s="23">
        <f ca="1">IF(J6="Rogue",AR13,IF(J6="Ranger",AR13,IF(J6="Monk",AR13,IF(J6="Fighter (DEX)",AR13,IF(J6="Cleric",AT13,IF(J6="Druid",AT13,IF(J6="Fighter (STR)",AQ13,IF(J6="Barbarian",AQ13,IF(J6="Paladin",AQ13,IF(J6="Wizard",AS13,IF(J6="Bard",AQ20,IF(J6="Sorceror",AQ20,IF(J6="Warlock",AQ20,0)))))))))))))</f>
        <v>13.04</v>
      </c>
      <c r="K18" s="24">
        <f t="shared" ca="1" si="2"/>
        <v>13.04</v>
      </c>
      <c r="L18" s="19">
        <f t="shared" ca="1" si="3"/>
        <v>1</v>
      </c>
      <c r="N18" s="17" t="s">
        <v>23</v>
      </c>
      <c r="O18" s="6">
        <f ca="1">IF(OR(P4="Human",P4="Teifling"),1,IF(P4="Gnome",2,IF(P4="Half-Elf",AX21,IF(P5="High",1,0))))</f>
        <v>1</v>
      </c>
      <c r="P18" s="23">
        <f ca="1">IF(P6="Rogue",AX13,IF(P6="Ranger",AX13,IF(P6="Monk",AX13,IF(P6="Fighter (DEX)",AX13,IF(P6="Cleric",AZ13,IF(P6="Druid",AZ13,IF(P6="Fighter (STR)",AW13,IF(P6="Barbarian",AW13,IF(P6="Paladin",AW13,IF(P6="Wizard",AY13,IF(P6="Bard",AW20,IF(P6="Sorceror",AW20,IF(P6="Warlock",AW20,0)))))))))))))</f>
        <v>5.04</v>
      </c>
      <c r="Q18" s="24">
        <f t="shared" ca="1" si="4"/>
        <v>6.04</v>
      </c>
      <c r="R18" s="19">
        <f t="shared" ca="1" si="5"/>
        <v>-2</v>
      </c>
      <c r="T18" s="17" t="s">
        <v>23</v>
      </c>
      <c r="U18" s="6">
        <f ca="1">IF(OR(V4="Human",V4="Teifling"),1,IF(V4="Gnome",2,IF(V4="Half-Elf",BD21,IF(V5="High",1,0))))</f>
        <v>0</v>
      </c>
      <c r="V18" s="23">
        <f ca="1">IF(V6="Rogue",BD13,IF(V6="Ranger",BD13,IF(V6="Monk",BD13,IF(V6="Fighter (DEX)",BD13,IF(V6="Cleric",BF13,IF(V6="Druid",BF13,IF(V6="Fighter (STR)",BC13,IF(V6="Barbarian",BC13,IF(V6="Paladin",BC13,IF(V6="Wizard",BE13,IF(V6="Bard",BC20,IF(V6="Sorceror",BC20,IF(V6="Warlock",BC20,0)))))))))))))</f>
        <v>13.04</v>
      </c>
      <c r="W18" s="24">
        <f t="shared" ca="1" si="6"/>
        <v>13.04</v>
      </c>
      <c r="X18" s="19">
        <f t="shared" ca="1" si="7"/>
        <v>1</v>
      </c>
      <c r="AB18" s="17" t="s">
        <v>23</v>
      </c>
      <c r="AC18" s="6">
        <f>IF(OR(AD4="Human",AD4="Teifling"),1,IF(AD4="Gnome",2,IF(AD4="Half-Elf",BJ21,IF(AD5="High",1,0))))</f>
        <v>0</v>
      </c>
      <c r="AD18" s="64"/>
      <c r="AE18" s="24">
        <f t="shared" si="8"/>
        <v>0</v>
      </c>
      <c r="AF18" s="19">
        <f t="shared" si="9"/>
        <v>-5</v>
      </c>
      <c r="AH18" s="28" t="s">
        <v>154</v>
      </c>
      <c r="AI18" s="29" t="s">
        <v>21</v>
      </c>
      <c r="AJ18" s="35">
        <f ca="1">AJ11</f>
        <v>13.02</v>
      </c>
      <c r="AK18" s="20">
        <f ca="1">IF(AJ18=AK22,CHOOSE(6,AJ17,AJ18,AJ19,AJ20,AJ21,AJ22),CHOOSE(2,AJ17,AJ18,AJ19,AJ20,AJ21,AJ22))</f>
        <v>13.02</v>
      </c>
      <c r="AL18" s="1">
        <f ca="1">IF(OR(AM18=1,AM18=2),1,0)</f>
        <v>1</v>
      </c>
      <c r="AM18">
        <f ca="1">RANK(AN18,AN18:AN22,0)</f>
        <v>1</v>
      </c>
      <c r="AN18" s="2">
        <f ca="1">RAND()</f>
        <v>0.23486142853444092</v>
      </c>
      <c r="AO18" s="29" t="s">
        <v>21</v>
      </c>
      <c r="AP18" s="35">
        <f ca="1">AP11</f>
        <v>12.02</v>
      </c>
      <c r="AQ18" s="20">
        <f ca="1">IF(AP18=AQ22,CHOOSE(6,AP17,AP18,AP19,AP20,AP21,AP22),CHOOSE(2,AP17,AP18,AP19,AP20,AP21,AP22))</f>
        <v>12.02</v>
      </c>
      <c r="AR18" s="1">
        <f ca="1">IF(OR(AS18=1,AS18=2),1,0)</f>
        <v>0</v>
      </c>
      <c r="AS18">
        <f ca="1">RANK(AT18,AT18:AT22,0)</f>
        <v>3</v>
      </c>
      <c r="AT18" s="2">
        <f ca="1">RAND()</f>
        <v>0.5561703903356302</v>
      </c>
      <c r="AU18" s="29" t="s">
        <v>21</v>
      </c>
      <c r="AV18" s="35">
        <f ca="1">AV11</f>
        <v>17.02</v>
      </c>
      <c r="AW18" s="20">
        <f ca="1">IF(AV18=AW22,CHOOSE(6,AV17,AV18,AV19,AV20,AV21,AV22),CHOOSE(2,AV17,AV18,AV19,AV20,AV21,AV22))</f>
        <v>5.0599999999999996</v>
      </c>
      <c r="AX18" s="1">
        <f ca="1">IF(OR(AY18=1,AY18=2),1,0)</f>
        <v>0</v>
      </c>
      <c r="AY18">
        <f ca="1">RANK(AZ18,AZ18:AZ22,0)</f>
        <v>4</v>
      </c>
      <c r="AZ18" s="2">
        <f ca="1">RAND()</f>
        <v>0.11986114862238395</v>
      </c>
      <c r="BA18" s="29" t="s">
        <v>21</v>
      </c>
      <c r="BB18" s="35">
        <f ca="1">BB11</f>
        <v>11.02</v>
      </c>
      <c r="BC18" s="20">
        <f ca="1">IF(BB18=BC22,CHOOSE(6,BB17,BB18,BB19,BB20,BB21,BB22),CHOOSE(2,BB17,BB18,BB19,BB20,BB21,BB22))</f>
        <v>11.02</v>
      </c>
      <c r="BD18" s="1">
        <f ca="1">IF(OR(BE18=1,BE18=2),1,0)</f>
        <v>1</v>
      </c>
      <c r="BE18">
        <f ca="1">RANK(BF18,BF18:BF22,0)</f>
        <v>1</v>
      </c>
      <c r="BF18" s="2">
        <f ca="1">RAND()</f>
        <v>0.96031139837261914</v>
      </c>
      <c r="BG18" s="29" t="s">
        <v>21</v>
      </c>
      <c r="BH18" s="35">
        <f>BH11</f>
        <v>14.02</v>
      </c>
      <c r="BI18" s="20">
        <f>IF(BH18=BI22,CHOOSE(6,BH17,BH18,BH19,BH20,BH21,BH22),CHOOSE(2,BH17,BH18,BH19,BH20,BH21,BH22))</f>
        <v>14.02</v>
      </c>
      <c r="BJ18" s="1">
        <f ca="1">IF(OR(BK18=1,BK18=2),1,0)</f>
        <v>0</v>
      </c>
      <c r="BK18">
        <f ca="1">RANK(BL18,BL18:BL22,0)</f>
        <v>3</v>
      </c>
      <c r="BL18" s="2">
        <f ca="1">RAND()</f>
        <v>0.52301610085081573</v>
      </c>
    </row>
    <row r="19" spans="1:64" ht="15" customHeight="1" x14ac:dyDescent="0.25">
      <c r="B19" s="17" t="s">
        <v>24</v>
      </c>
      <c r="C19" s="6">
        <f ca="1">IF(D4="Human",1,IF(D5="Hill",1,IF(D4="Half-Elf",AL22,IF(D5="Wood",1,0))))</f>
        <v>1</v>
      </c>
      <c r="D19" s="23">
        <f ca="1">IF(D6="Rogue",AL14,IF(D6="Ranger",AL14,IF(D6="Monk",AL14,IF(D6="Fighter (DEX)",AL14,IF(D6="Cleric",AN14,IF(D6="Druid",AN14,IF(D6="Fighter (STR)",AK14,IF(D6="Barbarian",AK14,IF(D6="Paladin",AK14,IF(D6="Wizard",AM14,IF(D6="Bard",AK21,IF(D6="Sorceror",AK21,IF(D6="Warlock",AK21,0)))))))))))))</f>
        <v>13.05</v>
      </c>
      <c r="E19" s="24">
        <f t="shared" ca="1" si="0"/>
        <v>14.05</v>
      </c>
      <c r="F19" s="19">
        <f t="shared" ca="1" si="1"/>
        <v>2</v>
      </c>
      <c r="H19" s="17" t="s">
        <v>24</v>
      </c>
      <c r="I19" s="6">
        <f ca="1">IF(J4="Human",1,IF(J5="Hill",1,IF(J4="Half-Elf",AR22,IF(J5="Wood",1,0))))</f>
        <v>0</v>
      </c>
      <c r="J19" s="23">
        <f ca="1">IF(J6="Rogue",AR14,IF(J6="Ranger",AR14,IF(J6="Monk",AR14,IF(J6="Fighter (DEX)",AR14,IF(J6="Cleric",AT14,IF(J6="Druid",AT14,IF(J6="Fighter (STR)",AQ14,IF(J6="Barbarian",AQ14,IF(J6="Paladin",AQ14,IF(J6="Wizard",AS14,IF(J6="Bard",AQ21,IF(J6="Sorceror",AQ21,IF(J6="Warlock",AQ21,0)))))))))))))</f>
        <v>12.05</v>
      </c>
      <c r="K19" s="24">
        <f t="shared" ca="1" si="2"/>
        <v>12.05</v>
      </c>
      <c r="L19" s="19">
        <f t="shared" ca="1" si="3"/>
        <v>1</v>
      </c>
      <c r="N19" s="17" t="s">
        <v>24</v>
      </c>
      <c r="O19" s="6">
        <f ca="1">IF(P4="Human",1,IF(P5="Hill",1,IF(P4="Half-Elf",AX22,IF(P5="Wood",1,0))))</f>
        <v>0</v>
      </c>
      <c r="P19" s="23">
        <f ca="1">IF(P6="Rogue",AX14,IF(P6="Ranger",AX14,IF(P6="Monk",AX14,IF(P6="Fighter (DEX)",AX14,IF(P6="Cleric",AZ14,IF(P6="Druid",AZ14,IF(P6="Fighter (STR)",AW14,IF(P6="Barbarian",AW14,IF(P6="Paladin",AW14,IF(P6="Wizard",AY14,IF(P6="Bard",AW21,IF(P6="Sorceror",AW21,IF(P6="Warlock",AW21,0)))))))))))))</f>
        <v>7.05</v>
      </c>
      <c r="Q19" s="24">
        <f t="shared" ca="1" si="4"/>
        <v>7.05</v>
      </c>
      <c r="R19" s="19">
        <f t="shared" ca="1" si="5"/>
        <v>-2</v>
      </c>
      <c r="T19" s="17" t="s">
        <v>24</v>
      </c>
      <c r="U19" s="6">
        <f ca="1">IF(V4="Human",1,IF(V5="Hill",1,IF(V4="Half-Elf",BD22,IF(V5="Wood",1,0))))</f>
        <v>0</v>
      </c>
      <c r="V19" s="23">
        <f ca="1">IF(V6="Rogue",BD14,IF(V6="Ranger",BD14,IF(V6="Monk",BD14,IF(V6="Fighter (DEX)",BD14,IF(V6="Cleric",BF14,IF(V6="Druid",BF14,IF(V6="Fighter (STR)",BC14,IF(V6="Barbarian",BC14,IF(V6="Paladin",BC14,IF(V6="Wizard",BE14,IF(V6="Bard",BC21,IF(V6="Sorceror",BC21,IF(V6="Warlock",BC21,0)))))))))))))</f>
        <v>11.02</v>
      </c>
      <c r="W19" s="24">
        <f t="shared" ca="1" si="6"/>
        <v>11.02</v>
      </c>
      <c r="X19" s="19">
        <f t="shared" ca="1" si="7"/>
        <v>0</v>
      </c>
      <c r="AB19" s="17" t="s">
        <v>24</v>
      </c>
      <c r="AC19" s="6">
        <f>IF(AD4="Human",1,IF(AD5="Hill",1,IF(AD4="Half-Elf",BJ22,IF(AD5="Wood",1,0))))</f>
        <v>0</v>
      </c>
      <c r="AD19" s="64"/>
      <c r="AE19" s="24">
        <f t="shared" si="8"/>
        <v>0</v>
      </c>
      <c r="AF19" s="19">
        <f t="shared" si="9"/>
        <v>-5</v>
      </c>
      <c r="AH19" s="28" t="s">
        <v>152</v>
      </c>
      <c r="AI19" s="29" t="s">
        <v>22</v>
      </c>
      <c r="AJ19" s="35">
        <f ca="1">AJ12</f>
        <v>13.03</v>
      </c>
      <c r="AK19" s="20">
        <f ca="1">IF(AJ19=AK22,CHOOSE(6,AJ17,AJ18,AJ19,AJ20,AJ21,AJ22),CHOOSE(3,AJ17,AJ18,AJ19,AJ20,AJ21,AJ22))</f>
        <v>13.03</v>
      </c>
      <c r="AL19" s="1">
        <f ca="1">IF(OR(AM19=1,AM19=2),1,0)</f>
        <v>0</v>
      </c>
      <c r="AM19">
        <f ca="1">RANK(AN19,AN18:AN22,0)</f>
        <v>3</v>
      </c>
      <c r="AN19" s="2">
        <f ca="1">RAND()</f>
        <v>0.11809920445923539</v>
      </c>
      <c r="AO19" s="29" t="s">
        <v>22</v>
      </c>
      <c r="AP19" s="35">
        <f ca="1">AP12</f>
        <v>12.03</v>
      </c>
      <c r="AQ19" s="20">
        <f ca="1">IF(AP19=AQ22,CHOOSE(6,AP17,AP18,AP19,AP20,AP21,AP22),CHOOSE(3,AP17,AP18,AP19,AP20,AP21,AP22))</f>
        <v>12.03</v>
      </c>
      <c r="AR19" s="1">
        <f ca="1">IF(OR(AS19=1,AS19=2),1,0)</f>
        <v>0</v>
      </c>
      <c r="AS19">
        <f ca="1">RANK(AT19,AT18:AT22,0)</f>
        <v>4</v>
      </c>
      <c r="AT19" s="2">
        <f ca="1">RAND()</f>
        <v>0.4943217199449339</v>
      </c>
      <c r="AU19" s="29" t="s">
        <v>22</v>
      </c>
      <c r="AV19" s="35">
        <f ca="1">AV12</f>
        <v>15.03</v>
      </c>
      <c r="AW19" s="20">
        <f ca="1">IF(AV19=AW22,CHOOSE(6,AV17,AV18,AV19,AV20,AV21,AV22),CHOOSE(3,AV17,AV18,AV19,AV20,AV21,AV22))</f>
        <v>15.03</v>
      </c>
      <c r="AX19" s="1">
        <f ca="1">IF(OR(AY19=1,AY19=2),1,0)</f>
        <v>1</v>
      </c>
      <c r="AY19">
        <f ca="1">RANK(AZ19,AZ18:AZ22,0)</f>
        <v>2</v>
      </c>
      <c r="AZ19" s="2">
        <f ca="1">RAND()</f>
        <v>0.31524769433565814</v>
      </c>
      <c r="BA19" s="29" t="s">
        <v>22</v>
      </c>
      <c r="BB19" s="35">
        <f ca="1">BB12</f>
        <v>11.03</v>
      </c>
      <c r="BC19" s="20">
        <f ca="1">IF(BB19=BC22,CHOOSE(6,BB17,BB18,BB19,BB20,BB21,BB22),CHOOSE(3,BB17,BB18,BB19,BB20,BB21,BB22))</f>
        <v>11.03</v>
      </c>
      <c r="BD19" s="1">
        <f ca="1">IF(OR(BE19=1,BE19=2),1,0)</f>
        <v>0</v>
      </c>
      <c r="BE19">
        <f ca="1">RANK(BF19,BF18:BF22,0)</f>
        <v>4</v>
      </c>
      <c r="BF19" s="2">
        <f ca="1">RAND()</f>
        <v>0.45826661661375812</v>
      </c>
      <c r="BG19" s="29" t="s">
        <v>22</v>
      </c>
      <c r="BH19" s="35">
        <f>BH12</f>
        <v>13.03</v>
      </c>
      <c r="BI19" s="20">
        <f>IF(BH19=BI22,CHOOSE(6,BH17,BH18,BH19,BH20,BH21,BH22),CHOOSE(3,BH17,BH18,BH19,BH20,BH21,BH22))</f>
        <v>13.03</v>
      </c>
      <c r="BJ19" s="1">
        <f ca="1">IF(OR(BK19=1,BK19=2),1,0)</f>
        <v>1</v>
      </c>
      <c r="BK19">
        <f ca="1">RANK(BL19,BL18:BL22,0)</f>
        <v>1</v>
      </c>
      <c r="BL19" s="2">
        <f ca="1">RAND()</f>
        <v>0.86707746657699858</v>
      </c>
    </row>
    <row r="20" spans="1:64" ht="15" customHeight="1" x14ac:dyDescent="0.25">
      <c r="B20" s="17" t="s">
        <v>25</v>
      </c>
      <c r="C20" s="6">
        <f ca="1">IF(OR(D4="Human",D4="Dragonborn"),1,IF(OR(D5="Lightfoot",D5="Dark"),1,IF(OR(D4="Half-Elf",D4="Teifling"),2,0)))</f>
        <v>1</v>
      </c>
      <c r="D20" s="23">
        <f ca="1">IF(D6="Rogue",AL15,IF(D6="Ranger",AL15,IF(D6="Monk",AL15,IF(D6="Fighter (DEX)",AL15,IF(D6="Cleric",AN15,IF(D6="Druid",AN15,IF(D6="Fighter (STR)",AK15,IF(D6="Barbarian",AK15,IF(D6="Paladin",AK15,IF(D6="Wizard",AM15,IF(D6="Bard",AK22,IF(D6="Sorceror",AK22,IF(D6="Warlock",AK22,0)))))))))))))</f>
        <v>13.06</v>
      </c>
      <c r="E20" s="24">
        <f t="shared" ca="1" si="0"/>
        <v>14.06</v>
      </c>
      <c r="F20" s="19">
        <f t="shared" ca="1" si="1"/>
        <v>2</v>
      </c>
      <c r="H20" s="17" t="s">
        <v>25</v>
      </c>
      <c r="I20" s="6">
        <f ca="1">IF(OR(J4="Human",J4="Dragonborn"),1,IF(OR(J5="Lightfoot",J5="Dark"),1,IF(OR(J4="Half-Elf",J4="Teifling"),2,0)))</f>
        <v>1</v>
      </c>
      <c r="J20" s="23">
        <f ca="1">IF(J6="Rogue",AR15,IF(J6="Ranger",AR15,IF(J6="Monk",AR15,IF(J6="Fighter (DEX)",AR15,IF(J6="Cleric",AT15,IF(J6="Druid",AT15,IF(J6="Fighter (STR)",AQ15,IF(J6="Barbarian",AQ15,IF(J6="Paladin",AQ15,IF(J6="Wizard",AS15,IF(J6="Bard",AQ22,IF(J6="Sorceror",AQ22,IF(J6="Warlock",AQ22,0)))))))))))))</f>
        <v>11.06</v>
      </c>
      <c r="K20" s="24">
        <f t="shared" ca="1" si="2"/>
        <v>12.06</v>
      </c>
      <c r="L20" s="19">
        <f t="shared" ca="1" si="3"/>
        <v>1</v>
      </c>
      <c r="N20" s="17" t="s">
        <v>25</v>
      </c>
      <c r="O20" s="6">
        <f ca="1">IF(OR(P4="Human",P4="Dragonborn"),1,IF(OR(P5="Lightfoot",P5="Dark"),1,IF(OR(P4="Half-Elf",P4="Teifling"),2,0)))</f>
        <v>2</v>
      </c>
      <c r="P20" s="23">
        <f ca="1">IF(P6="Rogue",AX15,IF(P6="Ranger",AX15,IF(P6="Monk",AX15,IF(P6="Fighter (DEX)",AX15,IF(P6="Cleric",AZ15,IF(P6="Druid",AZ15,IF(P6="Fighter (STR)",AW15,IF(P6="Barbarian",AW15,IF(P6="Paladin",AW15,IF(P6="Wizard",AY15,IF(P6="Bard",AW22,IF(P6="Sorceror",AW22,IF(P6="Warlock",AW22,0)))))))))))))</f>
        <v>5.0599999999999996</v>
      </c>
      <c r="Q20" s="24">
        <f t="shared" ca="1" si="4"/>
        <v>7.06</v>
      </c>
      <c r="R20" s="19">
        <f t="shared" ca="1" si="5"/>
        <v>-2</v>
      </c>
      <c r="T20" s="17" t="s">
        <v>25</v>
      </c>
      <c r="U20" s="6">
        <f ca="1">IF(OR(V4="Human",V4="Dragonborn"),1,IF(OR(V5="Lightfoot",V5="Dark"),1,IF(OR(V4="Half-Elf",V4="Teifling"),2,0)))</f>
        <v>1</v>
      </c>
      <c r="V20" s="23">
        <f ca="1">IF(V6="Rogue",BD15,IF(V6="Ranger",BD15,IF(V6="Monk",BD15,IF(V6="Fighter (DEX)",BD15,IF(V6="Cleric",BF15,IF(V6="Druid",BF15,IF(V6="Fighter (STR)",BC15,IF(V6="Barbarian",BC15,IF(V6="Paladin",BC15,IF(V6="Wizard",BE15,IF(V6="Bard",BC22,IF(V6="Sorceror",BC22,IF(V6="Warlock",BC22,0)))))))))))))</f>
        <v>8.06</v>
      </c>
      <c r="W20" s="24">
        <f t="shared" ca="1" si="6"/>
        <v>9.06</v>
      </c>
      <c r="X20" s="19">
        <f t="shared" ca="1" si="7"/>
        <v>-1</v>
      </c>
      <c r="AB20" s="17" t="s">
        <v>25</v>
      </c>
      <c r="AC20" s="6">
        <f>IF(OR(AD4="Human",AD4="Dragonborn"),1,IF(OR(AD5="Lightfoot",AD5="Dark"),1,IF(OR(AD4="Half-Elf",AD4="Teifling"),2,0)))</f>
        <v>1</v>
      </c>
      <c r="AD20" s="64"/>
      <c r="AE20" s="24">
        <f t="shared" si="8"/>
        <v>1</v>
      </c>
      <c r="AF20" s="19">
        <f t="shared" si="9"/>
        <v>-5</v>
      </c>
      <c r="AH20" s="28" t="s">
        <v>153</v>
      </c>
      <c r="AI20" s="29" t="s">
        <v>23</v>
      </c>
      <c r="AJ20" s="35">
        <f t="shared" ref="AJ20:AJ22" ca="1" si="10">AJ13</f>
        <v>10.039999999999999</v>
      </c>
      <c r="AK20" s="20">
        <f ca="1">IF(AJ20=AK22,CHOOSE(6,AJ17,AJ18,AJ19,AJ20,AJ21,AJ22),CHOOSE(4,AJ17,AJ18,AJ19,AJ20,AJ21,AJ22))</f>
        <v>10.039999999999999</v>
      </c>
      <c r="AL20" s="1">
        <f ca="1">IF(OR(AM20=1,AM20=2),1,0)</f>
        <v>0</v>
      </c>
      <c r="AM20">
        <f ca="1">RANK(AN20,AN18:AN22,0)</f>
        <v>4</v>
      </c>
      <c r="AN20" s="2">
        <f ca="1">RAND()</f>
        <v>3.6826675811728493E-2</v>
      </c>
      <c r="AO20" s="29" t="s">
        <v>23</v>
      </c>
      <c r="AP20" s="35">
        <f t="shared" ref="AP20:AP22" ca="1" si="11">AP13</f>
        <v>13.04</v>
      </c>
      <c r="AQ20" s="20">
        <f ca="1">IF(AP20=AQ22,CHOOSE(6,AP17,AP18,AP19,AP20,AP21,AP22),CHOOSE(4,AP17,AP18,AP19,AP20,AP21,AP22))</f>
        <v>13.04</v>
      </c>
      <c r="AR20" s="1">
        <f ca="1">IF(OR(AS20=1,AS20=2),1,0)</f>
        <v>1</v>
      </c>
      <c r="AS20">
        <f ca="1">RANK(AT20,AT18:AT22,0)</f>
        <v>1</v>
      </c>
      <c r="AT20" s="2">
        <f ca="1">RAND()</f>
        <v>0.67587973392389222</v>
      </c>
      <c r="AU20" s="29" t="s">
        <v>23</v>
      </c>
      <c r="AV20" s="35">
        <f t="shared" ref="AV20:AV22" ca="1" si="12">AV13</f>
        <v>5.04</v>
      </c>
      <c r="AW20" s="20">
        <f ca="1">IF(AV20=AW22,CHOOSE(6,AV17,AV18,AV19,AV20,AV21,AV22),CHOOSE(4,AV17,AV18,AV19,AV20,AV21,AV22))</f>
        <v>5.04</v>
      </c>
      <c r="AX20" s="1">
        <f ca="1">IF(OR(AY20=1,AY20=2),1,0)</f>
        <v>0</v>
      </c>
      <c r="AY20">
        <f ca="1">RANK(AZ20,AZ18:AZ22,0)</f>
        <v>3</v>
      </c>
      <c r="AZ20" s="2">
        <f ca="1">RAND()</f>
        <v>0.17703374602873612</v>
      </c>
      <c r="BA20" s="29" t="s">
        <v>23</v>
      </c>
      <c r="BB20" s="35">
        <f t="shared" ref="BB20:BB22" ca="1" si="13">BB13</f>
        <v>13.04</v>
      </c>
      <c r="BC20" s="20">
        <f ca="1">IF(BB20=BC22,CHOOSE(6,BB17,BB18,BB19,BB20,BB21,BB22),CHOOSE(4,BB17,BB18,BB19,BB20,BB21,BB22))</f>
        <v>13.04</v>
      </c>
      <c r="BD20" s="1">
        <f ca="1">IF(OR(BE20=1,BE20=2),1,0)</f>
        <v>0</v>
      </c>
      <c r="BE20">
        <f ca="1">RANK(BF20,BF18:BF22,0)</f>
        <v>3</v>
      </c>
      <c r="BF20" s="2">
        <f ca="1">RAND()</f>
        <v>0.70166845709715864</v>
      </c>
      <c r="BG20" s="29" t="s">
        <v>23</v>
      </c>
      <c r="BH20" s="35">
        <f t="shared" ref="BH20:BH22" si="14">BH13</f>
        <v>12.04</v>
      </c>
      <c r="BI20" s="20">
        <f>IF(BH20=BI22,CHOOSE(6,BH17,BH18,BH19,BH20,BH21,BH22),CHOOSE(4,BH17,BH18,BH19,BH20,BH21,BH22))</f>
        <v>12.04</v>
      </c>
      <c r="BJ20" s="1">
        <f ca="1">IF(OR(BK20=1,BK20=2),1,0)</f>
        <v>0</v>
      </c>
      <c r="BK20">
        <f ca="1">RANK(BL20,BL18:BL22,0)</f>
        <v>4</v>
      </c>
      <c r="BL20" s="2">
        <f ca="1">RAND()</f>
        <v>0.33930865676026056</v>
      </c>
    </row>
    <row r="21" spans="1:64" ht="15" customHeight="1" x14ac:dyDescent="0.25">
      <c r="B21" s="1"/>
      <c r="F21" s="2"/>
      <c r="H21" s="1"/>
      <c r="L21" s="2"/>
      <c r="N21" s="1"/>
      <c r="R21" s="2"/>
      <c r="T21" s="1"/>
      <c r="X21" s="2"/>
      <c r="AB21" s="1"/>
      <c r="AC21"/>
      <c r="AD21"/>
      <c r="AE21"/>
      <c r="AF21" s="2"/>
      <c r="AH21" s="28" t="s">
        <v>155</v>
      </c>
      <c r="AI21" s="29" t="s">
        <v>24</v>
      </c>
      <c r="AJ21" s="35">
        <f t="shared" ca="1" si="10"/>
        <v>13.05</v>
      </c>
      <c r="AK21" s="20">
        <f ca="1">IF(AJ21=AK22,CHOOSE(6,AJ17,AJ18,AJ19,AJ20,AJ21,AJ22),CHOOSE(5,AJ17,AJ18,AJ19,AJ20,AJ21,AJ22))</f>
        <v>13.05</v>
      </c>
      <c r="AL21" s="1">
        <f ca="1">IF(OR(AM21=1,AM21=2),1,0)</f>
        <v>1</v>
      </c>
      <c r="AM21">
        <f ca="1">RANK(AN21,AN18:AN22,0)</f>
        <v>2</v>
      </c>
      <c r="AN21" s="2">
        <f ca="1">RAND()</f>
        <v>0.20618878206678204</v>
      </c>
      <c r="AO21" s="29" t="s">
        <v>24</v>
      </c>
      <c r="AP21" s="35">
        <f t="shared" ca="1" si="11"/>
        <v>12.05</v>
      </c>
      <c r="AQ21" s="20">
        <f ca="1">IF(AP21=AQ22,CHOOSE(6,AP17,AP18,AP19,AP20,AP21,AP22),CHOOSE(5,AP17,AP18,AP19,AP20,AP21,AP22))</f>
        <v>12.05</v>
      </c>
      <c r="AR21" s="1">
        <f ca="1">IF(OR(AS21=1,AS21=2),1,0)</f>
        <v>1</v>
      </c>
      <c r="AS21">
        <f ca="1">RANK(AT21,AT18:AT22,0)</f>
        <v>2</v>
      </c>
      <c r="AT21" s="2">
        <f ca="1">RAND()</f>
        <v>0.58764028278712899</v>
      </c>
      <c r="AU21" s="29" t="s">
        <v>24</v>
      </c>
      <c r="AV21" s="35">
        <f t="shared" ca="1" si="12"/>
        <v>7.05</v>
      </c>
      <c r="AW21" s="20">
        <f ca="1">IF(AV21=AW22,CHOOSE(6,AV17,AV18,AV19,AV20,AV21,AV22),CHOOSE(5,AV17,AV18,AV19,AV20,AV21,AV22))</f>
        <v>7.05</v>
      </c>
      <c r="AX21" s="1">
        <f ca="1">IF(OR(AY21=1,AY21=2),1,0)</f>
        <v>1</v>
      </c>
      <c r="AY21">
        <f ca="1">RANK(AZ21,AZ18:AZ22,0)</f>
        <v>1</v>
      </c>
      <c r="AZ21" s="2">
        <f ca="1">RAND()</f>
        <v>0.80549110542226721</v>
      </c>
      <c r="BA21" s="29" t="s">
        <v>24</v>
      </c>
      <c r="BB21" s="35">
        <f t="shared" ca="1" si="13"/>
        <v>14.05</v>
      </c>
      <c r="BC21" s="20">
        <f ca="1">IF(BB21=BC22,CHOOSE(6,BB17,BB18,BB19,BB20,BB21,BB22),CHOOSE(5,BB17,BB18,BB19,BB20,BB21,BB22))</f>
        <v>8.06</v>
      </c>
      <c r="BD21" s="1">
        <f ca="1">IF(OR(BE21=1,BE21=2),1,0)</f>
        <v>1</v>
      </c>
      <c r="BE21">
        <f ca="1">RANK(BF21,BF18:BF22,0)</f>
        <v>2</v>
      </c>
      <c r="BF21" s="2">
        <f ca="1">RAND()</f>
        <v>0.79637933148830731</v>
      </c>
      <c r="BG21" s="29" t="s">
        <v>24</v>
      </c>
      <c r="BH21" s="35">
        <f t="shared" si="14"/>
        <v>10.050000000000001</v>
      </c>
      <c r="BI21" s="20">
        <f>IF(BH21=BI22,CHOOSE(6,BH17,BH18,BH19,BH20,BH21,BH22),CHOOSE(5,BH17,BH18,BH19,BH20,BH21,BH22))</f>
        <v>10.050000000000001</v>
      </c>
      <c r="BJ21" s="1">
        <f ca="1">IF(OR(BK21=1,BK21=2),1,0)</f>
        <v>1</v>
      </c>
      <c r="BK21">
        <f ca="1">RANK(BL21,BL18:BL22,0)</f>
        <v>2</v>
      </c>
      <c r="BL21" s="2">
        <f ca="1">RAND()</f>
        <v>0.75405622397505356</v>
      </c>
    </row>
    <row r="22" spans="1:64" ht="15" customHeight="1" x14ac:dyDescent="0.25">
      <c r="B22" s="16" t="s">
        <v>42</v>
      </c>
      <c r="C22" s="6"/>
      <c r="D22" s="6"/>
      <c r="E22" s="6">
        <f ca="1">IF(OR(D6="Wizard",D6="Warlock",D6="Rogue"),(RANDBETWEEN(1,4)+RANDBETWEEN(1,4)+RANDBETWEEN(1,4)+RANDBETWEEN(1,4))*10,IF(OR(D6="Barbarian",D6="Druid"),(RANDBETWEEN(1,4)+RANDBETWEEN(1,4))*10,IF(OR(D6="Bard",D6="Cleric",D6="Paladin",D6="Ranger",D6="Fighter"),(RANDBETWEEN(1,4)+RANDBETWEEN(1,4)+RANDBETWEEN(1,4)+RANDBETWEEN(1,4)+RANDBETWEEN(1,4))*10,IF(D6="Sorceror",(RANDBETWEEN(1,4)+RANDBETWEEN(1,4)+RANDBETWEEN(1,4)*10),RANDBETWEEN(1,4)+RANDBETWEEN(1,4)+RANDBETWEEN(1,4)+RANDBETWEEN(1,4)))))</f>
        <v>120</v>
      </c>
      <c r="F22" s="10" t="s">
        <v>41</v>
      </c>
      <c r="H22" s="16" t="s">
        <v>42</v>
      </c>
      <c r="I22" s="6"/>
      <c r="J22" s="6"/>
      <c r="K22" s="6">
        <f ca="1">IF(OR(J6="Wizard",J6="Warlock",J6="Rogue"),(RANDBETWEEN(1,4)+RANDBETWEEN(1,4)+RANDBETWEEN(1,4)+RANDBETWEEN(1,4))*10,IF(OR(J6="Barbarian",J6="Druid"),(RANDBETWEEN(1,4)+RANDBETWEEN(1,4))*10,IF(OR(J6="Bard",J6="Cleric",J6="Paladin",J6="Ranger",J6="Fighter"),(RANDBETWEEN(1,4)+RANDBETWEEN(1,4)+RANDBETWEEN(1,4)+RANDBETWEEN(1,4)+RANDBETWEEN(1,4))*10,IF(J6="Sorceror",(RANDBETWEEN(1,4)+RANDBETWEEN(1,4)+RANDBETWEEN(1,4)*10),RANDBETWEEN(1,4)+RANDBETWEEN(1,4)+RANDBETWEEN(1,4)+RANDBETWEEN(1,4)))))</f>
        <v>8</v>
      </c>
      <c r="L22" s="10" t="s">
        <v>41</v>
      </c>
      <c r="N22" s="16" t="s">
        <v>42</v>
      </c>
      <c r="O22" s="6"/>
      <c r="P22" s="6"/>
      <c r="Q22" s="6">
        <f ca="1">IF(OR(P6="Wizard",P6="Warlock",P6="Rogue"),(RANDBETWEEN(1,4)+RANDBETWEEN(1,4)+RANDBETWEEN(1,4)+RANDBETWEEN(1,4))*10,IF(OR(P6="Barbarian",P6="Druid"),(RANDBETWEEN(1,4)+RANDBETWEEN(1,4))*10,IF(OR(P6="Bard",P6="Cleric",P6="Paladin",P6="Ranger",P6="Fighter"),(RANDBETWEEN(1,4)+RANDBETWEEN(1,4)+RANDBETWEEN(1,4)+RANDBETWEEN(1,4)+RANDBETWEEN(1,4))*10,IF(P6="Sorceror",(RANDBETWEEN(1,4)+RANDBETWEEN(1,4)+RANDBETWEEN(1,4)*10),RANDBETWEEN(1,4)+RANDBETWEEN(1,4)+RANDBETWEEN(1,4)+RANDBETWEEN(1,4)))))</f>
        <v>9</v>
      </c>
      <c r="R22" s="10" t="s">
        <v>41</v>
      </c>
      <c r="T22" s="16" t="s">
        <v>42</v>
      </c>
      <c r="U22" s="6"/>
      <c r="V22" s="6"/>
      <c r="W22" s="6">
        <f ca="1">IF(OR(V6="Wizard",V6="Warlock",V6="Rogue"),(RANDBETWEEN(1,4)+RANDBETWEEN(1,4)+RANDBETWEEN(1,4)+RANDBETWEEN(1,4))*10,IF(OR(V6="Barbarian",V6="Druid"),(RANDBETWEEN(1,4)+RANDBETWEEN(1,4))*10,IF(OR(V6="Bard",V6="Cleric",V6="Paladin",V6="Ranger",V6="Fighter"),(RANDBETWEEN(1,4)+RANDBETWEEN(1,4)+RANDBETWEEN(1,4)+RANDBETWEEN(1,4)+RANDBETWEEN(1,4))*10,IF(V6="Sorceror",(RANDBETWEEN(1,4)+RANDBETWEEN(1,4)+RANDBETWEEN(1,4)*10),RANDBETWEEN(1,4)+RANDBETWEEN(1,4)+RANDBETWEEN(1,4)+RANDBETWEEN(1,4)))))</f>
        <v>13</v>
      </c>
      <c r="X22" s="10" t="s">
        <v>41</v>
      </c>
      <c r="AB22" s="16" t="s">
        <v>42</v>
      </c>
      <c r="AC22" s="6"/>
      <c r="AD22" s="6"/>
      <c r="AE22" s="6">
        <f ca="1">IF(OR(AD6="Wizard",AD6="Warlock",AD6="Rogue"),(RANDBETWEEN(1,4)+RANDBETWEEN(1,4)+RANDBETWEEN(1,4)+RANDBETWEEN(1,4))*10,IF(OR(AD6="Barbarian",AD6="Druid"),(RANDBETWEEN(1,4)+RANDBETWEEN(1,4))*10,IF(OR(AD6="Bard",AD6="Cleric",AD6="Paladin",AD6="Ranger",AD6="Fighter"),(RANDBETWEEN(1,4)+RANDBETWEEN(1,4)+RANDBETWEEN(1,4)+RANDBETWEEN(1,4)+RANDBETWEEN(1,4))*10,IF(AD6="Sorceror",(RANDBETWEEN(1,4)+RANDBETWEEN(1,4)+RANDBETWEEN(1,4)*10),RANDBETWEEN(1,4)+RANDBETWEEN(1,4)+RANDBETWEEN(1,4)+RANDBETWEEN(1,4)))))</f>
        <v>9</v>
      </c>
      <c r="AF22" s="10" t="s">
        <v>41</v>
      </c>
      <c r="AH22" s="28" t="s">
        <v>170</v>
      </c>
      <c r="AI22" s="29" t="s">
        <v>25</v>
      </c>
      <c r="AJ22" s="35">
        <f t="shared" ca="1" si="10"/>
        <v>13.06</v>
      </c>
      <c r="AK22" s="22">
        <f ca="1">LARGE(AJ17:AJ22,1)</f>
        <v>13.06</v>
      </c>
      <c r="AL22" s="3"/>
      <c r="AM22" s="4"/>
      <c r="AN22" s="5"/>
      <c r="AO22" s="29" t="s">
        <v>25</v>
      </c>
      <c r="AP22" s="35">
        <f t="shared" ca="1" si="11"/>
        <v>11.06</v>
      </c>
      <c r="AQ22" s="22">
        <f ca="1">LARGE(AP17:AP22,1)</f>
        <v>14.01</v>
      </c>
      <c r="AR22" s="3"/>
      <c r="AS22" s="4"/>
      <c r="AT22" s="5"/>
      <c r="AU22" s="29" t="s">
        <v>25</v>
      </c>
      <c r="AV22" s="35">
        <f t="shared" ca="1" si="12"/>
        <v>5.0599999999999996</v>
      </c>
      <c r="AW22" s="22">
        <f ca="1">LARGE(AV17:AV22,1)</f>
        <v>17.02</v>
      </c>
      <c r="AX22" s="3"/>
      <c r="AY22" s="4"/>
      <c r="AZ22" s="5"/>
      <c r="BA22" s="29" t="s">
        <v>25</v>
      </c>
      <c r="BB22" s="35">
        <f t="shared" ca="1" si="13"/>
        <v>8.06</v>
      </c>
      <c r="BC22" s="22">
        <f ca="1">LARGE(BB17:BB22,1)</f>
        <v>14.05</v>
      </c>
      <c r="BD22" s="3"/>
      <c r="BE22" s="4"/>
      <c r="BF22" s="5"/>
      <c r="BG22" s="29" t="s">
        <v>25</v>
      </c>
      <c r="BH22" s="35">
        <f t="shared" si="14"/>
        <v>8.06</v>
      </c>
      <c r="BI22" s="22">
        <f>LARGE(BH17:BH22,1)</f>
        <v>15.01</v>
      </c>
      <c r="BJ22" s="3"/>
      <c r="BK22" s="4"/>
      <c r="BL22" s="5"/>
    </row>
    <row r="23" spans="1:64" x14ac:dyDescent="0.25">
      <c r="B23" s="16" t="s">
        <v>46</v>
      </c>
      <c r="C23" s="6">
        <f ca="1">IF(D4="Human",$F$154,IF(D4="Halfling",$F$160,IF(D5="Hill",$F$155,IF(D5="Mountain",$F$156,IF(D5="High",$F$157,IF(D5="Wood",$F$158,IF(D5="Dark",$F$159,IF(D4="Dragonborn",$F$161,IF(D4="Gnome",$F$162,IF(D4="Half-Elf",$F$163,IF(D4="Half-Orc",$F$164,IF(D4="Teifling",$F$165,0))))))))))))</f>
        <v>5</v>
      </c>
      <c r="D23" s="6" t="s">
        <v>175</v>
      </c>
      <c r="E23" s="6">
        <f ca="1">IF(D4="Human",$G$154,IF(D4="Halfling",$G$160,IF(D5="Hill",$G$155,IF(D5="Mountain",$G$156,IF(D5="High",$G$157,IF(D5="Wood",$G$158,IF(D5="Dark",$G$159,IF(D4="Dragonborn",$G$161,IF(D4="Gnome",$G$162,IF(D4="Half-Elf",$G$163,IF(D4="Half-Orc",$G$164,IF(D4="Teifling",$G$165,0))))))))))))</f>
        <v>9</v>
      </c>
      <c r="F23" s="10" t="s">
        <v>62</v>
      </c>
      <c r="H23" s="16" t="s">
        <v>46</v>
      </c>
      <c r="I23" s="6">
        <f ca="1">IF(J4="Human",$F$154,IF(J4="Halfling",$F$160,IF(J5="Hill",$F$155,IF(J5="Mountain",$F$156,IF(J5="High",$F$157,IF(J5="Wood",$F$158,IF(J5="Dark",$F$159,IF(J4="Dragonborn",$F$161,IF(J4="Gnome",$F$162,IF(J4="Half-Elf",$F$163,IF(J4="Half-Orc",$F$164,IF(J4="Teifling",$F$165,0))))))))))))</f>
        <v>6</v>
      </c>
      <c r="J23" s="6" t="s">
        <v>175</v>
      </c>
      <c r="K23" s="6">
        <f ca="1">IF(J4="Human",$G$154,IF(J4="Halfling",$G$160,IF(J5="Hill",$G$155,IF(J5="Mountain",$G$156,IF(J5="High",$G$157,IF(J5="Wood",$G$158,IF(J5="Dark",$G$159,IF(J4="Dragonborn",$G$161,IF(J4="Gnome",$G$162,IF(J4="Half-Elf",$G$163,IF(J4="Half-Orc",$G$164,IF(J4="Teifling",$G$165,0))))))))))))</f>
        <v>5</v>
      </c>
      <c r="L23" s="10" t="s">
        <v>62</v>
      </c>
      <c r="N23" s="16" t="s">
        <v>46</v>
      </c>
      <c r="O23" s="6">
        <f ca="1">IF(P4="Human",$F$154,IF(P4="Halfling",$F$160,IF(P5="Hill",$F$155,IF(P5="Mountain",$F$156,IF(P5="High",$F$157,IF(P5="Wood",$F$158,IF(P5="Dark",$F$159,IF(P4="Dragonborn",$F$161,IF(P4="Gnome",$F$162,IF(P4="Half-Elf",$F$163,IF(P4="Half-Orc",$F$164,IF(P4="Teifling",$F$165,0))))))))))))</f>
        <v>5</v>
      </c>
      <c r="P23" s="6" t="s">
        <v>175</v>
      </c>
      <c r="Q23" s="6">
        <f ca="1">IF(P4="Human",$G$154,IF(P4="Halfling",$G$160,IF(P5="Hill",$G$155,IF(P5="Mountain",$G$156,IF(P5="High",$G$157,IF(P5="Wood",$G$158,IF(P5="Dark",$G$159,IF(P4="Dragonborn",$G$161,IF(P4="Gnome",$G$162,IF(P4="Half-Elf",$G$163,IF(P4="Half-Orc",$G$164,IF(P4="Teifling",$G$165,0))))))))))))</f>
        <v>5</v>
      </c>
      <c r="R23" s="10" t="s">
        <v>62</v>
      </c>
      <c r="T23" s="16" t="s">
        <v>46</v>
      </c>
      <c r="U23" s="6">
        <f ca="1">IF(V4="Human",$F$154,IF(V4="Halfling",$F$160,IF(V5="Hill",$F$155,IF(V5="Mountain",$F$156,IF(V5="High",$F$157,IF(V5="Wood",$F$158,IF(V5="Dark",$F$159,IF(V4="Dragonborn",$F$161,IF(V4="Gnome",$F$162,IF(V4="Half-Elf",$F$163,IF(V4="Half-Orc",$F$164,IF(V4="Teifling",$F$165,0))))))))))))</f>
        <v>6</v>
      </c>
      <c r="V23" s="6" t="s">
        <v>175</v>
      </c>
      <c r="W23" s="6">
        <f ca="1">IF(V4="Human",$G$154,IF(V4="Halfling",$G$160,IF(V5="Hill",$G$155,IF(V5="Mountain",$G$156,IF(V5="High",$G$157,IF(V5="Wood",$G$158,IF(V5="Dark",$G$159,IF(V4="Dragonborn",$G$161,IF(V4="Gnome",$G$162,IF(V4="Half-Elf",$G$163,IF(V4="Half-Orc",$G$164,IF(V4="Teifling",$G$165,0))))))))))))</f>
        <v>5</v>
      </c>
      <c r="X23" s="10" t="s">
        <v>62</v>
      </c>
      <c r="AB23" s="16" t="s">
        <v>46</v>
      </c>
      <c r="AC23" s="6">
        <f ca="1">IF(AD4="Human",$F$154,IF(AD4="Halfling",$F$160,IF(AD5="Hill",$F$155,IF(AD5="Mountain",$F$156,IF(AD5="High",$F$157,IF(AD5="Wood",$F$158,IF(AD5="Dark",$F$159,IF(AD4="Dragonborn",$F$161,IF(AD4="Gnome",$F$162,IF(AD4="Half-Elf",$F$163,IF(AD4="Half-Orc",$F$164,IF(AD4="Teifling",$F$165,0))))))))))))</f>
        <v>6</v>
      </c>
      <c r="AD23" s="6" t="s">
        <v>175</v>
      </c>
      <c r="AE23" s="6">
        <f ca="1">IF(AD4="Human",$G$154,IF(AD4="Halfling",$G$160,IF(AD5="Hill",$G$155,IF(AD5="Mountain",$G$156,IF(AD5="High",$G$157,IF(AD5="Wood",$G$158,IF(AD5="Dark",$G$159,IF(AD4="Dragonborn",$G$161,IF(AD4="Gnome",$G$162,IF(AD4="Half-Elf",$G$163,IF(AD4="Half-Orc",$G$164,IF(AD4="Teifling",$G$165,0))))))))))))</f>
        <v>5</v>
      </c>
      <c r="AF23" s="10" t="s">
        <v>62</v>
      </c>
      <c r="AH23" s="28" t="s">
        <v>156</v>
      </c>
      <c r="AI23" s="34"/>
      <c r="AJ23" s="39"/>
      <c r="AK23" s="40"/>
      <c r="AL23" s="40"/>
      <c r="AM23" s="40"/>
      <c r="AN23" s="40"/>
      <c r="AO23" s="34"/>
      <c r="AP23" s="39"/>
      <c r="AQ23" s="40"/>
      <c r="AR23" s="40"/>
      <c r="AS23" s="40"/>
      <c r="AT23" s="40"/>
      <c r="AU23" s="34"/>
      <c r="AV23" s="39"/>
      <c r="AW23" s="40"/>
      <c r="AX23" s="40"/>
      <c r="AY23" s="40"/>
      <c r="AZ23" s="40"/>
      <c r="BA23" s="34"/>
      <c r="BB23" s="39"/>
      <c r="BC23" s="40"/>
      <c r="BD23" s="40"/>
      <c r="BE23" s="40"/>
      <c r="BF23" s="40"/>
      <c r="BG23" s="30"/>
      <c r="BH23" s="28"/>
      <c r="BI23" s="28"/>
      <c r="BJ23" s="28"/>
      <c r="BK23" s="28"/>
      <c r="BL23" s="28"/>
    </row>
    <row r="24" spans="1:64" x14ac:dyDescent="0.25">
      <c r="B24" s="16" t="s">
        <v>47</v>
      </c>
      <c r="C24" s="6">
        <f ca="1">IF(D4="Human",$M$154,IF(D4="Halfling",$M$160,IF(D5="Hill",$M$155,IF(D5="Mountain",$M$156,IF(D5="High",$M$157,IF(D5="Wood",$M$158,IF(D5="Dark",$M$159,IF(D4="Dragonborn",$M$161,IF(D4="Gnome",$M$162,IF(D4="Half-Elf",$M$163,IF(D4="Half-Orc",$M$164,IF(D4="Teifling",$M$165,0))))))))))))</f>
        <v>12</v>
      </c>
      <c r="D24" s="6" t="s">
        <v>173</v>
      </c>
      <c r="E24" s="6">
        <f ca="1">IF(D4="Human",$N$154,IF(D4="Halfling",$N$160,IF(D5="Hill",$N$155,IF(D5="Mountain",$N$156,IF(D5="High",$N$157,IF(D5="Wood",$N$158,IF(D5="Dark",$N$159,IF(D4="Dragonborn",$N$161,IF(D4="Gnome",$N$162,IF(D4="Half-Elf",$N$163,IF(D4="Half-Orc",$N$164,IF(D4="Teifling",$N$165,0))))))))))))</f>
        <v>7</v>
      </c>
      <c r="F24" s="10" t="s">
        <v>48</v>
      </c>
      <c r="H24" s="16" t="s">
        <v>47</v>
      </c>
      <c r="I24" s="6">
        <f ca="1">IF(J4="Human",$M$154,IF(J4="Halfling",$M$160,IF(J5="Hill",$M$155,IF(J5="Mountain",$M$156,IF(J5="High",$M$157,IF(J5="Wood",$M$158,IF(J5="Dark",$M$159,IF(J4="Dragonborn",$M$161,IF(J4="Gnome",$M$162,IF(J4="Half-Elf",$M$163,IF(J4="Half-Orc",$M$164,IF(J4="Teifling",$M$165,0))))))))))))</f>
        <v>18</v>
      </c>
      <c r="J24" s="6" t="s">
        <v>173</v>
      </c>
      <c r="K24" s="6">
        <f ca="1">IF(J4="Human",$N$154,IF(J4="Halfling",$N$160,IF(J5="Hill",$N$155,IF(J5="Mountain",$N$156,IF(J5="High",$N$157,IF(J5="Wood",$N$158,IF(J5="Dark",$N$159,IF(J4="Dragonborn",$N$161,IF(J4="Gnome",$N$162,IF(J4="Half-Elf",$N$163,IF(J4="Half-Orc",$N$164,IF(J4="Teifling",$N$165,0))))))))))))</f>
        <v>11</v>
      </c>
      <c r="L24" s="10" t="s">
        <v>48</v>
      </c>
      <c r="N24" s="16" t="s">
        <v>47</v>
      </c>
      <c r="O24" s="6">
        <f ca="1">IF(P4="Human",$M$154,IF(P4="Halfling",$M$160,IF(P5="Hill",$M$155,IF(P5="Mountain",$M$156,IF(P5="High",$M$157,IF(P5="Wood",$M$158,IF(P5="Dark",$M$159,IF(P4="Dragonborn",$M$161,IF(P4="Gnome",$M$162,IF(P4="Half-Elf",$M$163,IF(P4="Half-Orc",$M$164,IF(P4="Teifling",$M$165,0))))))))))))</f>
        <v>12</v>
      </c>
      <c r="P24" s="6" t="s">
        <v>173</v>
      </c>
      <c r="Q24" s="6">
        <f ca="1">IF(P4="Human",$N$154,IF(P4="Halfling",$N$160,IF(P5="Hill",$N$155,IF(P5="Mountain",$N$156,IF(P5="High",$N$157,IF(P5="Wood",$N$158,IF(P5="Dark",$N$159,IF(P4="Dragonborn",$N$161,IF(P4="Gnome",$N$162,IF(P4="Half-Elf",$N$163,IF(P4="Half-Orc",$N$164,IF(P4="Teifling",$N$165,0))))))))))))</f>
        <v>6</v>
      </c>
      <c r="R24" s="10" t="s">
        <v>48</v>
      </c>
      <c r="T24" s="16" t="s">
        <v>47</v>
      </c>
      <c r="U24" s="6">
        <f ca="1">IF(V4="Human",$M$154,IF(V4="Halfling",$M$160,IF(V5="Hill",$M$155,IF(V5="Mountain",$M$156,IF(V5="High",$M$157,IF(V5="Wood",$M$158,IF(V5="Dark",$M$159,IF(V4="Dragonborn",$M$161,IF(V4="Gnome",$M$162,IF(V4="Half-Elf",$M$163,IF(V4="Half-Orc",$M$164,IF(V4="Teifling",$M$165,0))))))))))))</f>
        <v>18</v>
      </c>
      <c r="V24" s="6" t="s">
        <v>173</v>
      </c>
      <c r="W24" s="6">
        <f ca="1">IF(V4="Human",$N$154,IF(V4="Halfling",$N$160,IF(V5="Hill",$N$155,IF(V5="Mountain",$N$156,IF(V5="High",$N$157,IF(V5="Wood",$N$158,IF(V5="Dark",$N$159,IF(V4="Dragonborn",$N$161,IF(V4="Gnome",$N$162,IF(V4="Half-Elf",$N$163,IF(V4="Half-Orc",$N$164,IF(V4="Teifling",$N$165,0))))))))))))</f>
        <v>11</v>
      </c>
      <c r="X24" s="10" t="s">
        <v>48</v>
      </c>
      <c r="AB24" s="16" t="s">
        <v>47</v>
      </c>
      <c r="AC24" s="6">
        <f ca="1">IF(AD4="Human",$M$154,IF(AD4="Halfling",$M$160,IF(AD5="Hill",$M$155,IF(AD5="Mountain",$M$156,IF(AD5="High",$M$157,IF(AD5="Wood",$M$158,IF(AD5="Dark",$M$159,IF(AD4="Dragonborn",$M$161,IF(AD4="Gnome",$M$162,IF(AD4="Half-Elf",$M$163,IF(AD4="Half-Orc",$M$164,IF(AD4="Teifling",$M$165,0))))))))))))</f>
        <v>18</v>
      </c>
      <c r="AD24" s="6" t="s">
        <v>173</v>
      </c>
      <c r="AE24" s="6">
        <f ca="1">IF(AD4="Human",$N$154,IF(AD4="Halfling",$N$160,IF(AD5="Hill",$N$155,IF(AD5="Mountain",$N$156,IF(AD5="High",$N$157,IF(AD5="Wood",$N$158,IF(AD5="Dark",$N$159,IF(AD4="Dragonborn",$N$161,IF(AD4="Gnome",$N$162,IF(AD4="Half-Elf",$N$163,IF(AD4="Half-Orc",$N$164,IF(AD4="Teifling",$N$165,0))))))))))))</f>
        <v>11</v>
      </c>
      <c r="AF24" s="10" t="s">
        <v>48</v>
      </c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</row>
    <row r="25" spans="1:64" x14ac:dyDescent="0.25">
      <c r="B25" s="3"/>
      <c r="C25" s="4"/>
      <c r="D25" s="4"/>
      <c r="E25" s="4"/>
      <c r="F25" s="5"/>
      <c r="H25" s="3"/>
      <c r="I25" s="4"/>
      <c r="J25" s="4"/>
      <c r="K25" s="4"/>
      <c r="L25" s="5"/>
      <c r="N25" s="3"/>
      <c r="O25" s="4"/>
      <c r="P25" s="4"/>
      <c r="Q25" s="4"/>
      <c r="R25" s="5"/>
      <c r="T25" s="3"/>
      <c r="U25" s="4"/>
      <c r="V25" s="4"/>
      <c r="W25" s="4"/>
      <c r="X25" s="5"/>
      <c r="AB25" s="3"/>
      <c r="AC25" s="4"/>
      <c r="AD25" s="4"/>
      <c r="AE25" s="4"/>
      <c r="AF25" s="5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</row>
    <row r="26" spans="1:64" s="28" customFormat="1" ht="15" customHeight="1" x14ac:dyDescent="0.3">
      <c r="A26" s="73" t="str">
        <f ca="1">IF(OR(D28="Overpowered!",D28="Underpowered!",V3="Overpowered!",V3="Underpowered!",V28="Overpowered!",V28="Underpowered!",P28="Overpowered!",P28="Underpowered!",J28="Overpowered!",J28="Underpowered!",P3="Overpowered!",P3="Underpowered!",D3="Overpowered!",D3="Underpowered!",J3="Overpowered!",J3="Underpowered!",),"REROLL!","")</f>
        <v/>
      </c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45"/>
      <c r="AH26" s="28" t="s">
        <v>157</v>
      </c>
    </row>
    <row r="27" spans="1:64" s="28" customFormat="1" x14ac:dyDescent="0.25">
      <c r="B27" s="70" t="s">
        <v>127</v>
      </c>
      <c r="C27" s="71"/>
      <c r="D27" s="71"/>
      <c r="E27" s="71"/>
      <c r="F27" s="72"/>
      <c r="H27" s="70" t="s">
        <v>128</v>
      </c>
      <c r="I27" s="71"/>
      <c r="J27" s="71"/>
      <c r="K27" s="71"/>
      <c r="L27" s="72"/>
      <c r="N27" s="70" t="s">
        <v>129</v>
      </c>
      <c r="O27" s="71"/>
      <c r="P27" s="71"/>
      <c r="Q27" s="71"/>
      <c r="R27" s="72"/>
      <c r="T27" s="70" t="s">
        <v>130</v>
      </c>
      <c r="U27" s="71"/>
      <c r="V27" s="71"/>
      <c r="W27" s="71"/>
      <c r="X27" s="72"/>
      <c r="Z27" s="45"/>
      <c r="AB27" s="70" t="s">
        <v>177</v>
      </c>
      <c r="AC27" s="71"/>
      <c r="AD27" s="71"/>
      <c r="AE27" s="71"/>
      <c r="AF27" s="72"/>
      <c r="AH27" s="28" t="s">
        <v>158</v>
      </c>
    </row>
    <row r="28" spans="1:64" s="28" customFormat="1" x14ac:dyDescent="0.25">
      <c r="B28" s="1"/>
      <c r="C28"/>
      <c r="D28" s="20" t="str">
        <f ca="1">IF(SUM(C36:E37)&gt;79,"Overpowered!",IF(SUM(C36:E37)&lt;65,"Underpowered!",""))</f>
        <v/>
      </c>
      <c r="E28"/>
      <c r="F28" s="2"/>
      <c r="H28" s="1"/>
      <c r="I28"/>
      <c r="J28" s="20" t="str">
        <f ca="1">IF(SUM(I36:K37)&gt;79,"Overpowered!",IF(SUM(I36:K37)&lt;65,"Underpowered!",""))</f>
        <v/>
      </c>
      <c r="K28"/>
      <c r="L28" s="2"/>
      <c r="N28" s="1"/>
      <c r="O28"/>
      <c r="P28" s="20" t="str">
        <f ca="1">IF(SUM(O36:Q37)&gt;79,"Overpowered!",IF(SUM(O36:Q37)&lt;65,"Underpowered!",""))</f>
        <v/>
      </c>
      <c r="Q28"/>
      <c r="R28" s="2"/>
      <c r="T28" s="1"/>
      <c r="U28"/>
      <c r="V28" s="20" t="str">
        <f ca="1">IF(SUM(U36:W37)&gt;79,"Overpowered!",IF(SUM(U36:W37)&lt;65,"Underpowered!",""))</f>
        <v/>
      </c>
      <c r="W28"/>
      <c r="X28" s="2"/>
      <c r="Z28" s="45"/>
      <c r="AB28" s="1"/>
      <c r="AC28"/>
      <c r="AD28" s="20"/>
      <c r="AE28"/>
      <c r="AF28" s="2"/>
      <c r="AH28" s="28" t="s">
        <v>159</v>
      </c>
    </row>
    <row r="29" spans="1:64" x14ac:dyDescent="0.25">
      <c r="B29" s="1"/>
      <c r="C29" s="6" t="s">
        <v>6</v>
      </c>
      <c r="D29" s="68" t="str">
        <f ca="1">E98</f>
        <v>Dwarf</v>
      </c>
      <c r="E29" s="68"/>
      <c r="F29" s="2"/>
      <c r="H29" s="1"/>
      <c r="I29" s="6" t="s">
        <v>6</v>
      </c>
      <c r="J29" s="68" t="str">
        <f ca="1">E99</f>
        <v>Halfling</v>
      </c>
      <c r="K29" s="68"/>
      <c r="L29" s="2"/>
      <c r="N29" s="1"/>
      <c r="O29" s="6" t="s">
        <v>6</v>
      </c>
      <c r="P29" s="68" t="str">
        <f ca="1">E100</f>
        <v>Dragonborn</v>
      </c>
      <c r="Q29" s="68"/>
      <c r="R29" s="2"/>
      <c r="T29" s="1"/>
      <c r="U29" s="6" t="s">
        <v>6</v>
      </c>
      <c r="V29" s="68" t="str">
        <f ca="1">E101</f>
        <v>Dragonborn</v>
      </c>
      <c r="W29" s="68"/>
      <c r="X29" s="2"/>
      <c r="AB29" s="1"/>
      <c r="AC29" s="6" t="s">
        <v>6</v>
      </c>
      <c r="AD29" s="68" t="str">
        <f>IF(E54="Random",E113,E54)</f>
        <v>Dragonborn</v>
      </c>
      <c r="AE29" s="68"/>
      <c r="AF29" s="2"/>
      <c r="AH29" s="28" t="s">
        <v>160</v>
      </c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</row>
    <row r="30" spans="1:64" x14ac:dyDescent="0.25">
      <c r="B30" s="1"/>
      <c r="C30" s="6" t="s">
        <v>43</v>
      </c>
      <c r="D30" s="68" t="str">
        <f ca="1">IF(D29="Halfling",$S$58,IF(D29="Dwarf",$Q$58,IF(D29="Elf",$R$58,IF(D29="Gnome",$T$58,""))))</f>
        <v>Mountain</v>
      </c>
      <c r="E30" s="68"/>
      <c r="F30" s="2"/>
      <c r="H30" s="1"/>
      <c r="I30" s="6" t="s">
        <v>43</v>
      </c>
      <c r="J30" s="68" t="str">
        <f ca="1">IF(J29="Halfling",$S$59,IF(J29="Dwarf",$Q$59,IF(J29="Elf",$R$59,IF(J29="Gnome",$T$59,""))))</f>
        <v>Lightfoot</v>
      </c>
      <c r="K30" s="68"/>
      <c r="L30" s="2"/>
      <c r="N30" s="1"/>
      <c r="O30" s="6" t="s">
        <v>43</v>
      </c>
      <c r="P30" s="68" t="str">
        <f ca="1">IF(P29="Halfling",$S$60,IF(P29="Dwarf",$Q$60,IF(P29="Elf",$R$60,IF(P29="Gnome",$T$60,""))))</f>
        <v/>
      </c>
      <c r="Q30" s="68"/>
      <c r="R30" s="2"/>
      <c r="T30" s="1"/>
      <c r="U30" s="6" t="s">
        <v>43</v>
      </c>
      <c r="V30" s="68" t="str">
        <f ca="1">IF(V29="Halfling",$S$61,IF(V29="Dwarf",$Q$61,IF(V29="Elf",$R$61,IF(V29="Gnome",$T$61,""))))</f>
        <v/>
      </c>
      <c r="W30" s="68"/>
      <c r="X30" s="2"/>
      <c r="AB30" s="1"/>
      <c r="AC30" s="6" t="s">
        <v>43</v>
      </c>
      <c r="AD30" s="69"/>
      <c r="AE30" s="69"/>
      <c r="AF30" s="2"/>
      <c r="AH30" s="28" t="s">
        <v>161</v>
      </c>
      <c r="AI30" s="28"/>
      <c r="AJ30" s="15" t="s">
        <v>6</v>
      </c>
      <c r="AK30" s="15" t="s">
        <v>7</v>
      </c>
      <c r="AL30" s="15" t="s">
        <v>95</v>
      </c>
      <c r="AM30" s="15" t="s">
        <v>94</v>
      </c>
      <c r="AN30" t="s">
        <v>91</v>
      </c>
      <c r="AO30" s="28"/>
      <c r="AP30" s="15" t="s">
        <v>6</v>
      </c>
      <c r="AQ30" s="15" t="s">
        <v>7</v>
      </c>
      <c r="AR30" s="15" t="s">
        <v>95</v>
      </c>
      <c r="AS30" s="15" t="s">
        <v>94</v>
      </c>
      <c r="AT30" t="s">
        <v>91</v>
      </c>
      <c r="AU30" s="28"/>
      <c r="AV30" s="15" t="s">
        <v>6</v>
      </c>
      <c r="AW30" s="15" t="s">
        <v>7</v>
      </c>
      <c r="AX30" s="15" t="s">
        <v>95</v>
      </c>
      <c r="AY30" s="15" t="s">
        <v>94</v>
      </c>
      <c r="AZ30" t="s">
        <v>91</v>
      </c>
      <c r="BA30" s="28"/>
      <c r="BB30" s="15" t="s">
        <v>6</v>
      </c>
      <c r="BC30" s="15" t="s">
        <v>7</v>
      </c>
      <c r="BD30" s="15" t="s">
        <v>95</v>
      </c>
      <c r="BE30" s="15" t="s">
        <v>94</v>
      </c>
      <c r="BF30" t="s">
        <v>91</v>
      </c>
      <c r="BG30" s="28"/>
      <c r="BH30" s="15" t="s">
        <v>6</v>
      </c>
      <c r="BI30" s="15" t="s">
        <v>7</v>
      </c>
      <c r="BJ30" s="15" t="s">
        <v>95</v>
      </c>
      <c r="BK30" s="15" t="s">
        <v>94</v>
      </c>
      <c r="BL30" t="s">
        <v>91</v>
      </c>
    </row>
    <row r="31" spans="1:64" x14ac:dyDescent="0.25">
      <c r="B31" s="1"/>
      <c r="C31" s="6" t="s">
        <v>7</v>
      </c>
      <c r="D31" s="68" t="str">
        <f ca="1">L129</f>
        <v>Fighter (STR)</v>
      </c>
      <c r="E31" s="68"/>
      <c r="F31" s="2"/>
      <c r="H31" s="1"/>
      <c r="I31" s="6" t="s">
        <v>7</v>
      </c>
      <c r="J31" s="68" t="str">
        <f ca="1">L130</f>
        <v>Wizard</v>
      </c>
      <c r="K31" s="68"/>
      <c r="L31" s="2"/>
      <c r="N31" s="1"/>
      <c r="O31" s="6" t="s">
        <v>7</v>
      </c>
      <c r="P31" s="68" t="str">
        <f ca="1">L131</f>
        <v>Sorceror</v>
      </c>
      <c r="Q31" s="68"/>
      <c r="R31" s="2"/>
      <c r="T31" s="1"/>
      <c r="U31" s="6" t="s">
        <v>7</v>
      </c>
      <c r="V31" s="68" t="str">
        <f ca="1">L132</f>
        <v>Cleric</v>
      </c>
      <c r="W31" s="68"/>
      <c r="X31" s="2"/>
      <c r="AB31" s="1"/>
      <c r="AC31" s="6" t="s">
        <v>7</v>
      </c>
      <c r="AD31" s="68" t="str">
        <f>IF(L54="Random",K149,L54)</f>
        <v>Fighter (STR)</v>
      </c>
      <c r="AE31" s="68"/>
      <c r="AF31" s="2"/>
      <c r="AI31" s="28"/>
      <c r="AJ31">
        <f ca="1">IF(D29="Dwarf",3,IF(D30="Wood",-2,IF(D30="High",-2,IF(D30="Dark",2,IF(D29="Halfling",2,IF(D29="Gnome",-(0.5*AL31),IF(D29="Half-Elf",-1,IF(D29="Half-Orc",-2,IF(D29="Teifling",-2,IF(D29="Dragonborn",RANDBETWEEN(-5,5),0))))))))))</f>
        <v>3</v>
      </c>
      <c r="AK31">
        <f ca="1">IF(D31="Monk",3,IF(D31="Druid",-(0.5*(AJ31+AL31)),IF(D31="Rogue",-2,IF(D31="Barbarian",-2,IF(D31="Wizard",2,IF(D31="Paladin",4,0))))))</f>
        <v>0</v>
      </c>
      <c r="AL31">
        <f ca="1">IF(D29="Dragonborn",AJ31,ROUND(NORMINV(RAND(),0,2),0))</f>
        <v>-1</v>
      </c>
      <c r="AM31">
        <f ca="1">AJ31+AK31+AL31</f>
        <v>2</v>
      </c>
      <c r="AN31" t="str">
        <f ca="1">IF(AM31&gt;1,"Lawful",IF(AM31&lt;-1,"Chaotic","Neutral"))</f>
        <v>Lawful</v>
      </c>
      <c r="AO31" s="36" t="s">
        <v>92</v>
      </c>
      <c r="AP31">
        <f ca="1">IF(J29="Dwarf",3,IF(J30="Wood",-2,IF(J30="High",-2,IF(J30="Dark",2,IF(J29="Halfling",2,IF(J29="Gnome",-(0.5*AR31),IF(J29="Half-Elf",-1,IF(J29="Half-Orc",-2,IF(J29="Teifling",-2,IF(J29="Dragonborn",RANDBETWEEN(-5,5),0))))))))))</f>
        <v>2</v>
      </c>
      <c r="AQ31">
        <f ca="1">IF(J31="Monk",3,IF(J31="Druid",-(0.5*(AP31+AR31)),IF(J31="Rogue",-2,IF(J31="Barbarian",-2,IF(J31="Wizard",2,IF(J31="Paladin",4,0))))))</f>
        <v>2</v>
      </c>
      <c r="AR31">
        <f ca="1">IF(J29="Dragonborn",AP31,ROUND(NORMINV(RAND(),0,2),0))</f>
        <v>1</v>
      </c>
      <c r="AS31">
        <f ca="1">AP31+AQ31+AR31</f>
        <v>5</v>
      </c>
      <c r="AT31" t="str">
        <f ca="1">IF(AS31&gt;1,"Lawful",IF(AS31&lt;-1,"Chaotic","Neutral"))</f>
        <v>Lawful</v>
      </c>
      <c r="AU31" s="36" t="s">
        <v>92</v>
      </c>
      <c r="AV31">
        <f ca="1">IF(P29="Dwarf",3,IF(P30="Wood",-2,IF(P30="High",-2,IF(P30="Dark",2,IF(P29="Halfling",2,IF(P29="Gnome",-(0.5*AX31),IF(P29="Half-Elf",-1,IF(P29="Half-Orc",-2,IF(P29="Teifling",-2,IF(P29="Dragonborn",RANDBETWEEN(-5,5),0))))))))))</f>
        <v>-1</v>
      </c>
      <c r="AW31">
        <f ca="1">IF(P31="Monk",3,IF(P31="Druid",-(0.5*(AV31+AX31)),IF(P31="Rogue",-2,IF(P31="Barbarian",-2,IF(P31="Wizard",2,IF(P31="Paladin",4,0))))))</f>
        <v>0</v>
      </c>
      <c r="AX31">
        <f ca="1">IF(P29="Dragonborn",AV31,ROUND(NORMINV(RAND(),0,2),0))</f>
        <v>-1</v>
      </c>
      <c r="AY31">
        <f ca="1">AV31+AW31+AX31</f>
        <v>-2</v>
      </c>
      <c r="AZ31" t="str">
        <f ca="1">IF(AY31&gt;1,"Lawful",IF(AY31&lt;-1,"Chaotic","Neutral"))</f>
        <v>Chaotic</v>
      </c>
      <c r="BA31" s="36" t="s">
        <v>92</v>
      </c>
      <c r="BB31">
        <f ca="1">IF(V29="Dwarf",3,IF(V30="Wood",-2,IF(V30="High",-2,IF(V30="Dark",2,IF(V29="Halfling",2,IF(V29="Gnome",-(0.5*BD31),IF(V29="Half-Elf",-1,IF(V29="Half-Orc",-2,IF(V29="Teifling",-2,IF(V29="Dragonborn",RANDBETWEEN(-5,5),0))))))))))</f>
        <v>2</v>
      </c>
      <c r="BC31">
        <f ca="1">IF(V31="Monk",3,IF(V31="Druid",-(0.5*(BB31+BD31)),IF(V31="Rogue",-2,IF(V31="Barbarian",-2,IF(V31="Wizard",2,IF(V31="Paladin",4,0))))))</f>
        <v>0</v>
      </c>
      <c r="BD31">
        <f ca="1">IF(V29="Dragonborn",BB31,ROUND(NORMINV(RAND(),0,2),0))</f>
        <v>2</v>
      </c>
      <c r="BE31">
        <f ca="1">BB31+BC31+BD31</f>
        <v>4</v>
      </c>
      <c r="BF31" t="str">
        <f ca="1">IF(BE31&gt;1,"Lawful",IF(BE31&lt;-1,"Chaotic","Neutral"))</f>
        <v>Lawful</v>
      </c>
      <c r="BG31" s="36" t="s">
        <v>92</v>
      </c>
      <c r="BH31">
        <f ca="1">IF(AD29="Dwarf",3,IF(AD30="Wood",-2,IF(AD30="High",-2,IF(AD30="Dark",2,IF(AD29="Halfling",2,IF(AD29="Gnome",-(0.5*BJ31),IF(AD29="Half-Elf",-1,IF(AD29="Half-Orc",-2,IF(AD29="Teifling",-2,IF(AD29="Dragonborn",RANDBETWEEN(-5,5),0))))))))))</f>
        <v>-1</v>
      </c>
      <c r="BI31">
        <f>IF(AD31="Monk",3,IF(AD31="Druid",-(0.5*(BH31+BJ31)),IF(AD31="Rogue",-2,IF(AD31="Barbarian",-2,IF(AD31="Wizard",2,IF(AD31="Paladin",4,0))))))</f>
        <v>0</v>
      </c>
      <c r="BJ31">
        <f ca="1">IF(AD29="Dragonborn",BH31,ROUND(NORMINV(RAND(),0,2),0))</f>
        <v>-1</v>
      </c>
      <c r="BK31">
        <f ca="1">BH31+BI31+BJ31</f>
        <v>-2</v>
      </c>
      <c r="BL31" t="str">
        <f ca="1">IF(BK31&gt;1,"Lawful",IF(BK31&lt;-1,"Chaotic","Neutral"))</f>
        <v>Chaotic</v>
      </c>
    </row>
    <row r="32" spans="1:64" s="28" customFormat="1" x14ac:dyDescent="0.25">
      <c r="B32" s="1"/>
      <c r="C32" s="25" t="s">
        <v>45</v>
      </c>
      <c r="D32" s="68" t="str">
        <f ca="1">V116</f>
        <v>Entertainer</v>
      </c>
      <c r="E32" s="68"/>
      <c r="F32" s="2"/>
      <c r="H32" s="1"/>
      <c r="I32" s="25" t="s">
        <v>45</v>
      </c>
      <c r="J32" s="68" t="str">
        <f ca="1">V117</f>
        <v>Sage</v>
      </c>
      <c r="K32" s="68"/>
      <c r="L32" s="2"/>
      <c r="N32" s="1"/>
      <c r="O32" s="25" t="s">
        <v>45</v>
      </c>
      <c r="P32" s="68" t="str">
        <f ca="1">V118</f>
        <v>Charlatan</v>
      </c>
      <c r="Q32" s="68"/>
      <c r="R32" s="2"/>
      <c r="T32" s="1"/>
      <c r="U32" s="25" t="s">
        <v>45</v>
      </c>
      <c r="V32" s="68" t="str">
        <f ca="1">V119</f>
        <v>Guild Artisan</v>
      </c>
      <c r="W32" s="68"/>
      <c r="X32" s="2"/>
      <c r="Z32" s="45"/>
      <c r="AB32" s="1"/>
      <c r="AC32" s="25" t="s">
        <v>45</v>
      </c>
      <c r="AD32" s="68" t="str">
        <f ca="1">IF(V54="Random",V134,V54)</f>
        <v>Guild Artisan</v>
      </c>
      <c r="AE32" s="68"/>
      <c r="AF32" s="2"/>
      <c r="AJ32">
        <f ca="1">IF(D29="Dwarf",2,IF(D29="Half-Elf",-(0.5*AL32),IF(D30="Wood",2,IF(D30="High",2,IF(D30="Dark",-2,IF(D29="Halfling",2,IF(D29="Gnome",2,IF(D29="Half-Orc",-1,IF(D29="Teifling",-1,IF(D29="Dragonborn",RANDBETWEEN(-5,5),0))))))))))</f>
        <v>2</v>
      </c>
      <c r="AK32">
        <f ca="1">IF(D31="Monk",-(0.5*AL32),IF(D31="Rogue",-(0.5*AL32),IF(D31="Barbarian",-(0.5*AL32),IF(D31="Druid",-(0.5*(AJ32+AL32)),IF(D31="Wizard",-(0.3*AL32),IF(D31="Paladin",4,0))))))</f>
        <v>0</v>
      </c>
      <c r="AL32">
        <f ca="1">IF(D29="Dragonborn",AJ32,ROUND(NORMINV(RAND(),0,2),0))</f>
        <v>-1</v>
      </c>
      <c r="AM32">
        <f ca="1">AJ32+AK32+AL32</f>
        <v>1</v>
      </c>
      <c r="AN32" t="str">
        <f ca="1">IF(AM32&gt;1,"Good",IF(AM32&lt;-1,"Evil","Neutral"))</f>
        <v>Neutral</v>
      </c>
      <c r="AO32" s="36" t="s">
        <v>93</v>
      </c>
      <c r="AP32">
        <f ca="1">IF(J29="Dwarf",2,IF(J29="Half-Elf",-(0.5*AR32),IF(J30="Wood",2,IF(J30="High",2,IF(J30="Dark",-2,IF(J29="Halfling",2,IF(J29="Gnome",2,IF(J29="Half-Orc",-1,IF(J29="Teifling",-1,IF(J29="Dragonborn",RANDBETWEEN(-5,5),0))))))))))</f>
        <v>2</v>
      </c>
      <c r="AQ32">
        <f ca="1">IF(J31="Monk",-(0.5*AR32),IF(J31="Rogue",-(0.5*AR32),IF(J31="Barbarian",-(0.5*AR32),IF(J31="Druid",-(0.5*(AP32+AR32)),IF(J31="Wizard",-(0.3*AR32),IF(J31="Paladin",4,0))))))</f>
        <v>-0.89999999999999991</v>
      </c>
      <c r="AR32">
        <f ca="1">IF(J29="Dragonborn",AP32,ROUND(NORMINV(RAND(),0,2),0))</f>
        <v>3</v>
      </c>
      <c r="AS32">
        <f ca="1">AP32+AQ32+AR32</f>
        <v>4.0999999999999996</v>
      </c>
      <c r="AT32" t="str">
        <f ca="1">IF(AS32&gt;1,"Good",IF(AS32&lt;-1,"Evil","Neutral"))</f>
        <v>Good</v>
      </c>
      <c r="AU32" s="36" t="s">
        <v>93</v>
      </c>
      <c r="AV32">
        <f ca="1">IF(P29="Dwarf",2,IF(P29="Half-Elf",-(0.5*AX32),IF(P30="Wood",2,IF(P30="High",2,IF(P30="Dark",-2,IF(P29="Halfling",2,IF(P29="Gnome",2,IF(P29="Half-Orc",-1,IF(P29="Teifling",-1,IF(P29="Dragonborn",RANDBETWEEN(-5,5),0))))))))))</f>
        <v>3</v>
      </c>
      <c r="AW32">
        <f ca="1">IF(P31="Monk",-(0.5*AX32),IF(P31="Rogue",-(0.5*AX32),IF(P31="Barbarian",-(0.5*AX32),IF(P31="Druid",-(0.5*(AV32+AX32)),IF(P31="Wizard",-(0.3*AX32),IF(P31="Paladin",4,0))))))</f>
        <v>0</v>
      </c>
      <c r="AX32">
        <f ca="1">IF(P29="Dragonborn",AV32,ROUND(NORMINV(RAND(),0,2),0))</f>
        <v>3</v>
      </c>
      <c r="AY32">
        <f ca="1">AV32+AW32+AX32</f>
        <v>6</v>
      </c>
      <c r="AZ32" t="str">
        <f ca="1">IF(AY32&gt;1,"Good",IF(AY32&lt;-1,"Evil","Neutral"))</f>
        <v>Good</v>
      </c>
      <c r="BA32" s="36" t="s">
        <v>93</v>
      </c>
      <c r="BB32">
        <f ca="1">IF(V29="Dwarf",2,IF(V29="Half-Elf",-(0.5*BD32),IF(V30="Wood",2,IF(V30="High",2,IF(V30="Dark",-2,IF(V29="Halfling",2,IF(V29="Gnome",2,IF(V29="Half-Orc",-1,IF(V29="Teifling",-1,IF(V29="Dragonborn",RANDBETWEEN(-5,5),0))))))))))</f>
        <v>-5</v>
      </c>
      <c r="BC32">
        <f ca="1">IF(V31="Monk",-(0.5*BD32),IF(V31="Rogue",-(0.5*BD32),IF(V31="Barbarian",-(0.5*BD32),IF(V31="Druid",-(0.5*(BB32+BD32)),IF(V31="Wizard",-(0.3*BD32),IF(V31="Paladin",4,0))))))</f>
        <v>0</v>
      </c>
      <c r="BD32">
        <f ca="1">IF(V29="Dragonborn",BB32,ROUND(NORMINV(RAND(),0,2),0))</f>
        <v>-5</v>
      </c>
      <c r="BE32">
        <f ca="1">BB32+BC32+BD32</f>
        <v>-10</v>
      </c>
      <c r="BF32" t="str">
        <f ca="1">IF(BE32&gt;1,"Good",IF(BE32&lt;-1,"Evil","Neutral"))</f>
        <v>Evil</v>
      </c>
      <c r="BG32" s="36" t="s">
        <v>93</v>
      </c>
      <c r="BH32">
        <f ca="1">IF(AD29="Dwarf",2,IF(AD29="Half-Elf",-(0.5*BJ32),IF(AD30="Wood",2,IF(AD30="High",2,IF(AD30="Dark",-2,IF(AD29="Halfling",2,IF(AD29="Gnome",2,IF(AD29="Half-Orc",-1,IF(AD29="Teifling",-1,IF(AD29="Dragonborn",RANDBETWEEN(-5,5),0))))))))))</f>
        <v>-3</v>
      </c>
      <c r="BI32">
        <f>IF(AD31="Monk",-(0.5*BJ32),IF(AD31="Rogue",-(0.5*BJ32),IF(AD31="Barbarian",-(0.5*BJ32),IF(AD31="Druid",-(0.5*(BH32+BJ32)),IF(AD31="Wizard",-(0.3*BJ32),IF(AD31="Paladin",4,0))))))</f>
        <v>0</v>
      </c>
      <c r="BJ32">
        <f ca="1">IF(AD29="Dragonborn",BH32,ROUND(NORMINV(RAND(),0,2),0))</f>
        <v>-3</v>
      </c>
      <c r="BK32">
        <f ca="1">BH32+BI32+BJ32</f>
        <v>-6</v>
      </c>
      <c r="BL32" t="str">
        <f ca="1">IF(BK32&gt;1,"Good",IF(BK32&lt;-1,"Evil","Neutral"))</f>
        <v>Evil</v>
      </c>
    </row>
    <row r="33" spans="2:64" x14ac:dyDescent="0.25">
      <c r="B33" s="1"/>
      <c r="C33" s="6" t="s">
        <v>0</v>
      </c>
      <c r="D33" s="7" t="str">
        <f ca="1">AN31</f>
        <v>Lawful</v>
      </c>
      <c r="E33" s="6" t="str">
        <f ca="1">AN32</f>
        <v>Neutral</v>
      </c>
      <c r="F33" s="26"/>
      <c r="G33" s="31"/>
      <c r="H33" s="12"/>
      <c r="I33" s="6" t="s">
        <v>0</v>
      </c>
      <c r="J33" s="7" t="str">
        <f ca="1">AT31</f>
        <v>Lawful</v>
      </c>
      <c r="K33" s="6" t="str">
        <f ca="1">AT32</f>
        <v>Good</v>
      </c>
      <c r="L33" s="26"/>
      <c r="M33" s="31"/>
      <c r="N33" s="12"/>
      <c r="O33" s="6" t="s">
        <v>0</v>
      </c>
      <c r="P33" s="7" t="str">
        <f ca="1">AZ31</f>
        <v>Chaotic</v>
      </c>
      <c r="Q33" s="6" t="str">
        <f ca="1">AZ32</f>
        <v>Good</v>
      </c>
      <c r="R33" s="26"/>
      <c r="S33" s="31"/>
      <c r="T33" s="12"/>
      <c r="U33" s="6" t="s">
        <v>0</v>
      </c>
      <c r="V33" s="7" t="str">
        <f ca="1">BF31</f>
        <v>Lawful</v>
      </c>
      <c r="W33" s="6" t="str">
        <f ca="1">BF32</f>
        <v>Evil</v>
      </c>
      <c r="X33" s="2"/>
      <c r="AB33" s="12"/>
      <c r="AC33" s="6" t="s">
        <v>0</v>
      </c>
      <c r="AD33" s="65"/>
      <c r="AE33" s="8"/>
      <c r="AF33" s="2"/>
      <c r="AH33" s="28" t="s">
        <v>134</v>
      </c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</row>
    <row r="34" spans="2:64" x14ac:dyDescent="0.25">
      <c r="B34" s="1"/>
      <c r="F34" s="2"/>
      <c r="H34" s="1"/>
      <c r="I34" s="11"/>
      <c r="J34" s="14"/>
      <c r="K34" s="14"/>
      <c r="L34" s="2"/>
      <c r="N34" s="1"/>
      <c r="O34" s="11"/>
      <c r="P34" s="14"/>
      <c r="Q34" s="14"/>
      <c r="R34" s="2"/>
      <c r="T34" s="1"/>
      <c r="U34" s="11"/>
      <c r="V34" s="14"/>
      <c r="W34" s="14"/>
      <c r="X34" s="2"/>
      <c r="AB34" s="1"/>
      <c r="AC34" s="11"/>
      <c r="AD34" s="14"/>
      <c r="AE34" s="14"/>
      <c r="AF34" s="2"/>
      <c r="AH34" s="28" t="s">
        <v>166</v>
      </c>
      <c r="AI34" s="28"/>
      <c r="AJ34" t="s">
        <v>44</v>
      </c>
      <c r="AK34" t="s">
        <v>121</v>
      </c>
      <c r="AL34" t="s">
        <v>122</v>
      </c>
      <c r="AM34" t="s">
        <v>123</v>
      </c>
      <c r="AN34" t="s">
        <v>124</v>
      </c>
      <c r="AO34" s="28"/>
      <c r="AP34" t="s">
        <v>44</v>
      </c>
      <c r="AQ34" t="s">
        <v>121</v>
      </c>
      <c r="AR34" t="s">
        <v>122</v>
      </c>
      <c r="AS34" t="s">
        <v>123</v>
      </c>
      <c r="AT34" t="s">
        <v>124</v>
      </c>
      <c r="AU34" s="28"/>
      <c r="AV34" t="s">
        <v>44</v>
      </c>
      <c r="AW34" t="s">
        <v>121</v>
      </c>
      <c r="AX34" t="s">
        <v>122</v>
      </c>
      <c r="AY34" t="s">
        <v>123</v>
      </c>
      <c r="AZ34" t="s">
        <v>124</v>
      </c>
      <c r="BA34" s="28"/>
      <c r="BB34" t="s">
        <v>44</v>
      </c>
      <c r="BC34" t="s">
        <v>121</v>
      </c>
      <c r="BD34" t="s">
        <v>122</v>
      </c>
      <c r="BE34" t="s">
        <v>123</v>
      </c>
      <c r="BF34" t="s">
        <v>124</v>
      </c>
      <c r="BG34" s="28"/>
      <c r="BH34" t="s">
        <v>44</v>
      </c>
      <c r="BI34" t="s">
        <v>121</v>
      </c>
      <c r="BJ34" t="s">
        <v>122</v>
      </c>
      <c r="BK34" t="s">
        <v>123</v>
      </c>
      <c r="BL34" t="s">
        <v>124</v>
      </c>
    </row>
    <row r="35" spans="2:64" x14ac:dyDescent="0.25">
      <c r="B35" s="1"/>
      <c r="C35" s="6" t="s">
        <v>29</v>
      </c>
      <c r="D35" s="7" t="s">
        <v>40</v>
      </c>
      <c r="E35" s="6" t="str">
        <f ca="1">O82</f>
        <v>Standard</v>
      </c>
      <c r="F35" s="2"/>
      <c r="H35" s="1"/>
      <c r="I35" s="6" t="s">
        <v>29</v>
      </c>
      <c r="J35" s="7" t="s">
        <v>40</v>
      </c>
      <c r="K35" s="6" t="str">
        <f ca="1">O83</f>
        <v>Rigid</v>
      </c>
      <c r="L35" s="2"/>
      <c r="N35" s="1"/>
      <c r="O35" s="6" t="s">
        <v>29</v>
      </c>
      <c r="P35" s="7" t="s">
        <v>40</v>
      </c>
      <c r="Q35" s="6" t="str">
        <f ca="1">O84</f>
        <v>Wild</v>
      </c>
      <c r="R35" s="2"/>
      <c r="T35" s="1"/>
      <c r="U35" s="6" t="s">
        <v>29</v>
      </c>
      <c r="V35" s="7" t="s">
        <v>40</v>
      </c>
      <c r="W35" s="6" t="str">
        <f ca="1">O85</f>
        <v>Wild</v>
      </c>
      <c r="X35" s="2"/>
      <c r="AB35" s="1"/>
      <c r="AC35" s="6" t="s">
        <v>29</v>
      </c>
      <c r="AD35" s="7"/>
      <c r="AE35" s="6"/>
      <c r="AF35" s="2"/>
      <c r="AH35" s="28" t="s">
        <v>167</v>
      </c>
      <c r="AI35" s="29" t="s">
        <v>20</v>
      </c>
      <c r="AJ35" s="21">
        <f ca="1">C36+0.01</f>
        <v>11.01</v>
      </c>
      <c r="AK35" s="22">
        <f ca="1">LARGE(AJ35:AJ40,1)</f>
        <v>15.05</v>
      </c>
      <c r="AL35" s="20">
        <f ca="1">IF(AJ35=AL36,CHOOSE(2,AJ35,AJ36,AJ37,AJ38,AJ39,AJ40),CHOOSE(1,AJ35,AJ36,AJ37,AJ38,AJ39,AJ40))</f>
        <v>11.01</v>
      </c>
      <c r="AM35" s="20">
        <f ca="1">IF(AJ35=AM38,CHOOSE(4,AJ35,AJ36,AJ37,AJ38,AJ39,AJ40),CHOOSE(1,AJ35,AJ36,AJ37,AJ38,AJ39,AJ40))</f>
        <v>11.01</v>
      </c>
      <c r="AN35" s="20">
        <f ca="1">IF(AJ35=AN39,CHOOSE(5,AJ35,AJ36,AJ37,AJ38,AJ39,AJ40),CHOOSE(1,AJ35,AJ36,AJ37,AJ38,AJ39,AJ40))</f>
        <v>11.01</v>
      </c>
      <c r="AO35" s="29" t="s">
        <v>20</v>
      </c>
      <c r="AP35" s="21">
        <f ca="1">I36+0.01</f>
        <v>15.01</v>
      </c>
      <c r="AQ35" s="22">
        <f ca="1">LARGE(AP35:AP40,1)</f>
        <v>15.01</v>
      </c>
      <c r="AR35" s="20">
        <f ca="1">IF(AP35=AR36,CHOOSE(2,AP35,AP36,AP37,AP38,AP39,AP40),CHOOSE(1,AP35,AP36,AP37,AP38,AP39,AP40))</f>
        <v>13.02</v>
      </c>
      <c r="AS35" s="20">
        <f ca="1">IF(AP35=AS38,CHOOSE(4,AP35,AP36,AP37,AP38,AP39,AP40),CHOOSE(1,AP35,AP36,AP37,AP38,AP39,AP40))</f>
        <v>12.04</v>
      </c>
      <c r="AT35" s="20">
        <f ca="1">IF(AP35=AT39,CHOOSE(5,AP35,AP36,AP37,AP38,AP39,AP40),CHOOSE(1,AP35,AP36,AP37,AP38,AP39,AP40))</f>
        <v>12.05</v>
      </c>
      <c r="AU35" s="29" t="s">
        <v>20</v>
      </c>
      <c r="AV35" s="21">
        <f ca="1">O36+0.01</f>
        <v>9.01</v>
      </c>
      <c r="AW35" s="22">
        <f ca="1">LARGE(AV35:AV40,1)</f>
        <v>20.03</v>
      </c>
      <c r="AX35" s="20">
        <f ca="1">IF(AV35=AX36,CHOOSE(2,AV35,AV36,AV37,AV38,AV39,AV40),CHOOSE(1,AV35,AV36,AV37,AV38,AV39,AV40))</f>
        <v>9.01</v>
      </c>
      <c r="AY35" s="20">
        <f ca="1">IF(AV35=AY38,CHOOSE(4,AV35,AV36,AV37,AV38,AV39,AV40),CHOOSE(1,AV35,AV36,AV37,AV38,AV39,AV40))</f>
        <v>9.01</v>
      </c>
      <c r="AZ35" s="20">
        <f ca="1">IF(AV35=AZ39,CHOOSE(5,AV35,AV36,AV37,AV38,AV39,AV40),CHOOSE(1,AV35,AV36,AV37,AV38,AV39,AV40))</f>
        <v>9.01</v>
      </c>
      <c r="BA35" s="29" t="s">
        <v>20</v>
      </c>
      <c r="BB35" s="21">
        <f ca="1">U36+0.01</f>
        <v>4.01</v>
      </c>
      <c r="BC35" s="22">
        <f ca="1">LARGE(BB35:BB40,1)</f>
        <v>18.02</v>
      </c>
      <c r="BD35" s="20">
        <f ca="1">IF(BB35=BD36,CHOOSE(2,BB35,BB36,BB37,BB38,BB39,BB40),CHOOSE(1,BB35,BB36,BB37,BB38,BB39,BB40))</f>
        <v>4.01</v>
      </c>
      <c r="BE35" s="20">
        <f ca="1">IF(BB35=BE38,CHOOSE(4,BB35,BB36,BB37,BB38,BB39,BB40),CHOOSE(1,BB35,BB36,BB37,BB38,BB39,BB40))</f>
        <v>4.01</v>
      </c>
      <c r="BF35" s="20">
        <f ca="1">IF(BB35=BF39,CHOOSE(5,BB35,BB36,BB37,BB38,BB39,BB40),CHOOSE(1,BB35,BB36,BB37,BB38,BB39,BB40))</f>
        <v>4.01</v>
      </c>
      <c r="BG35" s="29" t="s">
        <v>20</v>
      </c>
      <c r="BH35" s="21">
        <f>AC36+0.01</f>
        <v>0.01</v>
      </c>
      <c r="BI35" s="22">
        <f>LARGE(BH35:BH40,1)</f>
        <v>0.06</v>
      </c>
      <c r="BJ35" s="20">
        <f>IF(BH35=BJ36,CHOOSE(2,BH35,BH36,BH37,BH38,BH39,BH40),CHOOSE(1,BH35,BH36,BH37,BH38,BH39,BH40))</f>
        <v>0.01</v>
      </c>
      <c r="BK35" s="20">
        <f>IF(BH35=BK38,CHOOSE(4,BH35,BH36,BH37,BH38,BH39,BH40),CHOOSE(1,BH35,BH36,BH37,BH38,BH39,BH40))</f>
        <v>0.01</v>
      </c>
      <c r="BL35" s="20">
        <f>IF(BH35=BL39,CHOOSE(5,BH35,BH36,BH37,BH38,BH39,BH40),CHOOSE(1,BH35,BH36,BH37,BH38,BH39,BH40))</f>
        <v>0.01</v>
      </c>
    </row>
    <row r="36" spans="2:64" x14ac:dyDescent="0.25">
      <c r="B36" s="1"/>
      <c r="C36" s="63">
        <f ca="1">IF($E$35="Rigid",'Die Rolls'!B117,IF($E$35="Standard",'Die Rolls'!N28,IF($E$35="Wild",'Die Rolls'!N61,0)))</f>
        <v>11</v>
      </c>
      <c r="D36" s="63">
        <f ca="1">IF($E$35="Rigid",'Die Rolls'!C117,IF($E$35="Standard",'Die Rolls'!O28,IF($E$35="Wild",'Die Rolls'!O61,0)))</f>
        <v>14</v>
      </c>
      <c r="E36" s="63">
        <f ca="1">IF($E$35="Rigid",'Die Rolls'!D117,IF($E$35="Standard",'Die Rolls'!P28,IF($E$35="Wild",'Die Rolls'!P61,0)))</f>
        <v>12</v>
      </c>
      <c r="F36" s="2"/>
      <c r="H36" s="1"/>
      <c r="I36" s="63">
        <f ca="1">IF($K$35="Rigid",'Die Rolls'!B120,IF($K$35="Standard",'Die Rolls'!R28,IF($K$35="Wild",'Die Rolls'!N68,0)))</f>
        <v>15</v>
      </c>
      <c r="J36" s="63">
        <f ca="1">IF($K$35="Rigid",'Die Rolls'!C120,IF($K$35="Standard",'Die Rolls'!S28,IF($K$35="Wild",'Die Rolls'!O68,0)))</f>
        <v>13</v>
      </c>
      <c r="K36" s="63">
        <f ca="1">IF($K$35="Rigid",'Die Rolls'!D120,IF($K$35="Standard",'Die Rolls'!T28,IF($K$35="Wild",'Die Rolls'!P68,0)))</f>
        <v>8</v>
      </c>
      <c r="L36" s="2"/>
      <c r="N36" s="1"/>
      <c r="O36" s="63">
        <f ca="1">IF($Q$35="Rigid",'Die Rolls'!B123,IF($Q$35="Standard",'Die Rolls'!V28,IF($Q$35="Wild",'Die Rolls'!N75,0)))</f>
        <v>9</v>
      </c>
      <c r="P36" s="63">
        <f ca="1">IF($Q$35="Rigid",'Die Rolls'!C123,IF($Q$35="Standard",'Die Rolls'!W28,IF($Q$35="Wild",'Die Rolls'!O75,0)))</f>
        <v>5</v>
      </c>
      <c r="Q36" s="63">
        <f ca="1">IF($Q$35="Rigid",'Die Rolls'!D123,IF($Q$35="Standard",'Die Rolls'!X28,IF($Q$35="Wild",'Die Rolls'!P75,0)))</f>
        <v>20</v>
      </c>
      <c r="R36" s="2"/>
      <c r="T36" s="1"/>
      <c r="U36" s="63">
        <f ca="1">IF($W$35="Rigid",'Die Rolls'!B126,IF($W$35="Standard",'Die Rolls'!Z28,IF($W$35="Wild",'Die Rolls'!N82,0)))</f>
        <v>4</v>
      </c>
      <c r="V36" s="63">
        <f ca="1">IF($W$35="Rigid",'Die Rolls'!C126,IF($W$35="Standard",'Die Rolls'!AA28,IF($W$35="Wild",'Die Rolls'!O82,0)))</f>
        <v>18</v>
      </c>
      <c r="W36" s="63">
        <f ca="1">IF($W$35="Rigid",'Die Rolls'!D126,IF($W$35="Standard",'Die Rolls'!AB28,IF($W$35="Wild",'Die Rolls'!P82,0)))</f>
        <v>15</v>
      </c>
      <c r="X36" s="2"/>
      <c r="AB36" s="1"/>
      <c r="AC36" s="66"/>
      <c r="AD36" s="66"/>
      <c r="AE36" s="66"/>
      <c r="AF36" s="2"/>
      <c r="AH36" s="28" t="s">
        <v>168</v>
      </c>
      <c r="AI36" s="29" t="s">
        <v>21</v>
      </c>
      <c r="AJ36" s="21">
        <f ca="1">D36+0.02</f>
        <v>14.02</v>
      </c>
      <c r="AK36" s="20">
        <f ca="1">IF(AJ36=AK35,CHOOSE(1,AJ35,AJ36,AJ37,AJ38,AJ39,AJ40),CHOOSE(2,AJ35,AJ36,AJ37,AJ38,AJ39,AJ40))</f>
        <v>14.02</v>
      </c>
      <c r="AL36" s="22">
        <f ca="1">LARGE(AJ35:AJ40,1)</f>
        <v>15.05</v>
      </c>
      <c r="AM36" s="20">
        <f ca="1">IF(AJ36=AM38,CHOOSE(4,AJ35,AJ36,AJ37,AJ38,AJ39,AJ40),CHOOSE(2,AJ35,AJ36,AJ37,AJ38,AJ39,AJ40))</f>
        <v>14.02</v>
      </c>
      <c r="AN36" s="20">
        <f ca="1">IF(AJ36=AN39,CHOOSE(5,AJ35,AJ36,AJ37,AJ38,AJ39,AJ40),CHOOSE(2,AJ35,AJ36,AJ37,AJ38,AJ39,AJ40))</f>
        <v>14.02</v>
      </c>
      <c r="AO36" s="29" t="s">
        <v>21</v>
      </c>
      <c r="AP36" s="21">
        <f ca="1">J36+0.02</f>
        <v>13.02</v>
      </c>
      <c r="AQ36" s="20">
        <f ca="1">IF(AP36=AQ35,CHOOSE(1,AP35,AP36,AP37,AP38,AP39,AP40),CHOOSE(2,AP35,AP36,AP37,AP38,AP39,AP40))</f>
        <v>13.02</v>
      </c>
      <c r="AR36" s="22">
        <f ca="1">LARGE(AP35:AP40,1)</f>
        <v>15.01</v>
      </c>
      <c r="AS36" s="20">
        <f ca="1">IF(AP36=AS38,CHOOSE(4,AP35,AP36,AP37,AP38,AP39,AP40),CHOOSE(2,AP35,AP36,AP37,AP38,AP39,AP40))</f>
        <v>13.02</v>
      </c>
      <c r="AT36" s="20">
        <f ca="1">IF(AP36=AT39,CHOOSE(5,AP35,AP36,AP37,AP38,AP39,AP40),CHOOSE(2,AP35,AP36,AP37,AP38,AP39,AP40))</f>
        <v>13.02</v>
      </c>
      <c r="AU36" s="29" t="s">
        <v>21</v>
      </c>
      <c r="AV36" s="21">
        <f ca="1">P36+0.02</f>
        <v>5.0199999999999996</v>
      </c>
      <c r="AW36" s="20">
        <f ca="1">IF(AV36=AW35,CHOOSE(1,AV35,AV36,AV37,AV38,AV39,AV40),CHOOSE(2,AV35,AV36,AV37,AV38,AV39,AV40))</f>
        <v>5.0199999999999996</v>
      </c>
      <c r="AX36" s="22">
        <f ca="1">LARGE(AV35:AV40,1)</f>
        <v>20.03</v>
      </c>
      <c r="AY36" s="20">
        <f ca="1">IF(AV36=AY38,CHOOSE(4,AV35,AV36,AV37,AV38,AV39,AV40),CHOOSE(2,AV35,AV36,AV37,AV38,AV39,AV40))</f>
        <v>5.0199999999999996</v>
      </c>
      <c r="AZ36" s="20">
        <f ca="1">IF(AV36=AZ39,CHOOSE(5,AV35,AV36,AV37,AV38,AV39,AV40),CHOOSE(2,AV35,AV36,AV37,AV38,AV39,AV40))</f>
        <v>5.0199999999999996</v>
      </c>
      <c r="BA36" s="29" t="s">
        <v>21</v>
      </c>
      <c r="BB36" s="21">
        <f ca="1">V36+0.02</f>
        <v>18.02</v>
      </c>
      <c r="BC36" s="20">
        <f ca="1">IF(BB36=BC35,CHOOSE(1,BB35,BB36,BB37,BB38,BB39,BB40),CHOOSE(2,BB35,BB36,BB37,BB38,BB39,BB40))</f>
        <v>4.01</v>
      </c>
      <c r="BD36" s="22">
        <f ca="1">LARGE(BB35:BB40,1)</f>
        <v>18.02</v>
      </c>
      <c r="BE36" s="20">
        <f ca="1">IF(BB36=BE38,CHOOSE(4,BB35,BB36,BB37,BB38,BB39,BB40),CHOOSE(2,BB35,BB36,BB37,BB38,BB39,BB40))</f>
        <v>6.04</v>
      </c>
      <c r="BF36" s="20">
        <f ca="1">IF(BB36=BF39,CHOOSE(5,BB35,BB36,BB37,BB38,BB39,BB40),CHOOSE(2,BB35,BB36,BB37,BB38,BB39,BB40))</f>
        <v>11.05</v>
      </c>
      <c r="BG36" s="29" t="s">
        <v>21</v>
      </c>
      <c r="BH36" s="21">
        <f>AD36+0.02</f>
        <v>0.02</v>
      </c>
      <c r="BI36" s="20">
        <f>IF(BH36=BI35,CHOOSE(1,BH35,BH36,BH37,BH38,BH39,BH40),CHOOSE(2,BH35,BH36,BH37,BH38,BH39,BH40))</f>
        <v>0.02</v>
      </c>
      <c r="BJ36" s="22">
        <f>LARGE(BH35:BH40,1)</f>
        <v>0.06</v>
      </c>
      <c r="BK36" s="20">
        <f>IF(BH36=BK38,CHOOSE(4,BH35,BH36,BH37,BH38,BH39,BH40),CHOOSE(2,BH35,BH36,BH37,BH38,BH39,BH40))</f>
        <v>0.02</v>
      </c>
      <c r="BL36" s="20">
        <f>IF(BH36=BL39,CHOOSE(5,BH35,BH36,BH37,BH38,BH39,BH40),CHOOSE(2,BH35,BH36,BH37,BH38,BH39,BH40))</f>
        <v>0.02</v>
      </c>
    </row>
    <row r="37" spans="2:64" x14ac:dyDescent="0.25">
      <c r="B37" s="1"/>
      <c r="C37" s="63">
        <f ca="1">IF($E$35="Rigid",'Die Rolls'!B118,IF($E$35="Standard",'Die Rolls'!N29,IF($E$35="Wild",'Die Rolls'!N62,0)))</f>
        <v>12</v>
      </c>
      <c r="D37" s="63">
        <f ca="1">IF($E$35="Rigid",'Die Rolls'!C118,IF($E$35="Standard",'Die Rolls'!O29,IF($E$35="Wild",'Die Rolls'!O62,0)))</f>
        <v>15</v>
      </c>
      <c r="E37" s="63">
        <f ca="1">IF($E$35="Rigid",'Die Rolls'!D118,IF($E$35="Standard",'Die Rolls'!P29,IF($E$35="Wild",'Die Rolls'!P62,0)))</f>
        <v>13</v>
      </c>
      <c r="F37" s="2"/>
      <c r="H37" s="1"/>
      <c r="I37" s="63">
        <f ca="1">IF($K$35="Rigid",'Die Rolls'!B121,IF($K$35="Standard",'Die Rolls'!R29,IF($K$35="Wild",'Die Rolls'!N69,0)))</f>
        <v>12</v>
      </c>
      <c r="J37" s="63">
        <f ca="1">IF($K$35="Rigid",'Die Rolls'!C121,IF($K$35="Standard",'Die Rolls'!S29,IF($K$35="Wild",'Die Rolls'!O69,0)))</f>
        <v>12</v>
      </c>
      <c r="K37" s="63">
        <f ca="1">IF($K$35="Rigid",'Die Rolls'!D121,IF($K$35="Standard",'Die Rolls'!T29,IF($K$35="Wild",'Die Rolls'!P69,0)))</f>
        <v>13</v>
      </c>
      <c r="L37" s="2"/>
      <c r="N37" s="1"/>
      <c r="O37" s="63">
        <f ca="1">IF($Q$35="Rigid",'Die Rolls'!B124,IF($Q$35="Standard",'Die Rolls'!V29,IF($Q$35="Wild",'Die Rolls'!N76,0)))</f>
        <v>14</v>
      </c>
      <c r="P37" s="63">
        <f ca="1">IF($Q$35="Rigid",'Die Rolls'!C124,IF($Q$35="Standard",'Die Rolls'!W29,IF($Q$35="Wild",'Die Rolls'!O76,0)))</f>
        <v>9</v>
      </c>
      <c r="Q37" s="63">
        <f ca="1">IF($Q$35="Rigid",'Die Rolls'!D124,IF($Q$35="Standard",'Die Rolls'!X29,IF($Q$35="Wild",'Die Rolls'!P76,0)))</f>
        <v>9</v>
      </c>
      <c r="R37" s="13"/>
      <c r="T37" s="1"/>
      <c r="U37" s="63">
        <f ca="1">IF($W$35="Rigid",'Die Rolls'!B127,IF($W$35="Standard",'Die Rolls'!Z29,IF($W$35="Wild",'Die Rolls'!N83,0)))</f>
        <v>6</v>
      </c>
      <c r="V37" s="63">
        <f ca="1">IF($W$35="Rigid",'Die Rolls'!C127,IF($W$35="Standard",'Die Rolls'!AA29,IF($W$35="Wild",'Die Rolls'!O83,0)))</f>
        <v>11</v>
      </c>
      <c r="W37" s="63">
        <f ca="1">IF($W$35="Rigid",'Die Rolls'!D127,IF($W$35="Standard",'Die Rolls'!AB29,IF($W$35="Wild",'Die Rolls'!P83,0)))</f>
        <v>12</v>
      </c>
      <c r="X37" s="13"/>
      <c r="AB37" s="1"/>
      <c r="AC37" s="66"/>
      <c r="AD37" s="66"/>
      <c r="AE37" s="66"/>
      <c r="AF37" s="2"/>
      <c r="AI37" s="29" t="s">
        <v>22</v>
      </c>
      <c r="AJ37" s="21">
        <f ca="1">E36+0.03</f>
        <v>12.03</v>
      </c>
      <c r="AK37" s="20">
        <f ca="1">IF(AJ37=AK35,CHOOSE(1,AJ35,AJ36,AJ37,AJ38,AJ39,AJ40),CHOOSE(3,AJ35,AJ36,AJ37,AJ38,AJ39,AJ40))</f>
        <v>12.03</v>
      </c>
      <c r="AL37" s="20">
        <f ca="1">IF(AL36=AJ37,CHOOSE(2,AJ35,AJ36,AJ37,AJ38,AJ39,AJ40),CHOOSE(3,AJ35,AJ36,AJ37,AJ38,AJ39,AJ40))</f>
        <v>12.03</v>
      </c>
      <c r="AM37" s="20">
        <f ca="1">IF(AJ37=AM38,CHOOSE(4,AJ35,AJ36,AJ37,AJ38,AJ39,AJ40),CHOOSE(3,AJ35,AJ36,AJ37,AJ38,AJ39,AJ40))</f>
        <v>12.03</v>
      </c>
      <c r="AN37" s="20">
        <f ca="1">IF(AJ37=AN39,CHOOSE(5,AJ35,AJ36,AJ37,AJ38,AJ39,AJ40),CHOOSE(3,AJ35,AJ36,AJ37,AJ38,AJ39,AJ40))</f>
        <v>12.03</v>
      </c>
      <c r="AO37" s="29" t="s">
        <v>22</v>
      </c>
      <c r="AP37" s="21">
        <f ca="1">K36+0.03</f>
        <v>8.0299999999999994</v>
      </c>
      <c r="AQ37" s="20">
        <f ca="1">IF(AP37=AQ35,CHOOSE(1,AP35,AP36,AP37,AP38,AP39,AP40),CHOOSE(3,AP35,AP36,AP37,AP38,AP39,AP40))</f>
        <v>8.0299999999999994</v>
      </c>
      <c r="AR37" s="20">
        <f ca="1">IF(AR36=AP37,CHOOSE(2,AP35,AP36,AP37,AP38,AP39,AP40),CHOOSE(3,AP35,AP36,AP37,AP38,AP39,AP40))</f>
        <v>8.0299999999999994</v>
      </c>
      <c r="AS37" s="20">
        <f ca="1">IF(AP37=AS38,CHOOSE(4,AP35,AP36,AP37,AP38,AP39,AP40),CHOOSE(3,AP35,AP36,AP37,AP38,AP39,AP40))</f>
        <v>8.0299999999999994</v>
      </c>
      <c r="AT37" s="20">
        <f ca="1">IF(AP37=AT39,CHOOSE(5,AP35,AP36,AP37,AP38,AP39,AP40),CHOOSE(3,AP35,AP36,AP37,AP38,AP39,AP40))</f>
        <v>8.0299999999999994</v>
      </c>
      <c r="AU37" s="29" t="s">
        <v>22</v>
      </c>
      <c r="AV37" s="21">
        <f ca="1">Q36+0.03</f>
        <v>20.03</v>
      </c>
      <c r="AW37" s="20">
        <f ca="1">IF(AV37=AW35,CHOOSE(1,AV35,AV36,AV37,AV38,AV39,AV40),CHOOSE(3,AV35,AV36,AV37,AV38,AV39,AV40))</f>
        <v>9.01</v>
      </c>
      <c r="AX37" s="20">
        <f ca="1">IF(AX36=AV37,CHOOSE(2,AV35,AV36,AV37,AV38,AV39,AV40),CHOOSE(3,AV35,AV36,AV37,AV38,AV39,AV40))</f>
        <v>5.0199999999999996</v>
      </c>
      <c r="AY37" s="20">
        <f ca="1">IF(AV37=AY38,CHOOSE(4,AV35,AV36,AV37,AV38,AV39,AV40),CHOOSE(3,AV35,AV36,AV37,AV38,AV39,AV40))</f>
        <v>14.04</v>
      </c>
      <c r="AZ37" s="20">
        <f ca="1">IF(AV37=AZ39,CHOOSE(5,AV35,AV36,AV37,AV38,AV39,AV40),CHOOSE(3,AV35,AV36,AV37,AV38,AV39,AV40))</f>
        <v>9.0500000000000007</v>
      </c>
      <c r="BA37" s="29" t="s">
        <v>22</v>
      </c>
      <c r="BB37" s="21">
        <f ca="1">W36+0.03</f>
        <v>15.03</v>
      </c>
      <c r="BC37" s="20">
        <f ca="1">IF(BB37=BC35,CHOOSE(1,BB35,BB36,BB37,BB38,BB39,BB40),CHOOSE(3,BB35,BB36,BB37,BB38,BB39,BB40))</f>
        <v>15.03</v>
      </c>
      <c r="BD37" s="20">
        <f ca="1">IF(BD36=BB37,CHOOSE(2,BB35,BB36,BB37,BB38,BB39,BB40),CHOOSE(3,BB35,BB36,BB37,BB38,BB39,BB40))</f>
        <v>15.03</v>
      </c>
      <c r="BE37" s="20">
        <f ca="1">IF(BB37=BE38,CHOOSE(4,BB35,BB36,BB37,BB38,BB39,BB40),CHOOSE(3,BB35,BB36,BB37,BB38,BB39,BB40))</f>
        <v>15.03</v>
      </c>
      <c r="BF37" s="20">
        <f ca="1">IF(BB37=BF39,CHOOSE(5,BB35,BB36,BB37,BB38,BB39,BB40),CHOOSE(3,BB35,BB36,BB37,BB38,BB39,BB40))</f>
        <v>15.03</v>
      </c>
      <c r="BG37" s="29" t="s">
        <v>22</v>
      </c>
      <c r="BH37" s="21">
        <f>AE36+0.03</f>
        <v>0.03</v>
      </c>
      <c r="BI37" s="20">
        <f>IF(BH37=BI35,CHOOSE(1,BH35,BH36,BH37,BH38,BH39,BH40),CHOOSE(3,BH35,BH36,BH37,BH38,BH39,BH40))</f>
        <v>0.03</v>
      </c>
      <c r="BJ37" s="20">
        <f>IF(BJ36=BH37,CHOOSE(2,BH35,BH36,BH37,BH38,BH39,BH40),CHOOSE(3,BH35,BH36,BH37,BH38,BH39,BH40))</f>
        <v>0.03</v>
      </c>
      <c r="BK37" s="20">
        <f>IF(BH37=BK38,CHOOSE(4,BH35,BH36,BH37,BH38,BH39,BH40),CHOOSE(3,BH35,BH36,BH37,BH38,BH39,BH40))</f>
        <v>0.03</v>
      </c>
      <c r="BL37" s="20">
        <f>IF(BH37=BL39,CHOOSE(5,BH35,BH36,BH37,BH38,BH39,BH40),CHOOSE(3,BH35,BH36,BH37,BH38,BH39,BH40))</f>
        <v>0.03</v>
      </c>
    </row>
    <row r="38" spans="2:64" x14ac:dyDescent="0.25">
      <c r="B38" s="1"/>
      <c r="F38" s="2"/>
      <c r="H38" s="1"/>
      <c r="L38" s="2"/>
      <c r="N38" s="1"/>
      <c r="R38" s="13"/>
      <c r="T38" s="1"/>
      <c r="X38" s="13"/>
      <c r="AB38" s="1"/>
      <c r="AC38"/>
      <c r="AD38"/>
      <c r="AE38"/>
      <c r="AF38" s="13"/>
      <c r="AI38" s="29" t="s">
        <v>23</v>
      </c>
      <c r="AJ38" s="21">
        <f ca="1">C37+0.04</f>
        <v>12.04</v>
      </c>
      <c r="AK38" s="20">
        <f ca="1">IF(AJ38=AK35,CHOOSE(1,AJ35,AJ36,AJ37,AJ38,AJ39,AJ40),CHOOSE(4,AJ35,AJ36,AJ37,AJ38,AJ39,AJ40))</f>
        <v>12.04</v>
      </c>
      <c r="AL38" s="20">
        <f ca="1">IF(AL36=AJ38,CHOOSE(2,AJ35,AJ36,AJ37,AJ38,AJ39,AJ40),CHOOSE(4,AJ35,AJ36,AJ37,AJ38,AJ39,AJ40))</f>
        <v>12.04</v>
      </c>
      <c r="AM38" s="22">
        <f ca="1">LARGE(AJ35:AJ40,1)</f>
        <v>15.05</v>
      </c>
      <c r="AN38" s="20">
        <f ca="1">IF(AJ38=AN39,CHOOSE(5,AJ35,AJ36,AJ37,AJ38,AJ39,AJ40),CHOOSE(4,AJ35,AJ36,AJ37,AJ38,AJ39,AJ40))</f>
        <v>12.04</v>
      </c>
      <c r="AO38" s="29" t="s">
        <v>23</v>
      </c>
      <c r="AP38" s="21">
        <f ca="1">I37+0.04</f>
        <v>12.04</v>
      </c>
      <c r="AQ38" s="20">
        <f ca="1">IF(AP38=AQ35,CHOOSE(1,AP35,AP36,AP37,AP38,AP39,AP40),CHOOSE(4,AP35,AP36,AP37,AP38,AP39,AP40))</f>
        <v>12.04</v>
      </c>
      <c r="AR38" s="20">
        <f ca="1">IF(AR36=AP38,CHOOSE(2,AP35,AP36,AP37,AP38,AP39,AP40),CHOOSE(4,AP35,AP36,AP37,AP38,AP39,AP40))</f>
        <v>12.04</v>
      </c>
      <c r="AS38" s="22">
        <f ca="1">LARGE(AP35:AP40,1)</f>
        <v>15.01</v>
      </c>
      <c r="AT38" s="20">
        <f ca="1">IF(AP38=AT39,CHOOSE(5,AP35,AP36,AP37,AP38,AP39,AP40),CHOOSE(4,AP35,AP36,AP37,AP38,AP39,AP40))</f>
        <v>12.04</v>
      </c>
      <c r="AU38" s="29" t="s">
        <v>23</v>
      </c>
      <c r="AV38" s="21">
        <f ca="1">O37+0.04</f>
        <v>14.04</v>
      </c>
      <c r="AW38" s="20">
        <f ca="1">IF(AV38=AW35,CHOOSE(1,AV35,AV36,AV37,AV38,AV39,AV40),CHOOSE(4,AV35,AV36,AV37,AV38,AV39,AV40))</f>
        <v>14.04</v>
      </c>
      <c r="AX38" s="20">
        <f ca="1">IF(AX36=AV38,CHOOSE(2,AV35,AV36,AV37,AV38,AV39,AV40),CHOOSE(4,AV35,AV36,AV37,AV38,AV39,AV40))</f>
        <v>14.04</v>
      </c>
      <c r="AY38" s="22">
        <f ca="1">LARGE(AV35:AV40,1)</f>
        <v>20.03</v>
      </c>
      <c r="AZ38" s="20">
        <f ca="1">IF(AV38=AZ39,CHOOSE(5,AV35,AV36,AV37,AV38,AV39,AV40),CHOOSE(4,AV35,AV36,AV37,AV38,AV39,AV40))</f>
        <v>14.04</v>
      </c>
      <c r="BA38" s="29" t="s">
        <v>23</v>
      </c>
      <c r="BB38" s="21">
        <f ca="1">U37+0.04</f>
        <v>6.04</v>
      </c>
      <c r="BC38" s="20">
        <f ca="1">IF(BB38=BC35,CHOOSE(1,BB35,BB36,BB37,BB38,BB39,BB40),CHOOSE(4,BB35,BB36,BB37,BB38,BB39,BB40))</f>
        <v>6.04</v>
      </c>
      <c r="BD38" s="20">
        <f ca="1">IF(BD36=BB38,CHOOSE(2,BB35,BB36,BB37,BB38,BB39,BB40),CHOOSE(4,BB35,BB36,BB37,BB38,BB39,BB40))</f>
        <v>6.04</v>
      </c>
      <c r="BE38" s="22">
        <f ca="1">LARGE(BB35:BB40,1)</f>
        <v>18.02</v>
      </c>
      <c r="BF38" s="20">
        <f ca="1">IF(BB38=BF39,CHOOSE(5,BB35,BB36,BB37,BB38,BB39,BB40),CHOOSE(4,BB35,BB36,BB37,BB38,BB39,BB40))</f>
        <v>6.04</v>
      </c>
      <c r="BG38" s="29" t="s">
        <v>23</v>
      </c>
      <c r="BH38" s="21">
        <f>AC37+0.04</f>
        <v>0.04</v>
      </c>
      <c r="BI38" s="20">
        <f>IF(BH38=BI35,CHOOSE(1,BH35,BH36,BH37,BH38,BH39,BH40),CHOOSE(4,BH35,BH36,BH37,BH38,BH39,BH40))</f>
        <v>0.04</v>
      </c>
      <c r="BJ38" s="20">
        <f>IF(BJ36=BH38,CHOOSE(2,BH35,BH36,BH37,BH38,BH39,BH40),CHOOSE(4,BH35,BH36,BH37,BH38,BH39,BH40))</f>
        <v>0.04</v>
      </c>
      <c r="BK38" s="22">
        <f>LARGE(BH35:BH40,1)</f>
        <v>0.06</v>
      </c>
      <c r="BL38" s="20">
        <f>IF(BH38=BL39,CHOOSE(5,BH35,BH36,BH37,BH38,BH39,BH40),CHOOSE(4,BH35,BH36,BH37,BH38,BH39,BH40))</f>
        <v>0.04</v>
      </c>
    </row>
    <row r="39" spans="2:64" x14ac:dyDescent="0.25">
      <c r="B39" s="16"/>
      <c r="C39" s="6" t="s">
        <v>38</v>
      </c>
      <c r="D39" s="6" t="s">
        <v>35</v>
      </c>
      <c r="E39" s="10" t="s">
        <v>30</v>
      </c>
      <c r="F39" s="18" t="s">
        <v>39</v>
      </c>
      <c r="H39" s="16"/>
      <c r="I39" s="6" t="s">
        <v>38</v>
      </c>
      <c r="J39" s="6" t="s">
        <v>35</v>
      </c>
      <c r="K39" s="10" t="s">
        <v>30</v>
      </c>
      <c r="L39" s="18" t="s">
        <v>39</v>
      </c>
      <c r="N39" s="16"/>
      <c r="O39" s="6" t="s">
        <v>38</v>
      </c>
      <c r="P39" s="6" t="s">
        <v>35</v>
      </c>
      <c r="Q39" s="10" t="s">
        <v>30</v>
      </c>
      <c r="R39" s="18" t="s">
        <v>39</v>
      </c>
      <c r="T39" s="16"/>
      <c r="U39" s="6" t="s">
        <v>38</v>
      </c>
      <c r="V39" s="6" t="s">
        <v>35</v>
      </c>
      <c r="W39" s="10" t="s">
        <v>30</v>
      </c>
      <c r="X39" s="18" t="s">
        <v>39</v>
      </c>
      <c r="AB39" s="16"/>
      <c r="AC39" s="6" t="s">
        <v>38</v>
      </c>
      <c r="AD39" s="6" t="s">
        <v>35</v>
      </c>
      <c r="AE39" s="10" t="s">
        <v>30</v>
      </c>
      <c r="AF39" s="18" t="s">
        <v>39</v>
      </c>
      <c r="AH39" s="28" t="s">
        <v>162</v>
      </c>
      <c r="AI39" s="29" t="s">
        <v>24</v>
      </c>
      <c r="AJ39" s="21">
        <f ca="1">D37+0.05</f>
        <v>15.05</v>
      </c>
      <c r="AK39" s="20">
        <f ca="1">IF(AJ39=AK35,CHOOSE(1,AJ35,AJ36,AJ37,AJ38,AJ39,AJ40),CHOOSE(5,AJ35,AJ36,AJ37,AJ38,AJ39,AJ40))</f>
        <v>11.01</v>
      </c>
      <c r="AL39" s="20">
        <f ca="1">IF(AL36=AJ39,CHOOSE(2,AJ35,AJ36,AJ37,AJ38,AJ39,AJ40),CHOOSE(5,AJ35,AJ36,AJ37,AJ38,AJ39,AJ40))</f>
        <v>14.02</v>
      </c>
      <c r="AM39" s="20">
        <f ca="1">IF(AJ39=AM38,CHOOSE(4,AJ35,AJ36,AJ37,AJ38,AJ39,AJ40),CHOOSE(5,AJ35,AJ36,AJ37,AJ38,AJ39,AJ40))</f>
        <v>12.04</v>
      </c>
      <c r="AN39" s="22">
        <f ca="1">LARGE(AJ35:AJ40,1)</f>
        <v>15.05</v>
      </c>
      <c r="AO39" s="29" t="s">
        <v>24</v>
      </c>
      <c r="AP39" s="21">
        <f ca="1">J37+0.05</f>
        <v>12.05</v>
      </c>
      <c r="AQ39" s="20">
        <f ca="1">IF(AP39=AQ35,CHOOSE(1,AP35,AP36,AP37,AP38,AP39,AP40),CHOOSE(5,AP35,AP36,AP37,AP38,AP39,AP40))</f>
        <v>12.05</v>
      </c>
      <c r="AR39" s="20">
        <f ca="1">IF(AR36=AP39,CHOOSE(2,AP35,AP36,AP37,AP38,AP39,AP40),CHOOSE(5,AP35,AP36,AP37,AP38,AP39,AP40))</f>
        <v>12.05</v>
      </c>
      <c r="AS39" s="20">
        <f ca="1">IF(AP39=AS38,CHOOSE(4,AP35,AP36,AP37,AP38,AP39,AP40),CHOOSE(5,AP35,AP36,AP37,AP38,AP39,AP40))</f>
        <v>12.05</v>
      </c>
      <c r="AT39" s="22">
        <f ca="1">LARGE(AP35:AP40,1)</f>
        <v>15.01</v>
      </c>
      <c r="AU39" s="29" t="s">
        <v>24</v>
      </c>
      <c r="AV39" s="21">
        <f ca="1">P37+0.05</f>
        <v>9.0500000000000007</v>
      </c>
      <c r="AW39" s="20">
        <f ca="1">IF(AV39=AW35,CHOOSE(1,AV35,AV36,AV37,AV38,AV39,AV40),CHOOSE(5,AV35,AV36,AV37,AV38,AV39,AV40))</f>
        <v>9.0500000000000007</v>
      </c>
      <c r="AX39" s="20">
        <f ca="1">IF(AX36=AV39,CHOOSE(2,AV35,AV36,AV37,AV38,AV39,AV40),CHOOSE(5,AV35,AV36,AV37,AV38,AV39,AV40))</f>
        <v>9.0500000000000007</v>
      </c>
      <c r="AY39" s="20">
        <f ca="1">IF(AV39=AY38,CHOOSE(4,AV35,AV36,AV37,AV38,AV39,AV40),CHOOSE(5,AV35,AV36,AV37,AV38,AV39,AV40))</f>
        <v>9.0500000000000007</v>
      </c>
      <c r="AZ39" s="22">
        <f ca="1">LARGE(AV35:AV40,1)</f>
        <v>20.03</v>
      </c>
      <c r="BA39" s="29" t="s">
        <v>24</v>
      </c>
      <c r="BB39" s="21">
        <f ca="1">V37+0.05</f>
        <v>11.05</v>
      </c>
      <c r="BC39" s="20">
        <f ca="1">IF(BB39=BC35,CHOOSE(1,BB35,BB36,BB37,BB38,BB39,BB40),CHOOSE(5,BB35,BB36,BB37,BB38,BB39,BB40))</f>
        <v>11.05</v>
      </c>
      <c r="BD39" s="20">
        <f ca="1">IF(BD36=BB39,CHOOSE(2,BB35,BB36,BB37,BB38,BB39,BB40),CHOOSE(5,BB35,BB36,BB37,BB38,BB39,BB40))</f>
        <v>11.05</v>
      </c>
      <c r="BE39" s="20">
        <f ca="1">IF(BB39=BE38,CHOOSE(4,BB35,BB36,BB37,BB38,BB39,BB40),CHOOSE(5,BB35,BB36,BB37,BB38,BB39,BB40))</f>
        <v>11.05</v>
      </c>
      <c r="BF39" s="22">
        <f ca="1">LARGE(BB35:BB40,1)</f>
        <v>18.02</v>
      </c>
      <c r="BG39" s="29" t="s">
        <v>24</v>
      </c>
      <c r="BH39" s="21">
        <f>AD37+0.05</f>
        <v>0.05</v>
      </c>
      <c r="BI39" s="20">
        <f>IF(BH39=BI35,CHOOSE(1,BH35,BH36,BH37,BH38,BH39,BH40),CHOOSE(5,BH35,BH36,BH37,BH38,BH39,BH40))</f>
        <v>0.05</v>
      </c>
      <c r="BJ39" s="20">
        <f>IF(BJ36=BH39,CHOOSE(2,BH35,BH36,BH37,BH38,BH39,BH40),CHOOSE(5,BH35,BH36,BH37,BH38,BH39,BH40))</f>
        <v>0.05</v>
      </c>
      <c r="BK39" s="20">
        <f>IF(BH39=BK38,CHOOSE(4,BH35,BH36,BH37,BH38,BH39,BH40),CHOOSE(5,BH35,BH36,BH37,BH38,BH39,BH40))</f>
        <v>0.05</v>
      </c>
      <c r="BL39" s="22">
        <f>LARGE(BH35:BH40,1)</f>
        <v>0.06</v>
      </c>
    </row>
    <row r="40" spans="2:64" x14ac:dyDescent="0.25">
      <c r="B40" s="17" t="s">
        <v>20</v>
      </c>
      <c r="C40" s="6">
        <f ca="1">IF(D29="Human",1,IF(OR(D29="Dragonborn",D29="Half-Orc"),2,IF(D29="Half-Elf",AL43,IF(D30="Mountain",2,0))))</f>
        <v>2</v>
      </c>
      <c r="D40" s="23">
        <f ca="1">IF(D31="Rogue",AL35,IF(D31="Ranger",AL35,IF(D31="Monk",AL35,IF(D31="Fighter (DEX)",AL35,IF(D31="Cleric",AN35,IF(D31="Druid",AN35,IF(D31="Fighter (STR)",AK35,IF(D31="Barbarian",AK35,IF(D31="Paladin",AK35,IF(D31="Wizard",AM35,IF(D31="Bard",AK42,IF(D31="Sorceror",AK42,IF(D31="Warlock",AK42,0)))))))))))))</f>
        <v>15.05</v>
      </c>
      <c r="E40" s="24">
        <f ca="1">C40+ROUNDDOWN(D40,0)</f>
        <v>17</v>
      </c>
      <c r="F40" s="19">
        <f ca="1">IF(E40&lt;10,ROUNDUP(((E40-10)/2),0),ROUNDDOWN(((E40-10)/2),0))</f>
        <v>3</v>
      </c>
      <c r="H40" s="17" t="s">
        <v>20</v>
      </c>
      <c r="I40" s="6">
        <f ca="1">IF(J29="Human",1,IF(OR(J29="Dragonborn",J29="Half-Orc"),2,IF(J29="Half-Elf",AR43,IF(J30="Mountain",2,0))))</f>
        <v>0</v>
      </c>
      <c r="J40" s="23">
        <f ca="1">IF(J31="Rogue",AR35,IF(J31="Ranger",AR35,IF(J31="Monk",AR35,IF(J31="Fighter (DEX)",AR35,IF(J31="Cleric",AT35,IF(J31="Druid",AT35,IF(J31="Fighter (STR)",AQ35,IF(J31="Barbarian",AQ35,IF(J31="Paladin",AQ35,IF(J31="Wizard",AS35,IF(J31="Bard",AQ42,IF(J31="Sorceror",AQ42,IF(J31="Warlock",AQ42,0)))))))))))))</f>
        <v>12.04</v>
      </c>
      <c r="K40" s="24">
        <f ca="1">I40+ROUNDDOWN(J40,0)</f>
        <v>12</v>
      </c>
      <c r="L40" s="19">
        <f ca="1">IF(K40&lt;10,ROUNDUP(((K40-10)/2),0),ROUNDDOWN(((K40-10)/2),0))</f>
        <v>1</v>
      </c>
      <c r="N40" s="17" t="s">
        <v>20</v>
      </c>
      <c r="O40" s="6">
        <f ca="1">IF(P29="Human",1,IF(OR(P29="Dragonborn",P29="Half-Orc"),2,IF(P29="Half-Elf",AX43,IF(P30="Mountain",2,0))))</f>
        <v>2</v>
      </c>
      <c r="P40" s="23">
        <f ca="1">IF(P31="Rogue",AX35,IF(P31="Ranger",AX35,IF(P31="Monk",AX35,IF(P31="Fighter (DEX)",AX35,IF(P31="Cleric",AZ35,IF(P31="Druid",AZ35,IF(P31="Fighter (STR)",AW35,IF(P31="Barbarian",AW35,IF(P31="Paladin",AW35,IF(P31="Wizard",AY35,IF(P31="Bard",AW42,IF(P31="Sorceror",AW42,IF(P31="Warlock",AW42,0)))))))))))))</f>
        <v>9.01</v>
      </c>
      <c r="Q40" s="24">
        <f ca="1">O40+ROUNDDOWN(P40,0)</f>
        <v>11</v>
      </c>
      <c r="R40" s="19">
        <f ca="1">IF(Q40&lt;10,ROUNDUP(((Q40-10)/2),0),ROUNDDOWN(((Q40-10)/2),0))</f>
        <v>0</v>
      </c>
      <c r="T40" s="17" t="s">
        <v>20</v>
      </c>
      <c r="U40" s="6">
        <f ca="1">IF(V29="Human",1,IF(OR(V29="Dragonborn",V29="Half-Orc"),2,IF(V29="Half-Elf",BD43,IF(V30="Mountain",2,0))))</f>
        <v>2</v>
      </c>
      <c r="V40" s="23">
        <f ca="1">IF(V31="Rogue",BD35,IF(V31="Ranger",BD35,IF(V31="Monk",BD35,IF(V31="Fighter (DEX)",BD35,IF(V31="Cleric",BF35,IF(V31="Druid",BF35,IF(V31="Fighter (STR)",BC35,IF(V31="Barbarian",BC35,IF(V31="Paladin",BC35,IF(V31="Wizard",BE35,IF(V31="Bard",BC42,IF(V31="Sorceror",BC42,IF(V31="Warlock",BC42,0)))))))))))))</f>
        <v>4.01</v>
      </c>
      <c r="W40" s="24">
        <f ca="1">U40+ROUNDDOWN(V40,0)</f>
        <v>6</v>
      </c>
      <c r="X40" s="19">
        <f ca="1">IF(W40&lt;10,ROUNDUP(((W40-10)/2),0),ROUNDDOWN(((W40-10)/2),0))</f>
        <v>-2</v>
      </c>
      <c r="AB40" s="17" t="s">
        <v>20</v>
      </c>
      <c r="AC40" s="48">
        <f>IF(AD29="Human",1,IF(OR(AD29="Dragonborn",AD29="Half-Orc"),2,IF(AD29="Half-Elf",BJ43,IF(AD30="Mountain",2,0))))</f>
        <v>2</v>
      </c>
      <c r="AD40" s="64"/>
      <c r="AE40" s="24">
        <f>AC40+ROUNDDOWN(AD40,0)</f>
        <v>2</v>
      </c>
      <c r="AF40" s="19">
        <f>IF(AE40&lt;10,ROUNDUP(((AE40-10)/2),0),ROUNDDOWN(((AE40-10)/2),0))</f>
        <v>-4</v>
      </c>
      <c r="AH40" s="28" t="s">
        <v>163</v>
      </c>
      <c r="AI40" s="29" t="s">
        <v>25</v>
      </c>
      <c r="AJ40" s="21">
        <f ca="1">E37+0.06</f>
        <v>13.06</v>
      </c>
      <c r="AK40" s="20">
        <f ca="1">IF(AJ40=AK35,CHOOSE(1,AJ35,AJ36,AJ37,AJ38,AJ39,AJ40),CHOOSE(6,AJ35,AJ36,AJ37,AJ38,AJ39,AJ40))</f>
        <v>13.06</v>
      </c>
      <c r="AL40" s="20">
        <f ca="1">IF(AL36=AJ40,CHOOSE(2,AJ35,AJ36,AJ37,AJ38,AJ39,AJ40),CHOOSE(6,AJ35,AJ36,AJ37,AJ38,AJ39,AJ40))</f>
        <v>13.06</v>
      </c>
      <c r="AM40" s="20">
        <f ca="1">IF(AJ40=AM38,CHOOSE(4,AJ35,AJ36,AJ37,AJ38,AJ39,AJ40),CHOOSE(6,AJ35,AJ36,AJ37,AJ38,AJ39,AJ40))</f>
        <v>13.06</v>
      </c>
      <c r="AN40" s="20">
        <f ca="1">IF(AJ40=AN39,CHOOSE(5,AJ35,AJ36,AJ37,AJ38,AJ39,AJ40),CHOOSE(6,AJ35,AJ36,AJ37,AJ38,AJ39,AJ40))</f>
        <v>13.06</v>
      </c>
      <c r="AO40" s="29" t="s">
        <v>25</v>
      </c>
      <c r="AP40" s="21">
        <f ca="1">K37+0.06</f>
        <v>13.06</v>
      </c>
      <c r="AQ40" s="20">
        <f ca="1">IF(AP40=AQ35,CHOOSE(1,AP35,AP36,AP37,AP38,AP39,AP40),CHOOSE(6,AP35,AP36,AP37,AP38,AP39,AP40))</f>
        <v>13.06</v>
      </c>
      <c r="AR40" s="20">
        <f ca="1">IF(AR36=AP40,CHOOSE(2,AP35,AP36,AP37,AP38,AP39,AP40),CHOOSE(6,AP35,AP36,AP37,AP38,AP39,AP40))</f>
        <v>13.06</v>
      </c>
      <c r="AS40" s="20">
        <f ca="1">IF(AP40=AS38,CHOOSE(4,AP35,AP36,AP37,AP38,AP39,AP40),CHOOSE(6,AP35,AP36,AP37,AP38,AP39,AP40))</f>
        <v>13.06</v>
      </c>
      <c r="AT40" s="20">
        <f ca="1">IF(AP40=AT39,CHOOSE(5,AP35,AP36,AP37,AP38,AP39,AP40),CHOOSE(6,AP35,AP36,AP37,AP38,AP39,AP40))</f>
        <v>13.06</v>
      </c>
      <c r="AU40" s="29" t="s">
        <v>25</v>
      </c>
      <c r="AV40" s="21">
        <f ca="1">Q37+0.06</f>
        <v>9.06</v>
      </c>
      <c r="AW40" s="20">
        <f ca="1">IF(AV40=AW35,CHOOSE(1,AV35,AV36,AV37,AV38,AV39,AV40),CHOOSE(6,AV35,AV36,AV37,AV38,AV39,AV40))</f>
        <v>9.06</v>
      </c>
      <c r="AX40" s="20">
        <f ca="1">IF(AX36=AV40,CHOOSE(2,AV35,AV36,AV37,AV38,AV39,AV40),CHOOSE(6,AV35,AV36,AV37,AV38,AV39,AV40))</f>
        <v>9.06</v>
      </c>
      <c r="AY40" s="20">
        <f ca="1">IF(AV40=AY38,CHOOSE(4,AV35,AV36,AV37,AV38,AV39,AV40),CHOOSE(6,AV35,AV36,AV37,AV38,AV39,AV40))</f>
        <v>9.06</v>
      </c>
      <c r="AZ40" s="20">
        <f ca="1">IF(AV40=AZ39,CHOOSE(5,AV35,AV36,AV37,AV38,AV39,AV40),CHOOSE(6,AV35,AV36,AV37,AV38,AV39,AV40))</f>
        <v>9.06</v>
      </c>
      <c r="BA40" s="29" t="s">
        <v>25</v>
      </c>
      <c r="BB40" s="21">
        <f ca="1">W37+0.06</f>
        <v>12.06</v>
      </c>
      <c r="BC40" s="20">
        <f ca="1">IF(BB40=BC35,CHOOSE(1,BB35,BB36,BB37,BB38,BB39,BB40),CHOOSE(6,BB35,BB36,BB37,BB38,BB39,BB40))</f>
        <v>12.06</v>
      </c>
      <c r="BD40" s="20">
        <f ca="1">IF(BD36=BB40,CHOOSE(2,BB35,BB36,BB37,BB38,BB39,BB40),CHOOSE(6,BB35,BB36,BB37,BB38,BB39,BB40))</f>
        <v>12.06</v>
      </c>
      <c r="BE40" s="20">
        <f ca="1">IF(BB40=BE38,CHOOSE(4,BB35,BB36,BB37,BB38,BB39,BB40),CHOOSE(6,BB35,BB36,BB37,BB38,BB39,BB40))</f>
        <v>12.06</v>
      </c>
      <c r="BF40" s="20">
        <f ca="1">IF(BB40=BF39,CHOOSE(5,BB35,BB36,BB37,BB38,BB39,BB40),CHOOSE(6,BB35,BB36,BB37,BB38,BB39,BB40))</f>
        <v>12.06</v>
      </c>
      <c r="BG40" s="29" t="s">
        <v>25</v>
      </c>
      <c r="BH40" s="21">
        <f>AE37+0.06</f>
        <v>0.06</v>
      </c>
      <c r="BI40" s="20">
        <f>IF(BH40=BI35,CHOOSE(1,BH35,BH36,BH37,BH38,BH39,BH40),CHOOSE(6,BH35,BH36,BH37,BH38,BH39,BH40))</f>
        <v>0.01</v>
      </c>
      <c r="BJ40" s="20">
        <f>IF(BJ36=BH40,CHOOSE(2,BH35,BH36,BH37,BH38,BH39,BH40),CHOOSE(6,BH35,BH36,BH37,BH38,BH39,BH40))</f>
        <v>0.02</v>
      </c>
      <c r="BK40" s="20">
        <f>IF(BH40=BK38,CHOOSE(4,BH35,BH36,BH37,BH38,BH39,BH40),CHOOSE(6,BH35,BH36,BH37,BH38,BH39,BH40))</f>
        <v>0.04</v>
      </c>
      <c r="BL40" s="20">
        <f>IF(BH40=BL39,CHOOSE(5,BH35,BH36,BH37,BH38,BH39,BH40),CHOOSE(6,BH35,BH36,BH37,BH38,BH39,BH40))</f>
        <v>0.05</v>
      </c>
    </row>
    <row r="41" spans="2:64" x14ac:dyDescent="0.25">
      <c r="B41" s="17" t="s">
        <v>21</v>
      </c>
      <c r="C41" s="6">
        <f ca="1">IF(OR(D29="Elf",D29="Halfling"),2,IF(D29="Half-Elf",AL44,IF(D29="Human",1,IF(D30="Forest",1,0))))</f>
        <v>0</v>
      </c>
      <c r="D41" s="23">
        <f ca="1">IF(D31="Rogue",AL36,IF(D31="Ranger",AL36,IF(D31="Monk",AL36,IF(D31="Fighter (DEX)",AL36,IF(D31="Cleric",AN36,IF(D31="Druid",AN36,IF(D31="Fighter (STR)",AK36,IF(D31="Barbarian",AK36,IF(D31="Paladin",AK36,IF(D31="Wizard",AM36,IF(D31="Bard",AK43,IF(D31="Sorceror",AK43,IF(D31="Warlock",AK43,0)))))))))))))</f>
        <v>14.02</v>
      </c>
      <c r="E41" s="24">
        <f t="shared" ref="E41:E45" ca="1" si="15">SUM(C41:D41)</f>
        <v>14.02</v>
      </c>
      <c r="F41" s="19">
        <f t="shared" ref="F41:F45" ca="1" si="16">IF(E41&lt;10,ROUNDUP(((E41-10)/2),0),ROUNDDOWN(((E41-10)/2),0))</f>
        <v>2</v>
      </c>
      <c r="H41" s="17" t="s">
        <v>21</v>
      </c>
      <c r="I41" s="6">
        <f ca="1">IF(OR(J29="Elf",J29="Halfling"),2,IF(J29="Half-Elf",AR44,IF(J29="Human",1,IF(J30="Forest",1,0))))</f>
        <v>2</v>
      </c>
      <c r="J41" s="23">
        <f ca="1">IF(J31="Rogue",AR36,IF(J31="Ranger",AR36,IF(J31="Monk",AR36,IF(J31="Fighter (DEX)",AR36,IF(J31="Cleric",AT36,IF(J31="Druid",AT36,IF(J31="Fighter (STR)",AQ36,IF(J31="Barbarian",AQ36,IF(J31="Paladin",AQ36,IF(J31="Wizard",AS36,IF(J31="Bard",AQ43,IF(J31="Sorceror",AQ43,IF(J31="Warlock",AQ43,0)))))))))))))</f>
        <v>13.02</v>
      </c>
      <c r="K41" s="24">
        <f t="shared" ref="K41:K45" ca="1" si="17">SUM(I41:J41)</f>
        <v>15.02</v>
      </c>
      <c r="L41" s="19">
        <f t="shared" ref="L41:L45" ca="1" si="18">IF(K41&lt;10,ROUNDUP(((K41-10)/2),0),ROUNDDOWN(((K41-10)/2),0))</f>
        <v>2</v>
      </c>
      <c r="N41" s="17" t="s">
        <v>21</v>
      </c>
      <c r="O41" s="6">
        <f ca="1">IF(OR(P29="Elf",P29="Halfling"),2,IF(P29="Half-Elf",AX44,IF(P29="Human",1,IF(P30="Forest",1,0))))</f>
        <v>0</v>
      </c>
      <c r="P41" s="23">
        <f ca="1">IF(P31="Rogue",AX36,IF(P31="Ranger",AX36,IF(P31="Monk",AX36,IF(P31="Fighter (DEX)",AX36,IF(P31="Cleric",AZ36,IF(P31="Druid",AZ36,IF(P31="Fighter (STR)",AW36,IF(P31="Barbarian",AW36,IF(P31="Paladin",AW36,IF(P31="Wizard",AY36,IF(P31="Bard",AW43,IF(P31="Sorceror",AW43,IF(P31="Warlock",AW43,0)))))))))))))</f>
        <v>5.0199999999999996</v>
      </c>
      <c r="Q41" s="24">
        <f t="shared" ref="Q41:Q45" ca="1" si="19">SUM(O41:P41)</f>
        <v>5.0199999999999996</v>
      </c>
      <c r="R41" s="19">
        <f t="shared" ref="R41:R45" ca="1" si="20">IF(Q41&lt;10,ROUNDUP(((Q41-10)/2),0),ROUNDDOWN(((Q41-10)/2),0))</f>
        <v>-3</v>
      </c>
      <c r="T41" s="17" t="s">
        <v>21</v>
      </c>
      <c r="U41" s="6">
        <f ca="1">IF(OR(V29="Elf",V29="Halfling"),2,IF(V29="Half-Elf",BD44,IF(V29="Human",1,IF(V30="Forest",1,0))))</f>
        <v>0</v>
      </c>
      <c r="V41" s="23">
        <f ca="1">IF(V31="Rogue",BD36,IF(V31="Ranger",BD36,IF(V31="Monk",BD36,IF(V31="Fighter (DEX)",BD36,IF(V31="Cleric",BF36,IF(V31="Druid",BF36,IF(V31="Fighter (STR)",BC36,IF(V31="Barbarian",BC36,IF(V31="Paladin",BC36,IF(V31="Wizard",BE36,IF(V31="Bard",BC43,IF(V31="Sorceror",BC43,IF(V31="Warlock",BC43,0)))))))))))))</f>
        <v>11.05</v>
      </c>
      <c r="W41" s="24">
        <f t="shared" ref="W41:W45" ca="1" si="21">SUM(U41:V41)</f>
        <v>11.05</v>
      </c>
      <c r="X41" s="19">
        <f t="shared" ref="X41:X45" ca="1" si="22">IF(W41&lt;10,ROUNDUP(((W41-10)/2),0),ROUNDDOWN(((W41-10)/2),0))</f>
        <v>0</v>
      </c>
      <c r="AB41" s="17" t="s">
        <v>21</v>
      </c>
      <c r="AC41" s="48">
        <f>IF(OR(AD29="Elf",AD29="Halfling"),2,IF(AD29="Half-Elf",BJ44,IF(AD29="Human",1,IF(AD30="Forest",1,0))))</f>
        <v>0</v>
      </c>
      <c r="AD41" s="64"/>
      <c r="AE41" s="24">
        <f t="shared" ref="AE41:AE45" si="23">SUM(AC41:AD41)</f>
        <v>0</v>
      </c>
      <c r="AF41" s="19">
        <f t="shared" ref="AF41:AF45" si="24">IF(AE41&lt;10,ROUNDUP(((AE41-10)/2),0),ROUNDDOWN(((AE41-10)/2),0))</f>
        <v>-5</v>
      </c>
      <c r="AH41" s="28" t="s">
        <v>171</v>
      </c>
      <c r="AI41" s="28"/>
      <c r="AJ41" t="s">
        <v>44</v>
      </c>
      <c r="AK41" t="s">
        <v>125</v>
      </c>
      <c r="AO41" s="28"/>
      <c r="AP41" t="s">
        <v>44</v>
      </c>
      <c r="AQ41" t="s">
        <v>125</v>
      </c>
      <c r="AU41" s="28"/>
      <c r="AV41" t="s">
        <v>44</v>
      </c>
      <c r="AW41" t="s">
        <v>125</v>
      </c>
      <c r="BA41" s="28"/>
      <c r="BB41" t="s">
        <v>44</v>
      </c>
      <c r="BC41" t="s">
        <v>125</v>
      </c>
      <c r="BG41" s="28"/>
      <c r="BH41" t="s">
        <v>44</v>
      </c>
      <c r="BI41" t="s">
        <v>125</v>
      </c>
    </row>
    <row r="42" spans="2:64" x14ac:dyDescent="0.25">
      <c r="B42" s="17" t="s">
        <v>22</v>
      </c>
      <c r="C42" s="6">
        <f ca="1">IF(D29="Dwarf",2,IF(OR(D29="Human",D29="Half-Orc"),1,IF(D29="Half-Elf",AL45,IF(OR(D30="Stout",D30="Rock"),1,0))))</f>
        <v>2</v>
      </c>
      <c r="D42" s="23">
        <f ca="1">IF(D31="Rogue",AL37,IF(D31="Ranger",AL37,IF(D31="Monk",AL37,IF(D31="Fighter (DEX)",AL37,IF(D31="Cleric",AN37,IF(D31="Druid",AN37,IF(D31="Fighter (STR)",AK37,IF(D31="Barbarian",AK37,IF(D31="Paladin",AK37,IF(D31="Wizard",AM37,IF(D31="Bard",AK44,IF(D31="Sorceror",AK44,IF(D31="Warlock",AK44,0)))))))))))))</f>
        <v>12.03</v>
      </c>
      <c r="E42" s="24">
        <f t="shared" ca="1" si="15"/>
        <v>14.03</v>
      </c>
      <c r="F42" s="19">
        <f t="shared" ca="1" si="16"/>
        <v>2</v>
      </c>
      <c r="H42" s="17" t="s">
        <v>22</v>
      </c>
      <c r="I42" s="6">
        <f ca="1">IF(J29="Dwarf",2,IF(OR(J29="Human",J29="Half-Orc"),1,IF(J29="Half-Elf",AR45,IF(OR(J30="Stout",J30="Rock"),1,0))))</f>
        <v>0</v>
      </c>
      <c r="J42" s="23">
        <f ca="1">IF(J31="Rogue",AR37,IF(J31="Ranger",AR37,IF(J31="Monk",AR37,IF(J31="Fighter (DEX)",AR37,IF(J31="Cleric",AT37,IF(J31="Druid",AT37,IF(J31="Fighter (STR)",AQ37,IF(J31="Barbarian",AQ37,IF(J31="Paladin",AQ37,IF(J31="Wizard",AS37,IF(J31="Bard",AQ44,IF(J31="Sorceror",AQ44,IF(J31="Warlock",AQ44,0)))))))))))))</f>
        <v>8.0299999999999994</v>
      </c>
      <c r="K42" s="24">
        <f t="shared" ca="1" si="17"/>
        <v>8.0299999999999994</v>
      </c>
      <c r="L42" s="19">
        <f t="shared" ca="1" si="18"/>
        <v>-1</v>
      </c>
      <c r="N42" s="17" t="s">
        <v>22</v>
      </c>
      <c r="O42" s="6">
        <f ca="1">IF(P29="Dwarf",2,IF(OR(P29="Human",P29="Half-Orc"),1,IF(P29="Half-Elf",AX45,IF(OR(P30="Stout",P30="Rock"),1,0))))</f>
        <v>0</v>
      </c>
      <c r="P42" s="23">
        <f ca="1">IF(P31="Rogue",AX37,IF(P31="Ranger",AX37,IF(P31="Monk",AX37,IF(P31="Fighter (DEX)",AX37,IF(P31="Cleric",AZ37,IF(P31="Druid",AZ37,IF(P31="Fighter (STR)",AW37,IF(P31="Barbarian",AW37,IF(P31="Paladin",AW37,IF(P31="Wizard",AY37,IF(P31="Bard",AW44,IF(P31="Sorceror",AW44,IF(P31="Warlock",AW44,0)))))))))))))</f>
        <v>9.06</v>
      </c>
      <c r="Q42" s="24">
        <f t="shared" ca="1" si="19"/>
        <v>9.06</v>
      </c>
      <c r="R42" s="19">
        <f t="shared" ca="1" si="20"/>
        <v>-1</v>
      </c>
      <c r="T42" s="17" t="s">
        <v>22</v>
      </c>
      <c r="U42" s="6">
        <f ca="1">IF(V29="Dwarf",2,IF(OR(V29="Human",V29="Half-Orc"),1,IF(V29="Half-Elf",BD45,IF(OR(V30="Stout",V30="Rock"),1,0))))</f>
        <v>0</v>
      </c>
      <c r="V42" s="23">
        <f ca="1">IF(V31="Rogue",BD37,IF(V31="Ranger",BD37,IF(V31="Monk",BD37,IF(V31="Fighter (DEX)",BD37,IF(V31="Cleric",BF37,IF(V31="Druid",BF37,IF(V31="Fighter (STR)",BC37,IF(V31="Barbarian",BC37,IF(V31="Paladin",BC37,IF(V31="Wizard",BE37,IF(V31="Bard",BC44,IF(V31="Sorceror",BC44,IF(V31="Warlock",BC44,0)))))))))))))</f>
        <v>15.03</v>
      </c>
      <c r="W42" s="24">
        <f t="shared" ca="1" si="21"/>
        <v>15.03</v>
      </c>
      <c r="X42" s="19">
        <f t="shared" ca="1" si="22"/>
        <v>2</v>
      </c>
      <c r="AB42" s="17" t="s">
        <v>22</v>
      </c>
      <c r="AC42" s="48">
        <f>IF(AD29="Dwarf",2,IF(OR(AD29="Human",AD29="Half-Orc"),1,IF(AD29="Half-Elf",BJ45,IF(OR(AD30="Stout",AD30="Rock"),1,0))))</f>
        <v>0</v>
      </c>
      <c r="AD42" s="64"/>
      <c r="AE42" s="24">
        <f t="shared" si="23"/>
        <v>0</v>
      </c>
      <c r="AF42" s="19">
        <f t="shared" si="24"/>
        <v>-5</v>
      </c>
      <c r="AH42" s="28" t="s">
        <v>178</v>
      </c>
      <c r="AI42" s="29" t="s">
        <v>20</v>
      </c>
      <c r="AJ42" s="35">
        <f ca="1">AJ35</f>
        <v>11.01</v>
      </c>
      <c r="AK42" s="20">
        <f ca="1">IF(AJ42=AK47,CHOOSE(6,AJ42,AJ43,AJ44,AJ45,AJ46,AJ47),CHOOSE(1,AJ42,AJ43,AJ44,AJ45,AJ46,AJ47))</f>
        <v>11.01</v>
      </c>
      <c r="AL42" s="41" t="s">
        <v>80</v>
      </c>
      <c r="AM42" s="42"/>
      <c r="AN42" s="43"/>
      <c r="AO42" s="29" t="s">
        <v>20</v>
      </c>
      <c r="AP42" s="35">
        <f ca="1">AP35</f>
        <v>15.01</v>
      </c>
      <c r="AQ42" s="20">
        <f ca="1">IF(AP42=AQ47,CHOOSE(6,AP42,AP43,AP44,AP45,AP46,AP47),CHOOSE(1,AP42,AP43,AP44,AP45,AP46,AP47))</f>
        <v>13.06</v>
      </c>
      <c r="AR42" s="41" t="s">
        <v>80</v>
      </c>
      <c r="AS42" s="42"/>
      <c r="AT42" s="43"/>
      <c r="AU42" s="29" t="s">
        <v>20</v>
      </c>
      <c r="AV42" s="35">
        <f ca="1">AV35</f>
        <v>9.01</v>
      </c>
      <c r="AW42" s="20">
        <f ca="1">IF(AV42=AW47,CHOOSE(6,AV42,AV43,AV44,AV45,AV46,AV47),CHOOSE(1,AV42,AV43,AV44,AV45,AV46,AV47))</f>
        <v>9.01</v>
      </c>
      <c r="AX42" s="41" t="s">
        <v>80</v>
      </c>
      <c r="AY42" s="42"/>
      <c r="AZ42" s="43"/>
      <c r="BA42" s="29" t="s">
        <v>20</v>
      </c>
      <c r="BB42" s="35">
        <f ca="1">BB35</f>
        <v>4.01</v>
      </c>
      <c r="BC42" s="20">
        <f ca="1">IF(BB42=BC47,CHOOSE(6,BB42,BB43,BB44,BB45,BB46,BB47),CHOOSE(1,BB42,BB43,BB44,BB45,BB46,BB47))</f>
        <v>4.01</v>
      </c>
      <c r="BD42" s="41" t="s">
        <v>80</v>
      </c>
      <c r="BE42" s="42"/>
      <c r="BF42" s="43"/>
      <c r="BG42" s="29" t="s">
        <v>20</v>
      </c>
      <c r="BH42" s="35">
        <f>BH35</f>
        <v>0.01</v>
      </c>
      <c r="BI42" s="20">
        <f>IF(BH42=BI47,CHOOSE(6,BH42,BH43,BH44,BH45,BH46,BH47),CHOOSE(1,BH42,BH43,BH44,BH45,BH46,BH47))</f>
        <v>0.01</v>
      </c>
      <c r="BJ42" s="41" t="s">
        <v>80</v>
      </c>
      <c r="BK42" s="42"/>
      <c r="BL42" s="43"/>
    </row>
    <row r="43" spans="2:64" x14ac:dyDescent="0.25">
      <c r="B43" s="17" t="s">
        <v>23</v>
      </c>
      <c r="C43" s="6">
        <f ca="1">IF(OR(D29="Human",D29="Teifling"),1,IF(D29="Gnome",2,IF(D29="Half-Elf",AL46,IF(D30="High",1,0))))</f>
        <v>0</v>
      </c>
      <c r="D43" s="23">
        <f ca="1">IF(D31="Rogue",AL38,IF(D31="Ranger",AL38,IF(D31="Monk",AL38,IF(D31="Fighter (DEX)",AL38,IF(D31="Cleric",AN38,IF(D31="Druid",AN38,IF(D31="Fighter (STR)",AK38,IF(D31="Barbarian",AK38,IF(D31="Paladin",AK38,IF(D31="Wizard",AM38,IF(D31="Bard",AK45,IF(D31="Sorceror",AK45,IF(D31="Warlock",AK45,0)))))))))))))</f>
        <v>12.04</v>
      </c>
      <c r="E43" s="24">
        <f t="shared" ca="1" si="15"/>
        <v>12.04</v>
      </c>
      <c r="F43" s="19">
        <f t="shared" ca="1" si="16"/>
        <v>1</v>
      </c>
      <c r="H43" s="17" t="s">
        <v>23</v>
      </c>
      <c r="I43" s="6">
        <f ca="1">IF(OR(J29="Human",J29="Teifling"),1,IF(J29="Gnome",2,IF(J29="Half-Elf",AR46,IF(J30="High",1,0))))</f>
        <v>0</v>
      </c>
      <c r="J43" s="23">
        <f ca="1">IF(J31="Rogue",AR38,IF(J31="Ranger",AR38,IF(J31="Monk",AR38,IF(J31="Fighter (DEX)",AR38,IF(J31="Cleric",AT38,IF(J31="Druid",AT38,IF(J31="Fighter (STR)",AQ38,IF(J31="Barbarian",AQ38,IF(J31="Paladin",AQ38,IF(J31="Wizard",AS38,IF(J31="Bard",AQ45,IF(J31="Sorceror",AQ45,IF(J31="Warlock",AQ45,0)))))))))))))</f>
        <v>15.01</v>
      </c>
      <c r="K43" s="24">
        <f t="shared" ca="1" si="17"/>
        <v>15.01</v>
      </c>
      <c r="L43" s="19">
        <f t="shared" ca="1" si="18"/>
        <v>2</v>
      </c>
      <c r="N43" s="17" t="s">
        <v>23</v>
      </c>
      <c r="O43" s="6">
        <f ca="1">IF(OR(P29="Human",P29="Teifling"),1,IF(P29="Gnome",2,IF(P29="Half-Elf",AX46,IF(P30="High",1,0))))</f>
        <v>0</v>
      </c>
      <c r="P43" s="23">
        <f ca="1">IF(P31="Rogue",AX38,IF(P31="Ranger",AX38,IF(P31="Monk",AX38,IF(P31="Fighter (DEX)",AX38,IF(P31="Cleric",AZ38,IF(P31="Druid",AZ38,IF(P31="Fighter (STR)",AW38,IF(P31="Barbarian",AW38,IF(P31="Paladin",AW38,IF(P31="Wizard",AY38,IF(P31="Bard",AW45,IF(P31="Sorceror",AW45,IF(P31="Warlock",AW45,0)))))))))))))</f>
        <v>14.04</v>
      </c>
      <c r="Q43" s="24">
        <f t="shared" ca="1" si="19"/>
        <v>14.04</v>
      </c>
      <c r="R43" s="19">
        <f t="shared" ca="1" si="20"/>
        <v>2</v>
      </c>
      <c r="T43" s="17" t="s">
        <v>23</v>
      </c>
      <c r="U43" s="6">
        <f ca="1">IF(OR(V29="Human",V29="Teifling"),1,IF(V29="Gnome",2,IF(V29="Half-Elf",BD46,IF(V30="High",1,0))))</f>
        <v>0</v>
      </c>
      <c r="V43" s="23">
        <f ca="1">IF(V31="Rogue",BD38,IF(V31="Ranger",BD38,IF(V31="Monk",BD38,IF(V31="Fighter (DEX)",BD38,IF(V31="Cleric",BF38,IF(V31="Druid",BF38,IF(V31="Fighter (STR)",BC38,IF(V31="Barbarian",BC38,IF(V31="Paladin",BC38,IF(V31="Wizard",BE38,IF(V31="Bard",BC45,IF(V31="Sorceror",BC45,IF(V31="Warlock",BC45,0)))))))))))))</f>
        <v>6.04</v>
      </c>
      <c r="W43" s="24">
        <f t="shared" ca="1" si="21"/>
        <v>6.04</v>
      </c>
      <c r="X43" s="19">
        <f t="shared" ca="1" si="22"/>
        <v>-2</v>
      </c>
      <c r="AB43" s="17" t="s">
        <v>23</v>
      </c>
      <c r="AC43" s="48">
        <f>IF(OR(AD29="Human",AD29="Teifling"),1,IF(AD29="Gnome",2,IF(AD29="Half-Elf",BJ46,IF(AD30="High",1,0))))</f>
        <v>0</v>
      </c>
      <c r="AD43" s="64"/>
      <c r="AE43" s="24">
        <f t="shared" si="23"/>
        <v>0</v>
      </c>
      <c r="AF43" s="19">
        <f t="shared" si="24"/>
        <v>-5</v>
      </c>
      <c r="AH43" s="28" t="s">
        <v>164</v>
      </c>
      <c r="AI43" s="29" t="s">
        <v>21</v>
      </c>
      <c r="AJ43" s="35">
        <f t="shared" ref="AJ43:AJ47" ca="1" si="25">AJ36</f>
        <v>14.02</v>
      </c>
      <c r="AK43" s="20">
        <f ca="1">IF(AJ43=AK47,CHOOSE(6,AJ42,AJ43,AJ44,AJ45,AJ46,AJ47),CHOOSE(2,AJ42,AJ43,AJ44,AJ45,AJ46,AJ47))</f>
        <v>14.02</v>
      </c>
      <c r="AL43" s="1">
        <f ca="1">IF(OR(AM43=1,AM43=2),1,0)</f>
        <v>1</v>
      </c>
      <c r="AM43">
        <f ca="1">RANK(AN43,AN43:AN47,0)</f>
        <v>1</v>
      </c>
      <c r="AN43" s="2">
        <f ca="1">RAND()</f>
        <v>0.98562227660918</v>
      </c>
      <c r="AO43" s="29" t="s">
        <v>21</v>
      </c>
      <c r="AP43" s="35">
        <f t="shared" ref="AP43:AP47" ca="1" si="26">AP36</f>
        <v>13.02</v>
      </c>
      <c r="AQ43" s="20">
        <f ca="1">IF(AP43=AQ47,CHOOSE(6,AP42,AP43,AP44,AP45,AP46,AP47),CHOOSE(2,AP42,AP43,AP44,AP45,AP46,AP47))</f>
        <v>13.02</v>
      </c>
      <c r="AR43" s="1">
        <f ca="1">IF(OR(AS43=1,AS43=2),1,0)</f>
        <v>1</v>
      </c>
      <c r="AS43">
        <f ca="1">RANK(AT43,AT43:AT47,0)</f>
        <v>2</v>
      </c>
      <c r="AT43" s="2">
        <f ca="1">RAND()</f>
        <v>0.34544175479507599</v>
      </c>
      <c r="AU43" s="29" t="s">
        <v>21</v>
      </c>
      <c r="AV43" s="35">
        <f t="shared" ref="AV43:AV47" ca="1" si="27">AV36</f>
        <v>5.0199999999999996</v>
      </c>
      <c r="AW43" s="20">
        <f ca="1">IF(AV43=AW47,CHOOSE(6,AV42,AV43,AV44,AV45,AV46,AV47),CHOOSE(2,AV42,AV43,AV44,AV45,AV46,AV47))</f>
        <v>5.0199999999999996</v>
      </c>
      <c r="AX43" s="1">
        <f ca="1">IF(OR(AY43=1,AY43=2),1,0)</f>
        <v>0</v>
      </c>
      <c r="AY43">
        <f ca="1">RANK(AZ43,AZ43:AZ47,0)</f>
        <v>3</v>
      </c>
      <c r="AZ43" s="2">
        <f ca="1">RAND()</f>
        <v>0.1675145522570356</v>
      </c>
      <c r="BA43" s="29" t="s">
        <v>21</v>
      </c>
      <c r="BB43" s="35">
        <f t="shared" ref="BB43:BB47" ca="1" si="28">BB36</f>
        <v>18.02</v>
      </c>
      <c r="BC43" s="20">
        <f ca="1">IF(BB43=BC47,CHOOSE(6,BB42,BB43,BB44,BB45,BB46,BB47),CHOOSE(2,BB42,BB43,BB44,BB45,BB46,BB47))</f>
        <v>12.06</v>
      </c>
      <c r="BD43" s="1">
        <f ca="1">IF(OR(BE43=1,BE43=2),1,0)</f>
        <v>1</v>
      </c>
      <c r="BE43">
        <f ca="1">RANK(BF43,BF43:BF47,0)</f>
        <v>2</v>
      </c>
      <c r="BF43" s="2">
        <f ca="1">RAND()</f>
        <v>0.15467044306047495</v>
      </c>
      <c r="BG43" s="29" t="s">
        <v>21</v>
      </c>
      <c r="BH43" s="35">
        <f>BH36</f>
        <v>0.02</v>
      </c>
      <c r="BI43" s="20">
        <f>IF(BH43=BI47,CHOOSE(6,BH42,BH43,BH44,BH45,BH46,BH47),CHOOSE(2,BH42,BH43,BH44,BH45,BH46,BH47))</f>
        <v>0.02</v>
      </c>
      <c r="BJ43" s="1">
        <f ca="1">IF(OR(BK43=1,BK43=2),1,0)</f>
        <v>1</v>
      </c>
      <c r="BK43">
        <f ca="1">RANK(BL43,BL43:BL47,0)</f>
        <v>2</v>
      </c>
      <c r="BL43" s="2">
        <f ca="1">RAND()</f>
        <v>0.62666296530132903</v>
      </c>
    </row>
    <row r="44" spans="2:64" x14ac:dyDescent="0.25">
      <c r="B44" s="17" t="s">
        <v>24</v>
      </c>
      <c r="C44" s="6">
        <f ca="1">IF(D29="Human",1,IF(D30="Hill",1,IF(D29="Half-Elf",AL47,IF(D30="Wood",1,0))))</f>
        <v>0</v>
      </c>
      <c r="D44" s="23">
        <f ca="1">IF(D31="Rogue",AL39,IF(D31="Ranger",AL39,IF(D31="Monk",AL39,IF(D31="Fighter (DEX)",AL39,IF(D31="Cleric",AN39,IF(D31="Druid",AN39,IF(D31="Fighter (STR)",AK39,IF(D31="Barbarian",AK39,IF(D31="Paladin",AK39,IF(D31="Wizard",AM39,IF(D31="Bard",AK46,IF(D31="Sorceror",AK46,IF(D31="Warlock",AK46,0)))))))))))))</f>
        <v>11.01</v>
      </c>
      <c r="E44" s="24">
        <f t="shared" ca="1" si="15"/>
        <v>11.01</v>
      </c>
      <c r="F44" s="19">
        <f t="shared" ca="1" si="16"/>
        <v>0</v>
      </c>
      <c r="H44" s="17" t="s">
        <v>24</v>
      </c>
      <c r="I44" s="6">
        <f ca="1">IF(J29="Human",1,IF(J30="Hill",1,IF(J29="Half-Elf",AR47,IF(J30="Wood",1,0))))</f>
        <v>0</v>
      </c>
      <c r="J44" s="23">
        <f ca="1">IF(J31="Rogue",AR39,IF(J31="Ranger",AR39,IF(J31="Monk",AR39,IF(J31="Fighter (DEX)",AR39,IF(J31="Cleric",AT39,IF(J31="Druid",AT39,IF(J31="Fighter (STR)",AQ39,IF(J31="Barbarian",AQ39,IF(J31="Paladin",AQ39,IF(J31="Wizard",AS39,IF(J31="Bard",AQ46,IF(J31="Sorceror",AQ46,IF(J31="Warlock",AQ46,0)))))))))))))</f>
        <v>12.05</v>
      </c>
      <c r="K44" s="24">
        <f t="shared" ca="1" si="17"/>
        <v>12.05</v>
      </c>
      <c r="L44" s="19">
        <f t="shared" ca="1" si="18"/>
        <v>1</v>
      </c>
      <c r="N44" s="17" t="s">
        <v>24</v>
      </c>
      <c r="O44" s="6">
        <f ca="1">IF(P29="Human",1,IF(P30="Hill",1,IF(P29="Half-Elf",AX47,IF(P30="Wood",1,0))))</f>
        <v>0</v>
      </c>
      <c r="P44" s="23">
        <f ca="1">IF(P31="Rogue",AX39,IF(P31="Ranger",AX39,IF(P31="Monk",AX39,IF(P31="Fighter (DEX)",AX39,IF(P31="Cleric",AZ39,IF(P31="Druid",AZ39,IF(P31="Fighter (STR)",AW39,IF(P31="Barbarian",AW39,IF(P31="Paladin",AW39,IF(P31="Wizard",AY39,IF(P31="Bard",AW46,IF(P31="Sorceror",AW46,IF(P31="Warlock",AW46,0)))))))))))))</f>
        <v>9.0500000000000007</v>
      </c>
      <c r="Q44" s="24">
        <f t="shared" ca="1" si="19"/>
        <v>9.0500000000000007</v>
      </c>
      <c r="R44" s="19">
        <f t="shared" ca="1" si="20"/>
        <v>-1</v>
      </c>
      <c r="T44" s="17" t="s">
        <v>24</v>
      </c>
      <c r="U44" s="6">
        <f ca="1">IF(V29="Human",1,IF(V30="Hill",1,IF(V29="Half-Elf",BD47,IF(V30="Wood",1,0))))</f>
        <v>0</v>
      </c>
      <c r="V44" s="23">
        <f ca="1">IF(V31="Rogue",BD39,IF(V31="Ranger",BD39,IF(V31="Monk",BD39,IF(V31="Fighter (DEX)",BD39,IF(V31="Cleric",BF39,IF(V31="Druid",BF39,IF(V31="Fighter (STR)",BC39,IF(V31="Barbarian",BC39,IF(V31="Paladin",BC39,IF(V31="Wizard",BE39,IF(V31="Bard",BC46,IF(V31="Sorceror",BC46,IF(V31="Warlock",BC46,0)))))))))))))</f>
        <v>18.02</v>
      </c>
      <c r="W44" s="24">
        <f t="shared" ca="1" si="21"/>
        <v>18.02</v>
      </c>
      <c r="X44" s="19">
        <f t="shared" ca="1" si="22"/>
        <v>4</v>
      </c>
      <c r="AB44" s="17" t="s">
        <v>24</v>
      </c>
      <c r="AC44" s="48">
        <f>IF(AD29="Human",1,IF(AD30="Hill",1,IF(AD29="Half-Elf",BJ47,IF(AD30="Wood",1,0))))</f>
        <v>0</v>
      </c>
      <c r="AD44" s="64"/>
      <c r="AE44" s="24">
        <f t="shared" si="23"/>
        <v>0</v>
      </c>
      <c r="AF44" s="19">
        <f t="shared" si="24"/>
        <v>-5</v>
      </c>
      <c r="AH44" s="28" t="s">
        <v>165</v>
      </c>
      <c r="AI44" s="29" t="s">
        <v>22</v>
      </c>
      <c r="AJ44" s="35">
        <f t="shared" ca="1" si="25"/>
        <v>12.03</v>
      </c>
      <c r="AK44" s="20">
        <f ca="1">IF(AJ44=AK47,CHOOSE(6,AJ42,AJ43,AJ44,AJ45,AJ46,AJ47),CHOOSE(3,AJ42,AJ43,AJ44,AJ45,AJ46,AJ47))</f>
        <v>12.03</v>
      </c>
      <c r="AL44" s="1">
        <f ca="1">IF(OR(AM44=1,AM44=2),1,0)</f>
        <v>0</v>
      </c>
      <c r="AM44">
        <f ca="1">RANK(AN44,AN43:AN47,0)</f>
        <v>3</v>
      </c>
      <c r="AN44" s="2">
        <f ca="1">RAND()</f>
        <v>0.58305293846792805</v>
      </c>
      <c r="AO44" s="29" t="s">
        <v>22</v>
      </c>
      <c r="AP44" s="35">
        <f t="shared" ca="1" si="26"/>
        <v>8.0299999999999994</v>
      </c>
      <c r="AQ44" s="20">
        <f ca="1">IF(AP44=AQ47,CHOOSE(6,AP42,AP43,AP44,AP45,AP46,AP47),CHOOSE(3,AP42,AP43,AP44,AP45,AP46,AP47))</f>
        <v>8.0299999999999994</v>
      </c>
      <c r="AR44" s="1">
        <f ca="1">IF(OR(AS44=1,AS44=2),1,0)</f>
        <v>1</v>
      </c>
      <c r="AS44">
        <f ca="1">RANK(AT44,AT43:AT47,0)</f>
        <v>1</v>
      </c>
      <c r="AT44" s="2">
        <f ca="1">RAND()</f>
        <v>0.93019969617800813</v>
      </c>
      <c r="AU44" s="29" t="s">
        <v>22</v>
      </c>
      <c r="AV44" s="35">
        <f t="shared" ca="1" si="27"/>
        <v>20.03</v>
      </c>
      <c r="AW44" s="20">
        <f ca="1">IF(AV44=AW47,CHOOSE(6,AV42,AV43,AV44,AV45,AV46,AV47),CHOOSE(3,AV42,AV43,AV44,AV45,AV46,AV47))</f>
        <v>9.06</v>
      </c>
      <c r="AX44" s="1">
        <f ca="1">IF(OR(AY44=1,AY44=2),1,0)</f>
        <v>1</v>
      </c>
      <c r="AY44">
        <f ca="1">RANK(AZ44,AZ43:AZ47,0)</f>
        <v>2</v>
      </c>
      <c r="AZ44" s="2">
        <f ca="1">RAND()</f>
        <v>0.38030304939758941</v>
      </c>
      <c r="BA44" s="29" t="s">
        <v>22</v>
      </c>
      <c r="BB44" s="35">
        <f t="shared" ca="1" si="28"/>
        <v>15.03</v>
      </c>
      <c r="BC44" s="20">
        <f ca="1">IF(BB44=BC47,CHOOSE(6,BB42,BB43,BB44,BB45,BB46,BB47),CHOOSE(3,BB42,BB43,BB44,BB45,BB46,BB47))</f>
        <v>15.03</v>
      </c>
      <c r="BD44" s="1">
        <f ca="1">IF(OR(BE44=1,BE44=2),1,0)</f>
        <v>1</v>
      </c>
      <c r="BE44">
        <f ca="1">RANK(BF44,BF43:BF47,0)</f>
        <v>1</v>
      </c>
      <c r="BF44" s="2">
        <f ca="1">RAND()</f>
        <v>0.8602767436139841</v>
      </c>
      <c r="BG44" s="29" t="s">
        <v>22</v>
      </c>
      <c r="BH44" s="35">
        <f>BH37</f>
        <v>0.03</v>
      </c>
      <c r="BI44" s="20">
        <f>IF(BH44=BI47,CHOOSE(6,BH42,BH43,BH44,BH45,BH46,BH47),CHOOSE(3,BH42,BH43,BH44,BH45,BH46,BH47))</f>
        <v>0.03</v>
      </c>
      <c r="BJ44" s="1">
        <f ca="1">IF(OR(BK44=1,BK44=2),1,0)</f>
        <v>0</v>
      </c>
      <c r="BK44">
        <f ca="1">RANK(BL44,BL43:BL47,0)</f>
        <v>4</v>
      </c>
      <c r="BL44" s="2">
        <f ca="1">RAND()</f>
        <v>0.21572233392434981</v>
      </c>
    </row>
    <row r="45" spans="2:64" x14ac:dyDescent="0.25">
      <c r="B45" s="17" t="s">
        <v>25</v>
      </c>
      <c r="C45" s="6">
        <f ca="1">IF(OR(D29="Human",D29="Dragonborn"),1,IF(OR(D30="Lightfoot",D30="Dark"),1,IF(OR(D29="Half-Elf",D29="Teifling"),2,0)))</f>
        <v>0</v>
      </c>
      <c r="D45" s="23">
        <f ca="1">IF(D31="Rogue",AL40,IF(D31="Ranger",AL40,IF(D31="Monk",AL40,IF(D31="Fighter (DEX)",AL40,IF(D31="Cleric",AN40,IF(D31="Druid",AN40,IF(D31="Fighter (STR)",AK40,IF(D31="Barbarian",AK40,IF(D31="Paladin",AK40,IF(D31="Wizard",AM40,IF(D31="Bard",AK47,IF(D31="Sorceror",AK47,IF(D31="Warlock",AK47,0)))))))))))))</f>
        <v>13.06</v>
      </c>
      <c r="E45" s="24">
        <f t="shared" ca="1" si="15"/>
        <v>13.06</v>
      </c>
      <c r="F45" s="19">
        <f t="shared" ca="1" si="16"/>
        <v>1</v>
      </c>
      <c r="H45" s="17" t="s">
        <v>25</v>
      </c>
      <c r="I45" s="6">
        <f ca="1">IF(OR(J29="Human",J29="Dragonborn"),1,IF(OR(J30="Lightfoot",J30="Dark"),1,IF(OR(J29="Half-Elf",J29="Teifling"),2,0)))</f>
        <v>1</v>
      </c>
      <c r="J45" s="23">
        <f ca="1">IF(J31="Rogue",AR40,IF(J31="Ranger",AR40,IF(J31="Monk",AR40,IF(J31="Fighter (DEX)",AR40,IF(J31="Cleric",AT40,IF(J31="Druid",AT40,IF(J31="Fighter (STR)",AQ40,IF(J31="Barbarian",AQ40,IF(J31="Paladin",AQ40,IF(J31="Wizard",AS40,IF(J31="Bard",AQ47,IF(J31="Sorceror",AQ47,IF(J31="Warlock",AQ47,0)))))))))))))</f>
        <v>13.06</v>
      </c>
      <c r="K45" s="24">
        <f t="shared" ca="1" si="17"/>
        <v>14.06</v>
      </c>
      <c r="L45" s="19">
        <f t="shared" ca="1" si="18"/>
        <v>2</v>
      </c>
      <c r="N45" s="17" t="s">
        <v>25</v>
      </c>
      <c r="O45" s="6">
        <f ca="1">IF(OR(P29="Human",P29="Dragonborn"),1,IF(OR(P30="Lightfoot",P30="Dark"),1,IF(OR(P29="Half-Elf",P29="Teifling"),2,0)))</f>
        <v>1</v>
      </c>
      <c r="P45" s="23">
        <f ca="1">IF(P31="Rogue",AX40,IF(P31="Ranger",AX40,IF(P31="Monk",AX40,IF(P31="Fighter (DEX)",AX40,IF(P31="Cleric",AZ40,IF(P31="Druid",AZ40,IF(P31="Fighter (STR)",AW40,IF(P31="Barbarian",AW40,IF(P31="Paladin",AW40,IF(P31="Wizard",AY40,IF(P31="Bard",AW47,IF(P31="Sorceror",AW47,IF(P31="Warlock",AW47,0)))))))))))))</f>
        <v>20.03</v>
      </c>
      <c r="Q45" s="24">
        <f t="shared" ca="1" si="19"/>
        <v>21.03</v>
      </c>
      <c r="R45" s="19">
        <f t="shared" ca="1" si="20"/>
        <v>5</v>
      </c>
      <c r="T45" s="17" t="s">
        <v>25</v>
      </c>
      <c r="U45" s="6">
        <f ca="1">IF(OR(V29="Human",V29="Dragonborn"),1,IF(OR(V30="Lightfoot",V30="Dark"),1,IF(OR(V29="Half-Elf",V29="Teifling"),2,0)))</f>
        <v>1</v>
      </c>
      <c r="V45" s="23">
        <f ca="1">IF(V31="Rogue",BD40,IF(V31="Ranger",BD40,IF(V31="Monk",BD40,IF(V31="Fighter (DEX)",BD40,IF(V31="Cleric",BF40,IF(V31="Druid",BF40,IF(V31="Fighter (STR)",BC40,IF(V31="Barbarian",BC40,IF(V31="Paladin",BC40,IF(V31="Wizard",BE40,IF(V31="Bard",BC47,IF(V31="Sorceror",BC47,IF(V31="Warlock",BC47,0)))))))))))))</f>
        <v>12.06</v>
      </c>
      <c r="W45" s="24">
        <f t="shared" ca="1" si="21"/>
        <v>13.06</v>
      </c>
      <c r="X45" s="19">
        <f t="shared" ca="1" si="22"/>
        <v>1</v>
      </c>
      <c r="AB45" s="17" t="s">
        <v>25</v>
      </c>
      <c r="AC45" s="48">
        <f>IF(OR(AD29="Human",AD29="Dragonborn"),1,IF(OR(AD30="Lightfoot",AD30="Dark"),1,IF(OR(AD29="Half-Elf",AD29="Teifling"),2,0)))</f>
        <v>1</v>
      </c>
      <c r="AD45" s="64"/>
      <c r="AE45" s="24">
        <f t="shared" si="23"/>
        <v>1</v>
      </c>
      <c r="AF45" s="19">
        <f t="shared" si="24"/>
        <v>-5</v>
      </c>
      <c r="AI45" s="29" t="s">
        <v>23</v>
      </c>
      <c r="AJ45" s="35">
        <f t="shared" ca="1" si="25"/>
        <v>12.04</v>
      </c>
      <c r="AK45" s="20">
        <f ca="1">IF(AJ45=AK47,CHOOSE(6,AJ42,AJ43,AJ44,AJ45,AJ46,AJ47),CHOOSE(4,AJ42,AJ43,AJ44,AJ45,AJ46,AJ47))</f>
        <v>12.04</v>
      </c>
      <c r="AL45" s="1">
        <f ca="1">IF(OR(AM45=1,AM45=2),1,0)</f>
        <v>0</v>
      </c>
      <c r="AM45">
        <f ca="1">RANK(AN45,AN43:AN47,0)</f>
        <v>4</v>
      </c>
      <c r="AN45" s="2">
        <f ca="1">RAND()</f>
        <v>0.14285534197796601</v>
      </c>
      <c r="AO45" s="29" t="s">
        <v>23</v>
      </c>
      <c r="AP45" s="35">
        <f t="shared" ca="1" si="26"/>
        <v>12.04</v>
      </c>
      <c r="AQ45" s="20">
        <f ca="1">IF(AP45=AQ47,CHOOSE(6,AP42,AP43,AP44,AP45,AP46,AP47),CHOOSE(4,AP42,AP43,AP44,AP45,AP46,AP47))</f>
        <v>12.04</v>
      </c>
      <c r="AR45" s="1">
        <f ca="1">IF(OR(AS45=1,AS45=2),1,0)</f>
        <v>0</v>
      </c>
      <c r="AS45">
        <f ca="1">RANK(AT45,AT43:AT47,0)</f>
        <v>3</v>
      </c>
      <c r="AT45" s="2">
        <f ca="1">RAND()</f>
        <v>8.8872522776248686E-2</v>
      </c>
      <c r="AU45" s="29" t="s">
        <v>23</v>
      </c>
      <c r="AV45" s="35">
        <f t="shared" ca="1" si="27"/>
        <v>14.04</v>
      </c>
      <c r="AW45" s="20">
        <f ca="1">IF(AV45=AW47,CHOOSE(6,AV42,AV43,AV44,AV45,AV46,AV47),CHOOSE(4,AV42,AV43,AV44,AV45,AV46,AV47))</f>
        <v>14.04</v>
      </c>
      <c r="AX45" s="1">
        <f ca="1">IF(OR(AY45=1,AY45=2),1,0)</f>
        <v>1</v>
      </c>
      <c r="AY45">
        <f ca="1">RANK(AZ45,AZ43:AZ47,0)</f>
        <v>1</v>
      </c>
      <c r="AZ45" s="2">
        <f ca="1">RAND()</f>
        <v>0.73675942485931445</v>
      </c>
      <c r="BA45" s="29" t="s">
        <v>23</v>
      </c>
      <c r="BB45" s="35">
        <f t="shared" ca="1" si="28"/>
        <v>6.04</v>
      </c>
      <c r="BC45" s="20">
        <f ca="1">IF(BB45=BC47,CHOOSE(6,BB42,BB43,BB44,BB45,BB46,BB47),CHOOSE(4,BB42,BB43,BB44,BB45,BB46,BB47))</f>
        <v>6.04</v>
      </c>
      <c r="BD45" s="1">
        <f ca="1">IF(OR(BE45=1,BE45=2),1,0)</f>
        <v>0</v>
      </c>
      <c r="BE45">
        <f ca="1">RANK(BF45,BF43:BF47,0)</f>
        <v>3</v>
      </c>
      <c r="BF45" s="2">
        <f ca="1">RAND()</f>
        <v>0.14431876015956702</v>
      </c>
      <c r="BG45" s="29" t="s">
        <v>23</v>
      </c>
      <c r="BH45" s="35">
        <f t="shared" ref="BH45:BH47" si="29">BH38</f>
        <v>0.04</v>
      </c>
      <c r="BI45" s="20">
        <f>IF(BH45=BI47,CHOOSE(6,BH42,BH43,BH44,BH45,BH46,BH47),CHOOSE(4,BH42,BH43,BH44,BH45,BH46,BH47))</f>
        <v>0.04</v>
      </c>
      <c r="BJ45" s="1">
        <f ca="1">IF(OR(BK45=1,BK45=2),1,0)</f>
        <v>0</v>
      </c>
      <c r="BK45">
        <f ca="1">RANK(BL45,BL43:BL47,0)</f>
        <v>3</v>
      </c>
      <c r="BL45" s="2">
        <f ca="1">RAND()</f>
        <v>0.54625502540999415</v>
      </c>
    </row>
    <row r="46" spans="2:64" x14ac:dyDescent="0.25">
      <c r="B46" s="1"/>
      <c r="F46" s="2"/>
      <c r="H46" s="1"/>
      <c r="L46" s="2"/>
      <c r="N46" s="1"/>
      <c r="R46" s="2"/>
      <c r="T46" s="1"/>
      <c r="X46" s="2"/>
      <c r="AB46" s="1"/>
      <c r="AC46"/>
      <c r="AD46"/>
      <c r="AE46"/>
      <c r="AF46" s="2"/>
      <c r="AI46" s="29" t="s">
        <v>24</v>
      </c>
      <c r="AJ46" s="35">
        <f t="shared" ca="1" si="25"/>
        <v>15.05</v>
      </c>
      <c r="AK46" s="20">
        <f ca="1">IF(AJ46=AK47,CHOOSE(6,AJ42,AJ43,AJ44,AJ45,AJ46,AJ47),CHOOSE(5,AJ42,AJ43,AJ44,AJ45,AJ46,AJ47))</f>
        <v>13.06</v>
      </c>
      <c r="AL46" s="1">
        <f ca="1">IF(OR(AM46=1,AM46=2),1,0)</f>
        <v>1</v>
      </c>
      <c r="AM46">
        <f ca="1">RANK(AN46,AN43:AN47,0)</f>
        <v>2</v>
      </c>
      <c r="AN46" s="2">
        <f ca="1">RAND()</f>
        <v>0.77296531304851179</v>
      </c>
      <c r="AO46" s="29" t="s">
        <v>24</v>
      </c>
      <c r="AP46" s="35">
        <f t="shared" ca="1" si="26"/>
        <v>12.05</v>
      </c>
      <c r="AQ46" s="20">
        <f ca="1">IF(AP46=AQ47,CHOOSE(6,AP42,AP43,AP44,AP45,AP46,AP47),CHOOSE(5,AP42,AP43,AP44,AP45,AP46,AP47))</f>
        <v>12.05</v>
      </c>
      <c r="AR46" s="1">
        <f ca="1">IF(OR(AS46=1,AS46=2),1,0)</f>
        <v>0</v>
      </c>
      <c r="AS46">
        <f ca="1">RANK(AT46,AT43:AT47,0)</f>
        <v>4</v>
      </c>
      <c r="AT46" s="2">
        <f ca="1">RAND()</f>
        <v>2.1366126903893723E-2</v>
      </c>
      <c r="AU46" s="29" t="s">
        <v>24</v>
      </c>
      <c r="AV46" s="35">
        <f t="shared" ca="1" si="27"/>
        <v>9.0500000000000007</v>
      </c>
      <c r="AW46" s="20">
        <f ca="1">IF(AV46=AW47,CHOOSE(6,AV42,AV43,AV44,AV45,AV46,AV47),CHOOSE(5,AV42,AV43,AV44,AV45,AV46,AV47))</f>
        <v>9.0500000000000007</v>
      </c>
      <c r="AX46" s="1">
        <f ca="1">IF(OR(AY46=1,AY46=2),1,0)</f>
        <v>0</v>
      </c>
      <c r="AY46">
        <f ca="1">RANK(AZ46,AZ43:AZ47,0)</f>
        <v>4</v>
      </c>
      <c r="AZ46" s="2">
        <f ca="1">RAND()</f>
        <v>0.12259146532475562</v>
      </c>
      <c r="BA46" s="29" t="s">
        <v>24</v>
      </c>
      <c r="BB46" s="35">
        <f t="shared" ca="1" si="28"/>
        <v>11.05</v>
      </c>
      <c r="BC46" s="20">
        <f ca="1">IF(BB46=BC47,CHOOSE(6,BB42,BB43,BB44,BB45,BB46,BB47),CHOOSE(5,BB42,BB43,BB44,BB45,BB46,BB47))</f>
        <v>11.05</v>
      </c>
      <c r="BD46" s="1">
        <f ca="1">IF(OR(BE46=1,BE46=2),1,0)</f>
        <v>0</v>
      </c>
      <c r="BE46">
        <f ca="1">RANK(BF46,BF43:BF47,0)</f>
        <v>4</v>
      </c>
      <c r="BF46" s="2">
        <f ca="1">RAND()</f>
        <v>1.4768747882202282E-3</v>
      </c>
      <c r="BG46" s="29" t="s">
        <v>24</v>
      </c>
      <c r="BH46" s="35">
        <f t="shared" si="29"/>
        <v>0.05</v>
      </c>
      <c r="BI46" s="20">
        <f>IF(BH46=BI47,CHOOSE(6,BH42,BH43,BH44,BH45,BH46,BH47),CHOOSE(5,BH42,BH43,BH44,BH45,BH46,BH47))</f>
        <v>0.05</v>
      </c>
      <c r="BJ46" s="1">
        <f ca="1">IF(OR(BK46=1,BK46=2),1,0)</f>
        <v>1</v>
      </c>
      <c r="BK46">
        <f ca="1">RANK(BL46,BL43:BL47,0)</f>
        <v>1</v>
      </c>
      <c r="BL46" s="2">
        <f ca="1">RAND()</f>
        <v>0.92864617233244195</v>
      </c>
    </row>
    <row r="47" spans="2:64" x14ac:dyDescent="0.25">
      <c r="B47" s="16" t="s">
        <v>42</v>
      </c>
      <c r="C47" s="6"/>
      <c r="D47" s="6"/>
      <c r="E47" s="6">
        <f ca="1">IF(OR(D31="Wizard",D31="Warlock",D31="Rogue"),(RANDBETWEEN(1,4)+RANDBETWEEN(1,4)+RANDBETWEEN(1,4)+RANDBETWEEN(1,4))*10,IF(OR(D31="Barbarian",D31="Druid"),(RANDBETWEEN(1,4)+RANDBETWEEN(1,4))*10,IF(OR(D31="Bard",D31="Cleric",D31="Paladin",D31="Ranger",D31="Fighter"),(RANDBETWEEN(1,4)+RANDBETWEEN(1,4)+RANDBETWEEN(1,4)+RANDBETWEEN(1,4)+RANDBETWEEN(1,4))*10,IF(D31="Sorceror",(RANDBETWEEN(1,4)+RANDBETWEEN(1,4)+RANDBETWEEN(1,4)*10),RANDBETWEEN(1,4)+RANDBETWEEN(1,4)+RANDBETWEEN(1,4)+RANDBETWEEN(1,4)))))</f>
        <v>5</v>
      </c>
      <c r="F47" s="10" t="s">
        <v>41</v>
      </c>
      <c r="H47" s="16" t="s">
        <v>42</v>
      </c>
      <c r="I47" s="6"/>
      <c r="J47" s="6"/>
      <c r="K47" s="6">
        <f ca="1">IF(OR(J31="Wizard",J31="Warlock",J31="Rogue"),(RANDBETWEEN(1,4)+RANDBETWEEN(1,4)+RANDBETWEEN(1,4)+RANDBETWEEN(1,4))*10,IF(OR(J31="Barbarian",J31="Druid"),(RANDBETWEEN(1,4)+RANDBETWEEN(1,4))*10,IF(OR(J31="Bard",J31="Cleric",J31="Paladin",J31="Ranger",J31="Fighter"),(RANDBETWEEN(1,4)+RANDBETWEEN(1,4)+RANDBETWEEN(1,4)+RANDBETWEEN(1,4)+RANDBETWEEN(1,4))*10,IF(J31="Sorceror",(RANDBETWEEN(1,4)+RANDBETWEEN(1,4)+RANDBETWEEN(1,4)*10),RANDBETWEEN(1,4)+RANDBETWEEN(1,4)+RANDBETWEEN(1,4)+RANDBETWEEN(1,4)))))</f>
        <v>70</v>
      </c>
      <c r="L47" s="10" t="s">
        <v>41</v>
      </c>
      <c r="N47" s="16" t="s">
        <v>42</v>
      </c>
      <c r="O47" s="6"/>
      <c r="P47" s="6"/>
      <c r="Q47" s="6">
        <f ca="1">IF(OR(P31="Wizard",P31="Warlock",P31="Rogue"),(RANDBETWEEN(1,4)+RANDBETWEEN(1,4)+RANDBETWEEN(1,4)+RANDBETWEEN(1,4))*10,IF(OR(P31="Barbarian",P31="Druid"),(RANDBETWEEN(1,4)+RANDBETWEEN(1,4))*10,IF(OR(P31="Bard",P31="Cleric",P31="Paladin",P31="Ranger",P31="Fighter"),(RANDBETWEEN(1,4)+RANDBETWEEN(1,4)+RANDBETWEEN(1,4)+RANDBETWEEN(1,4)+RANDBETWEEN(1,4))*10,IF(P31="Sorceror",(RANDBETWEEN(1,4)+RANDBETWEEN(1,4)+RANDBETWEEN(1,4)*10),RANDBETWEEN(1,4)+RANDBETWEEN(1,4)+RANDBETWEEN(1,4)+RANDBETWEEN(1,4)))))</f>
        <v>36</v>
      </c>
      <c r="R47" s="10" t="s">
        <v>41</v>
      </c>
      <c r="T47" s="16" t="s">
        <v>42</v>
      </c>
      <c r="U47" s="6"/>
      <c r="V47" s="6"/>
      <c r="W47" s="6">
        <f ca="1">IF(OR(V31="Wizard",V31="Warlock",V31="Rogue"),(RANDBETWEEN(1,4)+RANDBETWEEN(1,4)+RANDBETWEEN(1,4)+RANDBETWEEN(1,4))*10,IF(OR(V31="Barbarian",V31="Druid"),(RANDBETWEEN(1,4)+RANDBETWEEN(1,4))*10,IF(OR(V31="Bard",V31="Cleric",V31="Paladin",V31="Ranger",V31="Fighter"),(RANDBETWEEN(1,4)+RANDBETWEEN(1,4)+RANDBETWEEN(1,4)+RANDBETWEEN(1,4)+RANDBETWEEN(1,4))*10,IF(V31="Sorceror",(RANDBETWEEN(1,4)+RANDBETWEEN(1,4)+RANDBETWEEN(1,4)*10),RANDBETWEEN(1,4)+RANDBETWEEN(1,4)+RANDBETWEEN(1,4)+RANDBETWEEN(1,4)))))</f>
        <v>160</v>
      </c>
      <c r="X47" s="10" t="s">
        <v>41</v>
      </c>
      <c r="AB47" s="16" t="s">
        <v>42</v>
      </c>
      <c r="AC47" s="6"/>
      <c r="AD47" s="6"/>
      <c r="AE47" s="6">
        <f ca="1">IF(OR(AD31="Wizard",AD31="Warlock",AD31="Rogue"),(RANDBETWEEN(1,4)+RANDBETWEEN(1,4)+RANDBETWEEN(1,4)+RANDBETWEEN(1,4))*10,IF(OR(AD31="Barbarian",AD31="Druid"),(RANDBETWEEN(1,4)+RANDBETWEEN(1,4))*10,IF(OR(AD31="Bard",AD31="Cleric",AD31="Paladin",AD31="Ranger",AD31="Fighter"),(RANDBETWEEN(1,4)+RANDBETWEEN(1,4)+RANDBETWEEN(1,4)+RANDBETWEEN(1,4)+RANDBETWEEN(1,4))*10,IF(AD31="Sorceror",(RANDBETWEEN(1,4)+RANDBETWEEN(1,4)+RANDBETWEEN(1,4)*10),RANDBETWEEN(1,4)+RANDBETWEEN(1,4)+RANDBETWEEN(1,4)+RANDBETWEEN(1,4)))))</f>
        <v>12</v>
      </c>
      <c r="AF47" s="10" t="s">
        <v>41</v>
      </c>
      <c r="AI47" s="29" t="s">
        <v>25</v>
      </c>
      <c r="AJ47" s="35">
        <f t="shared" ca="1" si="25"/>
        <v>13.06</v>
      </c>
      <c r="AK47" s="22">
        <f ca="1">LARGE(AJ42:AJ47,1)</f>
        <v>15.05</v>
      </c>
      <c r="AL47" s="3"/>
      <c r="AM47" s="4"/>
      <c r="AN47" s="5"/>
      <c r="AO47" s="29" t="s">
        <v>25</v>
      </c>
      <c r="AP47" s="35">
        <f t="shared" ca="1" si="26"/>
        <v>13.06</v>
      </c>
      <c r="AQ47" s="22">
        <f ca="1">LARGE(AP42:AP47,1)</f>
        <v>15.01</v>
      </c>
      <c r="AR47" s="3"/>
      <c r="AS47" s="4"/>
      <c r="AT47" s="5"/>
      <c r="AU47" s="29" t="s">
        <v>25</v>
      </c>
      <c r="AV47" s="35">
        <f t="shared" ca="1" si="27"/>
        <v>9.06</v>
      </c>
      <c r="AW47" s="22">
        <f ca="1">LARGE(AV42:AV47,1)</f>
        <v>20.03</v>
      </c>
      <c r="AX47" s="3"/>
      <c r="AY47" s="4"/>
      <c r="AZ47" s="5"/>
      <c r="BA47" s="29" t="s">
        <v>25</v>
      </c>
      <c r="BB47" s="35">
        <f t="shared" ca="1" si="28"/>
        <v>12.06</v>
      </c>
      <c r="BC47" s="22">
        <f ca="1">LARGE(BB42:BB47,1)</f>
        <v>18.02</v>
      </c>
      <c r="BD47" s="3"/>
      <c r="BE47" s="4"/>
      <c r="BF47" s="5"/>
      <c r="BG47" s="29" t="s">
        <v>25</v>
      </c>
      <c r="BH47" s="35">
        <f t="shared" si="29"/>
        <v>0.06</v>
      </c>
      <c r="BI47" s="22">
        <f>LARGE(BH42:BH47,1)</f>
        <v>0.06</v>
      </c>
      <c r="BJ47" s="3"/>
      <c r="BK47" s="4"/>
      <c r="BL47" s="5"/>
    </row>
    <row r="48" spans="2:64" x14ac:dyDescent="0.25">
      <c r="B48" s="16" t="s">
        <v>46</v>
      </c>
      <c r="C48" s="6">
        <f ca="1">IF(D29="Human",$F$154,IF(D29="Halfling",$F$160,IF(D30="Hill",$F$155,IF(D30="Mountain",$F$156,IF(D30="High",$F$157,IF(D30="Wood",$F$158,IF(D30="Dark",$F$159,IF(D29="Dragonborn",$F$161,IF(D29="Gnome",$F$162,IF(D29="Half-Elf",$F$163,IF(D29="Half-Orc",$F$164,IF(D29="Teifling",$F$165,0))))))))))))</f>
        <v>3</v>
      </c>
      <c r="D48" s="6" t="s">
        <v>175</v>
      </c>
      <c r="E48" s="6">
        <f ca="1">IF(D29="Human",$G$154,IF(D29="Halfling",$G$160,IF(D30="Hill",$G$155,IF(D30="Mountain",$G$156,IF(D30="High",$G$157,IF(D30="Wood",$G$158,IF(D30="Dark",$G$159,IF(D29="Dragonborn",$G$161,IF(D29="Gnome",$G$162,IF(D29="Half-Elf",$G$163,IF(D29="Half-Orc",$G$164,IF(D29="Teifling",$G$165,0))))))))))))</f>
        <v>4</v>
      </c>
      <c r="F48" s="10" t="s">
        <v>62</v>
      </c>
      <c r="H48" s="16" t="s">
        <v>46</v>
      </c>
      <c r="I48" s="6">
        <f ca="1">IF(J29="Human",$F$154,IF(J29="Halfling",$F$160,IF(J30="Hill",$F$155,IF(J30="Mountain",$F$156,IF(J30="High",$F$157,IF(J30="Wood",$F$158,IF(J30="Dark",$F$159,IF(J29="Dragonborn",$F$161,IF(J29="Gnome",$F$162,IF(J29="Half-Elf",$F$163,IF(J29="Half-Orc",$F$164,IF(J29="Teifling",$F$165,0))))))))))))</f>
        <v>2</v>
      </c>
      <c r="J48" s="6" t="s">
        <v>175</v>
      </c>
      <c r="K48" s="6">
        <f ca="1">IF(J29="Human",$G$154,IF(J29="Halfling",$G$160,IF(J30="Hill",$G$155,IF(J30="Mountain",$G$156,IF(J30="High",$G$157,IF(J30="Wood",$G$158,IF(J30="Dark",$G$159,IF(J29="Dragonborn",$G$161,IF(J29="Gnome",$G$162,IF(J29="Half-Elf",$G$163,IF(J29="Half-Orc",$G$164,IF(J29="Teifling",$G$165,0))))))))))))</f>
        <v>10</v>
      </c>
      <c r="L48" s="10" t="s">
        <v>62</v>
      </c>
      <c r="N48" s="16" t="s">
        <v>46</v>
      </c>
      <c r="O48" s="6">
        <f ca="1">IF(P29="Human",$F$154,IF(P29="Halfling",$F$160,IF(P30="Hill",$F$155,IF(P30="Mountain",$F$156,IF(P30="High",$F$157,IF(P30="Wood",$F$158,IF(P30="Dark",$F$159,IF(P29="Dragonborn",$F$161,IF(P29="Gnome",$F$162,IF(P29="Half-Elf",$F$163,IF(P29="Half-Orc",$F$164,IF(P29="Teifling",$F$165,0))))))))))))</f>
        <v>6</v>
      </c>
      <c r="P48" s="6" t="s">
        <v>175</v>
      </c>
      <c r="Q48" s="6">
        <f ca="1">IF(P29="Human",$G$154,IF(P29="Halfling",$G$160,IF(P30="Hill",$G$155,IF(P30="Mountain",$G$156,IF(P30="High",$G$157,IF(P30="Wood",$G$158,IF(P30="Dark",$G$159,IF(P29="Dragonborn",$G$161,IF(P29="Gnome",$G$162,IF(P29="Half-Elf",$G$163,IF(P29="Half-Orc",$G$164,IF(P29="Teifling",$G$165,0))))))))))))</f>
        <v>5</v>
      </c>
      <c r="R48" s="10" t="s">
        <v>62</v>
      </c>
      <c r="T48" s="16" t="s">
        <v>46</v>
      </c>
      <c r="U48" s="6">
        <f ca="1">IF(V29="Human",$F$154,IF(V29="Halfling",$F$160,IF(V30="Hill",$F$155,IF(V30="Mountain",$F$156,IF(V30="High",$F$157,IF(V30="Wood",$F$158,IF(V30="Dark",$F$159,IF(V29="Dragonborn",$F$161,IF(V29="Gnome",$F$162,IF(V29="Half-Elf",$F$163,IF(V29="Half-Orc",$F$164,IF(V29="Teifling",$F$165,0))))))))))))</f>
        <v>6</v>
      </c>
      <c r="V48" s="6" t="s">
        <v>175</v>
      </c>
      <c r="W48" s="6">
        <f ca="1">IF(V29="Human",$G$154,IF(V29="Halfling",$G$160,IF(V30="Hill",$G$155,IF(V30="Mountain",$G$156,IF(V30="High",$G$157,IF(V30="Wood",$G$158,IF(V30="Dark",$G$159,IF(V29="Dragonborn",$G$161,IF(V29="Gnome",$G$162,IF(V29="Half-Elf",$G$163,IF(V29="Half-Orc",$G$164,IF(V29="Teifling",$G$165,0))))))))))))</f>
        <v>5</v>
      </c>
      <c r="X48" s="10" t="s">
        <v>62</v>
      </c>
      <c r="AB48" s="16" t="s">
        <v>46</v>
      </c>
      <c r="AC48" s="6">
        <f ca="1">IF(AD29="Human",$F$154,IF(AD29="Halfling",$F$160,IF(AD30="Hill",$F$155,IF(AD30="Mountain",$F$156,IF(AD30="High",$F$157,IF(AD30="Wood",$F$158,IF(AD30="Dark",$F$159,IF(AD29="Dragonborn",$F$161,IF(AD29="Gnome",$F$162,IF(AD29="Half-Elf",$F$163,IF(AD29="Half-Orc",$F$164,IF(AD29="Teifling",$F$165,0))))))))))))</f>
        <v>6</v>
      </c>
      <c r="AD48" s="6" t="s">
        <v>175</v>
      </c>
      <c r="AE48" s="6">
        <f ca="1">IF(AD29="Human",$G$154,IF(AD29="Halfling",$G$160,IF(AD30="Hill",$G$155,IF(AD30="Mountain",$G$156,IF(AD30="High",$G$157,IF(AD30="Wood",$G$158,IF(AD30="Dark",$G$159,IF(AD29="Dragonborn",$G$161,IF(AD29="Gnome",$G$162,IF(AD29="Half-Elf",$G$163,IF(AD29="Half-Orc",$G$164,IF(AD29="Teifling",$G$165,0))))))))))))</f>
        <v>5</v>
      </c>
      <c r="AF48" s="10" t="s">
        <v>62</v>
      </c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</row>
    <row r="49" spans="1:64" x14ac:dyDescent="0.25">
      <c r="B49" s="16" t="s">
        <v>47</v>
      </c>
      <c r="C49" s="6">
        <f ca="1">IF(D29="Human",$M$154,IF(D29="Halfling",$M$160,IF(D30="Hill",$M$155,IF(D30="Mountain",$M$156,IF(D30="High",$M$157,IF(D30="Wood",$M$158,IF(D30="Dark",$M$159,IF(D29="Dragonborn",$M$161,IF(D29="Gnome",$M$162,IF(D29="Half-Elf",$M$163,IF(D29="Half-Orc",$M$164,IF(D29="Teifling",$M$165,0))))))))))))</f>
        <v>11</v>
      </c>
      <c r="D49" s="6" t="s">
        <v>173</v>
      </c>
      <c r="E49" s="6">
        <f ca="1">IF(D29="Human",$N$154,IF(D29="Halfling",$N$160,IF(D30="Hill",$N$155,IF(D30="Mountain",$N$156,IF(D30="High",$N$157,IF(D30="Wood",$N$158,IF(D30="Dark",$N$159,IF(D29="Dragonborn",$N$161,IF(D29="Gnome",$N$162,IF(D29="Half-Elf",$N$163,IF(D29="Half-Orc",$N$164,IF(D29="Teifling",$N$165,0))))))))))))</f>
        <v>4</v>
      </c>
      <c r="F49" s="10" t="s">
        <v>48</v>
      </c>
      <c r="H49" s="16" t="s">
        <v>47</v>
      </c>
      <c r="I49" s="6">
        <f ca="1">IF(J29="Human",$M$154,IF(J29="Halfling",$M$160,IF(J30="Hill",$M$155,IF(J30="Mountain",$M$156,IF(J30="High",$M$157,IF(J30="Wood",$M$158,IF(J30="Dark",$M$159,IF(J29="Dragonborn",$M$161,IF(J29="Gnome",$M$162,IF(J29="Half-Elf",$M$163,IF(J29="Half-Orc",$M$164,IF(J29="Teifling",$M$165,0))))))))))))</f>
        <v>2</v>
      </c>
      <c r="J49" s="6" t="s">
        <v>173</v>
      </c>
      <c r="K49" s="6">
        <f ca="1">IF(J29="Human",$N$154,IF(J29="Halfling",$N$160,IF(J30="Hill",$N$155,IF(J30="Mountain",$N$156,IF(J30="High",$N$157,IF(J30="Wood",$N$158,IF(J30="Dark",$N$159,IF(J29="Dragonborn",$N$161,IF(J29="Gnome",$N$162,IF(J29="Half-Elf",$N$163,IF(J29="Half-Orc",$N$164,IF(J29="Teifling",$N$165,0))))))))))))</f>
        <v>10</v>
      </c>
      <c r="L49" s="10" t="s">
        <v>48</v>
      </c>
      <c r="N49" s="16" t="s">
        <v>47</v>
      </c>
      <c r="O49" s="6">
        <f ca="1">IF(P29="Human",$M$154,IF(P29="Halfling",$M$160,IF(P30="Hill",$M$155,IF(P30="Mountain",$M$156,IF(P30="High",$M$157,IF(P30="Wood",$M$158,IF(P30="Dark",$M$159,IF(P29="Dragonborn",$M$161,IF(P29="Gnome",$M$162,IF(P29="Half-Elf",$M$163,IF(P29="Half-Orc",$M$164,IF(P29="Teifling",$M$165,0))))))))))))</f>
        <v>18</v>
      </c>
      <c r="P49" s="6" t="s">
        <v>173</v>
      </c>
      <c r="Q49" s="6">
        <f ca="1">IF(P29="Human",$N$154,IF(P29="Halfling",$N$160,IF(P30="Hill",$N$155,IF(P30="Mountain",$N$156,IF(P30="High",$N$157,IF(P30="Wood",$N$158,IF(P30="Dark",$N$159,IF(P29="Dragonborn",$N$161,IF(P29="Gnome",$N$162,IF(P29="Half-Elf",$N$163,IF(P29="Half-Orc",$N$164,IF(P29="Teifling",$N$165,0))))))))))))</f>
        <v>11</v>
      </c>
      <c r="R49" s="10" t="s">
        <v>48</v>
      </c>
      <c r="T49" s="16" t="s">
        <v>47</v>
      </c>
      <c r="U49" s="6">
        <f ca="1">IF(V29="Human",$M$154,IF(V29="Halfling",$M$160,IF(V30="Hill",$M$155,IF(V30="Mountain",$M$156,IF(V30="High",$M$157,IF(V30="Wood",$M$158,IF(V30="Dark",$M$159,IF(V29="Dragonborn",$M$161,IF(V29="Gnome",$M$162,IF(V29="Half-Elf",$M$163,IF(V29="Half-Orc",$M$164,IF(V29="Teifling",$M$165,0))))))))))))</f>
        <v>18</v>
      </c>
      <c r="V49" s="6" t="s">
        <v>173</v>
      </c>
      <c r="W49" s="6">
        <f ca="1">IF(V29="Human",$N$154,IF(V29="Halfling",$N$160,IF(V30="Hill",$N$155,IF(V30="Mountain",$N$156,IF(V30="High",$N$157,IF(V30="Wood",$N$158,IF(V30="Dark",$N$159,IF(V29="Dragonborn",$N$161,IF(V29="Gnome",$N$162,IF(V29="Half-Elf",$N$163,IF(V29="Half-Orc",$N$164,IF(V29="Teifling",$N$165,0))))))))))))</f>
        <v>11</v>
      </c>
      <c r="X49" s="10" t="s">
        <v>48</v>
      </c>
      <c r="AB49" s="16" t="s">
        <v>47</v>
      </c>
      <c r="AC49" s="6">
        <f ca="1">IF(AD29="Human",$M$154,IF(AD29="Halfling",$M$160,IF(AD30="Hill",$M$155,IF(AD30="Mountain",$M$156,IF(AD30="High",$M$157,IF(AD30="Wood",$M$158,IF(AD30="Dark",$M$159,IF(AD29="Dragonborn",$M$161,IF(AD29="Gnome",$M$162,IF(AD29="Half-Elf",$M$163,IF(AD29="Half-Orc",$M$164,IF(AD29="Teifling",$M$165,0))))))))))))</f>
        <v>18</v>
      </c>
      <c r="AD49" s="6" t="s">
        <v>173</v>
      </c>
      <c r="AE49" s="6">
        <f ca="1">IF(AD29="Human",$N$154,IF(AD29="Halfling",$N$160,IF(AD30="Hill",$N$155,IF(AD30="Mountain",$N$156,IF(AD30="High",$N$157,IF(AD30="Wood",$N$158,IF(AD30="Dark",$N$159,IF(AD29="Dragonborn",$N$161,IF(AD29="Gnome",$N$162,IF(AD29="Half-Elf",$N$163,IF(AD29="Half-Orc",$N$164,IF(AD29="Teifling",$N$165,0))))))))))))</f>
        <v>11</v>
      </c>
      <c r="AF49" s="10" t="s">
        <v>48</v>
      </c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</row>
    <row r="50" spans="1:64" x14ac:dyDescent="0.25">
      <c r="B50" s="3"/>
      <c r="C50" s="4"/>
      <c r="D50" s="4"/>
      <c r="E50" s="4"/>
      <c r="F50" s="5"/>
      <c r="H50" s="3"/>
      <c r="I50" s="4"/>
      <c r="J50" s="4"/>
      <c r="K50" s="4"/>
      <c r="L50" s="5"/>
      <c r="N50" s="3"/>
      <c r="O50" s="4"/>
      <c r="P50" s="4"/>
      <c r="Q50" s="4"/>
      <c r="R50" s="5"/>
      <c r="T50" s="3"/>
      <c r="U50" s="4"/>
      <c r="V50" s="4"/>
      <c r="W50" s="4"/>
      <c r="X50" s="5"/>
      <c r="AB50" s="3"/>
      <c r="AC50" s="4"/>
      <c r="AD50" s="4"/>
      <c r="AE50" s="4"/>
      <c r="AF50" s="5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</row>
    <row r="51" spans="1:64" s="30" customFormat="1" x14ac:dyDescent="0.25">
      <c r="T51" s="67"/>
      <c r="Z51" s="46"/>
    </row>
    <row r="52" spans="1:64" x14ac:dyDescent="0.25">
      <c r="A52" s="29"/>
      <c r="B52" s="15"/>
      <c r="C52" s="29"/>
      <c r="D52" s="21"/>
      <c r="E52" t="s">
        <v>6</v>
      </c>
      <c r="G52"/>
      <c r="L52" t="s">
        <v>7</v>
      </c>
      <c r="O52" t="s">
        <v>31</v>
      </c>
      <c r="R52" t="s">
        <v>6</v>
      </c>
      <c r="V52" t="s">
        <v>45</v>
      </c>
      <c r="W52" s="20"/>
      <c r="X52" s="20"/>
      <c r="Y52"/>
      <c r="AA52"/>
      <c r="AB52"/>
      <c r="AC52"/>
      <c r="AD52"/>
      <c r="AE52"/>
      <c r="AF52"/>
      <c r="AG52"/>
      <c r="AH52"/>
    </row>
    <row r="53" spans="1:64" x14ac:dyDescent="0.25">
      <c r="A53" s="29"/>
      <c r="B53" s="15" t="s">
        <v>96</v>
      </c>
      <c r="C53" s="29"/>
      <c r="D53" s="21"/>
      <c r="E53" t="s">
        <v>8</v>
      </c>
      <c r="F53" s="20"/>
      <c r="G53"/>
      <c r="K53" s="20"/>
      <c r="L53" t="s">
        <v>8</v>
      </c>
      <c r="M53" s="29"/>
      <c r="N53" s="21"/>
      <c r="O53" t="s">
        <v>8</v>
      </c>
      <c r="P53" s="20"/>
      <c r="Q53" t="s">
        <v>17</v>
      </c>
      <c r="R53" t="s">
        <v>19</v>
      </c>
      <c r="S53" s="28" t="s">
        <v>18</v>
      </c>
      <c r="T53" t="s">
        <v>79</v>
      </c>
      <c r="U53" s="20"/>
      <c r="V53" t="s">
        <v>8</v>
      </c>
      <c r="W53" s="20"/>
      <c r="X53" s="20"/>
      <c r="Y53"/>
      <c r="AA53"/>
      <c r="AB53"/>
      <c r="AC53"/>
      <c r="AD53"/>
      <c r="AE53"/>
      <c r="AF53"/>
      <c r="AG53"/>
      <c r="AH53"/>
    </row>
    <row r="54" spans="1:64" x14ac:dyDescent="0.25">
      <c r="A54" s="29"/>
      <c r="B54" s="37" t="s">
        <v>97</v>
      </c>
      <c r="C54" s="29"/>
      <c r="D54" s="21"/>
      <c r="E54" s="8" t="s">
        <v>78</v>
      </c>
      <c r="F54" s="20"/>
      <c r="G54"/>
      <c r="K54" s="20"/>
      <c r="L54" s="8" t="s">
        <v>119</v>
      </c>
      <c r="M54" s="29"/>
      <c r="N54" s="21"/>
      <c r="O54" s="8" t="s">
        <v>10</v>
      </c>
      <c r="P54" s="20"/>
      <c r="Q54" s="9" t="str">
        <f t="shared" ref="Q54:Q61" ca="1" si="30">IF(Q64=1,"Hill","Mountain")</f>
        <v>Hill</v>
      </c>
      <c r="R54" s="9" t="str">
        <f t="shared" ref="R54:R61" ca="1" si="31">IF(R64=1,"High",IF(R64=2,"Wood","Dark"))</f>
        <v>Dark</v>
      </c>
      <c r="S54" s="33" t="str">
        <f t="shared" ref="S54:S61" ca="1" si="32">IF(S64=1,"Stout","Lightfoot")</f>
        <v>Stout</v>
      </c>
      <c r="T54" s="9" t="str">
        <f t="shared" ref="T54:T61" ca="1" si="33">IF(T64=1,"Forest","Rock")</f>
        <v>Forest</v>
      </c>
      <c r="U54" s="20"/>
      <c r="V54" s="8" t="s">
        <v>10</v>
      </c>
      <c r="W54" s="20"/>
      <c r="X54" s="20"/>
      <c r="Y54"/>
      <c r="AA54"/>
      <c r="AB54"/>
      <c r="AC54"/>
      <c r="AD54"/>
      <c r="AE54"/>
      <c r="AF54"/>
      <c r="AG54"/>
      <c r="AH54"/>
    </row>
    <row r="55" spans="1:64" x14ac:dyDescent="0.25">
      <c r="B55" s="37" t="s">
        <v>98</v>
      </c>
      <c r="C55" s="31"/>
      <c r="Q55" s="9" t="str">
        <f t="shared" ca="1" si="30"/>
        <v>Hill</v>
      </c>
      <c r="R55" s="9" t="str">
        <f t="shared" ca="1" si="31"/>
        <v>High</v>
      </c>
      <c r="S55" s="33" t="str">
        <f t="shared" ca="1" si="32"/>
        <v>Lightfoot</v>
      </c>
      <c r="T55" s="9" t="str">
        <f t="shared" ca="1" si="33"/>
        <v>Rock</v>
      </c>
    </row>
    <row r="56" spans="1:64" x14ac:dyDescent="0.25">
      <c r="B56" s="37" t="s">
        <v>114</v>
      </c>
      <c r="C56" s="31"/>
      <c r="E56" t="s">
        <v>10</v>
      </c>
      <c r="L56" t="s">
        <v>10</v>
      </c>
      <c r="O56" t="s">
        <v>10</v>
      </c>
      <c r="Q56" s="9" t="str">
        <f t="shared" ca="1" si="30"/>
        <v>Hill</v>
      </c>
      <c r="R56" s="9" t="str">
        <f t="shared" ca="1" si="31"/>
        <v>Dark</v>
      </c>
      <c r="S56" s="33" t="str">
        <f t="shared" ca="1" si="32"/>
        <v>Lightfoot</v>
      </c>
      <c r="T56" s="9" t="str">
        <f t="shared" ca="1" si="33"/>
        <v>Rock</v>
      </c>
      <c r="V56" t="s">
        <v>10</v>
      </c>
    </row>
    <row r="57" spans="1:64" x14ac:dyDescent="0.25">
      <c r="B57" s="15" t="s">
        <v>99</v>
      </c>
      <c r="C57" s="31"/>
      <c r="D57">
        <f t="shared" ref="D57:D90" ca="1" si="34">RANK(F57,$F$57:$F$90,1)</f>
        <v>12</v>
      </c>
      <c r="E57" t="s">
        <v>16</v>
      </c>
      <c r="F57">
        <f t="shared" ref="F57:F59" ca="1" si="35">RAND()</f>
        <v>0.34751648293805282</v>
      </c>
      <c r="K57">
        <f t="shared" ref="K57:K88" ca="1" si="36">RANK(M57,$M$57:$M$121,1)</f>
        <v>37</v>
      </c>
      <c r="L57" t="s">
        <v>83</v>
      </c>
      <c r="M57" s="28">
        <f t="shared" ref="M57:M82" ca="1" si="37">RAND()</f>
        <v>0.50759874083563394</v>
      </c>
      <c r="N57">
        <f t="shared" ref="N57:N62" ca="1" si="38">RANK(P57,$P$57:$P$74,1)</f>
        <v>1</v>
      </c>
      <c r="O57" t="s">
        <v>33</v>
      </c>
      <c r="P57">
        <f t="shared" ref="P57:P65" ca="1" si="39">RAND()</f>
        <v>5.4545044111158014E-2</v>
      </c>
      <c r="Q57" s="9" t="str">
        <f t="shared" ca="1" si="30"/>
        <v>Mountain</v>
      </c>
      <c r="R57" s="9" t="str">
        <f t="shared" ca="1" si="31"/>
        <v>Dark</v>
      </c>
      <c r="S57" s="33" t="str">
        <f t="shared" ca="1" si="32"/>
        <v>Stout</v>
      </c>
      <c r="T57" s="9" t="str">
        <f t="shared" ca="1" si="33"/>
        <v>Forest</v>
      </c>
      <c r="U57">
        <f t="shared" ref="U57:U88" ca="1" si="40">RANK(W57,$W$57:$W$108,1)</f>
        <v>24</v>
      </c>
      <c r="V57" t="s">
        <v>56</v>
      </c>
      <c r="W57">
        <f t="shared" ref="W57:W82" ca="1" si="41">RAND()</f>
        <v>0.88981172290168664</v>
      </c>
    </row>
    <row r="58" spans="1:64" x14ac:dyDescent="0.25">
      <c r="B58" s="37" t="s">
        <v>100</v>
      </c>
      <c r="C58" s="31"/>
      <c r="D58">
        <f t="shared" ca="1" si="34"/>
        <v>15</v>
      </c>
      <c r="E58" t="s">
        <v>17</v>
      </c>
      <c r="F58">
        <f t="shared" ca="1" si="35"/>
        <v>0.40447722861794666</v>
      </c>
      <c r="K58">
        <f t="shared" ca="1" si="36"/>
        <v>64</v>
      </c>
      <c r="L58" t="s">
        <v>84</v>
      </c>
      <c r="M58" s="28">
        <f t="shared" ca="1" si="37"/>
        <v>0.98481278761594426</v>
      </c>
      <c r="N58">
        <f t="shared" ca="1" si="38"/>
        <v>4</v>
      </c>
      <c r="O58" t="s">
        <v>34</v>
      </c>
      <c r="P58">
        <f t="shared" ca="1" si="39"/>
        <v>0.17101102220796016</v>
      </c>
      <c r="Q58" s="9" t="str">
        <f t="shared" ca="1" si="30"/>
        <v>Mountain</v>
      </c>
      <c r="R58" s="9" t="str">
        <f t="shared" ca="1" si="31"/>
        <v>High</v>
      </c>
      <c r="S58" s="33" t="str">
        <f t="shared" ca="1" si="32"/>
        <v>Stout</v>
      </c>
      <c r="T58" s="9" t="str">
        <f t="shared" ca="1" si="33"/>
        <v>Forest</v>
      </c>
      <c r="U58">
        <f t="shared" ca="1" si="40"/>
        <v>7</v>
      </c>
      <c r="V58" t="s">
        <v>68</v>
      </c>
      <c r="W58">
        <f t="shared" ca="1" si="41"/>
        <v>0.38898838900942256</v>
      </c>
    </row>
    <row r="59" spans="1:64" x14ac:dyDescent="0.25">
      <c r="B59" s="15" t="s">
        <v>101</v>
      </c>
      <c r="C59" s="31"/>
      <c r="D59">
        <f t="shared" ca="1" si="34"/>
        <v>28</v>
      </c>
      <c r="E59" t="s">
        <v>18</v>
      </c>
      <c r="F59">
        <f t="shared" ca="1" si="35"/>
        <v>0.88973128214497788</v>
      </c>
      <c r="K59">
        <f t="shared" ca="1" si="36"/>
        <v>11</v>
      </c>
      <c r="L59" t="s">
        <v>26</v>
      </c>
      <c r="M59" s="28">
        <f t="shared" ca="1" si="37"/>
        <v>0.16710633903835459</v>
      </c>
      <c r="N59">
        <f t="shared" ca="1" si="38"/>
        <v>8</v>
      </c>
      <c r="O59" t="s">
        <v>32</v>
      </c>
      <c r="P59">
        <f t="shared" ca="1" si="39"/>
        <v>0.61190569451439125</v>
      </c>
      <c r="Q59" s="9" t="str">
        <f t="shared" ca="1" si="30"/>
        <v>Hill</v>
      </c>
      <c r="R59" s="9" t="str">
        <f t="shared" ca="1" si="31"/>
        <v>Dark</v>
      </c>
      <c r="S59" s="33" t="str">
        <f t="shared" ca="1" si="32"/>
        <v>Lightfoot</v>
      </c>
      <c r="T59" s="9" t="str">
        <f t="shared" ca="1" si="33"/>
        <v>Forest</v>
      </c>
      <c r="U59">
        <f t="shared" ca="1" si="40"/>
        <v>10</v>
      </c>
      <c r="V59" t="s">
        <v>57</v>
      </c>
      <c r="W59">
        <f t="shared" ca="1" si="41"/>
        <v>0.56031552470438339</v>
      </c>
    </row>
    <row r="60" spans="1:64" x14ac:dyDescent="0.25">
      <c r="B60" s="37" t="s">
        <v>133</v>
      </c>
      <c r="C60" s="31"/>
      <c r="D60">
        <f t="shared" ca="1" si="34"/>
        <v>9</v>
      </c>
      <c r="E60" t="s">
        <v>19</v>
      </c>
      <c r="F60">
        <f t="shared" ref="F60:F73" ca="1" si="42">RAND()</f>
        <v>0.23713082788852646</v>
      </c>
      <c r="K60">
        <f t="shared" ca="1" si="36"/>
        <v>38</v>
      </c>
      <c r="L60" t="s">
        <v>85</v>
      </c>
      <c r="M60" s="28">
        <f t="shared" ca="1" si="37"/>
        <v>0.51852772904407674</v>
      </c>
      <c r="N60">
        <f t="shared" ca="1" si="38"/>
        <v>2</v>
      </c>
      <c r="O60" t="s">
        <v>33</v>
      </c>
      <c r="P60">
        <f t="shared" ca="1" si="39"/>
        <v>0.12301480836361955</v>
      </c>
      <c r="Q60" s="9" t="str">
        <f t="shared" ca="1" si="30"/>
        <v>Mountain</v>
      </c>
      <c r="R60" s="9" t="str">
        <f t="shared" ca="1" si="31"/>
        <v>Wood</v>
      </c>
      <c r="S60" s="33" t="str">
        <f t="shared" ca="1" si="32"/>
        <v>Lightfoot</v>
      </c>
      <c r="T60" s="9" t="str">
        <f t="shared" ca="1" si="33"/>
        <v>Rock</v>
      </c>
      <c r="U60">
        <f t="shared" ca="1" si="40"/>
        <v>22</v>
      </c>
      <c r="V60" t="s">
        <v>69</v>
      </c>
      <c r="W60">
        <f t="shared" ca="1" si="41"/>
        <v>0.84477103683832078</v>
      </c>
    </row>
    <row r="61" spans="1:64" x14ac:dyDescent="0.25">
      <c r="B61" s="15" t="s">
        <v>102</v>
      </c>
      <c r="C61" s="31"/>
      <c r="D61">
        <f t="shared" ca="1" si="34"/>
        <v>29</v>
      </c>
      <c r="E61" t="s">
        <v>78</v>
      </c>
      <c r="F61">
        <f t="shared" ca="1" si="42"/>
        <v>0.8986943463794258</v>
      </c>
      <c r="K61">
        <f t="shared" ca="1" si="36"/>
        <v>42</v>
      </c>
      <c r="L61" t="s">
        <v>119</v>
      </c>
      <c r="M61" s="28">
        <f t="shared" ca="1" si="37"/>
        <v>0.57529725731300241</v>
      </c>
      <c r="N61">
        <f t="shared" ca="1" si="38"/>
        <v>9</v>
      </c>
      <c r="O61" t="s">
        <v>34</v>
      </c>
      <c r="P61">
        <f t="shared" ca="1" si="39"/>
        <v>0.97992186655659985</v>
      </c>
      <c r="Q61" s="9" t="str">
        <f t="shared" ca="1" si="30"/>
        <v>Hill</v>
      </c>
      <c r="R61" s="9" t="str">
        <f t="shared" ca="1" si="31"/>
        <v>Wood</v>
      </c>
      <c r="S61" s="33" t="str">
        <f t="shared" ca="1" si="32"/>
        <v>Lightfoot</v>
      </c>
      <c r="T61" s="9" t="str">
        <f t="shared" ca="1" si="33"/>
        <v>Rock</v>
      </c>
      <c r="U61">
        <f t="shared" ca="1" si="40"/>
        <v>14</v>
      </c>
      <c r="V61" t="s">
        <v>58</v>
      </c>
      <c r="W61">
        <f t="shared" ca="1" si="41"/>
        <v>0.59540100364349546</v>
      </c>
    </row>
    <row r="62" spans="1:64" x14ac:dyDescent="0.25">
      <c r="B62" s="37" t="s">
        <v>103</v>
      </c>
      <c r="C62" s="31"/>
      <c r="D62">
        <f t="shared" ca="1" si="34"/>
        <v>21</v>
      </c>
      <c r="E62" t="s">
        <v>79</v>
      </c>
      <c r="F62">
        <f t="shared" ca="1" si="42"/>
        <v>0.58960175633373568</v>
      </c>
      <c r="K62">
        <f t="shared" ca="1" si="36"/>
        <v>3</v>
      </c>
      <c r="L62" t="s">
        <v>120</v>
      </c>
      <c r="M62" s="28">
        <f t="shared" ca="1" si="37"/>
        <v>0.10556237357840004</v>
      </c>
      <c r="N62">
        <f t="shared" ca="1" si="38"/>
        <v>3</v>
      </c>
      <c r="O62" t="s">
        <v>32</v>
      </c>
      <c r="P62">
        <f t="shared" ca="1" si="39"/>
        <v>0.13465103633657594</v>
      </c>
      <c r="U62">
        <f t="shared" ca="1" si="40"/>
        <v>8</v>
      </c>
      <c r="V62" t="s">
        <v>70</v>
      </c>
      <c r="W62">
        <f t="shared" ca="1" si="41"/>
        <v>0.46372189971679412</v>
      </c>
    </row>
    <row r="63" spans="1:64" x14ac:dyDescent="0.25">
      <c r="B63" s="37" t="s">
        <v>104</v>
      </c>
      <c r="C63" s="31"/>
      <c r="D63">
        <f t="shared" ca="1" si="34"/>
        <v>3</v>
      </c>
      <c r="E63" t="s">
        <v>80</v>
      </c>
      <c r="F63">
        <f t="shared" ca="1" si="42"/>
        <v>7.6335176083814238E-2</v>
      </c>
      <c r="K63">
        <f t="shared" ca="1" si="36"/>
        <v>57</v>
      </c>
      <c r="L63" t="s">
        <v>86</v>
      </c>
      <c r="M63" s="28">
        <f t="shared" ca="1" si="37"/>
        <v>0.85911662982273052</v>
      </c>
      <c r="N63">
        <f t="shared" ref="N63:N68" ca="1" si="43">RANK(P63,$P$57:$P$74,1)</f>
        <v>6</v>
      </c>
      <c r="O63" t="s">
        <v>33</v>
      </c>
      <c r="P63">
        <f t="shared" ca="1" si="39"/>
        <v>0.19739131708870095</v>
      </c>
      <c r="R63" t="s">
        <v>10</v>
      </c>
      <c r="U63">
        <f t="shared" ca="1" si="40"/>
        <v>15</v>
      </c>
      <c r="V63" t="s">
        <v>67</v>
      </c>
      <c r="W63">
        <f t="shared" ca="1" si="41"/>
        <v>0.63351246935019723</v>
      </c>
    </row>
    <row r="64" spans="1:64" x14ac:dyDescent="0.25">
      <c r="B64" s="15" t="s">
        <v>105</v>
      </c>
      <c r="C64" s="31"/>
      <c r="D64">
        <f t="shared" ca="1" si="34"/>
        <v>20</v>
      </c>
      <c r="E64" t="s">
        <v>81</v>
      </c>
      <c r="F64">
        <f t="shared" ca="1" si="42"/>
        <v>0.57605594764111068</v>
      </c>
      <c r="K64">
        <f t="shared" ca="1" si="36"/>
        <v>54</v>
      </c>
      <c r="L64" t="s">
        <v>87</v>
      </c>
      <c r="M64" s="28">
        <f t="shared" ca="1" si="37"/>
        <v>0.82960633472786038</v>
      </c>
      <c r="N64">
        <f t="shared" ca="1" si="43"/>
        <v>5</v>
      </c>
      <c r="O64" t="s">
        <v>34</v>
      </c>
      <c r="P64">
        <f t="shared" ca="1" si="39"/>
        <v>0.19492957216745321</v>
      </c>
      <c r="Q64" s="27">
        <f ca="1">RANDBETWEEN(1,2)</f>
        <v>1</v>
      </c>
      <c r="R64" s="27">
        <f ca="1">RANDBETWEEN(1,3)</f>
        <v>3</v>
      </c>
      <c r="S64" s="32">
        <f ca="1">RANDBETWEEN(1,2)</f>
        <v>1</v>
      </c>
      <c r="T64" s="27">
        <f ca="1">RANDBETWEEN(1,2)</f>
        <v>1</v>
      </c>
      <c r="U64">
        <f t="shared" ca="1" si="40"/>
        <v>11</v>
      </c>
      <c r="V64" t="s">
        <v>59</v>
      </c>
      <c r="W64">
        <f t="shared" ca="1" si="41"/>
        <v>0.56142980817100951</v>
      </c>
    </row>
    <row r="65" spans="1:23" x14ac:dyDescent="0.25">
      <c r="B65" s="37" t="s">
        <v>106</v>
      </c>
      <c r="C65" s="31"/>
      <c r="D65">
        <f t="shared" ca="1" si="34"/>
        <v>31</v>
      </c>
      <c r="E65" t="s">
        <v>82</v>
      </c>
      <c r="F65">
        <f t="shared" ca="1" si="42"/>
        <v>0.91684740634007567</v>
      </c>
      <c r="K65">
        <f t="shared" ca="1" si="36"/>
        <v>45</v>
      </c>
      <c r="L65" t="s">
        <v>88</v>
      </c>
      <c r="M65" s="28">
        <f t="shared" ca="1" si="37"/>
        <v>0.65822751901476984</v>
      </c>
      <c r="N65">
        <f t="shared" ca="1" si="43"/>
        <v>7</v>
      </c>
      <c r="O65" t="s">
        <v>32</v>
      </c>
      <c r="P65">
        <f t="shared" ca="1" si="39"/>
        <v>0.33577242764216808</v>
      </c>
      <c r="Q65" s="27">
        <f t="shared" ref="Q65:T71" ca="1" si="44">RANDBETWEEN(1,2)</f>
        <v>1</v>
      </c>
      <c r="R65" s="27">
        <f t="shared" ref="R65:R71" ca="1" si="45">RANDBETWEEN(1,3)</f>
        <v>1</v>
      </c>
      <c r="S65" s="32">
        <f t="shared" ca="1" si="44"/>
        <v>2</v>
      </c>
      <c r="T65" s="27">
        <f t="shared" ca="1" si="44"/>
        <v>2</v>
      </c>
      <c r="U65">
        <f t="shared" ca="1" si="40"/>
        <v>20</v>
      </c>
      <c r="V65" t="s">
        <v>71</v>
      </c>
      <c r="W65">
        <f t="shared" ca="1" si="41"/>
        <v>0.7930176768435101</v>
      </c>
    </row>
    <row r="66" spans="1:23" x14ac:dyDescent="0.25">
      <c r="B66" s="15" t="s">
        <v>107</v>
      </c>
      <c r="C66" s="31"/>
      <c r="D66">
        <f t="shared" ca="1" si="34"/>
        <v>13</v>
      </c>
      <c r="E66" t="s">
        <v>16</v>
      </c>
      <c r="F66">
        <f t="shared" ca="1" si="42"/>
        <v>0.35774156884137331</v>
      </c>
      <c r="K66">
        <f t="shared" ca="1" si="36"/>
        <v>53</v>
      </c>
      <c r="L66" t="s">
        <v>27</v>
      </c>
      <c r="M66" s="28">
        <f t="shared" ca="1" si="37"/>
        <v>0.74939251425305353</v>
      </c>
      <c r="N66">
        <f t="shared" ca="1" si="43"/>
        <v>10</v>
      </c>
      <c r="O66" t="str">
        <f t="shared" ref="O66:O74" si="46">$O$54</f>
        <v>Random</v>
      </c>
      <c r="P66">
        <f t="shared" ref="P66:P68" ca="1" si="47">IF($O$69=$O$56,1,RAND())</f>
        <v>1</v>
      </c>
      <c r="Q66" s="27">
        <f t="shared" ca="1" si="44"/>
        <v>1</v>
      </c>
      <c r="R66" s="27">
        <f t="shared" ca="1" si="45"/>
        <v>3</v>
      </c>
      <c r="S66" s="32">
        <f t="shared" ca="1" si="44"/>
        <v>2</v>
      </c>
      <c r="T66" s="27">
        <f t="shared" ca="1" si="44"/>
        <v>2</v>
      </c>
      <c r="U66">
        <f t="shared" ca="1" si="40"/>
        <v>21</v>
      </c>
      <c r="V66" t="s">
        <v>61</v>
      </c>
      <c r="W66">
        <f t="shared" ca="1" si="41"/>
        <v>0.839393060398955</v>
      </c>
    </row>
    <row r="67" spans="1:23" x14ac:dyDescent="0.25">
      <c r="B67" s="37" t="s">
        <v>108</v>
      </c>
      <c r="C67" s="31"/>
      <c r="D67">
        <f t="shared" ca="1" si="34"/>
        <v>5</v>
      </c>
      <c r="E67" t="s">
        <v>17</v>
      </c>
      <c r="F67">
        <f t="shared" ca="1" si="42"/>
        <v>8.2546903806193672E-2</v>
      </c>
      <c r="K67">
        <f t="shared" ca="1" si="36"/>
        <v>7</v>
      </c>
      <c r="L67" t="s">
        <v>89</v>
      </c>
      <c r="M67" s="28">
        <f t="shared" ca="1" si="37"/>
        <v>0.12620941384625439</v>
      </c>
      <c r="N67">
        <f t="shared" ca="1" si="43"/>
        <v>10</v>
      </c>
      <c r="O67" t="str">
        <f t="shared" si="46"/>
        <v>Random</v>
      </c>
      <c r="P67">
        <f t="shared" ca="1" si="47"/>
        <v>1</v>
      </c>
      <c r="Q67" s="27">
        <f t="shared" ca="1" si="44"/>
        <v>2</v>
      </c>
      <c r="R67" s="27">
        <f t="shared" ca="1" si="45"/>
        <v>3</v>
      </c>
      <c r="S67" s="32">
        <f t="shared" ca="1" si="44"/>
        <v>1</v>
      </c>
      <c r="T67" s="27">
        <f t="shared" ca="1" si="44"/>
        <v>1</v>
      </c>
      <c r="U67">
        <f t="shared" ca="1" si="40"/>
        <v>23</v>
      </c>
      <c r="V67" t="s">
        <v>72</v>
      </c>
      <c r="W67">
        <f t="shared" ca="1" si="41"/>
        <v>0.88034852189921931</v>
      </c>
    </row>
    <row r="68" spans="1:23" x14ac:dyDescent="0.25">
      <c r="B68" s="37" t="s">
        <v>109</v>
      </c>
      <c r="C68" s="31"/>
      <c r="D68">
        <f t="shared" ca="1" si="34"/>
        <v>26</v>
      </c>
      <c r="E68" t="s">
        <v>18</v>
      </c>
      <c r="F68">
        <f t="shared" ca="1" si="42"/>
        <v>0.8073640862589645</v>
      </c>
      <c r="K68">
        <f t="shared" ca="1" si="36"/>
        <v>1</v>
      </c>
      <c r="L68" t="s">
        <v>90</v>
      </c>
      <c r="M68" s="28">
        <f t="shared" ca="1" si="37"/>
        <v>2.5027977872680407E-2</v>
      </c>
      <c r="N68">
        <f t="shared" ca="1" si="43"/>
        <v>10</v>
      </c>
      <c r="O68" t="str">
        <f t="shared" si="46"/>
        <v>Random</v>
      </c>
      <c r="P68">
        <f t="shared" ca="1" si="47"/>
        <v>1</v>
      </c>
      <c r="Q68" s="27">
        <f t="shared" ca="1" si="44"/>
        <v>2</v>
      </c>
      <c r="R68" s="27">
        <f t="shared" ca="1" si="45"/>
        <v>1</v>
      </c>
      <c r="S68" s="32">
        <f t="shared" ca="1" si="44"/>
        <v>1</v>
      </c>
      <c r="T68" s="27">
        <f t="shared" ca="1" si="44"/>
        <v>1</v>
      </c>
      <c r="U68">
        <f t="shared" ca="1" si="40"/>
        <v>1</v>
      </c>
      <c r="V68" t="s">
        <v>60</v>
      </c>
      <c r="W68">
        <f t="shared" ca="1" si="41"/>
        <v>1.2917218330495861E-2</v>
      </c>
    </row>
    <row r="69" spans="1:23" x14ac:dyDescent="0.25">
      <c r="B69" s="37" t="s">
        <v>116</v>
      </c>
      <c r="C69" s="31"/>
      <c r="D69">
        <f t="shared" ca="1" si="34"/>
        <v>17</v>
      </c>
      <c r="E69" t="s">
        <v>19</v>
      </c>
      <c r="F69">
        <f t="shared" ca="1" si="42"/>
        <v>0.54417322373496768</v>
      </c>
      <c r="K69">
        <f t="shared" ca="1" si="36"/>
        <v>6</v>
      </c>
      <c r="L69" t="s">
        <v>28</v>
      </c>
      <c r="M69" s="28">
        <f t="shared" ca="1" si="37"/>
        <v>0.12075189799832886</v>
      </c>
      <c r="N69">
        <f t="shared" ref="N69:N74" ca="1" si="48">RANK(P69,$P$57:$P$74,1)</f>
        <v>10</v>
      </c>
      <c r="O69" t="str">
        <f t="shared" si="46"/>
        <v>Random</v>
      </c>
      <c r="P69">
        <f t="shared" ref="P69:P74" ca="1" si="49">IF($O$69=$O$56,1,RAND())</f>
        <v>1</v>
      </c>
      <c r="Q69" s="27">
        <f t="shared" ca="1" si="44"/>
        <v>1</v>
      </c>
      <c r="R69" s="27">
        <f t="shared" ca="1" si="45"/>
        <v>3</v>
      </c>
      <c r="S69" s="32">
        <f t="shared" ca="1" si="44"/>
        <v>2</v>
      </c>
      <c r="T69" s="27">
        <f t="shared" ca="1" si="44"/>
        <v>1</v>
      </c>
      <c r="U69">
        <f t="shared" ca="1" si="40"/>
        <v>3</v>
      </c>
      <c r="V69" t="s">
        <v>73</v>
      </c>
      <c r="W69">
        <f t="shared" ca="1" si="41"/>
        <v>3.9634855378644418E-2</v>
      </c>
    </row>
    <row r="70" spans="1:23" x14ac:dyDescent="0.25">
      <c r="B70" s="15" t="s">
        <v>110</v>
      </c>
      <c r="C70" s="31"/>
      <c r="D70">
        <f t="shared" ca="1" si="34"/>
        <v>1</v>
      </c>
      <c r="E70" t="s">
        <v>16</v>
      </c>
      <c r="F70">
        <f t="shared" ca="1" si="42"/>
        <v>8.5036296314346949E-3</v>
      </c>
      <c r="K70">
        <f t="shared" ca="1" si="36"/>
        <v>29</v>
      </c>
      <c r="L70" t="s">
        <v>83</v>
      </c>
      <c r="M70" s="28">
        <f t="shared" ca="1" si="37"/>
        <v>0.41559841718652979</v>
      </c>
      <c r="N70">
        <f t="shared" ca="1" si="48"/>
        <v>10</v>
      </c>
      <c r="O70" t="str">
        <f t="shared" si="46"/>
        <v>Random</v>
      </c>
      <c r="P70">
        <f t="shared" ca="1" si="49"/>
        <v>1</v>
      </c>
      <c r="Q70" s="27">
        <f t="shared" ca="1" si="44"/>
        <v>2</v>
      </c>
      <c r="R70" s="27">
        <f t="shared" ca="1" si="45"/>
        <v>2</v>
      </c>
      <c r="S70" s="32">
        <f t="shared" ca="1" si="44"/>
        <v>2</v>
      </c>
      <c r="T70" s="27">
        <f t="shared" ca="1" si="44"/>
        <v>2</v>
      </c>
      <c r="U70">
        <f t="shared" ca="1" si="40"/>
        <v>19</v>
      </c>
      <c r="V70" t="s">
        <v>56</v>
      </c>
      <c r="W70">
        <f t="shared" ca="1" si="41"/>
        <v>0.7792277789572053</v>
      </c>
    </row>
    <row r="71" spans="1:23" x14ac:dyDescent="0.25">
      <c r="B71" s="15" t="s">
        <v>111</v>
      </c>
      <c r="C71" s="31"/>
      <c r="D71">
        <f t="shared" ca="1" si="34"/>
        <v>25</v>
      </c>
      <c r="E71" t="s">
        <v>17</v>
      </c>
      <c r="F71">
        <f t="shared" ca="1" si="42"/>
        <v>0.70530582349713311</v>
      </c>
      <c r="K71">
        <f t="shared" ca="1" si="36"/>
        <v>59</v>
      </c>
      <c r="L71" t="s">
        <v>84</v>
      </c>
      <c r="M71" s="28">
        <f t="shared" ca="1" si="37"/>
        <v>0.88645545270101755</v>
      </c>
      <c r="N71">
        <f t="shared" ca="1" si="48"/>
        <v>10</v>
      </c>
      <c r="O71" t="str">
        <f t="shared" si="46"/>
        <v>Random</v>
      </c>
      <c r="P71">
        <f t="shared" ca="1" si="49"/>
        <v>1</v>
      </c>
      <c r="Q71" s="27">
        <f t="shared" ca="1" si="44"/>
        <v>1</v>
      </c>
      <c r="R71" s="27">
        <f t="shared" ca="1" si="45"/>
        <v>2</v>
      </c>
      <c r="S71" s="32">
        <f t="shared" ca="1" si="44"/>
        <v>2</v>
      </c>
      <c r="T71" s="27">
        <f t="shared" ca="1" si="44"/>
        <v>2</v>
      </c>
      <c r="U71">
        <f t="shared" ca="1" si="40"/>
        <v>13</v>
      </c>
      <c r="V71" t="s">
        <v>68</v>
      </c>
      <c r="W71">
        <f t="shared" ca="1" si="41"/>
        <v>0.58662647749116792</v>
      </c>
    </row>
    <row r="72" spans="1:23" x14ac:dyDescent="0.25">
      <c r="B72" s="37" t="s">
        <v>112</v>
      </c>
      <c r="C72" s="31"/>
      <c r="D72">
        <f t="shared" ca="1" si="34"/>
        <v>6</v>
      </c>
      <c r="E72" t="s">
        <v>18</v>
      </c>
      <c r="F72">
        <f t="shared" ca="1" si="42"/>
        <v>9.5935973821238751E-2</v>
      </c>
      <c r="K72">
        <f t="shared" ca="1" si="36"/>
        <v>8</v>
      </c>
      <c r="L72" t="s">
        <v>26</v>
      </c>
      <c r="M72" s="28">
        <f t="shared" ca="1" si="37"/>
        <v>0.12908799329960574</v>
      </c>
      <c r="N72">
        <f t="shared" ca="1" si="48"/>
        <v>10</v>
      </c>
      <c r="O72" t="str">
        <f t="shared" si="46"/>
        <v>Random</v>
      </c>
      <c r="P72">
        <f t="shared" ca="1" si="49"/>
        <v>1</v>
      </c>
      <c r="U72">
        <f t="shared" ca="1" si="40"/>
        <v>26</v>
      </c>
      <c r="V72" t="s">
        <v>57</v>
      </c>
      <c r="W72">
        <f t="shared" ca="1" si="41"/>
        <v>0.90095864859194341</v>
      </c>
    </row>
    <row r="73" spans="1:23" x14ac:dyDescent="0.25">
      <c r="B73" s="15" t="s">
        <v>113</v>
      </c>
      <c r="C73" s="31"/>
      <c r="D73">
        <f t="shared" ca="1" si="34"/>
        <v>30</v>
      </c>
      <c r="E73" t="s">
        <v>19</v>
      </c>
      <c r="F73">
        <f t="shared" ca="1" si="42"/>
        <v>0.91211578157805939</v>
      </c>
      <c r="K73">
        <f t="shared" ca="1" si="36"/>
        <v>30</v>
      </c>
      <c r="L73" t="s">
        <v>85</v>
      </c>
      <c r="M73" s="28">
        <f t="shared" ca="1" si="37"/>
        <v>0.41769491274277859</v>
      </c>
      <c r="N73">
        <f t="shared" ca="1" si="48"/>
        <v>10</v>
      </c>
      <c r="O73" t="str">
        <f t="shared" si="46"/>
        <v>Random</v>
      </c>
      <c r="P73">
        <f t="shared" ca="1" si="49"/>
        <v>1</v>
      </c>
      <c r="R73" t="s">
        <v>179</v>
      </c>
      <c r="U73">
        <f t="shared" ca="1" si="40"/>
        <v>5</v>
      </c>
      <c r="V73" t="s">
        <v>69</v>
      </c>
      <c r="W73">
        <f t="shared" ca="1" si="41"/>
        <v>0.27000045379116011</v>
      </c>
    </row>
    <row r="74" spans="1:23" x14ac:dyDescent="0.25">
      <c r="B74" s="37" t="s">
        <v>117</v>
      </c>
      <c r="C74" s="31"/>
      <c r="D74">
        <f t="shared" ca="1" si="34"/>
        <v>8</v>
      </c>
      <c r="E74" t="str">
        <f t="shared" ref="E74:E90" si="50">$E$54</f>
        <v>Dragonborn</v>
      </c>
      <c r="F74">
        <f t="shared" ref="F74:F90" ca="1" si="51">IF($E$54=$E$56,1,RAND())</f>
        <v>0.14479427965609382</v>
      </c>
      <c r="K74">
        <f t="shared" ca="1" si="36"/>
        <v>36</v>
      </c>
      <c r="L74" t="s">
        <v>119</v>
      </c>
      <c r="M74" s="28">
        <f t="shared" ca="1" si="37"/>
        <v>0.47234659128203282</v>
      </c>
      <c r="N74">
        <f t="shared" ca="1" si="48"/>
        <v>10</v>
      </c>
      <c r="O74" t="str">
        <f t="shared" si="46"/>
        <v>Random</v>
      </c>
      <c r="P74">
        <f t="shared" ca="1" si="49"/>
        <v>1</v>
      </c>
      <c r="U74">
        <f t="shared" ca="1" si="40"/>
        <v>9</v>
      </c>
      <c r="V74" t="s">
        <v>58</v>
      </c>
      <c r="W74">
        <f t="shared" ca="1" si="41"/>
        <v>0.47618868659041813</v>
      </c>
    </row>
    <row r="75" spans="1:23" x14ac:dyDescent="0.25">
      <c r="B75" s="37" t="s">
        <v>118</v>
      </c>
      <c r="C75" s="31"/>
      <c r="D75">
        <f t="shared" ca="1" si="34"/>
        <v>4</v>
      </c>
      <c r="E75" t="str">
        <f t="shared" si="50"/>
        <v>Dragonborn</v>
      </c>
      <c r="F75">
        <f t="shared" ca="1" si="51"/>
        <v>8.0772734841173754E-2</v>
      </c>
      <c r="K75">
        <f t="shared" ca="1" si="36"/>
        <v>63</v>
      </c>
      <c r="L75" t="s">
        <v>120</v>
      </c>
      <c r="M75" s="28">
        <f t="shared" ca="1" si="37"/>
        <v>0.96511984470836365</v>
      </c>
      <c r="R75" t="s">
        <v>180</v>
      </c>
      <c r="U75">
        <f t="shared" ca="1" si="40"/>
        <v>4</v>
      </c>
      <c r="V75" t="s">
        <v>70</v>
      </c>
      <c r="W75">
        <f t="shared" ca="1" si="41"/>
        <v>0.23582934024560109</v>
      </c>
    </row>
    <row r="76" spans="1:23" x14ac:dyDescent="0.25">
      <c r="B76" s="15" t="s">
        <v>115</v>
      </c>
      <c r="C76" s="31"/>
      <c r="D76">
        <f t="shared" ca="1" si="34"/>
        <v>18</v>
      </c>
      <c r="E76" t="str">
        <f t="shared" si="50"/>
        <v>Dragonborn</v>
      </c>
      <c r="F76">
        <f t="shared" ca="1" si="51"/>
        <v>0.56028171531980608</v>
      </c>
      <c r="K76">
        <f t="shared" ca="1" si="36"/>
        <v>31</v>
      </c>
      <c r="L76" t="s">
        <v>86</v>
      </c>
      <c r="M76" s="28">
        <f t="shared" ca="1" si="37"/>
        <v>0.42226492534956517</v>
      </c>
      <c r="R76" t="s">
        <v>181</v>
      </c>
      <c r="U76">
        <f t="shared" ca="1" si="40"/>
        <v>18</v>
      </c>
      <c r="V76" t="s">
        <v>67</v>
      </c>
      <c r="W76">
        <f t="shared" ca="1" si="41"/>
        <v>0.77048637775868711</v>
      </c>
    </row>
    <row r="77" spans="1:23" x14ac:dyDescent="0.25">
      <c r="B77" s="49" t="s">
        <v>132</v>
      </c>
      <c r="C77" s="31"/>
      <c r="D77">
        <f t="shared" ca="1" si="34"/>
        <v>24</v>
      </c>
      <c r="E77" t="str">
        <f t="shared" si="50"/>
        <v>Dragonborn</v>
      </c>
      <c r="F77">
        <f t="shared" ca="1" si="51"/>
        <v>0.69053041355016076</v>
      </c>
      <c r="K77">
        <f t="shared" ca="1" si="36"/>
        <v>28</v>
      </c>
      <c r="L77" t="s">
        <v>87</v>
      </c>
      <c r="M77" s="28">
        <f t="shared" ca="1" si="37"/>
        <v>0.39229835544177039</v>
      </c>
      <c r="R77" t="s">
        <v>182</v>
      </c>
      <c r="U77">
        <f t="shared" ca="1" si="40"/>
        <v>2</v>
      </c>
      <c r="V77" t="s">
        <v>59</v>
      </c>
      <c r="W77">
        <f t="shared" ca="1" si="41"/>
        <v>2.0110082251757033E-2</v>
      </c>
    </row>
    <row r="78" spans="1:23" x14ac:dyDescent="0.25">
      <c r="C78" s="31"/>
      <c r="D78">
        <f t="shared" ca="1" si="34"/>
        <v>19</v>
      </c>
      <c r="E78" t="str">
        <f t="shared" si="50"/>
        <v>Dragonborn</v>
      </c>
      <c r="F78">
        <f t="shared" ca="1" si="51"/>
        <v>0.56790150370232906</v>
      </c>
      <c r="K78">
        <f t="shared" ca="1" si="36"/>
        <v>46</v>
      </c>
      <c r="L78" t="s">
        <v>88</v>
      </c>
      <c r="M78" s="28">
        <f t="shared" ca="1" si="37"/>
        <v>0.66636973056596305</v>
      </c>
      <c r="N78" t="s">
        <v>12</v>
      </c>
      <c r="O78" s="9" t="str">
        <f ca="1">VLOOKUP(P78,$N$57:$P$74,2,FALSE)</f>
        <v>Rigid</v>
      </c>
      <c r="P78">
        <v>1</v>
      </c>
      <c r="R78" t="s">
        <v>183</v>
      </c>
      <c r="U78">
        <f t="shared" ca="1" si="40"/>
        <v>12</v>
      </c>
      <c r="V78" t="s">
        <v>71</v>
      </c>
      <c r="W78">
        <f t="shared" ca="1" si="41"/>
        <v>0.56204335552494211</v>
      </c>
    </row>
    <row r="79" spans="1:23" x14ac:dyDescent="0.25">
      <c r="C79" s="31"/>
      <c r="D79">
        <f t="shared" ca="1" si="34"/>
        <v>11</v>
      </c>
      <c r="E79" t="str">
        <f t="shared" si="50"/>
        <v>Dragonborn</v>
      </c>
      <c r="F79">
        <f t="shared" ca="1" si="51"/>
        <v>0.3399527314176769</v>
      </c>
      <c r="K79">
        <f t="shared" ca="1" si="36"/>
        <v>16</v>
      </c>
      <c r="L79" t="s">
        <v>27</v>
      </c>
      <c r="M79" s="28">
        <f t="shared" ca="1" si="37"/>
        <v>0.21550805868725897</v>
      </c>
      <c r="N79" t="s">
        <v>13</v>
      </c>
      <c r="O79" s="9" t="str">
        <f t="shared" ref="O79:O85" ca="1" si="52">VLOOKUP(P79,$N$57:$P$74,2,FALSE)</f>
        <v>Rigid</v>
      </c>
      <c r="P79">
        <v>2</v>
      </c>
      <c r="R79" t="s">
        <v>184</v>
      </c>
      <c r="U79">
        <f t="shared" ca="1" si="40"/>
        <v>6</v>
      </c>
      <c r="V79" t="s">
        <v>61</v>
      </c>
      <c r="W79">
        <f t="shared" ca="1" si="41"/>
        <v>0.31891601148434523</v>
      </c>
    </row>
    <row r="80" spans="1:23" x14ac:dyDescent="0.25">
      <c r="A80" s="28" t="s">
        <v>4</v>
      </c>
      <c r="B80" s="38" t="s">
        <v>1</v>
      </c>
      <c r="C80" s="31"/>
      <c r="D80">
        <f t="shared" ca="1" si="34"/>
        <v>14</v>
      </c>
      <c r="E80" t="str">
        <f t="shared" si="50"/>
        <v>Dragonborn</v>
      </c>
      <c r="F80">
        <f t="shared" ca="1" si="51"/>
        <v>0.35814835276846302</v>
      </c>
      <c r="K80">
        <f t="shared" ca="1" si="36"/>
        <v>50</v>
      </c>
      <c r="L80" t="s">
        <v>89</v>
      </c>
      <c r="M80" s="28">
        <f t="shared" ca="1" si="37"/>
        <v>0.71180453568128021</v>
      </c>
      <c r="N80" t="s">
        <v>14</v>
      </c>
      <c r="O80" s="9" t="str">
        <f t="shared" ca="1" si="52"/>
        <v>Wild</v>
      </c>
      <c r="P80">
        <v>3</v>
      </c>
      <c r="R80" t="s">
        <v>185</v>
      </c>
      <c r="U80">
        <f t="shared" ca="1" si="40"/>
        <v>17</v>
      </c>
      <c r="V80" t="s">
        <v>72</v>
      </c>
      <c r="W80">
        <f t="shared" ca="1" si="41"/>
        <v>0.68932517439335439</v>
      </c>
    </row>
    <row r="81" spans="1:23" x14ac:dyDescent="0.25">
      <c r="A81" s="28" t="s">
        <v>2</v>
      </c>
      <c r="B81" s="28" t="s">
        <v>2</v>
      </c>
      <c r="C81" s="31"/>
      <c r="D81">
        <f t="shared" ca="1" si="34"/>
        <v>34</v>
      </c>
      <c r="E81" t="str">
        <f t="shared" si="50"/>
        <v>Dragonborn</v>
      </c>
      <c r="F81">
        <f t="shared" ca="1" si="51"/>
        <v>0.99024622692283892</v>
      </c>
      <c r="K81">
        <f t="shared" ca="1" si="36"/>
        <v>23</v>
      </c>
      <c r="L81" t="s">
        <v>90</v>
      </c>
      <c r="M81" s="28">
        <f t="shared" ca="1" si="37"/>
        <v>0.29822440227393943</v>
      </c>
      <c r="N81" t="s">
        <v>37</v>
      </c>
      <c r="O81" s="9" t="str">
        <f t="shared" ca="1" si="52"/>
        <v>Standard</v>
      </c>
      <c r="P81">
        <v>4</v>
      </c>
      <c r="R81" t="s">
        <v>186</v>
      </c>
      <c r="U81">
        <f t="shared" ca="1" si="40"/>
        <v>25</v>
      </c>
      <c r="V81" t="s">
        <v>60</v>
      </c>
      <c r="W81">
        <f t="shared" ca="1" si="41"/>
        <v>0.89974672033174141</v>
      </c>
    </row>
    <row r="82" spans="1:23" x14ac:dyDescent="0.25">
      <c r="A82" s="28" t="s">
        <v>5</v>
      </c>
      <c r="B82" s="15" t="s">
        <v>3</v>
      </c>
      <c r="C82" s="31"/>
      <c r="D82">
        <f t="shared" ca="1" si="34"/>
        <v>32</v>
      </c>
      <c r="E82" t="str">
        <f t="shared" si="50"/>
        <v>Dragonborn</v>
      </c>
      <c r="F82">
        <f t="shared" ca="1" si="51"/>
        <v>0.93872160197315468</v>
      </c>
      <c r="K82">
        <f t="shared" ca="1" si="36"/>
        <v>12</v>
      </c>
      <c r="L82" t="s">
        <v>28</v>
      </c>
      <c r="M82" s="28">
        <f t="shared" ca="1" si="37"/>
        <v>0.1774875762625302</v>
      </c>
      <c r="N82" t="s">
        <v>74</v>
      </c>
      <c r="O82" s="9" t="str">
        <f t="shared" ca="1" si="52"/>
        <v>Standard</v>
      </c>
      <c r="P82">
        <v>5</v>
      </c>
      <c r="R82" t="s">
        <v>187</v>
      </c>
      <c r="U82">
        <f t="shared" ca="1" si="40"/>
        <v>16</v>
      </c>
      <c r="V82" t="s">
        <v>73</v>
      </c>
      <c r="W82">
        <f t="shared" ca="1" si="41"/>
        <v>0.65998888986137649</v>
      </c>
    </row>
    <row r="83" spans="1:23" x14ac:dyDescent="0.25">
      <c r="C83" s="31"/>
      <c r="D83">
        <f t="shared" ca="1" si="34"/>
        <v>7</v>
      </c>
      <c r="E83" t="str">
        <f t="shared" si="50"/>
        <v>Dragonborn</v>
      </c>
      <c r="F83">
        <f t="shared" ca="1" si="51"/>
        <v>0.10821705146182792</v>
      </c>
      <c r="K83">
        <f t="shared" ca="1" si="36"/>
        <v>2</v>
      </c>
      <c r="L83" t="str">
        <f t="shared" ref="L83:L84" si="53">$L$54</f>
        <v>Fighter (STR)</v>
      </c>
      <c r="M83" s="28">
        <f t="shared" ref="M83:M99" ca="1" si="54">IF($L$110=$L$56,1,RAND())</f>
        <v>0.1029073719395116</v>
      </c>
      <c r="N83" t="s">
        <v>75</v>
      </c>
      <c r="O83" s="9" t="str">
        <f t="shared" ca="1" si="52"/>
        <v>Rigid</v>
      </c>
      <c r="P83">
        <v>6</v>
      </c>
      <c r="R83" t="s">
        <v>188</v>
      </c>
      <c r="U83">
        <f t="shared" ca="1" si="40"/>
        <v>27</v>
      </c>
      <c r="V83" t="str">
        <f t="shared" ref="V83:V108" si="55">$V$54</f>
        <v>Random</v>
      </c>
      <c r="W83">
        <f t="shared" ref="W83:W108" ca="1" si="56">IF($V$54=$V$56,1,RAND())</f>
        <v>1</v>
      </c>
    </row>
    <row r="84" spans="1:23" x14ac:dyDescent="0.25">
      <c r="C84" s="28"/>
      <c r="D84">
        <f t="shared" ca="1" si="34"/>
        <v>10</v>
      </c>
      <c r="E84" t="str">
        <f t="shared" si="50"/>
        <v>Dragonborn</v>
      </c>
      <c r="F84">
        <f t="shared" ca="1" si="51"/>
        <v>0.27200413316589001</v>
      </c>
      <c r="K84">
        <f t="shared" ca="1" si="36"/>
        <v>56</v>
      </c>
      <c r="L84" t="str">
        <f t="shared" si="53"/>
        <v>Fighter (STR)</v>
      </c>
      <c r="M84" s="28">
        <f t="shared" ca="1" si="54"/>
        <v>0.8580340389390736</v>
      </c>
      <c r="N84" t="s">
        <v>76</v>
      </c>
      <c r="O84" s="9" t="str">
        <f t="shared" ca="1" si="52"/>
        <v>Wild</v>
      </c>
      <c r="P84">
        <v>7</v>
      </c>
      <c r="U84">
        <f t="shared" ca="1" si="40"/>
        <v>27</v>
      </c>
      <c r="V84" t="str">
        <f t="shared" si="55"/>
        <v>Random</v>
      </c>
      <c r="W84">
        <f t="shared" ca="1" si="56"/>
        <v>1</v>
      </c>
    </row>
    <row r="85" spans="1:23" x14ac:dyDescent="0.25">
      <c r="C85" s="28"/>
      <c r="D85">
        <f t="shared" ca="1" si="34"/>
        <v>16</v>
      </c>
      <c r="E85" t="str">
        <f t="shared" si="50"/>
        <v>Dragonborn</v>
      </c>
      <c r="F85">
        <f t="shared" ca="1" si="51"/>
        <v>0.4468332383031276</v>
      </c>
      <c r="K85">
        <f t="shared" ca="1" si="36"/>
        <v>33</v>
      </c>
      <c r="L85" t="str">
        <f>$L$54</f>
        <v>Fighter (STR)</v>
      </c>
      <c r="M85" s="28">
        <f t="shared" ca="1" si="54"/>
        <v>0.44257104339004683</v>
      </c>
      <c r="N85" t="s">
        <v>77</v>
      </c>
      <c r="O85" s="9" t="str">
        <f t="shared" ca="1" si="52"/>
        <v>Wild</v>
      </c>
      <c r="P85">
        <v>8</v>
      </c>
      <c r="U85">
        <f t="shared" ca="1" si="40"/>
        <v>27</v>
      </c>
      <c r="V85" t="str">
        <f t="shared" si="55"/>
        <v>Random</v>
      </c>
      <c r="W85">
        <f t="shared" ca="1" si="56"/>
        <v>1</v>
      </c>
    </row>
    <row r="86" spans="1:23" x14ac:dyDescent="0.25">
      <c r="C86" s="28"/>
      <c r="D86">
        <f t="shared" ca="1" si="34"/>
        <v>27</v>
      </c>
      <c r="E86" t="str">
        <f t="shared" si="50"/>
        <v>Dragonborn</v>
      </c>
      <c r="F86">
        <f t="shared" ca="1" si="51"/>
        <v>0.83259518820042311</v>
      </c>
      <c r="K86">
        <f t="shared" ca="1" si="36"/>
        <v>14</v>
      </c>
      <c r="L86" t="str">
        <f t="shared" ref="L86:L108" si="57">$L$54</f>
        <v>Fighter (STR)</v>
      </c>
      <c r="M86" s="28">
        <f t="shared" ca="1" si="54"/>
        <v>0.21129703663430455</v>
      </c>
      <c r="U86">
        <f t="shared" ca="1" si="40"/>
        <v>27</v>
      </c>
      <c r="V86" t="str">
        <f t="shared" si="55"/>
        <v>Random</v>
      </c>
      <c r="W86">
        <f t="shared" ca="1" si="56"/>
        <v>1</v>
      </c>
    </row>
    <row r="87" spans="1:23" x14ac:dyDescent="0.25">
      <c r="C87" s="28"/>
      <c r="D87">
        <f t="shared" ca="1" si="34"/>
        <v>2</v>
      </c>
      <c r="E87" t="str">
        <f t="shared" si="50"/>
        <v>Dragonborn</v>
      </c>
      <c r="F87">
        <f t="shared" ca="1" si="51"/>
        <v>3.740868222879401E-2</v>
      </c>
      <c r="K87">
        <f t="shared" ca="1" si="36"/>
        <v>27</v>
      </c>
      <c r="L87" t="str">
        <f t="shared" si="57"/>
        <v>Fighter (STR)</v>
      </c>
      <c r="M87" s="28">
        <f t="shared" ca="1" si="54"/>
        <v>0.34222245300257603</v>
      </c>
      <c r="N87">
        <f ca="1">RANK(P87,$P$87:$P$89)</f>
        <v>2</v>
      </c>
      <c r="O87" t="s">
        <v>33</v>
      </c>
      <c r="P87" s="47">
        <f ca="1">COUNTIF($O$78:$O$85,O87)+RAND()</f>
        <v>3.735174908441774</v>
      </c>
      <c r="U87">
        <f t="shared" ca="1" si="40"/>
        <v>27</v>
      </c>
      <c r="V87" t="str">
        <f t="shared" si="55"/>
        <v>Random</v>
      </c>
      <c r="W87">
        <f t="shared" ca="1" si="56"/>
        <v>1</v>
      </c>
    </row>
    <row r="88" spans="1:23" x14ac:dyDescent="0.25">
      <c r="C88" s="28"/>
      <c r="D88">
        <f t="shared" ca="1" si="34"/>
        <v>23</v>
      </c>
      <c r="E88" t="str">
        <f t="shared" si="50"/>
        <v>Dragonborn</v>
      </c>
      <c r="F88">
        <f t="shared" ca="1" si="51"/>
        <v>0.6838769756457439</v>
      </c>
      <c r="K88">
        <f t="shared" ca="1" si="36"/>
        <v>9</v>
      </c>
      <c r="L88" t="str">
        <f t="shared" si="57"/>
        <v>Fighter (STR)</v>
      </c>
      <c r="M88" s="28">
        <f t="shared" ca="1" si="54"/>
        <v>0.12986603929610252</v>
      </c>
      <c r="N88">
        <f t="shared" ref="N88:N89" ca="1" si="58">RANK(P88,$P$87:$P$89)</f>
        <v>3</v>
      </c>
      <c r="O88" t="s">
        <v>34</v>
      </c>
      <c r="P88" s="47">
        <f t="shared" ref="P88:P89" ca="1" si="59">COUNTIF($O$78:$O$85,O88)+RAND()</f>
        <v>2.352513490560951</v>
      </c>
      <c r="U88">
        <f t="shared" ca="1" si="40"/>
        <v>27</v>
      </c>
      <c r="V88" t="str">
        <f t="shared" si="55"/>
        <v>Random</v>
      </c>
      <c r="W88">
        <f t="shared" ca="1" si="56"/>
        <v>1</v>
      </c>
    </row>
    <row r="89" spans="1:23" x14ac:dyDescent="0.25">
      <c r="C89" s="28"/>
      <c r="D89">
        <f t="shared" ca="1" si="34"/>
        <v>22</v>
      </c>
      <c r="E89" t="str">
        <f t="shared" si="50"/>
        <v>Dragonborn</v>
      </c>
      <c r="F89">
        <f t="shared" ca="1" si="51"/>
        <v>0.67370404386853633</v>
      </c>
      <c r="K89">
        <f t="shared" ref="K89:K115" ca="1" si="60">RANK(M89,$M$57:$M$121,1)</f>
        <v>44</v>
      </c>
      <c r="L89" t="str">
        <f t="shared" si="57"/>
        <v>Fighter (STR)</v>
      </c>
      <c r="M89" s="28">
        <f t="shared" ca="1" si="54"/>
        <v>0.59360132748999772</v>
      </c>
      <c r="N89">
        <f t="shared" ca="1" si="58"/>
        <v>1</v>
      </c>
      <c r="O89" t="s">
        <v>32</v>
      </c>
      <c r="P89" s="47">
        <f t="shared" ca="1" si="59"/>
        <v>3.9746213673846835</v>
      </c>
      <c r="U89">
        <f t="shared" ref="U89:U108" ca="1" si="61">RANK(W89,$W$57:$W$108,1)</f>
        <v>27</v>
      </c>
      <c r="V89" t="str">
        <f t="shared" si="55"/>
        <v>Random</v>
      </c>
      <c r="W89">
        <f t="shared" ca="1" si="56"/>
        <v>1</v>
      </c>
    </row>
    <row r="90" spans="1:23" x14ac:dyDescent="0.25">
      <c r="C90" s="28"/>
      <c r="D90">
        <f t="shared" ca="1" si="34"/>
        <v>33</v>
      </c>
      <c r="E90" t="str">
        <f t="shared" si="50"/>
        <v>Dragonborn</v>
      </c>
      <c r="F90">
        <f t="shared" ca="1" si="51"/>
        <v>0.98137753756976176</v>
      </c>
      <c r="K90">
        <f t="shared" ca="1" si="60"/>
        <v>20</v>
      </c>
      <c r="L90" t="str">
        <f t="shared" si="57"/>
        <v>Fighter (STR)</v>
      </c>
      <c r="M90" s="28">
        <f t="shared" ca="1" si="54"/>
        <v>0.26719489364823545</v>
      </c>
      <c r="P90" s="47"/>
      <c r="U90">
        <f t="shared" ca="1" si="61"/>
        <v>27</v>
      </c>
      <c r="V90" t="str">
        <f t="shared" si="55"/>
        <v>Random</v>
      </c>
      <c r="W90">
        <f t="shared" ca="1" si="56"/>
        <v>1</v>
      </c>
    </row>
    <row r="91" spans="1:23" x14ac:dyDescent="0.25">
      <c r="C91" s="28"/>
      <c r="K91">
        <f t="shared" ca="1" si="60"/>
        <v>18</v>
      </c>
      <c r="L91" t="str">
        <f t="shared" si="57"/>
        <v>Fighter (STR)</v>
      </c>
      <c r="M91" s="28">
        <f t="shared" ca="1" si="54"/>
        <v>0.22817253614788657</v>
      </c>
      <c r="N91" t="s">
        <v>131</v>
      </c>
      <c r="O91" s="47" t="str">
        <f ca="1">VLOOKUP(1,N87:P89,2,FALSE)</f>
        <v>Wild</v>
      </c>
      <c r="P91" s="47"/>
      <c r="U91">
        <f t="shared" ca="1" si="61"/>
        <v>27</v>
      </c>
      <c r="V91" t="str">
        <f t="shared" si="55"/>
        <v>Random</v>
      </c>
      <c r="W91">
        <f t="shared" ca="1" si="56"/>
        <v>1</v>
      </c>
    </row>
    <row r="92" spans="1:23" x14ac:dyDescent="0.25">
      <c r="C92" s="28"/>
      <c r="K92">
        <f t="shared" ca="1" si="60"/>
        <v>17</v>
      </c>
      <c r="L92" t="str">
        <f t="shared" si="57"/>
        <v>Fighter (STR)</v>
      </c>
      <c r="M92" s="28">
        <f t="shared" ca="1" si="54"/>
        <v>0.22787182213532731</v>
      </c>
      <c r="N92" t="s">
        <v>135</v>
      </c>
      <c r="O92" t="str">
        <f ca="1">(INDEX(O87:O89,RANDBETWEEN(1,3)))</f>
        <v>Rigid</v>
      </c>
      <c r="P92" s="47"/>
      <c r="U92">
        <f t="shared" ca="1" si="61"/>
        <v>27</v>
      </c>
      <c r="V92" t="str">
        <f t="shared" si="55"/>
        <v>Random</v>
      </c>
      <c r="W92">
        <f t="shared" ca="1" si="56"/>
        <v>1</v>
      </c>
    </row>
    <row r="93" spans="1:23" x14ac:dyDescent="0.25">
      <c r="C93" s="28"/>
      <c r="K93">
        <f t="shared" ca="1" si="60"/>
        <v>19</v>
      </c>
      <c r="L93" t="str">
        <f t="shared" si="57"/>
        <v>Fighter (STR)</v>
      </c>
      <c r="M93" s="28">
        <f t="shared" ca="1" si="54"/>
        <v>0.2481213194859474</v>
      </c>
      <c r="P93" s="47"/>
      <c r="U93">
        <f t="shared" ca="1" si="61"/>
        <v>27</v>
      </c>
      <c r="V93" t="str">
        <f t="shared" si="55"/>
        <v>Random</v>
      </c>
      <c r="W93">
        <f t="shared" ca="1" si="56"/>
        <v>1</v>
      </c>
    </row>
    <row r="94" spans="1:23" x14ac:dyDescent="0.25">
      <c r="C94" s="28"/>
      <c r="D94" t="s">
        <v>12</v>
      </c>
      <c r="E94" s="9" t="str">
        <f t="shared" ref="E94:E101" ca="1" si="62">VLOOKUP(F94,$D$57:$F$90,2,FALSE)</f>
        <v>Human</v>
      </c>
      <c r="F94">
        <v>1</v>
      </c>
      <c r="K94">
        <f t="shared" ca="1" si="60"/>
        <v>32</v>
      </c>
      <c r="L94" t="str">
        <f t="shared" si="57"/>
        <v>Fighter (STR)</v>
      </c>
      <c r="M94" s="28">
        <f t="shared" ca="1" si="54"/>
        <v>0.43788700860056318</v>
      </c>
      <c r="P94" s="47"/>
      <c r="U94">
        <f t="shared" ca="1" si="61"/>
        <v>27</v>
      </c>
      <c r="V94" t="str">
        <f t="shared" si="55"/>
        <v>Random</v>
      </c>
      <c r="W94">
        <f t="shared" ca="1" si="56"/>
        <v>1</v>
      </c>
    </row>
    <row r="95" spans="1:23" x14ac:dyDescent="0.25">
      <c r="C95" s="28"/>
      <c r="D95" t="s">
        <v>13</v>
      </c>
      <c r="E95" s="9" t="str">
        <f t="shared" ca="1" si="62"/>
        <v>Dragonborn</v>
      </c>
      <c r="F95">
        <v>2</v>
      </c>
      <c r="K95">
        <f t="shared" ca="1" si="60"/>
        <v>10</v>
      </c>
      <c r="L95" t="str">
        <f t="shared" si="57"/>
        <v>Fighter (STR)</v>
      </c>
      <c r="M95" s="28">
        <f t="shared" ca="1" si="54"/>
        <v>0.16122543785125798</v>
      </c>
      <c r="P95" s="47"/>
      <c r="U95">
        <f t="shared" ca="1" si="61"/>
        <v>27</v>
      </c>
      <c r="V95" t="str">
        <f t="shared" si="55"/>
        <v>Random</v>
      </c>
      <c r="W95">
        <f t="shared" ca="1" si="56"/>
        <v>1</v>
      </c>
    </row>
    <row r="96" spans="1:23" x14ac:dyDescent="0.25">
      <c r="C96" s="28"/>
      <c r="D96" t="s">
        <v>14</v>
      </c>
      <c r="E96" s="9" t="str">
        <f t="shared" ca="1" si="62"/>
        <v>Half-Elf</v>
      </c>
      <c r="F96">
        <v>3</v>
      </c>
      <c r="K96">
        <f t="shared" ca="1" si="60"/>
        <v>5</v>
      </c>
      <c r="L96" t="str">
        <f t="shared" si="57"/>
        <v>Fighter (STR)</v>
      </c>
      <c r="M96" s="28">
        <f t="shared" ca="1" si="54"/>
        <v>0.11029401565264696</v>
      </c>
      <c r="P96" s="47"/>
      <c r="U96">
        <f t="shared" ca="1" si="61"/>
        <v>27</v>
      </c>
      <c r="V96" t="str">
        <f t="shared" si="55"/>
        <v>Random</v>
      </c>
      <c r="W96">
        <f t="shared" ca="1" si="56"/>
        <v>1</v>
      </c>
    </row>
    <row r="97" spans="3:23" x14ac:dyDescent="0.25">
      <c r="C97" s="28"/>
      <c r="D97" t="s">
        <v>37</v>
      </c>
      <c r="E97" s="9" t="str">
        <f t="shared" ca="1" si="62"/>
        <v>Dragonborn</v>
      </c>
      <c r="F97">
        <v>4</v>
      </c>
      <c r="K97">
        <f t="shared" ca="1" si="60"/>
        <v>25</v>
      </c>
      <c r="L97" t="str">
        <f t="shared" si="57"/>
        <v>Fighter (STR)</v>
      </c>
      <c r="M97" s="28">
        <f t="shared" ca="1" si="54"/>
        <v>0.32045536472749292</v>
      </c>
      <c r="P97" s="47"/>
      <c r="U97">
        <f t="shared" ca="1" si="61"/>
        <v>27</v>
      </c>
      <c r="V97" t="str">
        <f t="shared" si="55"/>
        <v>Random</v>
      </c>
      <c r="W97">
        <f t="shared" ca="1" si="56"/>
        <v>1</v>
      </c>
    </row>
    <row r="98" spans="3:23" x14ac:dyDescent="0.25">
      <c r="C98" s="28"/>
      <c r="D98" t="s">
        <v>74</v>
      </c>
      <c r="E98" s="9" t="str">
        <f t="shared" ca="1" si="62"/>
        <v>Dwarf</v>
      </c>
      <c r="F98">
        <v>5</v>
      </c>
      <c r="K98">
        <f t="shared" ca="1" si="60"/>
        <v>26</v>
      </c>
      <c r="L98" t="str">
        <f t="shared" si="57"/>
        <v>Fighter (STR)</v>
      </c>
      <c r="M98" s="28">
        <f t="shared" ca="1" si="54"/>
        <v>0.33053682546647767</v>
      </c>
      <c r="P98" s="47"/>
      <c r="U98">
        <f t="shared" ca="1" si="61"/>
        <v>27</v>
      </c>
      <c r="V98" t="str">
        <f t="shared" si="55"/>
        <v>Random</v>
      </c>
      <c r="W98">
        <f t="shared" ca="1" si="56"/>
        <v>1</v>
      </c>
    </row>
    <row r="99" spans="3:23" x14ac:dyDescent="0.25">
      <c r="C99" s="28"/>
      <c r="D99" t="s">
        <v>75</v>
      </c>
      <c r="E99" s="9" t="str">
        <f t="shared" ca="1" si="62"/>
        <v>Halfling</v>
      </c>
      <c r="F99">
        <v>6</v>
      </c>
      <c r="K99">
        <f t="shared" ca="1" si="60"/>
        <v>61</v>
      </c>
      <c r="L99" t="str">
        <f t="shared" si="57"/>
        <v>Fighter (STR)</v>
      </c>
      <c r="M99" s="28">
        <f t="shared" ca="1" si="54"/>
        <v>0.92956367777868665</v>
      </c>
      <c r="U99">
        <f t="shared" ca="1" si="61"/>
        <v>27</v>
      </c>
      <c r="V99" t="str">
        <f t="shared" si="55"/>
        <v>Random</v>
      </c>
      <c r="W99">
        <f t="shared" ca="1" si="56"/>
        <v>1</v>
      </c>
    </row>
    <row r="100" spans="3:23" x14ac:dyDescent="0.25">
      <c r="C100" s="28"/>
      <c r="D100" t="s">
        <v>76</v>
      </c>
      <c r="E100" s="9" t="str">
        <f t="shared" ca="1" si="62"/>
        <v>Dragonborn</v>
      </c>
      <c r="F100">
        <v>7</v>
      </c>
      <c r="K100">
        <f t="shared" ca="1" si="60"/>
        <v>40</v>
      </c>
      <c r="L100" t="str">
        <f t="shared" si="57"/>
        <v>Fighter (STR)</v>
      </c>
      <c r="M100" s="28">
        <f t="shared" ref="M100:M108" ca="1" si="63">IF($L$110=$L$56,1,RAND())</f>
        <v>0.53856420702143548</v>
      </c>
      <c r="U100">
        <f t="shared" ca="1" si="61"/>
        <v>27</v>
      </c>
      <c r="V100" t="str">
        <f t="shared" si="55"/>
        <v>Random</v>
      </c>
      <c r="W100">
        <f t="shared" ca="1" si="56"/>
        <v>1</v>
      </c>
    </row>
    <row r="101" spans="3:23" x14ac:dyDescent="0.25">
      <c r="C101" s="28"/>
      <c r="D101" t="s">
        <v>77</v>
      </c>
      <c r="E101" s="9" t="str">
        <f t="shared" ca="1" si="62"/>
        <v>Dragonborn</v>
      </c>
      <c r="F101">
        <v>8</v>
      </c>
      <c r="K101">
        <f t="shared" ca="1" si="60"/>
        <v>62</v>
      </c>
      <c r="L101" t="str">
        <f t="shared" si="57"/>
        <v>Fighter (STR)</v>
      </c>
      <c r="M101" s="28">
        <f t="shared" ca="1" si="63"/>
        <v>0.93858606877130113</v>
      </c>
      <c r="U101">
        <f t="shared" ca="1" si="61"/>
        <v>27</v>
      </c>
      <c r="V101" t="str">
        <f t="shared" si="55"/>
        <v>Random</v>
      </c>
      <c r="W101">
        <f t="shared" ca="1" si="56"/>
        <v>1</v>
      </c>
    </row>
    <row r="102" spans="3:23" x14ac:dyDescent="0.25">
      <c r="K102">
        <f t="shared" ca="1" si="60"/>
        <v>49</v>
      </c>
      <c r="L102" t="str">
        <f t="shared" si="57"/>
        <v>Fighter (STR)</v>
      </c>
      <c r="M102" s="28">
        <f t="shared" ca="1" si="63"/>
        <v>0.68897144086143269</v>
      </c>
      <c r="U102">
        <f t="shared" ca="1" si="61"/>
        <v>27</v>
      </c>
      <c r="V102" t="str">
        <f t="shared" si="55"/>
        <v>Random</v>
      </c>
      <c r="W102">
        <f t="shared" ca="1" si="56"/>
        <v>1</v>
      </c>
    </row>
    <row r="103" spans="3:23" x14ac:dyDescent="0.25">
      <c r="D103">
        <f t="shared" ref="D103:D111" ca="1" si="64">RANK(F103,$F$103:$F$111)</f>
        <v>4</v>
      </c>
      <c r="E103" t="s">
        <v>16</v>
      </c>
      <c r="F103" s="47">
        <f ca="1">COUNTIF($E$94:$E$101,E103)+RAND()</f>
        <v>1.5966770836039372</v>
      </c>
      <c r="K103">
        <f t="shared" ca="1" si="60"/>
        <v>41</v>
      </c>
      <c r="L103" t="str">
        <f t="shared" si="57"/>
        <v>Fighter (STR)</v>
      </c>
      <c r="M103" s="28">
        <f t="shared" ca="1" si="63"/>
        <v>0.56192100456998384</v>
      </c>
      <c r="U103">
        <f t="shared" ca="1" si="61"/>
        <v>27</v>
      </c>
      <c r="V103" t="str">
        <f t="shared" si="55"/>
        <v>Random</v>
      </c>
      <c r="W103">
        <f t="shared" ca="1" si="56"/>
        <v>1</v>
      </c>
    </row>
    <row r="104" spans="3:23" x14ac:dyDescent="0.25">
      <c r="D104">
        <f t="shared" ca="1" si="64"/>
        <v>2</v>
      </c>
      <c r="E104" t="s">
        <v>17</v>
      </c>
      <c r="F104" s="47">
        <f t="shared" ref="F104:F111" ca="1" si="65">COUNTIF($E$94:$E$101,E104)+RAND()</f>
        <v>1.7553908580578526</v>
      </c>
      <c r="K104">
        <f t="shared" ca="1" si="60"/>
        <v>35</v>
      </c>
      <c r="L104" t="str">
        <f t="shared" si="57"/>
        <v>Fighter (STR)</v>
      </c>
      <c r="M104" s="28">
        <f t="shared" ca="1" si="63"/>
        <v>0.46139187015305905</v>
      </c>
      <c r="U104">
        <f t="shared" ca="1" si="61"/>
        <v>27</v>
      </c>
      <c r="V104" t="str">
        <f t="shared" si="55"/>
        <v>Random</v>
      </c>
      <c r="W104">
        <f t="shared" ca="1" si="56"/>
        <v>1</v>
      </c>
    </row>
    <row r="105" spans="3:23" x14ac:dyDescent="0.25">
      <c r="D105">
        <f t="shared" ca="1" si="64"/>
        <v>5</v>
      </c>
      <c r="E105" t="s">
        <v>18</v>
      </c>
      <c r="F105" s="47">
        <f t="shared" ca="1" si="65"/>
        <v>1.1205152119240407</v>
      </c>
      <c r="K105">
        <f t="shared" ca="1" si="60"/>
        <v>22</v>
      </c>
      <c r="L105" t="str">
        <f t="shared" si="57"/>
        <v>Fighter (STR)</v>
      </c>
      <c r="M105" s="28">
        <f t="shared" ca="1" si="63"/>
        <v>0.28608323244600764</v>
      </c>
      <c r="U105">
        <f t="shared" ca="1" si="61"/>
        <v>27</v>
      </c>
      <c r="V105" t="str">
        <f t="shared" si="55"/>
        <v>Random</v>
      </c>
      <c r="W105">
        <f t="shared" ca="1" si="56"/>
        <v>1</v>
      </c>
    </row>
    <row r="106" spans="3:23" x14ac:dyDescent="0.25">
      <c r="D106">
        <f t="shared" ca="1" si="64"/>
        <v>8</v>
      </c>
      <c r="E106" t="s">
        <v>19</v>
      </c>
      <c r="F106" s="47">
        <f t="shared" ca="1" si="65"/>
        <v>0.41530742715948754</v>
      </c>
      <c r="K106">
        <f t="shared" ca="1" si="60"/>
        <v>43</v>
      </c>
      <c r="L106" t="str">
        <f t="shared" si="57"/>
        <v>Fighter (STR)</v>
      </c>
      <c r="M106" s="28">
        <f t="shared" ca="1" si="63"/>
        <v>0.58587781588022669</v>
      </c>
      <c r="U106">
        <f t="shared" ca="1" si="61"/>
        <v>27</v>
      </c>
      <c r="V106" t="str">
        <f t="shared" si="55"/>
        <v>Random</v>
      </c>
      <c r="W106">
        <f t="shared" ca="1" si="56"/>
        <v>1</v>
      </c>
    </row>
    <row r="107" spans="3:23" x14ac:dyDescent="0.25">
      <c r="D107">
        <f t="shared" ca="1" si="64"/>
        <v>1</v>
      </c>
      <c r="E107" t="s">
        <v>78</v>
      </c>
      <c r="F107" s="47">
        <f t="shared" ca="1" si="65"/>
        <v>4.8978772178370908</v>
      </c>
      <c r="K107">
        <f t="shared" ca="1" si="60"/>
        <v>48</v>
      </c>
      <c r="L107" t="str">
        <f t="shared" si="57"/>
        <v>Fighter (STR)</v>
      </c>
      <c r="M107" s="28">
        <f t="shared" ca="1" si="63"/>
        <v>0.68112658565174833</v>
      </c>
      <c r="U107">
        <f t="shared" ca="1" si="61"/>
        <v>27</v>
      </c>
      <c r="V107" t="str">
        <f t="shared" si="55"/>
        <v>Random</v>
      </c>
      <c r="W107">
        <f t="shared" ca="1" si="56"/>
        <v>1</v>
      </c>
    </row>
    <row r="108" spans="3:23" x14ac:dyDescent="0.25">
      <c r="D108">
        <f t="shared" ca="1" si="64"/>
        <v>7</v>
      </c>
      <c r="E108" t="s">
        <v>79</v>
      </c>
      <c r="F108" s="47">
        <f t="shared" ca="1" si="65"/>
        <v>0.5812895028416466</v>
      </c>
      <c r="K108">
        <f t="shared" ca="1" si="60"/>
        <v>13</v>
      </c>
      <c r="L108" t="str">
        <f t="shared" si="57"/>
        <v>Fighter (STR)</v>
      </c>
      <c r="M108" s="28">
        <f t="shared" ca="1" si="63"/>
        <v>0.20691460076372614</v>
      </c>
      <c r="U108">
        <f t="shared" ca="1" si="61"/>
        <v>27</v>
      </c>
      <c r="V108" t="str">
        <f t="shared" si="55"/>
        <v>Random</v>
      </c>
      <c r="W108">
        <f t="shared" ca="1" si="56"/>
        <v>1</v>
      </c>
    </row>
    <row r="109" spans="3:23" x14ac:dyDescent="0.25">
      <c r="D109">
        <f t="shared" ca="1" si="64"/>
        <v>3</v>
      </c>
      <c r="E109" t="s">
        <v>80</v>
      </c>
      <c r="F109" s="47">
        <f t="shared" ca="1" si="65"/>
        <v>1.7370773506915584</v>
      </c>
      <c r="K109">
        <f t="shared" ca="1" si="60"/>
        <v>47</v>
      </c>
      <c r="L109" t="str">
        <f>IF($L$54="Fighter (DEX)","Fighter (STR)",IF($L$54="Fighter (STR)","Fighter (DEX)",""))</f>
        <v>Fighter (DEX)</v>
      </c>
      <c r="M109" s="28">
        <f ca="1">IF(OR($L$54="Fighter (STR)",$L$54="Fighter (DEX)"),RAND(),1)</f>
        <v>0.66677347572561496</v>
      </c>
      <c r="N109" t="s">
        <v>189</v>
      </c>
    </row>
    <row r="110" spans="3:23" x14ac:dyDescent="0.25">
      <c r="D110">
        <f t="shared" ca="1" si="64"/>
        <v>6</v>
      </c>
      <c r="E110" t="s">
        <v>81</v>
      </c>
      <c r="F110" s="47">
        <f t="shared" ca="1" si="65"/>
        <v>0.77393925499857397</v>
      </c>
      <c r="K110">
        <f t="shared" ca="1" si="60"/>
        <v>34</v>
      </c>
      <c r="L110" t="str">
        <f t="shared" ref="L110:L121" si="66">IF($L$54="Fighter (DEX)","Fighter (STR)",IF($L$54="Fighter (STR)","Fighter (DEX)",""))</f>
        <v>Fighter (DEX)</v>
      </c>
      <c r="M110" s="28">
        <f t="shared" ref="M110:M121" ca="1" si="67">IF(OR($L$54="Fighter (STR)",$L$54="Fighter (DEX)"),RAND(),1)</f>
        <v>0.45777068052673542</v>
      </c>
      <c r="N110" t="s">
        <v>189</v>
      </c>
    </row>
    <row r="111" spans="3:23" x14ac:dyDescent="0.25">
      <c r="D111">
        <f t="shared" ca="1" si="64"/>
        <v>9</v>
      </c>
      <c r="E111" t="s">
        <v>82</v>
      </c>
      <c r="F111" s="47">
        <f t="shared" ca="1" si="65"/>
        <v>2.8527074884266646E-2</v>
      </c>
      <c r="K111">
        <f t="shared" ca="1" si="60"/>
        <v>65</v>
      </c>
      <c r="L111" t="str">
        <f t="shared" si="66"/>
        <v>Fighter (DEX)</v>
      </c>
      <c r="M111" s="28">
        <f t="shared" ca="1" si="67"/>
        <v>0.98842389279555687</v>
      </c>
      <c r="N111" t="s">
        <v>189</v>
      </c>
    </row>
    <row r="112" spans="3:23" x14ac:dyDescent="0.25">
      <c r="K112">
        <f t="shared" ca="1" si="60"/>
        <v>51</v>
      </c>
      <c r="L112" t="str">
        <f t="shared" si="66"/>
        <v>Fighter (DEX)</v>
      </c>
      <c r="M112" s="28">
        <f t="shared" ca="1" si="67"/>
        <v>0.72483383090637687</v>
      </c>
      <c r="N112" t="s">
        <v>189</v>
      </c>
      <c r="U112" t="s">
        <v>12</v>
      </c>
      <c r="V112" s="9" t="str">
        <f ca="1">VLOOKUP(1,$U$57:$W$108,2,FALSE)</f>
        <v>Soldier</v>
      </c>
    </row>
    <row r="113" spans="2:23" x14ac:dyDescent="0.25">
      <c r="D113" t="s">
        <v>131</v>
      </c>
      <c r="E113" s="47" t="str">
        <f ca="1">VLOOKUP(1,D103:F111,2,FALSE)</f>
        <v>Dragonborn</v>
      </c>
      <c r="K113">
        <f t="shared" ca="1" si="60"/>
        <v>60</v>
      </c>
      <c r="L113" t="str">
        <f t="shared" si="66"/>
        <v>Fighter (DEX)</v>
      </c>
      <c r="M113" s="28">
        <f t="shared" ca="1" si="67"/>
        <v>0.92320477776524867</v>
      </c>
      <c r="N113" t="s">
        <v>189</v>
      </c>
      <c r="U113" t="s">
        <v>13</v>
      </c>
      <c r="V113" s="9" t="str">
        <f ca="1">VLOOKUP(2,$U$57:$W$108,2,FALSE)</f>
        <v>Noble</v>
      </c>
    </row>
    <row r="114" spans="2:23" x14ac:dyDescent="0.25">
      <c r="D114" t="s">
        <v>10</v>
      </c>
      <c r="E114" s="47" t="str">
        <f ca="1">INDEX(E103:E111,RANDBETWEEN(1,9))</f>
        <v>Halfling</v>
      </c>
      <c r="K114">
        <f t="shared" ca="1" si="60"/>
        <v>15</v>
      </c>
      <c r="L114" t="str">
        <f t="shared" si="66"/>
        <v>Fighter (DEX)</v>
      </c>
      <c r="M114" s="28">
        <f t="shared" ca="1" si="67"/>
        <v>0.21130626330074842</v>
      </c>
      <c r="N114" t="s">
        <v>189</v>
      </c>
      <c r="U114" t="s">
        <v>14</v>
      </c>
      <c r="V114" s="9" t="str">
        <f ca="1">VLOOKUP(3,$U$57:$W$108,2,FALSE)</f>
        <v>Urchin</v>
      </c>
    </row>
    <row r="115" spans="2:23" x14ac:dyDescent="0.25">
      <c r="K115">
        <f t="shared" ca="1" si="60"/>
        <v>24</v>
      </c>
      <c r="L115" t="str">
        <f t="shared" si="66"/>
        <v>Fighter (DEX)</v>
      </c>
      <c r="M115" s="28">
        <f t="shared" ca="1" si="67"/>
        <v>0.30592931169864601</v>
      </c>
      <c r="N115" t="s">
        <v>189</v>
      </c>
      <c r="U115" t="s">
        <v>37</v>
      </c>
      <c r="V115" s="9" t="str">
        <f ca="1">VLOOKUP(4,$U$57:$W$108,2,FALSE)</f>
        <v>Guild Artisan</v>
      </c>
    </row>
    <row r="116" spans="2:23" x14ac:dyDescent="0.25">
      <c r="K116">
        <f t="shared" ref="K116:K118" ca="1" si="68">RANK(M116,$M$57:$M$121,1)</f>
        <v>39</v>
      </c>
      <c r="L116" t="str">
        <f t="shared" si="66"/>
        <v>Fighter (DEX)</v>
      </c>
      <c r="M116" s="28">
        <f t="shared" ca="1" si="67"/>
        <v>0.52173457291325731</v>
      </c>
      <c r="N116" t="s">
        <v>189</v>
      </c>
      <c r="U116" t="s">
        <v>74</v>
      </c>
      <c r="V116" s="9" t="str">
        <f ca="1">VLOOKUP(5,$U$57:$W$108,2,FALSE)</f>
        <v>Entertainer</v>
      </c>
    </row>
    <row r="117" spans="2:23" x14ac:dyDescent="0.25">
      <c r="K117">
        <f t="shared" ca="1" si="68"/>
        <v>52</v>
      </c>
      <c r="L117" t="str">
        <f t="shared" si="66"/>
        <v>Fighter (DEX)</v>
      </c>
      <c r="M117" s="28">
        <f t="shared" ca="1" si="67"/>
        <v>0.73338729912867995</v>
      </c>
      <c r="N117" t="s">
        <v>189</v>
      </c>
      <c r="U117" t="s">
        <v>75</v>
      </c>
      <c r="V117" s="9" t="str">
        <f ca="1">VLOOKUP(6,$U$57:$W$108,2,FALSE)</f>
        <v>Sage</v>
      </c>
    </row>
    <row r="118" spans="2:23" x14ac:dyDescent="0.25">
      <c r="K118">
        <f t="shared" ca="1" si="68"/>
        <v>58</v>
      </c>
      <c r="L118" t="str">
        <f t="shared" si="66"/>
        <v>Fighter (DEX)</v>
      </c>
      <c r="M118" s="28">
        <f t="shared" ca="1" si="67"/>
        <v>0.87692881312493387</v>
      </c>
      <c r="N118" t="s">
        <v>189</v>
      </c>
      <c r="U118" t="s">
        <v>76</v>
      </c>
      <c r="V118" s="9" t="str">
        <f ca="1">VLOOKUP(7,$U$57:$W$108,2,FALSE)</f>
        <v>Charlatan</v>
      </c>
    </row>
    <row r="119" spans="2:23" x14ac:dyDescent="0.25">
      <c r="K119">
        <f ca="1">RANK(M119,$M$57:$M$121,1)</f>
        <v>21</v>
      </c>
      <c r="L119" t="str">
        <f t="shared" si="66"/>
        <v>Fighter (DEX)</v>
      </c>
      <c r="M119" s="28">
        <f t="shared" ca="1" si="67"/>
        <v>0.28363551081949345</v>
      </c>
      <c r="N119" t="s">
        <v>189</v>
      </c>
      <c r="U119" t="s">
        <v>77</v>
      </c>
      <c r="V119" s="9" t="str">
        <f ca="1">VLOOKUP(8,$U$57:$W$108,2,FALSE)</f>
        <v>Guild Artisan</v>
      </c>
    </row>
    <row r="120" spans="2:23" x14ac:dyDescent="0.25">
      <c r="K120">
        <f ca="1">RANK(M120,$M$57:$M$121,1)</f>
        <v>4</v>
      </c>
      <c r="L120" t="str">
        <f t="shared" si="66"/>
        <v>Fighter (DEX)</v>
      </c>
      <c r="M120" s="28">
        <f t="shared" ca="1" si="67"/>
        <v>0.10916697185948354</v>
      </c>
      <c r="N120" t="s">
        <v>189</v>
      </c>
    </row>
    <row r="121" spans="2:23" x14ac:dyDescent="0.25">
      <c r="B121">
        <f ca="1">_xlfn.NORM.INV(RAND(),12,2.6)</f>
        <v>10.025008908134673</v>
      </c>
      <c r="K121">
        <f ca="1">RANK(M121,$M$57:$M$121,1)</f>
        <v>55</v>
      </c>
      <c r="L121" t="str">
        <f t="shared" si="66"/>
        <v>Fighter (DEX)</v>
      </c>
      <c r="M121" s="28">
        <f t="shared" ca="1" si="67"/>
        <v>0.84745406589524941</v>
      </c>
      <c r="N121" t="s">
        <v>189</v>
      </c>
      <c r="U121">
        <f ca="1">RANK(W121,$W$121:$W$133)</f>
        <v>8</v>
      </c>
      <c r="V121" t="s">
        <v>56</v>
      </c>
      <c r="W121" s="47">
        <f ca="1">COUNTIF($V$112:$V$119,V121)+RAND()</f>
        <v>0.9526628587879612</v>
      </c>
    </row>
    <row r="122" spans="2:23" x14ac:dyDescent="0.25">
      <c r="U122">
        <f t="shared" ref="U122:U132" ca="1" si="69">RANK(W122,$W$121:$W$133)</f>
        <v>4</v>
      </c>
      <c r="V122" t="s">
        <v>68</v>
      </c>
      <c r="W122" s="47">
        <f t="shared" ref="W122:W133" ca="1" si="70">COUNTIF($V$112:$V$119,V122)+RAND()</f>
        <v>1.4640030834549169</v>
      </c>
    </row>
    <row r="123" spans="2:23" x14ac:dyDescent="0.25">
      <c r="U123">
        <f t="shared" ca="1" si="69"/>
        <v>10</v>
      </c>
      <c r="V123" t="s">
        <v>57</v>
      </c>
      <c r="W123" s="47">
        <f t="shared" ca="1" si="70"/>
        <v>0.25030534140960892</v>
      </c>
    </row>
    <row r="124" spans="2:23" x14ac:dyDescent="0.25">
      <c r="U124">
        <f t="shared" ca="1" si="69"/>
        <v>5</v>
      </c>
      <c r="V124" t="s">
        <v>69</v>
      </c>
      <c r="W124" s="47">
        <f t="shared" ca="1" si="70"/>
        <v>1.3743405735592105</v>
      </c>
    </row>
    <row r="125" spans="2:23" x14ac:dyDescent="0.25">
      <c r="K125" t="s">
        <v>12</v>
      </c>
      <c r="L125" s="44" t="str">
        <f ca="1">VLOOKUP(1,K57:M121,2,FALSE)</f>
        <v>Warlock</v>
      </c>
      <c r="U125">
        <f t="shared" ca="1" si="69"/>
        <v>11</v>
      </c>
      <c r="V125" t="s">
        <v>58</v>
      </c>
      <c r="W125" s="47">
        <f t="shared" ca="1" si="70"/>
        <v>9.6532998311325557E-2</v>
      </c>
    </row>
    <row r="126" spans="2:23" x14ac:dyDescent="0.25">
      <c r="K126" t="s">
        <v>13</v>
      </c>
      <c r="L126" s="44" t="str">
        <f ca="1">VLOOKUP(2,K57:M121,2,FALSE)</f>
        <v>Fighter (STR)</v>
      </c>
      <c r="U126">
        <f t="shared" ca="1" si="69"/>
        <v>1</v>
      </c>
      <c r="V126" t="s">
        <v>70</v>
      </c>
      <c r="W126" s="47">
        <f t="shared" ca="1" si="70"/>
        <v>2.1742187477631605</v>
      </c>
    </row>
    <row r="127" spans="2:23" x14ac:dyDescent="0.25">
      <c r="K127" t="s">
        <v>14</v>
      </c>
      <c r="L127" s="44" t="str">
        <f ca="1">VLOOKUP(3,K57:M121,2,FALSE)</f>
        <v>Fighter (DEX)</v>
      </c>
      <c r="U127">
        <f t="shared" ca="1" si="69"/>
        <v>13</v>
      </c>
      <c r="V127" t="s">
        <v>67</v>
      </c>
      <c r="W127" s="47">
        <f t="shared" ca="1" si="70"/>
        <v>4.7226549789745054E-2</v>
      </c>
    </row>
    <row r="128" spans="2:23" x14ac:dyDescent="0.25">
      <c r="K128" t="s">
        <v>37</v>
      </c>
      <c r="L128" s="44" t="str">
        <f ca="1">VLOOKUP(4,$K$57:$M$121,2,FALSE)</f>
        <v>Fighter (DEX)</v>
      </c>
      <c r="U128">
        <f t="shared" ca="1" si="69"/>
        <v>2</v>
      </c>
      <c r="V128" t="s">
        <v>59</v>
      </c>
      <c r="W128" s="47">
        <f t="shared" ca="1" si="70"/>
        <v>1.7687851300334252</v>
      </c>
    </row>
    <row r="129" spans="10:23" x14ac:dyDescent="0.25">
      <c r="K129" t="s">
        <v>74</v>
      </c>
      <c r="L129" s="44" t="str">
        <f ca="1">VLOOKUP(5,$K$57:$M$121,2,FALSE)</f>
        <v>Fighter (STR)</v>
      </c>
      <c r="U129">
        <f t="shared" ca="1" si="69"/>
        <v>12</v>
      </c>
      <c r="V129" t="s">
        <v>71</v>
      </c>
      <c r="W129" s="47">
        <f t="shared" ca="1" si="70"/>
        <v>6.0351797354450176E-2</v>
      </c>
    </row>
    <row r="130" spans="10:23" x14ac:dyDescent="0.25">
      <c r="K130" t="s">
        <v>75</v>
      </c>
      <c r="L130" s="44" t="str">
        <f ca="1">VLOOKUP(6,$K$57:$M$121,2,FALSE)</f>
        <v>Wizard</v>
      </c>
      <c r="U130">
        <f t="shared" ca="1" si="69"/>
        <v>7</v>
      </c>
      <c r="V130" t="s">
        <v>61</v>
      </c>
      <c r="W130" s="47">
        <f t="shared" ca="1" si="70"/>
        <v>1.1269390054426571</v>
      </c>
    </row>
    <row r="131" spans="10:23" x14ac:dyDescent="0.25">
      <c r="K131" t="s">
        <v>76</v>
      </c>
      <c r="L131" s="44" t="str">
        <f ca="1">VLOOKUP(7,$K$57:$M$121,2,FALSE)</f>
        <v>Sorceror</v>
      </c>
      <c r="U131">
        <f t="shared" ca="1" si="69"/>
        <v>9</v>
      </c>
      <c r="V131" t="s">
        <v>72</v>
      </c>
      <c r="W131" s="47">
        <f t="shared" ca="1" si="70"/>
        <v>0.44818060445069052</v>
      </c>
    </row>
    <row r="132" spans="10:23" x14ac:dyDescent="0.25">
      <c r="K132" t="s">
        <v>77</v>
      </c>
      <c r="L132" s="44" t="str">
        <f ca="1">VLOOKUP(8,$K$57:$M$121,2,FALSE)</f>
        <v>Cleric</v>
      </c>
      <c r="U132">
        <f t="shared" ca="1" si="69"/>
        <v>6</v>
      </c>
      <c r="V132" t="s">
        <v>60</v>
      </c>
      <c r="W132" s="47">
        <f t="shared" ca="1" si="70"/>
        <v>1.2063543521601412</v>
      </c>
    </row>
    <row r="133" spans="10:23" x14ac:dyDescent="0.25">
      <c r="U133">
        <f ca="1">RANK(W133,$W$121:$W$133)</f>
        <v>3</v>
      </c>
      <c r="V133" t="s">
        <v>73</v>
      </c>
      <c r="W133" s="47">
        <f t="shared" ca="1" si="70"/>
        <v>1.6170188550287505</v>
      </c>
    </row>
    <row r="134" spans="10:23" x14ac:dyDescent="0.25">
      <c r="J134">
        <f t="shared" ref="J134:J146" ca="1" si="71">RANK(L134,$L$134:$L$146)</f>
        <v>9</v>
      </c>
      <c r="K134" t="s">
        <v>83</v>
      </c>
      <c r="L134" s="47">
        <f t="shared" ref="L134:L146" ca="1" si="72">COUNTIF($L$125:$L$132,K134)+RAND()</f>
        <v>0.68541360585947431</v>
      </c>
      <c r="U134" t="s">
        <v>131</v>
      </c>
      <c r="V134" s="47" t="str">
        <f ca="1">VLOOKUP(1,U121:W133,2,FALSE)</f>
        <v>Guild Artisan</v>
      </c>
    </row>
    <row r="135" spans="10:23" x14ac:dyDescent="0.25">
      <c r="J135">
        <f t="shared" ca="1" si="71"/>
        <v>12</v>
      </c>
      <c r="K135" t="s">
        <v>84</v>
      </c>
      <c r="L135" s="47">
        <f t="shared" ca="1" si="72"/>
        <v>0.31225198443895186</v>
      </c>
      <c r="U135" t="s">
        <v>10</v>
      </c>
      <c r="V135" s="47" t="str">
        <f ca="1">INDEX(V121:V133,RANDBETWEEN(1,13))</f>
        <v>Soldier</v>
      </c>
    </row>
    <row r="136" spans="10:23" x14ac:dyDescent="0.25">
      <c r="J136">
        <f t="shared" ca="1" si="71"/>
        <v>4</v>
      </c>
      <c r="K136" t="s">
        <v>26</v>
      </c>
      <c r="L136" s="47">
        <f t="shared" ca="1" si="72"/>
        <v>1.5538699047734299</v>
      </c>
      <c r="V136" s="47"/>
    </row>
    <row r="137" spans="10:23" x14ac:dyDescent="0.25">
      <c r="J137">
        <f t="shared" ca="1" si="71"/>
        <v>10</v>
      </c>
      <c r="K137" t="s">
        <v>85</v>
      </c>
      <c r="L137" s="47">
        <f t="shared" ca="1" si="72"/>
        <v>0.65934045152555798</v>
      </c>
      <c r="V137" s="47"/>
    </row>
    <row r="138" spans="10:23" x14ac:dyDescent="0.25">
      <c r="J138">
        <f t="shared" ca="1" si="71"/>
        <v>2</v>
      </c>
      <c r="K138" t="s">
        <v>120</v>
      </c>
      <c r="L138" s="47">
        <f t="shared" ca="1" si="72"/>
        <v>2.0178581882065196</v>
      </c>
      <c r="V138" s="47"/>
    </row>
    <row r="139" spans="10:23" x14ac:dyDescent="0.25">
      <c r="J139">
        <f t="shared" ca="1" si="71"/>
        <v>1</v>
      </c>
      <c r="K139" t="s">
        <v>120</v>
      </c>
      <c r="L139" s="47">
        <f t="shared" ca="1" si="72"/>
        <v>2.4867206082146023</v>
      </c>
      <c r="V139" s="47"/>
    </row>
    <row r="140" spans="10:23" x14ac:dyDescent="0.25">
      <c r="J140">
        <f t="shared" ca="1" si="71"/>
        <v>7</v>
      </c>
      <c r="K140" t="s">
        <v>86</v>
      </c>
      <c r="L140" s="47">
        <f t="shared" ca="1" si="72"/>
        <v>0.97230439905520138</v>
      </c>
      <c r="V140" s="47"/>
    </row>
    <row r="141" spans="10:23" x14ac:dyDescent="0.25">
      <c r="J141">
        <f t="shared" ca="1" si="71"/>
        <v>8</v>
      </c>
      <c r="K141" t="s">
        <v>87</v>
      </c>
      <c r="L141" s="47">
        <f t="shared" ca="1" si="72"/>
        <v>0.94726158839739794</v>
      </c>
      <c r="V141" s="47"/>
    </row>
    <row r="142" spans="10:23" x14ac:dyDescent="0.25">
      <c r="J142">
        <f t="shared" ca="1" si="71"/>
        <v>13</v>
      </c>
      <c r="K142" t="s">
        <v>88</v>
      </c>
      <c r="L142" s="47">
        <f t="shared" ca="1" si="72"/>
        <v>5.8466314477319314E-2</v>
      </c>
    </row>
    <row r="143" spans="10:23" x14ac:dyDescent="0.25">
      <c r="J143">
        <f t="shared" ca="1" si="71"/>
        <v>11</v>
      </c>
      <c r="K143" t="s">
        <v>27</v>
      </c>
      <c r="L143" s="47">
        <f t="shared" ca="1" si="72"/>
        <v>0.3779767432636002</v>
      </c>
    </row>
    <row r="144" spans="10:23" x14ac:dyDescent="0.25">
      <c r="J144">
        <f t="shared" ca="1" si="71"/>
        <v>6</v>
      </c>
      <c r="K144" t="s">
        <v>89</v>
      </c>
      <c r="L144" s="47">
        <f t="shared" ca="1" si="72"/>
        <v>1.3134602209101298</v>
      </c>
    </row>
    <row r="145" spans="1:65" x14ac:dyDescent="0.25">
      <c r="J145">
        <f t="shared" ca="1" si="71"/>
        <v>5</v>
      </c>
      <c r="K145" t="s">
        <v>90</v>
      </c>
      <c r="L145" s="47">
        <f t="shared" ca="1" si="72"/>
        <v>1.5441351126841023</v>
      </c>
    </row>
    <row r="146" spans="1:65" x14ac:dyDescent="0.25">
      <c r="J146">
        <f t="shared" ca="1" si="71"/>
        <v>3</v>
      </c>
      <c r="K146" t="s">
        <v>28</v>
      </c>
      <c r="L146" s="47">
        <f t="shared" ca="1" si="72"/>
        <v>1.8513997094537937</v>
      </c>
    </row>
    <row r="148" spans="1:65" x14ac:dyDescent="0.25">
      <c r="J148" t="s">
        <v>131</v>
      </c>
      <c r="K148" s="9" t="str">
        <f ca="1">VLOOKUP(1,J134:L146,2,FALSE)</f>
        <v>Fighter (DEX)</v>
      </c>
    </row>
    <row r="149" spans="1:65" x14ac:dyDescent="0.25">
      <c r="J149" t="s">
        <v>10</v>
      </c>
      <c r="K149" s="9" t="str">
        <f ca="1">INDEX(K135:K146,RANDBETWEEN(1,12))</f>
        <v>Fighter (DEX)</v>
      </c>
    </row>
    <row r="151" spans="1:65" s="4" customFormat="1" x14ac:dyDescent="0.25">
      <c r="A151" s="30"/>
      <c r="G151" s="30"/>
      <c r="M151" s="30"/>
      <c r="S151" s="30"/>
      <c r="Y151" s="30"/>
      <c r="Z151" s="46"/>
      <c r="AA151" s="30"/>
      <c r="AB151" s="30"/>
      <c r="AC151" s="30"/>
      <c r="AD151" s="30"/>
      <c r="AE151" s="30"/>
      <c r="AF151" s="30"/>
      <c r="AG151" s="30"/>
      <c r="AH151" s="30"/>
      <c r="BM151" s="30"/>
    </row>
    <row r="153" spans="1:65" x14ac:dyDescent="0.25">
      <c r="C153" t="s">
        <v>49</v>
      </c>
      <c r="D153" t="s">
        <v>54</v>
      </c>
      <c r="E153" t="s">
        <v>30</v>
      </c>
      <c r="F153" t="s">
        <v>172</v>
      </c>
      <c r="G153" s="28" t="s">
        <v>62</v>
      </c>
      <c r="J153" s="28" t="s">
        <v>55</v>
      </c>
      <c r="K153" t="s">
        <v>54</v>
      </c>
      <c r="L153" t="s">
        <v>30</v>
      </c>
      <c r="M153" s="28" t="s">
        <v>173</v>
      </c>
      <c r="N153" t="s">
        <v>174</v>
      </c>
    </row>
    <row r="154" spans="1:65" x14ac:dyDescent="0.25">
      <c r="B154" t="s">
        <v>16</v>
      </c>
      <c r="C154">
        <v>56</v>
      </c>
      <c r="D154">
        <f ca="1">RANDBETWEEN(1,10)+RANDBETWEEN(1,10)</f>
        <v>13</v>
      </c>
      <c r="E154" s="9">
        <f ca="1">SUM(C154:D154)</f>
        <v>69</v>
      </c>
      <c r="F154">
        <f ca="1">ROUNDDOWN(E154/12,0)</f>
        <v>5</v>
      </c>
      <c r="G154" s="28">
        <f ca="1">MOD(E154,12)</f>
        <v>9</v>
      </c>
      <c r="J154" s="28">
        <v>110</v>
      </c>
      <c r="K154">
        <f ca="1">RANDBETWEEN(1,4)+RANDBETWEEN(1,4)</f>
        <v>5</v>
      </c>
      <c r="L154" s="9">
        <f t="shared" ref="L154:L165" ca="1" si="73">J154+(D154*K154)</f>
        <v>175</v>
      </c>
      <c r="M154" s="28">
        <f ca="1">ROUNDDOWN(L154/14,0)</f>
        <v>12</v>
      </c>
      <c r="N154">
        <f ca="1">MOD(L154,14)</f>
        <v>7</v>
      </c>
    </row>
    <row r="155" spans="1:65" x14ac:dyDescent="0.25">
      <c r="B155" t="s">
        <v>52</v>
      </c>
      <c r="C155">
        <v>44</v>
      </c>
      <c r="D155">
        <f ca="1">RANDBETWEEN(1,4)+RANDBETWEEN(1,4)</f>
        <v>5</v>
      </c>
      <c r="E155" s="9">
        <f t="shared" ref="E155:E159" ca="1" si="74">SUM(C155:D155)</f>
        <v>49</v>
      </c>
      <c r="F155">
        <f t="shared" ref="F155:F165" ca="1" si="75">ROUNDDOWN(E155/12,0)</f>
        <v>4</v>
      </c>
      <c r="G155" s="28">
        <f t="shared" ref="G155:G165" ca="1" si="76">MOD(E155,12)</f>
        <v>1</v>
      </c>
      <c r="J155" s="28">
        <v>115</v>
      </c>
      <c r="K155">
        <f ca="1">RANDBETWEEN(1,6)+RANDBETWEEN(1,6)</f>
        <v>11</v>
      </c>
      <c r="L155" s="9">
        <f t="shared" ca="1" si="73"/>
        <v>170</v>
      </c>
      <c r="M155" s="28">
        <f t="shared" ref="M155:M165" ca="1" si="77">ROUNDDOWN(L155/14,0)</f>
        <v>12</v>
      </c>
      <c r="N155">
        <f t="shared" ref="N155:N165" ca="1" si="78">MOD(L155,14)</f>
        <v>2</v>
      </c>
    </row>
    <row r="156" spans="1:65" x14ac:dyDescent="0.25">
      <c r="B156" t="s">
        <v>53</v>
      </c>
      <c r="C156">
        <v>36</v>
      </c>
      <c r="D156">
        <f ca="1">RANDBETWEEN(1,4)+RANDBETWEEN(1,4)</f>
        <v>4</v>
      </c>
      <c r="E156" s="9">
        <f t="shared" ca="1" si="74"/>
        <v>40</v>
      </c>
      <c r="F156">
        <f t="shared" ca="1" si="75"/>
        <v>3</v>
      </c>
      <c r="G156" s="28">
        <f t="shared" ca="1" si="76"/>
        <v>4</v>
      </c>
      <c r="J156" s="28">
        <v>130</v>
      </c>
      <c r="K156">
        <f ca="1">RANDBETWEEN(1,6)+RANDBETWEEN(1,6)</f>
        <v>7</v>
      </c>
      <c r="L156" s="9">
        <f t="shared" ca="1" si="73"/>
        <v>158</v>
      </c>
      <c r="M156" s="28">
        <f t="shared" ca="1" si="77"/>
        <v>11</v>
      </c>
      <c r="N156">
        <f t="shared" ca="1" si="78"/>
        <v>4</v>
      </c>
    </row>
    <row r="157" spans="1:65" x14ac:dyDescent="0.25">
      <c r="B157" t="s">
        <v>50</v>
      </c>
      <c r="C157">
        <v>54</v>
      </c>
      <c r="D157">
        <f t="shared" ref="D157:D158" ca="1" si="79">RANDBETWEEN(1,10)+RANDBETWEEN(1,10)</f>
        <v>3</v>
      </c>
      <c r="E157" s="9">
        <f t="shared" ca="1" si="74"/>
        <v>57</v>
      </c>
      <c r="F157">
        <f t="shared" ca="1" si="75"/>
        <v>4</v>
      </c>
      <c r="G157" s="28">
        <f t="shared" ca="1" si="76"/>
        <v>9</v>
      </c>
      <c r="J157" s="28">
        <v>90</v>
      </c>
      <c r="K157">
        <f ca="1">RANDBETWEEN(1,4)</f>
        <v>4</v>
      </c>
      <c r="L157" s="9">
        <f t="shared" ca="1" si="73"/>
        <v>102</v>
      </c>
      <c r="M157" s="28">
        <f t="shared" ca="1" si="77"/>
        <v>7</v>
      </c>
      <c r="N157">
        <f t="shared" ca="1" si="78"/>
        <v>4</v>
      </c>
    </row>
    <row r="158" spans="1:65" x14ac:dyDescent="0.25">
      <c r="B158" t="s">
        <v>51</v>
      </c>
      <c r="C158">
        <v>54</v>
      </c>
      <c r="D158">
        <f t="shared" ca="1" si="79"/>
        <v>14</v>
      </c>
      <c r="E158" s="9">
        <f t="shared" ca="1" si="74"/>
        <v>68</v>
      </c>
      <c r="F158">
        <f t="shared" ca="1" si="75"/>
        <v>5</v>
      </c>
      <c r="G158" s="28">
        <f t="shared" ca="1" si="76"/>
        <v>8</v>
      </c>
      <c r="J158" s="28">
        <v>100</v>
      </c>
      <c r="K158">
        <f ca="1">RANDBETWEEN(1,4)</f>
        <v>4</v>
      </c>
      <c r="L158" s="9">
        <f t="shared" ca="1" si="73"/>
        <v>156</v>
      </c>
      <c r="M158" s="28">
        <f t="shared" ca="1" si="77"/>
        <v>11</v>
      </c>
      <c r="N158">
        <f t="shared" ca="1" si="78"/>
        <v>2</v>
      </c>
    </row>
    <row r="159" spans="1:65" x14ac:dyDescent="0.25">
      <c r="B159" t="s">
        <v>126</v>
      </c>
      <c r="C159">
        <v>53</v>
      </c>
      <c r="D159">
        <f ca="1">RANDBETWEEN(1,6)+RANDBETWEEN(1,6)</f>
        <v>5</v>
      </c>
      <c r="E159" s="9">
        <f t="shared" ca="1" si="74"/>
        <v>58</v>
      </c>
      <c r="F159">
        <f t="shared" ca="1" si="75"/>
        <v>4</v>
      </c>
      <c r="G159" s="28">
        <f t="shared" ca="1" si="76"/>
        <v>10</v>
      </c>
      <c r="J159" s="28">
        <v>75</v>
      </c>
      <c r="K159">
        <f ca="1">RANDBETWEEN(1,6)</f>
        <v>2</v>
      </c>
      <c r="L159" s="9">
        <f t="shared" ca="1" si="73"/>
        <v>85</v>
      </c>
      <c r="M159" s="28">
        <f t="shared" ca="1" si="77"/>
        <v>6</v>
      </c>
      <c r="N159">
        <f t="shared" ca="1" si="78"/>
        <v>1</v>
      </c>
    </row>
    <row r="160" spans="1:65" x14ac:dyDescent="0.25">
      <c r="B160" t="s">
        <v>18</v>
      </c>
      <c r="C160">
        <v>31</v>
      </c>
      <c r="D160">
        <f ca="1">RANDBETWEEN(1,4)+RANDBETWEEN(1,4)</f>
        <v>3</v>
      </c>
      <c r="E160" s="9">
        <f ca="1">SUM(C160:D160)</f>
        <v>34</v>
      </c>
      <c r="F160">
        <f t="shared" ca="1" si="75"/>
        <v>2</v>
      </c>
      <c r="G160" s="28">
        <f t="shared" ca="1" si="76"/>
        <v>10</v>
      </c>
      <c r="J160" s="28">
        <v>35</v>
      </c>
      <c r="K160">
        <v>1</v>
      </c>
      <c r="L160" s="9">
        <f t="shared" ca="1" si="73"/>
        <v>38</v>
      </c>
      <c r="M160" s="28">
        <f t="shared" ca="1" si="77"/>
        <v>2</v>
      </c>
      <c r="N160">
        <f t="shared" ca="1" si="78"/>
        <v>10</v>
      </c>
    </row>
    <row r="161" spans="2:14" x14ac:dyDescent="0.25">
      <c r="B161" t="s">
        <v>78</v>
      </c>
      <c r="C161">
        <v>66</v>
      </c>
      <c r="D161">
        <f ca="1">RANDBETWEEN(1,8)+RANDBETWEEN(1,8)</f>
        <v>11</v>
      </c>
      <c r="E161" s="9">
        <f t="shared" ref="E161:E165" ca="1" si="80">SUM(C161:D161)</f>
        <v>77</v>
      </c>
      <c r="F161">
        <f t="shared" ca="1" si="75"/>
        <v>6</v>
      </c>
      <c r="G161" s="28">
        <f t="shared" ca="1" si="76"/>
        <v>5</v>
      </c>
      <c r="J161" s="28">
        <v>175</v>
      </c>
      <c r="K161">
        <f ca="1">RANDBETWEEN(1,6)+RANDBETWEEN(1,6)</f>
        <v>8</v>
      </c>
      <c r="L161" s="9">
        <f t="shared" ca="1" si="73"/>
        <v>263</v>
      </c>
      <c r="M161" s="28">
        <f t="shared" ca="1" si="77"/>
        <v>18</v>
      </c>
      <c r="N161">
        <f t="shared" ca="1" si="78"/>
        <v>11</v>
      </c>
    </row>
    <row r="162" spans="2:14" x14ac:dyDescent="0.25">
      <c r="B162" t="s">
        <v>79</v>
      </c>
      <c r="C162">
        <v>35</v>
      </c>
      <c r="D162">
        <f ca="1">RANDBETWEEN(1,4)+RANDBETWEEN(1,4)</f>
        <v>4</v>
      </c>
      <c r="E162" s="9">
        <f t="shared" ca="1" si="80"/>
        <v>39</v>
      </c>
      <c r="F162">
        <f t="shared" ca="1" si="75"/>
        <v>3</v>
      </c>
      <c r="G162" s="28">
        <f t="shared" ca="1" si="76"/>
        <v>3</v>
      </c>
      <c r="J162" s="28">
        <v>35</v>
      </c>
      <c r="K162">
        <v>1</v>
      </c>
      <c r="L162" s="9">
        <f t="shared" ca="1" si="73"/>
        <v>39</v>
      </c>
      <c r="M162" s="28">
        <f t="shared" ca="1" si="77"/>
        <v>2</v>
      </c>
      <c r="N162">
        <f t="shared" ca="1" si="78"/>
        <v>11</v>
      </c>
    </row>
    <row r="163" spans="2:14" x14ac:dyDescent="0.25">
      <c r="B163" t="s">
        <v>80</v>
      </c>
      <c r="C163">
        <v>57</v>
      </c>
      <c r="D163">
        <f ca="1">RANDBETWEEN(1,8)+RANDBETWEEN(1,8)</f>
        <v>8</v>
      </c>
      <c r="E163" s="9">
        <f t="shared" ca="1" si="80"/>
        <v>65</v>
      </c>
      <c r="F163">
        <f t="shared" ca="1" si="75"/>
        <v>5</v>
      </c>
      <c r="G163" s="28">
        <f t="shared" ca="1" si="76"/>
        <v>5</v>
      </c>
      <c r="J163" s="28">
        <v>110</v>
      </c>
      <c r="K163">
        <f ca="1">RANDBETWEEN(1,4)+RANDBETWEEN(1,4)</f>
        <v>8</v>
      </c>
      <c r="L163" s="9">
        <f t="shared" ca="1" si="73"/>
        <v>174</v>
      </c>
      <c r="M163" s="28">
        <f t="shared" ca="1" si="77"/>
        <v>12</v>
      </c>
      <c r="N163">
        <f t="shared" ca="1" si="78"/>
        <v>6</v>
      </c>
    </row>
    <row r="164" spans="2:14" x14ac:dyDescent="0.25">
      <c r="B164" t="s">
        <v>81</v>
      </c>
      <c r="C164">
        <v>58</v>
      </c>
      <c r="D164">
        <f t="shared" ref="D164" ca="1" si="81">RANDBETWEEN(1,10)+RANDBETWEEN(1,10)</f>
        <v>17</v>
      </c>
      <c r="E164" s="9">
        <f t="shared" ca="1" si="80"/>
        <v>75</v>
      </c>
      <c r="F164">
        <f t="shared" ca="1" si="75"/>
        <v>6</v>
      </c>
      <c r="G164" s="28">
        <f t="shared" ca="1" si="76"/>
        <v>3</v>
      </c>
      <c r="J164" s="28">
        <v>140</v>
      </c>
      <c r="K164">
        <f ca="1">RANDBETWEEN(1,6)+RANDBETWEEN(1,6)</f>
        <v>7</v>
      </c>
      <c r="L164" s="9">
        <f t="shared" ca="1" si="73"/>
        <v>259</v>
      </c>
      <c r="M164" s="28">
        <f t="shared" ca="1" si="77"/>
        <v>18</v>
      </c>
      <c r="N164">
        <f t="shared" ca="1" si="78"/>
        <v>7</v>
      </c>
    </row>
    <row r="165" spans="2:14" x14ac:dyDescent="0.25">
      <c r="B165" t="s">
        <v>82</v>
      </c>
      <c r="C165">
        <v>57</v>
      </c>
      <c r="D165">
        <f ca="1">RANDBETWEEN(1,8)+RANDBETWEEN(1,8)</f>
        <v>10</v>
      </c>
      <c r="E165" s="9">
        <f t="shared" ca="1" si="80"/>
        <v>67</v>
      </c>
      <c r="F165">
        <f t="shared" ca="1" si="75"/>
        <v>5</v>
      </c>
      <c r="G165" s="28">
        <f t="shared" ca="1" si="76"/>
        <v>7</v>
      </c>
      <c r="J165" s="28">
        <v>110</v>
      </c>
      <c r="K165">
        <f ca="1">RANDBETWEEN(1,4)+RANDBETWEEN(1,4)</f>
        <v>4</v>
      </c>
      <c r="L165" s="9">
        <f t="shared" ca="1" si="73"/>
        <v>150</v>
      </c>
      <c r="M165" s="28">
        <f t="shared" ca="1" si="77"/>
        <v>10</v>
      </c>
      <c r="N165">
        <f t="shared" ca="1" si="78"/>
        <v>10</v>
      </c>
    </row>
  </sheetData>
  <mergeCells count="51">
    <mergeCell ref="A26:Y26"/>
    <mergeCell ref="B2:F2"/>
    <mergeCell ref="H2:L2"/>
    <mergeCell ref="N2:R2"/>
    <mergeCell ref="T2:X2"/>
    <mergeCell ref="D4:E4"/>
    <mergeCell ref="J4:K4"/>
    <mergeCell ref="P4:Q4"/>
    <mergeCell ref="V4:W4"/>
    <mergeCell ref="P6:Q6"/>
    <mergeCell ref="V6:W6"/>
    <mergeCell ref="J7:K7"/>
    <mergeCell ref="P7:Q7"/>
    <mergeCell ref="V7:W7"/>
    <mergeCell ref="P32:Q32"/>
    <mergeCell ref="J32:K32"/>
    <mergeCell ref="D32:E32"/>
    <mergeCell ref="V31:W31"/>
    <mergeCell ref="P31:Q31"/>
    <mergeCell ref="J31:K31"/>
    <mergeCell ref="D31:E31"/>
    <mergeCell ref="P30:Q30"/>
    <mergeCell ref="J30:K30"/>
    <mergeCell ref="D30:E30"/>
    <mergeCell ref="V29:W29"/>
    <mergeCell ref="P29:Q29"/>
    <mergeCell ref="J29:K29"/>
    <mergeCell ref="D29:E29"/>
    <mergeCell ref="N27:R27"/>
    <mergeCell ref="H27:L27"/>
    <mergeCell ref="B27:F27"/>
    <mergeCell ref="AB2:AF2"/>
    <mergeCell ref="AD4:AE4"/>
    <mergeCell ref="AD5:AE5"/>
    <mergeCell ref="AD6:AE6"/>
    <mergeCell ref="AD7:AE7"/>
    <mergeCell ref="AB27:AF27"/>
    <mergeCell ref="D7:E7"/>
    <mergeCell ref="D5:E5"/>
    <mergeCell ref="J5:K5"/>
    <mergeCell ref="P5:Q5"/>
    <mergeCell ref="V5:W5"/>
    <mergeCell ref="D6:E6"/>
    <mergeCell ref="J6:K6"/>
    <mergeCell ref="AD29:AE29"/>
    <mergeCell ref="AD30:AE30"/>
    <mergeCell ref="AD31:AE31"/>
    <mergeCell ref="AD32:AE32"/>
    <mergeCell ref="T27:X27"/>
    <mergeCell ref="V30:W30"/>
    <mergeCell ref="V32:W32"/>
  </mergeCells>
  <conditionalFormatting sqref="A26">
    <cfRule type="cellIs" dxfId="14" priority="1" operator="equal">
      <formula>"REROLL!"</formula>
    </cfRule>
  </conditionalFormatting>
  <conditionalFormatting sqref="A3:AH3">
    <cfRule type="cellIs" dxfId="13" priority="11" operator="equal">
      <formula>"Overpowered!"</formula>
    </cfRule>
  </conditionalFormatting>
  <conditionalFormatting sqref="B28:X28">
    <cfRule type="cellIs" dxfId="12" priority="3" operator="equal">
      <formula>"Overpowered!"</formula>
    </cfRule>
  </conditionalFormatting>
  <conditionalFormatting sqref="D3">
    <cfRule type="cellIs" dxfId="11" priority="60" operator="equal">
      <formula>"Underpowered!"</formula>
    </cfRule>
  </conditionalFormatting>
  <conditionalFormatting sqref="D28">
    <cfRule type="cellIs" dxfId="10" priority="8" operator="equal">
      <formula>"Underpowered!"</formula>
    </cfRule>
  </conditionalFormatting>
  <conditionalFormatting sqref="J3">
    <cfRule type="cellIs" dxfId="9" priority="16" operator="equal">
      <formula>"Underpowered!"</formula>
    </cfRule>
  </conditionalFormatting>
  <conditionalFormatting sqref="J28">
    <cfRule type="cellIs" dxfId="8" priority="6" operator="equal">
      <formula>"Underpowered!"</formula>
    </cfRule>
  </conditionalFormatting>
  <conditionalFormatting sqref="P3">
    <cfRule type="cellIs" dxfId="7" priority="12" operator="equal">
      <formula>"Underpowered!"</formula>
    </cfRule>
  </conditionalFormatting>
  <conditionalFormatting sqref="P28">
    <cfRule type="cellIs" dxfId="6" priority="4" operator="equal">
      <formula>"Underpowered!"</formula>
    </cfRule>
  </conditionalFormatting>
  <conditionalFormatting sqref="V3">
    <cfRule type="cellIs" dxfId="5" priority="10" operator="equal">
      <formula>"Underpowered!"</formula>
    </cfRule>
  </conditionalFormatting>
  <conditionalFormatting sqref="V28">
    <cfRule type="cellIs" dxfId="4" priority="2" operator="equal">
      <formula>"Underpowered!"</formula>
    </cfRule>
  </conditionalFormatting>
  <conditionalFormatting sqref="AB28:AF28">
    <cfRule type="cellIs" dxfId="3" priority="38" operator="equal">
      <formula>"Overpowered!"</formula>
    </cfRule>
  </conditionalFormatting>
  <conditionalFormatting sqref="AD3">
    <cfRule type="cellIs" dxfId="2" priority="34" operator="equal">
      <formula>"Underpowered!"</formula>
    </cfRule>
  </conditionalFormatting>
  <conditionalFormatting sqref="AD28">
    <cfRule type="cellIs" dxfId="1" priority="37" operator="equal">
      <formula>"Underpowered!"</formula>
    </cfRule>
  </conditionalFormatting>
  <conditionalFormatting sqref="BH3:XFD3">
    <cfRule type="cellIs" dxfId="0" priority="62" operator="equal">
      <formula>"Overpowered!"</formula>
    </cfRule>
  </conditionalFormatting>
  <dataValidations count="7">
    <dataValidation type="list" allowBlank="1" showInputMessage="1" showErrorMessage="1" sqref="O54" xr:uid="{00000000-0002-0000-0000-000000000000}">
      <formula1>$O$56:$O$59</formula1>
    </dataValidation>
    <dataValidation type="list" allowBlank="1" showInputMessage="1" showErrorMessage="1" sqref="E54" xr:uid="{00000000-0002-0000-0000-000001000000}">
      <formula1>$E$56:$E$65</formula1>
    </dataValidation>
    <dataValidation type="list" allowBlank="1" showInputMessage="1" showErrorMessage="1" sqref="V54" xr:uid="{00000000-0002-0000-0000-000002000000}">
      <formula1>$V$56:$V$69</formula1>
    </dataValidation>
    <dataValidation type="list" showInputMessage="1" showErrorMessage="1" sqref="AD30:AE30" xr:uid="{00000000-0002-0000-0000-000003000000}">
      <formula1>$R$74:$R$83</formula1>
    </dataValidation>
    <dataValidation type="list" allowBlank="1" showInputMessage="1" showErrorMessage="1" sqref="AD33" xr:uid="{00000000-0002-0000-0000-000004000000}">
      <formula1>$A$80:$A$82</formula1>
    </dataValidation>
    <dataValidation type="list" allowBlank="1" showInputMessage="1" showErrorMessage="1" sqref="AE33" xr:uid="{00000000-0002-0000-0000-000005000000}">
      <formula1>$B$80:$B$82</formula1>
    </dataValidation>
    <dataValidation type="list" allowBlank="1" showInputMessage="1" showErrorMessage="1" sqref="L54" xr:uid="{00000000-0002-0000-0000-000006000000}">
      <formula1>$L$56:$L$69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127"/>
  <sheetViews>
    <sheetView workbookViewId="0">
      <selection activeCell="Z38" sqref="Z38"/>
    </sheetView>
  </sheetViews>
  <sheetFormatPr defaultRowHeight="15" x14ac:dyDescent="0.25"/>
  <cols>
    <col min="1" max="1" width="4.7109375" style="2" customWidth="1"/>
    <col min="11" max="11" width="2" customWidth="1"/>
    <col min="12" max="12" width="2.140625" style="45" customWidth="1"/>
    <col min="13" max="13" width="2.140625" customWidth="1"/>
  </cols>
  <sheetData>
    <row r="1" spans="1:43" x14ac:dyDescent="0.25"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 t="s">
        <v>136</v>
      </c>
      <c r="I1" s="4" t="s">
        <v>137</v>
      </c>
    </row>
    <row r="2" spans="1:43" x14ac:dyDescent="0.25">
      <c r="A2" s="2">
        <v>1</v>
      </c>
      <c r="B2">
        <v>15</v>
      </c>
      <c r="C2">
        <v>15</v>
      </c>
      <c r="D2">
        <v>15</v>
      </c>
      <c r="E2">
        <v>8</v>
      </c>
      <c r="F2">
        <v>8</v>
      </c>
      <c r="G2">
        <v>8</v>
      </c>
      <c r="H2" s="51">
        <f>AVERAGE(B2:G2)</f>
        <v>11.5</v>
      </c>
      <c r="I2" s="51">
        <f>_xlfn.STDEV.P(B2:G2)</f>
        <v>3.5</v>
      </c>
      <c r="N2" s="41">
        <f ca="1">RANDBETWEEN(1,6)+0.01</f>
        <v>4.01</v>
      </c>
      <c r="O2" s="43">
        <f ca="1">IF(AND(N2&lt;N3,N2&lt;N4,N2&lt;N5),0,N2)</f>
        <v>4.01</v>
      </c>
      <c r="P2">
        <f ca="1">RANDBETWEEN(1,6)+0.01</f>
        <v>5.01</v>
      </c>
      <c r="Q2">
        <f ca="1">IF(AND(P2&lt;P3,P2&lt;P4,P2&lt;P5),0,P2)</f>
        <v>5.01</v>
      </c>
      <c r="R2" s="41">
        <f ca="1">RANDBETWEEN(1,6)+0.01</f>
        <v>2.0099999999999998</v>
      </c>
      <c r="S2" s="43">
        <f ca="1">IF(AND(R2&lt;R3,R2&lt;R4,R2&lt;R5),0,R2)</f>
        <v>2.0099999999999998</v>
      </c>
      <c r="T2" s="41">
        <f ca="1">RANDBETWEEN(1,6)+0.01</f>
        <v>5.01</v>
      </c>
      <c r="U2" s="43">
        <f ca="1">IF(AND(T2&lt;T3,T2&lt;T4,T2&lt;T5),0,T2)</f>
        <v>5.01</v>
      </c>
      <c r="V2">
        <f ca="1">RANDBETWEEN(1,6)+0.01</f>
        <v>6.01</v>
      </c>
      <c r="W2">
        <f ca="1">IF(AND(V2&lt;V3,V2&lt;V4,V2&lt;V5),0,V2)</f>
        <v>6.01</v>
      </c>
      <c r="X2" s="41">
        <f ca="1">RANDBETWEEN(1,6)+0.01</f>
        <v>1.01</v>
      </c>
      <c r="Y2" s="43">
        <f ca="1">IF(AND(X2&lt;X3,X2&lt;X4,X2&lt;X5),0,X2)</f>
        <v>0</v>
      </c>
      <c r="Z2" s="41">
        <f ca="1">RANDBETWEEN(1,6)+0.01</f>
        <v>2.0099999999999998</v>
      </c>
      <c r="AA2" s="43">
        <f ca="1">IF(AND(Z2&lt;Z3,Z2&lt;Z4,Z2&lt;Z5),0,Z2)</f>
        <v>0</v>
      </c>
      <c r="AB2">
        <f ca="1">RANDBETWEEN(1,6)+0.01</f>
        <v>5.01</v>
      </c>
      <c r="AC2">
        <f ca="1">IF(AND(AB2&lt;AB3,AB2&lt;AB4,AB2&lt;AB5),0,AB2)</f>
        <v>5.01</v>
      </c>
      <c r="AD2" s="41">
        <f ca="1">RANDBETWEEN(1,6)+0.01</f>
        <v>6.01</v>
      </c>
      <c r="AE2" s="43">
        <f ca="1">IF(AND(AD2&lt;AD3,AD2&lt;AD4,AD2&lt;AD5),0,AD2)</f>
        <v>6.01</v>
      </c>
      <c r="AF2" s="41">
        <f ca="1">RANDBETWEEN(1,6)+0.01</f>
        <v>5.01</v>
      </c>
      <c r="AG2" s="43">
        <f ca="1">IF(AND(AF2&lt;AF3,AF2&lt;AF4,AF2&lt;AF5),0,AF2)</f>
        <v>5.01</v>
      </c>
      <c r="AH2">
        <f ca="1">RANDBETWEEN(1,6)+0.01</f>
        <v>2.0099999999999998</v>
      </c>
      <c r="AI2">
        <f ca="1">IF(AND(AH2&lt;AH3,AH2&lt;AH4,AH2&lt;AH5),0,AH2)</f>
        <v>0</v>
      </c>
      <c r="AJ2" s="41">
        <f ca="1">RANDBETWEEN(1,6)+0.01</f>
        <v>2.0099999999999998</v>
      </c>
      <c r="AK2" s="43">
        <f ca="1">IF(AND(AJ2&lt;AJ3,AJ2&lt;AJ4,AJ2&lt;AJ5),0,AJ2)</f>
        <v>0</v>
      </c>
    </row>
    <row r="3" spans="1:43" x14ac:dyDescent="0.25">
      <c r="A3" s="2">
        <v>2</v>
      </c>
      <c r="B3">
        <v>15</v>
      </c>
      <c r="C3">
        <v>15</v>
      </c>
      <c r="D3">
        <v>14</v>
      </c>
      <c r="E3">
        <v>10</v>
      </c>
      <c r="F3">
        <v>8</v>
      </c>
      <c r="G3">
        <v>8</v>
      </c>
      <c r="H3" s="51">
        <f t="shared" ref="H3:H66" si="0">AVERAGE(B3:G3)</f>
        <v>11.666666666666666</v>
      </c>
      <c r="I3" s="51">
        <f t="shared" ref="I3:I66" si="1">_xlfn.STDEV.P(B3:G3)</f>
        <v>3.0912061651652345</v>
      </c>
      <c r="N3" s="1">
        <f ca="1">RANDBETWEEN(1,6)+0.02</f>
        <v>4.0199999999999996</v>
      </c>
      <c r="O3" s="2">
        <f ca="1">IF(AND(N3&lt;N2,N3&lt;N4,N3&lt;N5),0,N3)</f>
        <v>4.0199999999999996</v>
      </c>
      <c r="P3">
        <f ca="1">RANDBETWEEN(1,6)+0.02</f>
        <v>2.02</v>
      </c>
      <c r="Q3">
        <f ca="1">IF(AND(P3&lt;P2,P3&lt;P4,P3&lt;P5),0,P3)</f>
        <v>0</v>
      </c>
      <c r="R3" s="1">
        <f ca="1">RANDBETWEEN(1,6)+0.02</f>
        <v>1.02</v>
      </c>
      <c r="S3" s="2">
        <f ca="1">IF(AND(R3&lt;R2,R3&lt;R4,R3&lt;R5),0,R3)</f>
        <v>0</v>
      </c>
      <c r="T3" s="1">
        <f ca="1">RANDBETWEEN(1,6)+0.02</f>
        <v>1.02</v>
      </c>
      <c r="U3" s="2">
        <f ca="1">IF(AND(T3&lt;T2,T3&lt;T4,T3&lt;T5),0,T3)</f>
        <v>0</v>
      </c>
      <c r="V3">
        <f ca="1">RANDBETWEEN(1,6)+0.02</f>
        <v>4.0199999999999996</v>
      </c>
      <c r="W3">
        <f ca="1">IF(AND(V3&lt;V2,V3&lt;V4,V3&lt;V5),0,V3)</f>
        <v>4.0199999999999996</v>
      </c>
      <c r="X3" s="1">
        <f ca="1">RANDBETWEEN(1,6)+0.02</f>
        <v>4.0199999999999996</v>
      </c>
      <c r="Y3" s="2">
        <f ca="1">IF(AND(X3&lt;X2,X3&lt;X4,X3&lt;X5),0,X3)</f>
        <v>4.0199999999999996</v>
      </c>
      <c r="Z3" s="1">
        <f ca="1">RANDBETWEEN(1,6)+0.02</f>
        <v>5.0199999999999996</v>
      </c>
      <c r="AA3" s="2">
        <f ca="1">IF(AND(Z3&lt;Z2,Z3&lt;Z4,Z3&lt;Z5),0,Z3)</f>
        <v>5.0199999999999996</v>
      </c>
      <c r="AB3">
        <f ca="1">RANDBETWEEN(1,6)+0.02</f>
        <v>1.02</v>
      </c>
      <c r="AC3">
        <f ca="1">IF(AND(AB3&lt;AB2,AB3&lt;AB4,AB3&lt;AB5),0,AB3)</f>
        <v>0</v>
      </c>
      <c r="AD3" s="1">
        <f ca="1">RANDBETWEEN(1,6)+0.02</f>
        <v>5.0199999999999996</v>
      </c>
      <c r="AE3" s="2">
        <f ca="1">IF(AND(AD3&lt;AD2,AD3&lt;AD4,AD3&lt;AD5),0,AD3)</f>
        <v>5.0199999999999996</v>
      </c>
      <c r="AF3" s="1">
        <f ca="1">RANDBETWEEN(1,6)+0.02</f>
        <v>6.02</v>
      </c>
      <c r="AG3" s="2">
        <f ca="1">IF(AND(AF3&lt;AF2,AF3&lt;AF4,AF3&lt;AF5),0,AF3)</f>
        <v>6.02</v>
      </c>
      <c r="AH3">
        <f ca="1">RANDBETWEEN(1,6)+0.02</f>
        <v>5.0199999999999996</v>
      </c>
      <c r="AI3">
        <f ca="1">IF(AND(AH3&lt;AH2,AH3&lt;AH4,AH3&lt;AH5),0,AH3)</f>
        <v>5.0199999999999996</v>
      </c>
      <c r="AJ3" s="1">
        <f ca="1">RANDBETWEEN(1,6)+0.02</f>
        <v>6.02</v>
      </c>
      <c r="AK3" s="2">
        <f ca="1">IF(AND(AJ3&lt;AJ2,AJ3&lt;AJ4,AJ3&lt;AJ5),0,AJ3)</f>
        <v>6.02</v>
      </c>
    </row>
    <row r="4" spans="1:43" x14ac:dyDescent="0.25">
      <c r="A4" s="2">
        <v>3</v>
      </c>
      <c r="B4">
        <v>15</v>
      </c>
      <c r="C4">
        <v>15</v>
      </c>
      <c r="D4">
        <v>14</v>
      </c>
      <c r="E4">
        <v>9</v>
      </c>
      <c r="F4">
        <v>9</v>
      </c>
      <c r="G4">
        <v>8</v>
      </c>
      <c r="H4" s="51">
        <f t="shared" si="0"/>
        <v>11.666666666666666</v>
      </c>
      <c r="I4" s="51">
        <f t="shared" si="1"/>
        <v>3.0368111930480994</v>
      </c>
      <c r="N4" s="1">
        <f ca="1">RANDBETWEEN(1,6)+0.03</f>
        <v>2.0299999999999998</v>
      </c>
      <c r="O4" s="2">
        <f ca="1">IF(AND(N4&lt;N2,N4&lt;N3,N4&lt;N5),0,N4)</f>
        <v>0</v>
      </c>
      <c r="P4">
        <f ca="1">RANDBETWEEN(1,6)+0.03</f>
        <v>5.03</v>
      </c>
      <c r="Q4">
        <f ca="1">IF(AND(P4&lt;P2,P4&lt;P3,P4&lt;P5),0,P4)</f>
        <v>5.03</v>
      </c>
      <c r="R4" s="1">
        <f ca="1">RANDBETWEEN(1,6)+0.03</f>
        <v>2.0299999999999998</v>
      </c>
      <c r="S4" s="2">
        <f ca="1">IF(AND(R4&lt;R2,R4&lt;R3,R4&lt;R5),0,R4)</f>
        <v>2.0299999999999998</v>
      </c>
      <c r="T4" s="1">
        <f ca="1">RANDBETWEEN(1,6)+0.03</f>
        <v>6.03</v>
      </c>
      <c r="U4" s="2">
        <f ca="1">IF(AND(T4&lt;T2,T4&lt;T3,T4&lt;T5),0,T4)</f>
        <v>6.03</v>
      </c>
      <c r="V4">
        <f ca="1">RANDBETWEEN(1,6)+0.03</f>
        <v>1.03</v>
      </c>
      <c r="W4">
        <f ca="1">IF(AND(V4&lt;V2,V4&lt;V3,V4&lt;V5),0,V4)</f>
        <v>0</v>
      </c>
      <c r="X4" s="1">
        <f ca="1">RANDBETWEEN(1,6)+0.03</f>
        <v>4.03</v>
      </c>
      <c r="Y4" s="2">
        <f ca="1">IF(AND(X4&lt;X2,X4&lt;X3,X4&lt;X5),0,X4)</f>
        <v>4.03</v>
      </c>
      <c r="Z4" s="1">
        <f ca="1">RANDBETWEEN(1,6)+0.03</f>
        <v>5.03</v>
      </c>
      <c r="AA4" s="2">
        <f ca="1">IF(AND(Z4&lt;Z2,Z4&lt;Z3,Z4&lt;Z5),0,Z4)</f>
        <v>5.03</v>
      </c>
      <c r="AB4">
        <f ca="1">RANDBETWEEN(1,6)+0.03</f>
        <v>2.0299999999999998</v>
      </c>
      <c r="AC4">
        <f ca="1">IF(AND(AB4&lt;AB2,AB4&lt;AB3,AB4&lt;AB5),0,AB4)</f>
        <v>2.0299999999999998</v>
      </c>
      <c r="AD4" s="1">
        <f ca="1">RANDBETWEEN(1,6)+0.03</f>
        <v>5.03</v>
      </c>
      <c r="AE4" s="2">
        <f ca="1">IF(AND(AD4&lt;AD2,AD4&lt;AD3,AD4&lt;AD5),0,AD4)</f>
        <v>5.03</v>
      </c>
      <c r="AF4" s="1">
        <f ca="1">RANDBETWEEN(1,6)+0.03</f>
        <v>3.03</v>
      </c>
      <c r="AG4" s="2">
        <f ca="1">IF(AND(AF4&lt;AF2,AF4&lt;AF3,AF4&lt;AF5),0,AF4)</f>
        <v>3.03</v>
      </c>
      <c r="AH4">
        <f ca="1">RANDBETWEEN(1,6)+0.03</f>
        <v>6.03</v>
      </c>
      <c r="AI4">
        <f ca="1">IF(AND(AH4&lt;AH2,AH4&lt;AH3,AH4&lt;AH5),0,AH4)</f>
        <v>6.03</v>
      </c>
      <c r="AJ4" s="1">
        <f ca="1">RANDBETWEEN(1,6)+0.03</f>
        <v>4.03</v>
      </c>
      <c r="AK4" s="2">
        <f ca="1">IF(AND(AJ4&lt;AJ2,AJ4&lt;AJ3,AJ4&lt;AJ5),0,AJ4)</f>
        <v>4.03</v>
      </c>
    </row>
    <row r="5" spans="1:43" x14ac:dyDescent="0.25">
      <c r="A5" s="2">
        <v>4</v>
      </c>
      <c r="B5">
        <v>15</v>
      </c>
      <c r="C5">
        <v>15</v>
      </c>
      <c r="D5">
        <v>13</v>
      </c>
      <c r="E5">
        <v>12</v>
      </c>
      <c r="F5">
        <v>8</v>
      </c>
      <c r="G5">
        <v>8</v>
      </c>
      <c r="H5" s="51">
        <f t="shared" si="0"/>
        <v>11.833333333333334</v>
      </c>
      <c r="I5" s="51">
        <f t="shared" si="1"/>
        <v>2.91070819942883</v>
      </c>
      <c r="N5" s="3">
        <f ca="1">RANDBETWEEN(1,6)+0.04</f>
        <v>5.04</v>
      </c>
      <c r="O5" s="5">
        <f ca="1">IF(AND(N5&lt;N2,N5&lt;N3,N5&lt;N4),0,N5)</f>
        <v>5.04</v>
      </c>
      <c r="P5">
        <f ca="1">RANDBETWEEN(1,6)+0.04</f>
        <v>5.04</v>
      </c>
      <c r="Q5">
        <f ca="1">IF(AND(P5&lt;P2,P5&lt;P3,P5&lt;P4),0,P5)</f>
        <v>5.04</v>
      </c>
      <c r="R5" s="3">
        <f ca="1">RANDBETWEEN(1,6)+0.04</f>
        <v>5.04</v>
      </c>
      <c r="S5" s="5">
        <f ca="1">IF(AND(R5&lt;R2,R5&lt;R3,R5&lt;R4),0,R5)</f>
        <v>5.04</v>
      </c>
      <c r="T5" s="3">
        <f ca="1">RANDBETWEEN(1,6)+0.04</f>
        <v>4.04</v>
      </c>
      <c r="U5" s="5">
        <f ca="1">IF(AND(T5&lt;T2,T5&lt;T3,T5&lt;T4),0,T5)</f>
        <v>4.04</v>
      </c>
      <c r="V5">
        <f ca="1">RANDBETWEEN(1,6)+0.04</f>
        <v>5.04</v>
      </c>
      <c r="W5">
        <f ca="1">IF(AND(V5&lt;V2,V5&lt;V3,V5&lt;V4),0,V5)</f>
        <v>5.04</v>
      </c>
      <c r="X5" s="3">
        <f ca="1">RANDBETWEEN(1,6)+0.04</f>
        <v>2.04</v>
      </c>
      <c r="Y5" s="5">
        <f ca="1">IF(AND(X5&lt;X2,X5&lt;X3,X5&lt;X4),0,X5)</f>
        <v>2.04</v>
      </c>
      <c r="Z5" s="3">
        <f ca="1">RANDBETWEEN(1,6)+0.04</f>
        <v>2.04</v>
      </c>
      <c r="AA5" s="5">
        <f ca="1">IF(AND(Z5&lt;Z2,Z5&lt;Z3,Z5&lt;Z4),0,Z5)</f>
        <v>2.04</v>
      </c>
      <c r="AB5">
        <f ca="1">RANDBETWEEN(1,6)+0.04</f>
        <v>2.04</v>
      </c>
      <c r="AC5">
        <f ca="1">IF(AND(AB5&lt;AB2,AB5&lt;AB3,AB5&lt;AB4),0,AB5)</f>
        <v>2.04</v>
      </c>
      <c r="AD5" s="3">
        <f ca="1">RANDBETWEEN(1,6)+0.04</f>
        <v>2.04</v>
      </c>
      <c r="AE5" s="5">
        <f ca="1">IF(AND(AD5&lt;AD2,AD5&lt;AD3,AD5&lt;AD4),0,AD5)</f>
        <v>0</v>
      </c>
      <c r="AF5" s="3">
        <f ca="1">RANDBETWEEN(1,6)+0.04</f>
        <v>2.04</v>
      </c>
      <c r="AG5" s="5">
        <f ca="1">IF(AND(AF5&lt;AF2,AF5&lt;AF3,AF5&lt;AF4),0,AF5)</f>
        <v>0</v>
      </c>
      <c r="AH5">
        <f ca="1">RANDBETWEEN(1,6)+0.04</f>
        <v>3.04</v>
      </c>
      <c r="AI5">
        <f ca="1">IF(AND(AH5&lt;AH2,AH5&lt;AH3,AH5&lt;AH4),0,AH5)</f>
        <v>3.04</v>
      </c>
      <c r="AJ5" s="3">
        <f ca="1">RANDBETWEEN(1,6)+0.04</f>
        <v>3.04</v>
      </c>
      <c r="AK5" s="5">
        <f ca="1">IF(AND(AJ5&lt;AJ2,AJ5&lt;AJ3,AJ5&lt;AJ4),0,AJ5)</f>
        <v>3.04</v>
      </c>
    </row>
    <row r="6" spans="1:43" x14ac:dyDescent="0.25">
      <c r="A6" s="2">
        <v>5</v>
      </c>
      <c r="B6">
        <v>15</v>
      </c>
      <c r="C6">
        <v>15</v>
      </c>
      <c r="D6">
        <v>13</v>
      </c>
      <c r="E6">
        <v>11</v>
      </c>
      <c r="F6">
        <v>9</v>
      </c>
      <c r="G6">
        <v>8</v>
      </c>
      <c r="H6" s="51">
        <f t="shared" si="0"/>
        <v>11.833333333333334</v>
      </c>
      <c r="I6" s="51">
        <f t="shared" si="1"/>
        <v>2.733536577809454</v>
      </c>
      <c r="N6">
        <f ca="1">RANDBETWEEN(1,6)+0.01</f>
        <v>2.0099999999999998</v>
      </c>
      <c r="O6">
        <f ca="1">IF(AND(N6&lt;N7,N6&lt;N8,N6&lt;N9),0,N6)</f>
        <v>2.0099999999999998</v>
      </c>
      <c r="P6" s="41">
        <f ca="1">RANDBETWEEN(1,6)+0.01</f>
        <v>3.01</v>
      </c>
      <c r="Q6" s="43">
        <f ca="1">IF(AND(P6&lt;P7,P6&lt;P8,P6&lt;P9),0,P6)</f>
        <v>0</v>
      </c>
      <c r="R6">
        <f ca="1">RANDBETWEEN(1,6)+0.01</f>
        <v>4.01</v>
      </c>
      <c r="S6">
        <f ca="1">IF(AND(R6&lt;R7,R6&lt;R8,R6&lt;R9),0,R6)</f>
        <v>0</v>
      </c>
      <c r="T6">
        <f ca="1">RANDBETWEEN(1,6)+0.01</f>
        <v>6.01</v>
      </c>
      <c r="U6">
        <f ca="1">IF(AND(T6&lt;T7,T6&lt;T8,T6&lt;T9),0,T6)</f>
        <v>6.01</v>
      </c>
      <c r="V6" s="41">
        <f ca="1">RANDBETWEEN(1,6)+0.01</f>
        <v>5.01</v>
      </c>
      <c r="W6" s="43">
        <f ca="1">IF(AND(V6&lt;V7,V6&lt;V8,V6&lt;V9),0,V6)</f>
        <v>5.01</v>
      </c>
      <c r="X6">
        <f ca="1">RANDBETWEEN(1,6)+0.01</f>
        <v>3.01</v>
      </c>
      <c r="Y6">
        <f ca="1">IF(AND(X6&lt;X7,X6&lt;X8,X6&lt;X9),0,X6)</f>
        <v>0</v>
      </c>
      <c r="Z6">
        <f ca="1">RANDBETWEEN(1,6)+0.01</f>
        <v>6.01</v>
      </c>
      <c r="AA6">
        <f ca="1">IF(AND(Z6&lt;Z7,Z6&lt;Z8,Z6&lt;Z9),0,Z6)</f>
        <v>6.01</v>
      </c>
      <c r="AB6" s="41">
        <f ca="1">RANDBETWEEN(1,6)+0.01</f>
        <v>2.0099999999999998</v>
      </c>
      <c r="AC6" s="43">
        <f ca="1">IF(AND(AB6&lt;AB7,AB6&lt;AB8,AB6&lt;AB9),0,AB6)</f>
        <v>2.0099999999999998</v>
      </c>
      <c r="AD6">
        <f ca="1">RANDBETWEEN(1,6)+0.01</f>
        <v>4.01</v>
      </c>
      <c r="AE6">
        <f ca="1">IF(AND(AD6&lt;AD7,AD6&lt;AD8,AD6&lt;AD9),0,AD6)</f>
        <v>4.01</v>
      </c>
      <c r="AF6">
        <f ca="1">RANDBETWEEN(1,6)+0.01</f>
        <v>6.01</v>
      </c>
      <c r="AG6">
        <f ca="1">IF(AND(AF6&lt;AF7,AF6&lt;AF8,AF6&lt;AF9),0,AF6)</f>
        <v>6.01</v>
      </c>
      <c r="AH6" s="41">
        <f ca="1">RANDBETWEEN(1,6)+0.01</f>
        <v>2.0099999999999998</v>
      </c>
      <c r="AI6" s="43">
        <f ca="1">IF(AND(AH6&lt;AH7,AH6&lt;AH8,AH6&lt;AH9),0,AH6)</f>
        <v>2.0099999999999998</v>
      </c>
      <c r="AJ6">
        <f ca="1">RANDBETWEEN(1,6)+0.01</f>
        <v>4.01</v>
      </c>
      <c r="AK6">
        <f ca="1">IF(AND(AJ6&lt;AJ7,AJ6&lt;AJ8,AJ6&lt;AJ9),0,AJ6)</f>
        <v>4.01</v>
      </c>
    </row>
    <row r="7" spans="1:43" x14ac:dyDescent="0.25">
      <c r="A7" s="2">
        <v>6</v>
      </c>
      <c r="B7">
        <v>15</v>
      </c>
      <c r="C7">
        <v>15</v>
      </c>
      <c r="D7">
        <v>13</v>
      </c>
      <c r="E7">
        <v>10</v>
      </c>
      <c r="F7">
        <v>10</v>
      </c>
      <c r="G7">
        <v>8</v>
      </c>
      <c r="H7" s="51">
        <f t="shared" si="0"/>
        <v>11.833333333333334</v>
      </c>
      <c r="I7" s="51">
        <f t="shared" si="1"/>
        <v>2.6718699236468995</v>
      </c>
      <c r="N7">
        <f ca="1">RANDBETWEEN(1,6)+0.02</f>
        <v>1.02</v>
      </c>
      <c r="O7">
        <f ca="1">IF(AND(N7&lt;N6,N7&lt;N8,N7&lt;N9),0,N7)</f>
        <v>0</v>
      </c>
      <c r="P7" s="1">
        <f ca="1">RANDBETWEEN(1,6)+0.02</f>
        <v>6.02</v>
      </c>
      <c r="Q7" s="2">
        <f ca="1">IF(AND(P7&lt;P6,P7&lt;P8,P7&lt;P9),0,P7)</f>
        <v>6.02</v>
      </c>
      <c r="R7">
        <f ca="1">RANDBETWEEN(1,6)+0.02</f>
        <v>4.0199999999999996</v>
      </c>
      <c r="S7">
        <f ca="1">IF(AND(R7&lt;R6,R7&lt;R8,R7&lt;R9),0,R7)</f>
        <v>4.0199999999999996</v>
      </c>
      <c r="T7">
        <f ca="1">RANDBETWEEN(1,6)+0.02</f>
        <v>4.0199999999999996</v>
      </c>
      <c r="U7">
        <f ca="1">IF(AND(T7&lt;T6,T7&lt;T8,T7&lt;T9),0,T7)</f>
        <v>0</v>
      </c>
      <c r="V7" s="1">
        <f ca="1">RANDBETWEEN(1,6)+0.02</f>
        <v>6.02</v>
      </c>
      <c r="W7" s="2">
        <f ca="1">IF(AND(V7&lt;V6,V7&lt;V8,V7&lt;V9),0,V7)</f>
        <v>6.02</v>
      </c>
      <c r="X7">
        <f ca="1">RANDBETWEEN(1,6)+0.02</f>
        <v>5.0199999999999996</v>
      </c>
      <c r="Y7">
        <f ca="1">IF(AND(X7&lt;X6,X7&lt;X8,X7&lt;X9),0,X7)</f>
        <v>5.0199999999999996</v>
      </c>
      <c r="Z7">
        <f ca="1">RANDBETWEEN(1,6)+0.02</f>
        <v>4.0199999999999996</v>
      </c>
      <c r="AA7">
        <f ca="1">IF(AND(Z7&lt;Z6,Z7&lt;Z8,Z7&lt;Z9),0,Z7)</f>
        <v>0</v>
      </c>
      <c r="AB7" s="1">
        <f ca="1">RANDBETWEEN(1,6)+0.02</f>
        <v>3.02</v>
      </c>
      <c r="AC7" s="2">
        <f ca="1">IF(AND(AB7&lt;AB6,AB7&lt;AB8,AB7&lt;AB9),0,AB7)</f>
        <v>3.02</v>
      </c>
      <c r="AD7">
        <f ca="1">RANDBETWEEN(1,6)+0.02</f>
        <v>4.0199999999999996</v>
      </c>
      <c r="AE7">
        <f ca="1">IF(AND(AD7&lt;AD6,AD7&lt;AD8,AD7&lt;AD9),0,AD7)</f>
        <v>4.0199999999999996</v>
      </c>
      <c r="AF7">
        <f ca="1">RANDBETWEEN(1,6)+0.02</f>
        <v>3.02</v>
      </c>
      <c r="AG7">
        <f ca="1">IF(AND(AF7&lt;AF6,AF7&lt;AF8,AF7&lt;AF9),0,AF7)</f>
        <v>3.02</v>
      </c>
      <c r="AH7" s="1">
        <f ca="1">RANDBETWEEN(1,6)+0.02</f>
        <v>1.02</v>
      </c>
      <c r="AI7" s="2">
        <f ca="1">IF(AND(AH7&lt;AH6,AH7&lt;AH8,AH7&lt;AH9),0,AH7)</f>
        <v>0</v>
      </c>
      <c r="AJ7">
        <f ca="1">RANDBETWEEN(1,6)+0.02</f>
        <v>4.0199999999999996</v>
      </c>
      <c r="AK7">
        <f ca="1">IF(AND(AJ7&lt;AJ6,AJ7&lt;AJ8,AJ7&lt;AJ9),0,AJ7)</f>
        <v>4.0199999999999996</v>
      </c>
    </row>
    <row r="8" spans="1:43" x14ac:dyDescent="0.25">
      <c r="A8" s="2">
        <v>7</v>
      </c>
      <c r="B8">
        <v>15</v>
      </c>
      <c r="C8">
        <v>15</v>
      </c>
      <c r="D8">
        <v>13</v>
      </c>
      <c r="E8">
        <v>10</v>
      </c>
      <c r="F8">
        <v>9</v>
      </c>
      <c r="G8">
        <v>9</v>
      </c>
      <c r="H8" s="51">
        <f t="shared" si="0"/>
        <v>11.833333333333334</v>
      </c>
      <c r="I8" s="51">
        <f t="shared" si="1"/>
        <v>2.6087459737497545</v>
      </c>
      <c r="N8">
        <f ca="1">RANDBETWEEN(1,6)+0.03</f>
        <v>1.03</v>
      </c>
      <c r="O8">
        <f ca="1">IF(AND(N8&lt;N6,N8&lt;N7,N8&lt;N9),0,N8)</f>
        <v>1.03</v>
      </c>
      <c r="P8" s="1">
        <f ca="1">RANDBETWEEN(1,6)+0.03</f>
        <v>6.03</v>
      </c>
      <c r="Q8" s="2">
        <f ca="1">IF(AND(P8&lt;P6,P8&lt;P7,P8&lt;P9),0,P8)</f>
        <v>6.03</v>
      </c>
      <c r="R8">
        <f ca="1">RANDBETWEEN(1,6)+0.03</f>
        <v>4.03</v>
      </c>
      <c r="S8">
        <f ca="1">IF(AND(R8&lt;R6,R8&lt;R7,R8&lt;R9),0,R8)</f>
        <v>4.03</v>
      </c>
      <c r="T8">
        <f ca="1">RANDBETWEEN(1,6)+0.03</f>
        <v>6.03</v>
      </c>
      <c r="U8">
        <f ca="1">IF(AND(T8&lt;T6,T8&lt;T7,T8&lt;T9),0,T8)</f>
        <v>6.03</v>
      </c>
      <c r="V8" s="1">
        <f ca="1">RANDBETWEEN(1,6)+0.03</f>
        <v>4.03</v>
      </c>
      <c r="W8" s="2">
        <f ca="1">IF(AND(V8&lt;V6,V8&lt;V7,V8&lt;V9),0,V8)</f>
        <v>4.03</v>
      </c>
      <c r="X8">
        <f ca="1">RANDBETWEEN(1,6)+0.03</f>
        <v>3.03</v>
      </c>
      <c r="Y8">
        <f ca="1">IF(AND(X8&lt;X6,X8&lt;X7,X8&lt;X9),0,X8)</f>
        <v>3.03</v>
      </c>
      <c r="Z8">
        <f ca="1">RANDBETWEEN(1,6)+0.03</f>
        <v>5.03</v>
      </c>
      <c r="AA8">
        <f ca="1">IF(AND(Z8&lt;Z6,Z8&lt;Z7,Z8&lt;Z9),0,Z8)</f>
        <v>5.03</v>
      </c>
      <c r="AB8" s="1">
        <f ca="1">RANDBETWEEN(1,6)+0.03</f>
        <v>1.03</v>
      </c>
      <c r="AC8" s="2">
        <f ca="1">IF(AND(AB8&lt;AB6,AB8&lt;AB7,AB8&lt;AB9),0,AB8)</f>
        <v>0</v>
      </c>
      <c r="AD8">
        <f ca="1">RANDBETWEEN(1,6)+0.03</f>
        <v>3.03</v>
      </c>
      <c r="AE8">
        <f ca="1">IF(AND(AD8&lt;AD6,AD8&lt;AD7,AD8&lt;AD9),0,AD8)</f>
        <v>0</v>
      </c>
      <c r="AF8">
        <f ca="1">RANDBETWEEN(1,6)+0.03</f>
        <v>2.0299999999999998</v>
      </c>
      <c r="AG8">
        <f ca="1">IF(AND(AF8&lt;AF6,AF8&lt;AF7,AF8&lt;AF9),0,AF8)</f>
        <v>2.0299999999999998</v>
      </c>
      <c r="AH8" s="1">
        <f ca="1">RANDBETWEEN(1,6)+0.03</f>
        <v>3.03</v>
      </c>
      <c r="AI8" s="2">
        <f ca="1">IF(AND(AH8&lt;AH6,AH8&lt;AH7,AH8&lt;AH9),0,AH8)</f>
        <v>3.03</v>
      </c>
      <c r="AJ8">
        <f ca="1">RANDBETWEEN(1,6)+0.03</f>
        <v>1.03</v>
      </c>
      <c r="AK8">
        <f ca="1">IF(AND(AJ8&lt;AJ6,AJ8&lt;AJ7,AJ8&lt;AJ9),0,AJ8)</f>
        <v>0</v>
      </c>
    </row>
    <row r="9" spans="1:43" x14ac:dyDescent="0.25">
      <c r="A9" s="2">
        <v>8</v>
      </c>
      <c r="B9">
        <v>15</v>
      </c>
      <c r="C9">
        <v>15</v>
      </c>
      <c r="D9">
        <v>12</v>
      </c>
      <c r="E9">
        <v>12</v>
      </c>
      <c r="F9">
        <v>9</v>
      </c>
      <c r="G9">
        <v>8</v>
      </c>
      <c r="H9" s="51">
        <f t="shared" si="0"/>
        <v>11.833333333333334</v>
      </c>
      <c r="I9" s="51">
        <f t="shared" si="1"/>
        <v>2.6718699236468995</v>
      </c>
      <c r="N9">
        <f ca="1">RANDBETWEEN(1,6)+0.04</f>
        <v>4.04</v>
      </c>
      <c r="O9">
        <f ca="1">IF(AND(N9&lt;N6,N9&lt;N7,N9&lt;N8),0,N9)</f>
        <v>4.04</v>
      </c>
      <c r="P9" s="3">
        <f ca="1">RANDBETWEEN(1,6)+0.04</f>
        <v>3.04</v>
      </c>
      <c r="Q9" s="5">
        <f ca="1">IF(AND(P9&lt;P6,P9&lt;P7,P9&lt;P8),0,P9)</f>
        <v>3.04</v>
      </c>
      <c r="R9">
        <f ca="1">RANDBETWEEN(1,6)+0.04</f>
        <v>6.04</v>
      </c>
      <c r="S9">
        <f ca="1">IF(AND(R9&lt;R6,R9&lt;R7,R9&lt;R8),0,R9)</f>
        <v>6.04</v>
      </c>
      <c r="T9">
        <f ca="1">RANDBETWEEN(1,6)+0.04</f>
        <v>5.04</v>
      </c>
      <c r="U9">
        <f ca="1">IF(AND(T9&lt;T6,T9&lt;T7,T9&lt;T8),0,T9)</f>
        <v>5.04</v>
      </c>
      <c r="V9" s="3">
        <f ca="1">RANDBETWEEN(1,6)+0.04</f>
        <v>2.04</v>
      </c>
      <c r="W9" s="5">
        <f ca="1">IF(AND(V9&lt;V6,V9&lt;V7,V9&lt;V8),0,V9)</f>
        <v>0</v>
      </c>
      <c r="X9">
        <f ca="1">RANDBETWEEN(1,6)+0.04</f>
        <v>3.04</v>
      </c>
      <c r="Y9">
        <f ca="1">IF(AND(X9&lt;X6,X9&lt;X7,X9&lt;X8),0,X9)</f>
        <v>3.04</v>
      </c>
      <c r="Z9">
        <f ca="1">RANDBETWEEN(1,6)+0.04</f>
        <v>5.04</v>
      </c>
      <c r="AA9">
        <f ca="1">IF(AND(Z9&lt;Z6,Z9&lt;Z7,Z9&lt;Z8),0,Z9)</f>
        <v>5.04</v>
      </c>
      <c r="AB9" s="3">
        <f ca="1">RANDBETWEEN(1,6)+0.04</f>
        <v>4.04</v>
      </c>
      <c r="AC9" s="5">
        <f ca="1">IF(AND(AB9&lt;AB6,AB9&lt;AB7,AB9&lt;AB8),0,AB9)</f>
        <v>4.04</v>
      </c>
      <c r="AD9">
        <f ca="1">RANDBETWEEN(1,6)+0.04</f>
        <v>5.04</v>
      </c>
      <c r="AE9">
        <f ca="1">IF(AND(AD9&lt;AD6,AD9&lt;AD7,AD9&lt;AD8),0,AD9)</f>
        <v>5.04</v>
      </c>
      <c r="AF9">
        <f ca="1">RANDBETWEEN(1,6)+0.04</f>
        <v>1.04</v>
      </c>
      <c r="AG9">
        <f ca="1">IF(AND(AF9&lt;AF6,AF9&lt;AF7,AF9&lt;AF8),0,AF9)</f>
        <v>0</v>
      </c>
      <c r="AH9" s="3">
        <f ca="1">RANDBETWEEN(1,6)+0.04</f>
        <v>3.04</v>
      </c>
      <c r="AI9" s="5">
        <f ca="1">IF(AND(AH9&lt;AH6,AH9&lt;AH7,AH9&lt;AH8),0,AH9)</f>
        <v>3.04</v>
      </c>
      <c r="AJ9">
        <f ca="1">RANDBETWEEN(1,6)+0.04</f>
        <v>3.04</v>
      </c>
      <c r="AK9">
        <f ca="1">IF(AND(AJ9&lt;AJ6,AJ9&lt;AJ7,AJ9&lt;AJ8),0,AJ9)</f>
        <v>3.04</v>
      </c>
    </row>
    <row r="10" spans="1:43" x14ac:dyDescent="0.25">
      <c r="A10" s="2">
        <v>9</v>
      </c>
      <c r="B10">
        <v>15</v>
      </c>
      <c r="C10">
        <v>15</v>
      </c>
      <c r="D10">
        <v>12</v>
      </c>
      <c r="E10">
        <v>11</v>
      </c>
      <c r="F10">
        <v>10</v>
      </c>
      <c r="G10">
        <v>8</v>
      </c>
      <c r="H10" s="51">
        <f t="shared" si="0"/>
        <v>11.833333333333334</v>
      </c>
      <c r="I10" s="51">
        <f t="shared" si="1"/>
        <v>2.5440562537456248</v>
      </c>
      <c r="N10" s="41">
        <f ca="1">RANDBETWEEN(1,6)+0.01</f>
        <v>6.01</v>
      </c>
      <c r="O10" s="43">
        <f ca="1">IF(AND(N10&lt;N11,N10&lt;N12,N10&lt;N13),0,N10)</f>
        <v>6.01</v>
      </c>
      <c r="P10">
        <f ca="1">RANDBETWEEN(1,6)+0.01</f>
        <v>6.01</v>
      </c>
      <c r="Q10">
        <f ca="1">IF(AND(P10&lt;P11,P10&lt;P12,P10&lt;P13),0,P10)</f>
        <v>6.01</v>
      </c>
      <c r="R10" s="41">
        <f ca="1">RANDBETWEEN(1,6)+0.01</f>
        <v>4.01</v>
      </c>
      <c r="S10" s="43">
        <f ca="1">IF(AND(R10&lt;R11,R10&lt;R12,R10&lt;R13),0,R10)</f>
        <v>4.01</v>
      </c>
      <c r="T10" s="41">
        <f ca="1">RANDBETWEEN(1,6)+0.01</f>
        <v>4.01</v>
      </c>
      <c r="U10" s="43">
        <f ca="1">IF(AND(T10&lt;T11,T10&lt;T12,T10&lt;T13),0,T10)</f>
        <v>4.01</v>
      </c>
      <c r="V10">
        <f ca="1">RANDBETWEEN(1,6)+0.01</f>
        <v>3.01</v>
      </c>
      <c r="W10">
        <f ca="1">IF(AND(V10&lt;V11,V10&lt;V12,V10&lt;V13),0,V10)</f>
        <v>3.01</v>
      </c>
      <c r="X10" s="41">
        <f ca="1">RANDBETWEEN(1,6)+0.01</f>
        <v>6.01</v>
      </c>
      <c r="Y10" s="43">
        <f ca="1">IF(AND(X10&lt;X11,X10&lt;X12,X10&lt;X13),0,X10)</f>
        <v>6.01</v>
      </c>
      <c r="Z10" s="41">
        <f ca="1">RANDBETWEEN(1,6)+0.01</f>
        <v>3.01</v>
      </c>
      <c r="AA10" s="43">
        <f ca="1">IF(AND(Z10&lt;Z11,Z10&lt;Z12,Z10&lt;Z13),0,Z10)</f>
        <v>0</v>
      </c>
      <c r="AB10">
        <f ca="1">RANDBETWEEN(1,6)+0.01</f>
        <v>5.01</v>
      </c>
      <c r="AC10">
        <f ca="1">IF(AND(AB10&lt;AB11,AB10&lt;AB12,AB10&lt;AB13),0,AB10)</f>
        <v>5.01</v>
      </c>
      <c r="AD10" s="41">
        <f ca="1">RANDBETWEEN(1,6)+0.01</f>
        <v>6.01</v>
      </c>
      <c r="AE10" s="43">
        <f ca="1">IF(AND(AD10&lt;AD11,AD10&lt;AD12,AD10&lt;AD13),0,AD10)</f>
        <v>6.01</v>
      </c>
      <c r="AF10" s="41">
        <f ca="1">RANDBETWEEN(1,6)+0.01</f>
        <v>4.01</v>
      </c>
      <c r="AG10" s="43">
        <f ca="1">IF(AND(AF10&lt;AF11,AF10&lt;AF12,AF10&lt;AF13),0,AF10)</f>
        <v>4.01</v>
      </c>
      <c r="AH10">
        <f ca="1">RANDBETWEEN(1,6)+0.01</f>
        <v>2.0099999999999998</v>
      </c>
      <c r="AI10">
        <f ca="1">IF(AND(AH10&lt;AH11,AH10&lt;AH12,AH10&lt;AH13),0,AH10)</f>
        <v>0</v>
      </c>
      <c r="AJ10" s="41">
        <f ca="1">RANDBETWEEN(1,6)+0.01</f>
        <v>1.01</v>
      </c>
      <c r="AK10" s="43">
        <f ca="1">IF(AND(AJ10&lt;AJ11,AJ10&lt;AJ12,AJ10&lt;AJ13),0,AJ10)</f>
        <v>0</v>
      </c>
      <c r="AL10" s="41">
        <f ca="1">RANDBETWEEN(1,6)+0.01</f>
        <v>1.01</v>
      </c>
      <c r="AM10" s="43">
        <f ca="1">IF(AND(AL10&lt;AL11,AL10&lt;AL12,AL10&lt;AL13),0,AL10)</f>
        <v>0</v>
      </c>
      <c r="AN10">
        <f ca="1">RANDBETWEEN(1,6)+0.01</f>
        <v>4.01</v>
      </c>
      <c r="AO10">
        <f ca="1">IF(AND(AN10&lt;AN11,AN10&lt;AN12,AN10&lt;AN13),0,AN10)</f>
        <v>4.01</v>
      </c>
      <c r="AP10" s="41">
        <f ca="1">RANDBETWEEN(1,6)+0.01</f>
        <v>1.01</v>
      </c>
      <c r="AQ10" s="43">
        <f ca="1">IF(AND(AP10&lt;AP11,AP10&lt;AP12,AP10&lt;AP13),0,AP10)</f>
        <v>0</v>
      </c>
    </row>
    <row r="11" spans="1:43" x14ac:dyDescent="0.25">
      <c r="A11" s="2">
        <v>10</v>
      </c>
      <c r="B11">
        <v>15</v>
      </c>
      <c r="C11">
        <v>15</v>
      </c>
      <c r="D11">
        <v>12</v>
      </c>
      <c r="E11">
        <v>11</v>
      </c>
      <c r="F11">
        <v>9</v>
      </c>
      <c r="G11">
        <v>9</v>
      </c>
      <c r="H11" s="51">
        <f t="shared" si="0"/>
        <v>11.833333333333334</v>
      </c>
      <c r="I11" s="51">
        <f t="shared" si="1"/>
        <v>2.4776781245530843</v>
      </c>
      <c r="N11" s="1">
        <f ca="1">RANDBETWEEN(1,6)+0.02</f>
        <v>3.02</v>
      </c>
      <c r="O11" s="2">
        <f ca="1">IF(AND(N11&lt;N10,N11&lt;N12,N11&lt;N13),0,N11)</f>
        <v>3.02</v>
      </c>
      <c r="P11">
        <f ca="1">RANDBETWEEN(1,6)+0.02</f>
        <v>4.0199999999999996</v>
      </c>
      <c r="Q11">
        <f ca="1">IF(AND(P11&lt;P10,P11&lt;P12,P11&lt;P13),0,P11)</f>
        <v>0</v>
      </c>
      <c r="R11" s="1">
        <f ca="1">RANDBETWEEN(1,6)+0.02</f>
        <v>1.02</v>
      </c>
      <c r="S11" s="2">
        <f ca="1">IF(AND(R11&lt;R10,R11&lt;R12,R11&lt;R13),0,R11)</f>
        <v>0</v>
      </c>
      <c r="T11" s="1">
        <f ca="1">RANDBETWEEN(1,6)+0.02</f>
        <v>6.02</v>
      </c>
      <c r="U11" s="2">
        <f ca="1">IF(AND(T11&lt;T10,T11&lt;T12,T11&lt;T13),0,T11)</f>
        <v>6.02</v>
      </c>
      <c r="V11">
        <f ca="1">RANDBETWEEN(1,6)+0.02</f>
        <v>3.02</v>
      </c>
      <c r="W11">
        <f ca="1">IF(AND(V11&lt;V10,V11&lt;V12,V11&lt;V13),0,V11)</f>
        <v>3.02</v>
      </c>
      <c r="X11" s="1">
        <f ca="1">RANDBETWEEN(1,6)+0.02</f>
        <v>1.02</v>
      </c>
      <c r="Y11" s="2">
        <f ca="1">IF(AND(X11&lt;X10,X11&lt;X12,X11&lt;X13),0,X11)</f>
        <v>0</v>
      </c>
      <c r="Z11" s="1">
        <f ca="1">RANDBETWEEN(1,6)+0.02</f>
        <v>4.0199999999999996</v>
      </c>
      <c r="AA11" s="2">
        <f ca="1">IF(AND(Z11&lt;Z10,Z11&lt;Z12,Z11&lt;Z13),0,Z11)</f>
        <v>4.0199999999999996</v>
      </c>
      <c r="AB11">
        <f ca="1">RANDBETWEEN(1,6)+0.02</f>
        <v>3.02</v>
      </c>
      <c r="AC11">
        <f ca="1">IF(AND(AB11&lt;AB10,AB11&lt;AB12,AB11&lt;AB13),0,AB11)</f>
        <v>0</v>
      </c>
      <c r="AD11" s="1">
        <f ca="1">RANDBETWEEN(1,6)+0.02</f>
        <v>3.02</v>
      </c>
      <c r="AE11" s="2">
        <f ca="1">IF(AND(AD11&lt;AD10,AD11&lt;AD12,AD11&lt;AD13),0,AD11)</f>
        <v>3.02</v>
      </c>
      <c r="AF11" s="1">
        <f ca="1">RANDBETWEEN(1,6)+0.02</f>
        <v>3.02</v>
      </c>
      <c r="AG11" s="2">
        <f ca="1">IF(AND(AF11&lt;AF10,AF11&lt;AF12,AF11&lt;AF13),0,AF11)</f>
        <v>3.02</v>
      </c>
      <c r="AH11">
        <f ca="1">RANDBETWEEN(1,6)+0.02</f>
        <v>3.02</v>
      </c>
      <c r="AI11">
        <f ca="1">IF(AND(AH11&lt;AH10,AH11&lt;AH12,AH11&lt;AH13),0,AH11)</f>
        <v>3.02</v>
      </c>
      <c r="AJ11" s="1">
        <f ca="1">RANDBETWEEN(1,6)+0.02</f>
        <v>2.02</v>
      </c>
      <c r="AK11" s="2">
        <f ca="1">IF(AND(AJ11&lt;AJ10,AJ11&lt;AJ12,AJ11&lt;AJ13),0,AJ11)</f>
        <v>2.02</v>
      </c>
      <c r="AL11" s="1">
        <f ca="1">RANDBETWEEN(1,6)+0.02</f>
        <v>2.02</v>
      </c>
      <c r="AM11" s="2">
        <f ca="1">IF(AND(AL11&lt;AL10,AL11&lt;AL12,AL11&lt;AL13),0,AL11)</f>
        <v>2.02</v>
      </c>
      <c r="AN11">
        <f ca="1">RANDBETWEEN(1,6)+0.02</f>
        <v>3.02</v>
      </c>
      <c r="AO11">
        <f ca="1">IF(AND(AN11&lt;AN10,AN11&lt;AN12,AN11&lt;AN13),0,AN11)</f>
        <v>0</v>
      </c>
      <c r="AP11" s="1">
        <f ca="1">RANDBETWEEN(1,6)+0.02</f>
        <v>1.02</v>
      </c>
      <c r="AQ11" s="2">
        <f ca="1">IF(AND(AP11&lt;AP10,AP11&lt;AP12,AP11&lt;AP13),0,AP11)</f>
        <v>1.02</v>
      </c>
    </row>
    <row r="12" spans="1:43" x14ac:dyDescent="0.25">
      <c r="A12" s="2">
        <v>11</v>
      </c>
      <c r="B12">
        <v>15</v>
      </c>
      <c r="C12">
        <v>15</v>
      </c>
      <c r="D12">
        <v>12</v>
      </c>
      <c r="E12">
        <v>10</v>
      </c>
      <c r="F12">
        <v>10</v>
      </c>
      <c r="G12">
        <v>9</v>
      </c>
      <c r="H12" s="51">
        <f t="shared" si="0"/>
        <v>11.833333333333334</v>
      </c>
      <c r="I12" s="51">
        <f t="shared" si="1"/>
        <v>2.4094720491334933</v>
      </c>
      <c r="N12" s="1">
        <f ca="1">RANDBETWEEN(1,6)+0.03</f>
        <v>1.03</v>
      </c>
      <c r="O12" s="2">
        <f ca="1">IF(AND(N12&lt;N10,N12&lt;N11,N12&lt;N13),0,N12)</f>
        <v>0</v>
      </c>
      <c r="P12">
        <f ca="1">RANDBETWEEN(1,6)+0.03</f>
        <v>5.03</v>
      </c>
      <c r="Q12">
        <f ca="1">IF(AND(P12&lt;P10,P12&lt;P11,P12&lt;P13),0,P12)</f>
        <v>5.03</v>
      </c>
      <c r="R12" s="1">
        <f ca="1">RANDBETWEEN(1,6)+0.03</f>
        <v>2.0299999999999998</v>
      </c>
      <c r="S12" s="2">
        <f ca="1">IF(AND(R12&lt;R10,R12&lt;R11,R12&lt;R13),0,R12)</f>
        <v>2.0299999999999998</v>
      </c>
      <c r="T12" s="1">
        <f ca="1">RANDBETWEEN(1,6)+0.03</f>
        <v>3.03</v>
      </c>
      <c r="U12" s="2">
        <f ca="1">IF(AND(T12&lt;T10,T12&lt;T11,T12&lt;T13),0,T12)</f>
        <v>0</v>
      </c>
      <c r="V12">
        <f ca="1">RANDBETWEEN(1,6)+0.03</f>
        <v>3.03</v>
      </c>
      <c r="W12">
        <f ca="1">IF(AND(V12&lt;V10,V12&lt;V11,V12&lt;V13),0,V12)</f>
        <v>3.03</v>
      </c>
      <c r="X12" s="1">
        <f ca="1">RANDBETWEEN(1,6)+0.03</f>
        <v>2.0299999999999998</v>
      </c>
      <c r="Y12" s="2">
        <f ca="1">IF(AND(X12&lt;X10,X12&lt;X11,X12&lt;X13),0,X12)</f>
        <v>2.0299999999999998</v>
      </c>
      <c r="Z12" s="1">
        <f ca="1">RANDBETWEEN(1,6)+0.03</f>
        <v>4.03</v>
      </c>
      <c r="AA12" s="2">
        <f ca="1">IF(AND(Z12&lt;Z10,Z12&lt;Z11,Z12&lt;Z13),0,Z12)</f>
        <v>4.03</v>
      </c>
      <c r="AB12">
        <f ca="1">RANDBETWEEN(1,6)+0.03</f>
        <v>5.03</v>
      </c>
      <c r="AC12">
        <f ca="1">IF(AND(AB12&lt;AB10,AB12&lt;AB11,AB12&lt;AB13),0,AB12)</f>
        <v>5.03</v>
      </c>
      <c r="AD12" s="1">
        <f ca="1">RANDBETWEEN(1,6)+0.03</f>
        <v>5.03</v>
      </c>
      <c r="AE12" s="2">
        <f ca="1">IF(AND(AD12&lt;AD10,AD12&lt;AD11,AD12&lt;AD13),0,AD12)</f>
        <v>5.03</v>
      </c>
      <c r="AF12" s="1">
        <f ca="1">RANDBETWEEN(1,6)+0.03</f>
        <v>2.0299999999999998</v>
      </c>
      <c r="AG12" s="2">
        <f ca="1">IF(AND(AF12&lt;AF10,AF12&lt;AF11,AF12&lt;AF13),0,AF12)</f>
        <v>0</v>
      </c>
      <c r="AH12">
        <f ca="1">RANDBETWEEN(1,6)+0.03</f>
        <v>6.03</v>
      </c>
      <c r="AI12">
        <f ca="1">IF(AND(AH12&lt;AH10,AH12&lt;AH11,AH12&lt;AH13),0,AH12)</f>
        <v>6.03</v>
      </c>
      <c r="AJ12" s="1">
        <f ca="1">RANDBETWEEN(1,6)+0.03</f>
        <v>4.03</v>
      </c>
      <c r="AK12" s="2">
        <f ca="1">IF(AND(AJ12&lt;AJ10,AJ12&lt;AJ11,AJ12&lt;AJ13),0,AJ12)</f>
        <v>4.03</v>
      </c>
      <c r="AL12" s="1">
        <f ca="1">RANDBETWEEN(1,6)+0.03</f>
        <v>3.03</v>
      </c>
      <c r="AM12" s="2">
        <f ca="1">IF(AND(AL12&lt;AL10,AL12&lt;AL11,AL12&lt;AL13),0,AL12)</f>
        <v>3.03</v>
      </c>
      <c r="AN12">
        <f ca="1">RANDBETWEEN(1,6)+0.03</f>
        <v>3.03</v>
      </c>
      <c r="AO12">
        <f ca="1">IF(AND(AN12&lt;AN10,AN12&lt;AN11,AN12&lt;AN13),0,AN12)</f>
        <v>3.03</v>
      </c>
      <c r="AP12" s="1">
        <f ca="1">RANDBETWEEN(1,6)+0.03</f>
        <v>4.03</v>
      </c>
      <c r="AQ12" s="2">
        <f ca="1">IF(AND(AP12&lt;AP10,AP12&lt;AP11,AP12&lt;AP13),0,AP12)</f>
        <v>4.03</v>
      </c>
    </row>
    <row r="13" spans="1:43" x14ac:dyDescent="0.25">
      <c r="A13" s="2">
        <v>12</v>
      </c>
      <c r="B13">
        <v>15</v>
      </c>
      <c r="C13">
        <v>15</v>
      </c>
      <c r="D13">
        <v>11</v>
      </c>
      <c r="E13">
        <v>11</v>
      </c>
      <c r="F13">
        <v>11</v>
      </c>
      <c r="G13">
        <v>8</v>
      </c>
      <c r="H13" s="51">
        <f t="shared" si="0"/>
        <v>11.833333333333334</v>
      </c>
      <c r="I13" s="51">
        <f t="shared" si="1"/>
        <v>2.4776781245530843</v>
      </c>
      <c r="N13" s="3">
        <f ca="1">RANDBETWEEN(1,6)+0.04</f>
        <v>2.04</v>
      </c>
      <c r="O13" s="5">
        <f ca="1">IF(AND(N13&lt;N10,N13&lt;N11,N13&lt;N12),0,N13)</f>
        <v>2.04</v>
      </c>
      <c r="P13">
        <f ca="1">RANDBETWEEN(1,6)+0.04</f>
        <v>4.04</v>
      </c>
      <c r="Q13">
        <f ca="1">IF(AND(P13&lt;P10,P13&lt;P11,P13&lt;P12),0,P13)</f>
        <v>4.04</v>
      </c>
      <c r="R13" s="3">
        <f ca="1">RANDBETWEEN(1,6)+0.04</f>
        <v>6.04</v>
      </c>
      <c r="S13" s="5">
        <f ca="1">IF(AND(R13&lt;R10,R13&lt;R11,R13&lt;R12),0,R13)</f>
        <v>6.04</v>
      </c>
      <c r="T13" s="3">
        <f ca="1">RANDBETWEEN(1,6)+0.04</f>
        <v>4.04</v>
      </c>
      <c r="U13" s="5">
        <f ca="1">IF(AND(T13&lt;T10,T13&lt;T11,T13&lt;T12),0,T13)</f>
        <v>4.04</v>
      </c>
      <c r="V13">
        <f ca="1">RANDBETWEEN(1,6)+0.04</f>
        <v>1.04</v>
      </c>
      <c r="W13">
        <f ca="1">IF(AND(V13&lt;V10,V13&lt;V11,V13&lt;V12),0,V13)</f>
        <v>0</v>
      </c>
      <c r="X13" s="3">
        <f ca="1">RANDBETWEEN(1,6)+0.04</f>
        <v>4.04</v>
      </c>
      <c r="Y13" s="5">
        <f ca="1">IF(AND(X13&lt;X10,X13&lt;X11,X13&lt;X12),0,X13)</f>
        <v>4.04</v>
      </c>
      <c r="Z13" s="3">
        <f ca="1">RANDBETWEEN(1,6)+0.04</f>
        <v>4.04</v>
      </c>
      <c r="AA13" s="5">
        <f ca="1">IF(AND(Z13&lt;Z10,Z13&lt;Z11,Z13&lt;Z12),0,Z13)</f>
        <v>4.04</v>
      </c>
      <c r="AB13">
        <f ca="1">RANDBETWEEN(1,6)+0.04</f>
        <v>5.04</v>
      </c>
      <c r="AC13">
        <f ca="1">IF(AND(AB13&lt;AB10,AB13&lt;AB11,AB13&lt;AB12),0,AB13)</f>
        <v>5.04</v>
      </c>
      <c r="AD13" s="3">
        <f ca="1">RANDBETWEEN(1,6)+0.04</f>
        <v>1.04</v>
      </c>
      <c r="AE13" s="5">
        <f ca="1">IF(AND(AD13&lt;AD10,AD13&lt;AD11,AD13&lt;AD12),0,AD13)</f>
        <v>0</v>
      </c>
      <c r="AF13" s="3">
        <f ca="1">RANDBETWEEN(1,6)+0.04</f>
        <v>2.04</v>
      </c>
      <c r="AG13" s="5">
        <f ca="1">IF(AND(AF13&lt;AF10,AF13&lt;AF11,AF13&lt;AF12),0,AF13)</f>
        <v>2.04</v>
      </c>
      <c r="AH13">
        <f ca="1">RANDBETWEEN(1,6)+0.04</f>
        <v>5.04</v>
      </c>
      <c r="AI13">
        <f ca="1">IF(AND(AH13&lt;AH10,AH13&lt;AH11,AH13&lt;AH12),0,AH13)</f>
        <v>5.04</v>
      </c>
      <c r="AJ13" s="3">
        <f ca="1">RANDBETWEEN(1,6)+0.04</f>
        <v>5.04</v>
      </c>
      <c r="AK13" s="5">
        <f ca="1">IF(AND(AJ13&lt;AJ10,AJ13&lt;AJ11,AJ13&lt;AJ12),0,AJ13)</f>
        <v>5.04</v>
      </c>
      <c r="AL13" s="3">
        <f ca="1">RANDBETWEEN(1,6)+0.04</f>
        <v>2.04</v>
      </c>
      <c r="AM13" s="5">
        <f ca="1">IF(AND(AL13&lt;AL10,AL13&lt;AL11,AL13&lt;AL12),0,AL13)</f>
        <v>2.04</v>
      </c>
      <c r="AN13">
        <f ca="1">RANDBETWEEN(1,6)+0.04</f>
        <v>6.04</v>
      </c>
      <c r="AO13">
        <f ca="1">IF(AND(AN13&lt;AN10,AN13&lt;AN11,AN13&lt;AN12),0,AN13)</f>
        <v>6.04</v>
      </c>
      <c r="AP13" s="3">
        <f ca="1">RANDBETWEEN(1,6)+0.04</f>
        <v>5.04</v>
      </c>
      <c r="AQ13" s="5">
        <f ca="1">IF(AND(AP13&lt;AP10,AP13&lt;AP11,AP13&lt;AP12),0,AP13)</f>
        <v>5.04</v>
      </c>
    </row>
    <row r="14" spans="1:43" x14ac:dyDescent="0.25">
      <c r="A14" s="2">
        <v>13</v>
      </c>
      <c r="B14">
        <v>15</v>
      </c>
      <c r="C14">
        <v>15</v>
      </c>
      <c r="D14">
        <v>11</v>
      </c>
      <c r="E14">
        <v>11</v>
      </c>
      <c r="F14">
        <v>10</v>
      </c>
      <c r="G14">
        <v>9</v>
      </c>
      <c r="H14" s="51">
        <f t="shared" si="0"/>
        <v>11.833333333333334</v>
      </c>
      <c r="I14" s="51">
        <f t="shared" si="1"/>
        <v>2.3392781412697001</v>
      </c>
      <c r="N14">
        <f ca="1">RANDBETWEEN(1,6)+0.01</f>
        <v>5.01</v>
      </c>
      <c r="O14">
        <f ca="1">IF(AND(N14&lt;N15,N14&lt;N16,N14&lt;N17),0,N14)</f>
        <v>5.01</v>
      </c>
      <c r="P14" s="41">
        <f ca="1">RANDBETWEEN(1,6)+0.01</f>
        <v>3.01</v>
      </c>
      <c r="Q14" s="43">
        <f ca="1">IF(AND(P14&lt;P15,P14&lt;P16,P14&lt;P17),0,P14)</f>
        <v>3.01</v>
      </c>
      <c r="R14">
        <f ca="1">RANDBETWEEN(1,6)+0.01</f>
        <v>3.01</v>
      </c>
      <c r="S14">
        <f ca="1">IF(AND(R14&lt;R15,R14&lt;R16,R14&lt;R17),0,R14)</f>
        <v>0</v>
      </c>
      <c r="T14">
        <f ca="1">RANDBETWEEN(1,6)+0.01</f>
        <v>3.01</v>
      </c>
      <c r="U14">
        <f ca="1">IF(AND(T14&lt;T15,T14&lt;T16,T14&lt;T17),0,T14)</f>
        <v>3.01</v>
      </c>
      <c r="V14" s="41">
        <f ca="1">RANDBETWEEN(1,6)+0.01</f>
        <v>4.01</v>
      </c>
      <c r="W14" s="43">
        <f ca="1">IF(AND(V14&lt;V15,V14&lt;V16,V14&lt;V17),0,V14)</f>
        <v>4.01</v>
      </c>
      <c r="X14">
        <f ca="1">RANDBETWEEN(1,6)+0.01</f>
        <v>1.01</v>
      </c>
      <c r="Y14">
        <f ca="1">IF(AND(X14&lt;X15,X14&lt;X16,X14&lt;X17),0,X14)</f>
        <v>0</v>
      </c>
      <c r="Z14">
        <f ca="1">RANDBETWEEN(1,6)+0.01</f>
        <v>1.01</v>
      </c>
      <c r="AA14">
        <f ca="1">IF(AND(Z14&lt;Z15,Z14&lt;Z16,Z14&lt;Z17),0,Z14)</f>
        <v>0</v>
      </c>
      <c r="AB14" s="41">
        <f ca="1">RANDBETWEEN(1,6)+0.01</f>
        <v>2.0099999999999998</v>
      </c>
      <c r="AC14" s="43">
        <f ca="1">IF(AND(AB14&lt;AB15,AB14&lt;AB16,AB14&lt;AB17),0,AB14)</f>
        <v>0</v>
      </c>
      <c r="AD14">
        <f ca="1">RANDBETWEEN(1,6)+0.01</f>
        <v>4.01</v>
      </c>
      <c r="AE14">
        <f ca="1">IF(AND(AD14&lt;AD15,AD14&lt;AD16,AD14&lt;AD17),0,AD14)</f>
        <v>4.01</v>
      </c>
      <c r="AF14">
        <f ca="1">RANDBETWEEN(1,6)+0.01</f>
        <v>1.01</v>
      </c>
      <c r="AG14">
        <f ca="1">IF(AND(AF14&lt;AF15,AF14&lt;AF16,AF14&lt;AF17),0,AF14)</f>
        <v>0</v>
      </c>
      <c r="AH14" s="41">
        <f ca="1">RANDBETWEEN(1,6)+0.01</f>
        <v>1.01</v>
      </c>
      <c r="AI14" s="43">
        <f ca="1">IF(AND(AH14&lt;AH15,AH14&lt;AH16,AH14&lt;AH17),0,AH14)</f>
        <v>0</v>
      </c>
      <c r="AJ14">
        <f ca="1">RANDBETWEEN(1,6)+0.01</f>
        <v>6.01</v>
      </c>
      <c r="AK14">
        <f ca="1">IF(AND(AJ14&lt;AJ15,AJ14&lt;AJ16,AJ14&lt;AJ17),0,AJ14)</f>
        <v>6.01</v>
      </c>
      <c r="AL14">
        <f ca="1">RANDBETWEEN(1,6)+0.01</f>
        <v>5.01</v>
      </c>
      <c r="AM14">
        <f ca="1">IF(AND(AL14&lt;AL15,AL14&lt;AL16,AL14&lt;AL17),0,AL14)</f>
        <v>5.01</v>
      </c>
      <c r="AN14" s="41">
        <f ca="1">RANDBETWEEN(1,6)+0.01</f>
        <v>3.01</v>
      </c>
      <c r="AO14" s="43">
        <f ca="1">IF(AND(AN14&lt;AN15,AN14&lt;AN16,AN14&lt;AN17),0,AN14)</f>
        <v>0</v>
      </c>
      <c r="AP14">
        <f ca="1">RANDBETWEEN(1,6)+0.01</f>
        <v>6.01</v>
      </c>
      <c r="AQ14">
        <f ca="1">IF(AND(AP14&lt;AP15,AP14&lt;AP16,AP14&lt;AP17),0,AP14)</f>
        <v>6.01</v>
      </c>
    </row>
    <row r="15" spans="1:43" x14ac:dyDescent="0.25">
      <c r="A15" s="2">
        <v>14</v>
      </c>
      <c r="B15">
        <v>15</v>
      </c>
      <c r="C15">
        <v>15</v>
      </c>
      <c r="D15">
        <v>11</v>
      </c>
      <c r="E15">
        <v>10</v>
      </c>
      <c r="F15">
        <v>10</v>
      </c>
      <c r="G15">
        <v>10</v>
      </c>
      <c r="H15" s="51">
        <f t="shared" si="0"/>
        <v>11.833333333333334</v>
      </c>
      <c r="I15" s="51">
        <f t="shared" si="1"/>
        <v>2.2669117514559072</v>
      </c>
      <c r="N15">
        <f ca="1">RANDBETWEEN(1,6)+0.02</f>
        <v>5.0199999999999996</v>
      </c>
      <c r="O15">
        <f ca="1">IF(AND(N15&lt;N14,N15&lt;N16,N15&lt;N17),0,N15)</f>
        <v>5.0199999999999996</v>
      </c>
      <c r="P15" s="1">
        <f ca="1">RANDBETWEEN(1,6)+0.02</f>
        <v>2.02</v>
      </c>
      <c r="Q15" s="2">
        <f ca="1">IF(AND(P15&lt;P14,P15&lt;P16,P15&lt;P17),0,P15)</f>
        <v>0</v>
      </c>
      <c r="R15">
        <f ca="1">RANDBETWEEN(1,6)+0.02</f>
        <v>5.0199999999999996</v>
      </c>
      <c r="S15">
        <f ca="1">IF(AND(R15&lt;R14,R15&lt;R16,R15&lt;R17),0,R15)</f>
        <v>5.0199999999999996</v>
      </c>
      <c r="T15">
        <f ca="1">RANDBETWEEN(1,6)+0.02</f>
        <v>4.0199999999999996</v>
      </c>
      <c r="U15">
        <f ca="1">IF(AND(T15&lt;T14,T15&lt;T16,T15&lt;T17),0,T15)</f>
        <v>4.0199999999999996</v>
      </c>
      <c r="V15" s="1">
        <f ca="1">RANDBETWEEN(1,6)+0.02</f>
        <v>1.02</v>
      </c>
      <c r="W15" s="2">
        <f ca="1">IF(AND(V15&lt;V14,V15&lt;V16,V15&lt;V17),0,V15)</f>
        <v>0</v>
      </c>
      <c r="X15">
        <f ca="1">RANDBETWEEN(1,6)+0.02</f>
        <v>4.0199999999999996</v>
      </c>
      <c r="Y15">
        <f ca="1">IF(AND(X15&lt;X14,X15&lt;X16,X15&lt;X17),0,X15)</f>
        <v>4.0199999999999996</v>
      </c>
      <c r="Z15">
        <f ca="1">RANDBETWEEN(1,6)+0.02</f>
        <v>2.02</v>
      </c>
      <c r="AA15">
        <f ca="1">IF(AND(Z15&lt;Z14,Z15&lt;Z16,Z15&lt;Z17),0,Z15)</f>
        <v>2.02</v>
      </c>
      <c r="AB15" s="1">
        <f ca="1">RANDBETWEEN(1,6)+0.02</f>
        <v>3.02</v>
      </c>
      <c r="AC15" s="2">
        <f ca="1">IF(AND(AB15&lt;AB14,AB15&lt;AB16,AB15&lt;AB17),0,AB15)</f>
        <v>3.02</v>
      </c>
      <c r="AD15">
        <f ca="1">RANDBETWEEN(1,6)+0.02</f>
        <v>4.0199999999999996</v>
      </c>
      <c r="AE15">
        <f ca="1">IF(AND(AD15&lt;AD14,AD15&lt;AD16,AD15&lt;AD17),0,AD15)</f>
        <v>4.0199999999999996</v>
      </c>
      <c r="AF15">
        <f ca="1">RANDBETWEEN(1,6)+0.02</f>
        <v>1.02</v>
      </c>
      <c r="AG15">
        <f ca="1">IF(AND(AF15&lt;AF14,AF15&lt;AF16,AF15&lt;AF17),0,AF15)</f>
        <v>1.02</v>
      </c>
      <c r="AH15" s="1">
        <f ca="1">RANDBETWEEN(1,6)+0.02</f>
        <v>4.0199999999999996</v>
      </c>
      <c r="AI15" s="2">
        <f ca="1">IF(AND(AH15&lt;AH14,AH15&lt;AH16,AH15&lt;AH17),0,AH15)</f>
        <v>4.0199999999999996</v>
      </c>
      <c r="AJ15">
        <f ca="1">RANDBETWEEN(1,6)+0.02</f>
        <v>1.02</v>
      </c>
      <c r="AK15">
        <f ca="1">IF(AND(AJ15&lt;AJ14,AJ15&lt;AJ16,AJ15&lt;AJ17),0,AJ15)</f>
        <v>0</v>
      </c>
      <c r="AL15">
        <f ca="1">RANDBETWEEN(1,6)+0.02</f>
        <v>1.02</v>
      </c>
      <c r="AM15">
        <f ca="1">IF(AND(AL15&lt;AL14,AL15&lt;AL16,AL15&lt;AL17),0,AL15)</f>
        <v>0</v>
      </c>
      <c r="AN15" s="1">
        <f ca="1">RANDBETWEEN(1,6)+0.02</f>
        <v>5.0199999999999996</v>
      </c>
      <c r="AO15" s="2">
        <f ca="1">IF(AND(AN15&lt;AN14,AN15&lt;AN16,AN15&lt;AN17),0,AN15)</f>
        <v>5.0199999999999996</v>
      </c>
      <c r="AP15">
        <f ca="1">RANDBETWEEN(1,6)+0.02</f>
        <v>4.0199999999999996</v>
      </c>
      <c r="AQ15">
        <f ca="1">IF(AND(AP15&lt;AP14,AP15&lt;AP16,AP15&lt;AP17),0,AP15)</f>
        <v>4.0199999999999996</v>
      </c>
    </row>
    <row r="16" spans="1:43" x14ac:dyDescent="0.25">
      <c r="A16" s="2">
        <v>15</v>
      </c>
      <c r="B16">
        <v>15</v>
      </c>
      <c r="C16">
        <v>14</v>
      </c>
      <c r="D16">
        <v>14</v>
      </c>
      <c r="E16">
        <v>12</v>
      </c>
      <c r="F16">
        <v>8</v>
      </c>
      <c r="G16">
        <v>8</v>
      </c>
      <c r="H16" s="51">
        <f t="shared" si="0"/>
        <v>11.833333333333334</v>
      </c>
      <c r="I16" s="51">
        <f t="shared" si="1"/>
        <v>2.8528737947706149</v>
      </c>
      <c r="N16">
        <f ca="1">RANDBETWEEN(1,6)+0.03</f>
        <v>1.03</v>
      </c>
      <c r="O16">
        <f ca="1">IF(AND(N16&lt;N14,N16&lt;N15,N16&lt;N17),0,N16)</f>
        <v>0</v>
      </c>
      <c r="P16" s="1">
        <f ca="1">RANDBETWEEN(1,6)+0.03</f>
        <v>4.03</v>
      </c>
      <c r="Q16" s="2">
        <f ca="1">IF(AND(P16&lt;P14,P16&lt;P15,P16&lt;P17),0,P16)</f>
        <v>4.03</v>
      </c>
      <c r="R16">
        <f ca="1">RANDBETWEEN(1,6)+0.03</f>
        <v>4.03</v>
      </c>
      <c r="S16">
        <f ca="1">IF(AND(R16&lt;R14,R16&lt;R15,R16&lt;R17),0,R16)</f>
        <v>4.03</v>
      </c>
      <c r="T16">
        <f ca="1">RANDBETWEEN(1,6)+0.03</f>
        <v>2.0299999999999998</v>
      </c>
      <c r="U16">
        <f ca="1">IF(AND(T16&lt;T14,T16&lt;T15,T16&lt;T17),0,T16)</f>
        <v>2.0299999999999998</v>
      </c>
      <c r="V16" s="1">
        <f ca="1">RANDBETWEEN(1,6)+0.03</f>
        <v>1.03</v>
      </c>
      <c r="W16" s="2">
        <f ca="1">IF(AND(V16&lt;V14,V16&lt;V15,V16&lt;V17),0,V16)</f>
        <v>1.03</v>
      </c>
      <c r="X16">
        <f ca="1">RANDBETWEEN(1,6)+0.03</f>
        <v>2.0299999999999998</v>
      </c>
      <c r="Y16">
        <f ca="1">IF(AND(X16&lt;X14,X16&lt;X15,X16&lt;X17),0,X16)</f>
        <v>2.0299999999999998</v>
      </c>
      <c r="Z16">
        <f ca="1">RANDBETWEEN(1,6)+0.03</f>
        <v>2.0299999999999998</v>
      </c>
      <c r="AA16">
        <f ca="1">IF(AND(Z16&lt;Z14,Z16&lt;Z15,Z16&lt;Z17),0,Z16)</f>
        <v>2.0299999999999998</v>
      </c>
      <c r="AB16" s="1">
        <f ca="1">RANDBETWEEN(1,6)+0.03</f>
        <v>3.03</v>
      </c>
      <c r="AC16" s="2">
        <f ca="1">IF(AND(AB16&lt;AB14,AB16&lt;AB15,AB16&lt;AB17),0,AB16)</f>
        <v>3.03</v>
      </c>
      <c r="AD16">
        <f ca="1">RANDBETWEEN(1,6)+0.03</f>
        <v>2.0299999999999998</v>
      </c>
      <c r="AE16">
        <f ca="1">IF(AND(AD16&lt;AD14,AD16&lt;AD15,AD16&lt;AD17),0,AD16)</f>
        <v>0</v>
      </c>
      <c r="AF16">
        <f ca="1">RANDBETWEEN(1,6)+0.03</f>
        <v>6.03</v>
      </c>
      <c r="AG16">
        <f ca="1">IF(AND(AF16&lt;AF14,AF16&lt;AF15,AF16&lt;AF17),0,AF16)</f>
        <v>6.03</v>
      </c>
      <c r="AH16" s="1">
        <f ca="1">RANDBETWEEN(1,6)+0.03</f>
        <v>6.03</v>
      </c>
      <c r="AI16" s="2">
        <f ca="1">IF(AND(AH16&lt;AH14,AH16&lt;AH15,AH16&lt;AH17),0,AH16)</f>
        <v>6.03</v>
      </c>
      <c r="AJ16">
        <f ca="1">RANDBETWEEN(1,6)+0.03</f>
        <v>3.03</v>
      </c>
      <c r="AK16">
        <f ca="1">IF(AND(AJ16&lt;AJ14,AJ16&lt;AJ15,AJ16&lt;AJ17),0,AJ16)</f>
        <v>3.03</v>
      </c>
      <c r="AL16">
        <f ca="1">RANDBETWEEN(1,6)+0.03</f>
        <v>6.03</v>
      </c>
      <c r="AM16">
        <f ca="1">IF(AND(AL16&lt;AL14,AL16&lt;AL15,AL16&lt;AL17),0,AL16)</f>
        <v>6.03</v>
      </c>
      <c r="AN16" s="1">
        <f ca="1">RANDBETWEEN(1,6)+0.03</f>
        <v>6.03</v>
      </c>
      <c r="AO16" s="2">
        <f ca="1">IF(AND(AN16&lt;AN14,AN16&lt;AN15,AN16&lt;AN17),0,AN16)</f>
        <v>6.03</v>
      </c>
      <c r="AP16">
        <f ca="1">RANDBETWEEN(1,6)+0.03</f>
        <v>4.03</v>
      </c>
      <c r="AQ16">
        <f ca="1">IF(AND(AP16&lt;AP14,AP16&lt;AP15,AP16&lt;AP17),0,AP16)</f>
        <v>4.03</v>
      </c>
    </row>
    <row r="17" spans="1:64" x14ac:dyDescent="0.25">
      <c r="A17" s="2">
        <v>16</v>
      </c>
      <c r="B17">
        <v>15</v>
      </c>
      <c r="C17">
        <v>14</v>
      </c>
      <c r="D17">
        <v>14</v>
      </c>
      <c r="E17">
        <v>11</v>
      </c>
      <c r="F17">
        <v>9</v>
      </c>
      <c r="G17">
        <v>8</v>
      </c>
      <c r="H17" s="51">
        <f t="shared" si="0"/>
        <v>11.833333333333334</v>
      </c>
      <c r="I17" s="51">
        <f t="shared" si="1"/>
        <v>2.6718699236468995</v>
      </c>
      <c r="N17">
        <f ca="1">RANDBETWEEN(1,6)+0.04</f>
        <v>4.04</v>
      </c>
      <c r="O17">
        <f ca="1">IF(AND(N17&lt;N14,N17&lt;N15,N17&lt;N16),0,N17)</f>
        <v>4.04</v>
      </c>
      <c r="P17" s="3">
        <f ca="1">RANDBETWEEN(1,6)+0.04</f>
        <v>6.04</v>
      </c>
      <c r="Q17" s="5">
        <f ca="1">IF(AND(P17&lt;P14,P17&lt;P15,P17&lt;P16),0,P17)</f>
        <v>6.04</v>
      </c>
      <c r="R17">
        <f ca="1">RANDBETWEEN(1,6)+0.04</f>
        <v>3.04</v>
      </c>
      <c r="S17">
        <f ca="1">IF(AND(R17&lt;R14,R17&lt;R15,R17&lt;R16),0,R17)</f>
        <v>3.04</v>
      </c>
      <c r="T17">
        <f ca="1">RANDBETWEEN(1,6)+0.04</f>
        <v>1.04</v>
      </c>
      <c r="U17">
        <f ca="1">IF(AND(T17&lt;T14,T17&lt;T15,T17&lt;T16),0,T17)</f>
        <v>0</v>
      </c>
      <c r="V17" s="3">
        <f ca="1">RANDBETWEEN(1,6)+0.04</f>
        <v>1.04</v>
      </c>
      <c r="W17" s="5">
        <f ca="1">IF(AND(V17&lt;V14,V17&lt;V15,V17&lt;V16),0,V17)</f>
        <v>1.04</v>
      </c>
      <c r="X17">
        <f ca="1">RANDBETWEEN(1,6)+0.04</f>
        <v>1.04</v>
      </c>
      <c r="Y17">
        <f ca="1">IF(AND(X17&lt;X14,X17&lt;X15,X17&lt;X16),0,X17)</f>
        <v>1.04</v>
      </c>
      <c r="Z17">
        <f ca="1">RANDBETWEEN(1,6)+0.04</f>
        <v>3.04</v>
      </c>
      <c r="AA17">
        <f ca="1">IF(AND(Z17&lt;Z14,Z17&lt;Z15,Z17&lt;Z16),0,Z17)</f>
        <v>3.04</v>
      </c>
      <c r="AB17" s="3">
        <f ca="1">RANDBETWEEN(1,6)+0.04</f>
        <v>3.04</v>
      </c>
      <c r="AC17" s="5">
        <f ca="1">IF(AND(AB17&lt;AB14,AB17&lt;AB15,AB17&lt;AB16),0,AB17)</f>
        <v>3.04</v>
      </c>
      <c r="AD17">
        <f ca="1">RANDBETWEEN(1,6)+0.04</f>
        <v>6.04</v>
      </c>
      <c r="AE17">
        <f ca="1">IF(AND(AD17&lt;AD14,AD17&lt;AD15,AD17&lt;AD16),0,AD17)</f>
        <v>6.04</v>
      </c>
      <c r="AF17">
        <f ca="1">RANDBETWEEN(1,6)+0.04</f>
        <v>3.04</v>
      </c>
      <c r="AG17">
        <f ca="1">IF(AND(AF17&lt;AF14,AF17&lt;AF15,AF17&lt;AF16),0,AF17)</f>
        <v>3.04</v>
      </c>
      <c r="AH17" s="3">
        <f ca="1">RANDBETWEEN(1,6)+0.04</f>
        <v>4.04</v>
      </c>
      <c r="AI17" s="5">
        <f ca="1">IF(AND(AH17&lt;AH14,AH17&lt;AH15,AH17&lt;AH16),0,AH17)</f>
        <v>4.04</v>
      </c>
      <c r="AJ17">
        <f ca="1">RANDBETWEEN(1,6)+0.04</f>
        <v>2.04</v>
      </c>
      <c r="AK17">
        <f ca="1">IF(AND(AJ17&lt;AJ14,AJ17&lt;AJ15,AJ17&lt;AJ16),0,AJ17)</f>
        <v>2.04</v>
      </c>
      <c r="AL17">
        <f ca="1">RANDBETWEEN(1,6)+0.04</f>
        <v>6.04</v>
      </c>
      <c r="AM17">
        <f ca="1">IF(AND(AL17&lt;AL14,AL17&lt;AL15,AL17&lt;AL16),0,AL17)</f>
        <v>6.04</v>
      </c>
      <c r="AN17" s="3">
        <f ca="1">RANDBETWEEN(1,6)+0.04</f>
        <v>5.04</v>
      </c>
      <c r="AO17" s="5">
        <f ca="1">IF(AND(AN17&lt;AN14,AN17&lt;AN15,AN17&lt;AN16),0,AN17)</f>
        <v>5.04</v>
      </c>
      <c r="AP17">
        <f ca="1">RANDBETWEEN(1,6)+0.04</f>
        <v>3.04</v>
      </c>
      <c r="AQ17">
        <f ca="1">IF(AND(AP17&lt;AP14,AP17&lt;AP15,AP17&lt;AP16),0,AP17)</f>
        <v>0</v>
      </c>
    </row>
    <row r="18" spans="1:64" x14ac:dyDescent="0.25">
      <c r="A18" s="2">
        <v>17</v>
      </c>
      <c r="B18">
        <v>15</v>
      </c>
      <c r="C18">
        <v>14</v>
      </c>
      <c r="D18">
        <v>14</v>
      </c>
      <c r="E18">
        <v>10</v>
      </c>
      <c r="F18">
        <v>10</v>
      </c>
      <c r="G18">
        <v>8</v>
      </c>
      <c r="H18" s="51">
        <f t="shared" si="0"/>
        <v>11.833333333333334</v>
      </c>
      <c r="I18" s="51">
        <f t="shared" si="1"/>
        <v>2.6087459737497545</v>
      </c>
    </row>
    <row r="19" spans="1:64" x14ac:dyDescent="0.25">
      <c r="A19" s="2">
        <v>18</v>
      </c>
      <c r="B19">
        <v>15</v>
      </c>
      <c r="C19">
        <v>14</v>
      </c>
      <c r="D19">
        <v>14</v>
      </c>
      <c r="E19">
        <v>10</v>
      </c>
      <c r="F19">
        <v>9</v>
      </c>
      <c r="G19">
        <v>9</v>
      </c>
      <c r="H19" s="51">
        <f t="shared" si="0"/>
        <v>11.833333333333334</v>
      </c>
      <c r="I19" s="51">
        <f t="shared" si="1"/>
        <v>2.5440562537456248</v>
      </c>
      <c r="N19" s="53">
        <f ca="1">SUM(O2:O5)</f>
        <v>13.07</v>
      </c>
      <c r="O19" s="53">
        <f ca="1">SUM(O6:O9)</f>
        <v>7.08</v>
      </c>
      <c r="P19" s="53">
        <f ca="1">SUM(S6:S9)</f>
        <v>14.09</v>
      </c>
      <c r="Q19" s="53"/>
      <c r="R19" s="53">
        <f ca="1">SUM(U2:U5)</f>
        <v>15.079999999999998</v>
      </c>
      <c r="S19" s="53">
        <f ca="1">SUM(U6:U9)</f>
        <v>17.079999999999998</v>
      </c>
      <c r="T19" s="53">
        <f ca="1">SUM(Y6:Y9)</f>
        <v>11.09</v>
      </c>
      <c r="U19" s="53"/>
      <c r="V19" s="53">
        <f ca="1">SUM(AA2:AA5)</f>
        <v>12.09</v>
      </c>
      <c r="W19" s="53">
        <f ca="1">SUM(AA6:AA9)</f>
        <v>16.079999999999998</v>
      </c>
      <c r="X19" s="53">
        <f ca="1">SUM(AE6:AE9)</f>
        <v>13.07</v>
      </c>
      <c r="Y19" s="53"/>
      <c r="Z19" s="53">
        <f ca="1">SUM(AG2:AG5)</f>
        <v>14.059999999999999</v>
      </c>
      <c r="AA19" s="53">
        <f ca="1">SUM(AG6:AG9)</f>
        <v>11.059999999999999</v>
      </c>
      <c r="AB19" s="53">
        <f ca="1">SUM(AK6:AK9)</f>
        <v>11.07</v>
      </c>
      <c r="AD19" s="53">
        <f ca="1">SUM(AM10:AM13)</f>
        <v>7.09</v>
      </c>
      <c r="AE19" s="53">
        <f ca="1">SUM(AO10:AO13)</f>
        <v>13.079999999999998</v>
      </c>
      <c r="AF19" s="53">
        <f ca="1">SUM(AQ10:AQ13)</f>
        <v>10.09</v>
      </c>
    </row>
    <row r="20" spans="1:64" x14ac:dyDescent="0.25">
      <c r="A20" s="2">
        <v>19</v>
      </c>
      <c r="B20">
        <v>15</v>
      </c>
      <c r="C20">
        <v>14</v>
      </c>
      <c r="D20">
        <v>13</v>
      </c>
      <c r="E20">
        <v>13</v>
      </c>
      <c r="F20">
        <v>9</v>
      </c>
      <c r="G20">
        <v>8</v>
      </c>
      <c r="H20" s="51">
        <f t="shared" si="0"/>
        <v>12</v>
      </c>
      <c r="I20" s="51">
        <f t="shared" si="1"/>
        <v>2.5819888974716112</v>
      </c>
      <c r="N20" s="53">
        <f ca="1">SUM(S2:S5)</f>
        <v>9.0799999999999983</v>
      </c>
      <c r="O20" s="53">
        <f ca="1">SUM(Q2:Q5)</f>
        <v>15.079999999999998</v>
      </c>
      <c r="P20" s="53">
        <f ca="1">SUM(Q6:Q9)</f>
        <v>15.09</v>
      </c>
      <c r="Q20" s="53"/>
      <c r="R20" s="53">
        <f ca="1">SUM(Y2:Y5)</f>
        <v>10.09</v>
      </c>
      <c r="S20" s="53">
        <f ca="1">SUM(W2:W5)</f>
        <v>15.07</v>
      </c>
      <c r="T20" s="53">
        <f ca="1">SUM(W6:W9)</f>
        <v>15.059999999999999</v>
      </c>
      <c r="U20" s="53"/>
      <c r="V20" s="53">
        <f ca="1">SUM(AE2:AE5)</f>
        <v>16.059999999999999</v>
      </c>
      <c r="W20" s="53">
        <f ca="1">SUM(AC2:AC5)</f>
        <v>9.0799999999999983</v>
      </c>
      <c r="X20" s="53">
        <f ca="1">SUM(AC6:AC9)</f>
        <v>9.07</v>
      </c>
      <c r="Y20" s="53"/>
      <c r="Z20" s="53">
        <f ca="1">SUM(AK2:AK5)</f>
        <v>13.09</v>
      </c>
      <c r="AA20" s="53">
        <f ca="1">SUM(AI2:AI5)</f>
        <v>14.09</v>
      </c>
      <c r="AB20" s="53">
        <f ca="1">SUM(AI6:AI9)</f>
        <v>8.0799999999999983</v>
      </c>
      <c r="AD20" s="53">
        <f ca="1">SUM(AM14:AM17)</f>
        <v>17.079999999999998</v>
      </c>
      <c r="AE20" s="53">
        <f ca="1">SUM(AO14:AO17)</f>
        <v>16.09</v>
      </c>
      <c r="AF20" s="53">
        <f ca="1">SUM(AQ14:AQ17)</f>
        <v>14.059999999999999</v>
      </c>
    </row>
    <row r="21" spans="1:64" x14ac:dyDescent="0.25">
      <c r="A21" s="2">
        <v>20</v>
      </c>
      <c r="B21">
        <v>15</v>
      </c>
      <c r="C21">
        <v>14</v>
      </c>
      <c r="D21">
        <v>13</v>
      </c>
      <c r="E21">
        <v>12</v>
      </c>
      <c r="F21">
        <v>10</v>
      </c>
      <c r="G21">
        <v>8</v>
      </c>
      <c r="H21" s="51">
        <f t="shared" si="0"/>
        <v>12</v>
      </c>
      <c r="I21" s="51">
        <f t="shared" si="1"/>
        <v>2.3804761428476167</v>
      </c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</row>
    <row r="22" spans="1:64" x14ac:dyDescent="0.25">
      <c r="A22" s="2">
        <v>21</v>
      </c>
      <c r="B22">
        <v>15</v>
      </c>
      <c r="C22">
        <v>14</v>
      </c>
      <c r="D22">
        <v>13</v>
      </c>
      <c r="E22">
        <v>12</v>
      </c>
      <c r="F22">
        <v>9</v>
      </c>
      <c r="G22">
        <v>9</v>
      </c>
      <c r="H22" s="51">
        <f t="shared" si="0"/>
        <v>12</v>
      </c>
      <c r="I22" s="51">
        <f t="shared" si="1"/>
        <v>2.3094010767585029</v>
      </c>
      <c r="N22" s="53">
        <f ca="1">SUM(O10:O13)</f>
        <v>11.07</v>
      </c>
      <c r="O22" s="53">
        <f ca="1">SUM(O14:O17)</f>
        <v>14.07</v>
      </c>
      <c r="P22" s="53">
        <f ca="1">SUM(S14:S17)</f>
        <v>12.09</v>
      </c>
      <c r="Q22" s="53"/>
      <c r="R22" s="53">
        <f ca="1">SUM(U10:U13)</f>
        <v>14.07</v>
      </c>
      <c r="S22" s="53">
        <f ca="1">SUM(U14:U17)</f>
        <v>9.0599999999999987</v>
      </c>
      <c r="T22" s="53">
        <f ca="1">SUM(Y14:Y17)</f>
        <v>7.089999999999999</v>
      </c>
      <c r="U22" s="53"/>
      <c r="V22" s="53">
        <f ca="1">SUM(AA10:AA13)</f>
        <v>12.09</v>
      </c>
      <c r="W22" s="53">
        <f ca="1">SUM(AA14:AA17)</f>
        <v>7.09</v>
      </c>
      <c r="X22" s="53">
        <f ca="1">SUM(AE14:AE17)</f>
        <v>14.07</v>
      </c>
      <c r="Y22" s="53"/>
      <c r="Z22" s="53">
        <f ca="1">SUM(AG10:AG13)</f>
        <v>9.07</v>
      </c>
      <c r="AA22" s="53">
        <f ca="1">SUM(AG14:AG17)</f>
        <v>10.09</v>
      </c>
      <c r="AB22" s="53">
        <f ca="1">SUM(AK14:AK17)</f>
        <v>11.079999999999998</v>
      </c>
    </row>
    <row r="23" spans="1:64" x14ac:dyDescent="0.25">
      <c r="A23" s="2">
        <v>22</v>
      </c>
      <c r="B23">
        <v>15</v>
      </c>
      <c r="C23">
        <v>14</v>
      </c>
      <c r="D23">
        <v>13</v>
      </c>
      <c r="E23">
        <v>11</v>
      </c>
      <c r="F23">
        <v>11</v>
      </c>
      <c r="G23">
        <v>8</v>
      </c>
      <c r="H23" s="51">
        <f t="shared" si="0"/>
        <v>12</v>
      </c>
      <c r="I23" s="51">
        <f t="shared" si="1"/>
        <v>2.3094010767585029</v>
      </c>
      <c r="N23" s="53">
        <f ca="1">SUM(S10:S13)</f>
        <v>12.079999999999998</v>
      </c>
      <c r="O23" s="53">
        <f ca="1">SUM(Q10:Q13)</f>
        <v>15.079999999999998</v>
      </c>
      <c r="P23" s="53">
        <f ca="1">SUM(Q14:Q17)</f>
        <v>13.08</v>
      </c>
      <c r="Q23" s="53"/>
      <c r="R23" s="53">
        <f ca="1">SUM(Y10:Y13)</f>
        <v>12.079999999999998</v>
      </c>
      <c r="S23" s="53">
        <f ca="1">SUM(W10:W13)</f>
        <v>9.0599999999999987</v>
      </c>
      <c r="T23" s="53">
        <f ca="1">SUM(W14:W17)</f>
        <v>6.08</v>
      </c>
      <c r="U23" s="53"/>
      <c r="V23" s="53">
        <f ca="1">SUM(AE10:AE13)</f>
        <v>14.059999999999999</v>
      </c>
      <c r="W23" s="53">
        <f ca="1">SUM(AC10:AC13)</f>
        <v>15.079999999999998</v>
      </c>
      <c r="X23" s="53">
        <f ca="1">SUM(AC14:AC17)</f>
        <v>9.09</v>
      </c>
      <c r="Y23" s="53"/>
      <c r="Z23" s="53">
        <f ca="1">SUM(AK10:AK13)</f>
        <v>11.09</v>
      </c>
      <c r="AA23" s="53">
        <f ca="1">SUM(AI10:AI13)</f>
        <v>14.09</v>
      </c>
      <c r="AB23" s="53">
        <f ca="1">SUM(AI14:AI17)</f>
        <v>14.09</v>
      </c>
    </row>
    <row r="24" spans="1:64" x14ac:dyDescent="0.25">
      <c r="A24" s="2">
        <v>23</v>
      </c>
      <c r="B24">
        <v>15</v>
      </c>
      <c r="C24">
        <v>14</v>
      </c>
      <c r="D24">
        <v>13</v>
      </c>
      <c r="E24">
        <v>11</v>
      </c>
      <c r="F24">
        <v>10</v>
      </c>
      <c r="G24">
        <v>9</v>
      </c>
      <c r="H24" s="51">
        <f t="shared" si="0"/>
        <v>12</v>
      </c>
      <c r="I24" s="51">
        <f t="shared" si="1"/>
        <v>2.1602468994692869</v>
      </c>
    </row>
    <row r="25" spans="1:64" x14ac:dyDescent="0.25">
      <c r="A25" s="2">
        <v>24</v>
      </c>
      <c r="B25">
        <v>15</v>
      </c>
      <c r="C25">
        <v>14</v>
      </c>
      <c r="D25">
        <v>13</v>
      </c>
      <c r="E25">
        <v>10</v>
      </c>
      <c r="F25">
        <v>10</v>
      </c>
      <c r="G25">
        <v>10</v>
      </c>
      <c r="H25" s="51">
        <f t="shared" si="0"/>
        <v>12</v>
      </c>
      <c r="I25" s="51">
        <f t="shared" si="1"/>
        <v>2.0816659994661326</v>
      </c>
      <c r="N25" s="27">
        <f ca="1">ROUND(N19,0)</f>
        <v>13</v>
      </c>
      <c r="O25" s="27">
        <f t="shared" ref="O25:AB25" ca="1" si="2">ROUND(O19,0)</f>
        <v>7</v>
      </c>
      <c r="P25" s="27">
        <f t="shared" ca="1" si="2"/>
        <v>14</v>
      </c>
      <c r="Q25" s="27"/>
      <c r="R25" s="27">
        <f t="shared" ca="1" si="2"/>
        <v>15</v>
      </c>
      <c r="S25" s="27">
        <f t="shared" ca="1" si="2"/>
        <v>17</v>
      </c>
      <c r="T25" s="27">
        <f t="shared" ca="1" si="2"/>
        <v>11</v>
      </c>
      <c r="U25" s="27"/>
      <c r="V25" s="27">
        <f t="shared" ca="1" si="2"/>
        <v>12</v>
      </c>
      <c r="W25" s="27">
        <f t="shared" ca="1" si="2"/>
        <v>16</v>
      </c>
      <c r="X25" s="27">
        <f t="shared" ca="1" si="2"/>
        <v>13</v>
      </c>
      <c r="Y25" s="27"/>
      <c r="Z25" s="27">
        <f t="shared" ca="1" si="2"/>
        <v>14</v>
      </c>
      <c r="AA25" s="27">
        <f t="shared" ca="1" si="2"/>
        <v>11</v>
      </c>
      <c r="AB25" s="27">
        <f t="shared" ca="1" si="2"/>
        <v>11</v>
      </c>
      <c r="AD25" s="27">
        <f t="shared" ref="AD25:AF25" ca="1" si="3">ROUND(AD19,0)</f>
        <v>7</v>
      </c>
      <c r="AE25" s="27">
        <f t="shared" ca="1" si="3"/>
        <v>13</v>
      </c>
      <c r="AF25" s="27">
        <f t="shared" ca="1" si="3"/>
        <v>10</v>
      </c>
    </row>
    <row r="26" spans="1:64" x14ac:dyDescent="0.25">
      <c r="A26" s="2">
        <v>25</v>
      </c>
      <c r="B26">
        <v>15</v>
      </c>
      <c r="C26">
        <v>14</v>
      </c>
      <c r="D26">
        <v>12</v>
      </c>
      <c r="E26">
        <v>12</v>
      </c>
      <c r="F26">
        <v>11</v>
      </c>
      <c r="G26">
        <v>8</v>
      </c>
      <c r="H26" s="51">
        <f t="shared" si="0"/>
        <v>12</v>
      </c>
      <c r="I26" s="51">
        <f t="shared" si="1"/>
        <v>2.2360679774997898</v>
      </c>
      <c r="N26" s="27">
        <f t="shared" ref="N26:AB26" ca="1" si="4">ROUND(N20,0)</f>
        <v>9</v>
      </c>
      <c r="O26" s="27">
        <f t="shared" ca="1" si="4"/>
        <v>15</v>
      </c>
      <c r="P26" s="27">
        <f t="shared" ca="1" si="4"/>
        <v>15</v>
      </c>
      <c r="Q26" s="27"/>
      <c r="R26" s="27">
        <f t="shared" ca="1" si="4"/>
        <v>10</v>
      </c>
      <c r="S26" s="27">
        <f t="shared" ca="1" si="4"/>
        <v>15</v>
      </c>
      <c r="T26" s="27">
        <f t="shared" ca="1" si="4"/>
        <v>15</v>
      </c>
      <c r="U26" s="27"/>
      <c r="V26" s="27">
        <f t="shared" ca="1" si="4"/>
        <v>16</v>
      </c>
      <c r="W26" s="27">
        <f t="shared" ca="1" si="4"/>
        <v>9</v>
      </c>
      <c r="X26" s="27">
        <f t="shared" ca="1" si="4"/>
        <v>9</v>
      </c>
      <c r="Y26" s="27"/>
      <c r="Z26" s="27">
        <f t="shared" ca="1" si="4"/>
        <v>13</v>
      </c>
      <c r="AA26" s="27">
        <f t="shared" ca="1" si="4"/>
        <v>14</v>
      </c>
      <c r="AB26" s="27">
        <f t="shared" ca="1" si="4"/>
        <v>8</v>
      </c>
      <c r="AD26" s="27">
        <f t="shared" ref="AD26:AF26" ca="1" si="5">ROUND(AD20,0)</f>
        <v>17</v>
      </c>
      <c r="AE26" s="27">
        <f t="shared" ca="1" si="5"/>
        <v>16</v>
      </c>
      <c r="AF26" s="27">
        <f t="shared" ca="1" si="5"/>
        <v>14</v>
      </c>
    </row>
    <row r="27" spans="1:64" x14ac:dyDescent="0.25">
      <c r="A27" s="2">
        <v>26</v>
      </c>
      <c r="B27">
        <v>15</v>
      </c>
      <c r="C27">
        <v>14</v>
      </c>
      <c r="D27">
        <v>12</v>
      </c>
      <c r="E27">
        <v>12</v>
      </c>
      <c r="F27">
        <v>10</v>
      </c>
      <c r="G27">
        <v>9</v>
      </c>
      <c r="H27" s="51">
        <f t="shared" si="0"/>
        <v>12</v>
      </c>
      <c r="I27" s="51">
        <f t="shared" si="1"/>
        <v>2.0816659994661326</v>
      </c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</row>
    <row r="28" spans="1:64" x14ac:dyDescent="0.25">
      <c r="A28" s="2">
        <v>27</v>
      </c>
      <c r="B28">
        <v>15</v>
      </c>
      <c r="C28">
        <v>14</v>
      </c>
      <c r="D28">
        <v>12</v>
      </c>
      <c r="E28">
        <v>11</v>
      </c>
      <c r="F28">
        <v>11</v>
      </c>
      <c r="G28">
        <v>9</v>
      </c>
      <c r="H28" s="51">
        <f t="shared" si="0"/>
        <v>12</v>
      </c>
      <c r="I28" s="51">
        <f t="shared" si="1"/>
        <v>2</v>
      </c>
      <c r="N28" s="27">
        <f t="shared" ref="N28:AB28" ca="1" si="6">ROUND(N22,0)</f>
        <v>11</v>
      </c>
      <c r="O28" s="27">
        <f t="shared" ca="1" si="6"/>
        <v>14</v>
      </c>
      <c r="P28" s="27">
        <f t="shared" ca="1" si="6"/>
        <v>12</v>
      </c>
      <c r="Q28" s="27"/>
      <c r="R28" s="27">
        <f t="shared" ca="1" si="6"/>
        <v>14</v>
      </c>
      <c r="S28" s="27">
        <f t="shared" ca="1" si="6"/>
        <v>9</v>
      </c>
      <c r="T28" s="27">
        <f t="shared" ca="1" si="6"/>
        <v>7</v>
      </c>
      <c r="U28" s="27"/>
      <c r="V28" s="27">
        <f t="shared" ca="1" si="6"/>
        <v>12</v>
      </c>
      <c r="W28" s="27">
        <f t="shared" ca="1" si="6"/>
        <v>7</v>
      </c>
      <c r="X28" s="27">
        <f t="shared" ca="1" si="6"/>
        <v>14</v>
      </c>
      <c r="Y28" s="27"/>
      <c r="Z28" s="27">
        <f t="shared" ca="1" si="6"/>
        <v>9</v>
      </c>
      <c r="AA28" s="27">
        <f t="shared" ca="1" si="6"/>
        <v>10</v>
      </c>
      <c r="AB28" s="27">
        <f t="shared" ca="1" si="6"/>
        <v>11</v>
      </c>
    </row>
    <row r="29" spans="1:64" x14ac:dyDescent="0.25">
      <c r="A29" s="2">
        <v>28</v>
      </c>
      <c r="B29">
        <v>15</v>
      </c>
      <c r="C29">
        <v>14</v>
      </c>
      <c r="D29">
        <v>12</v>
      </c>
      <c r="E29">
        <v>11</v>
      </c>
      <c r="F29">
        <v>10</v>
      </c>
      <c r="G29">
        <v>10</v>
      </c>
      <c r="H29" s="51">
        <f t="shared" si="0"/>
        <v>12</v>
      </c>
      <c r="I29" s="51">
        <f t="shared" si="1"/>
        <v>1.9148542155126762</v>
      </c>
      <c r="N29" s="27">
        <f t="shared" ref="N29:AB29" ca="1" si="7">ROUND(N23,0)</f>
        <v>12</v>
      </c>
      <c r="O29" s="27">
        <f t="shared" ca="1" si="7"/>
        <v>15</v>
      </c>
      <c r="P29" s="27">
        <f t="shared" ca="1" si="7"/>
        <v>13</v>
      </c>
      <c r="Q29" s="27"/>
      <c r="R29" s="27">
        <f t="shared" ca="1" si="7"/>
        <v>12</v>
      </c>
      <c r="S29" s="27">
        <f t="shared" ca="1" si="7"/>
        <v>9</v>
      </c>
      <c r="T29" s="27">
        <f t="shared" ca="1" si="7"/>
        <v>6</v>
      </c>
      <c r="U29" s="27"/>
      <c r="V29" s="27">
        <f t="shared" ca="1" si="7"/>
        <v>14</v>
      </c>
      <c r="W29" s="27">
        <f t="shared" ca="1" si="7"/>
        <v>15</v>
      </c>
      <c r="X29" s="27">
        <f t="shared" ca="1" si="7"/>
        <v>9</v>
      </c>
      <c r="Y29" s="27"/>
      <c r="Z29" s="27">
        <f t="shared" ca="1" si="7"/>
        <v>11</v>
      </c>
      <c r="AA29" s="27">
        <f t="shared" ca="1" si="7"/>
        <v>14</v>
      </c>
      <c r="AB29" s="27">
        <f t="shared" ca="1" si="7"/>
        <v>14</v>
      </c>
    </row>
    <row r="30" spans="1:64" x14ac:dyDescent="0.25">
      <c r="A30" s="2">
        <v>29</v>
      </c>
      <c r="B30">
        <v>15</v>
      </c>
      <c r="C30">
        <v>14</v>
      </c>
      <c r="D30">
        <v>11</v>
      </c>
      <c r="E30">
        <v>11</v>
      </c>
      <c r="F30">
        <v>11</v>
      </c>
      <c r="G30">
        <v>10</v>
      </c>
      <c r="H30" s="51">
        <f t="shared" si="0"/>
        <v>12</v>
      </c>
      <c r="I30" s="51">
        <f t="shared" si="1"/>
        <v>1.8257418583505538</v>
      </c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</row>
    <row r="31" spans="1:64" x14ac:dyDescent="0.25">
      <c r="A31" s="2">
        <v>30</v>
      </c>
      <c r="B31">
        <v>15</v>
      </c>
      <c r="C31">
        <v>13</v>
      </c>
      <c r="D31">
        <v>13</v>
      </c>
      <c r="E31">
        <v>13</v>
      </c>
      <c r="F31">
        <v>11</v>
      </c>
      <c r="G31">
        <v>8</v>
      </c>
      <c r="H31" s="51">
        <f t="shared" si="0"/>
        <v>12.166666666666666</v>
      </c>
      <c r="I31" s="51">
        <f t="shared" si="1"/>
        <v>2.1921577396609844</v>
      </c>
      <c r="S31" t="s">
        <v>147</v>
      </c>
      <c r="T31" t="s">
        <v>140</v>
      </c>
      <c r="U31" t="s">
        <v>138</v>
      </c>
      <c r="V31" t="s">
        <v>139</v>
      </c>
      <c r="W31" t="s">
        <v>141</v>
      </c>
      <c r="X31" t="s">
        <v>142</v>
      </c>
      <c r="Y31" t="s">
        <v>143</v>
      </c>
      <c r="Z31" t="s">
        <v>141</v>
      </c>
      <c r="AA31" t="s">
        <v>144</v>
      </c>
      <c r="AB31" t="s">
        <v>145</v>
      </c>
      <c r="AC31" t="s">
        <v>141</v>
      </c>
      <c r="AD31" t="s">
        <v>146</v>
      </c>
    </row>
    <row r="32" spans="1:64" x14ac:dyDescent="0.25">
      <c r="A32" s="2">
        <v>31</v>
      </c>
      <c r="B32">
        <v>15</v>
      </c>
      <c r="C32">
        <v>13</v>
      </c>
      <c r="D32">
        <v>13</v>
      </c>
      <c r="E32">
        <v>13</v>
      </c>
      <c r="F32">
        <v>10</v>
      </c>
      <c r="G32">
        <v>9</v>
      </c>
      <c r="H32" s="51">
        <f t="shared" si="0"/>
        <v>12.166666666666666</v>
      </c>
      <c r="I32" s="51">
        <f t="shared" si="1"/>
        <v>2.0344259359556172</v>
      </c>
      <c r="R32">
        <v>1</v>
      </c>
      <c r="S32">
        <f ca="1">RAND()</f>
        <v>2.1555921589086036E-2</v>
      </c>
      <c r="T32">
        <f ca="1">RANK(S32,S32:S37)</f>
        <v>6</v>
      </c>
      <c r="U32">
        <f ca="1">RANDBETWEEN(1,20)+V32</f>
        <v>12.01</v>
      </c>
      <c r="V32">
        <v>0.01</v>
      </c>
      <c r="W32">
        <f ca="1">LARGE(U32:U37,R32)</f>
        <v>20.03</v>
      </c>
      <c r="X32">
        <f ca="1">ROUNDDOWN(SUM(W32:W37),0)</f>
        <v>72</v>
      </c>
      <c r="Y32">
        <f ca="1">IF(X33="NERF BY",W32-X34,W32)</f>
        <v>20.03</v>
      </c>
      <c r="Z32">
        <f ca="1">LARGE(Y32:Y37,R32)</f>
        <v>20.03</v>
      </c>
      <c r="AA32" t="str">
        <f ca="1">IF(Z32&gt;=21,"NERF","OK")</f>
        <v>OK</v>
      </c>
      <c r="AB32">
        <f ca="1">Z32-AA33</f>
        <v>20.03</v>
      </c>
      <c r="AC32">
        <f ca="1">ROUNDDOWN(LARGE(AB32:AB37,R32),0)</f>
        <v>20</v>
      </c>
      <c r="AD32">
        <f ca="1">INDEX(AC32:AC37,T32)</f>
        <v>4</v>
      </c>
    </row>
    <row r="33" spans="1:30" x14ac:dyDescent="0.25">
      <c r="A33" s="2">
        <v>32</v>
      </c>
      <c r="B33">
        <v>15</v>
      </c>
      <c r="C33">
        <v>13</v>
      </c>
      <c r="D33">
        <v>13</v>
      </c>
      <c r="E33">
        <v>12</v>
      </c>
      <c r="F33">
        <v>12</v>
      </c>
      <c r="G33">
        <v>8</v>
      </c>
      <c r="H33" s="51">
        <f t="shared" si="0"/>
        <v>12.166666666666666</v>
      </c>
      <c r="I33" s="51">
        <f t="shared" si="1"/>
        <v>2.1147629234082532</v>
      </c>
      <c r="N33">
        <f ca="1">AD32</f>
        <v>4</v>
      </c>
      <c r="O33">
        <f ca="1">AD33</f>
        <v>13</v>
      </c>
      <c r="P33">
        <f ca="1">AD34</f>
        <v>12</v>
      </c>
      <c r="R33">
        <v>2</v>
      </c>
      <c r="S33">
        <f t="shared" ref="S33:S37" ca="1" si="8">RAND()</f>
        <v>0.63713464025746336</v>
      </c>
      <c r="T33">
        <f ca="1">RANK(S33,S32:S37)</f>
        <v>3</v>
      </c>
      <c r="U33">
        <f t="shared" ref="U33:U37" ca="1" si="9">RANDBETWEEN(1,20)+V33</f>
        <v>9.02</v>
      </c>
      <c r="V33">
        <v>0.02</v>
      </c>
      <c r="W33">
        <f ca="1">LARGE(U32:U37,R33)</f>
        <v>16.05</v>
      </c>
      <c r="X33" s="20" t="str">
        <f ca="1">IF(X32&gt;78,"NERF BY",IF(X32&lt;66,"BUFF BY","OK"))</f>
        <v>OK</v>
      </c>
      <c r="Y33">
        <f ca="1">W33</f>
        <v>16.05</v>
      </c>
      <c r="Z33">
        <f ca="1">LARGE(Y32:Y37,R33)</f>
        <v>16.05</v>
      </c>
      <c r="AA33">
        <f ca="1">IF(AA32="NERF",ROUNDDOWN(Z32-20,0),0)</f>
        <v>0</v>
      </c>
      <c r="AB33">
        <f ca="1">Z33-AA36</f>
        <v>14.05</v>
      </c>
      <c r="AC33">
        <f ca="1">ROUNDDOWN(LARGE(AB32:AB37,R33),0)</f>
        <v>14</v>
      </c>
      <c r="AD33">
        <f ca="1">INDEX(AC32:AC37,T33)</f>
        <v>13</v>
      </c>
    </row>
    <row r="34" spans="1:30" x14ac:dyDescent="0.25">
      <c r="A34" s="2">
        <v>33</v>
      </c>
      <c r="B34">
        <v>15</v>
      </c>
      <c r="C34">
        <v>13</v>
      </c>
      <c r="D34">
        <v>13</v>
      </c>
      <c r="E34">
        <v>12</v>
      </c>
      <c r="F34">
        <v>11</v>
      </c>
      <c r="G34">
        <v>9</v>
      </c>
      <c r="H34" s="51">
        <f t="shared" si="0"/>
        <v>12.166666666666666</v>
      </c>
      <c r="I34" s="51">
        <f t="shared" si="1"/>
        <v>1.8633899812498247</v>
      </c>
      <c r="N34">
        <f ca="1">AD35</f>
        <v>20</v>
      </c>
      <c r="O34">
        <f ca="1">AD36</f>
        <v>9</v>
      </c>
      <c r="P34">
        <f ca="1">AD37</f>
        <v>14</v>
      </c>
      <c r="R34">
        <v>3</v>
      </c>
      <c r="S34">
        <f t="shared" ca="1" si="8"/>
        <v>0.48856082960430458</v>
      </c>
      <c r="T34">
        <f ca="1">RANK(S34,S32:S37)</f>
        <v>4</v>
      </c>
      <c r="U34">
        <f t="shared" ca="1" si="9"/>
        <v>20.03</v>
      </c>
      <c r="V34">
        <v>0.03</v>
      </c>
      <c r="W34">
        <f ca="1">LARGE(U32:U37,R34)</f>
        <v>13.06</v>
      </c>
      <c r="X34" t="str">
        <f ca="1">IF(X33="NERF BY",X32-78,IF(X33="BUFF BY",66-X32,""))</f>
        <v/>
      </c>
      <c r="Y34">
        <f t="shared" ref="Y34:Y36" ca="1" si="10">W34</f>
        <v>13.06</v>
      </c>
      <c r="Z34">
        <f ca="1">LARGE(Y32:Y37,R34)</f>
        <v>13.06</v>
      </c>
      <c r="AB34">
        <f ca="1">Z34</f>
        <v>13.06</v>
      </c>
      <c r="AC34">
        <f ca="1">ROUNDDOWN(LARGE(AB32:AB37,R34),0)</f>
        <v>13</v>
      </c>
      <c r="AD34">
        <f ca="1">INDEX(AC32:AC37,T34)</f>
        <v>12</v>
      </c>
    </row>
    <row r="35" spans="1:30" x14ac:dyDescent="0.25">
      <c r="A35" s="2">
        <v>34</v>
      </c>
      <c r="B35">
        <v>15</v>
      </c>
      <c r="C35">
        <v>13</v>
      </c>
      <c r="D35">
        <v>13</v>
      </c>
      <c r="E35">
        <v>12</v>
      </c>
      <c r="F35">
        <v>10</v>
      </c>
      <c r="G35">
        <v>10</v>
      </c>
      <c r="H35" s="51">
        <f t="shared" si="0"/>
        <v>12.166666666666666</v>
      </c>
      <c r="I35" s="51">
        <f t="shared" si="1"/>
        <v>1.7716909687891083</v>
      </c>
      <c r="R35">
        <v>4</v>
      </c>
      <c r="S35">
        <f t="shared" ca="1" si="8"/>
        <v>0.93443716170454061</v>
      </c>
      <c r="T35">
        <f ca="1">RANK(S35,S32:S37)</f>
        <v>1</v>
      </c>
      <c r="U35">
        <f t="shared" ca="1" si="9"/>
        <v>2.04</v>
      </c>
      <c r="V35">
        <v>0.04</v>
      </c>
      <c r="W35">
        <f ca="1">LARGE(U32:U37,R35)</f>
        <v>12.01</v>
      </c>
      <c r="Y35">
        <f t="shared" ca="1" si="10"/>
        <v>12.01</v>
      </c>
      <c r="Z35">
        <f ca="1">LARGE(Y32:Y37,R35)</f>
        <v>12.01</v>
      </c>
      <c r="AB35">
        <f ca="1">Z35</f>
        <v>12.01</v>
      </c>
      <c r="AC35">
        <f ca="1">ROUNDDOWN(LARGE(AB32:AB37,R35),0)</f>
        <v>12</v>
      </c>
      <c r="AD35">
        <f ca="1">INDEX(AC32:AC37,T35)</f>
        <v>20</v>
      </c>
    </row>
    <row r="36" spans="1:30" x14ac:dyDescent="0.25">
      <c r="A36" s="2">
        <v>35</v>
      </c>
      <c r="B36">
        <v>15</v>
      </c>
      <c r="C36">
        <v>13</v>
      </c>
      <c r="D36">
        <v>13</v>
      </c>
      <c r="E36">
        <v>11</v>
      </c>
      <c r="F36">
        <v>11</v>
      </c>
      <c r="G36">
        <v>10</v>
      </c>
      <c r="H36" s="51">
        <f t="shared" si="0"/>
        <v>12.166666666666666</v>
      </c>
      <c r="I36" s="51">
        <f t="shared" si="1"/>
        <v>1.6749792701868149</v>
      </c>
      <c r="R36">
        <v>5</v>
      </c>
      <c r="S36">
        <f t="shared" ca="1" si="8"/>
        <v>2.2237819283397076E-2</v>
      </c>
      <c r="T36">
        <f ca="1">RANK(S36,S32:S37)</f>
        <v>5</v>
      </c>
      <c r="U36">
        <f t="shared" ca="1" si="9"/>
        <v>16.05</v>
      </c>
      <c r="V36">
        <v>0.05</v>
      </c>
      <c r="W36">
        <f ca="1">LARGE(U32:U37,R36)</f>
        <v>9.02</v>
      </c>
      <c r="Y36">
        <f t="shared" ca="1" si="10"/>
        <v>9.02</v>
      </c>
      <c r="Z36">
        <f ca="1">LARGE(Y32:Y37,R36)</f>
        <v>9.02</v>
      </c>
      <c r="AA36">
        <f ca="1">IF(AA37="BUFF",ROUNDUP(4-Z37,0),0)</f>
        <v>2</v>
      </c>
      <c r="AB36">
        <f ca="1">Z36+AA33</f>
        <v>9.02</v>
      </c>
      <c r="AC36">
        <f ca="1">ROUNDDOWN(LARGE(AB32:AB37,R36),0)</f>
        <v>9</v>
      </c>
      <c r="AD36">
        <f ca="1">INDEX(AC32:AC37,T36)</f>
        <v>9</v>
      </c>
    </row>
    <row r="37" spans="1:30" x14ac:dyDescent="0.25">
      <c r="A37" s="2">
        <v>36</v>
      </c>
      <c r="B37">
        <v>15</v>
      </c>
      <c r="C37">
        <v>13</v>
      </c>
      <c r="D37">
        <v>12</v>
      </c>
      <c r="E37">
        <v>12</v>
      </c>
      <c r="F37">
        <v>12</v>
      </c>
      <c r="G37">
        <v>9</v>
      </c>
      <c r="H37" s="51">
        <f t="shared" si="0"/>
        <v>12.166666666666666</v>
      </c>
      <c r="I37" s="51">
        <f t="shared" si="1"/>
        <v>1.7716909687891083</v>
      </c>
      <c r="R37">
        <v>6</v>
      </c>
      <c r="S37">
        <f t="shared" ca="1" si="8"/>
        <v>0.77814487268586507</v>
      </c>
      <c r="T37">
        <f ca="1">RANK(S37,S32:S37)</f>
        <v>2</v>
      </c>
      <c r="U37">
        <f t="shared" ca="1" si="9"/>
        <v>13.06</v>
      </c>
      <c r="V37">
        <v>0.06</v>
      </c>
      <c r="W37">
        <f ca="1">LARGE(U32:U37,R37)</f>
        <v>2.04</v>
      </c>
      <c r="Y37">
        <f ca="1">IF(X33="BUFF BY",W37+X34,W37)</f>
        <v>2.04</v>
      </c>
      <c r="Z37">
        <f ca="1">LARGE(Y32:Y37,R37)</f>
        <v>2.04</v>
      </c>
      <c r="AA37" t="str">
        <f ca="1">IF(Z37&lt;4,"BUFF","OK")</f>
        <v>BUFF</v>
      </c>
      <c r="AB37">
        <f ca="1">Z37+AA36</f>
        <v>4.04</v>
      </c>
      <c r="AC37">
        <f ca="1">ROUNDDOWN(LARGE(AB32:AB37,R37),0)</f>
        <v>4</v>
      </c>
      <c r="AD37">
        <f ca="1">INDEX(AC32:AC37,T37)</f>
        <v>14</v>
      </c>
    </row>
    <row r="38" spans="1:30" x14ac:dyDescent="0.25">
      <c r="A38" s="2">
        <v>37</v>
      </c>
      <c r="B38">
        <v>15</v>
      </c>
      <c r="C38">
        <v>13</v>
      </c>
      <c r="D38">
        <v>12</v>
      </c>
      <c r="E38">
        <v>12</v>
      </c>
      <c r="F38">
        <v>11</v>
      </c>
      <c r="G38">
        <v>10</v>
      </c>
      <c r="H38" s="51">
        <f t="shared" si="0"/>
        <v>12.166666666666666</v>
      </c>
      <c r="I38" s="51">
        <f t="shared" si="1"/>
        <v>1.5723301886761007</v>
      </c>
    </row>
    <row r="39" spans="1:30" x14ac:dyDescent="0.25">
      <c r="A39" s="2">
        <v>38</v>
      </c>
      <c r="B39">
        <v>15</v>
      </c>
      <c r="C39">
        <v>13</v>
      </c>
      <c r="D39">
        <v>12</v>
      </c>
      <c r="E39">
        <v>11</v>
      </c>
      <c r="F39">
        <v>11</v>
      </c>
      <c r="G39">
        <v>11</v>
      </c>
      <c r="H39" s="51">
        <f t="shared" si="0"/>
        <v>12.166666666666666</v>
      </c>
      <c r="I39" s="51">
        <f t="shared" si="1"/>
        <v>1.4624940645653537</v>
      </c>
      <c r="R39">
        <v>1</v>
      </c>
      <c r="S39">
        <f ca="1">RAND()</f>
        <v>0.11698651485516443</v>
      </c>
      <c r="T39">
        <f ca="1">RANK(S39,S39:S44)</f>
        <v>6</v>
      </c>
      <c r="U39">
        <f ca="1">RANDBETWEEN(1,20)+V39</f>
        <v>13.01</v>
      </c>
      <c r="V39">
        <v>0.01</v>
      </c>
      <c r="W39">
        <f ca="1">LARGE(U39:U44,R39)</f>
        <v>18.059999999999999</v>
      </c>
      <c r="X39">
        <f ca="1">ROUNDDOWN(SUM(W39:W44),0)</f>
        <v>74</v>
      </c>
      <c r="Y39">
        <f ca="1">IF(X40="NERF BY",W39-X41,W39)</f>
        <v>18.059999999999999</v>
      </c>
      <c r="Z39">
        <f ca="1">LARGE(Y39:Y44,R39)</f>
        <v>18.059999999999999</v>
      </c>
      <c r="AA39" t="str">
        <f ca="1">IF(Z39&gt;=21,"NERF","OK")</f>
        <v>OK</v>
      </c>
      <c r="AB39">
        <f ca="1">Z39-AA40</f>
        <v>18.059999999999999</v>
      </c>
      <c r="AC39">
        <f ca="1">ROUNDDOWN(LARGE(AB39:AB44,R39),0)</f>
        <v>18</v>
      </c>
      <c r="AD39">
        <f ca="1">INDEX(AC39:AC44,T39)</f>
        <v>8</v>
      </c>
    </row>
    <row r="40" spans="1:30" x14ac:dyDescent="0.25">
      <c r="A40" s="2">
        <v>39</v>
      </c>
      <c r="B40">
        <v>15</v>
      </c>
      <c r="C40">
        <v>12</v>
      </c>
      <c r="D40">
        <v>12</v>
      </c>
      <c r="E40">
        <v>12</v>
      </c>
      <c r="F40">
        <v>12</v>
      </c>
      <c r="G40">
        <v>10</v>
      </c>
      <c r="H40" s="51">
        <f t="shared" si="0"/>
        <v>12.166666666666666</v>
      </c>
      <c r="I40" s="51">
        <f t="shared" si="1"/>
        <v>1.4624940645653537</v>
      </c>
      <c r="N40">
        <f ca="1">AD39</f>
        <v>8</v>
      </c>
      <c r="O40">
        <f ca="1">AD40</f>
        <v>13</v>
      </c>
      <c r="P40">
        <f ca="1">AD41</f>
        <v>12</v>
      </c>
      <c r="R40">
        <v>2</v>
      </c>
      <c r="S40">
        <f t="shared" ref="S40:S44" ca="1" si="11">RAND()</f>
        <v>0.66933222476756316</v>
      </c>
      <c r="T40">
        <f ca="1">RANK(S40,S39:S44)</f>
        <v>2</v>
      </c>
      <c r="U40">
        <f t="shared" ref="U40:U44" ca="1" si="12">RANDBETWEEN(1,20)+V40</f>
        <v>8.02</v>
      </c>
      <c r="V40">
        <v>0.02</v>
      </c>
      <c r="W40">
        <f ca="1">LARGE(U39:U44,R40)</f>
        <v>13.05</v>
      </c>
      <c r="X40" s="20" t="str">
        <f ca="1">IF(X39&gt;78,"NERF BY",IF(X39&lt;66,"BUFF BY","OK"))</f>
        <v>OK</v>
      </c>
      <c r="Y40">
        <f ca="1">W40</f>
        <v>13.05</v>
      </c>
      <c r="Z40">
        <f ca="1">LARGE(Y39:Y44,R40)</f>
        <v>13.05</v>
      </c>
      <c r="AA40">
        <f ca="1">IF(AA39="NERF",ROUNDDOWN(Z39-20,0),0)</f>
        <v>0</v>
      </c>
      <c r="AB40">
        <f ca="1">Z40-AA43</f>
        <v>13.05</v>
      </c>
      <c r="AC40">
        <f ca="1">ROUNDDOWN(LARGE(AB39:AB44,R40),0)</f>
        <v>13</v>
      </c>
      <c r="AD40">
        <f ca="1">INDEX(AC39:AC44,T40)</f>
        <v>13</v>
      </c>
    </row>
    <row r="41" spans="1:30" x14ac:dyDescent="0.25">
      <c r="A41" s="2">
        <v>40</v>
      </c>
      <c r="B41">
        <v>15</v>
      </c>
      <c r="C41">
        <v>12</v>
      </c>
      <c r="D41">
        <v>12</v>
      </c>
      <c r="E41">
        <v>12</v>
      </c>
      <c r="F41">
        <v>11</v>
      </c>
      <c r="G41">
        <v>11</v>
      </c>
      <c r="H41" s="51">
        <f t="shared" si="0"/>
        <v>12.166666666666666</v>
      </c>
      <c r="I41" s="51">
        <f t="shared" si="1"/>
        <v>1.3437096247164249</v>
      </c>
      <c r="N41">
        <f ca="1">AD42</f>
        <v>18</v>
      </c>
      <c r="O41">
        <f ca="1">AD43</f>
        <v>10</v>
      </c>
      <c r="P41">
        <f ca="1">AD44</f>
        <v>13</v>
      </c>
      <c r="R41">
        <v>3</v>
      </c>
      <c r="S41">
        <f t="shared" ca="1" si="11"/>
        <v>0.4426541524482922</v>
      </c>
      <c r="T41">
        <f ca="1">RANK(S41,S39:S44)</f>
        <v>4</v>
      </c>
      <c r="U41">
        <f t="shared" ca="1" si="12"/>
        <v>10.029999999999999</v>
      </c>
      <c r="V41">
        <v>0.03</v>
      </c>
      <c r="W41">
        <f ca="1">LARGE(U39:U44,R41)</f>
        <v>13.01</v>
      </c>
      <c r="X41" t="str">
        <f ca="1">IF(X40="NERF BY",X39-78,IF(X40="BUFF BY",66-X39,""))</f>
        <v/>
      </c>
      <c r="Y41">
        <f t="shared" ref="Y41:Y43" ca="1" si="13">W41</f>
        <v>13.01</v>
      </c>
      <c r="Z41">
        <f ca="1">LARGE(Y39:Y44,R41)</f>
        <v>13.01</v>
      </c>
      <c r="AB41">
        <f ca="1">Z41</f>
        <v>13.01</v>
      </c>
      <c r="AC41">
        <f ca="1">ROUNDDOWN(LARGE(AB39:AB44,R41),0)</f>
        <v>13</v>
      </c>
      <c r="AD41">
        <f ca="1">INDEX(AC39:AC44,T41)</f>
        <v>12</v>
      </c>
    </row>
    <row r="42" spans="1:30" x14ac:dyDescent="0.25">
      <c r="A42" s="2">
        <v>41</v>
      </c>
      <c r="B42">
        <v>14</v>
      </c>
      <c r="C42">
        <v>14</v>
      </c>
      <c r="D42">
        <v>14</v>
      </c>
      <c r="E42">
        <v>13</v>
      </c>
      <c r="F42">
        <v>9</v>
      </c>
      <c r="G42">
        <v>8</v>
      </c>
      <c r="H42" s="51">
        <f t="shared" si="0"/>
        <v>12</v>
      </c>
      <c r="I42" s="51">
        <f t="shared" si="1"/>
        <v>2.5166114784235831</v>
      </c>
      <c r="R42">
        <v>4</v>
      </c>
      <c r="S42">
        <f t="shared" ca="1" si="11"/>
        <v>0.78205263303264905</v>
      </c>
      <c r="T42">
        <f ca="1">RANK(S42,S39:S44)</f>
        <v>1</v>
      </c>
      <c r="U42">
        <f t="shared" ca="1" si="12"/>
        <v>12.04</v>
      </c>
      <c r="V42">
        <v>0.04</v>
      </c>
      <c r="W42">
        <f ca="1">LARGE(U39:U44,R42)</f>
        <v>12.04</v>
      </c>
      <c r="Y42">
        <f t="shared" ca="1" si="13"/>
        <v>12.04</v>
      </c>
      <c r="Z42">
        <f ca="1">LARGE(Y39:Y44,R42)</f>
        <v>12.04</v>
      </c>
      <c r="AB42">
        <f ca="1">Z42</f>
        <v>12.04</v>
      </c>
      <c r="AC42">
        <f ca="1">ROUNDDOWN(LARGE(AB39:AB44,R42),0)</f>
        <v>12</v>
      </c>
      <c r="AD42">
        <f ca="1">INDEX(AC39:AC44,T42)</f>
        <v>18</v>
      </c>
    </row>
    <row r="43" spans="1:30" x14ac:dyDescent="0.25">
      <c r="A43" s="2">
        <v>42</v>
      </c>
      <c r="B43">
        <v>14</v>
      </c>
      <c r="C43">
        <v>14</v>
      </c>
      <c r="D43">
        <v>14</v>
      </c>
      <c r="E43">
        <v>12</v>
      </c>
      <c r="F43">
        <v>10</v>
      </c>
      <c r="G43">
        <v>8</v>
      </c>
      <c r="H43" s="51">
        <f t="shared" si="0"/>
        <v>12</v>
      </c>
      <c r="I43" s="51">
        <f t="shared" si="1"/>
        <v>2.3094010767585029</v>
      </c>
      <c r="R43">
        <v>5</v>
      </c>
      <c r="S43">
        <f t="shared" ca="1" si="11"/>
        <v>0.44165033862008785</v>
      </c>
      <c r="T43">
        <f ca="1">RANK(S43,S39:S44)</f>
        <v>5</v>
      </c>
      <c r="U43">
        <f t="shared" ca="1" si="12"/>
        <v>13.05</v>
      </c>
      <c r="V43">
        <v>0.05</v>
      </c>
      <c r="W43">
        <f ca="1">LARGE(U39:U44,R43)</f>
        <v>10.029999999999999</v>
      </c>
      <c r="Y43">
        <f t="shared" ca="1" si="13"/>
        <v>10.029999999999999</v>
      </c>
      <c r="Z43">
        <f ca="1">LARGE(Y39:Y44,R43)</f>
        <v>10.029999999999999</v>
      </c>
      <c r="AA43">
        <f ca="1">IF(AA44="BUFF",ROUNDUP(4-Z44,0),0)</f>
        <v>0</v>
      </c>
      <c r="AB43">
        <f ca="1">Z43+AA40</f>
        <v>10.029999999999999</v>
      </c>
      <c r="AC43">
        <f ca="1">ROUNDDOWN(LARGE(AB39:AB44,R43),0)</f>
        <v>10</v>
      </c>
      <c r="AD43">
        <f ca="1">INDEX(AC39:AC44,T43)</f>
        <v>10</v>
      </c>
    </row>
    <row r="44" spans="1:30" x14ac:dyDescent="0.25">
      <c r="A44" s="2">
        <v>43</v>
      </c>
      <c r="B44">
        <v>14</v>
      </c>
      <c r="C44">
        <v>14</v>
      </c>
      <c r="D44">
        <v>14</v>
      </c>
      <c r="E44">
        <v>12</v>
      </c>
      <c r="F44">
        <v>9</v>
      </c>
      <c r="G44">
        <v>9</v>
      </c>
      <c r="H44" s="51">
        <f t="shared" si="0"/>
        <v>12</v>
      </c>
      <c r="I44" s="51">
        <f t="shared" si="1"/>
        <v>2.2360679774997898</v>
      </c>
      <c r="R44">
        <v>6</v>
      </c>
      <c r="S44">
        <f t="shared" ca="1" si="11"/>
        <v>0.47161505441428475</v>
      </c>
      <c r="T44">
        <f ca="1">RANK(S44,S39:S44)</f>
        <v>3</v>
      </c>
      <c r="U44">
        <f t="shared" ca="1" si="12"/>
        <v>18.059999999999999</v>
      </c>
      <c r="V44">
        <v>0.06</v>
      </c>
      <c r="W44">
        <f ca="1">LARGE(U39:U44,R44)</f>
        <v>8.02</v>
      </c>
      <c r="Y44">
        <f ca="1">IF(X40="BUFF BY",W44+X41,W44)</f>
        <v>8.02</v>
      </c>
      <c r="Z44">
        <f ca="1">LARGE(Y39:Y44,R44)</f>
        <v>8.02</v>
      </c>
      <c r="AA44" t="str">
        <f ca="1">IF(Z44&lt;4,"BUFF","OK")</f>
        <v>OK</v>
      </c>
      <c r="AB44">
        <f ca="1">Z44+AA43</f>
        <v>8.02</v>
      </c>
      <c r="AC44">
        <f ca="1">ROUNDDOWN(LARGE(AB39:AB44,R44),0)</f>
        <v>8</v>
      </c>
      <c r="AD44">
        <f ca="1">INDEX(AC39:AC44,T44)</f>
        <v>13</v>
      </c>
    </row>
    <row r="45" spans="1:30" x14ac:dyDescent="0.25">
      <c r="A45" s="2">
        <v>44</v>
      </c>
      <c r="B45">
        <v>14</v>
      </c>
      <c r="C45">
        <v>14</v>
      </c>
      <c r="D45">
        <v>14</v>
      </c>
      <c r="E45">
        <v>11</v>
      </c>
      <c r="F45">
        <v>11</v>
      </c>
      <c r="G45">
        <v>8</v>
      </c>
      <c r="H45" s="51">
        <f t="shared" si="0"/>
        <v>12</v>
      </c>
      <c r="I45" s="51">
        <f t="shared" si="1"/>
        <v>2.2360679774997898</v>
      </c>
    </row>
    <row r="46" spans="1:30" x14ac:dyDescent="0.25">
      <c r="A46" s="2">
        <v>45</v>
      </c>
      <c r="B46">
        <v>14</v>
      </c>
      <c r="C46">
        <v>14</v>
      </c>
      <c r="D46">
        <v>14</v>
      </c>
      <c r="E46">
        <v>11</v>
      </c>
      <c r="F46">
        <v>10</v>
      </c>
      <c r="G46">
        <v>9</v>
      </c>
      <c r="H46" s="51">
        <f t="shared" si="0"/>
        <v>12</v>
      </c>
      <c r="I46" s="51">
        <f t="shared" si="1"/>
        <v>2.0816659994661326</v>
      </c>
      <c r="R46">
        <v>1</v>
      </c>
      <c r="S46">
        <f ca="1">RAND()</f>
        <v>0.67269702099687267</v>
      </c>
      <c r="T46">
        <f ca="1">RANK(S46,S46:S51)</f>
        <v>2</v>
      </c>
      <c r="U46">
        <f ca="1">RANDBETWEEN(1,20)+V46</f>
        <v>1.01</v>
      </c>
      <c r="V46">
        <v>0.01</v>
      </c>
      <c r="W46">
        <f ca="1">LARGE(U46:U51,R46)</f>
        <v>17.059999999999999</v>
      </c>
      <c r="X46">
        <f ca="1">ROUNDDOWN(SUM(W46:W51),0)</f>
        <v>62</v>
      </c>
      <c r="Y46">
        <f ca="1">IF(X47="NERF BY",W46-X48,W46)</f>
        <v>17.059999999999999</v>
      </c>
      <c r="Z46">
        <f ca="1">LARGE(Y46:Y51,R46)</f>
        <v>17.059999999999999</v>
      </c>
      <c r="AA46" t="str">
        <f ca="1">IF(Z46&gt;=21,"NERF","OK")</f>
        <v>OK</v>
      </c>
      <c r="AB46">
        <f ca="1">Z46-AA47</f>
        <v>17.059999999999999</v>
      </c>
      <c r="AC46">
        <f ca="1">ROUNDDOWN(LARGE(AB46:AB51,R46),0)</f>
        <v>17</v>
      </c>
      <c r="AD46">
        <f ca="1">INDEX(AC46:AC51,T46)</f>
        <v>17</v>
      </c>
    </row>
    <row r="47" spans="1:30" x14ac:dyDescent="0.25">
      <c r="A47" s="2">
        <v>46</v>
      </c>
      <c r="B47">
        <v>14</v>
      </c>
      <c r="C47">
        <v>14</v>
      </c>
      <c r="D47">
        <v>14</v>
      </c>
      <c r="E47">
        <v>10</v>
      </c>
      <c r="F47">
        <v>10</v>
      </c>
      <c r="G47">
        <v>10</v>
      </c>
      <c r="H47" s="51">
        <f t="shared" si="0"/>
        <v>12</v>
      </c>
      <c r="I47" s="51">
        <f t="shared" si="1"/>
        <v>2</v>
      </c>
      <c r="N47">
        <f ca="1">AD46</f>
        <v>17</v>
      </c>
      <c r="O47">
        <f ca="1">AD47</f>
        <v>17</v>
      </c>
      <c r="P47">
        <f ca="1">AD48</f>
        <v>15</v>
      </c>
      <c r="R47">
        <v>2</v>
      </c>
      <c r="S47">
        <f t="shared" ref="S47:S51" ca="1" si="14">RAND()</f>
        <v>0.98819978042256196</v>
      </c>
      <c r="T47">
        <f ca="1">RANK(S47,S46:S51)</f>
        <v>1</v>
      </c>
      <c r="U47">
        <f t="shared" ref="U47:U51" ca="1" si="15">RANDBETWEEN(1,20)+V47</f>
        <v>17.02</v>
      </c>
      <c r="V47">
        <v>0.02</v>
      </c>
      <c r="W47">
        <f ca="1">LARGE(U46:U51,R47)</f>
        <v>17.02</v>
      </c>
      <c r="X47" s="20" t="str">
        <f ca="1">IF(X46&gt;78,"NERF BY",IF(X46&lt;66,"BUFF BY","OK"))</f>
        <v>BUFF BY</v>
      </c>
      <c r="Y47">
        <f ca="1">W47</f>
        <v>17.02</v>
      </c>
      <c r="Z47">
        <f ca="1">LARGE(Y46:Y51,R47)</f>
        <v>17.02</v>
      </c>
      <c r="AA47">
        <f ca="1">IF(AA46="NERF",ROUNDDOWN(Z46-20,0),0)</f>
        <v>0</v>
      </c>
      <c r="AB47">
        <f ca="1">Z47-AA50</f>
        <v>17.02</v>
      </c>
      <c r="AC47">
        <f ca="1">ROUNDDOWN(LARGE(AB46:AB51,R47),0)</f>
        <v>17</v>
      </c>
      <c r="AD47">
        <f ca="1">INDEX(AC46:AC51,T47)</f>
        <v>17</v>
      </c>
    </row>
    <row r="48" spans="1:30" x14ac:dyDescent="0.25">
      <c r="A48" s="2">
        <v>47</v>
      </c>
      <c r="B48">
        <v>14</v>
      </c>
      <c r="C48">
        <v>14</v>
      </c>
      <c r="D48">
        <v>13</v>
      </c>
      <c r="E48">
        <v>13</v>
      </c>
      <c r="F48">
        <v>11</v>
      </c>
      <c r="G48">
        <v>8</v>
      </c>
      <c r="H48" s="51">
        <f t="shared" si="0"/>
        <v>12.166666666666666</v>
      </c>
      <c r="I48" s="51">
        <f t="shared" si="1"/>
        <v>2.1147629234082532</v>
      </c>
      <c r="N48">
        <f ca="1">AD49</f>
        <v>5</v>
      </c>
      <c r="O48">
        <f ca="1">AD50</f>
        <v>7</v>
      </c>
      <c r="P48">
        <f ca="1">AD51</f>
        <v>5</v>
      </c>
      <c r="R48">
        <v>3</v>
      </c>
      <c r="S48">
        <f t="shared" ca="1" si="14"/>
        <v>0.65921230999797908</v>
      </c>
      <c r="T48">
        <f ca="1">RANK(S48,S46:S51)</f>
        <v>3</v>
      </c>
      <c r="U48">
        <f t="shared" ca="1" si="15"/>
        <v>5.03</v>
      </c>
      <c r="V48">
        <v>0.03</v>
      </c>
      <c r="W48">
        <f ca="1">LARGE(U46:U51,R48)</f>
        <v>15.04</v>
      </c>
      <c r="X48">
        <f ca="1">IF(X47="NERF BY",X46-78,IF(X47="BUFF BY",66-X46,""))</f>
        <v>4</v>
      </c>
      <c r="Y48">
        <f t="shared" ref="Y48:Y50" ca="1" si="16">W48</f>
        <v>15.04</v>
      </c>
      <c r="Z48">
        <f ca="1">LARGE(Y46:Y51,R48)</f>
        <v>15.04</v>
      </c>
      <c r="AB48">
        <f ca="1">Z48</f>
        <v>15.04</v>
      </c>
      <c r="AC48">
        <f ca="1">ROUNDDOWN(LARGE(AB46:AB51,R48),0)</f>
        <v>15</v>
      </c>
      <c r="AD48">
        <f ca="1">INDEX(AC46:AC51,T48)</f>
        <v>15</v>
      </c>
    </row>
    <row r="49" spans="1:30" x14ac:dyDescent="0.25">
      <c r="A49" s="2">
        <v>48</v>
      </c>
      <c r="B49">
        <v>14</v>
      </c>
      <c r="C49">
        <v>14</v>
      </c>
      <c r="D49">
        <v>13</v>
      </c>
      <c r="E49">
        <v>13</v>
      </c>
      <c r="F49">
        <v>10</v>
      </c>
      <c r="G49">
        <v>9</v>
      </c>
      <c r="H49" s="51">
        <f t="shared" si="0"/>
        <v>12.166666666666666</v>
      </c>
      <c r="I49" s="51">
        <f t="shared" si="1"/>
        <v>1.9507833184532708</v>
      </c>
      <c r="R49">
        <v>4</v>
      </c>
      <c r="S49">
        <f t="shared" ca="1" si="14"/>
        <v>9.5846282575232311E-2</v>
      </c>
      <c r="T49">
        <f ca="1">RANK(S49,S46:S51)</f>
        <v>6</v>
      </c>
      <c r="U49">
        <f t="shared" ca="1" si="15"/>
        <v>15.04</v>
      </c>
      <c r="V49">
        <v>0.04</v>
      </c>
      <c r="W49">
        <f ca="1">LARGE(U46:U51,R49)</f>
        <v>7.05</v>
      </c>
      <c r="Y49">
        <f t="shared" ca="1" si="16"/>
        <v>7.05</v>
      </c>
      <c r="Z49">
        <f ca="1">LARGE(Y46:Y51,R49)</f>
        <v>7.05</v>
      </c>
      <c r="AB49">
        <f ca="1">Z49</f>
        <v>7.05</v>
      </c>
      <c r="AC49">
        <f ca="1">ROUNDDOWN(LARGE(AB46:AB51,R49),0)</f>
        <v>7</v>
      </c>
      <c r="AD49">
        <f ca="1">INDEX(AC46:AC51,T49)</f>
        <v>5</v>
      </c>
    </row>
    <row r="50" spans="1:30" x14ac:dyDescent="0.25">
      <c r="A50" s="2">
        <v>49</v>
      </c>
      <c r="B50">
        <v>14</v>
      </c>
      <c r="C50">
        <v>14</v>
      </c>
      <c r="D50">
        <v>13</v>
      </c>
      <c r="E50">
        <v>12</v>
      </c>
      <c r="F50">
        <v>12</v>
      </c>
      <c r="G50">
        <v>8</v>
      </c>
      <c r="H50" s="51">
        <f t="shared" si="0"/>
        <v>12.166666666666666</v>
      </c>
      <c r="I50" s="51">
        <f t="shared" si="1"/>
        <v>2.0344259359556172</v>
      </c>
      <c r="R50">
        <v>5</v>
      </c>
      <c r="S50">
        <f t="shared" ca="1" si="14"/>
        <v>0.52013312469925843</v>
      </c>
      <c r="T50">
        <f ca="1">RANK(S50,S46:S51)</f>
        <v>4</v>
      </c>
      <c r="U50">
        <f t="shared" ca="1" si="15"/>
        <v>7.05</v>
      </c>
      <c r="V50">
        <v>0.05</v>
      </c>
      <c r="W50">
        <f ca="1">LARGE(U46:U51,R50)</f>
        <v>5.03</v>
      </c>
      <c r="Y50">
        <f t="shared" ca="1" si="16"/>
        <v>5.03</v>
      </c>
      <c r="Z50">
        <f ca="1">LARGE(Y46:Y51,R50)</f>
        <v>5.03</v>
      </c>
      <c r="AA50">
        <f ca="1">IF(AA51="BUFF",ROUNDUP(4-Z51,0),0)</f>
        <v>0</v>
      </c>
      <c r="AB50">
        <f ca="1">Z50+AA47</f>
        <v>5.03</v>
      </c>
      <c r="AC50">
        <f ca="1">ROUNDDOWN(LARGE(AB46:AB51,R50),0)</f>
        <v>5</v>
      </c>
      <c r="AD50">
        <f ca="1">INDEX(AC46:AC51,T50)</f>
        <v>7</v>
      </c>
    </row>
    <row r="51" spans="1:30" x14ac:dyDescent="0.25">
      <c r="A51" s="2">
        <v>50</v>
      </c>
      <c r="B51">
        <v>14</v>
      </c>
      <c r="C51">
        <v>14</v>
      </c>
      <c r="D51">
        <v>13</v>
      </c>
      <c r="E51">
        <v>12</v>
      </c>
      <c r="F51">
        <v>11</v>
      </c>
      <c r="G51">
        <v>9</v>
      </c>
      <c r="H51" s="51">
        <f t="shared" si="0"/>
        <v>12.166666666666666</v>
      </c>
      <c r="I51" s="51">
        <f t="shared" si="1"/>
        <v>1.7716909687891083</v>
      </c>
      <c r="R51">
        <v>6</v>
      </c>
      <c r="S51">
        <f t="shared" ca="1" si="14"/>
        <v>0.47667817358334008</v>
      </c>
      <c r="T51">
        <f ca="1">RANK(S51,S46:S51)</f>
        <v>5</v>
      </c>
      <c r="U51">
        <f t="shared" ca="1" si="15"/>
        <v>17.059999999999999</v>
      </c>
      <c r="V51">
        <v>0.06</v>
      </c>
      <c r="W51">
        <f ca="1">LARGE(U46:U51,R51)</f>
        <v>1.01</v>
      </c>
      <c r="Y51">
        <f ca="1">IF(X47="BUFF BY",W51+X48,W51)</f>
        <v>5.01</v>
      </c>
      <c r="Z51">
        <f ca="1">LARGE(Y46:Y51,R51)</f>
        <v>5.01</v>
      </c>
      <c r="AA51" t="str">
        <f ca="1">IF(Z51&lt;4,"BUFF","OK")</f>
        <v>OK</v>
      </c>
      <c r="AB51">
        <f ca="1">Z51+AA50</f>
        <v>5.01</v>
      </c>
      <c r="AC51">
        <f ca="1">ROUNDDOWN(LARGE(AB46:AB51,R51),0)</f>
        <v>5</v>
      </c>
      <c r="AD51">
        <f ca="1">INDEX(AC46:AC51,T51)</f>
        <v>5</v>
      </c>
    </row>
    <row r="52" spans="1:30" x14ac:dyDescent="0.25">
      <c r="A52" s="2">
        <v>51</v>
      </c>
      <c r="B52">
        <v>14</v>
      </c>
      <c r="C52">
        <v>14</v>
      </c>
      <c r="D52">
        <v>13</v>
      </c>
      <c r="E52">
        <v>12</v>
      </c>
      <c r="F52">
        <v>10</v>
      </c>
      <c r="G52">
        <v>10</v>
      </c>
      <c r="H52" s="51">
        <f t="shared" si="0"/>
        <v>12.166666666666666</v>
      </c>
      <c r="I52" s="51">
        <f t="shared" si="1"/>
        <v>1.6749792701868149</v>
      </c>
    </row>
    <row r="53" spans="1:30" x14ac:dyDescent="0.25">
      <c r="A53" s="2">
        <v>52</v>
      </c>
      <c r="B53">
        <v>14</v>
      </c>
      <c r="C53">
        <v>14</v>
      </c>
      <c r="D53">
        <v>13</v>
      </c>
      <c r="E53">
        <v>11</v>
      </c>
      <c r="F53">
        <v>11</v>
      </c>
      <c r="G53">
        <v>10</v>
      </c>
      <c r="H53" s="51">
        <f t="shared" si="0"/>
        <v>12.166666666666666</v>
      </c>
      <c r="I53" s="51">
        <f t="shared" si="1"/>
        <v>1.5723301886761007</v>
      </c>
      <c r="R53">
        <v>1</v>
      </c>
      <c r="S53">
        <f ca="1">RAND()</f>
        <v>0.76482157490855762</v>
      </c>
      <c r="T53">
        <f ca="1">RANK(S53,S53:S58)</f>
        <v>3</v>
      </c>
      <c r="U53">
        <f ca="1">RANDBETWEEN(1,20)+V53</f>
        <v>10.01</v>
      </c>
      <c r="V53">
        <v>0.01</v>
      </c>
      <c r="W53">
        <f ca="1">LARGE(U53:U58,R53)</f>
        <v>19.02</v>
      </c>
      <c r="X53">
        <f ca="1">ROUNDDOWN(SUM(W53:W58),0)</f>
        <v>63</v>
      </c>
      <c r="Y53">
        <f ca="1">IF(X54="NERF BY",W53-X55,W53)</f>
        <v>19.02</v>
      </c>
      <c r="Z53">
        <f ca="1">LARGE(Y53:Y58,R53)</f>
        <v>19.02</v>
      </c>
      <c r="AA53" t="str">
        <f ca="1">IF(Z53&gt;=21,"NERF","OK")</f>
        <v>OK</v>
      </c>
      <c r="AB53">
        <f ca="1">Z53-AA54</f>
        <v>19.02</v>
      </c>
      <c r="AC53">
        <f ca="1">ROUNDDOWN(LARGE(AB53:AB58,R53),0)</f>
        <v>19</v>
      </c>
      <c r="AD53">
        <f ca="1">INDEX(AC53:AC58,T53)</f>
        <v>13</v>
      </c>
    </row>
    <row r="54" spans="1:30" x14ac:dyDescent="0.25">
      <c r="A54" s="2">
        <v>53</v>
      </c>
      <c r="B54">
        <v>14</v>
      </c>
      <c r="C54">
        <v>14</v>
      </c>
      <c r="D54">
        <v>12</v>
      </c>
      <c r="E54">
        <v>12</v>
      </c>
      <c r="F54">
        <v>12</v>
      </c>
      <c r="G54">
        <v>9</v>
      </c>
      <c r="H54" s="51">
        <f t="shared" si="0"/>
        <v>12.166666666666666</v>
      </c>
      <c r="I54" s="51">
        <f t="shared" si="1"/>
        <v>1.6749792701868149</v>
      </c>
      <c r="N54">
        <f ca="1">AD53</f>
        <v>13</v>
      </c>
      <c r="O54">
        <f ca="1">AD54</f>
        <v>10</v>
      </c>
      <c r="P54">
        <f ca="1">AD55</f>
        <v>4</v>
      </c>
      <c r="R54">
        <v>2</v>
      </c>
      <c r="S54">
        <f t="shared" ref="S54:S58" ca="1" si="17">RAND()</f>
        <v>0.28134212867112096</v>
      </c>
      <c r="T54">
        <f ca="1">RANK(S54,S53:S58)</f>
        <v>4</v>
      </c>
      <c r="U54">
        <f t="shared" ref="U54:U58" ca="1" si="18">RANDBETWEEN(1,20)+V54</f>
        <v>19.02</v>
      </c>
      <c r="V54">
        <v>0.02</v>
      </c>
      <c r="W54">
        <f ca="1">LARGE(U53:U58,R54)</f>
        <v>16.05</v>
      </c>
      <c r="X54" s="20" t="str">
        <f ca="1">IF(X53&gt;78,"NERF BY",IF(X53&lt;66,"BUFF BY","OK"))</f>
        <v>BUFF BY</v>
      </c>
      <c r="Y54">
        <f ca="1">W54</f>
        <v>16.05</v>
      </c>
      <c r="Z54">
        <f ca="1">LARGE(Y53:Y58,R54)</f>
        <v>16.05</v>
      </c>
      <c r="AA54">
        <f ca="1">IF(AA53="NERF",ROUNDDOWN(Z53-20,0),0)</f>
        <v>0</v>
      </c>
      <c r="AB54">
        <f ca="1">Z54-AA57</f>
        <v>16.05</v>
      </c>
      <c r="AC54">
        <f ca="1">ROUNDDOWN(LARGE(AB53:AB58,R54),0)</f>
        <v>16</v>
      </c>
      <c r="AD54">
        <f ca="1">INDEX(AC53:AC58,T54)</f>
        <v>10</v>
      </c>
    </row>
    <row r="55" spans="1:30" x14ac:dyDescent="0.25">
      <c r="A55" s="2">
        <v>54</v>
      </c>
      <c r="B55">
        <v>14</v>
      </c>
      <c r="C55">
        <v>14</v>
      </c>
      <c r="D55">
        <v>12</v>
      </c>
      <c r="E55">
        <v>12</v>
      </c>
      <c r="F55">
        <v>11</v>
      </c>
      <c r="G55">
        <v>10</v>
      </c>
      <c r="H55" s="51">
        <f t="shared" si="0"/>
        <v>12.166666666666666</v>
      </c>
      <c r="I55" s="51">
        <f t="shared" si="1"/>
        <v>1.4624940645653537</v>
      </c>
      <c r="N55">
        <f ca="1">AD56</f>
        <v>19</v>
      </c>
      <c r="O55">
        <f ca="1">AD57</f>
        <v>4</v>
      </c>
      <c r="P55">
        <f ca="1">AD58</f>
        <v>16</v>
      </c>
      <c r="R55">
        <v>3</v>
      </c>
      <c r="S55">
        <f t="shared" ca="1" si="17"/>
        <v>0.2657884351766665</v>
      </c>
      <c r="T55">
        <f ca="1">RANK(S55,S53:S58)</f>
        <v>5</v>
      </c>
      <c r="U55">
        <f t="shared" ca="1" si="18"/>
        <v>4.03</v>
      </c>
      <c r="V55">
        <v>0.03</v>
      </c>
      <c r="W55">
        <f ca="1">LARGE(U53:U58,R55)</f>
        <v>13.06</v>
      </c>
      <c r="X55">
        <f ca="1">IF(X54="NERF BY",X53-78,IF(X54="BUFF BY",66-X53,""))</f>
        <v>3</v>
      </c>
      <c r="Y55">
        <f t="shared" ref="Y55:Y57" ca="1" si="19">W55</f>
        <v>13.06</v>
      </c>
      <c r="Z55">
        <f ca="1">LARGE(Y53:Y58,R55)</f>
        <v>13.06</v>
      </c>
      <c r="AB55">
        <f ca="1">Z55</f>
        <v>13.06</v>
      </c>
      <c r="AC55">
        <f ca="1">ROUNDDOWN(LARGE(AB53:AB58,R55),0)</f>
        <v>13</v>
      </c>
      <c r="AD55">
        <f ca="1">INDEX(AC53:AC58,T55)</f>
        <v>4</v>
      </c>
    </row>
    <row r="56" spans="1:30" x14ac:dyDescent="0.25">
      <c r="A56" s="2">
        <v>55</v>
      </c>
      <c r="B56">
        <v>14</v>
      </c>
      <c r="C56">
        <v>14</v>
      </c>
      <c r="D56">
        <v>12</v>
      </c>
      <c r="E56">
        <v>11</v>
      </c>
      <c r="F56">
        <v>11</v>
      </c>
      <c r="G56">
        <v>11</v>
      </c>
      <c r="H56" s="51">
        <f t="shared" si="0"/>
        <v>12.166666666666666</v>
      </c>
      <c r="I56" s="51">
        <f t="shared" si="1"/>
        <v>1.3437096247164249</v>
      </c>
      <c r="R56">
        <v>4</v>
      </c>
      <c r="S56">
        <f t="shared" ca="1" si="17"/>
        <v>0.83200740940274043</v>
      </c>
      <c r="T56">
        <f ca="1">RANK(S56,S53:S58)</f>
        <v>1</v>
      </c>
      <c r="U56">
        <f t="shared" ca="1" si="18"/>
        <v>1.04</v>
      </c>
      <c r="V56">
        <v>0.04</v>
      </c>
      <c r="W56">
        <f ca="1">LARGE(U53:U58,R56)</f>
        <v>10.01</v>
      </c>
      <c r="Y56">
        <f t="shared" ca="1" si="19"/>
        <v>10.01</v>
      </c>
      <c r="Z56">
        <f ca="1">LARGE(Y53:Y58,R56)</f>
        <v>10.01</v>
      </c>
      <c r="AB56">
        <f ca="1">Z56</f>
        <v>10.01</v>
      </c>
      <c r="AC56">
        <f ca="1">ROUNDDOWN(LARGE(AB53:AB58,R56),0)</f>
        <v>10</v>
      </c>
      <c r="AD56">
        <f ca="1">INDEX(AC53:AC58,T56)</f>
        <v>19</v>
      </c>
    </row>
    <row r="57" spans="1:30" x14ac:dyDescent="0.25">
      <c r="A57" s="2">
        <v>56</v>
      </c>
      <c r="B57">
        <v>14</v>
      </c>
      <c r="C57">
        <v>13</v>
      </c>
      <c r="D57">
        <v>13</v>
      </c>
      <c r="E57">
        <v>13</v>
      </c>
      <c r="F57">
        <v>13</v>
      </c>
      <c r="G57">
        <v>8</v>
      </c>
      <c r="H57" s="51">
        <f t="shared" si="0"/>
        <v>12.333333333333334</v>
      </c>
      <c r="I57" s="51">
        <f t="shared" si="1"/>
        <v>1.9720265943665387</v>
      </c>
      <c r="R57">
        <v>5</v>
      </c>
      <c r="S57">
        <f t="shared" ca="1" si="17"/>
        <v>0.18082759219531097</v>
      </c>
      <c r="T57">
        <f ca="1">RANK(S57,S53:S58)</f>
        <v>6</v>
      </c>
      <c r="U57">
        <f t="shared" ca="1" si="18"/>
        <v>16.05</v>
      </c>
      <c r="V57">
        <v>0.05</v>
      </c>
      <c r="W57">
        <f ca="1">LARGE(U53:U58,R57)</f>
        <v>4.03</v>
      </c>
      <c r="Y57">
        <f t="shared" ca="1" si="19"/>
        <v>4.03</v>
      </c>
      <c r="Z57">
        <f ca="1">LARGE(Y53:Y58,R57)</f>
        <v>4.04</v>
      </c>
      <c r="AA57">
        <f ca="1">IF(AA58="BUFF",ROUNDUP(4-Z58,0),0)</f>
        <v>0</v>
      </c>
      <c r="AB57">
        <f ca="1">Z57+AA54</f>
        <v>4.04</v>
      </c>
      <c r="AC57">
        <f ca="1">ROUNDDOWN(LARGE(AB53:AB58,R57),0)</f>
        <v>4</v>
      </c>
      <c r="AD57">
        <f ca="1">INDEX(AC53:AC58,T57)</f>
        <v>4</v>
      </c>
    </row>
    <row r="58" spans="1:30" x14ac:dyDescent="0.25">
      <c r="A58" s="2">
        <v>57</v>
      </c>
      <c r="B58">
        <v>14</v>
      </c>
      <c r="C58">
        <v>13</v>
      </c>
      <c r="D58">
        <v>13</v>
      </c>
      <c r="E58">
        <v>13</v>
      </c>
      <c r="F58">
        <v>12</v>
      </c>
      <c r="G58">
        <v>9</v>
      </c>
      <c r="H58" s="51">
        <f t="shared" si="0"/>
        <v>12.333333333333334</v>
      </c>
      <c r="I58" s="51">
        <f t="shared" si="1"/>
        <v>1.5986105077709065</v>
      </c>
      <c r="R58">
        <v>6</v>
      </c>
      <c r="S58">
        <f t="shared" ca="1" si="17"/>
        <v>0.79747378376711942</v>
      </c>
      <c r="T58">
        <f ca="1">RANK(S58,S53:S58)</f>
        <v>2</v>
      </c>
      <c r="U58">
        <f t="shared" ca="1" si="18"/>
        <v>13.06</v>
      </c>
      <c r="V58">
        <v>0.06</v>
      </c>
      <c r="W58">
        <f ca="1">LARGE(U53:U58,R58)</f>
        <v>1.04</v>
      </c>
      <c r="Y58">
        <f ca="1">IF(X54="BUFF BY",W58+X55,W58)</f>
        <v>4.04</v>
      </c>
      <c r="Z58">
        <f ca="1">LARGE(Y53:Y58,R58)</f>
        <v>4.03</v>
      </c>
      <c r="AA58" t="str">
        <f ca="1">IF(Z58&lt;4,"BUFF","OK")</f>
        <v>OK</v>
      </c>
      <c r="AB58">
        <f ca="1">Z58+AA57</f>
        <v>4.03</v>
      </c>
      <c r="AC58">
        <f ca="1">ROUNDDOWN(LARGE(AB53:AB58,R58),0)</f>
        <v>4</v>
      </c>
      <c r="AD58">
        <f ca="1">INDEX(AC53:AC58,T58)</f>
        <v>16</v>
      </c>
    </row>
    <row r="59" spans="1:30" x14ac:dyDescent="0.25">
      <c r="A59" s="2">
        <v>58</v>
      </c>
      <c r="B59">
        <v>14</v>
      </c>
      <c r="C59">
        <v>13</v>
      </c>
      <c r="D59">
        <v>13</v>
      </c>
      <c r="E59">
        <v>13</v>
      </c>
      <c r="F59">
        <v>11</v>
      </c>
      <c r="G59">
        <v>10</v>
      </c>
      <c r="H59" s="51">
        <f t="shared" si="0"/>
        <v>12.333333333333334</v>
      </c>
      <c r="I59" s="51">
        <f t="shared" si="1"/>
        <v>1.3743685418725535</v>
      </c>
    </row>
    <row r="60" spans="1:30" x14ac:dyDescent="0.25">
      <c r="A60" s="2">
        <v>59</v>
      </c>
      <c r="B60">
        <v>14</v>
      </c>
      <c r="C60">
        <v>13</v>
      </c>
      <c r="D60">
        <v>13</v>
      </c>
      <c r="E60">
        <v>12</v>
      </c>
      <c r="F60">
        <v>12</v>
      </c>
      <c r="G60">
        <v>10</v>
      </c>
      <c r="H60" s="51">
        <f t="shared" si="0"/>
        <v>12.333333333333334</v>
      </c>
      <c r="I60" s="51">
        <f t="shared" si="1"/>
        <v>1.247219128924647</v>
      </c>
      <c r="R60">
        <v>1</v>
      </c>
      <c r="S60">
        <f ca="1">RAND()</f>
        <v>0.86898127761155752</v>
      </c>
      <c r="T60">
        <f ca="1">RANK(S60,S60:S65)</f>
        <v>3</v>
      </c>
      <c r="U60">
        <f ca="1">RANDBETWEEN(1,20)+V60</f>
        <v>4.01</v>
      </c>
      <c r="V60">
        <v>0.01</v>
      </c>
      <c r="W60">
        <f ca="1">LARGE(U60:U65,R60)</f>
        <v>12.03</v>
      </c>
      <c r="X60">
        <f ca="1">ROUNDDOWN(SUM(W60:W65),0)</f>
        <v>31</v>
      </c>
      <c r="Y60">
        <f ca="1">IF(X61="NERF BY",W60-X62,W60)</f>
        <v>12.03</v>
      </c>
      <c r="Z60">
        <f ca="1">LARGE(Y60:Y65,R60)</f>
        <v>37.020000000000003</v>
      </c>
      <c r="AA60" t="str">
        <f ca="1">IF(Z60&gt;=21,"NERF","OK")</f>
        <v>NERF</v>
      </c>
      <c r="AB60">
        <f ca="1">Z60-AA61</f>
        <v>20.020000000000003</v>
      </c>
      <c r="AC60">
        <f ca="1">ROUNDDOWN(LARGE(AB60:AB65,R60),0)</f>
        <v>21</v>
      </c>
      <c r="AD60">
        <f ca="1">INDEX(AC60:AC65,T60)</f>
        <v>12</v>
      </c>
    </row>
    <row r="61" spans="1:30" x14ac:dyDescent="0.25">
      <c r="A61" s="2">
        <v>60</v>
      </c>
      <c r="B61">
        <v>14</v>
      </c>
      <c r="C61">
        <v>13</v>
      </c>
      <c r="D61">
        <v>13</v>
      </c>
      <c r="E61">
        <v>12</v>
      </c>
      <c r="F61">
        <v>11</v>
      </c>
      <c r="G61">
        <v>11</v>
      </c>
      <c r="H61" s="51">
        <f t="shared" si="0"/>
        <v>12.333333333333334</v>
      </c>
      <c r="I61" s="51">
        <f t="shared" si="1"/>
        <v>1.1055415967851334</v>
      </c>
      <c r="N61">
        <f ca="1">AD60</f>
        <v>12</v>
      </c>
      <c r="O61">
        <f ca="1">AD61</f>
        <v>20</v>
      </c>
      <c r="P61">
        <f ca="1">AD62</f>
        <v>21</v>
      </c>
      <c r="R61">
        <v>2</v>
      </c>
      <c r="S61">
        <f t="shared" ref="S61:S65" ca="1" si="20">RAND()</f>
        <v>0.94645931883427736</v>
      </c>
      <c r="T61">
        <f ca="1">RANK(S61,S60:S65)</f>
        <v>2</v>
      </c>
      <c r="U61">
        <f t="shared" ref="U61:U65" ca="1" si="21">RANDBETWEEN(1,20)+V61</f>
        <v>2.02</v>
      </c>
      <c r="V61">
        <v>0.02</v>
      </c>
      <c r="W61">
        <f ca="1">LARGE(U60:U65,R61)</f>
        <v>5.0599999999999996</v>
      </c>
      <c r="X61" s="20" t="str">
        <f ca="1">IF(X60&gt;78,"NERF BY",IF(X60&lt;66,"BUFF BY","OK"))</f>
        <v>BUFF BY</v>
      </c>
      <c r="Y61">
        <f ca="1">W61</f>
        <v>5.0599999999999996</v>
      </c>
      <c r="Z61">
        <f ca="1">LARGE(Y60:Y65,R61)</f>
        <v>12.03</v>
      </c>
      <c r="AA61">
        <f ca="1">IF(AA60="NERF",ROUNDDOWN(Z60-20,0),0)</f>
        <v>17</v>
      </c>
      <c r="AB61">
        <f ca="1">Z61-AA64</f>
        <v>12.03</v>
      </c>
      <c r="AC61">
        <f ca="1">ROUNDDOWN(LARGE(AB60:AB65,R61),0)</f>
        <v>20</v>
      </c>
      <c r="AD61">
        <f ca="1">INDEX(AC60:AC65,T61)</f>
        <v>20</v>
      </c>
    </row>
    <row r="62" spans="1:30" x14ac:dyDescent="0.25">
      <c r="A62" s="2">
        <v>61</v>
      </c>
      <c r="B62">
        <v>14</v>
      </c>
      <c r="C62">
        <v>13</v>
      </c>
      <c r="D62">
        <v>12</v>
      </c>
      <c r="E62">
        <v>12</v>
      </c>
      <c r="F62">
        <v>12</v>
      </c>
      <c r="G62">
        <v>11</v>
      </c>
      <c r="H62" s="51">
        <f t="shared" si="0"/>
        <v>12.333333333333334</v>
      </c>
      <c r="I62" s="51">
        <f t="shared" si="1"/>
        <v>0.94280904158206336</v>
      </c>
      <c r="N62">
        <f ca="1">AD63</f>
        <v>4</v>
      </c>
      <c r="O62">
        <f ca="1">AD64</f>
        <v>4</v>
      </c>
      <c r="P62">
        <f ca="1">AD65</f>
        <v>5</v>
      </c>
      <c r="R62">
        <v>3</v>
      </c>
      <c r="S62">
        <f t="shared" ca="1" si="20"/>
        <v>0.97226279456137987</v>
      </c>
      <c r="T62">
        <f ca="1">RANK(S62,S60:S65)</f>
        <v>1</v>
      </c>
      <c r="U62">
        <f t="shared" ca="1" si="21"/>
        <v>12.03</v>
      </c>
      <c r="V62">
        <v>0.03</v>
      </c>
      <c r="W62">
        <f ca="1">LARGE(U60:U65,R62)</f>
        <v>4.05</v>
      </c>
      <c r="X62">
        <f ca="1">IF(X61="NERF BY",X60-78,IF(X61="BUFF BY",66-X60,""))</f>
        <v>35</v>
      </c>
      <c r="Y62">
        <f t="shared" ref="Y62:Y64" ca="1" si="22">W62</f>
        <v>4.05</v>
      </c>
      <c r="Z62">
        <f ca="1">LARGE(Y60:Y65,R62)</f>
        <v>5.0599999999999996</v>
      </c>
      <c r="AB62">
        <f ca="1">Z62</f>
        <v>5.0599999999999996</v>
      </c>
      <c r="AC62">
        <f ca="1">ROUNDDOWN(LARGE(AB60:AB65,R62),0)</f>
        <v>12</v>
      </c>
      <c r="AD62">
        <f ca="1">INDEX(AC60:AC65,T62)</f>
        <v>21</v>
      </c>
    </row>
    <row r="63" spans="1:30" x14ac:dyDescent="0.25">
      <c r="A63" s="2">
        <v>62</v>
      </c>
      <c r="B63">
        <v>14</v>
      </c>
      <c r="C63">
        <v>12</v>
      </c>
      <c r="D63">
        <v>12</v>
      </c>
      <c r="E63">
        <v>12</v>
      </c>
      <c r="F63">
        <v>12</v>
      </c>
      <c r="G63">
        <v>12</v>
      </c>
      <c r="H63" s="51">
        <f t="shared" si="0"/>
        <v>12.333333333333334</v>
      </c>
      <c r="I63" s="51">
        <f t="shared" si="1"/>
        <v>0.74535599249993001</v>
      </c>
      <c r="R63">
        <v>4</v>
      </c>
      <c r="S63">
        <f t="shared" ca="1" si="20"/>
        <v>0.16514183882947497</v>
      </c>
      <c r="T63">
        <f ca="1">RANK(S63,S60:S65)</f>
        <v>5</v>
      </c>
      <c r="U63">
        <f t="shared" ca="1" si="21"/>
        <v>4.04</v>
      </c>
      <c r="V63">
        <v>0.04</v>
      </c>
      <c r="W63">
        <f ca="1">LARGE(U60:U65,R63)</f>
        <v>4.04</v>
      </c>
      <c r="Y63">
        <f t="shared" ca="1" si="22"/>
        <v>4.04</v>
      </c>
      <c r="Z63">
        <f ca="1">LARGE(Y60:Y65,R63)</f>
        <v>4.05</v>
      </c>
      <c r="AB63">
        <f ca="1">Z63</f>
        <v>4.05</v>
      </c>
      <c r="AC63">
        <f ca="1">ROUNDDOWN(LARGE(AB60:AB65,R63),0)</f>
        <v>5</v>
      </c>
      <c r="AD63">
        <f ca="1">INDEX(AC60:AC65,T63)</f>
        <v>4</v>
      </c>
    </row>
    <row r="64" spans="1:30" x14ac:dyDescent="0.25">
      <c r="A64" s="2">
        <v>63</v>
      </c>
      <c r="B64">
        <v>13</v>
      </c>
      <c r="C64">
        <v>13</v>
      </c>
      <c r="D64">
        <v>13</v>
      </c>
      <c r="E64">
        <v>13</v>
      </c>
      <c r="F64">
        <v>13</v>
      </c>
      <c r="G64">
        <v>10</v>
      </c>
      <c r="H64" s="51">
        <f t="shared" si="0"/>
        <v>12.5</v>
      </c>
      <c r="I64" s="51">
        <f t="shared" si="1"/>
        <v>1.1180339887498949</v>
      </c>
      <c r="R64">
        <v>5</v>
      </c>
      <c r="S64">
        <f t="shared" ca="1" si="20"/>
        <v>1.1981725596561632E-2</v>
      </c>
      <c r="T64">
        <f ca="1">RANK(S64,S60:S65)</f>
        <v>6</v>
      </c>
      <c r="U64">
        <f t="shared" ca="1" si="21"/>
        <v>4.05</v>
      </c>
      <c r="V64">
        <v>0.05</v>
      </c>
      <c r="W64">
        <f ca="1">LARGE(U60:U65,R64)</f>
        <v>4.01</v>
      </c>
      <c r="Y64">
        <f t="shared" ca="1" si="22"/>
        <v>4.01</v>
      </c>
      <c r="Z64">
        <f ca="1">LARGE(Y60:Y65,R64)</f>
        <v>4.04</v>
      </c>
      <c r="AA64">
        <f ca="1">IF(AA65="BUFF",ROUNDUP(4-Z65,0),0)</f>
        <v>0</v>
      </c>
      <c r="AB64">
        <f ca="1">Z64+AA61</f>
        <v>21.04</v>
      </c>
      <c r="AC64">
        <f ca="1">ROUNDDOWN(LARGE(AB60:AB65,R64),0)</f>
        <v>4</v>
      </c>
      <c r="AD64">
        <f ca="1">INDEX(AC60:AC65,T64)</f>
        <v>4</v>
      </c>
    </row>
    <row r="65" spans="1:30" x14ac:dyDescent="0.25">
      <c r="A65" s="2">
        <v>64</v>
      </c>
      <c r="B65">
        <v>13</v>
      </c>
      <c r="C65">
        <v>13</v>
      </c>
      <c r="D65">
        <v>13</v>
      </c>
      <c r="E65">
        <v>13</v>
      </c>
      <c r="F65">
        <v>12</v>
      </c>
      <c r="G65">
        <v>11</v>
      </c>
      <c r="H65" s="51">
        <f t="shared" si="0"/>
        <v>12.5</v>
      </c>
      <c r="I65" s="51">
        <f t="shared" si="1"/>
        <v>0.76376261582597338</v>
      </c>
      <c r="R65">
        <v>6</v>
      </c>
      <c r="S65">
        <f t="shared" ca="1" si="20"/>
        <v>0.79668038421848197</v>
      </c>
      <c r="T65">
        <f ca="1">RANK(S65,S60:S65)</f>
        <v>4</v>
      </c>
      <c r="U65">
        <f t="shared" ca="1" si="21"/>
        <v>5.0599999999999996</v>
      </c>
      <c r="V65">
        <v>0.06</v>
      </c>
      <c r="W65">
        <f ca="1">LARGE(U60:U65,R65)</f>
        <v>2.02</v>
      </c>
      <c r="Y65">
        <f ca="1">IF(X61="BUFF BY",W65+X62,W65)</f>
        <v>37.020000000000003</v>
      </c>
      <c r="Z65">
        <f ca="1">LARGE(Y60:Y65,R65)</f>
        <v>4.01</v>
      </c>
      <c r="AA65" t="str">
        <f ca="1">IF(Z65&lt;4,"BUFF","OK")</f>
        <v>OK</v>
      </c>
      <c r="AB65">
        <f ca="1">Z65+AA64</f>
        <v>4.01</v>
      </c>
      <c r="AC65">
        <f ca="1">ROUNDDOWN(LARGE(AB60:AB65,R65),0)</f>
        <v>4</v>
      </c>
      <c r="AD65">
        <f ca="1">INDEX(AC60:AC65,T65)</f>
        <v>5</v>
      </c>
    </row>
    <row r="66" spans="1:30" x14ac:dyDescent="0.25">
      <c r="A66" s="5">
        <v>65</v>
      </c>
      <c r="B66" s="4">
        <v>13</v>
      </c>
      <c r="C66" s="4">
        <v>13</v>
      </c>
      <c r="D66" s="4">
        <v>13</v>
      </c>
      <c r="E66" s="4">
        <v>12</v>
      </c>
      <c r="F66" s="4">
        <v>12</v>
      </c>
      <c r="G66" s="4">
        <v>12</v>
      </c>
      <c r="H66" s="52">
        <f t="shared" si="0"/>
        <v>12.5</v>
      </c>
      <c r="I66" s="52">
        <f t="shared" si="1"/>
        <v>0.5</v>
      </c>
    </row>
    <row r="67" spans="1:30" x14ac:dyDescent="0.25">
      <c r="A67" s="56"/>
      <c r="B67" s="57">
        <v>1</v>
      </c>
      <c r="C67" s="57">
        <v>2</v>
      </c>
      <c r="D67" s="57">
        <v>3</v>
      </c>
      <c r="E67" s="57">
        <v>4</v>
      </c>
      <c r="F67" s="57">
        <v>5</v>
      </c>
      <c r="G67" s="57">
        <v>6</v>
      </c>
      <c r="H67" s="58"/>
      <c r="I67" s="58"/>
      <c r="R67">
        <v>1</v>
      </c>
      <c r="S67">
        <f ca="1">RAND()</f>
        <v>0.37281494044476005</v>
      </c>
      <c r="T67">
        <f ca="1">RANK(S67,S67:S72)</f>
        <v>2</v>
      </c>
      <c r="U67">
        <f ca="1">RANDBETWEEN(1,20)+V67</f>
        <v>6.01</v>
      </c>
      <c r="V67">
        <v>0.01</v>
      </c>
      <c r="W67">
        <f ca="1">LARGE(U67:U72,R67)</f>
        <v>13.05</v>
      </c>
      <c r="X67">
        <f ca="1">ROUNDDOWN(SUM(W67:W72),0)</f>
        <v>40</v>
      </c>
      <c r="Y67">
        <f ca="1">IF(X68="NERF BY",W67-X69,W67)</f>
        <v>13.05</v>
      </c>
      <c r="Z67">
        <f ca="1">LARGE(Y67:Y72,R67)</f>
        <v>29.04</v>
      </c>
      <c r="AA67" t="str">
        <f ca="1">IF(Z67&gt;=21,"NERF","OK")</f>
        <v>NERF</v>
      </c>
      <c r="AB67">
        <f ca="1">Z67-AA68</f>
        <v>20.04</v>
      </c>
      <c r="AC67">
        <f ca="1">ROUNDDOWN(LARGE(AB67:AB72,R67),0)</f>
        <v>20</v>
      </c>
      <c r="AD67">
        <f ca="1">INDEX(AC67:AC72,T67)</f>
        <v>13</v>
      </c>
    </row>
    <row r="68" spans="1:30" s="42" customFormat="1" x14ac:dyDescent="0.25">
      <c r="A68">
        <f ca="1">RANDBETWEEN(1,65)</f>
        <v>63</v>
      </c>
      <c r="B68" s="27">
        <f ca="1">INDEX($B$2:$G$66,A68,$B$67)</f>
        <v>13</v>
      </c>
      <c r="C68" s="27">
        <f ca="1">INDEX($B$2:$G$66,A68,$C$67)</f>
        <v>13</v>
      </c>
      <c r="D68" s="27">
        <f ca="1">INDEX($B$2:$G$66,A68,$D$67)</f>
        <v>13</v>
      </c>
      <c r="E68" s="27">
        <f ca="1">INDEX($B$2:$G$66,A68,$E$67)</f>
        <v>13</v>
      </c>
      <c r="F68" s="27">
        <f ca="1">INDEX($B$2:$G$66,A68,$F$67)</f>
        <v>13</v>
      </c>
      <c r="G68" s="27">
        <f ca="1">INDEX($B$2:$G$66,A68,$G$67)</f>
        <v>10</v>
      </c>
      <c r="H68"/>
      <c r="I68" s="27"/>
      <c r="J68" s="54"/>
      <c r="K68" s="54"/>
      <c r="L68" s="55"/>
      <c r="N68">
        <f ca="1">AD67</f>
        <v>13</v>
      </c>
      <c r="O68">
        <f ca="1">AD68</f>
        <v>20</v>
      </c>
      <c r="P68">
        <f ca="1">AD69</f>
        <v>12</v>
      </c>
      <c r="Q68"/>
      <c r="R68">
        <v>2</v>
      </c>
      <c r="S68">
        <f t="shared" ref="S68:S72" ca="1" si="23">RAND()</f>
        <v>0.3851758514472654</v>
      </c>
      <c r="T68">
        <f ca="1">RANK(S68,S67:S72)</f>
        <v>1</v>
      </c>
      <c r="U68">
        <f t="shared" ref="U68:U72" ca="1" si="24">RANDBETWEEN(1,20)+V68</f>
        <v>11.02</v>
      </c>
      <c r="V68">
        <v>0.02</v>
      </c>
      <c r="W68">
        <f ca="1">LARGE(U67:U72,R68)</f>
        <v>11.02</v>
      </c>
      <c r="X68" s="20" t="str">
        <f ca="1">IF(X67&gt;78,"NERF BY",IF(X67&lt;66,"BUFF BY","OK"))</f>
        <v>BUFF BY</v>
      </c>
      <c r="Y68">
        <f ca="1">W68</f>
        <v>11.02</v>
      </c>
      <c r="Z68">
        <f ca="1">LARGE(Y67:Y72,R68)</f>
        <v>13.05</v>
      </c>
      <c r="AA68">
        <f ca="1">IF(AA67="NERF",ROUNDDOWN(Z67-20,0),0)</f>
        <v>9</v>
      </c>
      <c r="AB68">
        <f ca="1">Z68-AA71</f>
        <v>12.05</v>
      </c>
      <c r="AC68">
        <f ca="1">ROUNDDOWN(LARGE(AB67:AB72,R68),0)</f>
        <v>13</v>
      </c>
      <c r="AD68">
        <f ca="1">INDEX(AC67:AC72,T68)</f>
        <v>20</v>
      </c>
    </row>
    <row r="69" spans="1:30" x14ac:dyDescent="0.25">
      <c r="A69">
        <f t="shared" ref="A69:A74" ca="1" si="25">RANDBETWEEN(1,65)</f>
        <v>61</v>
      </c>
      <c r="B69" s="27">
        <f t="shared" ref="B69:B75" ca="1" si="26">INDEX($B$2:$G$66,A69,$B$67)</f>
        <v>14</v>
      </c>
      <c r="C69" s="27">
        <f t="shared" ref="C69:C75" ca="1" si="27">INDEX($B$2:$G$66,A69,$C$67)</f>
        <v>13</v>
      </c>
      <c r="D69" s="27">
        <f t="shared" ref="D69:D75" ca="1" si="28">INDEX($B$2:$G$66,A69,$D$67)</f>
        <v>12</v>
      </c>
      <c r="E69" s="27">
        <f t="shared" ref="E69:E75" ca="1" si="29">INDEX($B$2:$G$66,A69,$E$67)</f>
        <v>12</v>
      </c>
      <c r="F69" s="27">
        <f t="shared" ref="F69:F75" ca="1" si="30">INDEX($B$2:$G$66,A69,$F$67)</f>
        <v>12</v>
      </c>
      <c r="G69" s="27">
        <f t="shared" ref="G69:G75" ca="1" si="31">INDEX($B$2:$G$66,A69,$G$67)</f>
        <v>11</v>
      </c>
      <c r="H69" s="27"/>
      <c r="I69" s="27"/>
      <c r="J69" s="27"/>
      <c r="K69" s="27"/>
      <c r="N69">
        <f ca="1">AD70</f>
        <v>4</v>
      </c>
      <c r="O69">
        <f ca="1">AD71</f>
        <v>6</v>
      </c>
      <c r="P69">
        <f ca="1">AD72</f>
        <v>11</v>
      </c>
      <c r="R69">
        <v>3</v>
      </c>
      <c r="S69">
        <f t="shared" ca="1" si="23"/>
        <v>0.34606886848812413</v>
      </c>
      <c r="T69">
        <f ca="1">RANK(S69,S67:S72)</f>
        <v>3</v>
      </c>
      <c r="U69">
        <f t="shared" ca="1" si="24"/>
        <v>4.03</v>
      </c>
      <c r="V69">
        <v>0.03</v>
      </c>
      <c r="W69">
        <f ca="1">LARGE(U67:U72,R69)</f>
        <v>6.01</v>
      </c>
      <c r="X69">
        <f ca="1">IF(X68="NERF BY",X67-78,IF(X68="BUFF BY",66-X67,""))</f>
        <v>26</v>
      </c>
      <c r="Y69">
        <f t="shared" ref="Y69:Y71" ca="1" si="32">W69</f>
        <v>6.01</v>
      </c>
      <c r="Z69">
        <f ca="1">LARGE(Y67:Y72,R69)</f>
        <v>11.02</v>
      </c>
      <c r="AB69">
        <f ca="1">Z69</f>
        <v>11.02</v>
      </c>
      <c r="AC69">
        <f ca="1">ROUNDDOWN(LARGE(AB67:AB72,R69),0)</f>
        <v>12</v>
      </c>
      <c r="AD69">
        <f ca="1">INDEX(AC67:AC72,T69)</f>
        <v>12</v>
      </c>
    </row>
    <row r="70" spans="1:30" x14ac:dyDescent="0.25">
      <c r="A70">
        <f t="shared" ca="1" si="25"/>
        <v>27</v>
      </c>
      <c r="B70" s="27">
        <f t="shared" ca="1" si="26"/>
        <v>15</v>
      </c>
      <c r="C70" s="27">
        <f t="shared" ca="1" si="27"/>
        <v>14</v>
      </c>
      <c r="D70" s="27">
        <f t="shared" ca="1" si="28"/>
        <v>12</v>
      </c>
      <c r="E70" s="27">
        <f t="shared" ca="1" si="29"/>
        <v>11</v>
      </c>
      <c r="F70" s="27">
        <f t="shared" ca="1" si="30"/>
        <v>11</v>
      </c>
      <c r="G70" s="27">
        <f t="shared" ca="1" si="31"/>
        <v>9</v>
      </c>
      <c r="R70">
        <v>4</v>
      </c>
      <c r="S70">
        <f t="shared" ca="1" si="23"/>
        <v>3.2751864291892252E-3</v>
      </c>
      <c r="T70">
        <f ca="1">RANK(S70,S67:S72)</f>
        <v>6</v>
      </c>
      <c r="U70">
        <f t="shared" ca="1" si="24"/>
        <v>3.04</v>
      </c>
      <c r="V70">
        <v>0.04</v>
      </c>
      <c r="W70">
        <f ca="1">LARGE(U67:U72,R70)</f>
        <v>4.03</v>
      </c>
      <c r="Y70">
        <f t="shared" ca="1" si="32"/>
        <v>4.03</v>
      </c>
      <c r="Z70">
        <f ca="1">LARGE(Y67:Y72,R70)</f>
        <v>6.01</v>
      </c>
      <c r="AB70">
        <f ca="1">Z70</f>
        <v>6.01</v>
      </c>
      <c r="AC70">
        <f ca="1">ROUNDDOWN(LARGE(AB67:AB72,R70),0)</f>
        <v>11</v>
      </c>
      <c r="AD70">
        <f ca="1">INDEX(AC67:AC72,T70)</f>
        <v>4</v>
      </c>
    </row>
    <row r="71" spans="1:30" x14ac:dyDescent="0.25">
      <c r="A71">
        <f t="shared" ca="1" si="25"/>
        <v>4</v>
      </c>
      <c r="B71" s="27">
        <f t="shared" ca="1" si="26"/>
        <v>15</v>
      </c>
      <c r="C71" s="27">
        <f t="shared" ca="1" si="27"/>
        <v>15</v>
      </c>
      <c r="D71" s="27">
        <f t="shared" ca="1" si="28"/>
        <v>13</v>
      </c>
      <c r="E71" s="27">
        <f t="shared" ca="1" si="29"/>
        <v>12</v>
      </c>
      <c r="F71" s="27">
        <f t="shared" ca="1" si="30"/>
        <v>8</v>
      </c>
      <c r="G71" s="27">
        <f t="shared" ca="1" si="31"/>
        <v>8</v>
      </c>
      <c r="H71" s="27"/>
      <c r="I71" s="27"/>
      <c r="J71" s="27"/>
      <c r="K71" s="27"/>
      <c r="R71">
        <v>5</v>
      </c>
      <c r="S71">
        <f t="shared" ca="1" si="23"/>
        <v>9.3783331958207539E-2</v>
      </c>
      <c r="T71">
        <f ca="1">RANK(S71,S67:S72)</f>
        <v>5</v>
      </c>
      <c r="U71">
        <f t="shared" ca="1" si="24"/>
        <v>13.05</v>
      </c>
      <c r="V71">
        <v>0.05</v>
      </c>
      <c r="W71">
        <f ca="1">LARGE(U67:U72,R71)</f>
        <v>3.06</v>
      </c>
      <c r="Y71">
        <f t="shared" ca="1" si="32"/>
        <v>3.06</v>
      </c>
      <c r="Z71">
        <f ca="1">LARGE(Y67:Y72,R71)</f>
        <v>4.03</v>
      </c>
      <c r="AA71">
        <f ca="1">IF(AA72="BUFF",ROUNDUP(4-Z72,0),0)</f>
        <v>1</v>
      </c>
      <c r="AB71">
        <f ca="1">Z71+AA68</f>
        <v>13.030000000000001</v>
      </c>
      <c r="AC71">
        <f ca="1">ROUNDDOWN(LARGE(AB67:AB72,R71),0)</f>
        <v>6</v>
      </c>
      <c r="AD71">
        <f ca="1">INDEX(AC67:AC72,T71)</f>
        <v>6</v>
      </c>
    </row>
    <row r="72" spans="1:30" x14ac:dyDescent="0.25">
      <c r="A72">
        <f t="shared" ca="1" si="25"/>
        <v>52</v>
      </c>
      <c r="B72" s="27">
        <f t="shared" ca="1" si="26"/>
        <v>14</v>
      </c>
      <c r="C72" s="27">
        <f t="shared" ca="1" si="27"/>
        <v>14</v>
      </c>
      <c r="D72" s="27">
        <f t="shared" ca="1" si="28"/>
        <v>13</v>
      </c>
      <c r="E72" s="27">
        <f t="shared" ca="1" si="29"/>
        <v>11</v>
      </c>
      <c r="F72" s="27">
        <f t="shared" ca="1" si="30"/>
        <v>11</v>
      </c>
      <c r="G72" s="27">
        <f t="shared" ca="1" si="31"/>
        <v>10</v>
      </c>
      <c r="H72" s="27"/>
      <c r="I72" s="27"/>
      <c r="J72" s="27"/>
      <c r="K72" s="27"/>
      <c r="R72">
        <v>6</v>
      </c>
      <c r="S72">
        <f t="shared" ca="1" si="23"/>
        <v>0.28106244037854189</v>
      </c>
      <c r="T72">
        <f ca="1">RANK(S72,S67:S72)</f>
        <v>4</v>
      </c>
      <c r="U72">
        <f t="shared" ca="1" si="24"/>
        <v>3.06</v>
      </c>
      <c r="V72">
        <v>0.06</v>
      </c>
      <c r="W72">
        <f ca="1">LARGE(U67:U72,R72)</f>
        <v>3.04</v>
      </c>
      <c r="Y72">
        <f ca="1">IF(X68="BUFF BY",W72+X69,W72)</f>
        <v>29.04</v>
      </c>
      <c r="Z72">
        <f ca="1">LARGE(Y67:Y72,R72)</f>
        <v>3.06</v>
      </c>
      <c r="AA72" t="str">
        <f ca="1">IF(Z72&lt;4,"BUFF","OK")</f>
        <v>BUFF</v>
      </c>
      <c r="AB72">
        <f ca="1">Z72+AA71</f>
        <v>4.0600000000000005</v>
      </c>
      <c r="AC72">
        <f ca="1">ROUNDDOWN(LARGE(AB67:AB72,R72),0)</f>
        <v>4</v>
      </c>
      <c r="AD72">
        <f ca="1">INDEX(AC67:AC72,T72)</f>
        <v>11</v>
      </c>
    </row>
    <row r="73" spans="1:30" x14ac:dyDescent="0.25">
      <c r="A73">
        <f t="shared" ca="1" si="25"/>
        <v>32</v>
      </c>
      <c r="B73" s="27">
        <f t="shared" ca="1" si="26"/>
        <v>15</v>
      </c>
      <c r="C73" s="27">
        <f t="shared" ca="1" si="27"/>
        <v>13</v>
      </c>
      <c r="D73" s="27">
        <f t="shared" ca="1" si="28"/>
        <v>13</v>
      </c>
      <c r="E73" s="27">
        <f t="shared" ca="1" si="29"/>
        <v>12</v>
      </c>
      <c r="F73" s="27">
        <f t="shared" ca="1" si="30"/>
        <v>12</v>
      </c>
      <c r="G73" s="27">
        <f t="shared" ca="1" si="31"/>
        <v>8</v>
      </c>
    </row>
    <row r="74" spans="1:30" x14ac:dyDescent="0.25">
      <c r="A74">
        <f t="shared" ca="1" si="25"/>
        <v>27</v>
      </c>
      <c r="B74" s="27">
        <f t="shared" ca="1" si="26"/>
        <v>15</v>
      </c>
      <c r="C74" s="27">
        <f t="shared" ca="1" si="27"/>
        <v>14</v>
      </c>
      <c r="D74" s="27">
        <f t="shared" ca="1" si="28"/>
        <v>12</v>
      </c>
      <c r="E74" s="27">
        <f t="shared" ca="1" si="29"/>
        <v>11</v>
      </c>
      <c r="F74" s="27">
        <f t="shared" ca="1" si="30"/>
        <v>11</v>
      </c>
      <c r="G74" s="27">
        <f t="shared" ca="1" si="31"/>
        <v>9</v>
      </c>
      <c r="H74" s="27"/>
      <c r="I74" s="27"/>
      <c r="J74" s="27"/>
      <c r="K74" s="27"/>
      <c r="R74">
        <v>1</v>
      </c>
      <c r="S74">
        <f ca="1">RAND()</f>
        <v>0.55741466791718086</v>
      </c>
      <c r="T74">
        <f ca="1">RANK(S74,S74:S79)</f>
        <v>3</v>
      </c>
      <c r="U74">
        <f ca="1">RANDBETWEEN(1,20)+V74</f>
        <v>9.01</v>
      </c>
      <c r="V74">
        <v>0.01</v>
      </c>
      <c r="W74">
        <f ca="1">LARGE(U74:U79,R74)</f>
        <v>14.06</v>
      </c>
      <c r="X74">
        <f ca="1">ROUNDDOWN(SUM(W74:W79),0)</f>
        <v>45</v>
      </c>
      <c r="Y74">
        <f ca="1">IF(X75="NERF BY",W74-X76,W74)</f>
        <v>14.06</v>
      </c>
      <c r="Z74">
        <f ca="1">LARGE(Y74:Y79,R74)</f>
        <v>23.03</v>
      </c>
      <c r="AA74" t="str">
        <f ca="1">IF(Z74&gt;=21,"NERF","OK")</f>
        <v>NERF</v>
      </c>
      <c r="AB74">
        <f ca="1">Z74-AA75</f>
        <v>20.03</v>
      </c>
      <c r="AC74">
        <f ca="1">ROUNDDOWN(LARGE(AB74:AB79,R74),0)</f>
        <v>20</v>
      </c>
      <c r="AD74">
        <f ca="1">INDEX(AC74:AC79,T74)</f>
        <v>9</v>
      </c>
    </row>
    <row r="75" spans="1:30" x14ac:dyDescent="0.25">
      <c r="A75">
        <f ca="1">RANDBETWEEN(1,65)</f>
        <v>44</v>
      </c>
      <c r="B75" s="27">
        <f t="shared" ca="1" si="26"/>
        <v>14</v>
      </c>
      <c r="C75" s="27">
        <f t="shared" ca="1" si="27"/>
        <v>14</v>
      </c>
      <c r="D75" s="27">
        <f t="shared" ca="1" si="28"/>
        <v>14</v>
      </c>
      <c r="E75" s="27">
        <f t="shared" ca="1" si="29"/>
        <v>11</v>
      </c>
      <c r="F75" s="27">
        <f t="shared" ca="1" si="30"/>
        <v>11</v>
      </c>
      <c r="G75" s="27">
        <f t="shared" ca="1" si="31"/>
        <v>8</v>
      </c>
      <c r="I75" s="27"/>
      <c r="J75" s="27"/>
      <c r="K75" s="27"/>
      <c r="N75">
        <f ca="1">AD74</f>
        <v>9</v>
      </c>
      <c r="O75">
        <f ca="1">AD75</f>
        <v>5</v>
      </c>
      <c r="P75">
        <f ca="1">AD76</f>
        <v>20</v>
      </c>
      <c r="R75">
        <v>2</v>
      </c>
      <c r="S75">
        <f t="shared" ref="S75:S79" ca="1" si="33">RAND()</f>
        <v>0.40863715953303192</v>
      </c>
      <c r="T75">
        <f ca="1">RANK(S75,S74:S79)</f>
        <v>6</v>
      </c>
      <c r="U75">
        <f t="shared" ref="U75:U79" ca="1" si="34">RANDBETWEEN(1,20)+V75</f>
        <v>6.02</v>
      </c>
      <c r="V75">
        <v>0.02</v>
      </c>
      <c r="W75">
        <f ca="1">LARGE(U74:U79,R75)</f>
        <v>9.0399999999999991</v>
      </c>
      <c r="X75" s="20" t="str">
        <f ca="1">IF(X74&gt;78,"NERF BY",IF(X74&lt;66,"BUFF BY","OK"))</f>
        <v>BUFF BY</v>
      </c>
      <c r="Y75">
        <f ca="1">W75</f>
        <v>9.0399999999999991</v>
      </c>
      <c r="Z75">
        <f ca="1">LARGE(Y74:Y79,R75)</f>
        <v>14.06</v>
      </c>
      <c r="AA75">
        <f ca="1">IF(AA74="NERF",ROUNDDOWN(Z74-20,0),0)</f>
        <v>3</v>
      </c>
      <c r="AB75">
        <f ca="1">Z75-AA78</f>
        <v>14.06</v>
      </c>
      <c r="AC75">
        <f ca="1">ROUNDDOWN(LARGE(AB74:AB79,R75),0)</f>
        <v>14</v>
      </c>
      <c r="AD75">
        <f ca="1">INDEX(AC74:AC79,T75)</f>
        <v>5</v>
      </c>
    </row>
    <row r="76" spans="1:30" x14ac:dyDescent="0.25">
      <c r="A76"/>
      <c r="B76" s="27"/>
      <c r="C76" s="51"/>
      <c r="H76" s="27"/>
      <c r="I76" s="27"/>
      <c r="N76">
        <f ca="1">AD77</f>
        <v>14</v>
      </c>
      <c r="O76">
        <f ca="1">AD78</f>
        <v>9</v>
      </c>
      <c r="P76">
        <f ca="1">AD79</f>
        <v>9</v>
      </c>
      <c r="R76">
        <v>3</v>
      </c>
      <c r="S76">
        <f t="shared" ca="1" si="33"/>
        <v>0.89801517252851348</v>
      </c>
      <c r="T76">
        <f ca="1">RANK(S76,S74:S79)</f>
        <v>1</v>
      </c>
      <c r="U76">
        <f t="shared" ca="1" si="34"/>
        <v>2.0299999999999998</v>
      </c>
      <c r="V76">
        <v>0.03</v>
      </c>
      <c r="W76">
        <f ca="1">LARGE(U74:U79,R76)</f>
        <v>9.01</v>
      </c>
      <c r="X76">
        <f ca="1">IF(X75="NERF BY",X74-78,IF(X75="BUFF BY",66-X74,""))</f>
        <v>21</v>
      </c>
      <c r="Y76">
        <f t="shared" ref="Y76:Y78" ca="1" si="35">W76</f>
        <v>9.01</v>
      </c>
      <c r="Z76">
        <f ca="1">LARGE(Y74:Y79,R76)</f>
        <v>9.0399999999999991</v>
      </c>
      <c r="AB76">
        <f ca="1">Z76</f>
        <v>9.0399999999999991</v>
      </c>
      <c r="AC76">
        <f ca="1">ROUNDDOWN(LARGE(AB74:AB79,R76),0)</f>
        <v>9</v>
      </c>
      <c r="AD76">
        <f ca="1">INDEX(AC74:AC79,T76)</f>
        <v>20</v>
      </c>
    </row>
    <row r="77" spans="1:30" x14ac:dyDescent="0.25">
      <c r="A77"/>
      <c r="B77" s="53">
        <f ca="1">RAND()</f>
        <v>0.21171992264826867</v>
      </c>
      <c r="C77" s="53">
        <f t="shared" ref="C77:G84" ca="1" si="36">RAND()</f>
        <v>0.97458733557315469</v>
      </c>
      <c r="D77" s="53">
        <f t="shared" ca="1" si="36"/>
        <v>0.6431195345884998</v>
      </c>
      <c r="E77" s="53">
        <f t="shared" ca="1" si="36"/>
        <v>0.1755589436182462</v>
      </c>
      <c r="F77" s="53">
        <f t="shared" ca="1" si="36"/>
        <v>0.36990422168592418</v>
      </c>
      <c r="G77" s="53">
        <f t="shared" ca="1" si="36"/>
        <v>0.69822363058292081</v>
      </c>
      <c r="J77" s="27"/>
      <c r="K77" s="27"/>
      <c r="R77">
        <v>4</v>
      </c>
      <c r="S77">
        <f t="shared" ca="1" si="33"/>
        <v>0.60530240370693822</v>
      </c>
      <c r="T77">
        <f ca="1">RANK(S77,S74:S79)</f>
        <v>2</v>
      </c>
      <c r="U77">
        <f t="shared" ca="1" si="34"/>
        <v>9.0399999999999991</v>
      </c>
      <c r="V77">
        <v>0.04</v>
      </c>
      <c r="W77">
        <f ca="1">LARGE(U74:U79,R77)</f>
        <v>6.02</v>
      </c>
      <c r="Y77">
        <f t="shared" ca="1" si="35"/>
        <v>6.02</v>
      </c>
      <c r="Z77">
        <f ca="1">LARGE(Y74:Y79,R77)</f>
        <v>9.01</v>
      </c>
      <c r="AB77">
        <f ca="1">Z77</f>
        <v>9.01</v>
      </c>
      <c r="AC77">
        <f ca="1">ROUNDDOWN(LARGE(AB74:AB79,R77),0)</f>
        <v>9</v>
      </c>
      <c r="AD77">
        <f ca="1">INDEX(AC74:AC79,T77)</f>
        <v>14</v>
      </c>
    </row>
    <row r="78" spans="1:30" x14ac:dyDescent="0.25">
      <c r="A78"/>
      <c r="B78" s="53">
        <f t="shared" ref="B78:B84" ca="1" si="37">RAND()</f>
        <v>0.86680858136747885</v>
      </c>
      <c r="C78" s="53">
        <f t="shared" ca="1" si="36"/>
        <v>0.18685057905784563</v>
      </c>
      <c r="D78" s="53">
        <f t="shared" ca="1" si="36"/>
        <v>0.1850597027721872</v>
      </c>
      <c r="E78" s="53">
        <f t="shared" ca="1" si="36"/>
        <v>0.59210579886968417</v>
      </c>
      <c r="F78" s="53">
        <f t="shared" ca="1" si="36"/>
        <v>0.56861146035014742</v>
      </c>
      <c r="G78" s="53">
        <f t="shared" ca="1" si="36"/>
        <v>8.8375748383579755E-2</v>
      </c>
      <c r="H78" s="27"/>
      <c r="I78" s="27"/>
      <c r="J78" s="27"/>
      <c r="K78" s="27"/>
      <c r="R78">
        <v>5</v>
      </c>
      <c r="S78">
        <f t="shared" ca="1" si="33"/>
        <v>0.41090636226571919</v>
      </c>
      <c r="T78">
        <f ca="1">RANK(S78,S74:S79)</f>
        <v>5</v>
      </c>
      <c r="U78">
        <f t="shared" ca="1" si="34"/>
        <v>5.05</v>
      </c>
      <c r="V78">
        <v>0.05</v>
      </c>
      <c r="W78">
        <f ca="1">LARGE(U74:U79,R78)</f>
        <v>5.05</v>
      </c>
      <c r="Y78">
        <f t="shared" ca="1" si="35"/>
        <v>5.05</v>
      </c>
      <c r="Z78">
        <f ca="1">LARGE(Y74:Y79,R78)</f>
        <v>6.02</v>
      </c>
      <c r="AA78">
        <f ca="1">IF(AA79="BUFF",ROUNDUP(4-Z79,0),0)</f>
        <v>0</v>
      </c>
      <c r="AB78">
        <f ca="1">Z78+AA75</f>
        <v>9.02</v>
      </c>
      <c r="AC78">
        <f ca="1">ROUNDDOWN(LARGE(AB74:AB79,R78),0)</f>
        <v>9</v>
      </c>
      <c r="AD78">
        <f ca="1">INDEX(AC74:AC79,T78)</f>
        <v>9</v>
      </c>
    </row>
    <row r="79" spans="1:30" x14ac:dyDescent="0.25">
      <c r="A79"/>
      <c r="B79" s="53">
        <f t="shared" ca="1" si="37"/>
        <v>0.68734548969966902</v>
      </c>
      <c r="C79" s="53">
        <f t="shared" ca="1" si="36"/>
        <v>0.47304670468301291</v>
      </c>
      <c r="D79" s="53">
        <f t="shared" ca="1" si="36"/>
        <v>0.70939693109435853</v>
      </c>
      <c r="E79" s="53">
        <f t="shared" ca="1" si="36"/>
        <v>0.66339799366783891</v>
      </c>
      <c r="F79" s="53">
        <f t="shared" ca="1" si="36"/>
        <v>0.40739090554584489</v>
      </c>
      <c r="G79" s="53">
        <f t="shared" ca="1" si="36"/>
        <v>0.42399997618722518</v>
      </c>
      <c r="H79" s="27"/>
      <c r="I79" s="27"/>
      <c r="R79">
        <v>6</v>
      </c>
      <c r="S79">
        <f t="shared" ca="1" si="33"/>
        <v>0.51358117954550786</v>
      </c>
      <c r="T79">
        <f ca="1">RANK(S79,S74:S79)</f>
        <v>4</v>
      </c>
      <c r="U79">
        <f t="shared" ca="1" si="34"/>
        <v>14.06</v>
      </c>
      <c r="V79">
        <v>0.06</v>
      </c>
      <c r="W79">
        <f ca="1">LARGE(U74:U79,R79)</f>
        <v>2.0299999999999998</v>
      </c>
      <c r="Y79">
        <f ca="1">IF(X75="BUFF BY",W79+X76,W79)</f>
        <v>23.03</v>
      </c>
      <c r="Z79">
        <f ca="1">LARGE(Y74:Y79,R79)</f>
        <v>5.05</v>
      </c>
      <c r="AA79" t="str">
        <f ca="1">IF(Z79&lt;4,"BUFF","OK")</f>
        <v>OK</v>
      </c>
      <c r="AB79">
        <f ca="1">Z79+AA78</f>
        <v>5.05</v>
      </c>
      <c r="AC79">
        <f ca="1">ROUNDDOWN(LARGE(AB74:AB79,R79),0)</f>
        <v>5</v>
      </c>
      <c r="AD79">
        <f ca="1">INDEX(AC74:AC79,T79)</f>
        <v>9</v>
      </c>
    </row>
    <row r="80" spans="1:30" x14ac:dyDescent="0.25">
      <c r="A80"/>
      <c r="B80" s="53">
        <f t="shared" ca="1" si="37"/>
        <v>0.61591448910272095</v>
      </c>
      <c r="C80" s="53">
        <f t="shared" ca="1" si="36"/>
        <v>0.24745627507396606</v>
      </c>
      <c r="D80" s="53">
        <f t="shared" ca="1" si="36"/>
        <v>3.3826668492598855E-2</v>
      </c>
      <c r="E80" s="53">
        <f t="shared" ca="1" si="36"/>
        <v>5.1040615154973601E-2</v>
      </c>
      <c r="F80" s="53">
        <f t="shared" ca="1" si="36"/>
        <v>0.95054178048612825</v>
      </c>
      <c r="G80" s="53">
        <f t="shared" ca="1" si="36"/>
        <v>0.88951637055564303</v>
      </c>
      <c r="J80" s="27"/>
      <c r="K80" s="27"/>
    </row>
    <row r="81" spans="1:30" x14ac:dyDescent="0.25">
      <c r="A81"/>
      <c r="B81" s="53">
        <f t="shared" ca="1" si="37"/>
        <v>5.8084109266928641E-2</v>
      </c>
      <c r="C81" s="53">
        <f t="shared" ca="1" si="36"/>
        <v>9.2365455900722537E-2</v>
      </c>
      <c r="D81" s="53">
        <f t="shared" ca="1" si="36"/>
        <v>0.95900670025470991</v>
      </c>
      <c r="E81" s="53">
        <f t="shared" ca="1" si="36"/>
        <v>0.91380185870867914</v>
      </c>
      <c r="F81" s="53">
        <f t="shared" ca="1" si="36"/>
        <v>0.84073710645309696</v>
      </c>
      <c r="G81" s="53">
        <f t="shared" ca="1" si="36"/>
        <v>0.77944672116466862</v>
      </c>
      <c r="H81" s="27"/>
      <c r="I81" s="27"/>
      <c r="J81" s="27"/>
      <c r="K81" s="27"/>
      <c r="R81">
        <v>1</v>
      </c>
      <c r="S81">
        <f ca="1">RAND()</f>
        <v>0.28764633216692059</v>
      </c>
      <c r="T81">
        <f ca="1">RANK(S81,S81:S86)</f>
        <v>6</v>
      </c>
      <c r="U81">
        <f ca="1">RANDBETWEEN(1,20)+V81</f>
        <v>12.01</v>
      </c>
      <c r="V81">
        <v>0.01</v>
      </c>
      <c r="W81">
        <f ca="1">LARGE(U81:U86,R81)</f>
        <v>16.05</v>
      </c>
      <c r="X81">
        <f ca="1">ROUNDDOWN(SUM(W81:W86),0)</f>
        <v>49</v>
      </c>
      <c r="Y81">
        <f ca="1">IF(X82="NERF BY",W81-X83,W81)</f>
        <v>16.05</v>
      </c>
      <c r="Z81">
        <f ca="1">LARGE(Y81:Y86,R81)</f>
        <v>18.02</v>
      </c>
      <c r="AA81" t="str">
        <f ca="1">IF(Z81&gt;=21,"NERF","OK")</f>
        <v>OK</v>
      </c>
      <c r="AB81">
        <f ca="1">Z81-AA82</f>
        <v>18.02</v>
      </c>
      <c r="AC81">
        <f ca="1">ROUNDDOWN(LARGE(AB81:AB86,R81),0)</f>
        <v>18</v>
      </c>
      <c r="AD81">
        <f ca="1">INDEX(AC81:AC86,T81)</f>
        <v>4</v>
      </c>
    </row>
    <row r="82" spans="1:30" x14ac:dyDescent="0.25">
      <c r="A82"/>
      <c r="B82" s="53">
        <f t="shared" ca="1" si="37"/>
        <v>0.9285641240588155</v>
      </c>
      <c r="C82" s="53">
        <f t="shared" ca="1" si="36"/>
        <v>0.76941397142771761</v>
      </c>
      <c r="D82" s="53">
        <f t="shared" ca="1" si="36"/>
        <v>1.8965672358656649E-2</v>
      </c>
      <c r="E82" s="53">
        <f t="shared" ca="1" si="36"/>
        <v>0.43970879860266976</v>
      </c>
      <c r="F82" s="53">
        <f t="shared" ca="1" si="36"/>
        <v>0.1594439274579551</v>
      </c>
      <c r="G82" s="53">
        <f t="shared" ca="1" si="36"/>
        <v>0.75925018173942371</v>
      </c>
      <c r="I82" s="27"/>
      <c r="N82">
        <f ca="1">AD81</f>
        <v>4</v>
      </c>
      <c r="O82">
        <f ca="1">AD82</f>
        <v>18</v>
      </c>
      <c r="P82">
        <f ca="1">AD83</f>
        <v>15</v>
      </c>
      <c r="R82">
        <v>2</v>
      </c>
      <c r="S82">
        <f t="shared" ref="S82:S86" ca="1" si="38">RAND()</f>
        <v>0.98103697650478527</v>
      </c>
      <c r="T82">
        <f ca="1">RANK(S82,S81:S86)</f>
        <v>1</v>
      </c>
      <c r="U82">
        <f t="shared" ref="U82:U86" ca="1" si="39">RANDBETWEEN(1,20)+V82</f>
        <v>1.02</v>
      </c>
      <c r="V82">
        <v>0.02</v>
      </c>
      <c r="W82">
        <f ca="1">LARGE(U81:U86,R82)</f>
        <v>12.01</v>
      </c>
      <c r="X82" s="20" t="str">
        <f ca="1">IF(X81&gt;78,"NERF BY",IF(X81&lt;66,"BUFF BY","OK"))</f>
        <v>BUFF BY</v>
      </c>
      <c r="Y82">
        <f ca="1">W82</f>
        <v>12.01</v>
      </c>
      <c r="Z82">
        <f ca="1">LARGE(Y81:Y86,R82)</f>
        <v>16.05</v>
      </c>
      <c r="AA82">
        <f ca="1">IF(AA81="NERF",ROUNDDOWN(Z81-20,0),0)</f>
        <v>0</v>
      </c>
      <c r="AB82">
        <f ca="1">Z82-AA85</f>
        <v>15.05</v>
      </c>
      <c r="AC82">
        <f ca="1">ROUNDDOWN(LARGE(AB81:AB86,R82),0)</f>
        <v>15</v>
      </c>
      <c r="AD82">
        <f ca="1">INDEX(AC81:AC86,T82)</f>
        <v>18</v>
      </c>
    </row>
    <row r="83" spans="1:30" x14ac:dyDescent="0.25">
      <c r="A83"/>
      <c r="B83" s="53">
        <f t="shared" ca="1" si="37"/>
        <v>3.7887714499462932E-2</v>
      </c>
      <c r="C83" s="53">
        <f t="shared" ca="1" si="36"/>
        <v>0.97441510632635986</v>
      </c>
      <c r="D83" s="53">
        <f t="shared" ca="1" si="36"/>
        <v>0.46913383556731025</v>
      </c>
      <c r="E83" s="53">
        <f t="shared" ca="1" si="36"/>
        <v>0.37839829639512401</v>
      </c>
      <c r="F83" s="53">
        <f t="shared" ca="1" si="36"/>
        <v>0.67602923936058756</v>
      </c>
      <c r="G83" s="53">
        <f t="shared" ca="1" si="36"/>
        <v>0.46041178833454921</v>
      </c>
      <c r="H83" s="27"/>
      <c r="I83" s="27"/>
      <c r="J83" s="27"/>
      <c r="K83" s="27"/>
      <c r="N83">
        <f ca="1">AD84</f>
        <v>6</v>
      </c>
      <c r="O83">
        <f ca="1">AD85</f>
        <v>11</v>
      </c>
      <c r="P83">
        <f ca="1">AD86</f>
        <v>12</v>
      </c>
      <c r="R83">
        <v>3</v>
      </c>
      <c r="S83">
        <f t="shared" ca="1" si="38"/>
        <v>0.87170278832069992</v>
      </c>
      <c r="T83">
        <f ca="1">RANK(S83,S81:S86)</f>
        <v>2</v>
      </c>
      <c r="U83">
        <f t="shared" ca="1" si="39"/>
        <v>6.03</v>
      </c>
      <c r="V83">
        <v>0.03</v>
      </c>
      <c r="W83">
        <f ca="1">LARGE(U81:U86,R83)</f>
        <v>11.06</v>
      </c>
      <c r="X83">
        <f ca="1">IF(X82="NERF BY",X81-78,IF(X82="BUFF BY",66-X81,""))</f>
        <v>17</v>
      </c>
      <c r="Y83">
        <f t="shared" ref="Y83:Y85" ca="1" si="40">W83</f>
        <v>11.06</v>
      </c>
      <c r="Z83">
        <f ca="1">LARGE(Y81:Y86,R83)</f>
        <v>12.01</v>
      </c>
      <c r="AB83">
        <f ca="1">Z83</f>
        <v>12.01</v>
      </c>
      <c r="AC83">
        <f ca="1">ROUNDDOWN(LARGE(AB81:AB86,R83),0)</f>
        <v>12</v>
      </c>
      <c r="AD83">
        <f ca="1">INDEX(AC81:AC86,T83)</f>
        <v>15</v>
      </c>
    </row>
    <row r="84" spans="1:30" x14ac:dyDescent="0.25">
      <c r="A84"/>
      <c r="B84" s="53">
        <f t="shared" ca="1" si="37"/>
        <v>0.93315360019464222</v>
      </c>
      <c r="C84" s="53">
        <f t="shared" ca="1" si="36"/>
        <v>0.90821864518959883</v>
      </c>
      <c r="D84" s="53">
        <f t="shared" ca="1" si="36"/>
        <v>0.44250851671990932</v>
      </c>
      <c r="E84" s="53">
        <f t="shared" ca="1" si="36"/>
        <v>0.8282383038015152</v>
      </c>
      <c r="F84" s="53">
        <f t="shared" ca="1" si="36"/>
        <v>2.8030312651182054E-2</v>
      </c>
      <c r="G84" s="53">
        <f t="shared" ca="1" si="36"/>
        <v>0.91214664485367369</v>
      </c>
      <c r="J84" s="27"/>
      <c r="K84" s="27"/>
      <c r="R84">
        <v>4</v>
      </c>
      <c r="S84">
        <f t="shared" ca="1" si="38"/>
        <v>0.61497577151584637</v>
      </c>
      <c r="T84">
        <f ca="1">RANK(S84,S81:S86)</f>
        <v>5</v>
      </c>
      <c r="U84">
        <f t="shared" ca="1" si="39"/>
        <v>3.04</v>
      </c>
      <c r="V84">
        <v>0.04</v>
      </c>
      <c r="W84">
        <f ca="1">LARGE(U81:U86,R84)</f>
        <v>6.03</v>
      </c>
      <c r="Y84">
        <f t="shared" ca="1" si="40"/>
        <v>6.03</v>
      </c>
      <c r="Z84">
        <f ca="1">LARGE(Y81:Y86,R84)</f>
        <v>11.06</v>
      </c>
      <c r="AB84">
        <f ca="1">Z84</f>
        <v>11.06</v>
      </c>
      <c r="AC84">
        <f ca="1">ROUNDDOWN(LARGE(AB81:AB86,R84),0)</f>
        <v>11</v>
      </c>
      <c r="AD84">
        <f ca="1">INDEX(AC81:AC86,T84)</f>
        <v>6</v>
      </c>
    </row>
    <row r="85" spans="1:30" x14ac:dyDescent="0.25">
      <c r="A85"/>
      <c r="B85" s="27"/>
      <c r="C85" s="51"/>
      <c r="F85" s="51"/>
      <c r="H85" s="27"/>
      <c r="I85" s="27"/>
      <c r="R85">
        <v>5</v>
      </c>
      <c r="S85">
        <f t="shared" ca="1" si="38"/>
        <v>0.63000558612953161</v>
      </c>
      <c r="T85">
        <f ca="1">RANK(S85,S81:S86)</f>
        <v>4</v>
      </c>
      <c r="U85">
        <f t="shared" ca="1" si="39"/>
        <v>16.05</v>
      </c>
      <c r="V85">
        <v>0.05</v>
      </c>
      <c r="W85">
        <f ca="1">LARGE(U81:U86,R85)</f>
        <v>3.04</v>
      </c>
      <c r="Y85">
        <f t="shared" ca="1" si="40"/>
        <v>3.04</v>
      </c>
      <c r="Z85">
        <f ca="1">LARGE(Y81:Y86,R85)</f>
        <v>6.03</v>
      </c>
      <c r="AA85">
        <f ca="1">IF(AA86="BUFF",ROUNDUP(4-Z86,0),0)</f>
        <v>1</v>
      </c>
      <c r="AB85">
        <f ca="1">Z85+AA82</f>
        <v>6.03</v>
      </c>
      <c r="AC85">
        <f ca="1">ROUNDDOWN(LARGE(AB81:AB86,R85),0)</f>
        <v>6</v>
      </c>
      <c r="AD85">
        <f ca="1">INDEX(AC81:AC86,T85)</f>
        <v>11</v>
      </c>
    </row>
    <row r="86" spans="1:30" x14ac:dyDescent="0.25">
      <c r="A86"/>
      <c r="B86" s="27">
        <f ca="1">RANK(B77,B77:G77)</f>
        <v>5</v>
      </c>
      <c r="C86" s="27">
        <f ca="1">RANK(C77,B77:G77)</f>
        <v>1</v>
      </c>
      <c r="D86" s="27">
        <f ca="1">RANK(D77,B77:G77)</f>
        <v>3</v>
      </c>
      <c r="E86" s="27">
        <f ca="1">RANK(E77,B77:G77)</f>
        <v>6</v>
      </c>
      <c r="F86" s="27">
        <f ca="1">RANK(F77,B77:G77)</f>
        <v>4</v>
      </c>
      <c r="G86" s="27">
        <f ca="1">RANK(G77,B77:G77)</f>
        <v>2</v>
      </c>
      <c r="H86" s="27"/>
      <c r="I86" s="27"/>
      <c r="J86" s="27"/>
      <c r="K86" s="27"/>
      <c r="R86">
        <v>6</v>
      </c>
      <c r="S86">
        <f t="shared" ca="1" si="38"/>
        <v>0.67458597714890767</v>
      </c>
      <c r="T86">
        <f ca="1">RANK(S86,S81:S86)</f>
        <v>3</v>
      </c>
      <c r="U86">
        <f t="shared" ca="1" si="39"/>
        <v>11.06</v>
      </c>
      <c r="V86">
        <v>0.06</v>
      </c>
      <c r="W86">
        <f ca="1">LARGE(U81:U86,R86)</f>
        <v>1.02</v>
      </c>
      <c r="Y86">
        <f ca="1">IF(X82="BUFF BY",W86+X83,W86)</f>
        <v>18.02</v>
      </c>
      <c r="Z86">
        <f ca="1">LARGE(Y81:Y86,R86)</f>
        <v>3.04</v>
      </c>
      <c r="AA86" t="str">
        <f ca="1">IF(Z86&lt;4,"BUFF","OK")</f>
        <v>BUFF</v>
      </c>
      <c r="AB86">
        <f ca="1">Z86+AA85</f>
        <v>4.04</v>
      </c>
      <c r="AC86">
        <f ca="1">ROUNDDOWN(LARGE(AB81:AB86,R86),0)</f>
        <v>4</v>
      </c>
      <c r="AD86">
        <f ca="1">INDEX(AC81:AC86,T86)</f>
        <v>12</v>
      </c>
    </row>
    <row r="87" spans="1:30" x14ac:dyDescent="0.25">
      <c r="A87"/>
      <c r="B87" s="27">
        <f t="shared" ref="B87:B93" ca="1" si="41">RANK(B78,B78:G78)</f>
        <v>1</v>
      </c>
      <c r="C87" s="27">
        <f t="shared" ref="C87:C93" ca="1" si="42">RANK(C78,B78:G78)</f>
        <v>4</v>
      </c>
      <c r="D87" s="27">
        <f t="shared" ref="D87:D93" ca="1" si="43">RANK(D78,B78:G78)</f>
        <v>5</v>
      </c>
      <c r="E87" s="27">
        <f t="shared" ref="E87:E93" ca="1" si="44">RANK(E78,B78:G78)</f>
        <v>2</v>
      </c>
      <c r="F87" s="27">
        <f t="shared" ref="F87:F93" ca="1" si="45">RANK(F78,B78:G78)</f>
        <v>3</v>
      </c>
      <c r="G87" s="27">
        <f t="shared" ref="G87:G93" ca="1" si="46">RANK(G78,B78:G78)</f>
        <v>6</v>
      </c>
      <c r="J87" s="27"/>
      <c r="K87" s="27"/>
    </row>
    <row r="88" spans="1:30" x14ac:dyDescent="0.25">
      <c r="A88"/>
      <c r="B88" s="27">
        <f t="shared" ca="1" si="41"/>
        <v>2</v>
      </c>
      <c r="C88" s="27">
        <f t="shared" ca="1" si="42"/>
        <v>4</v>
      </c>
      <c r="D88" s="27">
        <f t="shared" ca="1" si="43"/>
        <v>1</v>
      </c>
      <c r="E88" s="27">
        <f t="shared" ca="1" si="44"/>
        <v>3</v>
      </c>
      <c r="F88" s="27">
        <f t="shared" ca="1" si="45"/>
        <v>6</v>
      </c>
      <c r="G88" s="27">
        <f t="shared" ca="1" si="46"/>
        <v>5</v>
      </c>
      <c r="H88" s="27"/>
      <c r="I88" s="27"/>
    </row>
    <row r="89" spans="1:30" x14ac:dyDescent="0.25">
      <c r="A89"/>
      <c r="B89" s="27">
        <f t="shared" ca="1" si="41"/>
        <v>3</v>
      </c>
      <c r="C89" s="27">
        <f t="shared" ca="1" si="42"/>
        <v>4</v>
      </c>
      <c r="D89" s="27">
        <f t="shared" ca="1" si="43"/>
        <v>6</v>
      </c>
      <c r="E89" s="27">
        <f t="shared" ca="1" si="44"/>
        <v>5</v>
      </c>
      <c r="F89" s="27">
        <f t="shared" ca="1" si="45"/>
        <v>1</v>
      </c>
      <c r="G89" s="27">
        <f t="shared" ca="1" si="46"/>
        <v>2</v>
      </c>
      <c r="I89" s="27"/>
      <c r="J89" s="27"/>
      <c r="K89" s="27"/>
    </row>
    <row r="90" spans="1:30" x14ac:dyDescent="0.25">
      <c r="A90"/>
      <c r="B90" s="27">
        <f t="shared" ca="1" si="41"/>
        <v>6</v>
      </c>
      <c r="C90" s="27">
        <f t="shared" ca="1" si="42"/>
        <v>5</v>
      </c>
      <c r="D90" s="27">
        <f t="shared" ca="1" si="43"/>
        <v>1</v>
      </c>
      <c r="E90" s="27">
        <f t="shared" ca="1" si="44"/>
        <v>2</v>
      </c>
      <c r="F90" s="27">
        <f t="shared" ca="1" si="45"/>
        <v>3</v>
      </c>
      <c r="G90" s="27">
        <f t="shared" ca="1" si="46"/>
        <v>4</v>
      </c>
      <c r="H90" s="27"/>
      <c r="I90" s="27"/>
      <c r="J90" s="27"/>
      <c r="K90" s="27"/>
    </row>
    <row r="91" spans="1:30" x14ac:dyDescent="0.25">
      <c r="A91"/>
      <c r="B91" s="27">
        <f t="shared" ca="1" si="41"/>
        <v>1</v>
      </c>
      <c r="C91" s="27">
        <f t="shared" ca="1" si="42"/>
        <v>2</v>
      </c>
      <c r="D91" s="27">
        <f t="shared" ca="1" si="43"/>
        <v>6</v>
      </c>
      <c r="E91" s="27">
        <f t="shared" ca="1" si="44"/>
        <v>4</v>
      </c>
      <c r="F91" s="27">
        <f t="shared" ca="1" si="45"/>
        <v>5</v>
      </c>
      <c r="G91" s="27">
        <f t="shared" ca="1" si="46"/>
        <v>3</v>
      </c>
    </row>
    <row r="92" spans="1:30" x14ac:dyDescent="0.25">
      <c r="A92"/>
      <c r="B92" s="27">
        <f t="shared" ca="1" si="41"/>
        <v>6</v>
      </c>
      <c r="C92" s="27">
        <f t="shared" ca="1" si="42"/>
        <v>1</v>
      </c>
      <c r="D92" s="27">
        <f t="shared" ca="1" si="43"/>
        <v>3</v>
      </c>
      <c r="E92" s="27">
        <f t="shared" ca="1" si="44"/>
        <v>5</v>
      </c>
      <c r="F92" s="27">
        <f t="shared" ca="1" si="45"/>
        <v>2</v>
      </c>
      <c r="G92" s="27">
        <f t="shared" ca="1" si="46"/>
        <v>4</v>
      </c>
      <c r="H92" s="27"/>
      <c r="I92" s="27"/>
    </row>
    <row r="93" spans="1:30" x14ac:dyDescent="0.25">
      <c r="A93"/>
      <c r="B93" s="27">
        <f t="shared" ca="1" si="41"/>
        <v>1</v>
      </c>
      <c r="C93" s="27">
        <f t="shared" ca="1" si="42"/>
        <v>3</v>
      </c>
      <c r="D93" s="27">
        <f t="shared" ca="1" si="43"/>
        <v>5</v>
      </c>
      <c r="E93" s="27">
        <f t="shared" ca="1" si="44"/>
        <v>4</v>
      </c>
      <c r="F93" s="27">
        <f t="shared" ca="1" si="45"/>
        <v>6</v>
      </c>
      <c r="G93" s="27">
        <f t="shared" ca="1" si="46"/>
        <v>2</v>
      </c>
      <c r="H93" s="27"/>
      <c r="I93" s="27"/>
    </row>
    <row r="94" spans="1:30" x14ac:dyDescent="0.25">
      <c r="A94"/>
      <c r="B94" s="27"/>
      <c r="C94" s="27"/>
      <c r="D94" s="27"/>
      <c r="E94" s="27"/>
      <c r="F94" s="27"/>
      <c r="G94" s="27"/>
    </row>
    <row r="95" spans="1:30" x14ac:dyDescent="0.25">
      <c r="A95"/>
      <c r="B95" s="27">
        <f ca="1">INDEX(B68:G68,1,B86)</f>
        <v>13</v>
      </c>
      <c r="C95" s="27">
        <f ca="1">INDEX(B68:G68,1,C86)</f>
        <v>13</v>
      </c>
      <c r="D95" s="27">
        <f ca="1">INDEX(B68:G68,1,D86)</f>
        <v>13</v>
      </c>
      <c r="E95" s="27">
        <f ca="1">INDEX(B68:G68,1,E86)</f>
        <v>10</v>
      </c>
      <c r="F95" s="27">
        <f ca="1">INDEX(B68:G68,1,F86)</f>
        <v>13</v>
      </c>
      <c r="G95" s="27">
        <f ca="1">INDEX(B68:G68,1,G86)</f>
        <v>13</v>
      </c>
      <c r="H95" s="27"/>
      <c r="I95" s="27"/>
    </row>
    <row r="96" spans="1:30" x14ac:dyDescent="0.25">
      <c r="A96"/>
      <c r="B96" s="27">
        <f t="shared" ref="B96:B102" ca="1" si="47">INDEX(B69:G69,1,B87)</f>
        <v>14</v>
      </c>
      <c r="C96" s="27">
        <f t="shared" ref="C96:C102" ca="1" si="48">INDEX(B69:G69,1,C87)</f>
        <v>12</v>
      </c>
      <c r="D96" s="27">
        <f t="shared" ref="D96:D102" ca="1" si="49">INDEX(B69:G69,1,D87)</f>
        <v>12</v>
      </c>
      <c r="E96" s="27">
        <f t="shared" ref="E96:E102" ca="1" si="50">INDEX(B69:G69,1,E87)</f>
        <v>13</v>
      </c>
      <c r="F96" s="27">
        <f t="shared" ref="F96:F102" ca="1" si="51">INDEX(B69:G69,1,F87)</f>
        <v>12</v>
      </c>
      <c r="G96" s="27">
        <f t="shared" ref="G96:G102" ca="1" si="52">INDEX(B69:G69,1,G87)</f>
        <v>11</v>
      </c>
      <c r="I96" s="27"/>
    </row>
    <row r="97" spans="1:9" x14ac:dyDescent="0.25">
      <c r="A97"/>
      <c r="B97" s="27">
        <f t="shared" ca="1" si="47"/>
        <v>14</v>
      </c>
      <c r="C97" s="27">
        <f t="shared" ca="1" si="48"/>
        <v>11</v>
      </c>
      <c r="D97" s="27">
        <f t="shared" ca="1" si="49"/>
        <v>15</v>
      </c>
      <c r="E97" s="27">
        <f t="shared" ca="1" si="50"/>
        <v>12</v>
      </c>
      <c r="F97" s="27">
        <f t="shared" ca="1" si="51"/>
        <v>9</v>
      </c>
      <c r="G97" s="27">
        <f t="shared" ca="1" si="52"/>
        <v>11</v>
      </c>
      <c r="H97" s="27"/>
      <c r="I97" s="27"/>
    </row>
    <row r="98" spans="1:9" x14ac:dyDescent="0.25">
      <c r="A98"/>
      <c r="B98" s="27">
        <f t="shared" ca="1" si="47"/>
        <v>13</v>
      </c>
      <c r="C98" s="27">
        <f t="shared" ca="1" si="48"/>
        <v>12</v>
      </c>
      <c r="D98" s="27">
        <f t="shared" ca="1" si="49"/>
        <v>8</v>
      </c>
      <c r="E98" s="27">
        <f t="shared" ca="1" si="50"/>
        <v>8</v>
      </c>
      <c r="F98" s="27">
        <f t="shared" ca="1" si="51"/>
        <v>15</v>
      </c>
      <c r="G98" s="27">
        <f t="shared" ca="1" si="52"/>
        <v>15</v>
      </c>
    </row>
    <row r="99" spans="1:9" x14ac:dyDescent="0.25">
      <c r="A99"/>
      <c r="B99" s="27">
        <f t="shared" ca="1" si="47"/>
        <v>10</v>
      </c>
      <c r="C99" s="27">
        <f t="shared" ca="1" si="48"/>
        <v>11</v>
      </c>
      <c r="D99" s="27">
        <f t="shared" ca="1" si="49"/>
        <v>14</v>
      </c>
      <c r="E99" s="27">
        <f t="shared" ca="1" si="50"/>
        <v>14</v>
      </c>
      <c r="F99" s="27">
        <f t="shared" ca="1" si="51"/>
        <v>13</v>
      </c>
      <c r="G99" s="27">
        <f t="shared" ca="1" si="52"/>
        <v>11</v>
      </c>
      <c r="H99" s="27"/>
      <c r="I99" s="27"/>
    </row>
    <row r="100" spans="1:9" x14ac:dyDescent="0.25">
      <c r="A100"/>
      <c r="B100" s="27">
        <f t="shared" ca="1" si="47"/>
        <v>15</v>
      </c>
      <c r="C100" s="27">
        <f t="shared" ca="1" si="48"/>
        <v>13</v>
      </c>
      <c r="D100" s="27">
        <f t="shared" ca="1" si="49"/>
        <v>8</v>
      </c>
      <c r="E100" s="27">
        <f t="shared" ca="1" si="50"/>
        <v>12</v>
      </c>
      <c r="F100" s="27">
        <f t="shared" ca="1" si="51"/>
        <v>12</v>
      </c>
      <c r="G100" s="27">
        <f t="shared" ca="1" si="52"/>
        <v>13</v>
      </c>
      <c r="H100" s="27"/>
      <c r="I100" s="27"/>
    </row>
    <row r="101" spans="1:9" x14ac:dyDescent="0.25">
      <c r="A101"/>
      <c r="B101" s="27">
        <f t="shared" ca="1" si="47"/>
        <v>9</v>
      </c>
      <c r="C101" s="27">
        <f t="shared" ca="1" si="48"/>
        <v>15</v>
      </c>
      <c r="D101" s="27">
        <f t="shared" ca="1" si="49"/>
        <v>12</v>
      </c>
      <c r="E101" s="27">
        <f t="shared" ca="1" si="50"/>
        <v>11</v>
      </c>
      <c r="F101" s="27">
        <f t="shared" ca="1" si="51"/>
        <v>14</v>
      </c>
      <c r="G101" s="27">
        <f t="shared" ca="1" si="52"/>
        <v>11</v>
      </c>
    </row>
    <row r="102" spans="1:9" x14ac:dyDescent="0.25">
      <c r="A102"/>
      <c r="B102" s="27">
        <f t="shared" ca="1" si="47"/>
        <v>14</v>
      </c>
      <c r="C102" s="27">
        <f t="shared" ca="1" si="48"/>
        <v>14</v>
      </c>
      <c r="D102" s="27">
        <f t="shared" ca="1" si="49"/>
        <v>11</v>
      </c>
      <c r="E102" s="27">
        <f t="shared" ca="1" si="50"/>
        <v>11</v>
      </c>
      <c r="F102" s="27">
        <f t="shared" ca="1" si="51"/>
        <v>8</v>
      </c>
      <c r="G102" s="27">
        <f t="shared" ca="1" si="52"/>
        <v>14</v>
      </c>
      <c r="H102" s="27"/>
      <c r="I102" s="27"/>
    </row>
    <row r="103" spans="1:9" x14ac:dyDescent="0.25">
      <c r="A103"/>
      <c r="B103" s="27"/>
      <c r="C103" s="27"/>
      <c r="D103" s="27"/>
      <c r="E103" s="27"/>
      <c r="F103" s="27"/>
      <c r="G103" s="27"/>
      <c r="I103" s="27"/>
    </row>
    <row r="104" spans="1:9" x14ac:dyDescent="0.25">
      <c r="A104"/>
      <c r="E104" s="27"/>
      <c r="F104" s="27"/>
      <c r="G104" s="27"/>
      <c r="H104" s="27"/>
      <c r="I104" s="27"/>
    </row>
    <row r="105" spans="1:9" x14ac:dyDescent="0.25">
      <c r="A105"/>
      <c r="B105" s="27">
        <f ca="1">B95</f>
        <v>13</v>
      </c>
      <c r="C105" s="27">
        <f ca="1">C95</f>
        <v>13</v>
      </c>
      <c r="D105" s="27">
        <f ca="1">D95</f>
        <v>13</v>
      </c>
      <c r="E105" s="27"/>
      <c r="F105" s="27"/>
      <c r="G105" s="27"/>
    </row>
    <row r="106" spans="1:9" x14ac:dyDescent="0.25">
      <c r="A106"/>
      <c r="B106" s="27">
        <f ca="1">E95</f>
        <v>10</v>
      </c>
      <c r="C106" s="27">
        <f ca="1">F95</f>
        <v>13</v>
      </c>
      <c r="D106" s="27">
        <f ca="1">G95</f>
        <v>13</v>
      </c>
      <c r="F106" s="51"/>
      <c r="H106" s="27"/>
      <c r="I106" s="27"/>
    </row>
    <row r="107" spans="1:9" x14ac:dyDescent="0.25">
      <c r="A107"/>
      <c r="B107" s="27"/>
      <c r="C107" s="51"/>
      <c r="F107" s="51"/>
      <c r="H107" s="27"/>
      <c r="I107" s="27"/>
    </row>
    <row r="108" spans="1:9" x14ac:dyDescent="0.25">
      <c r="A108"/>
      <c r="B108" s="27">
        <f ca="1">B96</f>
        <v>14</v>
      </c>
      <c r="C108" s="27">
        <f t="shared" ref="C108:D108" ca="1" si="53">C96</f>
        <v>12</v>
      </c>
      <c r="D108" s="27">
        <f t="shared" ca="1" si="53"/>
        <v>12</v>
      </c>
      <c r="F108" s="51"/>
    </row>
    <row r="109" spans="1:9" x14ac:dyDescent="0.25">
      <c r="A109"/>
      <c r="B109" s="27">
        <f ca="1">E96</f>
        <v>13</v>
      </c>
      <c r="C109" s="27">
        <f t="shared" ref="C109:D109" ca="1" si="54">F96</f>
        <v>12</v>
      </c>
      <c r="D109" s="27">
        <f t="shared" ca="1" si="54"/>
        <v>11</v>
      </c>
      <c r="H109" s="27"/>
      <c r="I109" s="27"/>
    </row>
    <row r="110" spans="1:9" x14ac:dyDescent="0.25">
      <c r="A110"/>
      <c r="B110" s="27"/>
      <c r="C110" s="27"/>
      <c r="D110" s="27"/>
      <c r="I110" s="27"/>
    </row>
    <row r="111" spans="1:9" x14ac:dyDescent="0.25">
      <c r="A111"/>
      <c r="B111" s="27">
        <f ca="1">B97</f>
        <v>14</v>
      </c>
      <c r="C111" s="27">
        <f t="shared" ref="C111:D111" ca="1" si="55">C97</f>
        <v>11</v>
      </c>
      <c r="D111" s="27">
        <f t="shared" ca="1" si="55"/>
        <v>15</v>
      </c>
      <c r="H111" s="27"/>
      <c r="I111" s="27"/>
    </row>
    <row r="112" spans="1:9" x14ac:dyDescent="0.25">
      <c r="A112"/>
      <c r="B112" s="27">
        <f ca="1">E97</f>
        <v>12</v>
      </c>
      <c r="C112" s="27">
        <f t="shared" ref="C112:D112" ca="1" si="56">F97</f>
        <v>9</v>
      </c>
      <c r="D112" s="27">
        <f t="shared" ca="1" si="56"/>
        <v>11</v>
      </c>
      <c r="F112" s="51"/>
    </row>
    <row r="113" spans="1:9" x14ac:dyDescent="0.25">
      <c r="A113"/>
      <c r="B113" s="27"/>
      <c r="C113" s="27"/>
      <c r="D113" s="27"/>
      <c r="F113" s="51"/>
      <c r="H113" s="27"/>
      <c r="I113" s="27"/>
    </row>
    <row r="114" spans="1:9" x14ac:dyDescent="0.25">
      <c r="A114"/>
      <c r="B114" s="27">
        <f ca="1">B98</f>
        <v>13</v>
      </c>
      <c r="C114" s="27">
        <f t="shared" ref="C114:D114" ca="1" si="57">C98</f>
        <v>12</v>
      </c>
      <c r="D114" s="27">
        <f t="shared" ca="1" si="57"/>
        <v>8</v>
      </c>
      <c r="F114" s="51"/>
      <c r="H114" s="27"/>
      <c r="I114" s="27"/>
    </row>
    <row r="115" spans="1:9" x14ac:dyDescent="0.25">
      <c r="A115"/>
      <c r="B115" s="27">
        <f ca="1">E98</f>
        <v>8</v>
      </c>
      <c r="C115" s="27">
        <f t="shared" ref="C115:D115" ca="1" si="58">F98</f>
        <v>15</v>
      </c>
      <c r="D115" s="27">
        <f t="shared" ca="1" si="58"/>
        <v>15</v>
      </c>
      <c r="F115" s="51"/>
    </row>
    <row r="116" spans="1:9" x14ac:dyDescent="0.25">
      <c r="A116"/>
      <c r="H116" s="27"/>
      <c r="I116" s="27"/>
    </row>
    <row r="117" spans="1:9" x14ac:dyDescent="0.25">
      <c r="A117"/>
      <c r="B117" s="27">
        <f ca="1">B99</f>
        <v>10</v>
      </c>
      <c r="C117" s="27">
        <f t="shared" ref="C117:D117" ca="1" si="59">C99</f>
        <v>11</v>
      </c>
      <c r="D117" s="27">
        <f t="shared" ca="1" si="59"/>
        <v>14</v>
      </c>
      <c r="I117" s="27"/>
    </row>
    <row r="118" spans="1:9" x14ac:dyDescent="0.25">
      <c r="A118"/>
      <c r="B118" s="27">
        <f ca="1">E99</f>
        <v>14</v>
      </c>
      <c r="C118" s="27">
        <f t="shared" ref="C118:D118" ca="1" si="60">F99</f>
        <v>13</v>
      </c>
      <c r="D118" s="27">
        <f t="shared" ca="1" si="60"/>
        <v>11</v>
      </c>
      <c r="H118" s="27"/>
      <c r="I118" s="27"/>
    </row>
    <row r="119" spans="1:9" x14ac:dyDescent="0.25">
      <c r="A119"/>
      <c r="B119" s="27"/>
      <c r="C119" s="27"/>
      <c r="D119" s="27"/>
      <c r="F119" s="51"/>
    </row>
    <row r="120" spans="1:9" x14ac:dyDescent="0.25">
      <c r="A120"/>
      <c r="B120" s="27">
        <f ca="1">B100</f>
        <v>15</v>
      </c>
      <c r="C120" s="27">
        <f t="shared" ref="C120:D120" ca="1" si="61">C100</f>
        <v>13</v>
      </c>
      <c r="D120" s="27">
        <f t="shared" ca="1" si="61"/>
        <v>8</v>
      </c>
      <c r="F120" s="51"/>
      <c r="H120" s="27"/>
      <c r="I120" s="27"/>
    </row>
    <row r="121" spans="1:9" x14ac:dyDescent="0.25">
      <c r="A121"/>
      <c r="B121" s="27">
        <f ca="1">E100</f>
        <v>12</v>
      </c>
      <c r="C121" s="27">
        <f t="shared" ref="C121:D121" ca="1" si="62">F100</f>
        <v>12</v>
      </c>
      <c r="D121" s="27">
        <f t="shared" ca="1" si="62"/>
        <v>13</v>
      </c>
      <c r="F121" s="51"/>
      <c r="H121" s="27"/>
      <c r="I121" s="27"/>
    </row>
    <row r="122" spans="1:9" x14ac:dyDescent="0.25">
      <c r="A122"/>
      <c r="B122" s="27"/>
      <c r="C122" s="27"/>
      <c r="D122" s="27"/>
      <c r="F122" s="51"/>
    </row>
    <row r="123" spans="1:9" x14ac:dyDescent="0.25">
      <c r="A123"/>
      <c r="B123" s="27">
        <f ca="1">B101</f>
        <v>9</v>
      </c>
      <c r="C123" s="27">
        <f t="shared" ref="C123:D123" ca="1" si="63">C101</f>
        <v>15</v>
      </c>
      <c r="D123" s="27">
        <f t="shared" ca="1" si="63"/>
        <v>12</v>
      </c>
      <c r="E123" s="51"/>
      <c r="F123" s="51"/>
      <c r="H123" s="27"/>
      <c r="I123" s="27"/>
    </row>
    <row r="124" spans="1:9" x14ac:dyDescent="0.25">
      <c r="B124" s="27">
        <f ca="1">E101</f>
        <v>11</v>
      </c>
      <c r="C124" s="27">
        <f t="shared" ref="C124:D124" ca="1" si="64">F101</f>
        <v>14</v>
      </c>
      <c r="D124" s="27">
        <f t="shared" ca="1" si="64"/>
        <v>11</v>
      </c>
    </row>
    <row r="126" spans="1:9" x14ac:dyDescent="0.25">
      <c r="B126" s="27">
        <f ca="1">B102</f>
        <v>14</v>
      </c>
      <c r="C126" s="27">
        <f t="shared" ref="C126:D126" ca="1" si="65">C102</f>
        <v>14</v>
      </c>
      <c r="D126" s="27">
        <f t="shared" ca="1" si="65"/>
        <v>11</v>
      </c>
    </row>
    <row r="127" spans="1:9" x14ac:dyDescent="0.25">
      <c r="B127" s="27">
        <f ca="1">E102</f>
        <v>11</v>
      </c>
      <c r="C127" s="27">
        <f t="shared" ref="C127:D127" ca="1" si="66">F102</f>
        <v>8</v>
      </c>
      <c r="D127" s="27">
        <f t="shared" ca="1" si="66"/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zoomScale="130" zoomScaleNormal="130" workbookViewId="0">
      <selection activeCell="J4" sqref="J4"/>
    </sheetView>
  </sheetViews>
  <sheetFormatPr defaultRowHeight="15" x14ac:dyDescent="0.25"/>
  <sheetData>
    <row r="1" spans="1:10" x14ac:dyDescent="0.25">
      <c r="A1" t="s">
        <v>63</v>
      </c>
      <c r="B1">
        <f ca="1">RANDBETWEEN(1,100)</f>
        <v>52</v>
      </c>
    </row>
    <row r="3" spans="1:10" x14ac:dyDescent="0.25">
      <c r="B3" t="s">
        <v>190</v>
      </c>
      <c r="F3" t="s">
        <v>191</v>
      </c>
      <c r="J3" t="s">
        <v>192</v>
      </c>
    </row>
    <row r="21" spans="3:11" x14ac:dyDescent="0.25">
      <c r="C21" t="s">
        <v>64</v>
      </c>
      <c r="G21" t="s">
        <v>65</v>
      </c>
      <c r="K21" t="s">
        <v>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</vt:lpstr>
      <vt:lpstr>Die Rolls</vt:lpstr>
      <vt:lpstr>characters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Smith</dc:creator>
  <cp:lastModifiedBy>Chris Smith</cp:lastModifiedBy>
  <dcterms:created xsi:type="dcterms:W3CDTF">2015-03-02T20:57:07Z</dcterms:created>
  <dcterms:modified xsi:type="dcterms:W3CDTF">2024-07-15T19:19:17Z</dcterms:modified>
</cp:coreProperties>
</file>