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МОптим 4\3\"/>
    </mc:Choice>
  </mc:AlternateContent>
  <bookViews>
    <workbookView xWindow="0" yWindow="0" windowWidth="17256" windowHeight="5772" activeTab="2"/>
  </bookViews>
  <sheets>
    <sheet name="Отчет об устойчивости 1" sheetId="5" r:id="rId1"/>
    <sheet name="Лист1" sheetId="1" r:id="rId2"/>
    <sheet name="Лист2" sheetId="2" r:id="rId3"/>
  </sheets>
  <definedNames>
    <definedName name="solver_adj" localSheetId="1" hidden="1">Лист1!$B$56:$E$56</definedName>
    <definedName name="solver_adj" localSheetId="2" hidden="1">Лист2!$C$71:$L$73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1</definedName>
    <definedName name="solver_eng" localSheetId="1" hidden="1">1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Лист1!$B$56:$E$56</definedName>
    <definedName name="solver_lhs1" localSheetId="2" hidden="1">Лист2!$C$71:$E$71</definedName>
    <definedName name="solver_lhs10" localSheetId="2" hidden="1">Лист2!$K$71</definedName>
    <definedName name="solver_lhs11" localSheetId="2" hidden="1">Лист2!$L$71</definedName>
    <definedName name="solver_lhs12" localSheetId="2" hidden="1">Лист2!$G$71</definedName>
    <definedName name="solver_lhs13" localSheetId="2" hidden="1">Лист2!$L$71</definedName>
    <definedName name="solver_lhs14" localSheetId="2" hidden="1">Лист2!$I$71</definedName>
    <definedName name="solver_lhs15" localSheetId="2" hidden="1">Лист2!$C$74:$L$74</definedName>
    <definedName name="solver_lhs16" localSheetId="2" hidden="1">Лист2!$J$71</definedName>
    <definedName name="solver_lhs17" localSheetId="2" hidden="1">Лист2!$J$71</definedName>
    <definedName name="solver_lhs18" localSheetId="2" hidden="1">Лист2!$F$71</definedName>
    <definedName name="solver_lhs19" localSheetId="2" hidden="1">Лист2!$K$71</definedName>
    <definedName name="solver_lhs2" localSheetId="1" hidden="1">Лист1!$G$51:$G$54</definedName>
    <definedName name="solver_lhs2" localSheetId="2" hidden="1">Лист2!$C$71:$L$73</definedName>
    <definedName name="solver_lhs20" localSheetId="2" hidden="1">Лист2!$G$117:$G$126</definedName>
    <definedName name="solver_lhs21" localSheetId="2" hidden="1">Лист2!$G$117:$G$126</definedName>
    <definedName name="solver_lhs22" localSheetId="2" hidden="1">Лист2!$G$117:$G$126</definedName>
    <definedName name="solver_lhs3" localSheetId="1" hidden="1">Лист1!$G$53</definedName>
    <definedName name="solver_lhs3" localSheetId="2" hidden="1">Лист2!$J$71</definedName>
    <definedName name="solver_lhs4" localSheetId="1" hidden="1">Лист1!$G$53</definedName>
    <definedName name="solver_lhs4" localSheetId="2" hidden="1">Лист2!$K$71</definedName>
    <definedName name="solver_lhs5" localSheetId="1" hidden="1">Лист1!$G$54</definedName>
    <definedName name="solver_lhs5" localSheetId="2" hidden="1">Лист2!$K$72</definedName>
    <definedName name="solver_lhs6" localSheetId="2" hidden="1">Лист2!$H$71</definedName>
    <definedName name="solver_lhs7" localSheetId="2" hidden="1">Лист2!$L$72</definedName>
    <definedName name="solver_lhs8" localSheetId="2" hidden="1">Лист2!$I$72</definedName>
    <definedName name="solver_lhs9" localSheetId="2" hidden="1">Лист2!$C$74:$L$74</definedName>
    <definedName name="solver_lin" localSheetId="2" hidden="1">1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2</definedName>
    <definedName name="solver_num" localSheetId="2" hidden="1">19</definedName>
    <definedName name="solver_nwt" localSheetId="1" hidden="1">1</definedName>
    <definedName name="solver_nwt" localSheetId="2" hidden="1">1</definedName>
    <definedName name="solver_opt" localSheetId="1" hidden="1">Лист1!$H$56</definedName>
    <definedName name="solver_opt" localSheetId="2" hidden="1">Лист2!$C$76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1</definedName>
    <definedName name="solver_rel1" localSheetId="1" hidden="1">3</definedName>
    <definedName name="solver_rel1" localSheetId="2" hidden="1">2</definedName>
    <definedName name="solver_rel10" localSheetId="2" hidden="1">3</definedName>
    <definedName name="solver_rel11" localSheetId="2" hidden="1">3</definedName>
    <definedName name="solver_rel12" localSheetId="2" hidden="1">3</definedName>
    <definedName name="solver_rel13" localSheetId="2" hidden="1">3</definedName>
    <definedName name="solver_rel14" localSheetId="2" hidden="1">3</definedName>
    <definedName name="solver_rel15" localSheetId="2" hidden="1">3</definedName>
    <definedName name="solver_rel16" localSheetId="2" hidden="1">3</definedName>
    <definedName name="solver_rel17" localSheetId="2" hidden="1">3</definedName>
    <definedName name="solver_rel18" localSheetId="2" hidden="1">3</definedName>
    <definedName name="solver_rel19" localSheetId="2" hidden="1">3</definedName>
    <definedName name="solver_rel2" localSheetId="1" hidden="1">1</definedName>
    <definedName name="solver_rel2" localSheetId="2" hidden="1">3</definedName>
    <definedName name="solver_rel20" localSheetId="2" hidden="1">3</definedName>
    <definedName name="solver_rel21" localSheetId="2" hidden="1">3</definedName>
    <definedName name="solver_rel22" localSheetId="2" hidden="1">3</definedName>
    <definedName name="solver_rel3" localSheetId="1" hidden="1">1</definedName>
    <definedName name="solver_rel3" localSheetId="2" hidden="1">3</definedName>
    <definedName name="solver_rel4" localSheetId="1" hidden="1">1</definedName>
    <definedName name="solver_rel4" localSheetId="2" hidden="1">3</definedName>
    <definedName name="solver_rel5" localSheetId="1" hidden="1">1</definedName>
    <definedName name="solver_rel5" localSheetId="2" hidden="1">1</definedName>
    <definedName name="solver_rel6" localSheetId="2" hidden="1">3</definedName>
    <definedName name="solver_rel7" localSheetId="2" hidden="1">1</definedName>
    <definedName name="solver_rel8" localSheetId="2" hidden="1">1</definedName>
    <definedName name="solver_rel9" localSheetId="2" hidden="1">2</definedName>
    <definedName name="solver_rhs1" localSheetId="1" hidden="1">0</definedName>
    <definedName name="solver_rhs1" localSheetId="2" hidden="1">0</definedName>
    <definedName name="solver_rhs10" localSheetId="2" hidden="1">Лист2!$H$72</definedName>
    <definedName name="solver_rhs11" localSheetId="2" hidden="1">Лист2!$G$72</definedName>
    <definedName name="solver_rhs12" localSheetId="2" hidden="1">Лист2!$C$72</definedName>
    <definedName name="solver_rhs13" localSheetId="2" hidden="1">Лист2!$J$72</definedName>
    <definedName name="solver_rhs14" localSheetId="2" hidden="1">Лист2!$D$72</definedName>
    <definedName name="solver_rhs15" localSheetId="2" hidden="1">Лист2!$C$68:$L$68</definedName>
    <definedName name="solver_rhs16" localSheetId="2" hidden="1">Лист2!$E$72</definedName>
    <definedName name="solver_rhs17" localSheetId="2" hidden="1">Лист2!$H$72</definedName>
    <definedName name="solver_rhs18" localSheetId="2" hidden="1">Лист2!$C$72</definedName>
    <definedName name="solver_rhs19" localSheetId="2" hidden="1">Лист2!$E$72</definedName>
    <definedName name="solver_rhs2" localSheetId="1" hidden="1">1</definedName>
    <definedName name="solver_rhs2" localSheetId="2" hidden="1">0</definedName>
    <definedName name="solver_rhs20" localSheetId="2" hidden="1">Лист2!$J$117:$J$126</definedName>
    <definedName name="solver_rhs21" localSheetId="2" hidden="1">Лист2!$J$117:$J$126</definedName>
    <definedName name="solver_rhs22" localSheetId="2" hidden="1">Лист2!$J$117:$J$126</definedName>
    <definedName name="solver_rhs3" localSheetId="1" hidden="1">1</definedName>
    <definedName name="solver_rhs3" localSheetId="2" hidden="1">Лист2!$F$72</definedName>
    <definedName name="solver_rhs4" localSheetId="1" hidden="1">1</definedName>
    <definedName name="solver_rhs4" localSheetId="2" hidden="1">Лист2!$F$72</definedName>
    <definedName name="solver_rhs5" localSheetId="1" hidden="1">1</definedName>
    <definedName name="solver_rhs5" localSheetId="2" hidden="1">35</definedName>
    <definedName name="solver_rhs6" localSheetId="2" hidden="1">Лист2!$D$72</definedName>
    <definedName name="solver_rhs7" localSheetId="2" hidden="1">35</definedName>
    <definedName name="solver_rhs8" localSheetId="2" hidden="1">35</definedName>
    <definedName name="solver_rhs9" localSheetId="2" hidden="1">Лист2!$C$70:$L$70</definedName>
    <definedName name="solver_rlx" localSheetId="1" hidden="1">2</definedName>
    <definedName name="solver_rlx" localSheetId="2" hidden="1">1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6" i="2" l="1"/>
  <c r="M82" i="2"/>
  <c r="M80" i="2"/>
  <c r="M79" i="2"/>
  <c r="L83" i="2"/>
  <c r="L82" i="2"/>
  <c r="L81" i="2"/>
  <c r="L80" i="2"/>
  <c r="L79" i="2"/>
  <c r="K86" i="2"/>
  <c r="K80" i="2"/>
  <c r="K81" i="2"/>
  <c r="K82" i="2"/>
  <c r="K83" i="2"/>
  <c r="K84" i="2"/>
  <c r="K85" i="2"/>
  <c r="K87" i="2"/>
  <c r="K88" i="2"/>
  <c r="K79" i="2"/>
  <c r="J88" i="2"/>
  <c r="J80" i="2"/>
  <c r="J81" i="2"/>
  <c r="J82" i="2"/>
  <c r="J83" i="2"/>
  <c r="J84" i="2"/>
  <c r="J85" i="2"/>
  <c r="J86" i="2"/>
  <c r="J87" i="2"/>
  <c r="J79" i="2"/>
  <c r="I88" i="2"/>
  <c r="I87" i="2"/>
  <c r="I86" i="2"/>
  <c r="I85" i="2"/>
  <c r="I84" i="2"/>
  <c r="I83" i="2"/>
  <c r="I82" i="2"/>
  <c r="I81" i="2"/>
  <c r="I80" i="2"/>
  <c r="I79" i="2"/>
  <c r="D85" i="2"/>
  <c r="D74" i="2"/>
  <c r="E74" i="2"/>
  <c r="F74" i="2"/>
  <c r="G74" i="2"/>
  <c r="H74" i="2"/>
  <c r="I74" i="2"/>
  <c r="J74" i="2"/>
  <c r="K74" i="2"/>
  <c r="L74" i="2"/>
  <c r="C74" i="2"/>
  <c r="D70" i="2"/>
  <c r="B80" i="2" s="1"/>
  <c r="E70" i="2"/>
  <c r="B81" i="2" s="1"/>
  <c r="F70" i="2"/>
  <c r="B82" i="2" s="1"/>
  <c r="G70" i="2"/>
  <c r="B83" i="2" s="1"/>
  <c r="H70" i="2"/>
  <c r="B84" i="2" s="1"/>
  <c r="I70" i="2"/>
  <c r="B85" i="2" s="1"/>
  <c r="J70" i="2"/>
  <c r="B86" i="2" s="1"/>
  <c r="K70" i="2"/>
  <c r="B87" i="2" s="1"/>
  <c r="L70" i="2"/>
  <c r="B88" i="2" s="1"/>
  <c r="C70" i="2"/>
  <c r="B79" i="2" s="1"/>
  <c r="C76" i="2" l="1"/>
  <c r="M88" i="2"/>
  <c r="L88" i="2"/>
  <c r="H88" i="2"/>
  <c r="H87" i="2"/>
  <c r="M85" i="2"/>
  <c r="L85" i="2"/>
  <c r="H85" i="2"/>
  <c r="H84" i="2"/>
  <c r="M84" i="2"/>
  <c r="M83" i="2"/>
  <c r="H82" i="2"/>
  <c r="H80" i="2"/>
  <c r="H79" i="2"/>
  <c r="D14" i="2"/>
  <c r="C47" i="2"/>
  <c r="C48" i="2"/>
  <c r="C49" i="2"/>
  <c r="C50" i="2"/>
  <c r="C51" i="2"/>
  <c r="C52" i="2"/>
  <c r="C53" i="2"/>
  <c r="C54" i="2"/>
  <c r="C55" i="2"/>
  <c r="C46" i="2"/>
  <c r="B47" i="2"/>
  <c r="B48" i="2"/>
  <c r="B49" i="2"/>
  <c r="B50" i="2"/>
  <c r="B51" i="2"/>
  <c r="B52" i="2"/>
  <c r="B53" i="2"/>
  <c r="B54" i="2"/>
  <c r="B55" i="2"/>
  <c r="B46" i="2"/>
  <c r="A47" i="2"/>
  <c r="A48" i="2"/>
  <c r="A49" i="2"/>
  <c r="A50" i="2"/>
  <c r="A51" i="2"/>
  <c r="A52" i="2"/>
  <c r="A53" i="2"/>
  <c r="A54" i="2"/>
  <c r="A55" i="2"/>
  <c r="A46" i="2"/>
  <c r="J17" i="2"/>
  <c r="K9" i="2"/>
  <c r="K10" i="2"/>
  <c r="K11" i="2"/>
  <c r="K12" i="2"/>
  <c r="B17" i="2"/>
  <c r="B16" i="2"/>
  <c r="B15" i="2"/>
  <c r="B14" i="2"/>
  <c r="B13" i="2"/>
  <c r="B12" i="2"/>
  <c r="B11" i="2"/>
  <c r="B10" i="2"/>
  <c r="B9" i="2"/>
  <c r="B8" i="2"/>
  <c r="L84" i="2" l="1"/>
  <c r="H83" i="2"/>
  <c r="H86" i="2"/>
  <c r="L87" i="2"/>
  <c r="H81" i="2"/>
  <c r="M81" i="2"/>
  <c r="M87" i="2"/>
  <c r="L86" i="2"/>
  <c r="C63" i="1"/>
  <c r="D63" i="1"/>
  <c r="E63" i="1"/>
  <c r="B63" i="1"/>
  <c r="C62" i="1"/>
  <c r="D62" i="1"/>
  <c r="E62" i="1"/>
  <c r="B62" i="1"/>
  <c r="B60" i="1"/>
  <c r="H58" i="1"/>
  <c r="H56" i="1"/>
  <c r="G54" i="1"/>
  <c r="G53" i="1"/>
  <c r="G52" i="1"/>
  <c r="G51" i="1"/>
  <c r="B52" i="1"/>
  <c r="C52" i="1"/>
  <c r="D52" i="1"/>
  <c r="E52" i="1"/>
  <c r="B53" i="1"/>
  <c r="C53" i="1"/>
  <c r="D53" i="1"/>
  <c r="E53" i="1"/>
  <c r="B54" i="1"/>
  <c r="C54" i="1"/>
  <c r="D54" i="1"/>
  <c r="E54" i="1"/>
  <c r="C51" i="1"/>
  <c r="D51" i="1"/>
  <c r="E51" i="1"/>
  <c r="B51" i="1"/>
  <c r="A54" i="1"/>
  <c r="A53" i="1"/>
  <c r="A52" i="1"/>
  <c r="A51" i="1"/>
  <c r="E50" i="1"/>
  <c r="D50" i="1"/>
  <c r="C50" i="1"/>
  <c r="B50" i="1"/>
  <c r="F12" i="1"/>
  <c r="F13" i="1"/>
  <c r="F14" i="1"/>
  <c r="F11" i="1"/>
  <c r="H39" i="1"/>
  <c r="H40" i="1"/>
  <c r="H41" i="1"/>
  <c r="H38" i="1"/>
  <c r="B45" i="1"/>
  <c r="F41" i="1"/>
  <c r="B43" i="1"/>
  <c r="G39" i="1"/>
  <c r="G40" i="1"/>
  <c r="G41" i="1"/>
  <c r="G38" i="1"/>
  <c r="F39" i="1"/>
  <c r="F40" i="1"/>
  <c r="F38" i="1"/>
  <c r="C38" i="1"/>
  <c r="D38" i="1"/>
  <c r="E38" i="1"/>
  <c r="C39" i="1"/>
  <c r="D39" i="1"/>
  <c r="E39" i="1"/>
  <c r="C40" i="1"/>
  <c r="D40" i="1"/>
  <c r="E40" i="1"/>
  <c r="C41" i="1"/>
  <c r="D41" i="1"/>
  <c r="E41" i="1"/>
  <c r="B39" i="1"/>
  <c r="B40" i="1"/>
  <c r="B41" i="1"/>
  <c r="B38" i="1"/>
  <c r="A41" i="1"/>
  <c r="A40" i="1"/>
  <c r="A39" i="1"/>
  <c r="A38" i="1"/>
  <c r="E37" i="1"/>
  <c r="D37" i="1"/>
  <c r="C37" i="1"/>
  <c r="B37" i="1"/>
  <c r="C31" i="1"/>
  <c r="D31" i="1"/>
  <c r="E31" i="1"/>
  <c r="C32" i="1"/>
  <c r="D32" i="1"/>
  <c r="E32" i="1"/>
  <c r="C33" i="1"/>
  <c r="D33" i="1"/>
  <c r="E33" i="1"/>
  <c r="C34" i="1"/>
  <c r="D34" i="1"/>
  <c r="E34" i="1"/>
  <c r="B32" i="1"/>
  <c r="B33" i="1"/>
  <c r="B34" i="1"/>
  <c r="B31" i="1"/>
  <c r="B30" i="1"/>
  <c r="F27" i="1"/>
  <c r="F26" i="1"/>
  <c r="F25" i="1"/>
  <c r="F24" i="1"/>
  <c r="B28" i="1" s="1"/>
  <c r="B25" i="1"/>
  <c r="C25" i="1"/>
  <c r="D25" i="1"/>
  <c r="E25" i="1"/>
  <c r="B26" i="1"/>
  <c r="C26" i="1"/>
  <c r="D26" i="1"/>
  <c r="E26" i="1"/>
  <c r="B27" i="1"/>
  <c r="C27" i="1"/>
  <c r="D27" i="1"/>
  <c r="E27" i="1"/>
  <c r="C24" i="1"/>
  <c r="D24" i="1"/>
  <c r="E24" i="1"/>
  <c r="B24" i="1"/>
  <c r="B21" i="1"/>
  <c r="F18" i="1"/>
  <c r="F19" i="1"/>
  <c r="F20" i="1"/>
  <c r="F17" i="1"/>
  <c r="B18" i="1"/>
  <c r="C18" i="1"/>
  <c r="D18" i="1"/>
  <c r="E18" i="1"/>
  <c r="B19" i="1"/>
  <c r="C19" i="1"/>
  <c r="D19" i="1"/>
  <c r="E19" i="1"/>
  <c r="B20" i="1"/>
  <c r="C20" i="1"/>
  <c r="D20" i="1"/>
  <c r="E20" i="1"/>
  <c r="C17" i="1"/>
  <c r="D17" i="1"/>
  <c r="E17" i="1"/>
  <c r="B17" i="1"/>
  <c r="E30" i="1"/>
  <c r="D30" i="1"/>
  <c r="C30" i="1"/>
  <c r="E23" i="1"/>
  <c r="D23" i="1"/>
  <c r="C23" i="1"/>
  <c r="B23" i="1"/>
  <c r="E16" i="1"/>
  <c r="D16" i="1"/>
  <c r="C16" i="1"/>
  <c r="B16" i="1"/>
  <c r="E10" i="1"/>
  <c r="D10" i="1"/>
  <c r="C10" i="1"/>
  <c r="B10" i="1"/>
  <c r="A34" i="1"/>
  <c r="A33" i="1"/>
  <c r="A32" i="1"/>
  <c r="A31" i="1"/>
  <c r="A27" i="1"/>
  <c r="A26" i="1"/>
  <c r="A25" i="1"/>
  <c r="A24" i="1"/>
  <c r="A20" i="1"/>
  <c r="A19" i="1"/>
  <c r="A18" i="1"/>
  <c r="A17" i="1"/>
  <c r="A14" i="1"/>
  <c r="A13" i="1"/>
  <c r="A12" i="1"/>
  <c r="A11" i="1"/>
  <c r="C8" i="1" l="1"/>
  <c r="C14" i="1" s="1"/>
  <c r="D8" i="1"/>
  <c r="D14" i="1" s="1"/>
  <c r="E8" i="1"/>
  <c r="E14" i="1" s="1"/>
  <c r="B8" i="1"/>
  <c r="B14" i="1" s="1"/>
  <c r="C7" i="1"/>
  <c r="C13" i="1" s="1"/>
  <c r="D7" i="1"/>
  <c r="D13" i="1" s="1"/>
  <c r="E7" i="1"/>
  <c r="E13" i="1" s="1"/>
  <c r="B7" i="1"/>
  <c r="B13" i="1" s="1"/>
  <c r="C6" i="1"/>
  <c r="C12" i="1" s="1"/>
  <c r="D6" i="1"/>
  <c r="D12" i="1" s="1"/>
  <c r="E6" i="1"/>
  <c r="E12" i="1" s="1"/>
  <c r="B6" i="1"/>
  <c r="B12" i="1" s="1"/>
  <c r="C5" i="1"/>
  <c r="C11" i="1" s="1"/>
  <c r="D5" i="1"/>
  <c r="D11" i="1" s="1"/>
  <c r="E5" i="1"/>
  <c r="E11" i="1" s="1"/>
  <c r="B5" i="1"/>
  <c r="B11" i="1" s="1"/>
  <c r="F34" i="1" l="1"/>
  <c r="F33" i="1"/>
  <c r="F32" i="1"/>
  <c r="F31" i="1"/>
  <c r="B35" i="1" l="1"/>
  <c r="L17" i="2" l="1"/>
  <c r="L16" i="2"/>
  <c r="L15" i="2"/>
  <c r="L14" i="2"/>
  <c r="L13" i="2"/>
  <c r="L12" i="2"/>
  <c r="L11" i="2"/>
  <c r="L10" i="2"/>
  <c r="L9" i="2"/>
  <c r="L8" i="2"/>
  <c r="M17" i="2"/>
  <c r="M16" i="2"/>
  <c r="M15" i="2"/>
  <c r="M14" i="2"/>
  <c r="M13" i="2"/>
  <c r="M12" i="2"/>
  <c r="M11" i="2"/>
  <c r="M10" i="2"/>
  <c r="M9" i="2"/>
  <c r="M8" i="2"/>
  <c r="K13" i="2"/>
  <c r="K14" i="2"/>
  <c r="K15" i="2"/>
  <c r="K16" i="2"/>
  <c r="K17" i="2"/>
  <c r="K8" i="2"/>
  <c r="H9" i="2"/>
  <c r="H10" i="2"/>
  <c r="H11" i="2"/>
  <c r="H12" i="2"/>
  <c r="H13" i="2"/>
  <c r="H14" i="2"/>
  <c r="H15" i="2"/>
  <c r="J15" i="2" s="1"/>
  <c r="H16" i="2"/>
  <c r="H17" i="2"/>
  <c r="H8" i="2"/>
</calcChain>
</file>

<file path=xl/sharedStrings.xml><?xml version="1.0" encoding="utf-8"?>
<sst xmlns="http://schemas.openxmlformats.org/spreadsheetml/2006/main" count="132" uniqueCount="96">
  <si>
    <t xml:space="preserve">Номер задачи </t>
  </si>
  <si>
    <t xml:space="preserve">Параметры </t>
  </si>
  <si>
    <t>Работы</t>
  </si>
  <si>
    <t>Срок выполнения работы t0</t>
  </si>
  <si>
    <t>tij</t>
  </si>
  <si>
    <t>dij</t>
  </si>
  <si>
    <t>kij</t>
  </si>
  <si>
    <t>Работы:</t>
  </si>
  <si>
    <t>Прлдол. Работы</t>
  </si>
  <si>
    <t>События</t>
  </si>
  <si>
    <t>t(p)</t>
  </si>
  <si>
    <t>t(п)</t>
  </si>
  <si>
    <t>Rn(i)</t>
  </si>
  <si>
    <t>t(PH)=t(p)</t>
  </si>
  <si>
    <t>t(PO)</t>
  </si>
  <si>
    <t>t(по)</t>
  </si>
  <si>
    <t>t(пн)</t>
  </si>
  <si>
    <t>R(n)(i;j)</t>
  </si>
  <si>
    <t>R(н)</t>
  </si>
  <si>
    <t>R'</t>
  </si>
  <si>
    <t>b1</t>
  </si>
  <si>
    <t>b2</t>
  </si>
  <si>
    <t>b3</t>
  </si>
  <si>
    <t>c1</t>
  </si>
  <si>
    <t>c2</t>
  </si>
  <si>
    <t>q1</t>
  </si>
  <si>
    <t>q2</t>
  </si>
  <si>
    <t>q3</t>
  </si>
  <si>
    <t>γ</t>
  </si>
  <si>
    <t>b4</t>
  </si>
  <si>
    <t>q4</t>
  </si>
  <si>
    <t>to</t>
  </si>
  <si>
    <t>x</t>
  </si>
  <si>
    <t>Критерий Байеса</t>
  </si>
  <si>
    <t>Критерий Лапласа</t>
  </si>
  <si>
    <t>Критерий Вальда</t>
  </si>
  <si>
    <t>Критерий Севиджа</t>
  </si>
  <si>
    <t>Критерий Гурвица</t>
  </si>
  <si>
    <t>П1</t>
  </si>
  <si>
    <t>П2</t>
  </si>
  <si>
    <t>П3</t>
  </si>
  <si>
    <t>П4</t>
  </si>
  <si>
    <t>А1</t>
  </si>
  <si>
    <t>А2</t>
  </si>
  <si>
    <t>А3</t>
  </si>
  <si>
    <t>А4</t>
  </si>
  <si>
    <t>Разница между необходимым и имеющимся сырьем</t>
  </si>
  <si>
    <t>Платежная матрица</t>
  </si>
  <si>
    <t>Сумма</t>
  </si>
  <si>
    <t>Минимум</t>
  </si>
  <si>
    <t>Матрица рисков</t>
  </si>
  <si>
    <t>Максимум</t>
  </si>
  <si>
    <t>По Гурвицу</t>
  </si>
  <si>
    <t>Ограничения</t>
  </si>
  <si>
    <t>&lt;=</t>
  </si>
  <si>
    <t>y*=</t>
  </si>
  <si>
    <t>f(y)=</t>
  </si>
  <si>
    <t>Microsoft Excel 16.0 Отчет об устойчивости</t>
  </si>
  <si>
    <t>Лист: [MyLab3.xlsx]Лист1</t>
  </si>
  <si>
    <t>Ячейки переменных</t>
  </si>
  <si>
    <t>Ячейка</t>
  </si>
  <si>
    <t>Имя</t>
  </si>
  <si>
    <t>Окончательное</t>
  </si>
  <si>
    <t>Значение</t>
  </si>
  <si>
    <t>Приведенн.</t>
  </si>
  <si>
    <t>Градиент</t>
  </si>
  <si>
    <t>Лагранжа</t>
  </si>
  <si>
    <t>Множитель</t>
  </si>
  <si>
    <t>$B$56</t>
  </si>
  <si>
    <t>y*= П1</t>
  </si>
  <si>
    <t>$C$56</t>
  </si>
  <si>
    <t>y*= П2</t>
  </si>
  <si>
    <t>$D$56</t>
  </si>
  <si>
    <t>y*= П3</t>
  </si>
  <si>
    <t>$E$56</t>
  </si>
  <si>
    <t>y*= П4</t>
  </si>
  <si>
    <t>$G$51</t>
  </si>
  <si>
    <t>А1 Ограничения</t>
  </si>
  <si>
    <t>$G$52</t>
  </si>
  <si>
    <t>А2 Ограничения</t>
  </si>
  <si>
    <t>$G$53</t>
  </si>
  <si>
    <t>А3 Ограничения</t>
  </si>
  <si>
    <t>$G$54</t>
  </si>
  <si>
    <t>А4 Ограничения</t>
  </si>
  <si>
    <t>x*=</t>
  </si>
  <si>
    <t>z(x)=</t>
  </si>
  <si>
    <t>Отчет создан: 15.12.2019 19:11:46</t>
  </si>
  <si>
    <t>v = 1 / f(y) =</t>
  </si>
  <si>
    <t>qi = v * yi</t>
  </si>
  <si>
    <t>pi = v * xi</t>
  </si>
  <si>
    <t>tкр=</t>
  </si>
  <si>
    <t>t'</t>
  </si>
  <si>
    <t>tн</t>
  </si>
  <si>
    <t>f</t>
  </si>
  <si>
    <t xml:space="preserve"> - используемые ресурсы</t>
  </si>
  <si>
    <t>to-tн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</si>
</sst>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Calibri"/>
      <family val="2"/>
      <charset val="204"/>
      <scheme val="minor"/>
    </font>
    <font>
      <sz val="14"/>
      <color theme="1"/>
      <name val="TimesNewRomanPSMT"/>
    </font>
    <font>
      <b/>
      <sz val="12"/>
      <color theme="1"/>
      <name val="Calibri"/>
      <family val="2"/>
      <charset val="204"/>
      <scheme val="minor"/>
    </font>
    <font>
      <b/>
      <sz val="12"/>
      <color indexed="1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2" fillId="0" borderId="0" xfId="0" applyFont="1"/>
    <xf numFmtId="0" fontId="0" fillId="0" borderId="8" xfId="0" applyFill="1" applyBorder="1" applyAlignment="1"/>
    <xf numFmtId="0" fontId="0" fillId="0" borderId="9" xfId="0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1" xfId="0" applyFill="1" applyBorder="1" applyAlignment="1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Линейный график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Время начала работы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Лист2!$A$8:$A$17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Лист2!$A$46:$A$55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12</c:v>
                </c:pt>
                <c:pt idx="6">
                  <c:v>12</c:v>
                </c:pt>
                <c:pt idx="7">
                  <c:v>18</c:v>
                </c:pt>
                <c:pt idx="8">
                  <c:v>18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6-0D48-B817-BEEFDE84D2E1}"/>
            </c:ext>
          </c:extLst>
        </c:ser>
        <c:ser>
          <c:idx val="1"/>
          <c:order val="1"/>
          <c:tx>
            <c:v>Продолжительность работы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Лист2!$A$8:$A$17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Лист2!$B$46:$B$55</c:f>
              <c:numCache>
                <c:formatCode>General</c:formatCode>
                <c:ptCount val="10"/>
                <c:pt idx="0">
                  <c:v>9</c:v>
                </c:pt>
                <c:pt idx="1">
                  <c:v>12</c:v>
                </c:pt>
                <c:pt idx="2">
                  <c:v>18</c:v>
                </c:pt>
                <c:pt idx="3">
                  <c:v>8</c:v>
                </c:pt>
                <c:pt idx="4">
                  <c:v>12</c:v>
                </c:pt>
                <c:pt idx="5">
                  <c:v>5</c:v>
                </c:pt>
                <c:pt idx="6">
                  <c:v>12</c:v>
                </c:pt>
                <c:pt idx="7">
                  <c:v>10</c:v>
                </c:pt>
                <c:pt idx="8">
                  <c:v>13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6-0D48-B817-BEEFDE84D2E1}"/>
            </c:ext>
          </c:extLst>
        </c:ser>
        <c:ser>
          <c:idx val="2"/>
          <c:order val="2"/>
          <c:tx>
            <c:v>Резерв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Лист2!$A$8:$A$17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Лист2!$C$46:$C$55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16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6-0D48-B817-BEEFDE84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5119535"/>
        <c:axId val="1960698703"/>
      </c:barChart>
      <c:catAx>
        <c:axId val="2005119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работы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698703"/>
        <c:crosses val="autoZero"/>
        <c:auto val="1"/>
        <c:lblAlgn val="ctr"/>
        <c:lblOffset val="100"/>
        <c:noMultiLvlLbl val="0"/>
      </c:catAx>
      <c:valAx>
        <c:axId val="196069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511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Линейный график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Время начала работы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Лист2!$A$8:$A$17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Лист2!$G$79:$G$88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12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B-4A0C-862D-A0E6186A57EC}"/>
            </c:ext>
          </c:extLst>
        </c:ser>
        <c:ser>
          <c:idx val="1"/>
          <c:order val="1"/>
          <c:tx>
            <c:v>Продолжительность работы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Лист2!$A$8:$A$17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Лист2!$B$79:$B$88</c:f>
              <c:numCache>
                <c:formatCode>General</c:formatCode>
                <c:ptCount val="10"/>
                <c:pt idx="0">
                  <c:v>9</c:v>
                </c:pt>
                <c:pt idx="1">
                  <c:v>12</c:v>
                </c:pt>
                <c:pt idx="2">
                  <c:v>17</c:v>
                </c:pt>
                <c:pt idx="3">
                  <c:v>8</c:v>
                </c:pt>
                <c:pt idx="4">
                  <c:v>12</c:v>
                </c:pt>
                <c:pt idx="5">
                  <c:v>5</c:v>
                </c:pt>
                <c:pt idx="6">
                  <c:v>12</c:v>
                </c:pt>
                <c:pt idx="7">
                  <c:v>8.0000000000000284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B-4A0C-862D-A0E6186A57EC}"/>
            </c:ext>
          </c:extLst>
        </c:ser>
        <c:ser>
          <c:idx val="2"/>
          <c:order val="2"/>
          <c:tx>
            <c:v>Резерв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Лист2!$A$8:$A$17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Лист2!$K$79:$K$88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11</c:v>
                </c:pt>
                <c:pt idx="7" formatCode="0">
                  <c:v>-2.8421709430404007E-14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DB-4A0C-862D-A0E6186A5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5119535"/>
        <c:axId val="1960698703"/>
      </c:barChart>
      <c:catAx>
        <c:axId val="2005119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работы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698703"/>
        <c:crosses val="autoZero"/>
        <c:auto val="1"/>
        <c:lblAlgn val="ctr"/>
        <c:lblOffset val="100"/>
        <c:noMultiLvlLbl val="0"/>
      </c:catAx>
      <c:valAx>
        <c:axId val="196069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511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62442</xdr:colOff>
      <xdr:row>44</xdr:row>
      <xdr:rowOff>1512</xdr:rowOff>
    </xdr:from>
    <xdr:to>
      <xdr:col>11</xdr:col>
      <xdr:colOff>597504</xdr:colOff>
      <xdr:row>61</xdr:row>
      <xdr:rowOff>161472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C5D93137-1C46-C84F-B250-70D04699F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17</xdr:row>
          <xdr:rowOff>76200</xdr:rowOff>
        </xdr:from>
        <xdr:to>
          <xdr:col>10</xdr:col>
          <xdr:colOff>119842</xdr:colOff>
          <xdr:row>42</xdr:row>
          <xdr:rowOff>53340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</xdr:row>
          <xdr:rowOff>0</xdr:rowOff>
        </xdr:from>
        <xdr:to>
          <xdr:col>4</xdr:col>
          <xdr:colOff>647700</xdr:colOff>
          <xdr:row>107</xdr:row>
          <xdr:rowOff>106680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816429</xdr:colOff>
      <xdr:row>89</xdr:row>
      <xdr:rowOff>10885</xdr:rowOff>
    </xdr:from>
    <xdr:to>
      <xdr:col>12</xdr:col>
      <xdr:colOff>816429</xdr:colOff>
      <xdr:row>106</xdr:row>
      <xdr:rowOff>170844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5D93137-1C46-C84F-B250-70D04699F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topLeftCell="A4" workbookViewId="0">
      <selection activeCell="E20" sqref="E20"/>
    </sheetView>
  </sheetViews>
  <sheetFormatPr defaultRowHeight="15.6"/>
  <cols>
    <col min="1" max="1" width="2.19921875" customWidth="1"/>
    <col min="2" max="2" width="7.09765625" customWidth="1"/>
    <col min="3" max="3" width="15" bestFit="1" customWidth="1"/>
    <col min="4" max="4" width="14.69921875" bestFit="1" customWidth="1"/>
    <col min="5" max="5" width="11.8984375" bestFit="1" customWidth="1"/>
  </cols>
  <sheetData>
    <row r="1" spans="1:5">
      <c r="A1" s="25" t="s">
        <v>57</v>
      </c>
    </row>
    <row r="2" spans="1:5">
      <c r="A2" s="25" t="s">
        <v>58</v>
      </c>
    </row>
    <row r="3" spans="1:5">
      <c r="A3" s="25" t="s">
        <v>86</v>
      </c>
    </row>
    <row r="6" spans="1:5" ht="16.2" thickBot="1">
      <c r="A6" t="s">
        <v>59</v>
      </c>
    </row>
    <row r="7" spans="1:5">
      <c r="B7" s="28"/>
      <c r="C7" s="28"/>
      <c r="D7" s="28" t="s">
        <v>62</v>
      </c>
      <c r="E7" s="28" t="s">
        <v>64</v>
      </c>
    </row>
    <row r="8" spans="1:5" ht="16.2" thickBot="1">
      <c r="B8" s="29" t="s">
        <v>60</v>
      </c>
      <c r="C8" s="29" t="s">
        <v>61</v>
      </c>
      <c r="D8" s="29" t="s">
        <v>63</v>
      </c>
      <c r="E8" s="29" t="s">
        <v>65</v>
      </c>
    </row>
    <row r="9" spans="1:5">
      <c r="B9" s="26" t="s">
        <v>68</v>
      </c>
      <c r="C9" s="26" t="s">
        <v>69</v>
      </c>
      <c r="D9" s="26">
        <v>4.1666666666666664E-2</v>
      </c>
      <c r="E9" s="26">
        <v>0</v>
      </c>
    </row>
    <row r="10" spans="1:5">
      <c r="B10" s="26" t="s">
        <v>70</v>
      </c>
      <c r="C10" s="26" t="s">
        <v>71</v>
      </c>
      <c r="D10" s="26">
        <v>0</v>
      </c>
      <c r="E10" s="26">
        <v>0</v>
      </c>
    </row>
    <row r="11" spans="1:5">
      <c r="B11" s="26" t="s">
        <v>72</v>
      </c>
      <c r="C11" s="26" t="s">
        <v>73</v>
      </c>
      <c r="D11" s="26">
        <v>0</v>
      </c>
      <c r="E11" s="26">
        <v>0</v>
      </c>
    </row>
    <row r="12" spans="1:5" ht="16.2" thickBot="1">
      <c r="B12" s="27" t="s">
        <v>74</v>
      </c>
      <c r="C12" s="27" t="s">
        <v>75</v>
      </c>
      <c r="D12" s="27">
        <v>2.0833333333333332E-2</v>
      </c>
      <c r="E12" s="27">
        <v>0</v>
      </c>
    </row>
    <row r="14" spans="1:5" ht="16.2" thickBot="1">
      <c r="A14" t="s">
        <v>53</v>
      </c>
    </row>
    <row r="15" spans="1:5">
      <c r="B15" s="28"/>
      <c r="C15" s="28"/>
      <c r="D15" s="28" t="s">
        <v>62</v>
      </c>
      <c r="E15" s="28" t="s">
        <v>66</v>
      </c>
    </row>
    <row r="16" spans="1:5" ht="16.2" thickBot="1">
      <c r="B16" s="29" t="s">
        <v>60</v>
      </c>
      <c r="C16" s="29" t="s">
        <v>61</v>
      </c>
      <c r="D16" s="29" t="s">
        <v>63</v>
      </c>
      <c r="E16" s="29" t="s">
        <v>67</v>
      </c>
    </row>
    <row r="17" spans="2:5">
      <c r="B17" s="26" t="s">
        <v>76</v>
      </c>
      <c r="C17" s="26" t="s">
        <v>77</v>
      </c>
      <c r="D17" s="26">
        <v>1</v>
      </c>
      <c r="E17" s="26">
        <v>2.0833333333333332E-2</v>
      </c>
    </row>
    <row r="18" spans="2:5">
      <c r="B18" s="26" t="s">
        <v>78</v>
      </c>
      <c r="C18" s="26" t="s">
        <v>79</v>
      </c>
      <c r="D18" s="26">
        <v>0.99999999999999989</v>
      </c>
      <c r="E18" s="26">
        <v>0</v>
      </c>
    </row>
    <row r="19" spans="2:5">
      <c r="B19" s="26" t="s">
        <v>80</v>
      </c>
      <c r="C19" s="26" t="s">
        <v>81</v>
      </c>
      <c r="D19" s="26">
        <v>1</v>
      </c>
      <c r="E19" s="26">
        <v>0</v>
      </c>
    </row>
    <row r="20" spans="2:5" ht="16.2" thickBot="1">
      <c r="B20" s="27" t="s">
        <v>82</v>
      </c>
      <c r="C20" s="27" t="s">
        <v>83</v>
      </c>
      <c r="D20" s="27">
        <v>1</v>
      </c>
      <c r="E20" s="27">
        <v>4.1666666666666664E-2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zoomScale="70" zoomScaleNormal="70" workbookViewId="0">
      <selection activeCell="D65" sqref="D65"/>
    </sheetView>
  </sheetViews>
  <sheetFormatPr defaultColWidth="11.19921875" defaultRowHeight="15.6"/>
  <cols>
    <col min="1" max="1" width="18.5" customWidth="1"/>
    <col min="2" max="2" width="12" bestFit="1" customWidth="1"/>
    <col min="3" max="3" width="6.5" customWidth="1"/>
    <col min="4" max="4" width="10.09765625" customWidth="1"/>
    <col min="6" max="6" width="10.69921875" bestFit="1" customWidth="1"/>
    <col min="7" max="7" width="9.59765625" bestFit="1" customWidth="1"/>
    <col min="9" max="9" width="7.59765625" customWidth="1"/>
    <col min="10" max="10" width="6.69921875" customWidth="1"/>
    <col min="13" max="13" width="12.5" customWidth="1"/>
    <col min="14" max="14" width="27.5" customWidth="1"/>
  </cols>
  <sheetData>
    <row r="1" spans="1:14" ht="18" customHeight="1">
      <c r="A1" s="10" t="s">
        <v>20</v>
      </c>
      <c r="B1" s="10" t="s">
        <v>21</v>
      </c>
      <c r="C1" s="10" t="s">
        <v>22</v>
      </c>
      <c r="D1" s="10" t="s">
        <v>29</v>
      </c>
      <c r="E1" s="10" t="s">
        <v>23</v>
      </c>
      <c r="F1" s="11" t="s">
        <v>24</v>
      </c>
      <c r="G1" s="10" t="s">
        <v>25</v>
      </c>
      <c r="H1" s="10" t="s">
        <v>26</v>
      </c>
      <c r="I1" s="10" t="s">
        <v>27</v>
      </c>
      <c r="J1" s="10" t="s">
        <v>30</v>
      </c>
      <c r="K1" s="10" t="s">
        <v>28</v>
      </c>
    </row>
    <row r="2" spans="1:14">
      <c r="A2" s="9">
        <v>11</v>
      </c>
      <c r="B2" s="9">
        <v>12</v>
      </c>
      <c r="C2" s="9">
        <v>13</v>
      </c>
      <c r="D2" s="9">
        <v>14</v>
      </c>
      <c r="E2" s="9">
        <v>4</v>
      </c>
      <c r="F2" s="5">
        <v>8</v>
      </c>
      <c r="G2" s="9">
        <v>0.3</v>
      </c>
      <c r="H2" s="9">
        <v>0.5</v>
      </c>
      <c r="I2" s="9">
        <v>0.1</v>
      </c>
      <c r="J2" s="3">
        <v>0.1</v>
      </c>
      <c r="K2" s="3">
        <v>0.6</v>
      </c>
    </row>
    <row r="4" spans="1:14" ht="62.4">
      <c r="A4" s="13" t="s">
        <v>46</v>
      </c>
      <c r="B4" s="10" t="s">
        <v>38</v>
      </c>
      <c r="C4" s="10" t="s">
        <v>39</v>
      </c>
      <c r="D4" s="10" t="s">
        <v>40</v>
      </c>
      <c r="E4" s="10" t="s">
        <v>41</v>
      </c>
    </row>
    <row r="5" spans="1:14">
      <c r="A5" s="10" t="s">
        <v>42</v>
      </c>
      <c r="B5" s="9">
        <f>A2-$A$2</f>
        <v>0</v>
      </c>
      <c r="C5" s="9">
        <f>B2-$A$2</f>
        <v>1</v>
      </c>
      <c r="D5" s="9">
        <f>C2-$A$2</f>
        <v>2</v>
      </c>
      <c r="E5" s="9">
        <f>D2-$A$2</f>
        <v>3</v>
      </c>
    </row>
    <row r="6" spans="1:14">
      <c r="A6" s="10" t="s">
        <v>43</v>
      </c>
      <c r="B6" s="9">
        <f>A2-$B$2</f>
        <v>-1</v>
      </c>
      <c r="C6" s="9">
        <f>B2-$B$2</f>
        <v>0</v>
      </c>
      <c r="D6" s="9">
        <f>C2-$B$2</f>
        <v>1</v>
      </c>
      <c r="E6" s="9">
        <f>D2-$B$2</f>
        <v>2</v>
      </c>
    </row>
    <row r="7" spans="1:14">
      <c r="A7" s="10" t="s">
        <v>44</v>
      </c>
      <c r="B7" s="9">
        <f>A2-$C$2</f>
        <v>-2</v>
      </c>
      <c r="C7" s="9">
        <f>B2-$C$2</f>
        <v>-1</v>
      </c>
      <c r="D7" s="9">
        <f>C2-$C$2</f>
        <v>0</v>
      </c>
      <c r="E7" s="9">
        <f>D2-$C$2</f>
        <v>1</v>
      </c>
    </row>
    <row r="8" spans="1:14">
      <c r="A8" s="10" t="s">
        <v>45</v>
      </c>
      <c r="B8" s="9">
        <f>A2-$D$2</f>
        <v>-3</v>
      </c>
      <c r="C8" s="9">
        <f>B2-$D$2</f>
        <v>-2</v>
      </c>
      <c r="D8" s="9">
        <f>C2-$D$2</f>
        <v>-1</v>
      </c>
      <c r="E8" s="9">
        <f>D2-$D$2</f>
        <v>0</v>
      </c>
    </row>
    <row r="9" spans="1:14" ht="18">
      <c r="A9" s="7"/>
      <c r="B9" s="4"/>
      <c r="C9" s="4"/>
      <c r="D9" s="4"/>
      <c r="E9" s="4"/>
    </row>
    <row r="10" spans="1:14">
      <c r="A10" s="12" t="s">
        <v>47</v>
      </c>
      <c r="B10" s="10" t="str">
        <f>B$4</f>
        <v>П1</v>
      </c>
      <c r="C10" s="10" t="str">
        <f>C$4</f>
        <v>П2</v>
      </c>
      <c r="D10" s="10" t="str">
        <f>D$4</f>
        <v>П3</v>
      </c>
      <c r="E10" s="10" t="str">
        <f>E$4</f>
        <v>П4</v>
      </c>
      <c r="F10" s="12" t="s">
        <v>52</v>
      </c>
    </row>
    <row r="11" spans="1:14">
      <c r="A11" s="10" t="str">
        <f>A$5</f>
        <v>А1</v>
      </c>
      <c r="B11" s="9">
        <f>IF(B5 &gt; 0, -B5 * $F$2, B5 * $E$2)</f>
        <v>0</v>
      </c>
      <c r="C11" s="9">
        <f>IF(C5 &gt; 0, -C5 * $F$2, C5 * $E$2)</f>
        <v>-8</v>
      </c>
      <c r="D11" s="9">
        <f>IF(D5 &gt; 0, -D5 * $F$2, D5 * $E$2)</f>
        <v>-16</v>
      </c>
      <c r="E11" s="9">
        <f>IF(E5 &gt; 0, -E5 * $F$2, E5 * $E$2)</f>
        <v>-24</v>
      </c>
      <c r="F11" s="9">
        <f>MIN(B11:E11) * $K$2 + (1 - $K$2) * MAX(B11:E11)</f>
        <v>-14.399999999999999</v>
      </c>
      <c r="G11" s="8"/>
      <c r="H11" s="8"/>
      <c r="I11" s="8"/>
      <c r="J11" s="8"/>
      <c r="K11" s="8"/>
    </row>
    <row r="12" spans="1:14" ht="16.05" customHeight="1">
      <c r="A12" s="10" t="str">
        <f>A$6</f>
        <v>А2</v>
      </c>
      <c r="B12" s="9">
        <f t="shared" ref="B12:E14" si="0">IF(B6 &gt; 0, -B6 * $F$2, B6 * $E$2)</f>
        <v>-4</v>
      </c>
      <c r="C12" s="9">
        <f t="shared" si="0"/>
        <v>0</v>
      </c>
      <c r="D12" s="9">
        <f t="shared" si="0"/>
        <v>-8</v>
      </c>
      <c r="E12" s="9">
        <f t="shared" si="0"/>
        <v>-16</v>
      </c>
      <c r="F12" s="9">
        <f>MIN(B12:E12) * $K$2 + (1 - $K$2) * MAX(B12:E12)</f>
        <v>-9.6</v>
      </c>
      <c r="G12" s="4"/>
      <c r="H12" s="4"/>
      <c r="I12" s="4"/>
      <c r="J12" s="4"/>
      <c r="K12" s="4"/>
      <c r="N12" s="8"/>
    </row>
    <row r="13" spans="1:14" ht="16.05" customHeight="1">
      <c r="A13" s="10" t="str">
        <f>A$7</f>
        <v>А3</v>
      </c>
      <c r="B13" s="9">
        <f t="shared" si="0"/>
        <v>-8</v>
      </c>
      <c r="C13" s="9">
        <f t="shared" si="0"/>
        <v>-4</v>
      </c>
      <c r="D13" s="9">
        <f t="shared" si="0"/>
        <v>0</v>
      </c>
      <c r="E13" s="9">
        <f t="shared" si="0"/>
        <v>-8</v>
      </c>
      <c r="F13" s="9">
        <f>MIN(B13:E13) * $K$2 + (1 - $K$2) * MAX(B13:E13)</f>
        <v>-4.8</v>
      </c>
      <c r="G13" s="4"/>
      <c r="H13" s="4"/>
      <c r="I13" s="4"/>
      <c r="J13" s="4"/>
      <c r="K13" s="4"/>
      <c r="N13" s="8"/>
    </row>
    <row r="14" spans="1:14">
      <c r="A14" s="10" t="str">
        <f>A$8</f>
        <v>А4</v>
      </c>
      <c r="B14" s="9">
        <f t="shared" si="0"/>
        <v>-12</v>
      </c>
      <c r="C14" s="9">
        <f t="shared" si="0"/>
        <v>-8</v>
      </c>
      <c r="D14" s="9">
        <f t="shared" si="0"/>
        <v>-4</v>
      </c>
      <c r="E14" s="9">
        <f t="shared" si="0"/>
        <v>0</v>
      </c>
      <c r="F14" s="9">
        <f>MIN(B14:E14) * $K$2 + (1 - $K$2) * MAX(B14:E14)</f>
        <v>-7.1999999999999993</v>
      </c>
      <c r="G14" s="4"/>
      <c r="H14" s="4"/>
      <c r="I14" s="4"/>
      <c r="J14" s="4"/>
      <c r="K14" s="4"/>
      <c r="N14" s="8"/>
    </row>
    <row r="15" spans="1:14">
      <c r="F15" s="4"/>
      <c r="G15" s="4"/>
      <c r="H15" s="4"/>
      <c r="I15" s="4"/>
      <c r="J15" s="4"/>
      <c r="K15" s="4"/>
      <c r="N15" s="8"/>
    </row>
    <row r="16" spans="1:14" ht="15.6" customHeight="1">
      <c r="A16" s="14" t="s">
        <v>33</v>
      </c>
      <c r="B16" s="10" t="str">
        <f>B$4</f>
        <v>П1</v>
      </c>
      <c r="C16" s="10" t="str">
        <f>C$4</f>
        <v>П2</v>
      </c>
      <c r="D16" s="10" t="str">
        <f>D$4</f>
        <v>П3</v>
      </c>
      <c r="E16" s="10" t="str">
        <f>E$4</f>
        <v>П4</v>
      </c>
      <c r="F16" s="15" t="s">
        <v>48</v>
      </c>
      <c r="G16" s="16"/>
      <c r="H16" s="16"/>
      <c r="I16" s="16"/>
      <c r="J16" s="6"/>
      <c r="K16" s="6"/>
      <c r="N16" s="8"/>
    </row>
    <row r="17" spans="1:14">
      <c r="A17" s="10" t="str">
        <f>A$5</f>
        <v>А1</v>
      </c>
      <c r="B17" s="9">
        <f t="shared" ref="B17:E20" si="1">B11 * G$2</f>
        <v>0</v>
      </c>
      <c r="C17" s="9">
        <f t="shared" si="1"/>
        <v>-4</v>
      </c>
      <c r="D17" s="9">
        <f t="shared" si="1"/>
        <v>-1.6</v>
      </c>
      <c r="E17" s="9">
        <f t="shared" si="1"/>
        <v>-2.4000000000000004</v>
      </c>
      <c r="F17" s="3">
        <f>SUM(B17:E17)</f>
        <v>-8</v>
      </c>
      <c r="G17" s="17"/>
      <c r="H17" s="17"/>
      <c r="I17" s="17"/>
      <c r="J17" s="4"/>
      <c r="K17" s="6"/>
      <c r="N17" s="6"/>
    </row>
    <row r="18" spans="1:14">
      <c r="A18" s="10" t="str">
        <f>A$6</f>
        <v>А2</v>
      </c>
      <c r="B18" s="9">
        <f t="shared" si="1"/>
        <v>-1.2</v>
      </c>
      <c r="C18" s="9">
        <f t="shared" si="1"/>
        <v>0</v>
      </c>
      <c r="D18" s="9">
        <f t="shared" si="1"/>
        <v>-0.8</v>
      </c>
      <c r="E18" s="9">
        <f t="shared" si="1"/>
        <v>-1.6</v>
      </c>
      <c r="F18" s="3">
        <f>SUM(B18:E18)</f>
        <v>-3.6</v>
      </c>
      <c r="G18" s="17"/>
      <c r="H18" s="17"/>
      <c r="I18" s="17"/>
      <c r="J18" s="4"/>
      <c r="K18" s="6"/>
      <c r="N18" s="6"/>
    </row>
    <row r="19" spans="1:14">
      <c r="A19" s="10" t="str">
        <f>A$7</f>
        <v>А3</v>
      </c>
      <c r="B19" s="9">
        <f t="shared" si="1"/>
        <v>-2.4</v>
      </c>
      <c r="C19" s="9">
        <f t="shared" si="1"/>
        <v>-2</v>
      </c>
      <c r="D19" s="9">
        <f t="shared" si="1"/>
        <v>0</v>
      </c>
      <c r="E19" s="9">
        <f t="shared" si="1"/>
        <v>-0.8</v>
      </c>
      <c r="F19" s="3">
        <f>SUM(B19:E19)</f>
        <v>-5.2</v>
      </c>
      <c r="G19" s="17"/>
      <c r="H19" s="17"/>
      <c r="I19" s="17"/>
      <c r="J19" s="4"/>
      <c r="K19" s="4"/>
      <c r="N19" s="6"/>
    </row>
    <row r="20" spans="1:14">
      <c r="A20" s="10" t="str">
        <f>A$8</f>
        <v>А4</v>
      </c>
      <c r="B20" s="9">
        <f t="shared" si="1"/>
        <v>-3.5999999999999996</v>
      </c>
      <c r="C20" s="9">
        <f t="shared" si="1"/>
        <v>-4</v>
      </c>
      <c r="D20" s="9">
        <f t="shared" si="1"/>
        <v>-0.4</v>
      </c>
      <c r="E20" s="9">
        <f t="shared" si="1"/>
        <v>0</v>
      </c>
      <c r="F20" s="3">
        <f>SUM(B20:E20)</f>
        <v>-8</v>
      </c>
      <c r="G20" s="17"/>
      <c r="H20" s="17"/>
      <c r="I20" s="17"/>
      <c r="J20" s="4"/>
      <c r="K20" s="4"/>
      <c r="N20" s="4"/>
    </row>
    <row r="21" spans="1:14">
      <c r="A21" s="22"/>
      <c r="B21" s="18">
        <f>MAX(F17:F20)</f>
        <v>-3.6</v>
      </c>
      <c r="C21" s="4"/>
      <c r="D21" s="4"/>
      <c r="E21" s="4"/>
      <c r="F21" s="17"/>
      <c r="G21" s="17"/>
      <c r="H21" s="17"/>
      <c r="I21" s="17"/>
      <c r="J21" s="4"/>
      <c r="K21" s="4"/>
      <c r="N21" s="4"/>
    </row>
    <row r="22" spans="1:14">
      <c r="B22" s="19"/>
      <c r="C22" s="4"/>
      <c r="D22" s="4"/>
      <c r="E22" s="4"/>
      <c r="F22" s="4"/>
      <c r="G22" s="4"/>
      <c r="H22" s="4"/>
      <c r="I22" s="4"/>
      <c r="J22" s="4"/>
      <c r="K22" s="4"/>
      <c r="N22" s="4"/>
    </row>
    <row r="23" spans="1:14">
      <c r="A23" s="14" t="s">
        <v>34</v>
      </c>
      <c r="B23" s="10" t="str">
        <f>B$4</f>
        <v>П1</v>
      </c>
      <c r="C23" s="10" t="str">
        <f>C$4</f>
        <v>П2</v>
      </c>
      <c r="D23" s="10" t="str">
        <f>D$4</f>
        <v>П3</v>
      </c>
      <c r="E23" s="10" t="str">
        <f>E$4</f>
        <v>П4</v>
      </c>
      <c r="F23" s="15" t="s">
        <v>48</v>
      </c>
      <c r="J23" s="4"/>
      <c r="K23" s="4"/>
      <c r="N23" s="4"/>
    </row>
    <row r="24" spans="1:14">
      <c r="A24" s="10" t="str">
        <f>A$5</f>
        <v>А1</v>
      </c>
      <c r="B24" s="9">
        <f t="shared" ref="B24:E27" si="2">B11 * 0.25</f>
        <v>0</v>
      </c>
      <c r="C24" s="9">
        <f t="shared" si="2"/>
        <v>-2</v>
      </c>
      <c r="D24" s="9">
        <f t="shared" si="2"/>
        <v>-4</v>
      </c>
      <c r="E24" s="9">
        <f t="shared" si="2"/>
        <v>-6</v>
      </c>
      <c r="F24" s="3">
        <f>SUM(B24:E24)</f>
        <v>-12</v>
      </c>
      <c r="G24" s="16"/>
      <c r="H24" s="16"/>
      <c r="I24" s="16"/>
      <c r="J24" s="17"/>
      <c r="K24" s="4"/>
      <c r="N24" s="4"/>
    </row>
    <row r="25" spans="1:14">
      <c r="A25" s="10" t="str">
        <f>A$6</f>
        <v>А2</v>
      </c>
      <c r="B25" s="9">
        <f t="shared" si="2"/>
        <v>-1</v>
      </c>
      <c r="C25" s="9">
        <f t="shared" si="2"/>
        <v>0</v>
      </c>
      <c r="D25" s="9">
        <f t="shared" si="2"/>
        <v>-2</v>
      </c>
      <c r="E25" s="9">
        <f t="shared" si="2"/>
        <v>-4</v>
      </c>
      <c r="F25" s="3">
        <f>SUM(B25:E25)</f>
        <v>-7</v>
      </c>
      <c r="G25" s="17"/>
      <c r="H25" s="17"/>
      <c r="I25" s="17"/>
      <c r="J25" s="17"/>
      <c r="K25" s="4"/>
      <c r="N25" s="4"/>
    </row>
    <row r="26" spans="1:14">
      <c r="A26" s="10" t="str">
        <f>A$7</f>
        <v>А3</v>
      </c>
      <c r="B26" s="9">
        <f t="shared" si="2"/>
        <v>-2</v>
      </c>
      <c r="C26" s="9">
        <f t="shared" si="2"/>
        <v>-1</v>
      </c>
      <c r="D26" s="9">
        <f t="shared" si="2"/>
        <v>0</v>
      </c>
      <c r="E26" s="9">
        <f t="shared" si="2"/>
        <v>-2</v>
      </c>
      <c r="F26" s="3">
        <f>SUM(B26:E26)</f>
        <v>-5</v>
      </c>
      <c r="G26" s="17"/>
      <c r="H26" s="17"/>
      <c r="I26" s="17"/>
      <c r="J26" s="17"/>
      <c r="K26" s="4"/>
      <c r="N26" s="4"/>
    </row>
    <row r="27" spans="1:14">
      <c r="A27" s="10" t="str">
        <f>A$8</f>
        <v>А4</v>
      </c>
      <c r="B27" s="9">
        <f t="shared" si="2"/>
        <v>-3</v>
      </c>
      <c r="C27" s="9">
        <f t="shared" si="2"/>
        <v>-2</v>
      </c>
      <c r="D27" s="9">
        <f t="shared" si="2"/>
        <v>-1</v>
      </c>
      <c r="E27" s="9">
        <f t="shared" si="2"/>
        <v>0</v>
      </c>
      <c r="F27" s="3">
        <f>SUM(B27:E27)</f>
        <v>-6</v>
      </c>
      <c r="G27" s="17"/>
      <c r="H27" s="17"/>
      <c r="I27" s="17"/>
      <c r="J27" s="17"/>
      <c r="K27" s="4"/>
      <c r="N27" s="4"/>
    </row>
    <row r="28" spans="1:14">
      <c r="A28" s="22"/>
      <c r="B28" s="18">
        <f>MAX(F24:F27)</f>
        <v>-5</v>
      </c>
      <c r="C28" s="20"/>
      <c r="D28" s="4"/>
      <c r="E28" s="4"/>
      <c r="F28" s="17"/>
      <c r="G28" s="17"/>
      <c r="H28" s="17"/>
      <c r="I28" s="17"/>
      <c r="J28" s="17"/>
      <c r="K28" s="4"/>
      <c r="N28" s="4"/>
    </row>
    <row r="29" spans="1:14">
      <c r="G29" s="17"/>
      <c r="H29" s="17"/>
      <c r="I29" s="17"/>
      <c r="J29" s="17"/>
      <c r="K29" s="4"/>
      <c r="N29" s="4"/>
    </row>
    <row r="30" spans="1:14">
      <c r="A30" s="14" t="s">
        <v>35</v>
      </c>
      <c r="B30" s="10" t="str">
        <f>B$4</f>
        <v>П1</v>
      </c>
      <c r="C30" s="10" t="str">
        <f>C$4</f>
        <v>П2</v>
      </c>
      <c r="D30" s="10" t="str">
        <f>D$4</f>
        <v>П3</v>
      </c>
      <c r="E30" s="10" t="str">
        <f>E$4</f>
        <v>П4</v>
      </c>
      <c r="F30" s="21" t="s">
        <v>49</v>
      </c>
      <c r="G30" s="4"/>
      <c r="H30" s="4"/>
      <c r="I30" s="4"/>
      <c r="J30" s="4"/>
      <c r="N30" s="4"/>
    </row>
    <row r="31" spans="1:14">
      <c r="A31" s="10" t="str">
        <f>A$5</f>
        <v>А1</v>
      </c>
      <c r="B31" s="9">
        <f>B11</f>
        <v>0</v>
      </c>
      <c r="C31" s="9">
        <f>C11</f>
        <v>-8</v>
      </c>
      <c r="D31" s="9">
        <f>D11</f>
        <v>-16</v>
      </c>
      <c r="E31" s="9">
        <f>E11</f>
        <v>-24</v>
      </c>
      <c r="F31" s="9">
        <f>MIN(B31:E31)</f>
        <v>-24</v>
      </c>
    </row>
    <row r="32" spans="1:14" ht="15.6" customHeight="1">
      <c r="A32" s="10" t="str">
        <f>A$6</f>
        <v>А2</v>
      </c>
      <c r="B32" s="9">
        <f t="shared" ref="B32:E34" si="3">B12</f>
        <v>-4</v>
      </c>
      <c r="C32" s="9">
        <f t="shared" si="3"/>
        <v>0</v>
      </c>
      <c r="D32" s="9">
        <f t="shared" si="3"/>
        <v>-8</v>
      </c>
      <c r="E32" s="9">
        <f t="shared" si="3"/>
        <v>-16</v>
      </c>
      <c r="F32" s="9">
        <f>MIN(B32:E32)</f>
        <v>-16</v>
      </c>
    </row>
    <row r="33" spans="1:10">
      <c r="A33" s="10" t="str">
        <f>A$7</f>
        <v>А3</v>
      </c>
      <c r="B33" s="9">
        <f t="shared" si="3"/>
        <v>-8</v>
      </c>
      <c r="C33" s="9">
        <f t="shared" si="3"/>
        <v>-4</v>
      </c>
      <c r="D33" s="9">
        <f t="shared" si="3"/>
        <v>0</v>
      </c>
      <c r="E33" s="9">
        <f t="shared" si="3"/>
        <v>-8</v>
      </c>
      <c r="F33" s="9">
        <f>MIN(B33:E33)</f>
        <v>-8</v>
      </c>
    </row>
    <row r="34" spans="1:10">
      <c r="A34" s="10" t="str">
        <f>A$8</f>
        <v>А4</v>
      </c>
      <c r="B34" s="9">
        <f t="shared" si="3"/>
        <v>-12</v>
      </c>
      <c r="C34" s="9">
        <f t="shared" si="3"/>
        <v>-8</v>
      </c>
      <c r="D34" s="9">
        <f t="shared" si="3"/>
        <v>-4</v>
      </c>
      <c r="E34" s="9">
        <f t="shared" si="3"/>
        <v>0</v>
      </c>
      <c r="F34" s="9">
        <f>MIN(B34:E34)</f>
        <v>-12</v>
      </c>
    </row>
    <row r="35" spans="1:10">
      <c r="A35" s="22"/>
      <c r="B35" s="18">
        <f>MAX(F31:F34)</f>
        <v>-8</v>
      </c>
      <c r="C35" s="4"/>
      <c r="D35" s="4"/>
      <c r="E35" s="4"/>
      <c r="F35" s="4"/>
      <c r="G35" s="4"/>
      <c r="H35" s="4"/>
      <c r="I35" s="4"/>
    </row>
    <row r="36" spans="1:10">
      <c r="G36" s="4"/>
      <c r="H36" s="4"/>
      <c r="I36" s="4"/>
    </row>
    <row r="37" spans="1:10">
      <c r="A37" s="12" t="s">
        <v>50</v>
      </c>
      <c r="B37" s="10" t="str">
        <f>B$4</f>
        <v>П1</v>
      </c>
      <c r="C37" s="10" t="str">
        <f>C$4</f>
        <v>П2</v>
      </c>
      <c r="D37" s="10" t="str">
        <f>D$4</f>
        <v>П3</v>
      </c>
      <c r="E37" s="10" t="str">
        <f>E$4</f>
        <v>П4</v>
      </c>
      <c r="F37" s="21" t="s">
        <v>51</v>
      </c>
      <c r="G37" s="10" t="s">
        <v>49</v>
      </c>
      <c r="H37" s="12" t="s">
        <v>52</v>
      </c>
      <c r="I37" s="4"/>
    </row>
    <row r="38" spans="1:10">
      <c r="A38" s="10" t="str">
        <f>A$5</f>
        <v>А1</v>
      </c>
      <c r="B38" s="9">
        <f>MAX(B$11:B$14) - B11</f>
        <v>0</v>
      </c>
      <c r="C38" s="9">
        <f>MAX(C$11:C$14) - C11</f>
        <v>8</v>
      </c>
      <c r="D38" s="9">
        <f>MAX(D$11:D$14) - D11</f>
        <v>16</v>
      </c>
      <c r="E38" s="9">
        <f>MAX(E$11:E$14) - E11</f>
        <v>24</v>
      </c>
      <c r="F38" s="9">
        <f>MAX(B38:E38)</f>
        <v>24</v>
      </c>
      <c r="G38" s="9">
        <f>MIN(B38:E38)</f>
        <v>0</v>
      </c>
      <c r="H38" s="9">
        <f>F38 * $K$2 + (1 - $K$2) * G38</f>
        <v>14.399999999999999</v>
      </c>
      <c r="I38" s="4"/>
    </row>
    <row r="39" spans="1:10" ht="15" customHeight="1">
      <c r="A39" s="10" t="str">
        <f>A$6</f>
        <v>А2</v>
      </c>
      <c r="B39" s="9">
        <f t="shared" ref="B39:E41" si="4">MAX(B$11:B$14) - B12</f>
        <v>4</v>
      </c>
      <c r="C39" s="9">
        <f t="shared" si="4"/>
        <v>0</v>
      </c>
      <c r="D39" s="9">
        <f t="shared" si="4"/>
        <v>8</v>
      </c>
      <c r="E39" s="9">
        <f t="shared" si="4"/>
        <v>16</v>
      </c>
      <c r="F39" s="9">
        <f>MAX(B39:E39)</f>
        <v>16</v>
      </c>
      <c r="G39" s="9">
        <f>MIN(B39:E39)</f>
        <v>0</v>
      </c>
      <c r="H39" s="9">
        <f>F39 * $K$2 + (1 - $K$2) * G39</f>
        <v>9.6</v>
      </c>
    </row>
    <row r="40" spans="1:10">
      <c r="A40" s="10" t="str">
        <f>A$7</f>
        <v>А3</v>
      </c>
      <c r="B40" s="9">
        <f t="shared" si="4"/>
        <v>8</v>
      </c>
      <c r="C40" s="9">
        <f t="shared" si="4"/>
        <v>4</v>
      </c>
      <c r="D40" s="9">
        <f t="shared" si="4"/>
        <v>0</v>
      </c>
      <c r="E40" s="9">
        <f t="shared" si="4"/>
        <v>8</v>
      </c>
      <c r="F40" s="9">
        <f>MAX(B40:E40)</f>
        <v>8</v>
      </c>
      <c r="G40" s="9">
        <f>MIN(B40:E40)</f>
        <v>0</v>
      </c>
      <c r="H40" s="9">
        <f>F40 * $K$2 + (1 - $K$2) * G40</f>
        <v>4.8</v>
      </c>
    </row>
    <row r="41" spans="1:10">
      <c r="A41" s="10" t="str">
        <f>A$8</f>
        <v>А4</v>
      </c>
      <c r="B41" s="9">
        <f t="shared" si="4"/>
        <v>12</v>
      </c>
      <c r="C41" s="9">
        <f t="shared" si="4"/>
        <v>8</v>
      </c>
      <c r="D41" s="9">
        <f t="shared" si="4"/>
        <v>4</v>
      </c>
      <c r="E41" s="9">
        <f t="shared" si="4"/>
        <v>0</v>
      </c>
      <c r="F41" s="9">
        <f>MAX(B41:E41)</f>
        <v>12</v>
      </c>
      <c r="G41" s="9">
        <f>MIN(B41:E41)</f>
        <v>0</v>
      </c>
      <c r="H41" s="9">
        <f>F41 * $K$2 + (1 - $K$2) * G41</f>
        <v>7.1999999999999993</v>
      </c>
    </row>
    <row r="42" spans="1:10">
      <c r="H42" s="4"/>
    </row>
    <row r="43" spans="1:10">
      <c r="A43" s="14" t="s">
        <v>36</v>
      </c>
      <c r="B43" s="3">
        <f>MIN(F38:F41)</f>
        <v>8</v>
      </c>
      <c r="C43" s="17"/>
      <c r="D43" s="17"/>
      <c r="E43" s="17"/>
      <c r="F43" s="16"/>
      <c r="G43" s="16"/>
      <c r="H43" s="16"/>
      <c r="I43" s="16"/>
    </row>
    <row r="44" spans="1:10">
      <c r="A44" s="17"/>
      <c r="B44" s="17"/>
      <c r="C44" s="17"/>
      <c r="D44" s="17"/>
      <c r="E44" s="17"/>
      <c r="F44" s="17"/>
      <c r="G44" s="17"/>
      <c r="H44" s="17"/>
      <c r="I44" s="17"/>
      <c r="J44" s="17"/>
    </row>
    <row r="45" spans="1:10">
      <c r="A45" s="14" t="s">
        <v>37</v>
      </c>
      <c r="B45" s="3">
        <f>MIN(H38:H41)</f>
        <v>4.8</v>
      </c>
      <c r="C45" s="17"/>
      <c r="D45" s="17"/>
      <c r="E45" s="17"/>
      <c r="F45" s="17"/>
      <c r="G45" s="17"/>
      <c r="H45" s="17"/>
      <c r="I45" s="17"/>
      <c r="J45" s="17"/>
    </row>
    <row r="46" spans="1:10" ht="15.6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</row>
    <row r="47" spans="1:10">
      <c r="A47" s="17"/>
      <c r="B47" s="17"/>
      <c r="C47" s="17"/>
      <c r="D47" s="17"/>
      <c r="E47" s="17"/>
      <c r="F47" s="17"/>
      <c r="G47" s="17"/>
      <c r="H47" s="17"/>
      <c r="I47" s="17"/>
      <c r="J47" s="17"/>
    </row>
    <row r="48" spans="1:10">
      <c r="A48" s="23"/>
      <c r="B48" s="17"/>
      <c r="C48" s="17"/>
      <c r="D48" s="17"/>
      <c r="E48" s="17"/>
      <c r="F48" s="17"/>
      <c r="G48" s="17"/>
      <c r="H48" s="17"/>
      <c r="I48" s="17"/>
      <c r="J48" s="17"/>
    </row>
    <row r="50" spans="1:9">
      <c r="A50" s="12" t="s">
        <v>47</v>
      </c>
      <c r="B50" s="10" t="str">
        <f>B$4</f>
        <v>П1</v>
      </c>
      <c r="C50" s="10" t="str">
        <f>C$4</f>
        <v>П2</v>
      </c>
      <c r="D50" s="10" t="str">
        <f>D$4</f>
        <v>П3</v>
      </c>
      <c r="E50" s="10" t="str">
        <f>E$4</f>
        <v>П4</v>
      </c>
      <c r="F50" s="24"/>
      <c r="G50" s="35" t="s">
        <v>53</v>
      </c>
      <c r="H50" s="35"/>
      <c r="I50" s="35"/>
    </row>
    <row r="51" spans="1:9">
      <c r="A51" s="10" t="str">
        <f>A$5</f>
        <v>А1</v>
      </c>
      <c r="B51" s="9">
        <f t="shared" ref="B51:E54" si="5">B11 + 24</f>
        <v>24</v>
      </c>
      <c r="C51" s="9">
        <f t="shared" si="5"/>
        <v>16</v>
      </c>
      <c r="D51" s="9">
        <f t="shared" si="5"/>
        <v>8</v>
      </c>
      <c r="E51" s="9">
        <f t="shared" si="5"/>
        <v>0</v>
      </c>
      <c r="F51" s="17"/>
      <c r="G51" s="3">
        <f>SUMPRODUCT(B51:E51, B$56:E$56)</f>
        <v>1</v>
      </c>
      <c r="H51" s="3" t="s">
        <v>54</v>
      </c>
      <c r="I51" s="9">
        <v>1</v>
      </c>
    </row>
    <row r="52" spans="1:9">
      <c r="A52" s="10" t="str">
        <f>A$6</f>
        <v>А2</v>
      </c>
      <c r="B52" s="9">
        <f t="shared" si="5"/>
        <v>20</v>
      </c>
      <c r="C52" s="9">
        <f t="shared" si="5"/>
        <v>24</v>
      </c>
      <c r="D52" s="9">
        <f t="shared" si="5"/>
        <v>16</v>
      </c>
      <c r="E52" s="9">
        <f t="shared" si="5"/>
        <v>8</v>
      </c>
      <c r="F52" s="17"/>
      <c r="G52" s="3">
        <f>SUMPRODUCT(B52:E52, B$56:E$56)</f>
        <v>0.99999999999999989</v>
      </c>
      <c r="H52" s="3" t="s">
        <v>54</v>
      </c>
      <c r="I52" s="9">
        <v>1</v>
      </c>
    </row>
    <row r="53" spans="1:9">
      <c r="A53" s="10" t="str">
        <f>A$7</f>
        <v>А3</v>
      </c>
      <c r="B53" s="9">
        <f t="shared" si="5"/>
        <v>16</v>
      </c>
      <c r="C53" s="9">
        <f t="shared" si="5"/>
        <v>20</v>
      </c>
      <c r="D53" s="9">
        <f t="shared" si="5"/>
        <v>24</v>
      </c>
      <c r="E53" s="9">
        <f t="shared" si="5"/>
        <v>16</v>
      </c>
      <c r="F53" s="17"/>
      <c r="G53" s="3">
        <f>SUMPRODUCT(B53:E53, B$56:E$56)</f>
        <v>1</v>
      </c>
      <c r="H53" s="3" t="s">
        <v>54</v>
      </c>
      <c r="I53" s="9">
        <v>1</v>
      </c>
    </row>
    <row r="54" spans="1:9">
      <c r="A54" s="10" t="str">
        <f>A$8</f>
        <v>А4</v>
      </c>
      <c r="B54" s="9">
        <f t="shared" si="5"/>
        <v>12</v>
      </c>
      <c r="C54" s="9">
        <f t="shared" si="5"/>
        <v>16</v>
      </c>
      <c r="D54" s="9">
        <f t="shared" si="5"/>
        <v>20</v>
      </c>
      <c r="E54" s="9">
        <f t="shared" si="5"/>
        <v>24</v>
      </c>
      <c r="F54" s="17"/>
      <c r="G54" s="3">
        <f>SUMPRODUCT(B54:E54, B$56:E$56)</f>
        <v>1</v>
      </c>
      <c r="H54" s="3" t="s">
        <v>54</v>
      </c>
      <c r="I54" s="9">
        <v>1</v>
      </c>
    </row>
    <row r="55" spans="1:9">
      <c r="A55" s="23"/>
      <c r="B55" s="23"/>
      <c r="C55" s="23"/>
      <c r="D55" s="23"/>
      <c r="E55" s="23"/>
      <c r="F55" s="23"/>
      <c r="G55" s="23"/>
      <c r="H55" s="23"/>
      <c r="I55" s="4"/>
    </row>
    <row r="56" spans="1:9">
      <c r="A56" s="21" t="s">
        <v>55</v>
      </c>
      <c r="B56" s="2">
        <v>4.1666666666666664E-2</v>
      </c>
      <c r="C56" s="2">
        <v>0</v>
      </c>
      <c r="D56" s="2">
        <v>0</v>
      </c>
      <c r="E56" s="2">
        <v>2.0833333333333332E-2</v>
      </c>
      <c r="G56" s="21" t="s">
        <v>56</v>
      </c>
      <c r="H56" s="2">
        <f>SUM(B56:E56)</f>
        <v>6.25E-2</v>
      </c>
    </row>
    <row r="58" spans="1:9">
      <c r="A58" s="21" t="s">
        <v>84</v>
      </c>
      <c r="B58" s="30">
        <v>2.0833333333333332E-2</v>
      </c>
      <c r="C58" s="2">
        <v>0</v>
      </c>
      <c r="D58" s="2">
        <v>0</v>
      </c>
      <c r="E58" s="30">
        <v>4.1666666666666664E-2</v>
      </c>
      <c r="G58" s="21" t="s">
        <v>85</v>
      </c>
      <c r="H58" s="2">
        <f>SUM(B58:E58)</f>
        <v>6.25E-2</v>
      </c>
    </row>
    <row r="60" spans="1:9">
      <c r="A60" s="21" t="s">
        <v>87</v>
      </c>
      <c r="B60" s="2">
        <f>1 / H56</f>
        <v>16</v>
      </c>
    </row>
    <row r="62" spans="1:9">
      <c r="A62" s="21" t="s">
        <v>88</v>
      </c>
      <c r="B62" s="2">
        <f>$B$60 * B56</f>
        <v>0.66666666666666663</v>
      </c>
      <c r="C62" s="2">
        <f>$B$60 * C56</f>
        <v>0</v>
      </c>
      <c r="D62" s="2">
        <f>$B$60 * D56</f>
        <v>0</v>
      </c>
      <c r="E62" s="2">
        <f>$B$60 * E56</f>
        <v>0.33333333333333331</v>
      </c>
    </row>
    <row r="63" spans="1:9">
      <c r="A63" s="21" t="s">
        <v>89</v>
      </c>
      <c r="B63" s="2">
        <f>$B$60 * B58</f>
        <v>0.33333333333333331</v>
      </c>
      <c r="C63" s="2">
        <f>$B$60 * C58</f>
        <v>0</v>
      </c>
      <c r="D63" s="2">
        <f>$B$60 * D58</f>
        <v>0</v>
      </c>
      <c r="E63" s="2">
        <f>$B$60 * E58</f>
        <v>0.66666666666666663</v>
      </c>
    </row>
  </sheetData>
  <mergeCells count="1">
    <mergeCell ref="G50:I5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82"/>
  <sheetViews>
    <sheetView tabSelected="1" topLeftCell="B64" zoomScale="70" zoomScaleNormal="70" workbookViewId="0">
      <selection activeCell="O88" sqref="O88"/>
    </sheetView>
  </sheetViews>
  <sheetFormatPr defaultColWidth="11.19921875" defaultRowHeight="15.6"/>
  <cols>
    <col min="1" max="1" width="9.3984375" customWidth="1"/>
    <col min="2" max="2" width="8.796875" customWidth="1"/>
    <col min="3" max="3" width="15.69921875" bestFit="1" customWidth="1"/>
    <col min="4" max="4" width="14.796875" bestFit="1" customWidth="1"/>
    <col min="6" max="6" width="7" customWidth="1"/>
    <col min="7" max="7" width="10" customWidth="1"/>
    <col min="9" max="9" width="9.296875" bestFit="1" customWidth="1"/>
    <col min="10" max="10" width="6.19921875" bestFit="1" customWidth="1"/>
    <col min="11" max="11" width="12.59765625" customWidth="1"/>
    <col min="15" max="15" width="14.796875" customWidth="1"/>
  </cols>
  <sheetData>
    <row r="1" spans="1:14" ht="23.4" customHeight="1">
      <c r="A1" s="37" t="s">
        <v>0</v>
      </c>
      <c r="B1" s="38" t="s">
        <v>1</v>
      </c>
      <c r="C1" s="35" t="s">
        <v>2</v>
      </c>
      <c r="D1" s="35"/>
      <c r="E1" s="35"/>
      <c r="F1" s="35"/>
      <c r="G1" s="35"/>
      <c r="H1" s="35"/>
      <c r="I1" s="35"/>
      <c r="J1" s="35"/>
      <c r="K1" s="35"/>
      <c r="L1" s="35"/>
      <c r="M1" s="39" t="s">
        <v>3</v>
      </c>
      <c r="N1" s="17"/>
    </row>
    <row r="2" spans="1:14" ht="25.8" customHeight="1">
      <c r="A2" s="37"/>
      <c r="B2" s="38"/>
      <c r="C2" s="31">
        <v>1.2</v>
      </c>
      <c r="D2" s="31">
        <v>1.3</v>
      </c>
      <c r="E2" s="31">
        <v>1.4</v>
      </c>
      <c r="F2" s="31">
        <v>2.4</v>
      </c>
      <c r="G2" s="31">
        <v>2.5</v>
      </c>
      <c r="H2" s="31">
        <v>3.4</v>
      </c>
      <c r="I2" s="31">
        <v>3.6</v>
      </c>
      <c r="J2" s="31">
        <v>4.5</v>
      </c>
      <c r="K2" s="31">
        <v>4.5999999999999996</v>
      </c>
      <c r="L2" s="31">
        <v>5.6</v>
      </c>
      <c r="M2" s="39"/>
      <c r="N2" s="17"/>
    </row>
    <row r="3" spans="1:14">
      <c r="A3" s="36">
        <v>26</v>
      </c>
      <c r="B3" s="9" t="s">
        <v>4</v>
      </c>
      <c r="C3" s="9">
        <v>9</v>
      </c>
      <c r="D3" s="9">
        <v>12</v>
      </c>
      <c r="E3" s="9">
        <v>18</v>
      </c>
      <c r="F3" s="9">
        <v>8</v>
      </c>
      <c r="G3" s="9">
        <v>12</v>
      </c>
      <c r="H3" s="9">
        <v>5</v>
      </c>
      <c r="I3" s="9">
        <v>12</v>
      </c>
      <c r="J3" s="9">
        <v>10</v>
      </c>
      <c r="K3" s="9">
        <v>13</v>
      </c>
      <c r="L3" s="9">
        <v>12</v>
      </c>
      <c r="M3" s="36">
        <v>35</v>
      </c>
      <c r="N3" s="17"/>
    </row>
    <row r="4" spans="1:14">
      <c r="A4" s="36"/>
      <c r="B4" s="9" t="s">
        <v>5</v>
      </c>
      <c r="C4" s="9">
        <v>7</v>
      </c>
      <c r="D4" s="9">
        <v>10</v>
      </c>
      <c r="E4" s="9">
        <v>15</v>
      </c>
      <c r="F4" s="9">
        <v>6</v>
      </c>
      <c r="G4" s="9">
        <v>10</v>
      </c>
      <c r="H4" s="9">
        <v>3</v>
      </c>
      <c r="I4" s="9">
        <v>8</v>
      </c>
      <c r="J4" s="9">
        <v>7</v>
      </c>
      <c r="K4" s="9">
        <v>12</v>
      </c>
      <c r="L4" s="9">
        <v>10</v>
      </c>
      <c r="M4" s="36"/>
      <c r="N4" s="17"/>
    </row>
    <row r="5" spans="1:14" ht="15.6" customHeight="1">
      <c r="A5" s="36"/>
      <c r="B5" s="9" t="s">
        <v>6</v>
      </c>
      <c r="C5" s="9">
        <v>0.05</v>
      </c>
      <c r="D5" s="9">
        <v>0.2</v>
      </c>
      <c r="E5" s="9">
        <v>0.25</v>
      </c>
      <c r="F5" s="9">
        <v>0.08</v>
      </c>
      <c r="G5" s="9">
        <v>0.15</v>
      </c>
      <c r="H5" s="9">
        <v>0.1</v>
      </c>
      <c r="I5" s="9">
        <v>0.06</v>
      </c>
      <c r="J5" s="9">
        <v>0.05</v>
      </c>
      <c r="K5" s="9">
        <v>0.1</v>
      </c>
      <c r="L5" s="9">
        <v>0.5</v>
      </c>
      <c r="M5" s="36"/>
      <c r="N5" s="17"/>
    </row>
    <row r="6" spans="1:14" ht="15.6" customHeight="1"/>
    <row r="7" spans="1:14" ht="42" customHeight="1">
      <c r="A7" s="32" t="s">
        <v>7</v>
      </c>
      <c r="B7" s="34" t="s">
        <v>8</v>
      </c>
      <c r="C7" s="32" t="s">
        <v>9</v>
      </c>
      <c r="D7" s="32" t="s">
        <v>10</v>
      </c>
      <c r="E7" s="32" t="s">
        <v>11</v>
      </c>
      <c r="F7" s="32" t="s">
        <v>12</v>
      </c>
      <c r="G7" s="32" t="s">
        <v>13</v>
      </c>
      <c r="H7" s="32" t="s">
        <v>14</v>
      </c>
      <c r="I7" s="32" t="s">
        <v>15</v>
      </c>
      <c r="J7" s="32" t="s">
        <v>16</v>
      </c>
      <c r="K7" s="32" t="s">
        <v>17</v>
      </c>
      <c r="L7" s="32" t="s">
        <v>18</v>
      </c>
      <c r="M7" s="32" t="s">
        <v>19</v>
      </c>
    </row>
    <row r="8" spans="1:14">
      <c r="A8" s="9">
        <v>1.2</v>
      </c>
      <c r="B8" s="9">
        <f>C3</f>
        <v>9</v>
      </c>
      <c r="C8" s="9">
        <v>1</v>
      </c>
      <c r="D8" s="9">
        <v>0</v>
      </c>
      <c r="E8" s="9">
        <v>0</v>
      </c>
      <c r="F8" s="9">
        <v>0</v>
      </c>
      <c r="G8" s="9">
        <v>0</v>
      </c>
      <c r="H8" s="9">
        <f t="shared" ref="H8:H17" si="0">G8+B8</f>
        <v>9</v>
      </c>
      <c r="I8" s="9">
        <v>10</v>
      </c>
      <c r="J8" s="9">
        <v>1</v>
      </c>
      <c r="K8" s="9">
        <f t="shared" ref="K8:K17" si="1">I8-B8-G8</f>
        <v>1</v>
      </c>
      <c r="L8" s="9">
        <f>D9-B8-E8</f>
        <v>0</v>
      </c>
      <c r="M8" s="9">
        <f>E9-E8-B8</f>
        <v>1</v>
      </c>
    </row>
    <row r="9" spans="1:14">
      <c r="A9" s="9">
        <v>1.3</v>
      </c>
      <c r="B9" s="9">
        <f>D3</f>
        <v>12</v>
      </c>
      <c r="C9" s="9">
        <v>2</v>
      </c>
      <c r="D9" s="9">
        <v>9</v>
      </c>
      <c r="E9" s="9">
        <v>10</v>
      </c>
      <c r="F9" s="9">
        <v>1</v>
      </c>
      <c r="G9" s="9">
        <v>0</v>
      </c>
      <c r="H9" s="9">
        <f t="shared" si="0"/>
        <v>12</v>
      </c>
      <c r="I9" s="9">
        <v>13</v>
      </c>
      <c r="J9" s="9">
        <v>1</v>
      </c>
      <c r="K9" s="9">
        <f t="shared" si="1"/>
        <v>1</v>
      </c>
      <c r="L9" s="9">
        <f>D10-B9-E8</f>
        <v>0</v>
      </c>
      <c r="M9" s="9">
        <f>E10-E8-B9</f>
        <v>1</v>
      </c>
    </row>
    <row r="10" spans="1:14">
      <c r="A10" s="9">
        <v>1.4</v>
      </c>
      <c r="B10" s="33">
        <f>E3</f>
        <v>18</v>
      </c>
      <c r="C10" s="9">
        <v>3</v>
      </c>
      <c r="D10" s="9">
        <v>12</v>
      </c>
      <c r="E10" s="9">
        <v>13</v>
      </c>
      <c r="F10" s="9">
        <v>1</v>
      </c>
      <c r="G10" s="9">
        <v>0</v>
      </c>
      <c r="H10" s="9">
        <f t="shared" si="0"/>
        <v>18</v>
      </c>
      <c r="I10" s="9">
        <v>18</v>
      </c>
      <c r="J10" s="9">
        <v>0</v>
      </c>
      <c r="K10" s="9">
        <f t="shared" si="1"/>
        <v>0</v>
      </c>
      <c r="L10" s="9">
        <f>D11-B10-E8</f>
        <v>0</v>
      </c>
      <c r="M10" s="9">
        <f>E11-E8-B10</f>
        <v>0</v>
      </c>
    </row>
    <row r="11" spans="1:14">
      <c r="A11" s="9">
        <v>2.4</v>
      </c>
      <c r="B11" s="33">
        <f>F3</f>
        <v>8</v>
      </c>
      <c r="C11" s="9">
        <v>4</v>
      </c>
      <c r="D11" s="9">
        <v>18</v>
      </c>
      <c r="E11" s="9">
        <v>18</v>
      </c>
      <c r="F11" s="9">
        <v>0</v>
      </c>
      <c r="G11" s="9">
        <v>9</v>
      </c>
      <c r="H11" s="9">
        <f t="shared" si="0"/>
        <v>17</v>
      </c>
      <c r="I11" s="9">
        <v>18</v>
      </c>
      <c r="J11" s="9">
        <v>10</v>
      </c>
      <c r="K11" s="9">
        <f t="shared" si="1"/>
        <v>1</v>
      </c>
      <c r="L11" s="9">
        <f>D11-B11-E9</f>
        <v>0</v>
      </c>
      <c r="M11" s="9">
        <f>E11-E9-B11</f>
        <v>0</v>
      </c>
    </row>
    <row r="12" spans="1:14">
      <c r="A12" s="9">
        <v>2.5</v>
      </c>
      <c r="B12" s="33">
        <f>G3</f>
        <v>12</v>
      </c>
      <c r="C12" s="9">
        <v>5</v>
      </c>
      <c r="D12" s="9">
        <v>28</v>
      </c>
      <c r="E12" s="9">
        <v>28</v>
      </c>
      <c r="F12" s="9">
        <v>0</v>
      </c>
      <c r="G12" s="9">
        <v>9</v>
      </c>
      <c r="H12" s="9">
        <f t="shared" si="0"/>
        <v>21</v>
      </c>
      <c r="I12" s="9">
        <v>28</v>
      </c>
      <c r="J12" s="9">
        <v>16</v>
      </c>
      <c r="K12" s="9">
        <f t="shared" si="1"/>
        <v>7</v>
      </c>
      <c r="L12" s="9">
        <f>D12-B12-E9</f>
        <v>6</v>
      </c>
      <c r="M12" s="9">
        <f>E12-E9-B12</f>
        <v>6</v>
      </c>
    </row>
    <row r="13" spans="1:14">
      <c r="A13" s="9">
        <v>3.4</v>
      </c>
      <c r="B13" s="33">
        <f>H3</f>
        <v>5</v>
      </c>
      <c r="C13" s="9">
        <v>6</v>
      </c>
      <c r="D13" s="9">
        <v>40</v>
      </c>
      <c r="E13" s="9">
        <v>40</v>
      </c>
      <c r="F13" s="5">
        <v>0</v>
      </c>
      <c r="G13" s="9">
        <v>12</v>
      </c>
      <c r="H13" s="9">
        <f t="shared" si="0"/>
        <v>17</v>
      </c>
      <c r="I13" s="9">
        <v>18</v>
      </c>
      <c r="J13" s="9">
        <v>13</v>
      </c>
      <c r="K13" s="9">
        <f t="shared" si="1"/>
        <v>1</v>
      </c>
      <c r="L13" s="9">
        <f>D11-B13-E10</f>
        <v>0</v>
      </c>
      <c r="M13" s="9">
        <f>E11-E10-B13</f>
        <v>0</v>
      </c>
    </row>
    <row r="14" spans="1:14">
      <c r="A14" s="9">
        <v>3.6</v>
      </c>
      <c r="B14" s="33">
        <f>I3</f>
        <v>12</v>
      </c>
      <c r="C14" s="32" t="s">
        <v>90</v>
      </c>
      <c r="D14" s="33">
        <f>D13</f>
        <v>40</v>
      </c>
      <c r="E14" s="4"/>
      <c r="F14" s="4"/>
      <c r="G14" s="9">
        <v>12</v>
      </c>
      <c r="H14" s="9">
        <f t="shared" si="0"/>
        <v>24</v>
      </c>
      <c r="I14" s="9">
        <v>40</v>
      </c>
      <c r="J14" s="9">
        <v>28</v>
      </c>
      <c r="K14" s="9">
        <f t="shared" si="1"/>
        <v>16</v>
      </c>
      <c r="L14" s="9">
        <f>D13-B14-E10</f>
        <v>15</v>
      </c>
      <c r="M14" s="9">
        <f>E13-E10-B14</f>
        <v>15</v>
      </c>
    </row>
    <row r="15" spans="1:14">
      <c r="A15" s="9">
        <v>4.5</v>
      </c>
      <c r="B15" s="33">
        <f>J3</f>
        <v>10</v>
      </c>
      <c r="C15" s="4"/>
      <c r="D15" s="4"/>
      <c r="E15" s="4"/>
      <c r="F15" s="4"/>
      <c r="G15" s="9">
        <v>18</v>
      </c>
      <c r="H15" s="9">
        <f t="shared" si="0"/>
        <v>28</v>
      </c>
      <c r="I15" s="9">
        <v>28</v>
      </c>
      <c r="J15" s="9">
        <f t="shared" ref="J8:J17" si="2">H15-B15</f>
        <v>18</v>
      </c>
      <c r="K15" s="9">
        <f t="shared" si="1"/>
        <v>0</v>
      </c>
      <c r="L15" s="9">
        <f>D12-B15-E11</f>
        <v>0</v>
      </c>
      <c r="M15" s="9">
        <f>E12-E11-B15</f>
        <v>0</v>
      </c>
    </row>
    <row r="16" spans="1:14">
      <c r="A16" s="9">
        <v>4.5999999999999996</v>
      </c>
      <c r="B16" s="33">
        <f>K3</f>
        <v>13</v>
      </c>
      <c r="C16" s="4"/>
      <c r="D16" s="4"/>
      <c r="E16" s="4"/>
      <c r="F16" s="4"/>
      <c r="G16" s="9">
        <v>18</v>
      </c>
      <c r="H16" s="9">
        <f t="shared" si="0"/>
        <v>31</v>
      </c>
      <c r="I16" s="9">
        <v>40</v>
      </c>
      <c r="J16" s="9">
        <v>27</v>
      </c>
      <c r="K16" s="9">
        <f t="shared" si="1"/>
        <v>9</v>
      </c>
      <c r="L16" s="9">
        <f>D13-B16-E11</f>
        <v>9</v>
      </c>
      <c r="M16" s="9">
        <f>E13-E11-B16</f>
        <v>9</v>
      </c>
    </row>
    <row r="17" spans="1:13">
      <c r="A17" s="9">
        <v>5.6</v>
      </c>
      <c r="B17" s="33">
        <f>L3</f>
        <v>12</v>
      </c>
      <c r="C17" s="4"/>
      <c r="D17" s="4"/>
      <c r="E17" s="4"/>
      <c r="F17" s="4"/>
      <c r="G17" s="9">
        <v>28</v>
      </c>
      <c r="H17" s="9">
        <f t="shared" si="0"/>
        <v>40</v>
      </c>
      <c r="I17" s="9">
        <v>40</v>
      </c>
      <c r="J17" s="9">
        <f t="shared" si="2"/>
        <v>28</v>
      </c>
      <c r="K17" s="9">
        <f t="shared" si="1"/>
        <v>0</v>
      </c>
      <c r="L17" s="9">
        <f>D13-B17-E12</f>
        <v>0</v>
      </c>
      <c r="M17" s="9">
        <f>E13-E12-B17</f>
        <v>0</v>
      </c>
    </row>
    <row r="45" spans="1:17">
      <c r="A45" s="32" t="s">
        <v>13</v>
      </c>
      <c r="B45" s="32" t="s">
        <v>8</v>
      </c>
      <c r="C45" s="32" t="s">
        <v>17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>
      <c r="A46" s="1">
        <f>G8</f>
        <v>0</v>
      </c>
      <c r="B46" s="1">
        <f>B8</f>
        <v>9</v>
      </c>
      <c r="C46" s="5">
        <f>K8</f>
        <v>1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</row>
    <row r="47" spans="1:17">
      <c r="A47" s="33">
        <f>G9</f>
        <v>0</v>
      </c>
      <c r="B47" s="33">
        <f>B9</f>
        <v>12</v>
      </c>
      <c r="C47" s="5">
        <f>K9</f>
        <v>1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</row>
    <row r="48" spans="1:17">
      <c r="A48" s="33">
        <f>G10</f>
        <v>0</v>
      </c>
      <c r="B48" s="33">
        <f>B10</f>
        <v>18</v>
      </c>
      <c r="C48" s="5">
        <f>K10</f>
        <v>0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</row>
    <row r="49" spans="1:17">
      <c r="A49" s="33">
        <f>G11</f>
        <v>9</v>
      </c>
      <c r="B49" s="33">
        <f>B11</f>
        <v>8</v>
      </c>
      <c r="C49" s="5">
        <f>K11</f>
        <v>1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</row>
    <row r="50" spans="1:17">
      <c r="A50" s="33">
        <f>G12</f>
        <v>9</v>
      </c>
      <c r="B50" s="33">
        <f>B12</f>
        <v>12</v>
      </c>
      <c r="C50" s="5">
        <f>K12</f>
        <v>7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</row>
    <row r="51" spans="1:17">
      <c r="A51" s="33">
        <f>G13</f>
        <v>12</v>
      </c>
      <c r="B51" s="33">
        <f>B13</f>
        <v>5</v>
      </c>
      <c r="C51" s="5">
        <f>K13</f>
        <v>1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</row>
    <row r="52" spans="1:17">
      <c r="A52" s="33">
        <f>G14</f>
        <v>12</v>
      </c>
      <c r="B52" s="33">
        <f>B14</f>
        <v>12</v>
      </c>
      <c r="C52" s="5">
        <f>K14</f>
        <v>16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</row>
    <row r="53" spans="1:17">
      <c r="A53" s="33">
        <f>G15</f>
        <v>18</v>
      </c>
      <c r="B53" s="33">
        <f>B15</f>
        <v>10</v>
      </c>
      <c r="C53" s="5">
        <f>K15</f>
        <v>0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</row>
    <row r="54" spans="1:17">
      <c r="A54" s="33">
        <f>G16</f>
        <v>18</v>
      </c>
      <c r="B54" s="33">
        <f>B16</f>
        <v>13</v>
      </c>
      <c r="C54" s="5">
        <f>K16</f>
        <v>9</v>
      </c>
    </row>
    <row r="55" spans="1:17">
      <c r="A55" s="33">
        <f>G17</f>
        <v>28</v>
      </c>
      <c r="B55" s="33">
        <f>B17</f>
        <v>12</v>
      </c>
      <c r="C55" s="5">
        <f>K17</f>
        <v>0</v>
      </c>
    </row>
    <row r="60" spans="1:17">
      <c r="F60" s="40"/>
      <c r="G60" s="40"/>
    </row>
    <row r="61" spans="1:17">
      <c r="F61" s="40"/>
      <c r="G61" s="40"/>
    </row>
    <row r="62" spans="1:17">
      <c r="F62" s="40"/>
      <c r="G62" s="40"/>
    </row>
    <row r="63" spans="1:17">
      <c r="F63" s="40"/>
      <c r="G63" s="40"/>
    </row>
    <row r="64" spans="1:17">
      <c r="F64" s="40"/>
      <c r="G64" s="40"/>
    </row>
    <row r="65" spans="1:13">
      <c r="A65" s="37" t="s">
        <v>0</v>
      </c>
      <c r="B65" s="38" t="s">
        <v>1</v>
      </c>
      <c r="C65" s="35" t="s">
        <v>2</v>
      </c>
      <c r="D65" s="35"/>
      <c r="E65" s="35"/>
      <c r="F65" s="35"/>
      <c r="G65" s="35"/>
      <c r="H65" s="35"/>
      <c r="I65" s="35"/>
      <c r="J65" s="35"/>
      <c r="K65" s="35"/>
      <c r="L65" s="35"/>
      <c r="M65" s="39" t="s">
        <v>3</v>
      </c>
    </row>
    <row r="66" spans="1:13">
      <c r="A66" s="37"/>
      <c r="B66" s="38"/>
      <c r="C66" s="31">
        <v>1.2</v>
      </c>
      <c r="D66" s="31">
        <v>1.3</v>
      </c>
      <c r="E66" s="31">
        <v>1.4</v>
      </c>
      <c r="F66" s="31">
        <v>2.4</v>
      </c>
      <c r="G66" s="31">
        <v>2.5</v>
      </c>
      <c r="H66" s="31">
        <v>3.4</v>
      </c>
      <c r="I66" s="31">
        <v>3.6</v>
      </c>
      <c r="J66" s="31">
        <v>4.5</v>
      </c>
      <c r="K66" s="31">
        <v>4.5999999999999996</v>
      </c>
      <c r="L66" s="31">
        <v>5.6</v>
      </c>
      <c r="M66" s="39"/>
    </row>
    <row r="67" spans="1:13">
      <c r="A67" s="36">
        <v>26</v>
      </c>
      <c r="B67" s="32" t="s">
        <v>4</v>
      </c>
      <c r="C67" s="33">
        <v>9</v>
      </c>
      <c r="D67" s="33">
        <v>12</v>
      </c>
      <c r="E67" s="33">
        <v>18</v>
      </c>
      <c r="F67" s="33">
        <v>8</v>
      </c>
      <c r="G67" s="33">
        <v>12</v>
      </c>
      <c r="H67" s="33">
        <v>5</v>
      </c>
      <c r="I67" s="33">
        <v>12</v>
      </c>
      <c r="J67" s="33">
        <v>10</v>
      </c>
      <c r="K67" s="33">
        <v>13</v>
      </c>
      <c r="L67" s="33">
        <v>12</v>
      </c>
      <c r="M67" s="36">
        <v>35</v>
      </c>
    </row>
    <row r="68" spans="1:13">
      <c r="A68" s="36"/>
      <c r="B68" s="32" t="s">
        <v>5</v>
      </c>
      <c r="C68" s="33">
        <v>7</v>
      </c>
      <c r="D68" s="33">
        <v>10</v>
      </c>
      <c r="E68" s="33">
        <v>15</v>
      </c>
      <c r="F68" s="33">
        <v>6</v>
      </c>
      <c r="G68" s="33">
        <v>10</v>
      </c>
      <c r="H68" s="33">
        <v>3</v>
      </c>
      <c r="I68" s="33">
        <v>8</v>
      </c>
      <c r="J68" s="33">
        <v>7</v>
      </c>
      <c r="K68" s="33">
        <v>12</v>
      </c>
      <c r="L68" s="33">
        <v>10</v>
      </c>
      <c r="M68" s="36"/>
    </row>
    <row r="69" spans="1:13">
      <c r="A69" s="36"/>
      <c r="B69" s="32" t="s">
        <v>6</v>
      </c>
      <c r="C69" s="33">
        <v>0.05</v>
      </c>
      <c r="D69" s="33">
        <v>0.2</v>
      </c>
      <c r="E69" s="33">
        <v>0.25</v>
      </c>
      <c r="F69" s="33">
        <v>0.08</v>
      </c>
      <c r="G69" s="33">
        <v>0.15</v>
      </c>
      <c r="H69" s="33">
        <v>0.1</v>
      </c>
      <c r="I69" s="33">
        <v>0.06</v>
      </c>
      <c r="J69" s="33">
        <v>0.05</v>
      </c>
      <c r="K69" s="33">
        <v>0.1</v>
      </c>
      <c r="L69" s="33">
        <v>0.5</v>
      </c>
      <c r="M69" s="36"/>
    </row>
    <row r="70" spans="1:13">
      <c r="B70" s="32" t="s">
        <v>91</v>
      </c>
      <c r="C70" s="2">
        <f>C67-C69*C73</f>
        <v>9</v>
      </c>
      <c r="D70" s="2">
        <f t="shared" ref="D70:L70" si="3">D67-D69*D73</f>
        <v>12</v>
      </c>
      <c r="E70" s="2">
        <f t="shared" si="3"/>
        <v>17</v>
      </c>
      <c r="F70" s="2">
        <f t="shared" si="3"/>
        <v>8</v>
      </c>
      <c r="G70" s="2">
        <f t="shared" si="3"/>
        <v>12</v>
      </c>
      <c r="H70" s="2">
        <f t="shared" si="3"/>
        <v>5</v>
      </c>
      <c r="I70" s="2">
        <f t="shared" si="3"/>
        <v>12</v>
      </c>
      <c r="J70" s="2">
        <f t="shared" si="3"/>
        <v>8.0000000000000284</v>
      </c>
      <c r="K70" s="2">
        <f t="shared" si="3"/>
        <v>13</v>
      </c>
      <c r="L70" s="2">
        <f t="shared" si="3"/>
        <v>10</v>
      </c>
    </row>
    <row r="71" spans="1:13">
      <c r="B71" s="32" t="s">
        <v>92</v>
      </c>
      <c r="C71" s="2">
        <v>0</v>
      </c>
      <c r="D71" s="2">
        <v>0</v>
      </c>
      <c r="E71" s="2">
        <v>0</v>
      </c>
      <c r="F71" s="2">
        <v>9</v>
      </c>
      <c r="G71" s="2">
        <v>13</v>
      </c>
      <c r="H71" s="2">
        <v>12</v>
      </c>
      <c r="I71" s="2">
        <v>12</v>
      </c>
      <c r="J71" s="2">
        <v>17</v>
      </c>
      <c r="K71" s="2">
        <v>17</v>
      </c>
      <c r="L71" s="2">
        <v>25</v>
      </c>
    </row>
    <row r="72" spans="1:13">
      <c r="B72" s="32" t="s">
        <v>31</v>
      </c>
      <c r="C72" s="2">
        <v>9</v>
      </c>
      <c r="D72" s="2">
        <v>12</v>
      </c>
      <c r="E72" s="2">
        <v>17</v>
      </c>
      <c r="F72" s="2">
        <v>17</v>
      </c>
      <c r="G72" s="2">
        <v>25</v>
      </c>
      <c r="H72" s="2">
        <v>17</v>
      </c>
      <c r="I72" s="2">
        <v>24</v>
      </c>
      <c r="J72" s="2">
        <v>25</v>
      </c>
      <c r="K72" s="2">
        <v>30</v>
      </c>
      <c r="L72" s="2">
        <v>35</v>
      </c>
    </row>
    <row r="73" spans="1:13">
      <c r="B73" s="32" t="s">
        <v>32</v>
      </c>
      <c r="C73" s="2">
        <v>0</v>
      </c>
      <c r="D73" s="2">
        <v>0</v>
      </c>
      <c r="E73" s="2">
        <v>3.9999999999999982</v>
      </c>
      <c r="F73" s="2">
        <v>0</v>
      </c>
      <c r="G73" s="2">
        <v>0</v>
      </c>
      <c r="H73" s="2">
        <v>0</v>
      </c>
      <c r="I73" s="2">
        <v>0</v>
      </c>
      <c r="J73" s="2">
        <v>39.999999999999439</v>
      </c>
      <c r="K73" s="2">
        <v>0</v>
      </c>
      <c r="L73" s="2">
        <v>4</v>
      </c>
    </row>
    <row r="74" spans="1:13">
      <c r="B74" s="32" t="s">
        <v>95</v>
      </c>
      <c r="C74" s="2">
        <f>C72-C71</f>
        <v>9</v>
      </c>
      <c r="D74" s="2">
        <f t="shared" ref="D74:L74" si="4">D72-D71</f>
        <v>12</v>
      </c>
      <c r="E74" s="2">
        <f t="shared" si="4"/>
        <v>17</v>
      </c>
      <c r="F74" s="2">
        <f t="shared" si="4"/>
        <v>8</v>
      </c>
      <c r="G74" s="2">
        <f t="shared" si="4"/>
        <v>12</v>
      </c>
      <c r="H74" s="2">
        <f t="shared" si="4"/>
        <v>5</v>
      </c>
      <c r="I74" s="2">
        <f t="shared" si="4"/>
        <v>12</v>
      </c>
      <c r="J74" s="2">
        <f t="shared" si="4"/>
        <v>8</v>
      </c>
      <c r="K74" s="2">
        <f t="shared" si="4"/>
        <v>13</v>
      </c>
      <c r="L74" s="2">
        <f t="shared" si="4"/>
        <v>10</v>
      </c>
    </row>
    <row r="75" spans="1:13">
      <c r="B75" s="17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3">
      <c r="B76" s="32" t="s">
        <v>93</v>
      </c>
      <c r="C76" s="2">
        <f>SUM(C73:L73)</f>
        <v>47.999999999999439</v>
      </c>
      <c r="D76" s="2" t="s">
        <v>94</v>
      </c>
    </row>
    <row r="78" spans="1:13" ht="31.2">
      <c r="A78" s="32" t="s">
        <v>7</v>
      </c>
      <c r="B78" s="34" t="s">
        <v>8</v>
      </c>
      <c r="C78" s="32" t="s">
        <v>9</v>
      </c>
      <c r="D78" s="32" t="s">
        <v>10</v>
      </c>
      <c r="E78" s="32" t="s">
        <v>11</v>
      </c>
      <c r="F78" s="32" t="s">
        <v>12</v>
      </c>
      <c r="G78" s="32" t="s">
        <v>13</v>
      </c>
      <c r="H78" s="32" t="s">
        <v>14</v>
      </c>
      <c r="I78" s="32" t="s">
        <v>15</v>
      </c>
      <c r="J78" s="32" t="s">
        <v>16</v>
      </c>
      <c r="K78" s="32" t="s">
        <v>17</v>
      </c>
      <c r="L78" s="32" t="s">
        <v>18</v>
      </c>
      <c r="M78" s="32" t="s">
        <v>19</v>
      </c>
    </row>
    <row r="79" spans="1:13">
      <c r="A79" s="33">
        <v>1.2</v>
      </c>
      <c r="B79" s="33">
        <f>C70</f>
        <v>9</v>
      </c>
      <c r="C79" s="33">
        <v>1</v>
      </c>
      <c r="D79" s="33">
        <v>0</v>
      </c>
      <c r="E79" s="33">
        <v>0</v>
      </c>
      <c r="F79" s="33">
        <v>0</v>
      </c>
      <c r="G79" s="33">
        <v>0</v>
      </c>
      <c r="H79" s="33">
        <f t="shared" ref="H79:H88" si="5">G79+B79</f>
        <v>9</v>
      </c>
      <c r="I79" s="33">
        <f>E80</f>
        <v>9</v>
      </c>
      <c r="J79" s="33">
        <f>I79-B79</f>
        <v>0</v>
      </c>
      <c r="K79" s="33">
        <f>I79-B79-G79</f>
        <v>0</v>
      </c>
      <c r="L79" s="33">
        <f>D80-B79-E79</f>
        <v>0</v>
      </c>
      <c r="M79" s="33">
        <f>E80-E79-B79</f>
        <v>0</v>
      </c>
    </row>
    <row r="80" spans="1:13">
      <c r="A80" s="33">
        <v>1.3</v>
      </c>
      <c r="B80" s="33">
        <f>D70</f>
        <v>12</v>
      </c>
      <c r="C80" s="33">
        <v>2</v>
      </c>
      <c r="D80" s="33">
        <v>9</v>
      </c>
      <c r="E80" s="33">
        <v>9</v>
      </c>
      <c r="F80" s="33">
        <v>0</v>
      </c>
      <c r="G80" s="33">
        <v>0</v>
      </c>
      <c r="H80" s="33">
        <f t="shared" si="5"/>
        <v>12</v>
      </c>
      <c r="I80" s="33">
        <f>E81</f>
        <v>12</v>
      </c>
      <c r="J80" s="33">
        <f t="shared" ref="J80:J88" si="6">I80-B80</f>
        <v>0</v>
      </c>
      <c r="K80" s="33">
        <f t="shared" ref="K80:K88" si="7">I80-B80-G80</f>
        <v>0</v>
      </c>
      <c r="L80" s="33">
        <f>D81-B80-E79</f>
        <v>0</v>
      </c>
      <c r="M80" s="33">
        <f>E81-E79-B80</f>
        <v>0</v>
      </c>
    </row>
    <row r="81" spans="1:16">
      <c r="A81" s="33">
        <v>1.4</v>
      </c>
      <c r="B81" s="33">
        <f>E70</f>
        <v>17</v>
      </c>
      <c r="C81" s="33">
        <v>3</v>
      </c>
      <c r="D81" s="33">
        <v>12</v>
      </c>
      <c r="E81" s="33">
        <v>12</v>
      </c>
      <c r="F81" s="33">
        <v>0</v>
      </c>
      <c r="G81" s="33">
        <v>0</v>
      </c>
      <c r="H81" s="33">
        <f t="shared" si="5"/>
        <v>17</v>
      </c>
      <c r="I81" s="33">
        <f>E82</f>
        <v>17</v>
      </c>
      <c r="J81" s="33">
        <f t="shared" si="6"/>
        <v>0</v>
      </c>
      <c r="K81" s="33">
        <f t="shared" si="7"/>
        <v>0</v>
      </c>
      <c r="L81" s="33">
        <f>D82-B81-E79</f>
        <v>0</v>
      </c>
      <c r="M81" s="33">
        <f>E82-E79-B81</f>
        <v>0</v>
      </c>
    </row>
    <row r="82" spans="1:16">
      <c r="A82" s="33">
        <v>2.4</v>
      </c>
      <c r="B82" s="33">
        <f>F70</f>
        <v>8</v>
      </c>
      <c r="C82" s="33">
        <v>4</v>
      </c>
      <c r="D82" s="33">
        <v>17</v>
      </c>
      <c r="E82" s="33">
        <v>17</v>
      </c>
      <c r="F82" s="33">
        <v>0</v>
      </c>
      <c r="G82" s="33">
        <v>9</v>
      </c>
      <c r="H82" s="33">
        <f t="shared" si="5"/>
        <v>17</v>
      </c>
      <c r="I82" s="33">
        <f>E82</f>
        <v>17</v>
      </c>
      <c r="J82" s="33">
        <f t="shared" si="6"/>
        <v>9</v>
      </c>
      <c r="K82" s="33">
        <f t="shared" si="7"/>
        <v>0</v>
      </c>
      <c r="L82" s="33">
        <f>D82-B82-E80</f>
        <v>0</v>
      </c>
      <c r="M82" s="33">
        <f>E82-E80-B82</f>
        <v>0</v>
      </c>
    </row>
    <row r="83" spans="1:16">
      <c r="A83" s="33">
        <v>2.5</v>
      </c>
      <c r="B83" s="33">
        <f>G70</f>
        <v>12</v>
      </c>
      <c r="C83" s="33">
        <v>5</v>
      </c>
      <c r="D83" s="33">
        <v>25</v>
      </c>
      <c r="E83" s="33">
        <v>25</v>
      </c>
      <c r="F83" s="33">
        <v>0</v>
      </c>
      <c r="G83" s="33">
        <v>9</v>
      </c>
      <c r="H83" s="33">
        <f t="shared" si="5"/>
        <v>21</v>
      </c>
      <c r="I83" s="33">
        <f>E83</f>
        <v>25</v>
      </c>
      <c r="J83" s="33">
        <f t="shared" si="6"/>
        <v>13</v>
      </c>
      <c r="K83" s="33">
        <f t="shared" si="7"/>
        <v>4</v>
      </c>
      <c r="L83" s="33">
        <f>D83-B83-E80</f>
        <v>4</v>
      </c>
      <c r="M83" s="33">
        <f>E83-E80-B83</f>
        <v>4</v>
      </c>
    </row>
    <row r="84" spans="1:16">
      <c r="A84" s="33">
        <v>3.4</v>
      </c>
      <c r="B84" s="33">
        <f>H70</f>
        <v>5</v>
      </c>
      <c r="C84" s="33">
        <v>6</v>
      </c>
      <c r="D84" s="33">
        <v>35</v>
      </c>
      <c r="E84" s="33">
        <v>35</v>
      </c>
      <c r="F84" s="5">
        <v>0</v>
      </c>
      <c r="G84" s="33">
        <v>12</v>
      </c>
      <c r="H84" s="33">
        <f t="shared" si="5"/>
        <v>17</v>
      </c>
      <c r="I84" s="33">
        <f>E82</f>
        <v>17</v>
      </c>
      <c r="J84" s="33">
        <f t="shared" si="6"/>
        <v>12</v>
      </c>
      <c r="K84" s="33">
        <f t="shared" si="7"/>
        <v>0</v>
      </c>
      <c r="L84" s="33">
        <f>D82-B84-E81</f>
        <v>0</v>
      </c>
      <c r="M84" s="33">
        <f>E82-E81-B84</f>
        <v>0</v>
      </c>
    </row>
    <row r="85" spans="1:16">
      <c r="A85" s="33">
        <v>3.6</v>
      </c>
      <c r="B85" s="33">
        <f>I70</f>
        <v>12</v>
      </c>
      <c r="C85" s="32" t="s">
        <v>90</v>
      </c>
      <c r="D85" s="33">
        <f>D84</f>
        <v>35</v>
      </c>
      <c r="E85" s="4"/>
      <c r="F85" s="4"/>
      <c r="G85" s="33">
        <v>12</v>
      </c>
      <c r="H85" s="33">
        <f t="shared" si="5"/>
        <v>24</v>
      </c>
      <c r="I85" s="33">
        <f>E84</f>
        <v>35</v>
      </c>
      <c r="J85" s="33">
        <f t="shared" si="6"/>
        <v>23</v>
      </c>
      <c r="K85" s="33">
        <f t="shared" si="7"/>
        <v>11</v>
      </c>
      <c r="L85" s="33">
        <f>D84-B85-E81</f>
        <v>11</v>
      </c>
      <c r="M85" s="33">
        <f>E84-E81-B85</f>
        <v>11</v>
      </c>
    </row>
    <row r="86" spans="1:16">
      <c r="A86" s="33">
        <v>4.5</v>
      </c>
      <c r="B86" s="33">
        <f>J70</f>
        <v>8.0000000000000284</v>
      </c>
      <c r="C86" s="4"/>
      <c r="D86" s="4"/>
      <c r="E86" s="4"/>
      <c r="F86" s="4"/>
      <c r="G86" s="33">
        <v>17</v>
      </c>
      <c r="H86" s="33">
        <f t="shared" si="5"/>
        <v>25.000000000000028</v>
      </c>
      <c r="I86" s="33">
        <f>E83</f>
        <v>25</v>
      </c>
      <c r="J86" s="33">
        <f t="shared" si="6"/>
        <v>16.999999999999972</v>
      </c>
      <c r="K86" s="43">
        <f>I86-B86-G86</f>
        <v>-2.8421709430404007E-14</v>
      </c>
      <c r="L86" s="43">
        <f>D83-B86-E82</f>
        <v>-2.8421709430404007E-14</v>
      </c>
      <c r="M86" s="43">
        <f>E83-E82-B86</f>
        <v>-2.8421709430404007E-14</v>
      </c>
    </row>
    <row r="87" spans="1:16">
      <c r="A87" s="33">
        <v>4.5999999999999996</v>
      </c>
      <c r="B87" s="33">
        <f>K70</f>
        <v>13</v>
      </c>
      <c r="C87" s="4"/>
      <c r="D87" s="4"/>
      <c r="E87" s="4"/>
      <c r="F87" s="4"/>
      <c r="G87" s="33">
        <v>17</v>
      </c>
      <c r="H87" s="33">
        <f t="shared" si="5"/>
        <v>30</v>
      </c>
      <c r="I87" s="33">
        <f>E84</f>
        <v>35</v>
      </c>
      <c r="J87" s="33">
        <f t="shared" si="6"/>
        <v>22</v>
      </c>
      <c r="K87" s="33">
        <f t="shared" si="7"/>
        <v>5</v>
      </c>
      <c r="L87" s="33">
        <f>D84-B87-E82</f>
        <v>5</v>
      </c>
      <c r="M87" s="33">
        <f>E84-E82-B87</f>
        <v>5</v>
      </c>
    </row>
    <row r="88" spans="1:16">
      <c r="A88" s="33">
        <v>5.6</v>
      </c>
      <c r="B88" s="33">
        <f>L70</f>
        <v>10</v>
      </c>
      <c r="C88" s="4"/>
      <c r="D88" s="4"/>
      <c r="E88" s="4"/>
      <c r="F88" s="4"/>
      <c r="G88" s="33">
        <v>25</v>
      </c>
      <c r="H88" s="33">
        <f t="shared" si="5"/>
        <v>35</v>
      </c>
      <c r="I88" s="33">
        <f>E84</f>
        <v>35</v>
      </c>
      <c r="J88" s="33">
        <f>I88-B88</f>
        <v>25</v>
      </c>
      <c r="K88" s="33">
        <f t="shared" si="7"/>
        <v>0</v>
      </c>
      <c r="L88" s="33">
        <f>D84-B88-E83</f>
        <v>0</v>
      </c>
      <c r="M88" s="33">
        <f>E84-E83-B88</f>
        <v>0</v>
      </c>
    </row>
    <row r="89" spans="1:16">
      <c r="N89" s="6"/>
      <c r="O89" s="6"/>
      <c r="P89" s="6"/>
    </row>
    <row r="90" spans="1:16">
      <c r="N90" s="6"/>
      <c r="O90" s="6"/>
      <c r="P90" s="6"/>
    </row>
    <row r="91" spans="1:16">
      <c r="N91" s="6"/>
      <c r="O91" s="6"/>
      <c r="P91" s="6"/>
    </row>
    <row r="92" spans="1:16">
      <c r="N92" s="6"/>
      <c r="O92" s="6"/>
      <c r="P92" s="6"/>
    </row>
    <row r="93" spans="1:16">
      <c r="N93" s="6"/>
      <c r="O93" s="6"/>
      <c r="P93" s="6"/>
    </row>
    <row r="94" spans="1:16">
      <c r="B94" s="6"/>
      <c r="C94" s="6"/>
      <c r="D94" s="6"/>
      <c r="E94" s="4"/>
      <c r="F94" s="4"/>
      <c r="G94" s="4"/>
      <c r="H94" s="6"/>
      <c r="I94" s="6"/>
      <c r="J94" s="6"/>
      <c r="K94" s="6"/>
      <c r="L94" s="6"/>
      <c r="M94" s="6"/>
      <c r="N94" s="6"/>
      <c r="O94" s="6"/>
      <c r="P94" s="6"/>
    </row>
    <row r="95" spans="1:16">
      <c r="B95" s="6"/>
      <c r="C95" s="6"/>
      <c r="D95" s="6"/>
      <c r="E95" s="4"/>
      <c r="F95" s="4"/>
      <c r="G95" s="4"/>
      <c r="H95" s="6"/>
      <c r="I95" s="6"/>
      <c r="J95" s="6"/>
      <c r="K95" s="6"/>
      <c r="L95" s="6"/>
      <c r="M95" s="6"/>
      <c r="N95" s="6"/>
      <c r="O95" s="6"/>
      <c r="P95" s="6"/>
    </row>
    <row r="96" spans="1:16">
      <c r="B96" s="6"/>
      <c r="C96" s="6"/>
      <c r="D96" s="6"/>
      <c r="E96" s="4"/>
      <c r="F96" s="4"/>
      <c r="G96" s="4"/>
      <c r="H96" s="6"/>
      <c r="I96" s="6"/>
      <c r="J96" s="6"/>
      <c r="K96" s="6"/>
      <c r="L96" s="6"/>
      <c r="M96" s="6"/>
      <c r="N96" s="6"/>
      <c r="O96" s="6"/>
      <c r="P96" s="6"/>
    </row>
    <row r="97" spans="2:16">
      <c r="B97" s="6"/>
      <c r="C97" s="6"/>
      <c r="D97" s="6"/>
      <c r="E97" s="4"/>
      <c r="F97" s="4"/>
      <c r="G97" s="4"/>
      <c r="H97" s="6"/>
      <c r="I97" s="6"/>
      <c r="J97" s="6"/>
      <c r="K97" s="6"/>
      <c r="L97" s="6"/>
      <c r="M97" s="6"/>
      <c r="N97" s="6"/>
      <c r="O97" s="6"/>
      <c r="P97" s="6"/>
    </row>
    <row r="98" spans="2:16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2:16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2:16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2:16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2:16">
      <c r="B102" s="6"/>
      <c r="C102" s="6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2:16">
      <c r="B103" s="6"/>
      <c r="C103" s="6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2:16">
      <c r="B104" s="6"/>
      <c r="C104" s="6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2:16">
      <c r="B105" s="6"/>
      <c r="C105" s="6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2:16">
      <c r="B106" s="6"/>
      <c r="C106" s="6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2:16" ht="15.6" customHeight="1">
      <c r="B107" s="41"/>
      <c r="C107" s="41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4"/>
    </row>
    <row r="108" spans="2:16" ht="15.6" customHeight="1">
      <c r="B108" s="41"/>
      <c r="C108" s="41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6"/>
      <c r="O108" s="16"/>
      <c r="P108" s="4"/>
    </row>
    <row r="109" spans="2:16">
      <c r="B109" s="16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6"/>
      <c r="O109" s="16"/>
      <c r="P109" s="4"/>
    </row>
    <row r="110" spans="2:16"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6"/>
      <c r="O110" s="16"/>
      <c r="P110" s="4"/>
    </row>
    <row r="111" spans="2:16">
      <c r="B111" s="16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6"/>
      <c r="O111" s="16"/>
      <c r="P111" s="4"/>
    </row>
    <row r="112" spans="2:16">
      <c r="B112" s="23"/>
      <c r="C112" s="23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4"/>
    </row>
    <row r="113" spans="2:16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6"/>
    </row>
    <row r="114" spans="2:16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</row>
    <row r="115" spans="2:16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</row>
    <row r="116" spans="2:16">
      <c r="B116" s="17"/>
      <c r="C116" s="17"/>
      <c r="D116" s="17"/>
      <c r="E116" s="17"/>
      <c r="F116" s="17"/>
      <c r="G116" s="17"/>
      <c r="H116" s="17"/>
      <c r="I116" s="42"/>
      <c r="J116" s="42"/>
      <c r="K116" s="42"/>
      <c r="L116" s="23"/>
      <c r="M116" s="23"/>
      <c r="N116" s="23"/>
      <c r="O116" s="23"/>
    </row>
    <row r="117" spans="2:16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23"/>
      <c r="M117" s="23"/>
      <c r="N117" s="23"/>
      <c r="O117" s="23"/>
    </row>
    <row r="118" spans="2:16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23"/>
      <c r="M118" s="23"/>
      <c r="N118" s="23"/>
      <c r="O118" s="23"/>
    </row>
    <row r="119" spans="2:16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23"/>
      <c r="M119" s="23"/>
      <c r="N119" s="23"/>
      <c r="O119" s="23"/>
    </row>
    <row r="120" spans="2:16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23"/>
      <c r="M120" s="23"/>
      <c r="N120" s="23"/>
      <c r="O120" s="23"/>
    </row>
    <row r="121" spans="2:16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23"/>
      <c r="M121" s="23"/>
      <c r="N121" s="23"/>
      <c r="O121" s="23"/>
    </row>
    <row r="122" spans="2:16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23"/>
      <c r="M122" s="23"/>
      <c r="N122" s="23"/>
      <c r="O122" s="23"/>
    </row>
    <row r="123" spans="2:16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23"/>
      <c r="M123" s="23"/>
      <c r="N123" s="23"/>
      <c r="O123" s="23"/>
    </row>
    <row r="124" spans="2:16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23"/>
      <c r="M124" s="23"/>
      <c r="N124" s="23"/>
      <c r="O124" s="23"/>
    </row>
    <row r="125" spans="2:16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23"/>
      <c r="M125" s="23"/>
      <c r="N125" s="23"/>
      <c r="O125" s="23"/>
    </row>
    <row r="126" spans="2:16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23"/>
      <c r="M126" s="23"/>
      <c r="N126" s="23"/>
      <c r="O126" s="23"/>
    </row>
    <row r="127" spans="2:16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</row>
    <row r="128" spans="2:16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</row>
    <row r="129" spans="2:15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</row>
    <row r="130" spans="2:15">
      <c r="B130" s="42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47" spans="1: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</row>
    <row r="148" spans="1: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</row>
    <row r="149" spans="1: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</row>
    <row r="150" spans="1: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</row>
    <row r="151" spans="1: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</row>
    <row r="152" spans="1: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</row>
    <row r="153" spans="1:15">
      <c r="A153" s="23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23"/>
    </row>
    <row r="154" spans="1:15">
      <c r="A154" s="23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23"/>
    </row>
    <row r="155" spans="1:15">
      <c r="A155" s="23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23"/>
    </row>
    <row r="156" spans="1:15">
      <c r="A156" s="23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23"/>
    </row>
    <row r="157" spans="1:15">
      <c r="A157" s="23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23"/>
    </row>
    <row r="158" spans="1:15">
      <c r="A158" s="23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23"/>
    </row>
    <row r="159" spans="1:15">
      <c r="A159" s="23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23"/>
    </row>
    <row r="160" spans="1:15">
      <c r="A160" s="23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23"/>
    </row>
    <row r="161" spans="1:15">
      <c r="A161" s="23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23"/>
    </row>
    <row r="162" spans="1:15">
      <c r="A162" s="23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23"/>
    </row>
    <row r="163" spans="1:15">
      <c r="A163" s="23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23"/>
    </row>
    <row r="164" spans="1: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</row>
    <row r="165" spans="1: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</row>
    <row r="166" spans="1: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</row>
    <row r="167" spans="1:15">
      <c r="A167" s="23"/>
      <c r="B167" s="17"/>
      <c r="C167" s="17"/>
      <c r="D167" s="17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</row>
    <row r="168" spans="1:15">
      <c r="A168" s="23"/>
      <c r="B168" s="17"/>
      <c r="C168" s="17"/>
      <c r="D168" s="17"/>
      <c r="E168" s="40"/>
      <c r="F168" s="40"/>
      <c r="G168" s="23"/>
      <c r="H168" s="23"/>
      <c r="I168" s="23"/>
      <c r="J168" s="23"/>
      <c r="K168" s="23"/>
      <c r="L168" s="23"/>
      <c r="M168" s="23"/>
      <c r="N168" s="23"/>
      <c r="O168" s="23"/>
    </row>
    <row r="169" spans="1:15">
      <c r="A169" s="23"/>
      <c r="B169" s="17"/>
      <c r="C169" s="17"/>
      <c r="D169" s="17"/>
      <c r="E169" s="40"/>
      <c r="F169" s="40"/>
      <c r="G169" s="23"/>
      <c r="H169" s="23"/>
      <c r="I169" s="23"/>
      <c r="J169" s="23"/>
      <c r="K169" s="23"/>
      <c r="L169" s="23"/>
      <c r="M169" s="23"/>
      <c r="N169" s="23"/>
      <c r="O169" s="23"/>
    </row>
    <row r="170" spans="1:15">
      <c r="A170" s="23"/>
      <c r="B170" s="17"/>
      <c r="C170" s="17"/>
      <c r="D170" s="17"/>
      <c r="E170" s="40"/>
      <c r="F170" s="40"/>
      <c r="G170" s="23"/>
      <c r="H170" s="23"/>
      <c r="I170" s="23"/>
      <c r="J170" s="23"/>
      <c r="K170" s="23"/>
      <c r="L170" s="23"/>
      <c r="M170" s="23"/>
      <c r="N170" s="23"/>
      <c r="O170" s="23"/>
    </row>
    <row r="171" spans="1:15">
      <c r="A171" s="23"/>
      <c r="B171" s="17"/>
      <c r="C171" s="17"/>
      <c r="D171" s="17"/>
      <c r="E171" s="40"/>
      <c r="F171" s="40"/>
      <c r="G171" s="23"/>
      <c r="H171" s="23"/>
      <c r="I171" s="23"/>
      <c r="J171" s="23"/>
      <c r="K171" s="23"/>
      <c r="L171" s="23"/>
      <c r="M171" s="23"/>
      <c r="N171" s="23"/>
      <c r="O171" s="23"/>
    </row>
    <row r="172" spans="1:15">
      <c r="A172" s="23"/>
      <c r="B172" s="17"/>
      <c r="C172" s="17"/>
      <c r="D172" s="17"/>
      <c r="E172" s="40"/>
      <c r="F172" s="40"/>
      <c r="G172" s="23"/>
      <c r="H172" s="23"/>
      <c r="I172" s="23"/>
      <c r="J172" s="23"/>
      <c r="K172" s="23"/>
      <c r="L172" s="23"/>
      <c r="M172" s="23"/>
      <c r="N172" s="23"/>
      <c r="O172" s="23"/>
    </row>
    <row r="173" spans="1:15">
      <c r="A173" s="23"/>
      <c r="B173" s="17"/>
      <c r="C173" s="17"/>
      <c r="D173" s="17"/>
      <c r="E173" s="40"/>
      <c r="F173" s="40"/>
      <c r="G173" s="23"/>
      <c r="H173" s="23"/>
      <c r="I173" s="23"/>
      <c r="J173" s="23"/>
      <c r="K173" s="23"/>
      <c r="L173" s="23"/>
      <c r="M173" s="23"/>
      <c r="N173" s="23"/>
      <c r="O173" s="23"/>
    </row>
    <row r="174" spans="1:15">
      <c r="A174" s="23"/>
      <c r="B174" s="17"/>
      <c r="C174" s="17"/>
      <c r="D174" s="17"/>
      <c r="E174" s="40"/>
      <c r="F174" s="40"/>
      <c r="G174" s="23"/>
      <c r="H174" s="23"/>
      <c r="I174" s="23"/>
      <c r="J174" s="23"/>
      <c r="K174" s="23"/>
      <c r="L174" s="23"/>
      <c r="M174" s="23"/>
      <c r="N174" s="23"/>
      <c r="O174" s="23"/>
    </row>
    <row r="175" spans="1:15">
      <c r="A175" s="23"/>
      <c r="B175" s="17"/>
      <c r="C175" s="17"/>
      <c r="D175" s="17"/>
      <c r="E175" s="40"/>
      <c r="F175" s="40"/>
      <c r="G175" s="23"/>
      <c r="H175" s="23"/>
      <c r="I175" s="23"/>
      <c r="J175" s="23"/>
      <c r="K175" s="23"/>
      <c r="L175" s="23"/>
      <c r="M175" s="23"/>
      <c r="N175" s="23"/>
      <c r="O175" s="23"/>
    </row>
    <row r="176" spans="1:15">
      <c r="A176" s="23"/>
      <c r="B176" s="17"/>
      <c r="C176" s="17"/>
      <c r="D176" s="17"/>
      <c r="E176" s="40"/>
      <c r="F176" s="40"/>
      <c r="G176" s="23"/>
      <c r="H176" s="23"/>
      <c r="I176" s="23"/>
      <c r="J176" s="23"/>
      <c r="K176" s="23"/>
      <c r="L176" s="23"/>
      <c r="M176" s="23"/>
      <c r="N176" s="23"/>
      <c r="O176" s="23"/>
    </row>
    <row r="177" spans="1:15">
      <c r="A177" s="23"/>
      <c r="B177" s="17"/>
      <c r="C177" s="17"/>
      <c r="D177" s="17"/>
      <c r="E177" s="40"/>
      <c r="F177" s="40"/>
      <c r="G177" s="23"/>
      <c r="H177" s="23"/>
      <c r="I177" s="23"/>
      <c r="J177" s="23"/>
      <c r="K177" s="23"/>
      <c r="L177" s="23"/>
      <c r="M177" s="23"/>
      <c r="N177" s="23"/>
      <c r="O177" s="23"/>
    </row>
    <row r="178" spans="1: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</row>
    <row r="179" spans="1: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</row>
    <row r="180" spans="1: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</row>
    <row r="181" spans="1: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</row>
    <row r="182" spans="1: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</row>
  </sheetData>
  <scenarios current="0">
    <scenario name="1" count="30" user="Microsoft Office User" comment="Автор: Microsoft Office User , 10/14/2019">
      <inputCells r="D117" val="0"/>
      <inputCells r="E117" val="7"/>
      <inputCells r="F117" val="0"/>
      <inputCells r="E118" val="7"/>
      <inputCells r="F118" val="0"/>
      <inputCells r="D119" val="0"/>
      <inputCells r="E119" val="15"/>
      <inputCells r="F119" val="0"/>
      <inputCells r="D120" val="0"/>
      <inputCells r="E120" val="15"/>
      <inputCells r="F120" val="9"/>
      <inputCells r="D121" val="0"/>
      <inputCells r="E121" val="17"/>
      <inputCells r="F121" val="7"/>
      <inputCells r="D122" val="0"/>
      <inputCells r="E122" val="15"/>
      <inputCells r="F122" val="7"/>
      <inputCells r="D123" val="0"/>
      <inputCells r="E123" val="20"/>
      <inputCells r="F123" val="7"/>
      <inputCells r="D124" val="0"/>
      <inputCells r="E124" val="25"/>
      <inputCells r="F124" val="15"/>
      <inputCells r="D125" val="0"/>
      <inputCells r="E125" val="29"/>
      <inputCells r="F125" val="15"/>
      <inputCells r="D126" val="0"/>
      <inputCells r="E126" val="34"/>
      <inputCells r="F126" val="25"/>
      <inputCells r="D118" undone="1" val="0"/>
    </scenario>
  </scenarios>
  <mergeCells count="12">
    <mergeCell ref="A65:A66"/>
    <mergeCell ref="B65:B66"/>
    <mergeCell ref="C65:L65"/>
    <mergeCell ref="M65:M66"/>
    <mergeCell ref="A67:A69"/>
    <mergeCell ref="M67:M69"/>
    <mergeCell ref="A1:A2"/>
    <mergeCell ref="B1:B2"/>
    <mergeCell ref="A3:A5"/>
    <mergeCell ref="M3:M5"/>
    <mergeCell ref="C1:L1"/>
    <mergeCell ref="M1:M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6" r:id="rId4">
          <objectPr defaultSize="0" r:id="rId5">
            <anchor moveWithCells="1">
              <from>
                <xdr:col>0</xdr:col>
                <xdr:colOff>38100</xdr:colOff>
                <xdr:row>17</xdr:row>
                <xdr:rowOff>76200</xdr:rowOff>
              </from>
              <to>
                <xdr:col>10</xdr:col>
                <xdr:colOff>114300</xdr:colOff>
                <xdr:row>42</xdr:row>
                <xdr:rowOff>53340</xdr:rowOff>
              </to>
            </anchor>
          </objectPr>
        </oleObject>
      </mc:Choice>
      <mc:Fallback>
        <oleObject progId="Visio.Drawing.15" shapeId="1026" r:id="rId4"/>
      </mc:Fallback>
    </mc:AlternateContent>
    <mc:AlternateContent xmlns:mc="http://schemas.openxmlformats.org/markup-compatibility/2006">
      <mc:Choice Requires="x14">
        <oleObject progId="Visio.Drawing.15" shapeId="1032" r:id="rId6">
          <objectPr defaultSize="0" r:id="rId7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4</xdr:col>
                <xdr:colOff>647700</xdr:colOff>
                <xdr:row>107</xdr:row>
                <xdr:rowOff>106680</xdr:rowOff>
              </to>
            </anchor>
          </objectPr>
        </oleObject>
      </mc:Choice>
      <mc:Fallback>
        <oleObject progId="Visio.Drawing.15" shapeId="103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 об устойчивости 1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CTY6A</cp:lastModifiedBy>
  <dcterms:created xsi:type="dcterms:W3CDTF">2019-10-08T11:16:19Z</dcterms:created>
  <dcterms:modified xsi:type="dcterms:W3CDTF">2020-01-04T07:25:01Z</dcterms:modified>
</cp:coreProperties>
</file>