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8 семестр\OerpC\"/>
    </mc:Choice>
  </mc:AlternateContent>
  <bookViews>
    <workbookView xWindow="0" yWindow="0" windowWidth="28800" windowHeight="12300" activeTab="5"/>
  </bookViews>
  <sheets>
    <sheet name="Задание" sheetId="2" r:id="rId1"/>
    <sheet name="ОсновныеДанные" sheetId="1" r:id="rId2"/>
    <sheet name="СкладОстатки" sheetId="3" r:id="rId3"/>
    <sheet name="ЗаказыКлиентов" sheetId="4" r:id="rId4"/>
    <sheet name="Потребности" sheetId="5" r:id="rId5"/>
    <sheet name="Оборудование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6" l="1"/>
  <c r="E74" i="6"/>
  <c r="G73" i="6"/>
  <c r="E73" i="6"/>
  <c r="H72" i="6"/>
  <c r="H71" i="6"/>
  <c r="H70" i="6"/>
  <c r="G70" i="6"/>
  <c r="G71" i="6"/>
  <c r="G72" i="6"/>
  <c r="F70" i="6"/>
  <c r="F71" i="6"/>
  <c r="F72" i="6"/>
  <c r="E70" i="6"/>
  <c r="E71" i="6"/>
  <c r="E72" i="6"/>
  <c r="D70" i="6"/>
  <c r="D71" i="6"/>
  <c r="D72" i="6"/>
  <c r="C70" i="6"/>
  <c r="C71" i="6"/>
  <c r="C72" i="6"/>
  <c r="H69" i="6"/>
  <c r="F69" i="6"/>
  <c r="H68" i="6"/>
  <c r="H66" i="6"/>
  <c r="H67" i="6"/>
  <c r="H65" i="6"/>
  <c r="H64" i="6"/>
  <c r="C42" i="6"/>
  <c r="C41" i="6"/>
  <c r="C40" i="6"/>
  <c r="C39" i="6"/>
  <c r="C38" i="6"/>
  <c r="F67" i="6" s="1"/>
  <c r="C37" i="6"/>
  <c r="F65" i="6" s="1"/>
  <c r="C36" i="6"/>
  <c r="F64" i="6" s="1"/>
  <c r="D50" i="6" l="1"/>
  <c r="B51" i="6"/>
  <c r="B65" i="6" s="1"/>
  <c r="B52" i="6"/>
  <c r="B67" i="6" s="1"/>
  <c r="B53" i="6"/>
  <c r="B69" i="6" s="1"/>
  <c r="B54" i="6"/>
  <c r="B70" i="6" s="1"/>
  <c r="B55" i="6"/>
  <c r="B71" i="6" s="1"/>
  <c r="B56" i="6"/>
  <c r="B72" i="6" s="1"/>
  <c r="B50" i="6"/>
  <c r="B64" i="6" s="1"/>
  <c r="C51" i="6"/>
  <c r="D65" i="6" s="1"/>
  <c r="C52" i="6"/>
  <c r="D67" i="6" s="1"/>
  <c r="C53" i="6"/>
  <c r="D69" i="6" s="1"/>
  <c r="C54" i="6"/>
  <c r="C55" i="6"/>
  <c r="C56" i="6"/>
  <c r="C50" i="6"/>
  <c r="D64" i="6" s="1"/>
  <c r="D28" i="6"/>
  <c r="D52" i="6" s="1"/>
  <c r="D39" i="5"/>
  <c r="D38" i="5"/>
  <c r="D37" i="5"/>
  <c r="D36" i="5"/>
  <c r="D35" i="5"/>
  <c r="D34" i="5"/>
  <c r="D32" i="5"/>
  <c r="D31" i="5"/>
  <c r="D26" i="5"/>
  <c r="D28" i="5"/>
  <c r="D27" i="5"/>
  <c r="D17" i="5"/>
  <c r="C17" i="5"/>
  <c r="E17" i="5" s="1"/>
  <c r="H17" i="5" s="1"/>
  <c r="D15" i="5"/>
  <c r="C15" i="5"/>
  <c r="C16" i="5"/>
  <c r="D7" i="5"/>
  <c r="C7" i="5"/>
  <c r="E7" i="5" s="1"/>
  <c r="B7" i="5"/>
  <c r="D6" i="5"/>
  <c r="C6" i="5"/>
  <c r="E6" i="5" s="1"/>
  <c r="B6" i="5"/>
  <c r="E50" i="6" l="1"/>
  <c r="E64" i="6" s="1"/>
  <c r="C64" i="6"/>
  <c r="E52" i="6"/>
  <c r="E67" i="6" s="1"/>
  <c r="C67" i="6"/>
  <c r="D51" i="6"/>
  <c r="D56" i="6"/>
  <c r="E56" i="6" s="1"/>
  <c r="D54" i="6"/>
  <c r="E54" i="6" s="1"/>
  <c r="D53" i="6"/>
  <c r="D55" i="6"/>
  <c r="E55" i="6" s="1"/>
  <c r="F7" i="5"/>
  <c r="F26" i="5" s="1"/>
  <c r="E26" i="5" s="1"/>
  <c r="H26" i="5" s="1"/>
  <c r="F6" i="5"/>
  <c r="F16" i="5" s="1"/>
  <c r="E51" i="6" l="1"/>
  <c r="E65" i="6" s="1"/>
  <c r="G65" i="6" s="1"/>
  <c r="C65" i="6"/>
  <c r="G67" i="6"/>
  <c r="G68" i="6" s="1"/>
  <c r="E68" i="6"/>
  <c r="E66" i="6"/>
  <c r="G64" i="6"/>
  <c r="G66" i="6" s="1"/>
  <c r="E53" i="6"/>
  <c r="E69" i="6" s="1"/>
  <c r="G69" i="6" s="1"/>
  <c r="C69" i="6"/>
  <c r="F18" i="5"/>
  <c r="E18" i="5" s="1"/>
  <c r="H18" i="5" s="1"/>
  <c r="F28" i="5"/>
  <c r="E28" i="5" s="1"/>
  <c r="H28" i="5" s="1"/>
  <c r="F27" i="5"/>
  <c r="E27" i="5" s="1"/>
  <c r="H27" i="5" s="1"/>
  <c r="F15" i="5"/>
  <c r="E15" i="5" s="1"/>
  <c r="H15" i="5" s="1"/>
  <c r="G16" i="5" s="1"/>
  <c r="E16" i="5" s="1"/>
  <c r="H16" i="5" s="1"/>
  <c r="F35" i="5" s="1"/>
  <c r="F29" i="5"/>
  <c r="E29" i="5" s="1"/>
  <c r="H29" i="5" s="1"/>
  <c r="E35" i="5" l="1"/>
  <c r="H35" i="5" s="1"/>
  <c r="F38" i="5"/>
  <c r="E38" i="5" s="1"/>
  <c r="H38" i="5" s="1"/>
  <c r="F39" i="5"/>
  <c r="E39" i="5" s="1"/>
  <c r="H39" i="5" s="1"/>
  <c r="F37" i="5"/>
  <c r="E37" i="5" s="1"/>
  <c r="H37" i="5" s="1"/>
  <c r="F36" i="5"/>
  <c r="E36" i="5" s="1"/>
  <c r="H36" i="5" s="1"/>
  <c r="F30" i="5"/>
  <c r="E30" i="5" l="1"/>
  <c r="H30" i="5" s="1"/>
  <c r="F34" i="5"/>
  <c r="F31" i="5"/>
  <c r="F33" i="5"/>
  <c r="F32" i="5"/>
  <c r="E34" i="5" l="1"/>
  <c r="H34" i="5" s="1"/>
  <c r="E32" i="5"/>
  <c r="H32" i="5" s="1"/>
  <c r="E33" i="5"/>
  <c r="H33" i="5" s="1"/>
  <c r="E31" i="5"/>
  <c r="H31" i="5" s="1"/>
</calcChain>
</file>

<file path=xl/sharedStrings.xml><?xml version="1.0" encoding="utf-8"?>
<sst xmlns="http://schemas.openxmlformats.org/spreadsheetml/2006/main" count="436" uniqueCount="181">
  <si>
    <t>1.</t>
  </si>
  <si>
    <t>Остатки на начало периода  готовой продукции</t>
  </si>
  <si>
    <t>Котлеты киевские</t>
  </si>
  <si>
    <t>Кол-во</t>
  </si>
  <si>
    <t>ед.изм.</t>
  </si>
  <si>
    <t>кг</t>
  </si>
  <si>
    <t>Цыплята фаршированные</t>
  </si>
  <si>
    <t>2.</t>
  </si>
  <si>
    <t>Политика запасов готовой продукции</t>
  </si>
  <si>
    <t>3.</t>
  </si>
  <si>
    <t>Остатки на начало периода материалов</t>
  </si>
  <si>
    <t>Остатки на начало периода полуфабрикатов</t>
  </si>
  <si>
    <t>Предприятие выпускает и реализует котлеты киевские, цыплята фаршированные,  пельмени.</t>
  </si>
  <si>
    <t>фарш говяжий</t>
  </si>
  <si>
    <t>тушка цыпленка</t>
  </si>
  <si>
    <t>Политика запасов полуфабрикатов</t>
  </si>
  <si>
    <t>На конец периода запас должен составлять % от потребности текущего периода</t>
  </si>
  <si>
    <t>говядина</t>
  </si>
  <si>
    <t>свинина</t>
  </si>
  <si>
    <t>цыплята</t>
  </si>
  <si>
    <t>яйцо</t>
  </si>
  <si>
    <t>лук репчатый</t>
  </si>
  <si>
    <t>перец черный</t>
  </si>
  <si>
    <t>мука</t>
  </si>
  <si>
    <t>соль</t>
  </si>
  <si>
    <t>разрыхлитель для теста</t>
  </si>
  <si>
    <t>лук зеленый</t>
  </si>
  <si>
    <t>петрушка свежая</t>
  </si>
  <si>
    <t>шт</t>
  </si>
  <si>
    <t>Политика запасов материалов</t>
  </si>
  <si>
    <t>4.</t>
  </si>
  <si>
    <t>5.</t>
  </si>
  <si>
    <t>6.</t>
  </si>
  <si>
    <t xml:space="preserve">Производство организовано в  цехах: </t>
  </si>
  <si>
    <t>Спецификация "Фарш говяжий"</t>
  </si>
  <si>
    <t>Материал</t>
  </si>
  <si>
    <t>норма</t>
  </si>
  <si>
    <t>1 кг</t>
  </si>
  <si>
    <t>8.</t>
  </si>
  <si>
    <t>шт.</t>
  </si>
  <si>
    <t>перец</t>
  </si>
  <si>
    <t>Спецификация "Фарш домашний"</t>
  </si>
  <si>
    <t>Свинина</t>
  </si>
  <si>
    <t>9.</t>
  </si>
  <si>
    <t>сахар</t>
  </si>
  <si>
    <t>Спецификация "Пельмени из говядины"</t>
  </si>
  <si>
    <t>Фарш говяжий</t>
  </si>
  <si>
    <t>кг.</t>
  </si>
  <si>
    <t>Спецификация "Пельмени домашние"</t>
  </si>
  <si>
    <t>Фарш домашний</t>
  </si>
  <si>
    <t>Спецификация "Котлета по киевски"</t>
  </si>
  <si>
    <t>Масло сливочное</t>
  </si>
  <si>
    <t>Сухари панировочные</t>
  </si>
  <si>
    <t>Петрушка</t>
  </si>
  <si>
    <t>Фарш куриный</t>
  </si>
  <si>
    <t>Спецификация "Цыпленок фаршированный"</t>
  </si>
  <si>
    <t>Тушка цыпленка</t>
  </si>
  <si>
    <t>Блины</t>
  </si>
  <si>
    <t>Лук зеленый</t>
  </si>
  <si>
    <t>Спецификация "Фарш куриный"</t>
  </si>
  <si>
    <t>Технологическая карта "Фарш говяжий"</t>
  </si>
  <si>
    <t>операция</t>
  </si>
  <si>
    <t>трудоем., чел-час</t>
  </si>
  <si>
    <t>станкоемк., маш-ч</t>
  </si>
  <si>
    <t>оборудование</t>
  </si>
  <si>
    <t>разрезка мяса на куски</t>
  </si>
  <si>
    <t>10 кг</t>
  </si>
  <si>
    <t>100 кг</t>
  </si>
  <si>
    <t>приготовление фарша</t>
  </si>
  <si>
    <t>оборудование 1</t>
  </si>
  <si>
    <t>оборудование 2</t>
  </si>
  <si>
    <t>материалы</t>
  </si>
  <si>
    <t>Технологическая карта "Фарш домашний"</t>
  </si>
  <si>
    <t>Технологическая карта "Фарш куриный"</t>
  </si>
  <si>
    <t>цех</t>
  </si>
  <si>
    <t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</si>
  <si>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</si>
  <si>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>№3. В цехе готовой продукции выполняют операции по производству готовой продукции</t>
  </si>
  <si>
    <t>№1</t>
  </si>
  <si>
    <t>приготовление теста</t>
  </si>
  <si>
    <t>№2</t>
  </si>
  <si>
    <t>оборудование 3</t>
  </si>
  <si>
    <t>Спецификация "Блины"</t>
  </si>
  <si>
    <t>Спецификация "Тесто"</t>
  </si>
  <si>
    <t>Технологическая карта "Тесто"</t>
  </si>
  <si>
    <t>Тесто</t>
  </si>
  <si>
    <t>Технологическая карта "Пельмени из говядины"</t>
  </si>
  <si>
    <t>Лепка пельменей</t>
  </si>
  <si>
    <t>10кг</t>
  </si>
  <si>
    <t>№3</t>
  </si>
  <si>
    <t>оборудование 4</t>
  </si>
  <si>
    <t>Заморозка пельменей</t>
  </si>
  <si>
    <t>оборудование 5</t>
  </si>
  <si>
    <t xml:space="preserve">Тесто </t>
  </si>
  <si>
    <t>Фарш говяжий, тесто</t>
  </si>
  <si>
    <t>Технологическая карта "Пельмени домашние"</t>
  </si>
  <si>
    <t>Фарш домашний, тесто</t>
  </si>
  <si>
    <t>Технологическая карта "Котлета по киевски"</t>
  </si>
  <si>
    <t>Лепка котлеты</t>
  </si>
  <si>
    <t>Фарш куриный, масло сливочное, петрушка</t>
  </si>
  <si>
    <t>обвалка котлеты</t>
  </si>
  <si>
    <t>заморозка котлеты</t>
  </si>
  <si>
    <t>сухари панировочные</t>
  </si>
  <si>
    <t>Технологическая карта "Блины"</t>
  </si>
  <si>
    <t>выпечка блинов</t>
  </si>
  <si>
    <t>тесто, масло сливочное</t>
  </si>
  <si>
    <t>оборудование 6</t>
  </si>
  <si>
    <t>Технологическая карта "Цыпленок фаршированный"</t>
  </si>
  <si>
    <t>фаршировка тушки цыпленка</t>
  </si>
  <si>
    <t>оборудование 7</t>
  </si>
  <si>
    <t>тушка цыпленка, блины, лук, петрушка</t>
  </si>
  <si>
    <t>упаковка тушки цыпленка</t>
  </si>
  <si>
    <t>пленка пищевая</t>
  </si>
  <si>
    <t>м кв</t>
  </si>
  <si>
    <t>по спецификации</t>
  </si>
  <si>
    <t>Заказы клиентов</t>
  </si>
  <si>
    <t>Пельмени домашние</t>
  </si>
  <si>
    <t>Цыпленок фаршированный</t>
  </si>
  <si>
    <t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</si>
  <si>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>пельмени домашние</t>
  </si>
  <si>
    <t>7.</t>
  </si>
  <si>
    <t>блины</t>
  </si>
  <si>
    <t>фарш куриный</t>
  </si>
  <si>
    <t>Единица измерения</t>
  </si>
  <si>
    <t>Остаток на начало</t>
  </si>
  <si>
    <t>Продукция</t>
  </si>
  <si>
    <t>Заказ клиента</t>
  </si>
  <si>
    <t>Остаток на конец</t>
  </si>
  <si>
    <t>Потребность</t>
  </si>
  <si>
    <t>Потребность в производстве готовой продукции</t>
  </si>
  <si>
    <t>Потребность в производстве полуфабрикатов</t>
  </si>
  <si>
    <t>Полуфабрикат</t>
  </si>
  <si>
    <t>Потребность для верхнего уровня</t>
  </si>
  <si>
    <t>Тушка цыплёнка</t>
  </si>
  <si>
    <t>Потребность в материалах</t>
  </si>
  <si>
    <t>Лук зелёный</t>
  </si>
  <si>
    <t>Пищевая плёнка</t>
  </si>
  <si>
    <t>Мука</t>
  </si>
  <si>
    <t>Яйцо</t>
  </si>
  <si>
    <t>Сахар</t>
  </si>
  <si>
    <t>Соль</t>
  </si>
  <si>
    <t>Потребность для текущего и нижнего уровней</t>
  </si>
  <si>
    <t>Разрыхлитель для теста</t>
  </si>
  <si>
    <t>Лук репчатый</t>
  </si>
  <si>
    <t>Перец</t>
  </si>
  <si>
    <t>Говядина</t>
  </si>
  <si>
    <t>Количество единиц оборудования</t>
  </si>
  <si>
    <t>Количество</t>
  </si>
  <si>
    <t>Режим работы предприятия</t>
  </si>
  <si>
    <t>Количество смен</t>
  </si>
  <si>
    <t>Количество рабочих дней</t>
  </si>
  <si>
    <t>Длительность смены</t>
  </si>
  <si>
    <t>Рассматриваемый период</t>
  </si>
  <si>
    <t>Всего дней</t>
  </si>
  <si>
    <t>Вид оборудования</t>
  </si>
  <si>
    <t>Оборудование 1</t>
  </si>
  <si>
    <t>Оборудование 2</t>
  </si>
  <si>
    <t>Оборудование 3</t>
  </si>
  <si>
    <t>Оборудование 4</t>
  </si>
  <si>
    <t>Оборудование 5</t>
  </si>
  <si>
    <t>Оборудование 6</t>
  </si>
  <si>
    <t>Оборудование 7</t>
  </si>
  <si>
    <t>Количество нерабочих дней</t>
  </si>
  <si>
    <t>Станкоёмкость изготовления изделий</t>
  </si>
  <si>
    <t>Станкоёмкость изготовления, нормо-ч./ед.</t>
  </si>
  <si>
    <t>Расчёт действительного фонда времени работы</t>
  </si>
  <si>
    <t>Количество оборудования</t>
  </si>
  <si>
    <t>Действительный фонд времени единицы оборудования при s-сменном режиме работы</t>
  </si>
  <si>
    <t>Действительный фонд времени оборудования</t>
  </si>
  <si>
    <t>Ремонтный фонд (календарный)</t>
  </si>
  <si>
    <t>Производственная мощность на основе условного изделия</t>
  </si>
  <si>
    <t>Действительный фон 1 шт. оборудования</t>
  </si>
  <si>
    <t>Количество единицы оборудования</t>
  </si>
  <si>
    <t>Пропускная способность</t>
  </si>
  <si>
    <t>Норма времени на изготовление единицы условного изделия</t>
  </si>
  <si>
    <t>Производственаня мощность</t>
  </si>
  <si>
    <t>Потребность в условном изделии</t>
  </si>
  <si>
    <t>Цех 1</t>
  </si>
  <si>
    <t>Цех 2</t>
  </si>
  <si>
    <t>Цех 3</t>
  </si>
  <si>
    <t>Производство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</si>
</sst>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1</xdr:row>
          <xdr:rowOff>19050</xdr:rowOff>
        </xdr:from>
        <xdr:to>
          <xdr:col>9</xdr:col>
          <xdr:colOff>304800</xdr:colOff>
          <xdr:row>28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_________Microsoft_Visio11111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2"/>
  <sheetViews>
    <sheetView workbookViewId="0">
      <selection activeCell="B31" sqref="B31"/>
    </sheetView>
  </sheetViews>
  <sheetFormatPr defaultRowHeight="15" x14ac:dyDescent="0.25"/>
  <cols>
    <col min="1" max="1" width="3.140625" customWidth="1"/>
    <col min="2" max="2" width="66.140625" customWidth="1"/>
  </cols>
  <sheetData>
    <row r="2" spans="1:2" ht="30" x14ac:dyDescent="0.25">
      <c r="A2" s="1"/>
      <c r="B2" s="6" t="s">
        <v>12</v>
      </c>
    </row>
    <row r="3" spans="1:2" x14ac:dyDescent="0.25">
      <c r="A3" s="1"/>
      <c r="B3" s="6"/>
    </row>
    <row r="6" spans="1:2" x14ac:dyDescent="0.25">
      <c r="A6" s="1"/>
      <c r="B6" s="6" t="s">
        <v>33</v>
      </c>
    </row>
    <row r="7" spans="1:2" ht="30" x14ac:dyDescent="0.25">
      <c r="A7" s="1"/>
      <c r="B7" s="6" t="s">
        <v>75</v>
      </c>
    </row>
    <row r="8" spans="1:2" ht="30" x14ac:dyDescent="0.25">
      <c r="A8" s="1"/>
      <c r="B8" s="6" t="s">
        <v>76</v>
      </c>
    </row>
    <row r="9" spans="1:2" ht="30" x14ac:dyDescent="0.25">
      <c r="A9" s="1"/>
      <c r="B9" s="6" t="s">
        <v>77</v>
      </c>
    </row>
    <row r="12" spans="1:2" ht="45" x14ac:dyDescent="0.25">
      <c r="B12" s="25" t="s">
        <v>118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2</xdr:col>
                <xdr:colOff>419100</xdr:colOff>
                <xdr:row>1</xdr:row>
                <xdr:rowOff>19050</xdr:rowOff>
              </from>
              <to>
                <xdr:col>9</xdr:col>
                <xdr:colOff>304800</xdr:colOff>
                <xdr:row>28</xdr:row>
                <xdr:rowOff>133350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1" workbookViewId="0">
      <selection activeCell="L19" sqref="L19"/>
    </sheetView>
  </sheetViews>
  <sheetFormatPr defaultRowHeight="15" x14ac:dyDescent="0.25"/>
  <cols>
    <col min="1" max="1" width="4" customWidth="1"/>
    <col min="2" max="2" width="60.140625" style="5" customWidth="1"/>
    <col min="3" max="3" width="19.42578125" customWidth="1"/>
    <col min="6" max="6" width="41.28515625" customWidth="1"/>
    <col min="7" max="7" width="11.140625" customWidth="1"/>
    <col min="8" max="8" width="18.5703125" customWidth="1"/>
    <col min="9" max="9" width="19.5703125" customWidth="1"/>
    <col min="10" max="10" width="18.28515625" customWidth="1"/>
    <col min="11" max="11" width="23.28515625" customWidth="1"/>
  </cols>
  <sheetData>
    <row r="1" spans="1:13" ht="18.75" customHeight="1" x14ac:dyDescent="0.25"/>
    <row r="2" spans="1:13" x14ac:dyDescent="0.25">
      <c r="A2" t="s">
        <v>0</v>
      </c>
      <c r="B2" s="9" t="s">
        <v>34</v>
      </c>
      <c r="C2" s="10" t="s">
        <v>37</v>
      </c>
      <c r="D2" s="11"/>
      <c r="E2" s="11"/>
      <c r="F2" s="9" t="s">
        <v>60</v>
      </c>
      <c r="G2" s="9"/>
      <c r="H2" s="10" t="s">
        <v>67</v>
      </c>
      <c r="I2" s="11"/>
      <c r="J2" s="11"/>
      <c r="K2" s="11"/>
      <c r="L2" s="11"/>
      <c r="M2" s="11"/>
    </row>
    <row r="3" spans="1:13" x14ac:dyDescent="0.25">
      <c r="B3" s="8" t="s">
        <v>35</v>
      </c>
      <c r="C3" s="4" t="s">
        <v>36</v>
      </c>
      <c r="D3" s="4" t="s">
        <v>4</v>
      </c>
      <c r="E3" s="11"/>
      <c r="F3" s="4" t="s">
        <v>61</v>
      </c>
      <c r="G3" s="4" t="s">
        <v>74</v>
      </c>
      <c r="H3" s="4" t="s">
        <v>62</v>
      </c>
      <c r="I3" s="4" t="s">
        <v>63</v>
      </c>
      <c r="J3" s="4" t="s">
        <v>64</v>
      </c>
      <c r="K3" s="4" t="s">
        <v>71</v>
      </c>
      <c r="L3" s="11"/>
      <c r="M3" s="11"/>
    </row>
    <row r="4" spans="1:13" x14ac:dyDescent="0.25">
      <c r="B4" s="8" t="s">
        <v>17</v>
      </c>
      <c r="C4" s="4">
        <v>0.8</v>
      </c>
      <c r="D4" s="4" t="s">
        <v>5</v>
      </c>
      <c r="E4" s="11"/>
      <c r="F4" s="4" t="s">
        <v>65</v>
      </c>
      <c r="G4" s="4" t="s">
        <v>78</v>
      </c>
      <c r="H4" s="4">
        <v>5</v>
      </c>
      <c r="I4" s="4">
        <v>5</v>
      </c>
      <c r="J4" s="4" t="s">
        <v>69</v>
      </c>
      <c r="K4" s="4" t="s">
        <v>114</v>
      </c>
      <c r="L4" s="11"/>
      <c r="M4" s="11"/>
    </row>
    <row r="5" spans="1:13" x14ac:dyDescent="0.25">
      <c r="B5" s="8" t="s">
        <v>20</v>
      </c>
      <c r="C5" s="4">
        <v>2</v>
      </c>
      <c r="D5" s="4" t="s">
        <v>39</v>
      </c>
      <c r="E5" s="11"/>
      <c r="F5" s="4" t="s">
        <v>68</v>
      </c>
      <c r="G5" s="4" t="s">
        <v>78</v>
      </c>
      <c r="H5" s="4">
        <v>2</v>
      </c>
      <c r="I5" s="4">
        <v>2</v>
      </c>
      <c r="J5" s="4" t="s">
        <v>70</v>
      </c>
      <c r="K5" s="4"/>
      <c r="L5" s="11"/>
      <c r="M5" s="11"/>
    </row>
    <row r="6" spans="1:13" x14ac:dyDescent="0.25">
      <c r="B6" s="8" t="s">
        <v>21</v>
      </c>
      <c r="C6" s="4">
        <v>0.02</v>
      </c>
      <c r="D6" s="4" t="s">
        <v>5</v>
      </c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B7" s="8" t="s">
        <v>40</v>
      </c>
      <c r="C7" s="4">
        <v>1E-3</v>
      </c>
      <c r="D7" s="4" t="s">
        <v>5</v>
      </c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B8" s="8" t="s">
        <v>24</v>
      </c>
      <c r="C8" s="4">
        <v>1E-3</v>
      </c>
      <c r="D8" s="4" t="s">
        <v>5</v>
      </c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B9" s="7"/>
      <c r="C9" s="3"/>
      <c r="D9" s="3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5"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t="s">
        <v>7</v>
      </c>
      <c r="B11" s="9" t="s">
        <v>41</v>
      </c>
      <c r="C11" s="10" t="s">
        <v>37</v>
      </c>
      <c r="D11" s="11"/>
      <c r="E11" s="11"/>
      <c r="F11" s="9" t="s">
        <v>72</v>
      </c>
      <c r="G11" s="9"/>
      <c r="H11" s="10" t="s">
        <v>67</v>
      </c>
      <c r="I11" s="11"/>
      <c r="J11" s="11"/>
      <c r="K11" s="11"/>
      <c r="L11" s="11"/>
      <c r="M11" s="11"/>
    </row>
    <row r="12" spans="1:13" x14ac:dyDescent="0.25">
      <c r="B12" s="8" t="s">
        <v>35</v>
      </c>
      <c r="C12" s="4" t="s">
        <v>36</v>
      </c>
      <c r="D12" s="4" t="s">
        <v>4</v>
      </c>
      <c r="E12" s="11"/>
      <c r="F12" s="4" t="s">
        <v>61</v>
      </c>
      <c r="G12" s="4" t="s">
        <v>74</v>
      </c>
      <c r="H12" s="4" t="s">
        <v>62</v>
      </c>
      <c r="I12" s="4" t="s">
        <v>63</v>
      </c>
      <c r="J12" s="4" t="s">
        <v>64</v>
      </c>
      <c r="K12" s="4" t="s">
        <v>71</v>
      </c>
      <c r="L12" s="11"/>
      <c r="M12" s="11"/>
    </row>
    <row r="13" spans="1:13" x14ac:dyDescent="0.25">
      <c r="B13" s="8" t="s">
        <v>17</v>
      </c>
      <c r="C13" s="4">
        <v>0.6</v>
      </c>
      <c r="D13" s="4" t="s">
        <v>5</v>
      </c>
      <c r="E13" s="11"/>
      <c r="F13" s="4" t="s">
        <v>65</v>
      </c>
      <c r="G13" s="4" t="s">
        <v>78</v>
      </c>
      <c r="H13" s="4">
        <v>5</v>
      </c>
      <c r="I13" s="4">
        <v>5</v>
      </c>
      <c r="J13" s="4" t="s">
        <v>69</v>
      </c>
      <c r="K13" s="4" t="s">
        <v>114</v>
      </c>
      <c r="L13" s="11"/>
      <c r="M13" s="11"/>
    </row>
    <row r="14" spans="1:13" x14ac:dyDescent="0.25">
      <c r="B14" s="8" t="s">
        <v>42</v>
      </c>
      <c r="C14" s="4">
        <v>0.2</v>
      </c>
      <c r="D14" s="4" t="s">
        <v>5</v>
      </c>
      <c r="E14" s="11"/>
      <c r="F14" s="4" t="s">
        <v>68</v>
      </c>
      <c r="G14" s="4" t="s">
        <v>78</v>
      </c>
      <c r="H14" s="4">
        <v>2</v>
      </c>
      <c r="I14" s="4">
        <v>2</v>
      </c>
      <c r="J14" s="4" t="s">
        <v>70</v>
      </c>
      <c r="K14" s="4"/>
      <c r="L14" s="11"/>
      <c r="M14" s="11"/>
    </row>
    <row r="15" spans="1:13" x14ac:dyDescent="0.25">
      <c r="B15" s="8" t="s">
        <v>20</v>
      </c>
      <c r="C15" s="4">
        <v>2</v>
      </c>
      <c r="D15" s="4" t="s">
        <v>39</v>
      </c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B16" s="8" t="s">
        <v>21</v>
      </c>
      <c r="C16" s="4">
        <v>0.02</v>
      </c>
      <c r="D16" s="4" t="s">
        <v>5</v>
      </c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B17" s="8" t="s">
        <v>40</v>
      </c>
      <c r="C17" s="4">
        <v>1E-3</v>
      </c>
      <c r="D17" s="4" t="s">
        <v>5</v>
      </c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B18" s="8" t="s">
        <v>24</v>
      </c>
      <c r="C18" s="4">
        <v>1E-3</v>
      </c>
      <c r="D18" s="4" t="s">
        <v>5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B19" s="7"/>
      <c r="C19" s="3"/>
      <c r="D19" s="3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5">
      <c r="A20" t="s">
        <v>9</v>
      </c>
      <c r="B20" s="9" t="s">
        <v>59</v>
      </c>
      <c r="C20" s="10" t="s">
        <v>37</v>
      </c>
      <c r="D20" s="11"/>
      <c r="E20" s="11"/>
      <c r="F20" s="9" t="s">
        <v>73</v>
      </c>
      <c r="G20" s="9"/>
      <c r="H20" s="10" t="s">
        <v>67</v>
      </c>
      <c r="I20" s="11"/>
      <c r="J20" s="11"/>
      <c r="K20" s="11"/>
      <c r="L20" s="11"/>
      <c r="M20" s="11"/>
    </row>
    <row r="21" spans="1:13" x14ac:dyDescent="0.25">
      <c r="B21" s="8" t="s">
        <v>35</v>
      </c>
      <c r="C21" s="4" t="s">
        <v>36</v>
      </c>
      <c r="D21" s="4" t="s">
        <v>4</v>
      </c>
      <c r="E21" s="11"/>
      <c r="F21" s="4" t="s">
        <v>61</v>
      </c>
      <c r="G21" s="4" t="s">
        <v>74</v>
      </c>
      <c r="H21" s="4" t="s">
        <v>62</v>
      </c>
      <c r="I21" s="4" t="s">
        <v>63</v>
      </c>
      <c r="J21" s="4" t="s">
        <v>64</v>
      </c>
      <c r="K21" s="4" t="s">
        <v>71</v>
      </c>
      <c r="L21" s="11"/>
      <c r="M21" s="11"/>
    </row>
    <row r="22" spans="1:13" x14ac:dyDescent="0.25">
      <c r="B22" s="8" t="s">
        <v>14</v>
      </c>
      <c r="C22" s="4">
        <v>0.6</v>
      </c>
      <c r="D22" s="4" t="s">
        <v>5</v>
      </c>
      <c r="E22" s="11"/>
      <c r="F22" s="4" t="s">
        <v>65</v>
      </c>
      <c r="G22" s="4" t="s">
        <v>78</v>
      </c>
      <c r="H22" s="4">
        <v>4</v>
      </c>
      <c r="I22" s="4">
        <v>4</v>
      </c>
      <c r="J22" s="4" t="s">
        <v>69</v>
      </c>
      <c r="K22" s="4" t="s">
        <v>114</v>
      </c>
      <c r="L22" s="11"/>
      <c r="M22" s="11"/>
    </row>
    <row r="23" spans="1:13" x14ac:dyDescent="0.25">
      <c r="B23" s="8" t="s">
        <v>20</v>
      </c>
      <c r="C23" s="4">
        <v>2</v>
      </c>
      <c r="D23" s="4" t="s">
        <v>39</v>
      </c>
      <c r="E23" s="11"/>
      <c r="F23" s="4" t="s">
        <v>68</v>
      </c>
      <c r="G23" s="4" t="s">
        <v>78</v>
      </c>
      <c r="H23" s="4">
        <v>1.5</v>
      </c>
      <c r="I23" s="4">
        <v>1.5</v>
      </c>
      <c r="J23" s="4" t="s">
        <v>70</v>
      </c>
      <c r="K23" s="4"/>
      <c r="L23" s="11"/>
      <c r="M23" s="11"/>
    </row>
    <row r="24" spans="1:13" x14ac:dyDescent="0.25">
      <c r="B24" s="8" t="s">
        <v>21</v>
      </c>
      <c r="C24" s="4">
        <v>0.02</v>
      </c>
      <c r="D24" s="4" t="s">
        <v>5</v>
      </c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B25" s="8" t="s">
        <v>40</v>
      </c>
      <c r="C25" s="4">
        <v>1E-3</v>
      </c>
      <c r="D25" s="4" t="s">
        <v>5</v>
      </c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B26" s="8" t="s">
        <v>24</v>
      </c>
      <c r="C26" s="4">
        <v>1E-3</v>
      </c>
      <c r="D26" s="4" t="s">
        <v>5</v>
      </c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B27" s="7"/>
      <c r="C27" s="3"/>
      <c r="D27" s="3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A28" t="s">
        <v>30</v>
      </c>
      <c r="B28" s="9" t="s">
        <v>83</v>
      </c>
      <c r="C28" s="10" t="s">
        <v>37</v>
      </c>
      <c r="D28" s="11"/>
      <c r="E28" s="11"/>
      <c r="F28" s="9" t="s">
        <v>84</v>
      </c>
      <c r="G28" s="9"/>
      <c r="H28" s="10" t="s">
        <v>66</v>
      </c>
      <c r="I28" s="11"/>
      <c r="J28" s="11"/>
      <c r="K28" s="11"/>
      <c r="L28" s="11"/>
      <c r="M28" s="11"/>
    </row>
    <row r="29" spans="1:13" x14ac:dyDescent="0.25">
      <c r="B29" s="8" t="s">
        <v>35</v>
      </c>
      <c r="C29" s="4" t="s">
        <v>36</v>
      </c>
      <c r="D29" s="4" t="s">
        <v>4</v>
      </c>
      <c r="E29" s="11"/>
      <c r="F29" s="4" t="s">
        <v>61</v>
      </c>
      <c r="G29" s="4" t="s">
        <v>74</v>
      </c>
      <c r="H29" s="4" t="s">
        <v>62</v>
      </c>
      <c r="I29" s="4" t="s">
        <v>63</v>
      </c>
      <c r="J29" s="4" t="s">
        <v>64</v>
      </c>
      <c r="K29" s="4" t="s">
        <v>71</v>
      </c>
      <c r="L29" s="11"/>
      <c r="M29" s="11"/>
    </row>
    <row r="30" spans="1:13" x14ac:dyDescent="0.25">
      <c r="B30" s="8" t="s">
        <v>23</v>
      </c>
      <c r="C30" s="4">
        <v>0.9</v>
      </c>
      <c r="D30" s="4" t="s">
        <v>5</v>
      </c>
      <c r="E30" s="11"/>
      <c r="F30" s="4" t="s">
        <v>79</v>
      </c>
      <c r="G30" s="4" t="s">
        <v>80</v>
      </c>
      <c r="H30" s="4">
        <v>2</v>
      </c>
      <c r="I30" s="4">
        <v>2</v>
      </c>
      <c r="J30" s="4" t="s">
        <v>81</v>
      </c>
      <c r="K30" s="4" t="s">
        <v>114</v>
      </c>
      <c r="L30" s="11"/>
      <c r="M30" s="11"/>
    </row>
    <row r="31" spans="1:13" x14ac:dyDescent="0.25">
      <c r="B31" s="8" t="s">
        <v>20</v>
      </c>
      <c r="C31" s="4">
        <v>1</v>
      </c>
      <c r="D31" s="4" t="s">
        <v>39</v>
      </c>
      <c r="E31" s="11"/>
      <c r="F31" s="4"/>
      <c r="G31" s="4"/>
      <c r="H31" s="4"/>
      <c r="I31" s="4"/>
      <c r="J31" s="4"/>
      <c r="K31" s="4"/>
      <c r="L31" s="11"/>
      <c r="M31" s="11"/>
    </row>
    <row r="32" spans="1:13" x14ac:dyDescent="0.25">
      <c r="B32" s="8" t="s">
        <v>44</v>
      </c>
      <c r="C32" s="4">
        <v>0.02</v>
      </c>
      <c r="D32" s="4" t="s">
        <v>5</v>
      </c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B33" s="8" t="s">
        <v>24</v>
      </c>
      <c r="C33" s="4">
        <v>2E-3</v>
      </c>
      <c r="D33" s="4" t="s">
        <v>5</v>
      </c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B34" s="8" t="s">
        <v>25</v>
      </c>
      <c r="C34" s="4">
        <v>3.0000000000000001E-3</v>
      </c>
      <c r="D34" s="4" t="s">
        <v>5</v>
      </c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30" x14ac:dyDescent="0.25">
      <c r="A35" t="s">
        <v>31</v>
      </c>
      <c r="B35" s="9" t="s">
        <v>45</v>
      </c>
      <c r="C35" s="10" t="s">
        <v>37</v>
      </c>
      <c r="D35" s="11"/>
      <c r="E35" s="11"/>
      <c r="F35" s="9" t="s">
        <v>86</v>
      </c>
      <c r="G35" s="9"/>
      <c r="H35" s="10" t="s">
        <v>88</v>
      </c>
      <c r="I35" s="11"/>
      <c r="J35" s="11"/>
      <c r="K35" s="11"/>
      <c r="L35" s="11"/>
      <c r="M35" s="11"/>
    </row>
    <row r="36" spans="1:13" x14ac:dyDescent="0.25">
      <c r="B36" s="8" t="s">
        <v>35</v>
      </c>
      <c r="C36" s="4" t="s">
        <v>36</v>
      </c>
      <c r="D36" s="4" t="s">
        <v>4</v>
      </c>
      <c r="E36" s="11"/>
      <c r="F36" s="4" t="s">
        <v>61</v>
      </c>
      <c r="G36" s="4" t="s">
        <v>74</v>
      </c>
      <c r="H36" s="4" t="s">
        <v>62</v>
      </c>
      <c r="I36" s="4" t="s">
        <v>63</v>
      </c>
      <c r="J36" s="4" t="s">
        <v>64</v>
      </c>
      <c r="K36" s="4" t="s">
        <v>71</v>
      </c>
      <c r="L36" s="11"/>
      <c r="M36" s="11"/>
    </row>
    <row r="37" spans="1:13" x14ac:dyDescent="0.25">
      <c r="B37" s="8" t="s">
        <v>46</v>
      </c>
      <c r="C37" s="4">
        <v>0.7</v>
      </c>
      <c r="D37" s="4" t="s">
        <v>5</v>
      </c>
      <c r="E37" s="11"/>
      <c r="F37" s="4" t="s">
        <v>87</v>
      </c>
      <c r="G37" s="4" t="s">
        <v>89</v>
      </c>
      <c r="H37" s="4">
        <v>0.5</v>
      </c>
      <c r="I37" s="4">
        <v>0.5</v>
      </c>
      <c r="J37" s="4" t="s">
        <v>90</v>
      </c>
      <c r="K37" s="4" t="s">
        <v>94</v>
      </c>
      <c r="L37" s="11"/>
      <c r="M37" s="11"/>
    </row>
    <row r="38" spans="1:13" x14ac:dyDescent="0.25">
      <c r="B38" s="8" t="s">
        <v>93</v>
      </c>
      <c r="C38" s="4">
        <v>0.3</v>
      </c>
      <c r="D38" s="4" t="s">
        <v>47</v>
      </c>
      <c r="E38" s="11"/>
      <c r="F38" s="4" t="s">
        <v>91</v>
      </c>
      <c r="G38" s="4" t="s">
        <v>89</v>
      </c>
      <c r="H38" s="4"/>
      <c r="I38" s="4">
        <v>3</v>
      </c>
      <c r="J38" s="4" t="s">
        <v>92</v>
      </c>
      <c r="K38" s="4"/>
      <c r="L38" s="11"/>
      <c r="M38" s="11"/>
    </row>
    <row r="39" spans="1:13" x14ac:dyDescent="0.25"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ht="30" x14ac:dyDescent="0.25">
      <c r="A40" t="s">
        <v>32</v>
      </c>
      <c r="B40" s="9" t="s">
        <v>48</v>
      </c>
      <c r="C40" s="10" t="s">
        <v>37</v>
      </c>
      <c r="D40" s="11"/>
      <c r="E40" s="11"/>
      <c r="F40" s="9" t="s">
        <v>95</v>
      </c>
      <c r="G40" s="9"/>
      <c r="H40" s="10" t="s">
        <v>88</v>
      </c>
      <c r="I40" s="11"/>
      <c r="J40" s="11"/>
      <c r="K40" s="11"/>
      <c r="L40" s="11"/>
      <c r="M40" s="11"/>
    </row>
    <row r="41" spans="1:13" x14ac:dyDescent="0.25">
      <c r="B41" s="8" t="s">
        <v>35</v>
      </c>
      <c r="C41" s="4" t="s">
        <v>36</v>
      </c>
      <c r="D41" s="4" t="s">
        <v>4</v>
      </c>
      <c r="E41" s="11"/>
      <c r="F41" s="4" t="s">
        <v>61</v>
      </c>
      <c r="G41" s="4" t="s">
        <v>74</v>
      </c>
      <c r="H41" s="4" t="s">
        <v>62</v>
      </c>
      <c r="I41" s="4" t="s">
        <v>63</v>
      </c>
      <c r="J41" s="4" t="s">
        <v>64</v>
      </c>
      <c r="K41" s="4" t="s">
        <v>71</v>
      </c>
      <c r="L41" s="11"/>
      <c r="M41" s="11"/>
    </row>
    <row r="42" spans="1:13" x14ac:dyDescent="0.25">
      <c r="B42" s="8" t="s">
        <v>49</v>
      </c>
      <c r="C42" s="4">
        <v>0.7</v>
      </c>
      <c r="D42" s="4" t="s">
        <v>5</v>
      </c>
      <c r="E42" s="11"/>
      <c r="F42" s="4" t="s">
        <v>87</v>
      </c>
      <c r="G42" s="4" t="s">
        <v>89</v>
      </c>
      <c r="H42" s="4">
        <v>0.5</v>
      </c>
      <c r="I42" s="4">
        <v>0.5</v>
      </c>
      <c r="J42" s="4" t="s">
        <v>90</v>
      </c>
      <c r="K42" s="4" t="s">
        <v>96</v>
      </c>
      <c r="L42" s="11"/>
      <c r="M42" s="11"/>
    </row>
    <row r="43" spans="1:13" x14ac:dyDescent="0.25">
      <c r="B43" s="8" t="s">
        <v>85</v>
      </c>
      <c r="C43" s="4">
        <v>0.3</v>
      </c>
      <c r="D43" s="4" t="s">
        <v>47</v>
      </c>
      <c r="E43" s="11"/>
      <c r="F43" s="4" t="s">
        <v>91</v>
      </c>
      <c r="G43" s="4" t="s">
        <v>89</v>
      </c>
      <c r="H43" s="4"/>
      <c r="I43" s="4">
        <v>3</v>
      </c>
      <c r="J43" s="4" t="s">
        <v>92</v>
      </c>
      <c r="K43" s="4"/>
      <c r="L43" s="11"/>
      <c r="M43" s="11"/>
    </row>
    <row r="44" spans="1:13" x14ac:dyDescent="0.25"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ht="30" x14ac:dyDescent="0.25">
      <c r="A45" t="s">
        <v>120</v>
      </c>
      <c r="B45" s="9" t="s">
        <v>50</v>
      </c>
      <c r="C45" s="10" t="s">
        <v>37</v>
      </c>
      <c r="D45" s="11"/>
      <c r="E45" s="11"/>
      <c r="F45" s="9" t="s">
        <v>97</v>
      </c>
      <c r="G45" s="9"/>
      <c r="H45" s="10" t="s">
        <v>88</v>
      </c>
      <c r="I45" s="11"/>
      <c r="J45" s="11"/>
      <c r="K45" s="11"/>
      <c r="L45" s="11"/>
      <c r="M45" s="11"/>
    </row>
    <row r="46" spans="1:13" x14ac:dyDescent="0.25">
      <c r="B46" s="8" t="s">
        <v>35</v>
      </c>
      <c r="C46" s="4" t="s">
        <v>36</v>
      </c>
      <c r="D46" s="4" t="s">
        <v>4</v>
      </c>
      <c r="E46" s="11"/>
      <c r="F46" s="4" t="s">
        <v>61</v>
      </c>
      <c r="G46" s="4" t="s">
        <v>74</v>
      </c>
      <c r="H46" s="4" t="s">
        <v>62</v>
      </c>
      <c r="I46" s="4" t="s">
        <v>63</v>
      </c>
      <c r="J46" s="4" t="s">
        <v>64</v>
      </c>
      <c r="K46" s="4" t="s">
        <v>71</v>
      </c>
      <c r="L46" s="11"/>
      <c r="M46" s="11"/>
    </row>
    <row r="47" spans="1:13" x14ac:dyDescent="0.25">
      <c r="B47" s="8" t="s">
        <v>54</v>
      </c>
      <c r="C47" s="4">
        <v>0.8</v>
      </c>
      <c r="D47" s="4" t="s">
        <v>5</v>
      </c>
      <c r="E47" s="11"/>
      <c r="F47" s="4" t="s">
        <v>98</v>
      </c>
      <c r="G47" s="4" t="s">
        <v>89</v>
      </c>
      <c r="H47" s="4">
        <v>1</v>
      </c>
      <c r="I47" s="4">
        <v>1</v>
      </c>
      <c r="J47" s="4" t="s">
        <v>90</v>
      </c>
      <c r="K47" s="4" t="s">
        <v>99</v>
      </c>
      <c r="L47" s="11"/>
      <c r="M47" s="11"/>
    </row>
    <row r="48" spans="1:13" x14ac:dyDescent="0.25">
      <c r="B48" s="8" t="s">
        <v>51</v>
      </c>
      <c r="C48" s="4">
        <v>0.2</v>
      </c>
      <c r="D48" s="4" t="s">
        <v>47</v>
      </c>
      <c r="E48" s="11"/>
      <c r="F48" s="4" t="s">
        <v>100</v>
      </c>
      <c r="G48" s="4" t="s">
        <v>89</v>
      </c>
      <c r="H48" s="4">
        <v>0.5</v>
      </c>
      <c r="I48" s="4"/>
      <c r="J48" s="4"/>
      <c r="K48" s="4" t="s">
        <v>102</v>
      </c>
      <c r="L48" s="11"/>
      <c r="M48" s="11"/>
    </row>
    <row r="49" spans="1:13" x14ac:dyDescent="0.25">
      <c r="B49" s="8" t="s">
        <v>52</v>
      </c>
      <c r="C49" s="4">
        <v>0.2</v>
      </c>
      <c r="D49" s="4" t="s">
        <v>5</v>
      </c>
      <c r="E49" s="11"/>
      <c r="F49" s="4" t="s">
        <v>101</v>
      </c>
      <c r="G49" s="4" t="s">
        <v>89</v>
      </c>
      <c r="H49" s="4"/>
      <c r="I49" s="4">
        <v>3</v>
      </c>
      <c r="J49" s="4" t="s">
        <v>92</v>
      </c>
      <c r="K49" s="4"/>
      <c r="L49" s="11"/>
      <c r="M49" s="11"/>
    </row>
    <row r="50" spans="1:13" x14ac:dyDescent="0.25">
      <c r="B50" s="8" t="s">
        <v>53</v>
      </c>
      <c r="C50" s="4">
        <v>0.05</v>
      </c>
      <c r="D50" s="4" t="s">
        <v>5</v>
      </c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t="s">
        <v>38</v>
      </c>
      <c r="B52" s="9" t="s">
        <v>82</v>
      </c>
      <c r="C52" s="10" t="s">
        <v>37</v>
      </c>
      <c r="D52" s="11"/>
      <c r="E52" s="11"/>
      <c r="F52" s="9" t="s">
        <v>103</v>
      </c>
      <c r="G52" s="9"/>
      <c r="H52" s="10" t="s">
        <v>88</v>
      </c>
      <c r="I52" s="11"/>
      <c r="J52" s="11"/>
      <c r="K52" s="11"/>
      <c r="L52" s="11"/>
      <c r="M52" s="11"/>
    </row>
    <row r="53" spans="1:13" x14ac:dyDescent="0.25">
      <c r="B53" s="8" t="s">
        <v>35</v>
      </c>
      <c r="C53" s="4" t="s">
        <v>36</v>
      </c>
      <c r="D53" s="4" t="s">
        <v>4</v>
      </c>
      <c r="E53" s="11"/>
      <c r="F53" s="4" t="s">
        <v>61</v>
      </c>
      <c r="G53" s="4" t="s">
        <v>74</v>
      </c>
      <c r="H53" s="4" t="s">
        <v>62</v>
      </c>
      <c r="I53" s="4" t="s">
        <v>63</v>
      </c>
      <c r="J53" s="4" t="s">
        <v>64</v>
      </c>
      <c r="K53" s="4" t="s">
        <v>71</v>
      </c>
      <c r="L53" s="11"/>
      <c r="M53" s="11"/>
    </row>
    <row r="54" spans="1:13" x14ac:dyDescent="0.25">
      <c r="B54" s="8" t="s">
        <v>85</v>
      </c>
      <c r="C54" s="4">
        <v>0.8</v>
      </c>
      <c r="D54" s="4" t="s">
        <v>5</v>
      </c>
      <c r="E54" s="11"/>
      <c r="F54" s="4" t="s">
        <v>104</v>
      </c>
      <c r="G54" s="4" t="s">
        <v>89</v>
      </c>
      <c r="H54" s="4">
        <v>1</v>
      </c>
      <c r="I54" s="4">
        <v>1</v>
      </c>
      <c r="J54" s="4" t="s">
        <v>106</v>
      </c>
      <c r="K54" s="4" t="s">
        <v>105</v>
      </c>
      <c r="L54" s="11"/>
      <c r="M54" s="11"/>
    </row>
    <row r="55" spans="1:13" x14ac:dyDescent="0.25">
      <c r="B55" s="8" t="s">
        <v>51</v>
      </c>
      <c r="C55" s="4">
        <v>0.2</v>
      </c>
      <c r="D55" s="4" t="s">
        <v>47</v>
      </c>
      <c r="E55" s="11"/>
      <c r="F55" s="4"/>
      <c r="G55" s="4"/>
      <c r="H55" s="4"/>
      <c r="I55" s="4"/>
      <c r="J55" s="4"/>
      <c r="K55" s="4"/>
      <c r="L55" s="11"/>
      <c r="M55" s="11"/>
    </row>
    <row r="56" spans="1:13" x14ac:dyDescent="0.25">
      <c r="B56" s="12"/>
      <c r="C56" s="11"/>
      <c r="D56" s="11"/>
      <c r="E56" s="11"/>
      <c r="F56" s="4"/>
      <c r="G56" s="4"/>
      <c r="H56" s="4"/>
      <c r="I56" s="4"/>
      <c r="J56" s="4"/>
      <c r="K56" s="4"/>
      <c r="L56" s="11"/>
      <c r="M56" s="11"/>
    </row>
    <row r="57" spans="1:13" ht="30" x14ac:dyDescent="0.25">
      <c r="A57" t="s">
        <v>43</v>
      </c>
      <c r="B57" s="9" t="s">
        <v>55</v>
      </c>
      <c r="C57" s="10" t="s">
        <v>37</v>
      </c>
      <c r="D57" s="11"/>
      <c r="E57" s="11"/>
      <c r="F57" s="9" t="s">
        <v>107</v>
      </c>
      <c r="G57" s="9"/>
      <c r="H57" s="10" t="s">
        <v>88</v>
      </c>
      <c r="I57" s="11"/>
      <c r="J57" s="11"/>
      <c r="K57" s="11"/>
      <c r="L57" s="11"/>
      <c r="M57" s="11"/>
    </row>
    <row r="58" spans="1:13" x14ac:dyDescent="0.25">
      <c r="B58" s="8" t="s">
        <v>35</v>
      </c>
      <c r="C58" s="4" t="s">
        <v>36</v>
      </c>
      <c r="D58" s="4" t="s">
        <v>4</v>
      </c>
      <c r="E58" s="11"/>
      <c r="F58" s="4" t="s">
        <v>61</v>
      </c>
      <c r="G58" s="4" t="s">
        <v>74</v>
      </c>
      <c r="H58" s="4" t="s">
        <v>62</v>
      </c>
      <c r="I58" s="4" t="s">
        <v>63</v>
      </c>
      <c r="J58" s="4" t="s">
        <v>64</v>
      </c>
      <c r="K58" s="4" t="s">
        <v>71</v>
      </c>
      <c r="L58" s="11"/>
      <c r="M58" s="11"/>
    </row>
    <row r="59" spans="1:13" x14ac:dyDescent="0.25">
      <c r="B59" s="8" t="s">
        <v>56</v>
      </c>
      <c r="C59" s="4">
        <v>0.8</v>
      </c>
      <c r="D59" s="4" t="s">
        <v>5</v>
      </c>
      <c r="E59" s="11"/>
      <c r="F59" s="4" t="s">
        <v>108</v>
      </c>
      <c r="G59" s="4" t="s">
        <v>89</v>
      </c>
      <c r="H59" s="4">
        <v>2</v>
      </c>
      <c r="I59" s="4">
        <v>2</v>
      </c>
      <c r="J59" s="4" t="s">
        <v>109</v>
      </c>
      <c r="K59" s="4" t="s">
        <v>110</v>
      </c>
      <c r="L59" s="11"/>
      <c r="M59" s="11"/>
    </row>
    <row r="60" spans="1:13" x14ac:dyDescent="0.25">
      <c r="B60" s="8" t="s">
        <v>57</v>
      </c>
      <c r="C60" s="4">
        <v>0.2</v>
      </c>
      <c r="D60" s="4" t="s">
        <v>47</v>
      </c>
      <c r="E60" s="11"/>
      <c r="F60" s="4" t="s">
        <v>111</v>
      </c>
      <c r="G60" s="4" t="s">
        <v>89</v>
      </c>
      <c r="H60" s="4">
        <v>2</v>
      </c>
      <c r="I60" s="4">
        <v>2</v>
      </c>
      <c r="J60" s="4" t="s">
        <v>109</v>
      </c>
      <c r="K60" s="4" t="s">
        <v>112</v>
      </c>
      <c r="L60" s="11"/>
      <c r="M60" s="11"/>
    </row>
    <row r="61" spans="1:13" x14ac:dyDescent="0.25">
      <c r="B61" s="8" t="s">
        <v>58</v>
      </c>
      <c r="C61" s="4">
        <v>0.2</v>
      </c>
      <c r="D61" s="4" t="s">
        <v>5</v>
      </c>
      <c r="E61" s="11"/>
      <c r="F61" s="4"/>
      <c r="G61" s="4"/>
      <c r="H61" s="4"/>
      <c r="I61" s="4"/>
      <c r="J61" s="4"/>
      <c r="K61" s="4"/>
      <c r="L61" s="11"/>
      <c r="M61" s="11"/>
    </row>
    <row r="62" spans="1:13" x14ac:dyDescent="0.25">
      <c r="B62" s="8" t="s">
        <v>53</v>
      </c>
      <c r="C62" s="4">
        <v>0.05</v>
      </c>
      <c r="D62" s="4" t="s">
        <v>5</v>
      </c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25">
      <c r="B63" s="8" t="s">
        <v>112</v>
      </c>
      <c r="C63" s="4">
        <v>0.2</v>
      </c>
      <c r="D63" s="4" t="s">
        <v>113</v>
      </c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2:13" x14ac:dyDescent="0.25"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E11" sqref="E11"/>
    </sheetView>
  </sheetViews>
  <sheetFormatPr defaultRowHeight="15" x14ac:dyDescent="0.25"/>
  <cols>
    <col min="1" max="1" width="3.7109375" customWidth="1"/>
    <col min="2" max="2" width="66.140625" customWidth="1"/>
  </cols>
  <sheetData>
    <row r="2" spans="1:4" x14ac:dyDescent="0.25">
      <c r="A2" s="13" t="s">
        <v>0</v>
      </c>
      <c r="B2" s="14" t="s">
        <v>1</v>
      </c>
      <c r="C2" s="13" t="s">
        <v>3</v>
      </c>
      <c r="D2" s="13" t="s">
        <v>4</v>
      </c>
    </row>
    <row r="3" spans="1:4" x14ac:dyDescent="0.25">
      <c r="A3" s="13"/>
      <c r="B3" s="15" t="s">
        <v>2</v>
      </c>
      <c r="C3" s="13">
        <v>20</v>
      </c>
      <c r="D3" s="13" t="s">
        <v>5</v>
      </c>
    </row>
    <row r="4" spans="1:4" x14ac:dyDescent="0.25">
      <c r="A4" s="13"/>
      <c r="B4" s="15" t="s">
        <v>6</v>
      </c>
      <c r="C4" s="13">
        <v>50</v>
      </c>
      <c r="D4" s="13" t="s">
        <v>5</v>
      </c>
    </row>
    <row r="5" spans="1:4" x14ac:dyDescent="0.25">
      <c r="A5" s="13"/>
      <c r="B5" s="15" t="s">
        <v>119</v>
      </c>
      <c r="C5" s="13">
        <v>10</v>
      </c>
      <c r="D5" s="13" t="s">
        <v>5</v>
      </c>
    </row>
    <row r="6" spans="1:4" x14ac:dyDescent="0.25">
      <c r="A6" s="16"/>
      <c r="B6" s="17"/>
      <c r="C6" s="16"/>
      <c r="D6" s="16"/>
    </row>
    <row r="7" spans="1:4" x14ac:dyDescent="0.25">
      <c r="A7" s="13" t="s">
        <v>7</v>
      </c>
      <c r="B7" s="14" t="s">
        <v>8</v>
      </c>
      <c r="C7" s="13"/>
      <c r="D7" s="13"/>
    </row>
    <row r="8" spans="1:4" ht="30" x14ac:dyDescent="0.25">
      <c r="A8" s="13"/>
      <c r="B8" s="15" t="s">
        <v>16</v>
      </c>
      <c r="C8" s="13">
        <v>20</v>
      </c>
      <c r="D8" s="13"/>
    </row>
    <row r="9" spans="1:4" x14ac:dyDescent="0.25">
      <c r="B9" s="5"/>
    </row>
    <row r="10" spans="1:4" x14ac:dyDescent="0.25">
      <c r="A10" s="18" t="s">
        <v>9</v>
      </c>
      <c r="B10" s="19" t="s">
        <v>11</v>
      </c>
      <c r="C10" s="18"/>
      <c r="D10" s="18"/>
    </row>
    <row r="11" spans="1:4" x14ac:dyDescent="0.25">
      <c r="A11" s="18"/>
      <c r="B11" s="20" t="s">
        <v>13</v>
      </c>
      <c r="C11" s="18">
        <v>60</v>
      </c>
      <c r="D11" s="18" t="s">
        <v>5</v>
      </c>
    </row>
    <row r="12" spans="1:4" x14ac:dyDescent="0.25">
      <c r="A12" s="18"/>
      <c r="B12" s="20" t="s">
        <v>121</v>
      </c>
      <c r="C12" s="18">
        <v>5</v>
      </c>
      <c r="D12" s="18" t="s">
        <v>5</v>
      </c>
    </row>
    <row r="13" spans="1:4" x14ac:dyDescent="0.25">
      <c r="A13" s="18"/>
      <c r="B13" s="20" t="s">
        <v>122</v>
      </c>
      <c r="C13" s="18">
        <v>60</v>
      </c>
      <c r="D13" s="18" t="s">
        <v>5</v>
      </c>
    </row>
    <row r="14" spans="1:4" x14ac:dyDescent="0.25">
      <c r="A14" s="21"/>
      <c r="B14" s="22"/>
      <c r="C14" s="21"/>
      <c r="D14" s="21"/>
    </row>
    <row r="15" spans="1:4" x14ac:dyDescent="0.25">
      <c r="A15" s="18" t="s">
        <v>30</v>
      </c>
      <c r="B15" s="19" t="s">
        <v>15</v>
      </c>
      <c r="C15" s="18"/>
      <c r="D15" s="18"/>
    </row>
    <row r="16" spans="1:4" ht="30" x14ac:dyDescent="0.25">
      <c r="A16" s="18"/>
      <c r="B16" s="20" t="s">
        <v>16</v>
      </c>
      <c r="C16" s="18">
        <v>20</v>
      </c>
      <c r="D16" s="18"/>
    </row>
    <row r="17" spans="1:4" x14ac:dyDescent="0.25">
      <c r="B17" s="5"/>
    </row>
    <row r="18" spans="1:4" x14ac:dyDescent="0.25">
      <c r="A18" s="23" t="s">
        <v>31</v>
      </c>
      <c r="B18" s="24" t="s">
        <v>10</v>
      </c>
      <c r="C18" s="23"/>
      <c r="D18" s="23"/>
    </row>
    <row r="19" spans="1:4" x14ac:dyDescent="0.25">
      <c r="A19" s="23"/>
      <c r="B19" s="25" t="s">
        <v>17</v>
      </c>
      <c r="C19" s="23">
        <v>60</v>
      </c>
      <c r="D19" s="23" t="s">
        <v>5</v>
      </c>
    </row>
    <row r="20" spans="1:4" x14ac:dyDescent="0.25">
      <c r="A20" s="23"/>
      <c r="B20" s="25" t="s">
        <v>18</v>
      </c>
      <c r="C20" s="23">
        <v>2</v>
      </c>
      <c r="D20" s="23" t="s">
        <v>5</v>
      </c>
    </row>
    <row r="21" spans="1:4" x14ac:dyDescent="0.25">
      <c r="A21" s="23"/>
      <c r="B21" s="25" t="s">
        <v>19</v>
      </c>
      <c r="C21" s="23">
        <v>70</v>
      </c>
      <c r="D21" s="23" t="s">
        <v>5</v>
      </c>
    </row>
    <row r="22" spans="1:4" x14ac:dyDescent="0.25">
      <c r="A22" s="23"/>
      <c r="B22" s="25" t="s">
        <v>20</v>
      </c>
      <c r="C22" s="23">
        <v>80</v>
      </c>
      <c r="D22" s="23" t="s">
        <v>28</v>
      </c>
    </row>
    <row r="23" spans="1:4" x14ac:dyDescent="0.25">
      <c r="A23" s="23"/>
      <c r="B23" s="25" t="s">
        <v>21</v>
      </c>
      <c r="C23" s="23">
        <v>10</v>
      </c>
      <c r="D23" s="23" t="s">
        <v>5</v>
      </c>
    </row>
    <row r="24" spans="1:4" x14ac:dyDescent="0.25">
      <c r="A24" s="23"/>
      <c r="B24" s="25" t="s">
        <v>22</v>
      </c>
      <c r="C24" s="23">
        <v>2</v>
      </c>
      <c r="D24" s="23" t="s">
        <v>5</v>
      </c>
    </row>
    <row r="25" spans="1:4" x14ac:dyDescent="0.25">
      <c r="A25" s="23"/>
      <c r="B25" s="25" t="s">
        <v>23</v>
      </c>
      <c r="C25" s="23">
        <v>50</v>
      </c>
      <c r="D25" s="23" t="s">
        <v>5</v>
      </c>
    </row>
    <row r="26" spans="1:4" x14ac:dyDescent="0.25">
      <c r="A26" s="23"/>
      <c r="B26" s="25" t="s">
        <v>24</v>
      </c>
      <c r="C26" s="23">
        <v>10</v>
      </c>
      <c r="D26" s="23" t="s">
        <v>5</v>
      </c>
    </row>
    <row r="27" spans="1:4" x14ac:dyDescent="0.25">
      <c r="A27" s="23"/>
      <c r="B27" s="25" t="s">
        <v>25</v>
      </c>
      <c r="C27" s="23">
        <v>0.1</v>
      </c>
      <c r="D27" s="23" t="s">
        <v>5</v>
      </c>
    </row>
    <row r="28" spans="1:4" x14ac:dyDescent="0.25">
      <c r="A28" s="23"/>
      <c r="B28" s="25" t="s">
        <v>26</v>
      </c>
      <c r="C28" s="23">
        <v>20</v>
      </c>
      <c r="D28" s="23" t="s">
        <v>5</v>
      </c>
    </row>
    <row r="29" spans="1:4" x14ac:dyDescent="0.25">
      <c r="A29" s="23"/>
      <c r="B29" s="25" t="s">
        <v>27</v>
      </c>
      <c r="C29" s="23">
        <v>5</v>
      </c>
      <c r="D29" s="23" t="s">
        <v>5</v>
      </c>
    </row>
    <row r="30" spans="1:4" x14ac:dyDescent="0.25">
      <c r="A30" s="26"/>
      <c r="B30" s="27"/>
      <c r="C30" s="26"/>
      <c r="D30" s="26"/>
    </row>
    <row r="31" spans="1:4" x14ac:dyDescent="0.25">
      <c r="A31" s="23" t="s">
        <v>32</v>
      </c>
      <c r="B31" s="24" t="s">
        <v>29</v>
      </c>
      <c r="C31" s="23"/>
      <c r="D31" s="23"/>
    </row>
    <row r="32" spans="1:4" ht="30" x14ac:dyDescent="0.25">
      <c r="A32" s="23"/>
      <c r="B32" s="25" t="s">
        <v>16</v>
      </c>
      <c r="C32" s="23">
        <v>20</v>
      </c>
      <c r="D3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6" sqref="C6"/>
    </sheetView>
  </sheetViews>
  <sheetFormatPr defaultRowHeight="15" x14ac:dyDescent="0.25"/>
  <cols>
    <col min="1" max="1" width="3" customWidth="1"/>
    <col min="2" max="2" width="56.85546875" customWidth="1"/>
  </cols>
  <sheetData>
    <row r="3" spans="2:4" x14ac:dyDescent="0.25">
      <c r="B3" s="2" t="s">
        <v>115</v>
      </c>
      <c r="C3" s="1"/>
      <c r="D3" s="1"/>
    </row>
    <row r="4" spans="2:4" x14ac:dyDescent="0.25">
      <c r="B4" s="1" t="s">
        <v>116</v>
      </c>
      <c r="C4" s="1">
        <v>120</v>
      </c>
      <c r="D4" s="1" t="s">
        <v>47</v>
      </c>
    </row>
    <row r="5" spans="2:4" x14ac:dyDescent="0.25">
      <c r="B5" s="1" t="s">
        <v>85</v>
      </c>
      <c r="C5" s="1">
        <v>90</v>
      </c>
      <c r="D5" s="1" t="s">
        <v>47</v>
      </c>
    </row>
    <row r="6" spans="2:4" x14ac:dyDescent="0.25">
      <c r="B6" s="1" t="s">
        <v>54</v>
      </c>
      <c r="C6" s="1">
        <v>200</v>
      </c>
      <c r="D6" s="1" t="s">
        <v>47</v>
      </c>
    </row>
    <row r="7" spans="2:4" x14ac:dyDescent="0.25">
      <c r="B7" s="1" t="s">
        <v>117</v>
      </c>
      <c r="C7" s="1">
        <v>150</v>
      </c>
      <c r="D7" s="1" t="s">
        <v>47</v>
      </c>
    </row>
    <row r="8" spans="2:4" x14ac:dyDescent="0.25">
      <c r="B8" s="1" t="s">
        <v>57</v>
      </c>
      <c r="C8" s="1">
        <v>30</v>
      </c>
      <c r="D8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9"/>
  <sheetViews>
    <sheetView workbookViewId="0">
      <selection activeCell="B8" sqref="B8"/>
    </sheetView>
  </sheetViews>
  <sheetFormatPr defaultRowHeight="15" x14ac:dyDescent="0.25"/>
  <cols>
    <col min="2" max="2" width="29.5703125" customWidth="1"/>
    <col min="3" max="3" width="25" customWidth="1"/>
    <col min="4" max="4" width="23.28515625" customWidth="1"/>
    <col min="5" max="5" width="21.85546875" customWidth="1"/>
    <col min="6" max="6" width="39.85546875" customWidth="1"/>
    <col min="7" max="7" width="46.140625" customWidth="1"/>
    <col min="8" max="8" width="26.140625" customWidth="1"/>
    <col min="9" max="9" width="28.7109375" customWidth="1"/>
  </cols>
  <sheetData>
    <row r="3" spans="2:9" x14ac:dyDescent="0.25">
      <c r="B3" t="s">
        <v>129</v>
      </c>
    </row>
    <row r="5" spans="2:9" x14ac:dyDescent="0.25">
      <c r="B5" t="s">
        <v>125</v>
      </c>
      <c r="C5" t="s">
        <v>126</v>
      </c>
      <c r="D5" t="s">
        <v>124</v>
      </c>
      <c r="E5" t="s">
        <v>127</v>
      </c>
      <c r="F5" t="s">
        <v>128</v>
      </c>
      <c r="G5" t="s">
        <v>123</v>
      </c>
    </row>
    <row r="6" spans="2:9" x14ac:dyDescent="0.25">
      <c r="B6" t="str">
        <f>ЗаказыКлиентов!B4</f>
        <v>Пельмени домашние</v>
      </c>
      <c r="C6">
        <f>ЗаказыКлиентов!C4</f>
        <v>120</v>
      </c>
      <c r="D6">
        <f>СкладОстатки!C5</f>
        <v>10</v>
      </c>
      <c r="E6">
        <f>(C6*СкладОстатки!C8)/100</f>
        <v>24</v>
      </c>
      <c r="F6">
        <f>C6+E6-D6</f>
        <v>134</v>
      </c>
      <c r="G6" t="s">
        <v>5</v>
      </c>
    </row>
    <row r="7" spans="2:9" x14ac:dyDescent="0.25">
      <c r="B7" t="str">
        <f>ЗаказыКлиентов!B7</f>
        <v>Цыпленок фаршированный</v>
      </c>
      <c r="C7">
        <f>ЗаказыКлиентов!C7</f>
        <v>150</v>
      </c>
      <c r="D7">
        <f>СкладОстатки!C4</f>
        <v>50</v>
      </c>
      <c r="E7">
        <f>(C7*СкладОстатки!C8)/100</f>
        <v>30</v>
      </c>
      <c r="F7">
        <f>C7+E7-D7</f>
        <v>130</v>
      </c>
      <c r="G7" t="s">
        <v>5</v>
      </c>
    </row>
    <row r="12" spans="2:9" x14ac:dyDescent="0.25">
      <c r="B12" t="s">
        <v>130</v>
      </c>
    </row>
    <row r="14" spans="2:9" x14ac:dyDescent="0.25">
      <c r="B14" t="s">
        <v>131</v>
      </c>
      <c r="C14" t="s">
        <v>126</v>
      </c>
      <c r="D14" t="s">
        <v>124</v>
      </c>
      <c r="E14" t="s">
        <v>127</v>
      </c>
      <c r="F14" t="s">
        <v>132</v>
      </c>
      <c r="G14" s="5" t="s">
        <v>141</v>
      </c>
      <c r="H14" t="s">
        <v>128</v>
      </c>
      <c r="I14" t="s">
        <v>123</v>
      </c>
    </row>
    <row r="15" spans="2:9" x14ac:dyDescent="0.25">
      <c r="B15" t="s">
        <v>57</v>
      </c>
      <c r="C15">
        <f>ЗаказыКлиентов!C8</f>
        <v>30</v>
      </c>
      <c r="D15">
        <f>СкладОстатки!C12</f>
        <v>5</v>
      </c>
      <c r="E15">
        <f>((C15+F15+G15)*СкладОстатки!$C$16)/100</f>
        <v>11.2</v>
      </c>
      <c r="F15">
        <f>F7*ОсновныеДанные!C60</f>
        <v>26</v>
      </c>
      <c r="G15">
        <v>0</v>
      </c>
      <c r="H15">
        <f>C15+E15+F15+G15-D15</f>
        <v>62.2</v>
      </c>
      <c r="I15" t="s">
        <v>5</v>
      </c>
    </row>
    <row r="16" spans="2:9" x14ac:dyDescent="0.25">
      <c r="B16" t="s">
        <v>85</v>
      </c>
      <c r="C16">
        <f>ЗаказыКлиентов!C5</f>
        <v>90</v>
      </c>
      <c r="D16">
        <v>0</v>
      </c>
      <c r="E16">
        <f>((C16+F16+G16)*СкладОстатки!$C$16)/100</f>
        <v>35.991999999999997</v>
      </c>
      <c r="F16">
        <f>F6*ОсновныеДанные!C43</f>
        <v>40.199999999999996</v>
      </c>
      <c r="G16">
        <f>H15*ОсновныеДанные!C54</f>
        <v>49.760000000000005</v>
      </c>
      <c r="H16">
        <f t="shared" ref="H16:H18" si="0">C16+E16+F16+G16-D16</f>
        <v>215.952</v>
      </c>
      <c r="I16" t="s">
        <v>5</v>
      </c>
    </row>
    <row r="17" spans="2:9" x14ac:dyDescent="0.25">
      <c r="B17" t="s">
        <v>54</v>
      </c>
      <c r="C17">
        <f>ЗаказыКлиентов!C6</f>
        <v>200</v>
      </c>
      <c r="D17">
        <f>СкладОстатки!C13</f>
        <v>60</v>
      </c>
      <c r="E17">
        <f>((C17+F17+G17)*СкладОстатки!$C$16)/100</f>
        <v>40</v>
      </c>
      <c r="F17">
        <v>0</v>
      </c>
      <c r="G17">
        <v>0</v>
      </c>
      <c r="H17">
        <f t="shared" si="0"/>
        <v>180</v>
      </c>
      <c r="I17" t="s">
        <v>5</v>
      </c>
    </row>
    <row r="18" spans="2:9" x14ac:dyDescent="0.25">
      <c r="B18" t="s">
        <v>49</v>
      </c>
      <c r="C18">
        <v>0</v>
      </c>
      <c r="D18">
        <v>0</v>
      </c>
      <c r="E18">
        <f>((C18+F18+G18)*СкладОстатки!$C$16)/100</f>
        <v>18.760000000000002</v>
      </c>
      <c r="F18">
        <f>F6*ОсновныеДанные!C42</f>
        <v>93.8</v>
      </c>
      <c r="G18">
        <v>0</v>
      </c>
      <c r="H18">
        <f t="shared" si="0"/>
        <v>112.56</v>
      </c>
      <c r="I18" t="s">
        <v>5</v>
      </c>
    </row>
    <row r="23" spans="2:9" x14ac:dyDescent="0.25">
      <c r="B23" t="s">
        <v>134</v>
      </c>
    </row>
    <row r="25" spans="2:9" x14ac:dyDescent="0.25">
      <c r="B25" t="s">
        <v>35</v>
      </c>
      <c r="C25" t="s">
        <v>126</v>
      </c>
      <c r="D25" t="s">
        <v>124</v>
      </c>
      <c r="E25" t="s">
        <v>127</v>
      </c>
      <c r="F25" t="s">
        <v>132</v>
      </c>
      <c r="G25" t="s">
        <v>141</v>
      </c>
      <c r="H25" t="s">
        <v>128</v>
      </c>
      <c r="I25" t="s">
        <v>123</v>
      </c>
    </row>
    <row r="26" spans="2:9" x14ac:dyDescent="0.25">
      <c r="B26" t="s">
        <v>133</v>
      </c>
      <c r="C26">
        <v>0</v>
      </c>
      <c r="D26">
        <f>СкладОстатки!C21</f>
        <v>70</v>
      </c>
      <c r="E26">
        <f>((C26+F26+G26)*СкладОстатки!$C$32)/100</f>
        <v>42.4</v>
      </c>
      <c r="F26">
        <f>F7*ОсновныеДанные!C59+H17*ОсновныеДанные!C22</f>
        <v>212</v>
      </c>
      <c r="G26">
        <v>0</v>
      </c>
      <c r="H26">
        <f t="shared" ref="H26" si="1">C26+E26+F26+G26-D26</f>
        <v>184.4</v>
      </c>
      <c r="I26" t="s">
        <v>5</v>
      </c>
    </row>
    <row r="27" spans="2:9" x14ac:dyDescent="0.25">
      <c r="B27" t="s">
        <v>135</v>
      </c>
      <c r="C27">
        <v>0</v>
      </c>
      <c r="D27">
        <f>СкладОстатки!C28</f>
        <v>20</v>
      </c>
      <c r="E27">
        <f>((C27+F27+G27)*СкладОстатки!$C$32)/100</f>
        <v>5.2</v>
      </c>
      <c r="F27">
        <f>F7*ОсновныеДанные!C61</f>
        <v>26</v>
      </c>
      <c r="G27">
        <v>0</v>
      </c>
      <c r="H27">
        <f t="shared" ref="H27:H39" si="2">C27+E27+F27-D27</f>
        <v>11.2</v>
      </c>
      <c r="I27" t="s">
        <v>5</v>
      </c>
    </row>
    <row r="28" spans="2:9" x14ac:dyDescent="0.25">
      <c r="B28" t="s">
        <v>53</v>
      </c>
      <c r="C28">
        <v>0</v>
      </c>
      <c r="D28">
        <f>СкладОстатки!C29</f>
        <v>5</v>
      </c>
      <c r="E28">
        <f>((C28+F28+G28)*СкладОстатки!$C$32)/100</f>
        <v>1.3</v>
      </c>
      <c r="F28">
        <f>F7*ОсновныеДанные!C62</f>
        <v>6.5</v>
      </c>
      <c r="G28">
        <v>0</v>
      </c>
      <c r="H28">
        <f t="shared" si="2"/>
        <v>2.8</v>
      </c>
      <c r="I28" t="s">
        <v>5</v>
      </c>
    </row>
    <row r="29" spans="2:9" x14ac:dyDescent="0.25">
      <c r="B29" t="s">
        <v>136</v>
      </c>
      <c r="C29">
        <v>0</v>
      </c>
      <c r="D29">
        <v>0</v>
      </c>
      <c r="E29">
        <f>((C29+F29+G29)*СкладОстатки!$C$32)/100</f>
        <v>5.2</v>
      </c>
      <c r="F29">
        <f>F7*ОсновныеДанные!C63</f>
        <v>26</v>
      </c>
      <c r="G29">
        <v>0</v>
      </c>
      <c r="H29">
        <f t="shared" si="2"/>
        <v>31.2</v>
      </c>
      <c r="I29" t="s">
        <v>113</v>
      </c>
    </row>
    <row r="30" spans="2:9" x14ac:dyDescent="0.25">
      <c r="B30" t="s">
        <v>51</v>
      </c>
      <c r="C30">
        <v>0</v>
      </c>
      <c r="D30">
        <v>0</v>
      </c>
      <c r="E30">
        <f>((C30+F30+G30)*СкладОстатки!$C$32)/100</f>
        <v>2.488</v>
      </c>
      <c r="F30">
        <f>H15*ОсновныеДанные!C55</f>
        <v>12.440000000000001</v>
      </c>
      <c r="G30">
        <v>0</v>
      </c>
      <c r="H30">
        <f t="shared" si="2"/>
        <v>14.928000000000001</v>
      </c>
      <c r="I30" t="s">
        <v>5</v>
      </c>
    </row>
    <row r="31" spans="2:9" x14ac:dyDescent="0.25">
      <c r="B31" t="s">
        <v>137</v>
      </c>
      <c r="C31">
        <v>0</v>
      </c>
      <c r="D31">
        <f>СкладОстатки!C25</f>
        <v>50</v>
      </c>
      <c r="E31">
        <f>((C31+F31+G31)*СкладОстатки!$C$32)/100</f>
        <v>38.871360000000003</v>
      </c>
      <c r="F31">
        <f>H16*ОсновныеДанные!C30</f>
        <v>194.35679999999999</v>
      </c>
      <c r="G31">
        <v>0</v>
      </c>
      <c r="H31">
        <f t="shared" si="2"/>
        <v>183.22816</v>
      </c>
      <c r="I31" t="s">
        <v>5</v>
      </c>
    </row>
    <row r="32" spans="2:9" x14ac:dyDescent="0.25">
      <c r="B32" t="s">
        <v>138</v>
      </c>
      <c r="C32">
        <v>0</v>
      </c>
      <c r="D32">
        <f>СкладОстатки!C22</f>
        <v>80</v>
      </c>
      <c r="E32">
        <f>((C32+F32+G32)*СкладОстатки!$C$32)/100</f>
        <v>160.21440000000001</v>
      </c>
      <c r="F32">
        <f>H16*ОсновныеДанные!C31+H17*ОсновныеДанные!C23+H18*ОсновныеДанные!C15</f>
        <v>801.072</v>
      </c>
      <c r="G32">
        <v>0</v>
      </c>
      <c r="H32">
        <f t="shared" si="2"/>
        <v>881.28639999999996</v>
      </c>
      <c r="I32" t="s">
        <v>28</v>
      </c>
    </row>
    <row r="33" spans="2:9" x14ac:dyDescent="0.25">
      <c r="B33" t="s">
        <v>139</v>
      </c>
      <c r="C33">
        <v>0</v>
      </c>
      <c r="D33">
        <v>0</v>
      </c>
      <c r="E33">
        <f>((C33+F33+G33)*СкладОстатки!$C$32)/100</f>
        <v>0.86380800000000013</v>
      </c>
      <c r="F33">
        <f>H16*ОсновныеДанные!C32</f>
        <v>4.3190400000000002</v>
      </c>
      <c r="G33">
        <v>0</v>
      </c>
      <c r="H33">
        <f t="shared" si="2"/>
        <v>5.1828479999999999</v>
      </c>
      <c r="I33" t="s">
        <v>5</v>
      </c>
    </row>
    <row r="34" spans="2:9" x14ac:dyDescent="0.25">
      <c r="B34" t="s">
        <v>140</v>
      </c>
      <c r="C34">
        <v>0</v>
      </c>
      <c r="D34">
        <f>СкладОстатки!C26</f>
        <v>10</v>
      </c>
      <c r="E34">
        <f>((C34+F34+G34)*СкладОстатки!$C$32)/100</f>
        <v>0.14489280000000002</v>
      </c>
      <c r="F34">
        <f>H16*ОсновныеДанные!C33+H17*ОсновныеДанные!C26+H18*ОсновныеДанные!C18</f>
        <v>0.724464</v>
      </c>
      <c r="G34">
        <v>0</v>
      </c>
      <c r="H34">
        <f t="shared" si="2"/>
        <v>-9.1306431999999997</v>
      </c>
      <c r="I34" t="s">
        <v>5</v>
      </c>
    </row>
    <row r="35" spans="2:9" x14ac:dyDescent="0.25">
      <c r="B35" t="s">
        <v>142</v>
      </c>
      <c r="C35">
        <v>0</v>
      </c>
      <c r="D35">
        <f>СкладОстатки!C27</f>
        <v>0.1</v>
      </c>
      <c r="E35">
        <f>((C35+F35+G35)*СкладОстатки!$C$32)/100</f>
        <v>0.1295712</v>
      </c>
      <c r="F35">
        <f>H16*ОсновныеДанные!C34</f>
        <v>0.64785599999999999</v>
      </c>
      <c r="G35">
        <v>0</v>
      </c>
      <c r="H35">
        <f t="shared" si="2"/>
        <v>0.67742720000000001</v>
      </c>
      <c r="I35" t="s">
        <v>5</v>
      </c>
    </row>
    <row r="36" spans="2:9" x14ac:dyDescent="0.25">
      <c r="B36" t="s">
        <v>143</v>
      </c>
      <c r="C36">
        <v>0</v>
      </c>
      <c r="D36">
        <f>СкладОстатки!C23</f>
        <v>10</v>
      </c>
      <c r="E36">
        <f>((C36+F36+G36)*СкладОстатки!$C$32)/100</f>
        <v>1.1702399999999999</v>
      </c>
      <c r="F36">
        <f>H17*ОсновныеДанные!C24+H18*ОсновныеДанные!C16</f>
        <v>5.8512000000000004</v>
      </c>
      <c r="G36">
        <v>0</v>
      </c>
      <c r="H36">
        <f t="shared" si="2"/>
        <v>-2.9785599999999999</v>
      </c>
      <c r="I36" t="s">
        <v>5</v>
      </c>
    </row>
    <row r="37" spans="2:9" x14ac:dyDescent="0.25">
      <c r="B37" t="s">
        <v>144</v>
      </c>
      <c r="C37">
        <v>0</v>
      </c>
      <c r="D37">
        <f>СкладОстатки!C24</f>
        <v>2</v>
      </c>
      <c r="E37">
        <f>((C37+F37+G37)*СкладОстатки!$C$32)/100</f>
        <v>5.8511999999999995E-2</v>
      </c>
      <c r="F37">
        <f>H17*ОсновныеДанные!C25+H18*ОсновныеДанные!C17</f>
        <v>0.29255999999999999</v>
      </c>
      <c r="G37">
        <v>0</v>
      </c>
      <c r="H37">
        <f t="shared" si="2"/>
        <v>-1.6489279999999999</v>
      </c>
      <c r="I37" t="s">
        <v>5</v>
      </c>
    </row>
    <row r="38" spans="2:9" x14ac:dyDescent="0.25">
      <c r="B38" t="s">
        <v>145</v>
      </c>
      <c r="C38">
        <v>0</v>
      </c>
      <c r="D38">
        <f>СкладОстатки!C19</f>
        <v>60</v>
      </c>
      <c r="E38">
        <f>((C38+F38+G38)*СкладОстатки!$C$32)/100</f>
        <v>13.507200000000001</v>
      </c>
      <c r="F38">
        <f>H18*ОсновныеДанные!C13</f>
        <v>67.536000000000001</v>
      </c>
      <c r="G38">
        <v>0</v>
      </c>
      <c r="H38">
        <f t="shared" si="2"/>
        <v>21.043199999999999</v>
      </c>
      <c r="I38" t="s">
        <v>5</v>
      </c>
    </row>
    <row r="39" spans="2:9" x14ac:dyDescent="0.25">
      <c r="B39" t="s">
        <v>42</v>
      </c>
      <c r="C39">
        <v>0</v>
      </c>
      <c r="D39">
        <f>СкладОстатки!C20</f>
        <v>2</v>
      </c>
      <c r="E39">
        <f>((C39+F39+G39)*СкладОстатки!$C$32)/100</f>
        <v>4.5023999999999997</v>
      </c>
      <c r="F39">
        <f>H18*ОсновныеДанные!C14</f>
        <v>22.512</v>
      </c>
      <c r="G39">
        <v>0</v>
      </c>
      <c r="H39">
        <f t="shared" si="2"/>
        <v>25.014400000000002</v>
      </c>
      <c r="I39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4"/>
  <sheetViews>
    <sheetView tabSelected="1" topLeftCell="A52" workbookViewId="0">
      <selection activeCell="D82" sqref="D82"/>
    </sheetView>
  </sheetViews>
  <sheetFormatPr defaultRowHeight="15" x14ac:dyDescent="0.25"/>
  <cols>
    <col min="2" max="2" width="30.7109375" customWidth="1"/>
    <col min="3" max="3" width="29.7109375" customWidth="1"/>
    <col min="4" max="4" width="32" customWidth="1"/>
    <col min="5" max="5" width="31.5703125" customWidth="1"/>
    <col min="6" max="6" width="33" customWidth="1"/>
    <col min="7" max="7" width="33.7109375" customWidth="1"/>
    <col min="8" max="8" width="33.85546875" customWidth="1"/>
  </cols>
  <sheetData>
    <row r="3" spans="1:3" x14ac:dyDescent="0.25">
      <c r="A3" s="28">
        <v>1</v>
      </c>
      <c r="B3" s="28" t="s">
        <v>146</v>
      </c>
    </row>
    <row r="5" spans="1:3" x14ac:dyDescent="0.25">
      <c r="B5" s="29" t="s">
        <v>154</v>
      </c>
      <c r="C5" s="29" t="s">
        <v>147</v>
      </c>
    </row>
    <row r="6" spans="1:3" x14ac:dyDescent="0.25">
      <c r="B6" s="18" t="s">
        <v>155</v>
      </c>
      <c r="C6" s="18">
        <v>5</v>
      </c>
    </row>
    <row r="7" spans="1:3" x14ac:dyDescent="0.25">
      <c r="B7" s="18" t="s">
        <v>156</v>
      </c>
      <c r="C7" s="18">
        <v>2</v>
      </c>
    </row>
    <row r="8" spans="1:3" x14ac:dyDescent="0.25">
      <c r="B8" s="18" t="s">
        <v>157</v>
      </c>
      <c r="C8" s="18">
        <v>4</v>
      </c>
    </row>
    <row r="9" spans="1:3" x14ac:dyDescent="0.25">
      <c r="B9" s="18" t="s">
        <v>158</v>
      </c>
      <c r="C9" s="18">
        <v>6</v>
      </c>
    </row>
    <row r="10" spans="1:3" x14ac:dyDescent="0.25">
      <c r="B10" s="18" t="s">
        <v>159</v>
      </c>
      <c r="C10" s="18">
        <v>6</v>
      </c>
    </row>
    <row r="11" spans="1:3" x14ac:dyDescent="0.25">
      <c r="B11" s="18" t="s">
        <v>160</v>
      </c>
      <c r="C11" s="18">
        <v>4</v>
      </c>
    </row>
    <row r="12" spans="1:3" x14ac:dyDescent="0.25">
      <c r="B12" s="18" t="s">
        <v>161</v>
      </c>
      <c r="C12" s="18">
        <v>2</v>
      </c>
    </row>
    <row r="17" spans="1:5" x14ac:dyDescent="0.25">
      <c r="A17" s="28">
        <v>2</v>
      </c>
      <c r="B17" s="28" t="s">
        <v>148</v>
      </c>
    </row>
    <row r="19" spans="1:5" x14ac:dyDescent="0.25">
      <c r="B19" s="29" t="s">
        <v>150</v>
      </c>
      <c r="C19" s="29" t="s">
        <v>149</v>
      </c>
      <c r="D19" s="29" t="s">
        <v>151</v>
      </c>
      <c r="E19" s="29" t="s">
        <v>169</v>
      </c>
    </row>
    <row r="20" spans="1:5" x14ac:dyDescent="0.25">
      <c r="B20" s="18">
        <v>5</v>
      </c>
      <c r="C20" s="18">
        <v>1</v>
      </c>
      <c r="D20" s="18">
        <v>8</v>
      </c>
      <c r="E20" s="18">
        <v>0.1</v>
      </c>
    </row>
    <row r="25" spans="1:5" x14ac:dyDescent="0.25">
      <c r="A25" s="28">
        <v>3</v>
      </c>
      <c r="B25" s="28" t="s">
        <v>152</v>
      </c>
    </row>
    <row r="27" spans="1:5" x14ac:dyDescent="0.25">
      <c r="B27" s="29" t="s">
        <v>150</v>
      </c>
      <c r="C27" s="29" t="s">
        <v>162</v>
      </c>
      <c r="D27" s="29" t="s">
        <v>153</v>
      </c>
    </row>
    <row r="28" spans="1:5" x14ac:dyDescent="0.25">
      <c r="B28" s="18">
        <v>21</v>
      </c>
      <c r="C28" s="18">
        <v>10</v>
      </c>
      <c r="D28" s="18">
        <f>B28+C28</f>
        <v>31</v>
      </c>
    </row>
    <row r="33" spans="1:3" x14ac:dyDescent="0.25">
      <c r="A33" s="28">
        <v>4</v>
      </c>
      <c r="B33" s="28" t="s">
        <v>163</v>
      </c>
    </row>
    <row r="35" spans="1:3" ht="30" x14ac:dyDescent="0.25">
      <c r="B35" s="30" t="s">
        <v>154</v>
      </c>
      <c r="C35" s="31" t="s">
        <v>164</v>
      </c>
    </row>
    <row r="36" spans="1:3" x14ac:dyDescent="0.25">
      <c r="B36" s="18" t="s">
        <v>155</v>
      </c>
      <c r="C36" s="18">
        <f>((ОсновныеДанные!I22*Потребности!$H$17)/(Потребности!$H$17+Потребности!$H$18) + (ОсновныеДанные!I13*Потребности!$H$18)/(Потребности!$H$17+Потребности!$H$18))/100</f>
        <v>4.3847415914684162E-2</v>
      </c>
    </row>
    <row r="37" spans="1:3" x14ac:dyDescent="0.25">
      <c r="B37" s="18" t="s">
        <v>156</v>
      </c>
      <c r="C37" s="18">
        <f>((ОсновныеДанные!I23*Потребности!$H$17)/(Потребности!$H$17+Потребности!$H$18) + (ОсновныеДанные!I14*Потребности!$H$18)/(Потребности!$H$17+Потребности!$H$18))/100</f>
        <v>1.6923707957342084E-2</v>
      </c>
    </row>
    <row r="38" spans="1:3" x14ac:dyDescent="0.25">
      <c r="B38" s="18" t="s">
        <v>157</v>
      </c>
      <c r="C38" s="18">
        <f>ОсновныеДанные!I30/10</f>
        <v>0.2</v>
      </c>
    </row>
    <row r="39" spans="1:3" x14ac:dyDescent="0.25">
      <c r="B39" s="18" t="s">
        <v>158</v>
      </c>
      <c r="C39" s="18">
        <f>ОсновныеДанные!I42/10</f>
        <v>0.05</v>
      </c>
    </row>
    <row r="40" spans="1:3" x14ac:dyDescent="0.25">
      <c r="B40" s="18" t="s">
        <v>159</v>
      </c>
      <c r="C40" s="18">
        <f>ОсновныеДанные!I43/10</f>
        <v>0.3</v>
      </c>
    </row>
    <row r="41" spans="1:3" x14ac:dyDescent="0.25">
      <c r="B41" s="18" t="s">
        <v>160</v>
      </c>
      <c r="C41" s="18">
        <f>ОсновныеДанные!I54/10</f>
        <v>0.1</v>
      </c>
    </row>
    <row r="42" spans="1:3" x14ac:dyDescent="0.25">
      <c r="B42" s="18" t="s">
        <v>161</v>
      </c>
      <c r="C42" s="18">
        <f>(ОсновныеДанные!I59+ОсновныеДанные!I60)/10</f>
        <v>0.4</v>
      </c>
    </row>
    <row r="47" spans="1:3" x14ac:dyDescent="0.25">
      <c r="A47" s="28">
        <v>5</v>
      </c>
      <c r="B47" s="28" t="s">
        <v>165</v>
      </c>
    </row>
    <row r="49" spans="1:8" ht="45" x14ac:dyDescent="0.25">
      <c r="B49" s="29" t="s">
        <v>154</v>
      </c>
      <c r="C49" s="29" t="s">
        <v>166</v>
      </c>
      <c r="D49" s="31" t="s">
        <v>167</v>
      </c>
      <c r="E49" s="31" t="s">
        <v>168</v>
      </c>
    </row>
    <row r="50" spans="1:8" x14ac:dyDescent="0.25">
      <c r="B50" s="18" t="str">
        <f>B6</f>
        <v>Оборудование 1</v>
      </c>
      <c r="C50" s="18">
        <f>C6</f>
        <v>5</v>
      </c>
      <c r="D50" s="18">
        <f>$D$20*$B$28*$C$20-$D$20*$D$28*$C$20*$E$20</f>
        <v>143.19999999999999</v>
      </c>
      <c r="E50" s="18">
        <f>D50*C50</f>
        <v>716</v>
      </c>
    </row>
    <row r="51" spans="1:8" x14ac:dyDescent="0.25">
      <c r="B51" s="18" t="str">
        <f>B7</f>
        <v>Оборудование 2</v>
      </c>
      <c r="C51" s="18">
        <f>C7</f>
        <v>2</v>
      </c>
      <c r="D51" s="18">
        <f t="shared" ref="D51:D56" si="0">$D$20*$B$28*$C$20-$D$20*$D$28*$C$20*$E$20</f>
        <v>143.19999999999999</v>
      </c>
      <c r="E51" s="18">
        <f t="shared" ref="E51:E56" si="1">D51*C51</f>
        <v>286.39999999999998</v>
      </c>
    </row>
    <row r="52" spans="1:8" x14ac:dyDescent="0.25">
      <c r="B52" s="18" t="str">
        <f>B8</f>
        <v>Оборудование 3</v>
      </c>
      <c r="C52" s="18">
        <f>C8</f>
        <v>4</v>
      </c>
      <c r="D52" s="18">
        <f t="shared" si="0"/>
        <v>143.19999999999999</v>
      </c>
      <c r="E52" s="18">
        <f t="shared" si="1"/>
        <v>572.79999999999995</v>
      </c>
    </row>
    <row r="53" spans="1:8" x14ac:dyDescent="0.25">
      <c r="B53" s="18" t="str">
        <f>B9</f>
        <v>Оборудование 4</v>
      </c>
      <c r="C53" s="18">
        <f>C9</f>
        <v>6</v>
      </c>
      <c r="D53" s="18">
        <f t="shared" si="0"/>
        <v>143.19999999999999</v>
      </c>
      <c r="E53" s="18">
        <f t="shared" si="1"/>
        <v>859.19999999999993</v>
      </c>
    </row>
    <row r="54" spans="1:8" x14ac:dyDescent="0.25">
      <c r="B54" s="18" t="str">
        <f>B10</f>
        <v>Оборудование 5</v>
      </c>
      <c r="C54" s="18">
        <f>C10</f>
        <v>6</v>
      </c>
      <c r="D54" s="18">
        <f t="shared" si="0"/>
        <v>143.19999999999999</v>
      </c>
      <c r="E54" s="18">
        <f t="shared" si="1"/>
        <v>859.19999999999993</v>
      </c>
    </row>
    <row r="55" spans="1:8" x14ac:dyDescent="0.25">
      <c r="B55" s="18" t="str">
        <f>B11</f>
        <v>Оборудование 6</v>
      </c>
      <c r="C55" s="18">
        <f>C11</f>
        <v>4</v>
      </c>
      <c r="D55" s="18">
        <f t="shared" si="0"/>
        <v>143.19999999999999</v>
      </c>
      <c r="E55" s="18">
        <f t="shared" si="1"/>
        <v>572.79999999999995</v>
      </c>
    </row>
    <row r="56" spans="1:8" x14ac:dyDescent="0.25">
      <c r="B56" s="18" t="str">
        <f>B12</f>
        <v>Оборудование 7</v>
      </c>
      <c r="C56" s="18">
        <f>C12</f>
        <v>2</v>
      </c>
      <c r="D56" s="18">
        <f t="shared" si="0"/>
        <v>143.19999999999999</v>
      </c>
      <c r="E56" s="18">
        <f t="shared" si="1"/>
        <v>286.39999999999998</v>
      </c>
    </row>
    <row r="61" spans="1:8" x14ac:dyDescent="0.25">
      <c r="A61" s="28">
        <v>6</v>
      </c>
      <c r="B61" s="28" t="s">
        <v>170</v>
      </c>
    </row>
    <row r="63" spans="1:8" ht="30" x14ac:dyDescent="0.25">
      <c r="B63" s="31" t="s">
        <v>154</v>
      </c>
      <c r="C63" s="31" t="s">
        <v>171</v>
      </c>
      <c r="D63" s="31" t="s">
        <v>172</v>
      </c>
      <c r="E63" s="31" t="s">
        <v>173</v>
      </c>
      <c r="F63" s="31" t="s">
        <v>174</v>
      </c>
      <c r="G63" s="31" t="s">
        <v>175</v>
      </c>
      <c r="H63" s="31" t="s">
        <v>176</v>
      </c>
    </row>
    <row r="64" spans="1:8" x14ac:dyDescent="0.25">
      <c r="B64" s="18" t="str">
        <f>B50</f>
        <v>Оборудование 1</v>
      </c>
      <c r="C64" s="18">
        <f>D50</f>
        <v>143.19999999999999</v>
      </c>
      <c r="D64" s="18">
        <f>C50</f>
        <v>5</v>
      </c>
      <c r="E64" s="18">
        <f>E50</f>
        <v>716</v>
      </c>
      <c r="F64" s="18">
        <f>C36</f>
        <v>4.3847415914684162E-2</v>
      </c>
      <c r="G64" s="18">
        <f>E64/F64</f>
        <v>16329.354536950423</v>
      </c>
      <c r="H64" s="18">
        <f>Потребности!H17+Потребности!H18</f>
        <v>292.56</v>
      </c>
    </row>
    <row r="65" spans="2:8" x14ac:dyDescent="0.25">
      <c r="B65" s="18" t="str">
        <f>B51</f>
        <v>Оборудование 2</v>
      </c>
      <c r="C65" s="18">
        <f>D51</f>
        <v>143.19999999999999</v>
      </c>
      <c r="D65" s="18">
        <f>C51</f>
        <v>2</v>
      </c>
      <c r="E65" s="18">
        <f>E51</f>
        <v>286.39999999999998</v>
      </c>
      <c r="F65" s="18">
        <f>C37</f>
        <v>1.6923707957342084E-2</v>
      </c>
      <c r="G65" s="18">
        <f>E65/F65</f>
        <v>16923.005332040717</v>
      </c>
      <c r="H65" s="18">
        <f>H64</f>
        <v>292.56</v>
      </c>
    </row>
    <row r="66" spans="2:8" x14ac:dyDescent="0.25">
      <c r="B66" s="18" t="s">
        <v>177</v>
      </c>
      <c r="C66" s="18"/>
      <c r="D66" s="18"/>
      <c r="E66" s="18">
        <f>MIN(E64:E65)</f>
        <v>286.39999999999998</v>
      </c>
      <c r="F66" s="18"/>
      <c r="G66" s="18">
        <f>MIN(G64:G65)</f>
        <v>16329.354536950423</v>
      </c>
      <c r="H66" s="18">
        <f>H65</f>
        <v>292.56</v>
      </c>
    </row>
    <row r="67" spans="2:8" x14ac:dyDescent="0.25">
      <c r="B67" s="18" t="str">
        <f>B52</f>
        <v>Оборудование 3</v>
      </c>
      <c r="C67" s="18">
        <f>D52</f>
        <v>143.19999999999999</v>
      </c>
      <c r="D67" s="18">
        <f>C52</f>
        <v>4</v>
      </c>
      <c r="E67" s="18">
        <f>E52</f>
        <v>572.79999999999995</v>
      </c>
      <c r="F67" s="18">
        <f>C38</f>
        <v>0.2</v>
      </c>
      <c r="G67" s="18">
        <f>E67/F67</f>
        <v>2863.9999999999995</v>
      </c>
      <c r="H67" s="18">
        <f>Потребности!H16</f>
        <v>215.952</v>
      </c>
    </row>
    <row r="68" spans="2:8" x14ac:dyDescent="0.25">
      <c r="B68" s="18" t="s">
        <v>178</v>
      </c>
      <c r="C68" s="18"/>
      <c r="D68" s="18"/>
      <c r="E68" s="18">
        <f>E67</f>
        <v>572.79999999999995</v>
      </c>
      <c r="F68" s="18"/>
      <c r="G68" s="18">
        <f>G67</f>
        <v>2863.9999999999995</v>
      </c>
      <c r="H68" s="18">
        <f>H67</f>
        <v>215.952</v>
      </c>
    </row>
    <row r="69" spans="2:8" x14ac:dyDescent="0.25">
      <c r="B69" s="18" t="str">
        <f>B53</f>
        <v>Оборудование 4</v>
      </c>
      <c r="C69" s="18">
        <f>D53</f>
        <v>143.19999999999999</v>
      </c>
      <c r="D69" s="18">
        <f>C53</f>
        <v>6</v>
      </c>
      <c r="E69" s="18">
        <f>E53</f>
        <v>859.19999999999993</v>
      </c>
      <c r="F69" s="18">
        <f>C39</f>
        <v>0.05</v>
      </c>
      <c r="G69" s="18">
        <f>E69/F69</f>
        <v>17183.999999999996</v>
      </c>
      <c r="H69" s="18">
        <f>Потребности!F6</f>
        <v>134</v>
      </c>
    </row>
    <row r="70" spans="2:8" x14ac:dyDescent="0.25">
      <c r="B70" s="18" t="str">
        <f t="shared" ref="B70:B72" si="2">B54</f>
        <v>Оборудование 5</v>
      </c>
      <c r="C70" s="18">
        <f t="shared" ref="C70:C72" si="3">D54</f>
        <v>143.19999999999999</v>
      </c>
      <c r="D70" s="18">
        <f t="shared" ref="D70:D72" si="4">C54</f>
        <v>6</v>
      </c>
      <c r="E70" s="18">
        <f t="shared" ref="E70:E72" si="5">E54</f>
        <v>859.19999999999993</v>
      </c>
      <c r="F70" s="18">
        <f t="shared" ref="F70:F72" si="6">C40</f>
        <v>0.3</v>
      </c>
      <c r="G70" s="18">
        <f t="shared" ref="G70:G72" si="7">E70/F70</f>
        <v>2864</v>
      </c>
      <c r="H70" s="18">
        <f>H69</f>
        <v>134</v>
      </c>
    </row>
    <row r="71" spans="2:8" x14ac:dyDescent="0.25">
      <c r="B71" s="18" t="str">
        <f t="shared" si="2"/>
        <v>Оборудование 6</v>
      </c>
      <c r="C71" s="18">
        <f t="shared" si="3"/>
        <v>143.19999999999999</v>
      </c>
      <c r="D71" s="18">
        <f t="shared" si="4"/>
        <v>4</v>
      </c>
      <c r="E71" s="18">
        <f t="shared" si="5"/>
        <v>572.79999999999995</v>
      </c>
      <c r="F71" s="18">
        <f t="shared" si="6"/>
        <v>0.1</v>
      </c>
      <c r="G71" s="18">
        <f t="shared" si="7"/>
        <v>5727.9999999999991</v>
      </c>
      <c r="H71" s="18">
        <f>Потребности!H15</f>
        <v>62.2</v>
      </c>
    </row>
    <row r="72" spans="2:8" x14ac:dyDescent="0.25">
      <c r="B72" s="18" t="str">
        <f t="shared" si="2"/>
        <v>Оборудование 7</v>
      </c>
      <c r="C72" s="18">
        <f t="shared" si="3"/>
        <v>143.19999999999999</v>
      </c>
      <c r="D72" s="18">
        <f t="shared" si="4"/>
        <v>2</v>
      </c>
      <c r="E72" s="18">
        <f t="shared" si="5"/>
        <v>286.39999999999998</v>
      </c>
      <c r="F72" s="18">
        <f t="shared" si="6"/>
        <v>0.4</v>
      </c>
      <c r="G72" s="18">
        <f t="shared" si="7"/>
        <v>715.99999999999989</v>
      </c>
      <c r="H72" s="18">
        <f>Потребности!F7</f>
        <v>130</v>
      </c>
    </row>
    <row r="73" spans="2:8" x14ac:dyDescent="0.25">
      <c r="B73" s="18" t="s">
        <v>179</v>
      </c>
      <c r="C73" s="18"/>
      <c r="D73" s="18"/>
      <c r="E73" s="18">
        <f>MIN(E69:E72)</f>
        <v>286.39999999999998</v>
      </c>
      <c r="F73" s="18"/>
      <c r="G73" s="18">
        <f>MIN(G69:G72)</f>
        <v>715.99999999999989</v>
      </c>
      <c r="H73" s="18"/>
    </row>
    <row r="74" spans="2:8" x14ac:dyDescent="0.25">
      <c r="B74" s="18" t="s">
        <v>180</v>
      </c>
      <c r="C74" s="18"/>
      <c r="D74" s="18"/>
      <c r="E74" s="18">
        <f>MIN(E66,E68,E73)</f>
        <v>286.39999999999998</v>
      </c>
      <c r="F74" s="18"/>
      <c r="G74" s="18">
        <f>MIN(G66,G68,G73)</f>
        <v>715.99999999999989</v>
      </c>
      <c r="H74" s="1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ОсновныеДанные</vt:lpstr>
      <vt:lpstr>СкладОстатки</vt:lpstr>
      <vt:lpstr>ЗаказыКлиентов</vt:lpstr>
      <vt:lpstr>Потребности</vt:lpstr>
      <vt:lpstr>Оборудование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User</cp:lastModifiedBy>
  <dcterms:created xsi:type="dcterms:W3CDTF">2017-02-06T11:32:46Z</dcterms:created>
  <dcterms:modified xsi:type="dcterms:W3CDTF">2021-02-27T21:00:00Z</dcterms:modified>
</cp:coreProperties>
</file>