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ёба\8 семестр\OerpC\"/>
    </mc:Choice>
  </mc:AlternateContent>
  <bookViews>
    <workbookView xWindow="0" yWindow="0" windowWidth="23040" windowHeight="8808" activeTab="1"/>
  </bookViews>
  <sheets>
    <sheet name="ИсхДанные" sheetId="1" r:id="rId1"/>
    <sheet name="СистемаПоказателей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8" i="2" l="1"/>
  <c r="L188" i="2"/>
  <c r="I188" i="2"/>
  <c r="F188" i="2"/>
  <c r="C188" i="2"/>
  <c r="O226" i="2"/>
  <c r="C226" i="2"/>
  <c r="O208" i="2"/>
  <c r="L208" i="2"/>
  <c r="I208" i="2"/>
  <c r="F208" i="2"/>
  <c r="C208" i="2"/>
  <c r="O210" i="2"/>
  <c r="L210" i="2"/>
  <c r="I210" i="2"/>
  <c r="F210" i="2"/>
  <c r="C210" i="2"/>
  <c r="O209" i="2"/>
  <c r="L209" i="2"/>
  <c r="I209" i="2"/>
  <c r="F209" i="2"/>
  <c r="C209" i="2"/>
  <c r="D176" i="2"/>
  <c r="D177" i="2"/>
  <c r="D175" i="2"/>
  <c r="D174" i="2" s="1"/>
  <c r="C176" i="2"/>
  <c r="C177" i="2"/>
  <c r="C175" i="2"/>
  <c r="D168" i="2"/>
  <c r="C168" i="2"/>
  <c r="E174" i="2"/>
  <c r="E177" i="2"/>
  <c r="E176" i="2"/>
  <c r="E175" i="2"/>
  <c r="E168" i="2"/>
  <c r="L155" i="2"/>
  <c r="L158" i="2" s="1"/>
  <c r="L191" i="2" s="1"/>
  <c r="L156" i="2"/>
  <c r="I155" i="2"/>
  <c r="I156" i="2"/>
  <c r="F155" i="2"/>
  <c r="F158" i="2" s="1"/>
  <c r="F191" i="2" s="1"/>
  <c r="F156" i="2"/>
  <c r="C155" i="2"/>
  <c r="C156" i="2"/>
  <c r="L154" i="2"/>
  <c r="I154" i="2"/>
  <c r="F154" i="2"/>
  <c r="C154" i="2"/>
  <c r="C158" i="2" s="1"/>
  <c r="O156" i="2"/>
  <c r="O155" i="2"/>
  <c r="O154" i="2"/>
  <c r="L142" i="2"/>
  <c r="L145" i="2" s="1"/>
  <c r="L143" i="2"/>
  <c r="L144" i="2"/>
  <c r="I142" i="2"/>
  <c r="I143" i="2"/>
  <c r="I144" i="2"/>
  <c r="F142" i="2"/>
  <c r="F143" i="2"/>
  <c r="F144" i="2"/>
  <c r="L141" i="2"/>
  <c r="I141" i="2"/>
  <c r="F141" i="2"/>
  <c r="C142" i="2"/>
  <c r="C143" i="2"/>
  <c r="C144" i="2"/>
  <c r="C141" i="2"/>
  <c r="F145" i="2"/>
  <c r="O144" i="2"/>
  <c r="O143" i="2"/>
  <c r="O142" i="2"/>
  <c r="O141" i="2"/>
  <c r="L129" i="2"/>
  <c r="L130" i="2"/>
  <c r="L131" i="2"/>
  <c r="I129" i="2"/>
  <c r="I130" i="2"/>
  <c r="I131" i="2"/>
  <c r="F129" i="2"/>
  <c r="F130" i="2"/>
  <c r="F131" i="2"/>
  <c r="C129" i="2"/>
  <c r="C130" i="2"/>
  <c r="C131" i="2"/>
  <c r="O131" i="2"/>
  <c r="O130" i="2"/>
  <c r="O129" i="2"/>
  <c r="L128" i="2"/>
  <c r="I128" i="2"/>
  <c r="I132" i="2" s="1"/>
  <c r="F128" i="2"/>
  <c r="C128" i="2"/>
  <c r="O128" i="2"/>
  <c r="O116" i="2"/>
  <c r="L116" i="2"/>
  <c r="I116" i="2"/>
  <c r="F116" i="2"/>
  <c r="C116" i="2"/>
  <c r="O104" i="2"/>
  <c r="L104" i="2"/>
  <c r="I104" i="2"/>
  <c r="F104" i="2"/>
  <c r="O103" i="2"/>
  <c r="L103" i="2"/>
  <c r="I103" i="2"/>
  <c r="F103" i="2"/>
  <c r="C104" i="2"/>
  <c r="C103" i="2"/>
  <c r="O60" i="2"/>
  <c r="L60" i="2"/>
  <c r="I60" i="2"/>
  <c r="F60" i="2"/>
  <c r="C60" i="2"/>
  <c r="L77" i="2"/>
  <c r="I77" i="2"/>
  <c r="F77" i="2"/>
  <c r="C77" i="2"/>
  <c r="O77" i="2" s="1"/>
  <c r="O75" i="2"/>
  <c r="L75" i="2"/>
  <c r="I75" i="2"/>
  <c r="F75" i="2"/>
  <c r="C75" i="2"/>
  <c r="O64" i="2"/>
  <c r="C64" i="2"/>
  <c r="O59" i="2"/>
  <c r="L59" i="2"/>
  <c r="I59" i="2"/>
  <c r="F59" i="2"/>
  <c r="C59" i="2"/>
  <c r="C174" i="2" l="1"/>
  <c r="I158" i="2"/>
  <c r="I191" i="2" s="1"/>
  <c r="C191" i="2"/>
  <c r="O158" i="2"/>
  <c r="O191" i="2" s="1"/>
  <c r="I145" i="2"/>
  <c r="O145" i="2" s="1"/>
  <c r="C145" i="2"/>
  <c r="F132" i="2"/>
  <c r="C132" i="2"/>
  <c r="P48" i="2"/>
  <c r="P47" i="2"/>
  <c r="D49" i="2"/>
  <c r="G49" i="2"/>
  <c r="P49" i="2" s="1"/>
  <c r="J49" i="2"/>
  <c r="M49" i="2"/>
  <c r="P46" i="2"/>
  <c r="P45" i="2"/>
  <c r="P44" i="2"/>
  <c r="P43" i="2"/>
  <c r="C40" i="2"/>
  <c r="O40" i="2" s="1"/>
  <c r="Q40" i="2" s="1"/>
  <c r="C39" i="2"/>
  <c r="O39" i="2" s="1"/>
  <c r="Q39" i="2" s="1"/>
  <c r="P38" i="2"/>
  <c r="P37" i="2"/>
  <c r="D28" i="2"/>
  <c r="G28" i="2"/>
  <c r="J28" i="2"/>
  <c r="M28" i="2"/>
  <c r="P25" i="2"/>
  <c r="P26" i="2"/>
  <c r="P27" i="2"/>
  <c r="P24" i="2"/>
  <c r="D11" i="2"/>
  <c r="G11" i="2"/>
  <c r="J11" i="2"/>
  <c r="M11" i="2"/>
  <c r="D12" i="2"/>
  <c r="G12" i="2"/>
  <c r="J12" i="2"/>
  <c r="M12" i="2"/>
  <c r="O10" i="2"/>
  <c r="L10" i="2" s="1"/>
  <c r="N10" i="2" s="1"/>
  <c r="O9" i="2"/>
  <c r="C9" i="2" s="1"/>
  <c r="E9" i="2" s="1"/>
  <c r="O8" i="2"/>
  <c r="C8" i="2" s="1"/>
  <c r="E8" i="2" s="1"/>
  <c r="O7" i="2"/>
  <c r="F7" i="2" s="1"/>
  <c r="F37" i="2" s="1"/>
  <c r="C41" i="2" s="1"/>
  <c r="F39" i="2" s="1"/>
  <c r="H39" i="2" s="1"/>
  <c r="H7" i="2" l="1"/>
  <c r="E41" i="2"/>
  <c r="C38" i="2"/>
  <c r="E38" i="2" s="1"/>
  <c r="L132" i="2"/>
  <c r="O132" i="2" s="1"/>
  <c r="P28" i="2"/>
  <c r="H37" i="2"/>
  <c r="E39" i="2"/>
  <c r="Q8" i="2"/>
  <c r="E40" i="2"/>
  <c r="J13" i="2"/>
  <c r="G13" i="2"/>
  <c r="M13" i="2"/>
  <c r="C10" i="2"/>
  <c r="E10" i="2" s="1"/>
  <c r="F10" i="2"/>
  <c r="H10" i="2" s="1"/>
  <c r="F8" i="2"/>
  <c r="I10" i="2"/>
  <c r="K10" i="2" s="1"/>
  <c r="O12" i="2"/>
  <c r="I8" i="2"/>
  <c r="I38" i="2" s="1"/>
  <c r="F42" i="2" s="1"/>
  <c r="O11" i="2"/>
  <c r="D13" i="2"/>
  <c r="F9" i="2"/>
  <c r="H9" i="2" s="1"/>
  <c r="I9" i="2"/>
  <c r="K9" i="2" s="1"/>
  <c r="P9" i="2"/>
  <c r="L9" i="2"/>
  <c r="N9" i="2" s="1"/>
  <c r="I7" i="2"/>
  <c r="I37" i="2" s="1"/>
  <c r="F41" i="2" s="1"/>
  <c r="P10" i="2"/>
  <c r="Q7" i="2"/>
  <c r="C7" i="2"/>
  <c r="I40" i="2" l="1"/>
  <c r="K40" i="2" s="1"/>
  <c r="H42" i="2"/>
  <c r="C37" i="2"/>
  <c r="C43" i="2" s="1"/>
  <c r="E7" i="2"/>
  <c r="F38" i="2"/>
  <c r="C42" i="2" s="1"/>
  <c r="H8" i="2"/>
  <c r="C44" i="2"/>
  <c r="I39" i="2"/>
  <c r="K39" i="2" s="1"/>
  <c r="H41" i="2"/>
  <c r="F43" i="2"/>
  <c r="E44" i="2"/>
  <c r="I44" i="2"/>
  <c r="K38" i="2"/>
  <c r="K37" i="2"/>
  <c r="O38" i="2"/>
  <c r="C12" i="2"/>
  <c r="E12" i="2" s="1"/>
  <c r="Q10" i="2"/>
  <c r="P12" i="2"/>
  <c r="Q12" i="2" s="1"/>
  <c r="I11" i="2"/>
  <c r="K7" i="2"/>
  <c r="O13" i="2"/>
  <c r="F12" i="2"/>
  <c r="H12" i="2" s="1"/>
  <c r="F11" i="2"/>
  <c r="H11" i="2" s="1"/>
  <c r="C11" i="2"/>
  <c r="E11" i="2" s="1"/>
  <c r="L8" i="2"/>
  <c r="L38" i="2" s="1"/>
  <c r="I42" i="2" s="1"/>
  <c r="K8" i="2"/>
  <c r="I12" i="2"/>
  <c r="K12" i="2" s="1"/>
  <c r="Q9" i="2"/>
  <c r="P11" i="2"/>
  <c r="L7" i="2"/>
  <c r="L37" i="2" s="1"/>
  <c r="I41" i="2" s="1"/>
  <c r="I43" i="2" l="1"/>
  <c r="C101" i="2"/>
  <c r="C105" i="2" s="1"/>
  <c r="C57" i="2"/>
  <c r="C61" i="2" s="1"/>
  <c r="I102" i="2"/>
  <c r="I106" i="2" s="1"/>
  <c r="I58" i="2"/>
  <c r="I62" i="2" s="1"/>
  <c r="C58" i="2"/>
  <c r="C62" i="2" s="1"/>
  <c r="C102" i="2"/>
  <c r="C106" i="2" s="1"/>
  <c r="E37" i="2"/>
  <c r="I57" i="2"/>
  <c r="I61" i="2" s="1"/>
  <c r="I101" i="2"/>
  <c r="I105" i="2" s="1"/>
  <c r="F101" i="2"/>
  <c r="F105" i="2" s="1"/>
  <c r="F57" i="2"/>
  <c r="F61" i="2" s="1"/>
  <c r="L39" i="2"/>
  <c r="N39" i="2" s="1"/>
  <c r="L41" i="2"/>
  <c r="K41" i="2"/>
  <c r="O37" i="2"/>
  <c r="H43" i="2"/>
  <c r="F40" i="2"/>
  <c r="E42" i="2"/>
  <c r="L42" i="2"/>
  <c r="L40" i="2"/>
  <c r="N40" i="2" s="1"/>
  <c r="K42" i="2"/>
  <c r="H38" i="2"/>
  <c r="K44" i="2"/>
  <c r="K43" i="2"/>
  <c r="E43" i="2"/>
  <c r="N37" i="2"/>
  <c r="P13" i="2"/>
  <c r="N38" i="2"/>
  <c r="L11" i="2"/>
  <c r="N7" i="2"/>
  <c r="N8" i="2"/>
  <c r="L12" i="2"/>
  <c r="N12" i="2" s="1"/>
  <c r="I26" i="2"/>
  <c r="K11" i="2"/>
  <c r="K13" i="2" s="1"/>
  <c r="I13" i="2"/>
  <c r="L26" i="2"/>
  <c r="C24" i="2"/>
  <c r="C28" i="2" s="1"/>
  <c r="C203" i="2" s="1"/>
  <c r="C202" i="2" s="1"/>
  <c r="C13" i="2"/>
  <c r="F24" i="2"/>
  <c r="E13" i="2"/>
  <c r="Q11" i="2"/>
  <c r="Q13" i="2" s="1"/>
  <c r="F25" i="2"/>
  <c r="H13" i="2"/>
  <c r="I25" i="2"/>
  <c r="F13" i="2"/>
  <c r="I107" i="2" l="1"/>
  <c r="I115" i="2" s="1"/>
  <c r="I117" i="2" s="1"/>
  <c r="I206" i="2" s="1"/>
  <c r="Q38" i="2"/>
  <c r="Q37" i="2"/>
  <c r="I118" i="2"/>
  <c r="I119" i="2" s="1"/>
  <c r="I190" i="2" s="1"/>
  <c r="I63" i="2"/>
  <c r="L43" i="2"/>
  <c r="O42" i="2"/>
  <c r="Q42" i="2" s="1"/>
  <c r="N42" i="2"/>
  <c r="L44" i="2"/>
  <c r="H40" i="2"/>
  <c r="F44" i="2"/>
  <c r="O44" i="2" s="1"/>
  <c r="D170" i="2" s="1"/>
  <c r="N41" i="2"/>
  <c r="O41" i="2"/>
  <c r="Q41" i="2" s="1"/>
  <c r="C63" i="2"/>
  <c r="C107" i="2"/>
  <c r="C115" i="2" s="1"/>
  <c r="C117" i="2" s="1"/>
  <c r="C206" i="2" s="1"/>
  <c r="N44" i="2"/>
  <c r="N43" i="2"/>
  <c r="Q43" i="2" s="1"/>
  <c r="H24" i="2"/>
  <c r="F28" i="2"/>
  <c r="F203" i="2" s="1"/>
  <c r="F202" i="2" s="1"/>
  <c r="H25" i="2"/>
  <c r="O25" i="2"/>
  <c r="K26" i="2"/>
  <c r="O26" i="2"/>
  <c r="K25" i="2"/>
  <c r="I28" i="2"/>
  <c r="I203" i="2" s="1"/>
  <c r="I202" i="2" s="1"/>
  <c r="N26" i="2"/>
  <c r="O24" i="2"/>
  <c r="E24" i="2"/>
  <c r="L27" i="2"/>
  <c r="L28" i="2" s="1"/>
  <c r="L203" i="2" s="1"/>
  <c r="L202" i="2" s="1"/>
  <c r="L13" i="2"/>
  <c r="N11" i="2"/>
  <c r="N13" i="2" s="1"/>
  <c r="I211" i="2" l="1"/>
  <c r="I207" i="2"/>
  <c r="O58" i="2"/>
  <c r="O102" i="2"/>
  <c r="F102" i="2"/>
  <c r="F106" i="2" s="1"/>
  <c r="F58" i="2"/>
  <c r="F62" i="2" s="1"/>
  <c r="H44" i="2"/>
  <c r="Q44" i="2" s="1"/>
  <c r="O43" i="2"/>
  <c r="C170" i="2" s="1"/>
  <c r="E170" i="2" s="1"/>
  <c r="L101" i="2"/>
  <c r="L105" i="2" s="1"/>
  <c r="L57" i="2"/>
  <c r="L61" i="2" s="1"/>
  <c r="K28" i="2"/>
  <c r="F65" i="2"/>
  <c r="I64" i="2" s="1"/>
  <c r="C118" i="2"/>
  <c r="L102" i="2"/>
  <c r="L106" i="2" s="1"/>
  <c r="L58" i="2"/>
  <c r="L62" i="2" s="1"/>
  <c r="O28" i="2"/>
  <c r="O203" i="2" s="1"/>
  <c r="O202" i="2" s="1"/>
  <c r="Q25" i="2"/>
  <c r="N27" i="2"/>
  <c r="Q27" i="2" s="1"/>
  <c r="O27" i="2"/>
  <c r="Q26" i="2"/>
  <c r="H28" i="2"/>
  <c r="Q24" i="2"/>
  <c r="E28" i="2"/>
  <c r="C211" i="2" l="1"/>
  <c r="C207" i="2"/>
  <c r="O101" i="2"/>
  <c r="O57" i="2"/>
  <c r="F107" i="2"/>
  <c r="F115" i="2" s="1"/>
  <c r="F117" i="2" s="1"/>
  <c r="F206" i="2" s="1"/>
  <c r="O106" i="2"/>
  <c r="D169" i="2" s="1"/>
  <c r="C119" i="2"/>
  <c r="C190" i="2" s="1"/>
  <c r="L63" i="2"/>
  <c r="O61" i="2"/>
  <c r="C167" i="2" s="1"/>
  <c r="L107" i="2"/>
  <c r="L115" i="2" s="1"/>
  <c r="L117" i="2" s="1"/>
  <c r="L206" i="2" s="1"/>
  <c r="O105" i="2"/>
  <c r="C169" i="2" s="1"/>
  <c r="E169" i="2" s="1"/>
  <c r="F63" i="2"/>
  <c r="O62" i="2"/>
  <c r="D167" i="2" s="1"/>
  <c r="D166" i="2" s="1"/>
  <c r="D171" i="2" s="1"/>
  <c r="D172" i="2" s="1"/>
  <c r="D173" i="2" s="1"/>
  <c r="E37" i="1" s="1"/>
  <c r="N28" i="2"/>
  <c r="Q28" i="2" s="1"/>
  <c r="L46" i="2" l="1"/>
  <c r="C46" i="2"/>
  <c r="I46" i="2"/>
  <c r="F46" i="2"/>
  <c r="E167" i="2"/>
  <c r="E166" i="2" s="1"/>
  <c r="E171" i="2" s="1"/>
  <c r="E172" i="2" s="1"/>
  <c r="E173" i="2" s="1"/>
  <c r="C166" i="2"/>
  <c r="C171" i="2" s="1"/>
  <c r="C172" i="2" s="1"/>
  <c r="C173" i="2" s="1"/>
  <c r="E36" i="1" s="1"/>
  <c r="L118" i="2"/>
  <c r="I65" i="2"/>
  <c r="C65" i="2"/>
  <c r="O63" i="2"/>
  <c r="O107" i="2"/>
  <c r="O115" i="2" s="1"/>
  <c r="O117" i="2" s="1"/>
  <c r="O206" i="2" s="1"/>
  <c r="F118" i="2"/>
  <c r="F119" i="2"/>
  <c r="F190" i="2" s="1"/>
  <c r="H46" i="2" l="1"/>
  <c r="F48" i="2"/>
  <c r="K46" i="2"/>
  <c r="I48" i="2"/>
  <c r="K48" i="2" s="1"/>
  <c r="E46" i="2"/>
  <c r="O46" i="2"/>
  <c r="C48" i="2"/>
  <c r="E48" i="2" s="1"/>
  <c r="N46" i="2"/>
  <c r="L48" i="2"/>
  <c r="N48" i="2" s="1"/>
  <c r="F211" i="2"/>
  <c r="F207" i="2"/>
  <c r="C45" i="2"/>
  <c r="I45" i="2"/>
  <c r="F45" i="2"/>
  <c r="L45" i="2"/>
  <c r="L119" i="2"/>
  <c r="L190" i="2" s="1"/>
  <c r="L211" i="2"/>
  <c r="L207" i="2"/>
  <c r="F64" i="2"/>
  <c r="F66" i="2" s="1"/>
  <c r="F74" i="2" s="1"/>
  <c r="F76" i="2" s="1"/>
  <c r="F78" i="2" s="1"/>
  <c r="C66" i="2"/>
  <c r="O118" i="2"/>
  <c r="L64" i="2"/>
  <c r="L65" i="2"/>
  <c r="O65" i="2" s="1"/>
  <c r="I66" i="2"/>
  <c r="I74" i="2" s="1"/>
  <c r="I76" i="2" s="1"/>
  <c r="I78" i="2" s="1"/>
  <c r="O48" i="2" l="1"/>
  <c r="H48" i="2"/>
  <c r="Q48" i="2" s="1"/>
  <c r="Q46" i="2"/>
  <c r="O119" i="2"/>
  <c r="O190" i="2" s="1"/>
  <c r="O211" i="2"/>
  <c r="O207" i="2"/>
  <c r="K45" i="2"/>
  <c r="I47" i="2"/>
  <c r="E45" i="2"/>
  <c r="O45" i="2"/>
  <c r="C47" i="2"/>
  <c r="N45" i="2"/>
  <c r="L47" i="2"/>
  <c r="H45" i="2"/>
  <c r="F47" i="2"/>
  <c r="I89" i="2"/>
  <c r="L89" i="2"/>
  <c r="C74" i="2"/>
  <c r="C76" i="2" s="1"/>
  <c r="C78" i="2" s="1"/>
  <c r="O66" i="2"/>
  <c r="O74" i="2" s="1"/>
  <c r="O76" i="2" s="1"/>
  <c r="L66" i="2"/>
  <c r="L74" i="2" s="1"/>
  <c r="L76" i="2" s="1"/>
  <c r="L78" i="2" s="1"/>
  <c r="L90" i="2" s="1"/>
  <c r="O90" i="2" s="1"/>
  <c r="F88" i="2"/>
  <c r="I88" i="2"/>
  <c r="I91" i="2" s="1"/>
  <c r="I189" i="2" l="1"/>
  <c r="I192" i="2" s="1"/>
  <c r="I205" i="2"/>
  <c r="I204" i="2" s="1"/>
  <c r="I201" i="2" s="1"/>
  <c r="I212" i="2" s="1"/>
  <c r="I225" i="2" s="1"/>
  <c r="L49" i="2"/>
  <c r="N47" i="2"/>
  <c r="N49" i="2" s="1"/>
  <c r="H47" i="2"/>
  <c r="H49" i="2" s="1"/>
  <c r="F49" i="2"/>
  <c r="C49" i="2"/>
  <c r="E47" i="2"/>
  <c r="O47" i="2"/>
  <c r="Q45" i="2"/>
  <c r="O89" i="2"/>
  <c r="K47" i="2"/>
  <c r="K49" i="2" s="1"/>
  <c r="I49" i="2"/>
  <c r="C87" i="2"/>
  <c r="O78" i="2"/>
  <c r="F87" i="2"/>
  <c r="F91" i="2" s="1"/>
  <c r="O88" i="2"/>
  <c r="L91" i="2"/>
  <c r="O49" i="2" l="1"/>
  <c r="L189" i="2"/>
  <c r="L192" i="2" s="1"/>
  <c r="L205" i="2"/>
  <c r="L204" i="2" s="1"/>
  <c r="L201" i="2" s="1"/>
  <c r="L212" i="2" s="1"/>
  <c r="L225" i="2" s="1"/>
  <c r="Q49" i="2"/>
  <c r="F189" i="2"/>
  <c r="F192" i="2" s="1"/>
  <c r="F205" i="2"/>
  <c r="F204" i="2" s="1"/>
  <c r="F201" i="2" s="1"/>
  <c r="F212" i="2" s="1"/>
  <c r="F225" i="2" s="1"/>
  <c r="E49" i="2"/>
  <c r="Q47" i="2"/>
  <c r="O87" i="2"/>
  <c r="C91" i="2"/>
  <c r="O91" i="2" l="1"/>
  <c r="C205" i="2"/>
  <c r="C204" i="2" s="1"/>
  <c r="C201" i="2" s="1"/>
  <c r="C212" i="2" s="1"/>
  <c r="C225" i="2" s="1"/>
  <c r="C227" i="2" s="1"/>
  <c r="F226" i="2" s="1"/>
  <c r="C189" i="2"/>
  <c r="C192" i="2" s="1"/>
  <c r="O192" i="2" s="1"/>
  <c r="F227" i="2" l="1"/>
  <c r="I226" i="2" s="1"/>
  <c r="O205" i="2"/>
  <c r="O204" i="2" s="1"/>
  <c r="O201" i="2" s="1"/>
  <c r="O212" i="2" s="1"/>
  <c r="O225" i="2" s="1"/>
  <c r="O227" i="2" s="1"/>
  <c r="O189" i="2"/>
  <c r="I227" i="2" l="1"/>
  <c r="L226" i="2" s="1"/>
  <c r="L227" i="2" s="1"/>
</calcChain>
</file>

<file path=xl/sharedStrings.xml><?xml version="1.0" encoding="utf-8"?>
<sst xmlns="http://schemas.openxmlformats.org/spreadsheetml/2006/main" count="539" uniqueCount="204">
  <si>
    <t>Показатель</t>
  </si>
  <si>
    <t>значение</t>
  </si>
  <si>
    <t>Продукт А</t>
  </si>
  <si>
    <t>Продукт В</t>
  </si>
  <si>
    <t>Обозначение</t>
  </si>
  <si>
    <t>шт</t>
  </si>
  <si>
    <t>цена реализации</t>
  </si>
  <si>
    <t>ОП</t>
  </si>
  <si>
    <t>руб.</t>
  </si>
  <si>
    <t>Объем продаж в натуральном выражении</t>
  </si>
  <si>
    <t>коммент</t>
  </si>
  <si>
    <t>Ед.изм.</t>
  </si>
  <si>
    <t>Спецификация продукта А</t>
  </si>
  <si>
    <t>материал 1</t>
  </si>
  <si>
    <t>М1</t>
  </si>
  <si>
    <t>рабочий 1</t>
  </si>
  <si>
    <t>Р1</t>
  </si>
  <si>
    <t>чел-ч.</t>
  </si>
  <si>
    <t>наименование ресурса</t>
  </si>
  <si>
    <t>обозначение</t>
  </si>
  <si>
    <t>ед.изм.</t>
  </si>
  <si>
    <t>норма расхода</t>
  </si>
  <si>
    <t>Спецификация продукта В</t>
  </si>
  <si>
    <t>Материал 1</t>
  </si>
  <si>
    <t>Цена закупки</t>
  </si>
  <si>
    <t>Цм</t>
  </si>
  <si>
    <t>Ц</t>
  </si>
  <si>
    <t>Материал/услуга/ресурс</t>
  </si>
  <si>
    <t>Рабочий 1</t>
  </si>
  <si>
    <t>Часовая тарифная ставка</t>
  </si>
  <si>
    <t>ЧТС</t>
  </si>
  <si>
    <t>на конец периода (квартал) запас составляет 10% от потребностей следующего периода</t>
  </si>
  <si>
    <t>на конец периода (квартала) запас составляет 10% от потребностей следующего периода</t>
  </si>
  <si>
    <t>Политика взаимоотношений с Покупателем 1</t>
  </si>
  <si>
    <t>Политика запасов по материалу 1</t>
  </si>
  <si>
    <t>Политика взаимоотношений с Поставщиком 1</t>
  </si>
  <si>
    <t>оплата производится по схеме: 80% в периоде поставки, 20% - в периоде, следующем за периодом поставки</t>
  </si>
  <si>
    <t>Отчисления в ФСЗН</t>
  </si>
  <si>
    <t>%</t>
  </si>
  <si>
    <t>Политика запасов по Продукту А</t>
  </si>
  <si>
    <t>Политика запасов  по Продукту В</t>
  </si>
  <si>
    <t>Электроэнергия на производственные цели</t>
  </si>
  <si>
    <t>Телефон, Интернет</t>
  </si>
  <si>
    <t>Амортизация производственного оборудования</t>
  </si>
  <si>
    <t>Электроэнергия на общехозяйственные цели</t>
  </si>
  <si>
    <t>Командировочные расходы</t>
  </si>
  <si>
    <t>Реклама</t>
  </si>
  <si>
    <t>Расходы на упаковку</t>
  </si>
  <si>
    <t>Налог на прибыль</t>
  </si>
  <si>
    <t>Бюджет продаж</t>
  </si>
  <si>
    <t>квартал</t>
  </si>
  <si>
    <t>план</t>
  </si>
  <si>
    <t>факт</t>
  </si>
  <si>
    <t>откл</t>
  </si>
  <si>
    <t>год</t>
  </si>
  <si>
    <t>Объем продаж А, шт.</t>
  </si>
  <si>
    <t>Объем продаж В, шт.</t>
  </si>
  <si>
    <t>цена А, руб.</t>
  </si>
  <si>
    <t>цена В, руб.</t>
  </si>
  <si>
    <t>Объем продаж А, руб.</t>
  </si>
  <si>
    <t>Объем продаж В, руб.</t>
  </si>
  <si>
    <t>ИТОГО объем продаж, руб.</t>
  </si>
  <si>
    <t>График платежей за Готовую продукцию</t>
  </si>
  <si>
    <t>ИТОГО платежи, руб.</t>
  </si>
  <si>
    <t>платежи 1-го квартала, руб. (Итого №1)</t>
  </si>
  <si>
    <t>платежи 2-го квартала, руб. (Итого №1)</t>
  </si>
  <si>
    <t>платежи 3-го квартала, руб. (Итого №1)</t>
  </si>
  <si>
    <t>платежи 4-го квартала, руб. (Итого №1)</t>
  </si>
  <si>
    <t>оплата по факту поставки в периоде отгрузки 50%, в периоде, следующем за периодом отгрузки 50%</t>
  </si>
  <si>
    <t>Бюджет производства и запасов ГП</t>
  </si>
  <si>
    <t>Объем продаж А, шт. (№1)</t>
  </si>
  <si>
    <t>Объем продаж В, шт.  (№1)</t>
  </si>
  <si>
    <t>Остаток на начало Продукта А, шт.</t>
  </si>
  <si>
    <t>Остаток на начало Продукта В, шт.</t>
  </si>
  <si>
    <t>Остаток на конец Продукта А, шт.</t>
  </si>
  <si>
    <t>Остаток на конец Продукта В, шт.</t>
  </si>
  <si>
    <t>Плановая (нормативная) себестоимость Продукта А</t>
  </si>
  <si>
    <t>Плановая (нормативная) себестоимость Продукта В</t>
  </si>
  <si>
    <t>Объем производства Продукта А, шт.</t>
  </si>
  <si>
    <t>Объем производства Продукта В, шт.</t>
  </si>
  <si>
    <t>Плановая себестоимость Продукта А, руб.</t>
  </si>
  <si>
    <t>Плановая себестоимость Продукта В, руб.</t>
  </si>
  <si>
    <t>Объем производства Продукта А,руб.</t>
  </si>
  <si>
    <t>Объем производства Продукта В,руб.</t>
  </si>
  <si>
    <t>Остаток на начало года по Продукту А</t>
  </si>
  <si>
    <t>Остаток на начало года  по Продукту В</t>
  </si>
  <si>
    <t>шт.</t>
  </si>
  <si>
    <t>ИТОГО Объем производства,руб.</t>
  </si>
  <si>
    <t>Бюджет потребности в Материале 1</t>
  </si>
  <si>
    <t>норма расхода  для Продукта А, м.</t>
  </si>
  <si>
    <t>норма расхода для Продукта В, м.</t>
  </si>
  <si>
    <t>Потребность на объем производства Продукта А, м.</t>
  </si>
  <si>
    <t>Потребность на объем производства Продукта В, м.</t>
  </si>
  <si>
    <t>остаток на начало, м.</t>
  </si>
  <si>
    <t>остаток на конец, м.</t>
  </si>
  <si>
    <t>Итого потребность на объем производства, м.</t>
  </si>
  <si>
    <t>Остаток на начало года Материала 1</t>
  </si>
  <si>
    <t>м.</t>
  </si>
  <si>
    <t>К закупке, м.</t>
  </si>
  <si>
    <t>Бюджет закупки Материала 1 у Поставщика 1</t>
  </si>
  <si>
    <t>цена закупки, руб.</t>
  </si>
  <si>
    <t>Стоимость закупки, руб.</t>
  </si>
  <si>
    <t>Транспортно-заготовительные расходы, руб.</t>
  </si>
  <si>
    <t>ИТОГО Закупка, руб.</t>
  </si>
  <si>
    <t>ТЗР, норматив в квартал</t>
  </si>
  <si>
    <t>График платежей Поставщику 1 за Материал 1</t>
  </si>
  <si>
    <t>Платежи 1-го квартала, руб.</t>
  </si>
  <si>
    <t>ИТОГО</t>
  </si>
  <si>
    <t>Платежи 2-го квартала, руб.</t>
  </si>
  <si>
    <t>Платежи 3-го квартала, руб.</t>
  </si>
  <si>
    <t>Платежи 4-го квартала, руб.</t>
  </si>
  <si>
    <t>Бюджет потребности в Рабочем 1</t>
  </si>
  <si>
    <t>трудоемкость  для Продукта А, чел-ч.</t>
  </si>
  <si>
    <t>трудоемкость  для Продукта В, чел-ч.</t>
  </si>
  <si>
    <t>Трудоемкость на объем производства Продукта А, чел-ч.</t>
  </si>
  <si>
    <t>Итого Трудоемкость на объем производства, чел-ч.</t>
  </si>
  <si>
    <t>Бюджет расходов на оплату труда Рабочего 1</t>
  </si>
  <si>
    <t>Часовая тарифная ставка, руб.</t>
  </si>
  <si>
    <t>Заработная плата, руб.</t>
  </si>
  <si>
    <t>Отчисления на заработную плату, руб.</t>
  </si>
  <si>
    <t>ИТОГО Расходы на оплату труда, руб.</t>
  </si>
  <si>
    <t>Бюджет общепроизводственных расходов</t>
  </si>
  <si>
    <t>ЗП АУП производства</t>
  </si>
  <si>
    <t xml:space="preserve">ЗП АУП </t>
  </si>
  <si>
    <t>ИТОГО , руб.</t>
  </si>
  <si>
    <t>Бюджет общехозяйственных расходов</t>
  </si>
  <si>
    <t>Бюджет коммерческих расходов</t>
  </si>
  <si>
    <t>Бюджет себестоимости</t>
  </si>
  <si>
    <t>статья затрат</t>
  </si>
  <si>
    <t>Продукт</t>
  </si>
  <si>
    <t>А</t>
  </si>
  <si>
    <t>В</t>
  </si>
  <si>
    <t>Прямые расходы, в том числе</t>
  </si>
  <si>
    <t>….затраты на Материал 1</t>
  </si>
  <si>
    <t>….затраты на оплату труда Рабочего 1</t>
  </si>
  <si>
    <t>Косвенные расходы, в том числе</t>
  </si>
  <si>
    <t>….общепроизводственные расходы</t>
  </si>
  <si>
    <t>….общехозяйственные расходы</t>
  </si>
  <si>
    <t>….коммерческие расходы</t>
  </si>
  <si>
    <t>….транспортно-заготовительные расходы</t>
  </si>
  <si>
    <t>ставка ТЗР (800/(800+15600)</t>
  </si>
  <si>
    <t>Объем производства Продукта , шт.</t>
  </si>
  <si>
    <t>Себестоимость по прямым расходам, руб.</t>
  </si>
  <si>
    <t>Итого</t>
  </si>
  <si>
    <t>Себестоимость производства, руб.</t>
  </si>
  <si>
    <t xml:space="preserve">Ставка ОПР </t>
  </si>
  <si>
    <t>Себестоимость единицы, руб.</t>
  </si>
  <si>
    <t>Отчет о прибылях и убытках</t>
  </si>
  <si>
    <t>Выручка, руб.</t>
  </si>
  <si>
    <t>Себестоимость продаж, руб.</t>
  </si>
  <si>
    <t>Управленческие расходы, руб.</t>
  </si>
  <si>
    <t>Коммерческие расходы, руб.</t>
  </si>
  <si>
    <t>Прибыль, руб.</t>
  </si>
  <si>
    <t>Прогноз движения денежных средств</t>
  </si>
  <si>
    <t>Операционная деятельность</t>
  </si>
  <si>
    <t>..Отток, в том числе</t>
  </si>
  <si>
    <t>….Поступление от покупателей</t>
  </si>
  <si>
    <t>....Платежи за материалы</t>
  </si>
  <si>
    <t>….Выплата ЗП</t>
  </si>
  <si>
    <t>….Перечисление в ФСЗН</t>
  </si>
  <si>
    <t>….Платежи за электроэнергию</t>
  </si>
  <si>
    <t>….Платежи за рекламу</t>
  </si>
  <si>
    <t>….Платежи за телефон, интернет</t>
  </si>
  <si>
    <t>….Платежи прочие</t>
  </si>
  <si>
    <t>Операционный чистый денежный поток</t>
  </si>
  <si>
    <t>Инвестиционная деятельность</t>
  </si>
  <si>
    <t>…</t>
  </si>
  <si>
    <t xml:space="preserve">..Отток </t>
  </si>
  <si>
    <t xml:space="preserve">..Приток </t>
  </si>
  <si>
    <t>..Приток</t>
  </si>
  <si>
    <t>Инвестиционный чистый денежный поток</t>
  </si>
  <si>
    <t>Финансовая деятельность</t>
  </si>
  <si>
    <t>Финансовый чистый денежный поток</t>
  </si>
  <si>
    <t>Остаток на начало</t>
  </si>
  <si>
    <t>Остаток на конец</t>
  </si>
  <si>
    <t>ИТОГО чистый денежный поток</t>
  </si>
  <si>
    <t xml:space="preserve">Баланс </t>
  </si>
  <si>
    <t>Статья баланса</t>
  </si>
  <si>
    <t>Основные средства</t>
  </si>
  <si>
    <t>износ основных средств</t>
  </si>
  <si>
    <t>нематериальные активы</t>
  </si>
  <si>
    <t>износ нематериальных активов</t>
  </si>
  <si>
    <t>ИТОГО внеоборотные активы</t>
  </si>
  <si>
    <t>Производственные запасы</t>
  </si>
  <si>
    <t>транспортно-заготовительные расходы</t>
  </si>
  <si>
    <t>основное производство</t>
  </si>
  <si>
    <t>вспомогательное производство</t>
  </si>
  <si>
    <t>касса</t>
  </si>
  <si>
    <t>расчетный счет</t>
  </si>
  <si>
    <t>готовая продукция</t>
  </si>
  <si>
    <t>Итого оборотные активы</t>
  </si>
  <si>
    <t>АКТИВ</t>
  </si>
  <si>
    <t>Уставный фонд</t>
  </si>
  <si>
    <t>Прибыль</t>
  </si>
  <si>
    <t>Кредиторская задолженность</t>
  </si>
  <si>
    <t>Кредит банка</t>
  </si>
  <si>
    <t>Оплата труда</t>
  </si>
  <si>
    <t>Налоги и отчисления</t>
  </si>
  <si>
    <t>ПАССИВ</t>
  </si>
  <si>
    <t>Отклонения</t>
  </si>
  <si>
    <t>Остаток денежных средств на начало</t>
  </si>
  <si>
    <t>Начало года</t>
  </si>
  <si>
    <t>Конец года</t>
  </si>
  <si>
    <t>Трудоемкость на объем производства Продукта Б, чел-ч.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</si>
</sst>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 applyAlignment="1">
      <alignment vertical="top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vertical="top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topLeftCell="A26" workbookViewId="0">
      <selection activeCell="E36" sqref="E36"/>
    </sheetView>
  </sheetViews>
  <sheetFormatPr defaultRowHeight="14.4" x14ac:dyDescent="0.3"/>
  <cols>
    <col min="1" max="1" width="23.6640625" style="2" customWidth="1"/>
    <col min="2" max="2" width="42.88671875" style="2" customWidth="1"/>
    <col min="3" max="3" width="9.5546875" style="2" customWidth="1"/>
    <col min="4" max="4" width="9.44140625" style="2" customWidth="1"/>
    <col min="5" max="5" width="9.109375" style="2" customWidth="1"/>
    <col min="6" max="6" width="36.33203125" style="2" customWidth="1"/>
  </cols>
  <sheetData>
    <row r="2" spans="1:6" s="4" customFormat="1" ht="32.25" customHeight="1" x14ac:dyDescent="0.3">
      <c r="A2" s="3" t="s">
        <v>27</v>
      </c>
      <c r="B2" s="3" t="s">
        <v>0</v>
      </c>
      <c r="C2" s="3" t="s">
        <v>4</v>
      </c>
      <c r="D2" s="3" t="s">
        <v>11</v>
      </c>
      <c r="E2" s="3" t="s">
        <v>1</v>
      </c>
      <c r="F2" s="3" t="s">
        <v>10</v>
      </c>
    </row>
    <row r="3" spans="1:6" ht="15.75" customHeight="1" x14ac:dyDescent="0.3">
      <c r="A3" s="1" t="s">
        <v>2</v>
      </c>
      <c r="B3" s="1" t="s">
        <v>9</v>
      </c>
      <c r="C3" s="1" t="s">
        <v>7</v>
      </c>
      <c r="D3" s="1" t="s">
        <v>5</v>
      </c>
      <c r="E3" s="1">
        <v>1600</v>
      </c>
      <c r="F3" s="1"/>
    </row>
    <row r="4" spans="1:6" ht="15" customHeight="1" x14ac:dyDescent="0.3">
      <c r="A4" s="1" t="s">
        <v>3</v>
      </c>
      <c r="B4" s="1" t="s">
        <v>9</v>
      </c>
      <c r="C4" s="1" t="s">
        <v>7</v>
      </c>
      <c r="D4" s="1" t="s">
        <v>5</v>
      </c>
      <c r="E4" s="1">
        <v>800</v>
      </c>
      <c r="F4" s="1"/>
    </row>
    <row r="5" spans="1:6" x14ac:dyDescent="0.3">
      <c r="A5" s="1" t="s">
        <v>2</v>
      </c>
      <c r="B5" s="1" t="s">
        <v>6</v>
      </c>
      <c r="C5" s="1" t="s">
        <v>26</v>
      </c>
      <c r="D5" s="1" t="s">
        <v>8</v>
      </c>
      <c r="E5" s="1">
        <v>200</v>
      </c>
      <c r="F5" s="1"/>
    </row>
    <row r="6" spans="1:6" x14ac:dyDescent="0.3">
      <c r="A6" s="1" t="s">
        <v>3</v>
      </c>
      <c r="B6" s="1" t="s">
        <v>6</v>
      </c>
      <c r="C6" s="1" t="s">
        <v>26</v>
      </c>
      <c r="D6" s="1" t="s">
        <v>8</v>
      </c>
      <c r="E6" s="1">
        <v>300</v>
      </c>
      <c r="F6" s="1"/>
    </row>
    <row r="7" spans="1:6" ht="43.8" customHeight="1" x14ac:dyDescent="0.3">
      <c r="A7" s="1" t="s">
        <v>2</v>
      </c>
      <c r="B7" s="1" t="s">
        <v>33</v>
      </c>
      <c r="C7" s="1"/>
      <c r="D7" s="1" t="s">
        <v>38</v>
      </c>
      <c r="E7" s="1">
        <v>50</v>
      </c>
      <c r="F7" s="1" t="s">
        <v>68</v>
      </c>
    </row>
    <row r="8" spans="1:6" ht="50.25" customHeight="1" x14ac:dyDescent="0.3">
      <c r="A8" s="1" t="s">
        <v>3</v>
      </c>
      <c r="B8" s="1" t="s">
        <v>33</v>
      </c>
      <c r="C8" s="1"/>
      <c r="D8" s="1" t="s">
        <v>38</v>
      </c>
      <c r="E8" s="1">
        <v>50</v>
      </c>
      <c r="F8" s="1" t="s">
        <v>68</v>
      </c>
    </row>
    <row r="9" spans="1:6" ht="39" customHeight="1" x14ac:dyDescent="0.3">
      <c r="A9" s="1" t="s">
        <v>2</v>
      </c>
      <c r="B9" s="1" t="s">
        <v>84</v>
      </c>
      <c r="C9" s="1"/>
      <c r="D9" s="1" t="s">
        <v>86</v>
      </c>
      <c r="E9" s="1">
        <v>20</v>
      </c>
      <c r="F9" s="1"/>
    </row>
    <row r="10" spans="1:6" ht="39" customHeight="1" x14ac:dyDescent="0.3">
      <c r="A10" s="1" t="s">
        <v>3</v>
      </c>
      <c r="B10" s="7" t="s">
        <v>85</v>
      </c>
      <c r="C10" s="1"/>
      <c r="D10" s="1" t="s">
        <v>86</v>
      </c>
      <c r="E10" s="1">
        <v>10</v>
      </c>
      <c r="F10" s="1"/>
    </row>
    <row r="11" spans="1:6" ht="43.2" x14ac:dyDescent="0.3">
      <c r="A11" s="1" t="s">
        <v>2</v>
      </c>
      <c r="B11" s="1" t="s">
        <v>39</v>
      </c>
      <c r="C11" s="1"/>
      <c r="D11" s="1" t="s">
        <v>38</v>
      </c>
      <c r="E11" s="1">
        <v>10</v>
      </c>
      <c r="F11" s="1" t="s">
        <v>31</v>
      </c>
    </row>
    <row r="12" spans="1:6" ht="43.8" thickBot="1" x14ac:dyDescent="0.35">
      <c r="A12" s="1" t="s">
        <v>3</v>
      </c>
      <c r="B12" s="7" t="s">
        <v>40</v>
      </c>
      <c r="C12" s="7"/>
      <c r="D12" s="7" t="s">
        <v>38</v>
      </c>
      <c r="E12" s="7">
        <v>10</v>
      </c>
      <c r="F12" s="1" t="s">
        <v>31</v>
      </c>
    </row>
    <row r="13" spans="1:6" x14ac:dyDescent="0.3">
      <c r="A13" s="5" t="s">
        <v>2</v>
      </c>
      <c r="B13" s="8" t="s">
        <v>12</v>
      </c>
      <c r="C13" s="9"/>
      <c r="D13" s="9"/>
      <c r="E13" s="10"/>
      <c r="F13" s="6"/>
    </row>
    <row r="14" spans="1:6" ht="28.8" x14ac:dyDescent="0.3">
      <c r="A14" s="5"/>
      <c r="B14" s="11" t="s">
        <v>18</v>
      </c>
      <c r="C14" s="12" t="s">
        <v>19</v>
      </c>
      <c r="D14" s="12" t="s">
        <v>20</v>
      </c>
      <c r="E14" s="13" t="s">
        <v>21</v>
      </c>
      <c r="F14" s="6"/>
    </row>
    <row r="15" spans="1:6" x14ac:dyDescent="0.3">
      <c r="A15" s="5"/>
      <c r="B15" s="11" t="s">
        <v>13</v>
      </c>
      <c r="C15" s="12" t="s">
        <v>14</v>
      </c>
      <c r="D15" s="12" t="s">
        <v>97</v>
      </c>
      <c r="E15" s="13">
        <v>2</v>
      </c>
      <c r="F15" s="6"/>
    </row>
    <row r="16" spans="1:6" ht="15" thickBot="1" x14ac:dyDescent="0.35">
      <c r="A16" s="5"/>
      <c r="B16" s="14" t="s">
        <v>15</v>
      </c>
      <c r="C16" s="15" t="s">
        <v>16</v>
      </c>
      <c r="D16" s="15" t="s">
        <v>17</v>
      </c>
      <c r="E16" s="16">
        <v>3</v>
      </c>
      <c r="F16" s="6"/>
    </row>
    <row r="17" spans="1:6" x14ac:dyDescent="0.3">
      <c r="A17" s="5" t="s">
        <v>3</v>
      </c>
      <c r="B17" s="17" t="s">
        <v>22</v>
      </c>
      <c r="C17" s="18"/>
      <c r="D17" s="18"/>
      <c r="E17" s="19"/>
      <c r="F17" s="6"/>
    </row>
    <row r="18" spans="1:6" ht="28.8" x14ac:dyDescent="0.3">
      <c r="A18" s="5"/>
      <c r="B18" s="20" t="s">
        <v>18</v>
      </c>
      <c r="C18" s="21" t="s">
        <v>19</v>
      </c>
      <c r="D18" s="21" t="s">
        <v>20</v>
      </c>
      <c r="E18" s="22" t="s">
        <v>21</v>
      </c>
      <c r="F18" s="6"/>
    </row>
    <row r="19" spans="1:6" x14ac:dyDescent="0.3">
      <c r="A19" s="5"/>
      <c r="B19" s="20" t="s">
        <v>13</v>
      </c>
      <c r="C19" s="21" t="s">
        <v>14</v>
      </c>
      <c r="D19" s="21" t="s">
        <v>97</v>
      </c>
      <c r="E19" s="22">
        <v>4</v>
      </c>
      <c r="F19" s="6"/>
    </row>
    <row r="20" spans="1:6" ht="15" thickBot="1" x14ac:dyDescent="0.35">
      <c r="A20" s="5"/>
      <c r="B20" s="23" t="s">
        <v>15</v>
      </c>
      <c r="C20" s="24" t="s">
        <v>16</v>
      </c>
      <c r="D20" s="24" t="s">
        <v>17</v>
      </c>
      <c r="E20" s="25">
        <v>4</v>
      </c>
      <c r="F20" s="6"/>
    </row>
    <row r="21" spans="1:6" x14ac:dyDescent="0.3">
      <c r="A21" s="1" t="s">
        <v>23</v>
      </c>
      <c r="B21" s="1" t="s">
        <v>24</v>
      </c>
      <c r="C21" s="1" t="s">
        <v>25</v>
      </c>
      <c r="D21" s="1" t="s">
        <v>8</v>
      </c>
      <c r="E21" s="1">
        <v>10</v>
      </c>
      <c r="F21" s="1"/>
    </row>
    <row r="22" spans="1:6" x14ac:dyDescent="0.3">
      <c r="A22" s="1" t="s">
        <v>28</v>
      </c>
      <c r="B22" s="1" t="s">
        <v>29</v>
      </c>
      <c r="C22" s="1" t="s">
        <v>30</v>
      </c>
      <c r="D22" s="1" t="s">
        <v>8</v>
      </c>
      <c r="E22" s="1">
        <v>15</v>
      </c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43.2" x14ac:dyDescent="0.3">
      <c r="A24" s="1" t="s">
        <v>23</v>
      </c>
      <c r="B24" s="1" t="s">
        <v>34</v>
      </c>
      <c r="C24" s="1"/>
      <c r="D24" s="1" t="s">
        <v>38</v>
      </c>
      <c r="E24" s="1">
        <v>10</v>
      </c>
      <c r="F24" s="1" t="s">
        <v>32</v>
      </c>
    </row>
    <row r="25" spans="1:6" ht="43.2" x14ac:dyDescent="0.3">
      <c r="A25" s="1" t="s">
        <v>23</v>
      </c>
      <c r="B25" s="1" t="s">
        <v>35</v>
      </c>
      <c r="C25" s="1"/>
      <c r="D25" s="1" t="s">
        <v>38</v>
      </c>
      <c r="E25" s="1">
        <v>80</v>
      </c>
      <c r="F25" s="1" t="s">
        <v>36</v>
      </c>
    </row>
    <row r="26" spans="1:6" x14ac:dyDescent="0.3">
      <c r="A26" s="1"/>
      <c r="B26" s="1" t="s">
        <v>37</v>
      </c>
      <c r="C26" s="1"/>
      <c r="D26" s="1" t="s">
        <v>38</v>
      </c>
      <c r="E26" s="1">
        <v>35</v>
      </c>
      <c r="F26" s="1"/>
    </row>
    <row r="27" spans="1:6" x14ac:dyDescent="0.3">
      <c r="A27" s="1"/>
      <c r="B27" s="1" t="s">
        <v>41</v>
      </c>
      <c r="C27" s="1"/>
      <c r="D27" s="1" t="s">
        <v>8</v>
      </c>
      <c r="E27" s="1">
        <v>35000</v>
      </c>
      <c r="F27" s="1"/>
    </row>
    <row r="28" spans="1:6" x14ac:dyDescent="0.3">
      <c r="A28" s="1"/>
      <c r="B28" s="1" t="s">
        <v>42</v>
      </c>
      <c r="C28" s="1"/>
      <c r="D28" s="1" t="s">
        <v>8</v>
      </c>
      <c r="E28" s="1">
        <v>15000</v>
      </c>
      <c r="F28" s="1"/>
    </row>
    <row r="29" spans="1:6" ht="28.8" x14ac:dyDescent="0.3">
      <c r="A29" s="1"/>
      <c r="B29" s="1" t="s">
        <v>43</v>
      </c>
      <c r="C29" s="1"/>
      <c r="D29" s="1" t="s">
        <v>8</v>
      </c>
      <c r="E29" s="1">
        <v>18000</v>
      </c>
      <c r="F29" s="1"/>
    </row>
    <row r="30" spans="1:6" x14ac:dyDescent="0.3">
      <c r="A30" s="1"/>
      <c r="B30" s="1" t="s">
        <v>44</v>
      </c>
      <c r="C30" s="1"/>
      <c r="D30" s="1" t="s">
        <v>8</v>
      </c>
      <c r="E30" s="1">
        <v>40000</v>
      </c>
      <c r="F30" s="1"/>
    </row>
    <row r="31" spans="1:6" x14ac:dyDescent="0.3">
      <c r="A31" s="1"/>
      <c r="B31" s="1" t="s">
        <v>122</v>
      </c>
      <c r="C31" s="1"/>
      <c r="D31" s="1" t="s">
        <v>8</v>
      </c>
      <c r="E31" s="1">
        <v>15000</v>
      </c>
      <c r="F31" s="1"/>
    </row>
    <row r="32" spans="1:6" x14ac:dyDescent="0.3">
      <c r="A32" s="1"/>
      <c r="B32" s="1" t="s">
        <v>45</v>
      </c>
      <c r="C32" s="1"/>
      <c r="D32" s="1" t="s">
        <v>8</v>
      </c>
      <c r="E32" s="1">
        <v>10000</v>
      </c>
      <c r="F32" s="1"/>
    </row>
    <row r="33" spans="1:6" x14ac:dyDescent="0.3">
      <c r="A33" s="1"/>
      <c r="B33" s="1" t="s">
        <v>46</v>
      </c>
      <c r="C33" s="1"/>
      <c r="D33" s="1" t="s">
        <v>8</v>
      </c>
      <c r="E33" s="1">
        <v>29000</v>
      </c>
      <c r="F33" s="1"/>
    </row>
    <row r="34" spans="1:6" x14ac:dyDescent="0.3">
      <c r="A34" s="1"/>
      <c r="B34" s="1" t="s">
        <v>47</v>
      </c>
      <c r="C34" s="1"/>
      <c r="D34" s="1" t="s">
        <v>8</v>
      </c>
      <c r="E34" s="1">
        <v>24000</v>
      </c>
      <c r="F34" s="1"/>
    </row>
    <row r="35" spans="1:6" x14ac:dyDescent="0.3">
      <c r="A35" s="1"/>
      <c r="B35" s="1" t="s">
        <v>48</v>
      </c>
      <c r="C35" s="1"/>
      <c r="D35" s="1" t="s">
        <v>38</v>
      </c>
      <c r="E35" s="1">
        <v>24</v>
      </c>
      <c r="F35" s="1"/>
    </row>
    <row r="36" spans="1:6" ht="28.8" x14ac:dyDescent="0.3">
      <c r="A36" s="1"/>
      <c r="B36" s="1" t="s">
        <v>76</v>
      </c>
      <c r="C36" s="1"/>
      <c r="D36" s="1" t="s">
        <v>8</v>
      </c>
      <c r="E36" s="1">
        <f>СистемаПоказателей!C173</f>
        <v>158.77407407407406</v>
      </c>
      <c r="F36" s="1"/>
    </row>
    <row r="37" spans="1:6" ht="28.8" x14ac:dyDescent="0.3">
      <c r="A37" s="1"/>
      <c r="B37" s="1" t="s">
        <v>77</v>
      </c>
      <c r="C37" s="1"/>
      <c r="D37" s="1" t="s">
        <v>8</v>
      </c>
      <c r="E37" s="1">
        <f>СистемаПоказателей!D173</f>
        <v>277.04814814814813</v>
      </c>
      <c r="F37" s="1"/>
    </row>
    <row r="38" spans="1:6" x14ac:dyDescent="0.3">
      <c r="A38" s="1"/>
      <c r="B38" s="1" t="s">
        <v>96</v>
      </c>
      <c r="C38" s="1"/>
      <c r="D38" s="1" t="s">
        <v>97</v>
      </c>
      <c r="E38" s="1">
        <v>80</v>
      </c>
      <c r="F38" s="1"/>
    </row>
    <row r="39" spans="1:6" x14ac:dyDescent="0.3">
      <c r="A39" s="1"/>
      <c r="B39" s="1" t="s">
        <v>104</v>
      </c>
      <c r="C39" s="1"/>
      <c r="D39" s="1" t="s">
        <v>8</v>
      </c>
      <c r="E39" s="1">
        <v>200</v>
      </c>
      <c r="F39" s="1"/>
    </row>
    <row r="40" spans="1:6" x14ac:dyDescent="0.3">
      <c r="A40" s="1"/>
      <c r="B40" s="1" t="s">
        <v>123</v>
      </c>
      <c r="C40" s="1"/>
      <c r="D40" s="1" t="s">
        <v>8</v>
      </c>
      <c r="E40" s="1">
        <v>45000</v>
      </c>
      <c r="F40" s="1"/>
    </row>
    <row r="41" spans="1:6" x14ac:dyDescent="0.3">
      <c r="A41" s="1"/>
      <c r="B41" s="1" t="s">
        <v>200</v>
      </c>
      <c r="C41" s="1"/>
      <c r="D41" s="1" t="s">
        <v>8</v>
      </c>
      <c r="E41" s="1">
        <v>50000</v>
      </c>
      <c r="F41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5"/>
  <sheetViews>
    <sheetView tabSelected="1" topLeftCell="A216" workbookViewId="0">
      <selection activeCell="H231" sqref="H231"/>
    </sheetView>
  </sheetViews>
  <sheetFormatPr defaultRowHeight="14.4" x14ac:dyDescent="0.3"/>
  <cols>
    <col min="2" max="2" width="49.5546875" customWidth="1"/>
    <col min="3" max="3" width="9.33203125" customWidth="1"/>
    <col min="4" max="4" width="9.6640625" customWidth="1"/>
    <col min="5" max="5" width="8.5546875" customWidth="1"/>
    <col min="6" max="7" width="9" customWidth="1"/>
    <col min="8" max="8" width="8.88671875" customWidth="1"/>
    <col min="10" max="10" width="9.109375" customWidth="1"/>
    <col min="11" max="11" width="8.33203125" customWidth="1"/>
    <col min="13" max="14" width="9.109375" customWidth="1"/>
    <col min="16" max="17" width="9.109375" customWidth="1"/>
  </cols>
  <sheetData>
    <row r="2" spans="2:17" x14ac:dyDescent="0.3">
      <c r="B2" s="26" t="s">
        <v>49</v>
      </c>
      <c r="C2" s="26">
        <v>1</v>
      </c>
    </row>
    <row r="4" spans="2:17" x14ac:dyDescent="0.3">
      <c r="B4" s="26"/>
      <c r="C4" s="26"/>
      <c r="D4" s="26"/>
      <c r="E4" s="26" t="s">
        <v>50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7" x14ac:dyDescent="0.3">
      <c r="B5" s="26"/>
      <c r="C5" s="26">
        <v>1</v>
      </c>
      <c r="D5" s="26">
        <v>1</v>
      </c>
      <c r="E5" s="26">
        <v>1</v>
      </c>
      <c r="F5" s="26">
        <v>2</v>
      </c>
      <c r="G5" s="26">
        <v>2</v>
      </c>
      <c r="H5" s="26">
        <v>2</v>
      </c>
      <c r="I5" s="26">
        <v>3</v>
      </c>
      <c r="J5" s="26">
        <v>3</v>
      </c>
      <c r="K5" s="26">
        <v>3</v>
      </c>
      <c r="L5" s="26">
        <v>4</v>
      </c>
      <c r="M5" s="26">
        <v>4</v>
      </c>
      <c r="N5" s="26">
        <v>4</v>
      </c>
      <c r="O5" s="26" t="s">
        <v>54</v>
      </c>
      <c r="P5" s="26" t="s">
        <v>54</v>
      </c>
      <c r="Q5" s="26" t="s">
        <v>54</v>
      </c>
    </row>
    <row r="6" spans="2:17" x14ac:dyDescent="0.3">
      <c r="B6" s="26" t="s">
        <v>0</v>
      </c>
      <c r="C6" s="26" t="s">
        <v>51</v>
      </c>
      <c r="D6" s="26" t="s">
        <v>52</v>
      </c>
      <c r="E6" s="26" t="s">
        <v>53</v>
      </c>
      <c r="F6" s="26" t="s">
        <v>51</v>
      </c>
      <c r="G6" s="26" t="s">
        <v>52</v>
      </c>
      <c r="H6" s="26" t="s">
        <v>53</v>
      </c>
      <c r="I6" s="26" t="s">
        <v>51</v>
      </c>
      <c r="J6" s="26" t="s">
        <v>52</v>
      </c>
      <c r="K6" s="26" t="s">
        <v>53</v>
      </c>
      <c r="L6" s="26" t="s">
        <v>51</v>
      </c>
      <c r="M6" s="26" t="s">
        <v>52</v>
      </c>
      <c r="N6" s="26" t="s">
        <v>53</v>
      </c>
      <c r="O6" s="26" t="s">
        <v>51</v>
      </c>
      <c r="P6" s="26" t="s">
        <v>52</v>
      </c>
      <c r="Q6" s="26" t="s">
        <v>53</v>
      </c>
    </row>
    <row r="7" spans="2:17" x14ac:dyDescent="0.3">
      <c r="B7" s="26" t="s">
        <v>55</v>
      </c>
      <c r="C7" s="26">
        <f>ROUNDDOWN(O7/4,0)</f>
        <v>400</v>
      </c>
      <c r="D7" s="26">
        <v>0</v>
      </c>
      <c r="E7" s="26">
        <f>C7-D7</f>
        <v>400</v>
      </c>
      <c r="F7" s="26">
        <f>ROUNDDOWN(O7/4,0)</f>
        <v>400</v>
      </c>
      <c r="G7" s="26"/>
      <c r="H7" s="26">
        <f>F7-G7</f>
        <v>400</v>
      </c>
      <c r="I7" s="26">
        <f>ROUNDDOWN(O7/4,0)</f>
        <v>400</v>
      </c>
      <c r="J7" s="26"/>
      <c r="K7" s="26">
        <f>I7-J7</f>
        <v>400</v>
      </c>
      <c r="L7" s="26">
        <f>O7-I7-F7-C7</f>
        <v>400</v>
      </c>
      <c r="M7" s="26"/>
      <c r="N7" s="26">
        <f>L7-M7</f>
        <v>400</v>
      </c>
      <c r="O7" s="26">
        <f>ИсхДанные!E3</f>
        <v>1600</v>
      </c>
      <c r="P7" s="26"/>
      <c r="Q7" s="26">
        <f>O7-P7</f>
        <v>1600</v>
      </c>
    </row>
    <row r="8" spans="2:17" x14ac:dyDescent="0.3">
      <c r="B8" s="26" t="s">
        <v>56</v>
      </c>
      <c r="C8" s="26">
        <f>ROUNDDOWN(O8/4,0)</f>
        <v>200</v>
      </c>
      <c r="D8" s="26">
        <v>0</v>
      </c>
      <c r="E8" s="26">
        <f t="shared" ref="E8:E10" si="0">C8-D8</f>
        <v>200</v>
      </c>
      <c r="F8" s="26">
        <f>ROUNDDOWN(O8/4,0)</f>
        <v>200</v>
      </c>
      <c r="G8" s="26"/>
      <c r="H8" s="26">
        <f t="shared" ref="H8:H10" si="1">F8-G8</f>
        <v>200</v>
      </c>
      <c r="I8" s="26">
        <f>ROUNDDOWN(O8/4,0)</f>
        <v>200</v>
      </c>
      <c r="J8" s="26"/>
      <c r="K8" s="26">
        <f t="shared" ref="K8:K10" si="2">I8-J8</f>
        <v>200</v>
      </c>
      <c r="L8" s="26">
        <f>O8-I8-F8-C8</f>
        <v>200</v>
      </c>
      <c r="M8" s="26"/>
      <c r="N8" s="26">
        <f t="shared" ref="N8:N10" si="3">L8-M8</f>
        <v>200</v>
      </c>
      <c r="O8" s="26">
        <f>ИсхДанные!E4</f>
        <v>800</v>
      </c>
      <c r="P8" s="26"/>
      <c r="Q8" s="26">
        <f t="shared" ref="Q8:Q10" si="4">O8-P8</f>
        <v>800</v>
      </c>
    </row>
    <row r="9" spans="2:17" x14ac:dyDescent="0.3">
      <c r="B9" s="26" t="s">
        <v>57</v>
      </c>
      <c r="C9" s="26">
        <f>O9</f>
        <v>200</v>
      </c>
      <c r="D9" s="26">
        <v>0</v>
      </c>
      <c r="E9" s="26">
        <f t="shared" si="0"/>
        <v>200</v>
      </c>
      <c r="F9" s="26">
        <f>O9</f>
        <v>200</v>
      </c>
      <c r="G9" s="26"/>
      <c r="H9" s="26">
        <f t="shared" si="1"/>
        <v>200</v>
      </c>
      <c r="I9" s="26">
        <f>O9</f>
        <v>200</v>
      </c>
      <c r="J9" s="26"/>
      <c r="K9" s="26">
        <f t="shared" si="2"/>
        <v>200</v>
      </c>
      <c r="L9" s="26">
        <f>O9</f>
        <v>200</v>
      </c>
      <c r="M9" s="26"/>
      <c r="N9" s="26">
        <f t="shared" si="3"/>
        <v>200</v>
      </c>
      <c r="O9" s="26">
        <f>ИсхДанные!E5</f>
        <v>200</v>
      </c>
      <c r="P9" s="26">
        <f>O9</f>
        <v>200</v>
      </c>
      <c r="Q9" s="26">
        <f t="shared" si="4"/>
        <v>0</v>
      </c>
    </row>
    <row r="10" spans="2:17" x14ac:dyDescent="0.3">
      <c r="B10" s="26" t="s">
        <v>58</v>
      </c>
      <c r="C10" s="26">
        <f>O10</f>
        <v>300</v>
      </c>
      <c r="D10" s="26">
        <v>0</v>
      </c>
      <c r="E10" s="26">
        <f t="shared" si="0"/>
        <v>300</v>
      </c>
      <c r="F10" s="26">
        <f>O10</f>
        <v>300</v>
      </c>
      <c r="G10" s="26"/>
      <c r="H10" s="26">
        <f t="shared" si="1"/>
        <v>300</v>
      </c>
      <c r="I10" s="26">
        <f>O10</f>
        <v>300</v>
      </c>
      <c r="J10" s="26"/>
      <c r="K10" s="26">
        <f t="shared" si="2"/>
        <v>300</v>
      </c>
      <c r="L10" s="26">
        <f>O10</f>
        <v>300</v>
      </c>
      <c r="M10" s="26"/>
      <c r="N10" s="26">
        <f t="shared" si="3"/>
        <v>300</v>
      </c>
      <c r="O10" s="26">
        <f>ИсхДанные!E6</f>
        <v>300</v>
      </c>
      <c r="P10" s="26">
        <f>O10</f>
        <v>300</v>
      </c>
      <c r="Q10" s="26">
        <f t="shared" si="4"/>
        <v>0</v>
      </c>
    </row>
    <row r="11" spans="2:17" x14ac:dyDescent="0.3">
      <c r="B11" s="26" t="s">
        <v>59</v>
      </c>
      <c r="C11" s="26">
        <f>C7*C9</f>
        <v>80000</v>
      </c>
      <c r="D11" s="26">
        <f>D7*D9</f>
        <v>0</v>
      </c>
      <c r="E11" s="26">
        <f>C11-D11</f>
        <v>80000</v>
      </c>
      <c r="F11" s="26">
        <f t="shared" ref="F11:P11" si="5">F7*F9</f>
        <v>80000</v>
      </c>
      <c r="G11" s="26">
        <f t="shared" si="5"/>
        <v>0</v>
      </c>
      <c r="H11" s="26">
        <f>F11-G11</f>
        <v>80000</v>
      </c>
      <c r="I11" s="26">
        <f t="shared" si="5"/>
        <v>80000</v>
      </c>
      <c r="J11" s="26">
        <f t="shared" si="5"/>
        <v>0</v>
      </c>
      <c r="K11" s="26">
        <f>I11-J11</f>
        <v>80000</v>
      </c>
      <c r="L11" s="26">
        <f t="shared" si="5"/>
        <v>80000</v>
      </c>
      <c r="M11" s="26">
        <f t="shared" si="5"/>
        <v>0</v>
      </c>
      <c r="N11" s="26">
        <f>L11-M11</f>
        <v>80000</v>
      </c>
      <c r="O11" s="26">
        <f t="shared" si="5"/>
        <v>320000</v>
      </c>
      <c r="P11" s="26">
        <f t="shared" si="5"/>
        <v>0</v>
      </c>
      <c r="Q11" s="26">
        <f>O11-P11</f>
        <v>320000</v>
      </c>
    </row>
    <row r="12" spans="2:17" x14ac:dyDescent="0.3">
      <c r="B12" s="26" t="s">
        <v>60</v>
      </c>
      <c r="C12" s="26">
        <f>C8*C10</f>
        <v>60000</v>
      </c>
      <c r="D12" s="26">
        <f t="shared" ref="D12:P12" si="6">D8*D10</f>
        <v>0</v>
      </c>
      <c r="E12" s="26">
        <f>C12-D12</f>
        <v>60000</v>
      </c>
      <c r="F12" s="26">
        <f t="shared" si="6"/>
        <v>60000</v>
      </c>
      <c r="G12" s="26">
        <f t="shared" si="6"/>
        <v>0</v>
      </c>
      <c r="H12" s="26">
        <f>F12-G12</f>
        <v>60000</v>
      </c>
      <c r="I12" s="26">
        <f t="shared" si="6"/>
        <v>60000</v>
      </c>
      <c r="J12" s="26">
        <f t="shared" si="6"/>
        <v>0</v>
      </c>
      <c r="K12" s="26">
        <f>I12-J12</f>
        <v>60000</v>
      </c>
      <c r="L12" s="26">
        <f t="shared" si="6"/>
        <v>60000</v>
      </c>
      <c r="M12" s="26">
        <f t="shared" si="6"/>
        <v>0</v>
      </c>
      <c r="N12" s="26">
        <f>L12-M12</f>
        <v>60000</v>
      </c>
      <c r="O12" s="26">
        <f t="shared" si="6"/>
        <v>240000</v>
      </c>
      <c r="P12" s="26">
        <f t="shared" si="6"/>
        <v>0</v>
      </c>
      <c r="Q12" s="26">
        <f>O12-P12</f>
        <v>240000</v>
      </c>
    </row>
    <row r="13" spans="2:17" x14ac:dyDescent="0.3">
      <c r="B13" s="26" t="s">
        <v>61</v>
      </c>
      <c r="C13" s="26">
        <f>C11+C12</f>
        <v>140000</v>
      </c>
      <c r="D13" s="26">
        <f t="shared" ref="D13:Q13" si="7">D11+D12</f>
        <v>0</v>
      </c>
      <c r="E13" s="26">
        <f t="shared" si="7"/>
        <v>140000</v>
      </c>
      <c r="F13" s="26">
        <f t="shared" si="7"/>
        <v>140000</v>
      </c>
      <c r="G13" s="26">
        <f t="shared" si="7"/>
        <v>0</v>
      </c>
      <c r="H13" s="26">
        <f t="shared" si="7"/>
        <v>140000</v>
      </c>
      <c r="I13" s="26">
        <f t="shared" si="7"/>
        <v>140000</v>
      </c>
      <c r="J13" s="26">
        <f t="shared" si="7"/>
        <v>0</v>
      </c>
      <c r="K13" s="26">
        <f t="shared" si="7"/>
        <v>140000</v>
      </c>
      <c r="L13" s="26">
        <f t="shared" si="7"/>
        <v>140000</v>
      </c>
      <c r="M13" s="26">
        <f t="shared" si="7"/>
        <v>0</v>
      </c>
      <c r="N13" s="26">
        <f t="shared" si="7"/>
        <v>140000</v>
      </c>
      <c r="O13" s="26">
        <f t="shared" si="7"/>
        <v>560000</v>
      </c>
      <c r="P13" s="26">
        <f t="shared" si="7"/>
        <v>0</v>
      </c>
      <c r="Q13" s="26">
        <f t="shared" si="7"/>
        <v>560000</v>
      </c>
    </row>
    <row r="14" spans="2:17" x14ac:dyDescent="0.3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2:17" x14ac:dyDescent="0.3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2:17" x14ac:dyDescent="0.3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9" spans="2:17" x14ac:dyDescent="0.3">
      <c r="B19" t="s">
        <v>62</v>
      </c>
      <c r="C19">
        <v>2</v>
      </c>
    </row>
    <row r="21" spans="2:17" x14ac:dyDescent="0.3">
      <c r="B21" s="26"/>
      <c r="C21" s="26"/>
      <c r="D21" s="26"/>
      <c r="E21" s="26" t="s">
        <v>50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2:17" x14ac:dyDescent="0.3">
      <c r="B22" s="26"/>
      <c r="C22" s="26">
        <v>1</v>
      </c>
      <c r="D22" s="26">
        <v>1</v>
      </c>
      <c r="E22" s="26">
        <v>1</v>
      </c>
      <c r="F22" s="26">
        <v>2</v>
      </c>
      <c r="G22" s="26">
        <v>2</v>
      </c>
      <c r="H22" s="26">
        <v>2</v>
      </c>
      <c r="I22" s="26">
        <v>3</v>
      </c>
      <c r="J22" s="26">
        <v>3</v>
      </c>
      <c r="K22" s="26">
        <v>3</v>
      </c>
      <c r="L22" s="26">
        <v>4</v>
      </c>
      <c r="M22" s="26">
        <v>4</v>
      </c>
      <c r="N22" s="26">
        <v>4</v>
      </c>
      <c r="O22" s="26" t="s">
        <v>54</v>
      </c>
      <c r="P22" s="26" t="s">
        <v>54</v>
      </c>
      <c r="Q22" s="26" t="s">
        <v>54</v>
      </c>
    </row>
    <row r="23" spans="2:17" x14ac:dyDescent="0.3">
      <c r="B23" s="26" t="s">
        <v>0</v>
      </c>
      <c r="C23" s="26" t="s">
        <v>51</v>
      </c>
      <c r="D23" s="26" t="s">
        <v>52</v>
      </c>
      <c r="E23" s="26" t="s">
        <v>53</v>
      </c>
      <c r="F23" s="26" t="s">
        <v>51</v>
      </c>
      <c r="G23" s="26" t="s">
        <v>52</v>
      </c>
      <c r="H23" s="26" t="s">
        <v>53</v>
      </c>
      <c r="I23" s="26" t="s">
        <v>51</v>
      </c>
      <c r="J23" s="26" t="s">
        <v>52</v>
      </c>
      <c r="K23" s="26" t="s">
        <v>53</v>
      </c>
      <c r="L23" s="26" t="s">
        <v>51</v>
      </c>
      <c r="M23" s="26" t="s">
        <v>52</v>
      </c>
      <c r="N23" s="26" t="s">
        <v>53</v>
      </c>
      <c r="O23" s="26" t="s">
        <v>51</v>
      </c>
      <c r="P23" s="26" t="s">
        <v>52</v>
      </c>
      <c r="Q23" s="26" t="s">
        <v>53</v>
      </c>
    </row>
    <row r="24" spans="2:17" x14ac:dyDescent="0.3">
      <c r="B24" s="26" t="s">
        <v>64</v>
      </c>
      <c r="C24" s="26">
        <f>(C11*ИсхДанные!$E$7 + C12*ИсхДанные!$E$8)/100</f>
        <v>70000</v>
      </c>
      <c r="D24" s="26"/>
      <c r="E24" s="26">
        <f>C24-D24</f>
        <v>70000</v>
      </c>
      <c r="F24" s="26">
        <f>(C11*(100 - ИсхДанные!$E$7) + C12*(100 - ИсхДанные!$E$8))/100</f>
        <v>70000</v>
      </c>
      <c r="G24" s="26"/>
      <c r="H24" s="26">
        <f>F24-G24</f>
        <v>70000</v>
      </c>
      <c r="I24" s="26"/>
      <c r="J24" s="26"/>
      <c r="K24" s="26"/>
      <c r="L24" s="26"/>
      <c r="M24" s="26"/>
      <c r="N24" s="26"/>
      <c r="O24" s="26">
        <f>C24+F24+I24+L24</f>
        <v>140000</v>
      </c>
      <c r="P24" s="26">
        <f t="shared" ref="P24:Q27" si="8">D24+G24+J24+M24</f>
        <v>0</v>
      </c>
      <c r="Q24" s="26">
        <f t="shared" si="8"/>
        <v>140000</v>
      </c>
    </row>
    <row r="25" spans="2:17" x14ac:dyDescent="0.3">
      <c r="B25" s="26" t="s">
        <v>65</v>
      </c>
      <c r="C25" s="26"/>
      <c r="D25" s="26"/>
      <c r="E25" s="26"/>
      <c r="F25" s="26">
        <f>(F11*ИсхДанные!$E$7 + F12*ИсхДанные!$E$8)/100</f>
        <v>70000</v>
      </c>
      <c r="G25" s="26"/>
      <c r="H25" s="26">
        <f>F25-G25</f>
        <v>70000</v>
      </c>
      <c r="I25" s="26">
        <f>(F11*(100 - ИсхДанные!$E$7) + F12*(100 - ИсхДанные!$E$8))/100</f>
        <v>70000</v>
      </c>
      <c r="J25" s="26"/>
      <c r="K25" s="26">
        <f>I25-J25</f>
        <v>70000</v>
      </c>
      <c r="L25" s="26"/>
      <c r="M25" s="26"/>
      <c r="N25" s="26"/>
      <c r="O25" s="26">
        <f t="shared" ref="O25:O27" si="9">C25+F25+I25+L25</f>
        <v>140000</v>
      </c>
      <c r="P25" s="26">
        <f t="shared" si="8"/>
        <v>0</v>
      </c>
      <c r="Q25" s="26">
        <f t="shared" si="8"/>
        <v>140000</v>
      </c>
    </row>
    <row r="26" spans="2:17" x14ac:dyDescent="0.3">
      <c r="B26" s="26" t="s">
        <v>66</v>
      </c>
      <c r="C26" s="26"/>
      <c r="D26" s="26"/>
      <c r="E26" s="26"/>
      <c r="F26" s="26"/>
      <c r="G26" s="26"/>
      <c r="H26" s="26"/>
      <c r="I26" s="26">
        <f>(I11*ИсхДанные!$E$7 + I12*ИсхДанные!$E$8)/100</f>
        <v>70000</v>
      </c>
      <c r="J26" s="26"/>
      <c r="K26" s="26">
        <f>I26-J26</f>
        <v>70000</v>
      </c>
      <c r="L26" s="26">
        <f>(I11*(100 - ИсхДанные!$E$7) + I12*(100 - ИсхДанные!$E$8))/100</f>
        <v>70000</v>
      </c>
      <c r="M26" s="26"/>
      <c r="N26" s="26">
        <f>L26-M26</f>
        <v>70000</v>
      </c>
      <c r="O26" s="26">
        <f t="shared" si="9"/>
        <v>140000</v>
      </c>
      <c r="P26" s="26">
        <f t="shared" si="8"/>
        <v>0</v>
      </c>
      <c r="Q26" s="26">
        <f t="shared" si="8"/>
        <v>140000</v>
      </c>
    </row>
    <row r="27" spans="2:17" x14ac:dyDescent="0.3">
      <c r="B27" s="26" t="s">
        <v>67</v>
      </c>
      <c r="C27" s="26"/>
      <c r="D27" s="26"/>
      <c r="E27" s="26"/>
      <c r="F27" s="26"/>
      <c r="G27" s="26"/>
      <c r="H27" s="26"/>
      <c r="I27" s="26"/>
      <c r="J27" s="26"/>
      <c r="K27" s="26"/>
      <c r="L27" s="26">
        <f>(L11*ИсхДанные!$E$7 + L12*ИсхДанные!$E$8)/100</f>
        <v>70000</v>
      </c>
      <c r="M27" s="26"/>
      <c r="N27" s="26">
        <f>L27-M27</f>
        <v>70000</v>
      </c>
      <c r="O27" s="26">
        <f t="shared" si="9"/>
        <v>70000</v>
      </c>
      <c r="P27" s="26">
        <f t="shared" si="8"/>
        <v>0</v>
      </c>
      <c r="Q27" s="26">
        <f t="shared" si="8"/>
        <v>70000</v>
      </c>
    </row>
    <row r="28" spans="2:17" x14ac:dyDescent="0.3">
      <c r="B28" s="26" t="s">
        <v>63</v>
      </c>
      <c r="C28" s="26">
        <f>C24+C25+C26+C27</f>
        <v>70000</v>
      </c>
      <c r="D28" s="26">
        <f t="shared" ref="D28:N28" si="10">D24+D25+D26+D27</f>
        <v>0</v>
      </c>
      <c r="E28" s="26">
        <f t="shared" si="10"/>
        <v>70000</v>
      </c>
      <c r="F28" s="26">
        <f t="shared" si="10"/>
        <v>140000</v>
      </c>
      <c r="G28" s="26">
        <f t="shared" si="10"/>
        <v>0</v>
      </c>
      <c r="H28" s="26">
        <f t="shared" si="10"/>
        <v>140000</v>
      </c>
      <c r="I28" s="26">
        <f t="shared" si="10"/>
        <v>140000</v>
      </c>
      <c r="J28" s="26">
        <f t="shared" si="10"/>
        <v>0</v>
      </c>
      <c r="K28" s="26">
        <f t="shared" si="10"/>
        <v>140000</v>
      </c>
      <c r="L28" s="26">
        <f t="shared" si="10"/>
        <v>140000</v>
      </c>
      <c r="M28" s="26">
        <f t="shared" si="10"/>
        <v>0</v>
      </c>
      <c r="N28" s="26">
        <f t="shared" si="10"/>
        <v>140000</v>
      </c>
      <c r="O28" s="26">
        <f>C28+F28+I28+L28</f>
        <v>490000</v>
      </c>
      <c r="P28" s="26">
        <f>D28+G28+J28+M28</f>
        <v>0</v>
      </c>
      <c r="Q28" s="26">
        <f>E28+H28+K28+N28</f>
        <v>490000</v>
      </c>
    </row>
    <row r="29" spans="2:17" x14ac:dyDescent="0.3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2" spans="2:17" x14ac:dyDescent="0.3">
      <c r="B32" t="s">
        <v>69</v>
      </c>
      <c r="C32">
        <v>3</v>
      </c>
    </row>
    <row r="34" spans="2:17" x14ac:dyDescent="0.3">
      <c r="B34" s="26"/>
      <c r="C34" s="26"/>
      <c r="D34" s="26"/>
      <c r="E34" s="26" t="s">
        <v>50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2:17" x14ac:dyDescent="0.3">
      <c r="B35" s="26"/>
      <c r="C35" s="26">
        <v>1</v>
      </c>
      <c r="D35" s="26">
        <v>1</v>
      </c>
      <c r="E35" s="26">
        <v>1</v>
      </c>
      <c r="F35" s="26">
        <v>2</v>
      </c>
      <c r="G35" s="26">
        <v>2</v>
      </c>
      <c r="H35" s="26">
        <v>2</v>
      </c>
      <c r="I35" s="26">
        <v>3</v>
      </c>
      <c r="J35" s="26">
        <v>3</v>
      </c>
      <c r="K35" s="26">
        <v>3</v>
      </c>
      <c r="L35" s="26">
        <v>4</v>
      </c>
      <c r="M35" s="26">
        <v>4</v>
      </c>
      <c r="N35" s="26">
        <v>4</v>
      </c>
      <c r="O35" s="26" t="s">
        <v>54</v>
      </c>
      <c r="P35" s="26" t="s">
        <v>54</v>
      </c>
      <c r="Q35" s="26" t="s">
        <v>54</v>
      </c>
    </row>
    <row r="36" spans="2:17" x14ac:dyDescent="0.3">
      <c r="B36" s="26" t="s">
        <v>0</v>
      </c>
      <c r="C36" s="26" t="s">
        <v>51</v>
      </c>
      <c r="D36" s="26" t="s">
        <v>52</v>
      </c>
      <c r="E36" s="26" t="s">
        <v>53</v>
      </c>
      <c r="F36" s="26" t="s">
        <v>51</v>
      </c>
      <c r="G36" s="26" t="s">
        <v>52</v>
      </c>
      <c r="H36" s="26" t="s">
        <v>53</v>
      </c>
      <c r="I36" s="26" t="s">
        <v>51</v>
      </c>
      <c r="J36" s="26" t="s">
        <v>52</v>
      </c>
      <c r="K36" s="26" t="s">
        <v>53</v>
      </c>
      <c r="L36" s="26" t="s">
        <v>51</v>
      </c>
      <c r="M36" s="26" t="s">
        <v>52</v>
      </c>
      <c r="N36" s="26" t="s">
        <v>53</v>
      </c>
      <c r="O36" s="26" t="s">
        <v>51</v>
      </c>
      <c r="P36" s="26" t="s">
        <v>52</v>
      </c>
      <c r="Q36" s="26" t="s">
        <v>53</v>
      </c>
    </row>
    <row r="37" spans="2:17" x14ac:dyDescent="0.3">
      <c r="B37" s="26" t="s">
        <v>70</v>
      </c>
      <c r="C37" s="26">
        <f>C7</f>
        <v>400</v>
      </c>
      <c r="D37" s="26"/>
      <c r="E37" s="26">
        <f>C37-D37</f>
        <v>400</v>
      </c>
      <c r="F37" s="26">
        <f>F7</f>
        <v>400</v>
      </c>
      <c r="G37" s="26"/>
      <c r="H37" s="26">
        <f>F37-G37</f>
        <v>400</v>
      </c>
      <c r="I37" s="26">
        <f>I7</f>
        <v>400</v>
      </c>
      <c r="J37" s="26"/>
      <c r="K37" s="26">
        <f>I37-J37</f>
        <v>400</v>
      </c>
      <c r="L37" s="26">
        <f>L7</f>
        <v>400</v>
      </c>
      <c r="M37" s="26"/>
      <c r="N37" s="26">
        <f>L37-M37</f>
        <v>400</v>
      </c>
      <c r="O37" s="26">
        <f>C37+F37+I37+L37</f>
        <v>1600</v>
      </c>
      <c r="P37" s="26">
        <f t="shared" ref="P37:Q38" si="11">D37+G37+J37+M37</f>
        <v>0</v>
      </c>
      <c r="Q37" s="26">
        <f t="shared" si="11"/>
        <v>1600</v>
      </c>
    </row>
    <row r="38" spans="2:17" x14ac:dyDescent="0.3">
      <c r="B38" s="26" t="s">
        <v>71</v>
      </c>
      <c r="C38" s="26">
        <f>C8</f>
        <v>200</v>
      </c>
      <c r="D38" s="26"/>
      <c r="E38" s="26">
        <f>C38-D38</f>
        <v>200</v>
      </c>
      <c r="F38" s="26">
        <f>F8</f>
        <v>200</v>
      </c>
      <c r="G38" s="26"/>
      <c r="H38" s="26">
        <f>F38-G38</f>
        <v>200</v>
      </c>
      <c r="I38" s="26">
        <f>I8</f>
        <v>200</v>
      </c>
      <c r="J38" s="26"/>
      <c r="K38" s="26">
        <f>I38-J38</f>
        <v>200</v>
      </c>
      <c r="L38" s="26">
        <f>L8</f>
        <v>200</v>
      </c>
      <c r="M38" s="26"/>
      <c r="N38" s="26">
        <f>L38-M38</f>
        <v>200</v>
      </c>
      <c r="O38" s="26">
        <f>C38+F38+I38+L38</f>
        <v>800</v>
      </c>
      <c r="P38" s="26">
        <f t="shared" si="11"/>
        <v>0</v>
      </c>
      <c r="Q38" s="26">
        <f t="shared" si="11"/>
        <v>800</v>
      </c>
    </row>
    <row r="39" spans="2:17" x14ac:dyDescent="0.3">
      <c r="B39" s="26" t="s">
        <v>72</v>
      </c>
      <c r="C39" s="29">
        <f>ИсхДанные!E9</f>
        <v>20</v>
      </c>
      <c r="D39" s="26"/>
      <c r="E39" s="26">
        <f>C39-D39</f>
        <v>20</v>
      </c>
      <c r="F39" s="26">
        <f>C41</f>
        <v>40</v>
      </c>
      <c r="G39" s="26"/>
      <c r="H39" s="26">
        <f>F39-G39</f>
        <v>40</v>
      </c>
      <c r="I39" s="26">
        <f>F41</f>
        <v>40</v>
      </c>
      <c r="J39" s="26"/>
      <c r="K39" s="26">
        <f>I39-J39</f>
        <v>40</v>
      </c>
      <c r="L39" s="26">
        <f>I41</f>
        <v>40</v>
      </c>
      <c r="M39" s="26"/>
      <c r="N39" s="26">
        <f>L39-M39</f>
        <v>40</v>
      </c>
      <c r="O39" s="26">
        <f>C39</f>
        <v>20</v>
      </c>
      <c r="P39" s="26"/>
      <c r="Q39" s="26">
        <f>O39-P39</f>
        <v>20</v>
      </c>
    </row>
    <row r="40" spans="2:17" x14ac:dyDescent="0.3">
      <c r="B40" s="26" t="s">
        <v>73</v>
      </c>
      <c r="C40" s="29">
        <f>ИсхДанные!E10</f>
        <v>10</v>
      </c>
      <c r="D40" s="26"/>
      <c r="E40" s="26">
        <f>C40-D40</f>
        <v>10</v>
      </c>
      <c r="F40" s="26">
        <f>C42</f>
        <v>20</v>
      </c>
      <c r="G40" s="26"/>
      <c r="H40" s="26">
        <f>F40-G40</f>
        <v>20</v>
      </c>
      <c r="I40" s="26">
        <f>F42</f>
        <v>20</v>
      </c>
      <c r="J40" s="26"/>
      <c r="K40" s="26">
        <f>I40-J40</f>
        <v>20</v>
      </c>
      <c r="L40" s="26">
        <f>I42</f>
        <v>20</v>
      </c>
      <c r="M40" s="26"/>
      <c r="N40" s="26">
        <f>L40-M40</f>
        <v>20</v>
      </c>
      <c r="O40" s="26">
        <f>C40</f>
        <v>10</v>
      </c>
      <c r="P40" s="26"/>
      <c r="Q40" s="26">
        <f>O40-P40</f>
        <v>10</v>
      </c>
    </row>
    <row r="41" spans="2:17" x14ac:dyDescent="0.3">
      <c r="B41" s="26" t="s">
        <v>74</v>
      </c>
      <c r="C41" s="26">
        <f>ROUNDUP((F37*ИсхДанные!$E$11)/100,0)</f>
        <v>40</v>
      </c>
      <c r="D41" s="26"/>
      <c r="E41" s="26">
        <f t="shared" ref="E41:E48" si="12">C41-D41</f>
        <v>40</v>
      </c>
      <c r="F41" s="26">
        <f>ROUNDUP((I37*ИсхДанные!$E$11)/100,0)</f>
        <v>40</v>
      </c>
      <c r="G41" s="26"/>
      <c r="H41" s="26">
        <f t="shared" ref="H41:H48" si="13">F41-G41</f>
        <v>40</v>
      </c>
      <c r="I41" s="26">
        <f>ROUNDUP((L37*ИсхДанные!$E$11)/100,0)</f>
        <v>40</v>
      </c>
      <c r="J41" s="26"/>
      <c r="K41" s="26">
        <f t="shared" ref="K41:K48" si="14">I41-J41</f>
        <v>40</v>
      </c>
      <c r="L41" s="35">
        <f>I41</f>
        <v>40</v>
      </c>
      <c r="M41" s="26"/>
      <c r="N41" s="26">
        <f t="shared" ref="N41:N42" si="15">L41-M41</f>
        <v>40</v>
      </c>
      <c r="O41" s="26">
        <f>L41</f>
        <v>40</v>
      </c>
      <c r="P41" s="26"/>
      <c r="Q41" s="26">
        <f t="shared" ref="Q41:Q42" si="16">O41-P41</f>
        <v>40</v>
      </c>
    </row>
    <row r="42" spans="2:17" x14ac:dyDescent="0.3">
      <c r="B42" s="26" t="s">
        <v>75</v>
      </c>
      <c r="C42" s="26">
        <f>ROUNDUP((F38*ИсхДанные!$E$12)/100,0)</f>
        <v>20</v>
      </c>
      <c r="D42" s="26"/>
      <c r="E42" s="26">
        <f t="shared" si="12"/>
        <v>20</v>
      </c>
      <c r="F42" s="26">
        <f>ROUNDUP((I38*ИсхДанные!$E$12)/100,0)</f>
        <v>20</v>
      </c>
      <c r="G42" s="26"/>
      <c r="H42" s="26">
        <f t="shared" si="13"/>
        <v>20</v>
      </c>
      <c r="I42" s="26">
        <f>ROUNDUP((L38*ИсхДанные!$E$12)/100,0)</f>
        <v>20</v>
      </c>
      <c r="J42" s="26"/>
      <c r="K42" s="26">
        <f t="shared" si="14"/>
        <v>20</v>
      </c>
      <c r="L42" s="35">
        <f>I42</f>
        <v>20</v>
      </c>
      <c r="M42" s="26"/>
      <c r="N42" s="26">
        <f t="shared" si="15"/>
        <v>20</v>
      </c>
      <c r="O42" s="26">
        <f>L42</f>
        <v>20</v>
      </c>
      <c r="P42" s="26"/>
      <c r="Q42" s="26">
        <f t="shared" si="16"/>
        <v>20</v>
      </c>
    </row>
    <row r="43" spans="2:17" x14ac:dyDescent="0.3">
      <c r="B43" s="26" t="s">
        <v>78</v>
      </c>
      <c r="C43" s="26">
        <f>C37-C39+C41</f>
        <v>420</v>
      </c>
      <c r="D43" s="26"/>
      <c r="E43" s="26">
        <f t="shared" si="12"/>
        <v>420</v>
      </c>
      <c r="F43" s="26">
        <f>F37-F39+F41</f>
        <v>400</v>
      </c>
      <c r="G43" s="26"/>
      <c r="H43" s="26">
        <f t="shared" si="13"/>
        <v>400</v>
      </c>
      <c r="I43" s="26">
        <f>I37-I39+I41</f>
        <v>400</v>
      </c>
      <c r="J43" s="26"/>
      <c r="K43" s="26">
        <f t="shared" si="14"/>
        <v>400</v>
      </c>
      <c r="L43" s="26">
        <f>L37-L39+L41</f>
        <v>400</v>
      </c>
      <c r="M43" s="26"/>
      <c r="N43" s="26">
        <f>L43-M43</f>
        <v>400</v>
      </c>
      <c r="O43" s="26">
        <f>C43+F43+I43+L43</f>
        <v>1620</v>
      </c>
      <c r="P43" s="26">
        <f t="shared" ref="P43:P49" si="17">D43+G43+J43+M43</f>
        <v>0</v>
      </c>
      <c r="Q43" s="26">
        <f>E43+H43+K43+N43</f>
        <v>1620</v>
      </c>
    </row>
    <row r="44" spans="2:17" x14ac:dyDescent="0.3">
      <c r="B44" s="26" t="s">
        <v>79</v>
      </c>
      <c r="C44" s="26">
        <f>C38-C40+C42</f>
        <v>210</v>
      </c>
      <c r="D44" s="26"/>
      <c r="E44" s="26">
        <f t="shared" si="12"/>
        <v>210</v>
      </c>
      <c r="F44" s="26">
        <f>F38-F40+F42</f>
        <v>200</v>
      </c>
      <c r="G44" s="26"/>
      <c r="H44" s="26">
        <f t="shared" si="13"/>
        <v>200</v>
      </c>
      <c r="I44" s="26">
        <f>I38-I40+I42</f>
        <v>200</v>
      </c>
      <c r="J44" s="26"/>
      <c r="K44" s="26">
        <f t="shared" si="14"/>
        <v>200</v>
      </c>
      <c r="L44" s="26">
        <f>L38-L40+L42</f>
        <v>200</v>
      </c>
      <c r="M44" s="26"/>
      <c r="N44" s="26">
        <f>L44-M44</f>
        <v>200</v>
      </c>
      <c r="O44" s="26">
        <f>C44+F44+I44+L44</f>
        <v>810</v>
      </c>
      <c r="P44" s="26">
        <f t="shared" si="17"/>
        <v>0</v>
      </c>
      <c r="Q44" s="26">
        <f t="shared" ref="Q44:Q49" si="18">E44+H44+K44+N44</f>
        <v>810</v>
      </c>
    </row>
    <row r="45" spans="2:17" x14ac:dyDescent="0.3">
      <c r="B45" s="26" t="s">
        <v>80</v>
      </c>
      <c r="C45" s="26">
        <f>ИсхДанные!$E$36</f>
        <v>158.77407407407406</v>
      </c>
      <c r="D45" s="26"/>
      <c r="E45" s="26">
        <f t="shared" si="12"/>
        <v>158.77407407407406</v>
      </c>
      <c r="F45" s="26">
        <f>ИсхДанные!$E$36</f>
        <v>158.77407407407406</v>
      </c>
      <c r="G45" s="26"/>
      <c r="H45" s="26">
        <f t="shared" si="13"/>
        <v>158.77407407407406</v>
      </c>
      <c r="I45" s="26">
        <f>ИсхДанные!$E$36</f>
        <v>158.77407407407406</v>
      </c>
      <c r="J45" s="26"/>
      <c r="K45" s="26">
        <f t="shared" si="14"/>
        <v>158.77407407407406</v>
      </c>
      <c r="L45" s="26">
        <f>ИсхДанные!$E$36</f>
        <v>158.77407407407406</v>
      </c>
      <c r="M45" s="26"/>
      <c r="N45" s="26">
        <f t="shared" ref="N45:N48" si="19">L45-M45</f>
        <v>158.77407407407406</v>
      </c>
      <c r="O45" s="26">
        <f>C45+F45+I45+L45</f>
        <v>635.09629629629626</v>
      </c>
      <c r="P45" s="26">
        <f t="shared" si="17"/>
        <v>0</v>
      </c>
      <c r="Q45" s="26">
        <f t="shared" si="18"/>
        <v>635.09629629629626</v>
      </c>
    </row>
    <row r="46" spans="2:17" x14ac:dyDescent="0.3">
      <c r="B46" s="26" t="s">
        <v>81</v>
      </c>
      <c r="C46" s="26">
        <f>ИсхДанные!$E$37</f>
        <v>277.04814814814813</v>
      </c>
      <c r="D46" s="26"/>
      <c r="E46" s="26">
        <f t="shared" si="12"/>
        <v>277.04814814814813</v>
      </c>
      <c r="F46" s="26">
        <f>ИсхДанные!$E$37</f>
        <v>277.04814814814813</v>
      </c>
      <c r="G46" s="26"/>
      <c r="H46" s="26">
        <f t="shared" si="13"/>
        <v>277.04814814814813</v>
      </c>
      <c r="I46" s="26">
        <f>ИсхДанные!$E$37</f>
        <v>277.04814814814813</v>
      </c>
      <c r="J46" s="26"/>
      <c r="K46" s="26">
        <f t="shared" si="14"/>
        <v>277.04814814814813</v>
      </c>
      <c r="L46" s="26">
        <f>ИсхДанные!$E$37</f>
        <v>277.04814814814813</v>
      </c>
      <c r="M46" s="26"/>
      <c r="N46" s="26">
        <f t="shared" si="19"/>
        <v>277.04814814814813</v>
      </c>
      <c r="O46" s="26">
        <f>C46+F46+I46+L46</f>
        <v>1108.1925925925925</v>
      </c>
      <c r="P46" s="26">
        <f t="shared" si="17"/>
        <v>0</v>
      </c>
      <c r="Q46" s="26">
        <f t="shared" si="18"/>
        <v>1108.1925925925925</v>
      </c>
    </row>
    <row r="47" spans="2:17" x14ac:dyDescent="0.3">
      <c r="B47" s="26" t="s">
        <v>82</v>
      </c>
      <c r="C47" s="26">
        <f>C43*C45</f>
        <v>66685.111111111109</v>
      </c>
      <c r="D47" s="26"/>
      <c r="E47" s="26">
        <f t="shared" si="12"/>
        <v>66685.111111111109</v>
      </c>
      <c r="F47" s="26">
        <f>F43*F45</f>
        <v>63509.629629629628</v>
      </c>
      <c r="G47" s="26"/>
      <c r="H47" s="26">
        <f t="shared" si="13"/>
        <v>63509.629629629628</v>
      </c>
      <c r="I47" s="26">
        <f>I43*I45</f>
        <v>63509.629629629628</v>
      </c>
      <c r="J47" s="26"/>
      <c r="K47" s="26">
        <f t="shared" si="14"/>
        <v>63509.629629629628</v>
      </c>
      <c r="L47" s="26">
        <f>L43*L45</f>
        <v>63509.629629629628</v>
      </c>
      <c r="M47" s="26"/>
      <c r="N47" s="26">
        <f t="shared" si="19"/>
        <v>63509.629629629628</v>
      </c>
      <c r="O47" s="26">
        <f t="shared" ref="O47:O48" si="20">C47+F47+I47+L47</f>
        <v>257214</v>
      </c>
      <c r="P47" s="26">
        <f t="shared" si="17"/>
        <v>0</v>
      </c>
      <c r="Q47" s="26">
        <f t="shared" si="18"/>
        <v>257214</v>
      </c>
    </row>
    <row r="48" spans="2:17" x14ac:dyDescent="0.3">
      <c r="B48" s="26" t="s">
        <v>83</v>
      </c>
      <c r="C48" s="26">
        <f>C44*C46</f>
        <v>58180.111111111109</v>
      </c>
      <c r="D48" s="26"/>
      <c r="E48" s="26">
        <f t="shared" si="12"/>
        <v>58180.111111111109</v>
      </c>
      <c r="F48" s="26">
        <f>F44*F46</f>
        <v>55409.629629629628</v>
      </c>
      <c r="G48" s="26"/>
      <c r="H48" s="26">
        <f t="shared" si="13"/>
        <v>55409.629629629628</v>
      </c>
      <c r="I48" s="26">
        <f>I44*I46</f>
        <v>55409.629629629628</v>
      </c>
      <c r="J48" s="26"/>
      <c r="K48" s="26">
        <f t="shared" si="14"/>
        <v>55409.629629629628</v>
      </c>
      <c r="L48" s="26">
        <f>L44*L46</f>
        <v>55409.629629629628</v>
      </c>
      <c r="M48" s="26"/>
      <c r="N48" s="26">
        <f t="shared" si="19"/>
        <v>55409.629629629628</v>
      </c>
      <c r="O48" s="26">
        <f t="shared" si="20"/>
        <v>224409</v>
      </c>
      <c r="P48" s="26">
        <f t="shared" si="17"/>
        <v>0</v>
      </c>
      <c r="Q48" s="26">
        <f t="shared" si="18"/>
        <v>224409</v>
      </c>
    </row>
    <row r="49" spans="2:17" x14ac:dyDescent="0.3">
      <c r="B49" s="26" t="s">
        <v>87</v>
      </c>
      <c r="C49" s="26">
        <f>C47+C48</f>
        <v>124865.22222222222</v>
      </c>
      <c r="D49" s="26">
        <f t="shared" ref="D49:N49" si="21">D47+D48</f>
        <v>0</v>
      </c>
      <c r="E49" s="26">
        <f t="shared" si="21"/>
        <v>124865.22222222222</v>
      </c>
      <c r="F49" s="26">
        <f t="shared" si="21"/>
        <v>118919.25925925926</v>
      </c>
      <c r="G49" s="26">
        <f t="shared" si="21"/>
        <v>0</v>
      </c>
      <c r="H49" s="26">
        <f t="shared" si="21"/>
        <v>118919.25925925926</v>
      </c>
      <c r="I49" s="26">
        <f t="shared" si="21"/>
        <v>118919.25925925926</v>
      </c>
      <c r="J49" s="26">
        <f t="shared" si="21"/>
        <v>0</v>
      </c>
      <c r="K49" s="26">
        <f t="shared" si="21"/>
        <v>118919.25925925926</v>
      </c>
      <c r="L49" s="26">
        <f t="shared" si="21"/>
        <v>118919.25925925926</v>
      </c>
      <c r="M49" s="26">
        <f t="shared" si="21"/>
        <v>0</v>
      </c>
      <c r="N49" s="26">
        <f t="shared" si="21"/>
        <v>118919.25925925926</v>
      </c>
      <c r="O49" s="26">
        <f>C49+F49+I49+L49</f>
        <v>481623</v>
      </c>
      <c r="P49" s="26">
        <f t="shared" si="17"/>
        <v>0</v>
      </c>
      <c r="Q49" s="26">
        <f t="shared" si="18"/>
        <v>481623</v>
      </c>
    </row>
    <row r="52" spans="2:17" x14ac:dyDescent="0.3">
      <c r="B52" t="s">
        <v>88</v>
      </c>
      <c r="C52">
        <v>4</v>
      </c>
    </row>
    <row r="54" spans="2:17" x14ac:dyDescent="0.3">
      <c r="B54" s="26"/>
      <c r="C54" s="26"/>
      <c r="D54" s="26"/>
      <c r="E54" s="26" t="s">
        <v>50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2:17" x14ac:dyDescent="0.3">
      <c r="B55" s="26"/>
      <c r="C55" s="26">
        <v>1</v>
      </c>
      <c r="D55" s="26">
        <v>1</v>
      </c>
      <c r="E55" s="26">
        <v>1</v>
      </c>
      <c r="F55" s="26">
        <v>2</v>
      </c>
      <c r="G55" s="26">
        <v>2</v>
      </c>
      <c r="H55" s="26">
        <v>2</v>
      </c>
      <c r="I55" s="26">
        <v>3</v>
      </c>
      <c r="J55" s="26">
        <v>3</v>
      </c>
      <c r="K55" s="26">
        <v>3</v>
      </c>
      <c r="L55" s="26">
        <v>4</v>
      </c>
      <c r="M55" s="26">
        <v>4</v>
      </c>
      <c r="N55" s="26">
        <v>4</v>
      </c>
      <c r="O55" s="26" t="s">
        <v>54</v>
      </c>
      <c r="P55" s="26" t="s">
        <v>54</v>
      </c>
      <c r="Q55" s="26" t="s">
        <v>54</v>
      </c>
    </row>
    <row r="56" spans="2:17" x14ac:dyDescent="0.3">
      <c r="B56" s="26" t="s">
        <v>0</v>
      </c>
      <c r="C56" s="26" t="s">
        <v>51</v>
      </c>
      <c r="D56" s="26" t="s">
        <v>52</v>
      </c>
      <c r="E56" s="26" t="s">
        <v>53</v>
      </c>
      <c r="F56" s="26" t="s">
        <v>51</v>
      </c>
      <c r="G56" s="26" t="s">
        <v>52</v>
      </c>
      <c r="H56" s="26" t="s">
        <v>53</v>
      </c>
      <c r="I56" s="26" t="s">
        <v>51</v>
      </c>
      <c r="J56" s="26" t="s">
        <v>52</v>
      </c>
      <c r="K56" s="26" t="s">
        <v>53</v>
      </c>
      <c r="L56" s="26" t="s">
        <v>51</v>
      </c>
      <c r="M56" s="26" t="s">
        <v>52</v>
      </c>
      <c r="N56" s="26" t="s">
        <v>53</v>
      </c>
      <c r="O56" s="26" t="s">
        <v>51</v>
      </c>
      <c r="P56" s="26" t="s">
        <v>52</v>
      </c>
      <c r="Q56" s="26" t="s">
        <v>53</v>
      </c>
    </row>
    <row r="57" spans="2:17" x14ac:dyDescent="0.3">
      <c r="B57" s="26" t="s">
        <v>78</v>
      </c>
      <c r="C57" s="26">
        <f>C43</f>
        <v>420</v>
      </c>
      <c r="D57" s="26"/>
      <c r="E57" s="26"/>
      <c r="F57" s="26">
        <f>F43</f>
        <v>400</v>
      </c>
      <c r="G57" s="26"/>
      <c r="H57" s="26"/>
      <c r="I57" s="26">
        <f>I43</f>
        <v>400</v>
      </c>
      <c r="J57" s="26"/>
      <c r="K57" s="26"/>
      <c r="L57" s="26">
        <f>L43</f>
        <v>400</v>
      </c>
      <c r="M57" s="26"/>
      <c r="N57" s="26"/>
      <c r="O57" s="26">
        <f>O43</f>
        <v>1620</v>
      </c>
      <c r="P57" s="26"/>
      <c r="Q57" s="26"/>
    </row>
    <row r="58" spans="2:17" x14ac:dyDescent="0.3">
      <c r="B58" s="26" t="s">
        <v>79</v>
      </c>
      <c r="C58" s="26">
        <f>C44</f>
        <v>210</v>
      </c>
      <c r="D58" s="26"/>
      <c r="E58" s="26"/>
      <c r="F58" s="26">
        <f>F44</f>
        <v>200</v>
      </c>
      <c r="G58" s="26"/>
      <c r="H58" s="26"/>
      <c r="I58" s="26">
        <f>I44</f>
        <v>200</v>
      </c>
      <c r="J58" s="26"/>
      <c r="K58" s="26"/>
      <c r="L58" s="26">
        <f>L44</f>
        <v>200</v>
      </c>
      <c r="M58" s="26"/>
      <c r="N58" s="26"/>
      <c r="O58" s="26">
        <f>O44</f>
        <v>810</v>
      </c>
      <c r="P58" s="26"/>
      <c r="Q58" s="26"/>
    </row>
    <row r="59" spans="2:17" x14ac:dyDescent="0.3">
      <c r="B59" s="26" t="s">
        <v>89</v>
      </c>
      <c r="C59" s="26">
        <f>ИсхДанные!$E15</f>
        <v>2</v>
      </c>
      <c r="D59" s="26"/>
      <c r="E59" s="26"/>
      <c r="F59" s="26">
        <f>ИсхДанные!$E15</f>
        <v>2</v>
      </c>
      <c r="G59" s="26"/>
      <c r="H59" s="26"/>
      <c r="I59" s="26">
        <f>ИсхДанные!$E15</f>
        <v>2</v>
      </c>
      <c r="J59" s="26"/>
      <c r="K59" s="26"/>
      <c r="L59" s="26">
        <f>ИсхДанные!$E15</f>
        <v>2</v>
      </c>
      <c r="M59" s="26"/>
      <c r="N59" s="26"/>
      <c r="O59" s="26">
        <f>ИсхДанные!$E15</f>
        <v>2</v>
      </c>
      <c r="P59" s="26"/>
      <c r="Q59" s="26"/>
    </row>
    <row r="60" spans="2:17" x14ac:dyDescent="0.3">
      <c r="B60" s="26" t="s">
        <v>90</v>
      </c>
      <c r="C60" s="26">
        <f>ИсхДанные!$E19</f>
        <v>4</v>
      </c>
      <c r="D60" s="26"/>
      <c r="E60" s="26"/>
      <c r="F60" s="26">
        <f>ИсхДанные!$E19</f>
        <v>4</v>
      </c>
      <c r="G60" s="26"/>
      <c r="H60" s="26"/>
      <c r="I60" s="26">
        <f>ИсхДанные!$E19</f>
        <v>4</v>
      </c>
      <c r="J60" s="26"/>
      <c r="K60" s="26"/>
      <c r="L60" s="26">
        <f>ИсхДанные!$E19</f>
        <v>4</v>
      </c>
      <c r="M60" s="26"/>
      <c r="N60" s="26"/>
      <c r="O60" s="26">
        <f>ИсхДанные!$E19</f>
        <v>4</v>
      </c>
      <c r="P60" s="26"/>
      <c r="Q60" s="26"/>
    </row>
    <row r="61" spans="2:17" x14ac:dyDescent="0.3">
      <c r="B61" s="26" t="s">
        <v>91</v>
      </c>
      <c r="C61" s="26">
        <f>C57*C59</f>
        <v>840</v>
      </c>
      <c r="D61" s="26"/>
      <c r="E61" s="26"/>
      <c r="F61" s="26">
        <f>F57*F59</f>
        <v>800</v>
      </c>
      <c r="G61" s="26"/>
      <c r="H61" s="26"/>
      <c r="I61" s="26">
        <f>I57*I59</f>
        <v>800</v>
      </c>
      <c r="J61" s="26"/>
      <c r="K61" s="26"/>
      <c r="L61" s="26">
        <f>L57*L59</f>
        <v>800</v>
      </c>
      <c r="M61" s="26"/>
      <c r="N61" s="26"/>
      <c r="O61" s="26">
        <f>C61+F61+I61+L61</f>
        <v>3240</v>
      </c>
      <c r="P61" s="26"/>
      <c r="Q61" s="26"/>
    </row>
    <row r="62" spans="2:17" x14ac:dyDescent="0.3">
      <c r="B62" s="26" t="s">
        <v>92</v>
      </c>
      <c r="C62" s="26">
        <f>C58*C60</f>
        <v>840</v>
      </c>
      <c r="D62" s="26"/>
      <c r="E62" s="26"/>
      <c r="F62" s="26">
        <f>F58*F60</f>
        <v>800</v>
      </c>
      <c r="G62" s="26"/>
      <c r="H62" s="26"/>
      <c r="I62" s="26">
        <f>I58*I60</f>
        <v>800</v>
      </c>
      <c r="J62" s="26"/>
      <c r="K62" s="26"/>
      <c r="L62" s="26">
        <f>L58*L60</f>
        <v>800</v>
      </c>
      <c r="M62" s="26"/>
      <c r="N62" s="26"/>
      <c r="O62" s="26">
        <f>C62+F62+I62+L62</f>
        <v>3240</v>
      </c>
      <c r="P62" s="26"/>
      <c r="Q62" s="26"/>
    </row>
    <row r="63" spans="2:17" x14ac:dyDescent="0.3">
      <c r="B63" s="28" t="s">
        <v>95</v>
      </c>
      <c r="C63" s="28">
        <f>C61+C62</f>
        <v>1680</v>
      </c>
      <c r="D63" s="28"/>
      <c r="E63" s="28"/>
      <c r="F63" s="28">
        <f>F61+F62</f>
        <v>1600</v>
      </c>
      <c r="G63" s="28"/>
      <c r="H63" s="28"/>
      <c r="I63" s="28">
        <f>I61+I62</f>
        <v>1600</v>
      </c>
      <c r="J63" s="28"/>
      <c r="K63" s="28"/>
      <c r="L63" s="28">
        <f>L61+L62</f>
        <v>1600</v>
      </c>
      <c r="M63" s="28"/>
      <c r="N63" s="28"/>
      <c r="O63" s="28">
        <f>C63+F63+I63+L63</f>
        <v>6480</v>
      </c>
      <c r="P63" s="28"/>
      <c r="Q63" s="28"/>
    </row>
    <row r="64" spans="2:17" x14ac:dyDescent="0.3">
      <c r="B64" s="26" t="s">
        <v>93</v>
      </c>
      <c r="C64" s="29">
        <f>ИсхДанные!E38</f>
        <v>80</v>
      </c>
      <c r="D64" s="26"/>
      <c r="E64" s="26"/>
      <c r="F64" s="26">
        <f>C65</f>
        <v>160</v>
      </c>
      <c r="G64" s="26"/>
      <c r="H64" s="26"/>
      <c r="I64" s="26">
        <f>F65</f>
        <v>160</v>
      </c>
      <c r="J64" s="26"/>
      <c r="K64" s="26"/>
      <c r="L64" s="26">
        <f>I65</f>
        <v>160</v>
      </c>
      <c r="M64" s="26"/>
      <c r="N64" s="26"/>
      <c r="O64" s="26">
        <f>C64</f>
        <v>80</v>
      </c>
      <c r="P64" s="26"/>
      <c r="Q64" s="26"/>
    </row>
    <row r="65" spans="2:17" x14ac:dyDescent="0.3">
      <c r="B65" s="26" t="s">
        <v>94</v>
      </c>
      <c r="C65" s="26">
        <f>ROUNDUP((F63*ИсхДанные!$E24)/100,0)</f>
        <v>160</v>
      </c>
      <c r="D65" s="26"/>
      <c r="E65" s="26"/>
      <c r="F65" s="26">
        <f>ROUNDUP((I63*ИсхДанные!$E24)/100,0)</f>
        <v>160</v>
      </c>
      <c r="G65" s="26"/>
      <c r="H65" s="26"/>
      <c r="I65" s="26">
        <f>ROUNDUP((L63*ИсхДанные!$E24)/100,0)</f>
        <v>160</v>
      </c>
      <c r="J65" s="26"/>
      <c r="K65" s="26"/>
      <c r="L65" s="29">
        <f>I65</f>
        <v>160</v>
      </c>
      <c r="M65" s="26"/>
      <c r="N65" s="26"/>
      <c r="O65" s="26">
        <f>L65</f>
        <v>160</v>
      </c>
      <c r="P65" s="26"/>
      <c r="Q65" s="26"/>
    </row>
    <row r="66" spans="2:17" x14ac:dyDescent="0.3">
      <c r="B66" s="28" t="s">
        <v>98</v>
      </c>
      <c r="C66" s="28">
        <f>C63-C64+C65</f>
        <v>1760</v>
      </c>
      <c r="D66" s="28"/>
      <c r="E66" s="28"/>
      <c r="F66" s="28">
        <f>F63-F64+F65</f>
        <v>1600</v>
      </c>
      <c r="G66" s="28"/>
      <c r="H66" s="28"/>
      <c r="I66" s="28">
        <f>I63-I64+I65</f>
        <v>1600</v>
      </c>
      <c r="J66" s="28"/>
      <c r="K66" s="28"/>
      <c r="L66" s="28">
        <f>L63-L64+L65</f>
        <v>1600</v>
      </c>
      <c r="M66" s="28"/>
      <c r="N66" s="28"/>
      <c r="O66" s="28">
        <f>C66+F66+I66+L66</f>
        <v>6560</v>
      </c>
      <c r="P66" s="28"/>
      <c r="Q66" s="28"/>
    </row>
    <row r="69" spans="2:17" x14ac:dyDescent="0.3">
      <c r="B69" t="s">
        <v>99</v>
      </c>
      <c r="C69">
        <v>5</v>
      </c>
    </row>
    <row r="71" spans="2:17" x14ac:dyDescent="0.3">
      <c r="B71" s="26"/>
      <c r="C71" s="26"/>
      <c r="D71" s="26"/>
      <c r="E71" s="26" t="s">
        <v>50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2:17" x14ac:dyDescent="0.3">
      <c r="B72" s="26"/>
      <c r="C72" s="26">
        <v>1</v>
      </c>
      <c r="D72" s="26">
        <v>1</v>
      </c>
      <c r="E72" s="26">
        <v>1</v>
      </c>
      <c r="F72" s="26">
        <v>2</v>
      </c>
      <c r="G72" s="26">
        <v>2</v>
      </c>
      <c r="H72" s="26">
        <v>2</v>
      </c>
      <c r="I72" s="26">
        <v>3</v>
      </c>
      <c r="J72" s="26">
        <v>3</v>
      </c>
      <c r="K72" s="26">
        <v>3</v>
      </c>
      <c r="L72" s="26">
        <v>4</v>
      </c>
      <c r="M72" s="26">
        <v>4</v>
      </c>
      <c r="N72" s="26">
        <v>4</v>
      </c>
      <c r="O72" s="26" t="s">
        <v>54</v>
      </c>
      <c r="P72" s="26" t="s">
        <v>54</v>
      </c>
      <c r="Q72" s="26" t="s">
        <v>54</v>
      </c>
    </row>
    <row r="73" spans="2:17" x14ac:dyDescent="0.3">
      <c r="B73" s="26" t="s">
        <v>0</v>
      </c>
      <c r="C73" s="26" t="s">
        <v>51</v>
      </c>
      <c r="D73" s="26" t="s">
        <v>52</v>
      </c>
      <c r="E73" s="26" t="s">
        <v>53</v>
      </c>
      <c r="F73" s="26" t="s">
        <v>51</v>
      </c>
      <c r="G73" s="26" t="s">
        <v>52</v>
      </c>
      <c r="H73" s="26" t="s">
        <v>53</v>
      </c>
      <c r="I73" s="26" t="s">
        <v>51</v>
      </c>
      <c r="J73" s="26" t="s">
        <v>52</v>
      </c>
      <c r="K73" s="26" t="s">
        <v>53</v>
      </c>
      <c r="L73" s="26" t="s">
        <v>51</v>
      </c>
      <c r="M73" s="26" t="s">
        <v>52</v>
      </c>
      <c r="N73" s="26" t="s">
        <v>53</v>
      </c>
      <c r="O73" s="26" t="s">
        <v>51</v>
      </c>
      <c r="P73" s="26" t="s">
        <v>52</v>
      </c>
      <c r="Q73" s="26" t="s">
        <v>53</v>
      </c>
    </row>
    <row r="74" spans="2:17" x14ac:dyDescent="0.3">
      <c r="B74" s="26" t="s">
        <v>98</v>
      </c>
      <c r="C74" s="26">
        <f>C66</f>
        <v>1760</v>
      </c>
      <c r="D74" s="26"/>
      <c r="E74" s="26"/>
      <c r="F74" s="26">
        <f>F66</f>
        <v>1600</v>
      </c>
      <c r="G74" s="26"/>
      <c r="H74" s="26"/>
      <c r="I74" s="26">
        <f>I66</f>
        <v>1600</v>
      </c>
      <c r="J74" s="26"/>
      <c r="K74" s="26"/>
      <c r="L74" s="26">
        <f>L66</f>
        <v>1600</v>
      </c>
      <c r="M74" s="26"/>
      <c r="N74" s="26"/>
      <c r="O74" s="26">
        <f>O66</f>
        <v>6560</v>
      </c>
      <c r="P74" s="26"/>
      <c r="Q74" s="26"/>
    </row>
    <row r="75" spans="2:17" x14ac:dyDescent="0.3">
      <c r="B75" s="26" t="s">
        <v>100</v>
      </c>
      <c r="C75" s="26">
        <f>ИсхДанные!$E21</f>
        <v>10</v>
      </c>
      <c r="D75" s="26"/>
      <c r="E75" s="26"/>
      <c r="F75" s="26">
        <f>ИсхДанные!$E21</f>
        <v>10</v>
      </c>
      <c r="G75" s="26"/>
      <c r="H75" s="26"/>
      <c r="I75" s="26">
        <f>ИсхДанные!$E21</f>
        <v>10</v>
      </c>
      <c r="J75" s="26"/>
      <c r="K75" s="26"/>
      <c r="L75" s="26">
        <f>ИсхДанные!$E21</f>
        <v>10</v>
      </c>
      <c r="M75" s="26"/>
      <c r="N75" s="26"/>
      <c r="O75" s="26">
        <f>ИсхДанные!$E21</f>
        <v>10</v>
      </c>
      <c r="P75" s="26"/>
      <c r="Q75" s="26"/>
    </row>
    <row r="76" spans="2:17" x14ac:dyDescent="0.3">
      <c r="B76" s="26" t="s">
        <v>101</v>
      </c>
      <c r="C76" s="26">
        <f>C74*C75</f>
        <v>17600</v>
      </c>
      <c r="D76" s="26"/>
      <c r="E76" s="26"/>
      <c r="F76" s="26">
        <f>F74*F75</f>
        <v>16000</v>
      </c>
      <c r="G76" s="26"/>
      <c r="H76" s="26"/>
      <c r="I76" s="26">
        <f>I74*I75</f>
        <v>16000</v>
      </c>
      <c r="J76" s="26"/>
      <c r="K76" s="26"/>
      <c r="L76" s="26">
        <f>L74*L75</f>
        <v>16000</v>
      </c>
      <c r="M76" s="26"/>
      <c r="N76" s="26"/>
      <c r="O76" s="26">
        <f>O74*O75</f>
        <v>65600</v>
      </c>
      <c r="P76" s="26"/>
      <c r="Q76" s="26"/>
    </row>
    <row r="77" spans="2:17" x14ac:dyDescent="0.3">
      <c r="B77" s="26" t="s">
        <v>102</v>
      </c>
      <c r="C77" s="29">
        <f>ИсхДанные!$E39</f>
        <v>200</v>
      </c>
      <c r="D77" s="26"/>
      <c r="E77" s="26"/>
      <c r="F77" s="36">
        <f>ИсхДанные!$E39</f>
        <v>200</v>
      </c>
      <c r="G77" s="36"/>
      <c r="H77" s="36"/>
      <c r="I77" s="36">
        <f>ИсхДанные!$E39</f>
        <v>200</v>
      </c>
      <c r="J77" s="36"/>
      <c r="K77" s="36"/>
      <c r="L77" s="36">
        <f>ИсхДанные!$E39</f>
        <v>200</v>
      </c>
      <c r="M77" s="26"/>
      <c r="N77" s="26"/>
      <c r="O77" s="26">
        <f>C77+F77+I77+L77</f>
        <v>800</v>
      </c>
      <c r="P77" s="26"/>
      <c r="Q77" s="26"/>
    </row>
    <row r="78" spans="2:17" x14ac:dyDescent="0.3">
      <c r="B78" s="26" t="s">
        <v>103</v>
      </c>
      <c r="C78" s="26">
        <f>C76+C77</f>
        <v>17800</v>
      </c>
      <c r="D78" s="26"/>
      <c r="E78" s="26"/>
      <c r="F78" s="26">
        <f>F76+F77</f>
        <v>16200</v>
      </c>
      <c r="G78" s="26"/>
      <c r="H78" s="26"/>
      <c r="I78" s="26">
        <f>I76+I77</f>
        <v>16200</v>
      </c>
      <c r="J78" s="26"/>
      <c r="K78" s="26"/>
      <c r="L78" s="26">
        <f>L76+L77</f>
        <v>16200</v>
      </c>
      <c r="M78" s="26"/>
      <c r="N78" s="26"/>
      <c r="O78" s="26">
        <f>C78+F78+I78+L78</f>
        <v>66400</v>
      </c>
      <c r="P78" s="26"/>
      <c r="Q78" s="26"/>
    </row>
    <row r="79" spans="2:17" x14ac:dyDescent="0.3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2" spans="2:17" x14ac:dyDescent="0.3">
      <c r="B82" s="31" t="s">
        <v>105</v>
      </c>
      <c r="C82" s="31">
        <v>6</v>
      </c>
    </row>
    <row r="83" spans="2:17" ht="43.2" x14ac:dyDescent="0.3">
      <c r="B83" s="30" t="s">
        <v>36</v>
      </c>
    </row>
    <row r="84" spans="2:17" x14ac:dyDescent="0.3">
      <c r="B84" s="26"/>
      <c r="C84" s="26"/>
      <c r="D84" s="26"/>
      <c r="E84" s="26" t="s">
        <v>50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2:17" x14ac:dyDescent="0.3">
      <c r="B85" s="26"/>
      <c r="C85" s="26">
        <v>1</v>
      </c>
      <c r="D85" s="26">
        <v>1</v>
      </c>
      <c r="E85" s="26">
        <v>1</v>
      </c>
      <c r="F85" s="26">
        <v>2</v>
      </c>
      <c r="G85" s="26">
        <v>2</v>
      </c>
      <c r="H85" s="26">
        <v>2</v>
      </c>
      <c r="I85" s="26">
        <v>3</v>
      </c>
      <c r="J85" s="26">
        <v>3</v>
      </c>
      <c r="K85" s="26">
        <v>3</v>
      </c>
      <c r="L85" s="26">
        <v>4</v>
      </c>
      <c r="M85" s="26">
        <v>4</v>
      </c>
      <c r="N85" s="26">
        <v>4</v>
      </c>
      <c r="O85" s="26" t="s">
        <v>54</v>
      </c>
      <c r="P85" s="26" t="s">
        <v>54</v>
      </c>
      <c r="Q85" s="26" t="s">
        <v>54</v>
      </c>
    </row>
    <row r="86" spans="2:17" x14ac:dyDescent="0.3">
      <c r="B86" s="26" t="s">
        <v>0</v>
      </c>
      <c r="C86" s="26" t="s">
        <v>51</v>
      </c>
      <c r="D86" s="26" t="s">
        <v>52</v>
      </c>
      <c r="E86" s="26" t="s">
        <v>53</v>
      </c>
      <c r="F86" s="26" t="s">
        <v>51</v>
      </c>
      <c r="G86" s="26" t="s">
        <v>52</v>
      </c>
      <c r="H86" s="26" t="s">
        <v>53</v>
      </c>
      <c r="I86" s="26" t="s">
        <v>51</v>
      </c>
      <c r="J86" s="26" t="s">
        <v>52</v>
      </c>
      <c r="K86" s="26" t="s">
        <v>53</v>
      </c>
      <c r="L86" s="26" t="s">
        <v>51</v>
      </c>
      <c r="M86" s="26" t="s">
        <v>52</v>
      </c>
      <c r="N86" s="26" t="s">
        <v>53</v>
      </c>
      <c r="O86" s="26" t="s">
        <v>51</v>
      </c>
      <c r="P86" s="26" t="s">
        <v>52</v>
      </c>
      <c r="Q86" s="26" t="s">
        <v>53</v>
      </c>
    </row>
    <row r="87" spans="2:17" x14ac:dyDescent="0.3">
      <c r="B87" s="26" t="s">
        <v>106</v>
      </c>
      <c r="C87" s="26">
        <f>ROUNDUP((C$78*ИсхДанные!$E$25)/100,0)</f>
        <v>14240</v>
      </c>
      <c r="D87" s="26"/>
      <c r="E87" s="26"/>
      <c r="F87" s="26">
        <f>ROUNDUP((C$78*(100 - ИсхДанные!$E$25))/100,0)</f>
        <v>3560</v>
      </c>
      <c r="G87" s="26"/>
      <c r="H87" s="26"/>
      <c r="I87" s="26"/>
      <c r="J87" s="26"/>
      <c r="K87" s="26"/>
      <c r="L87" s="26"/>
      <c r="M87" s="26"/>
      <c r="N87" s="26"/>
      <c r="O87" s="26">
        <f>C87+F87+I87+L87</f>
        <v>17800</v>
      </c>
      <c r="P87" s="26"/>
      <c r="Q87" s="26"/>
    </row>
    <row r="88" spans="2:17" x14ac:dyDescent="0.3">
      <c r="B88" s="26" t="s">
        <v>108</v>
      </c>
      <c r="C88" s="26"/>
      <c r="D88" s="26"/>
      <c r="E88" s="26"/>
      <c r="F88" s="26">
        <f>ROUNDUP((F$78*ИсхДанные!$E$25)/100,0)</f>
        <v>12960</v>
      </c>
      <c r="G88" s="26"/>
      <c r="H88" s="26"/>
      <c r="I88" s="26">
        <f>ROUNDUP((F$78*(100 - ИсхДанные!$E$25))/100,0)</f>
        <v>3240</v>
      </c>
      <c r="J88" s="26"/>
      <c r="K88" s="26"/>
      <c r="L88" s="26"/>
      <c r="M88" s="26"/>
      <c r="N88" s="26"/>
      <c r="O88" s="26">
        <f t="shared" ref="O88:O91" si="22">C88+F88+I88+L88</f>
        <v>16200</v>
      </c>
      <c r="P88" s="26"/>
      <c r="Q88" s="26"/>
    </row>
    <row r="89" spans="2:17" x14ac:dyDescent="0.3">
      <c r="B89" s="26" t="s">
        <v>109</v>
      </c>
      <c r="C89" s="26"/>
      <c r="D89" s="26"/>
      <c r="E89" s="26"/>
      <c r="F89" s="26"/>
      <c r="G89" s="26"/>
      <c r="H89" s="26"/>
      <c r="I89" s="26">
        <f>ROUNDUP((I$78*ИсхДанные!$E$25)/100,0)</f>
        <v>12960</v>
      </c>
      <c r="J89" s="26"/>
      <c r="K89" s="26"/>
      <c r="L89" s="26">
        <f>ROUNDUP((I$78*(100 - ИсхДанные!$E$25))/100,0)</f>
        <v>3240</v>
      </c>
      <c r="M89" s="26"/>
      <c r="N89" s="26"/>
      <c r="O89" s="26">
        <f t="shared" si="22"/>
        <v>16200</v>
      </c>
      <c r="P89" s="26"/>
      <c r="Q89" s="26"/>
    </row>
    <row r="90" spans="2:17" x14ac:dyDescent="0.3">
      <c r="B90" s="26" t="s">
        <v>110</v>
      </c>
      <c r="C90" s="26"/>
      <c r="D90" s="26"/>
      <c r="E90" s="26"/>
      <c r="F90" s="26"/>
      <c r="G90" s="26"/>
      <c r="H90" s="26"/>
      <c r="I90" s="26"/>
      <c r="J90" s="26"/>
      <c r="K90" s="26"/>
      <c r="L90" s="26">
        <f>ROUNDUP((L$78*ИсхДанные!$E$25)/100,0)</f>
        <v>12960</v>
      </c>
      <c r="M90" s="26"/>
      <c r="N90" s="26"/>
      <c r="O90" s="26">
        <f t="shared" si="22"/>
        <v>12960</v>
      </c>
      <c r="P90" s="26"/>
      <c r="Q90" s="26"/>
    </row>
    <row r="91" spans="2:17" x14ac:dyDescent="0.3">
      <c r="B91" s="26" t="s">
        <v>107</v>
      </c>
      <c r="C91" s="26">
        <f>C87+C88+C89+C90</f>
        <v>14240</v>
      </c>
      <c r="D91" s="26"/>
      <c r="E91" s="26"/>
      <c r="F91" s="26">
        <f>F87+F88+F89+F90</f>
        <v>16520</v>
      </c>
      <c r="G91" s="26"/>
      <c r="H91" s="26"/>
      <c r="I91" s="26">
        <f>I87+I88+I89+I90</f>
        <v>16200</v>
      </c>
      <c r="J91" s="26"/>
      <c r="K91" s="26"/>
      <c r="L91" s="26">
        <f>L87+L88+L89+L90</f>
        <v>16200</v>
      </c>
      <c r="M91" s="26"/>
      <c r="N91" s="26"/>
      <c r="O91" s="26">
        <f t="shared" si="22"/>
        <v>63160</v>
      </c>
      <c r="P91" s="26"/>
      <c r="Q91" s="26"/>
    </row>
    <row r="92" spans="2:17" x14ac:dyDescent="0.3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6" spans="2:17" x14ac:dyDescent="0.3">
      <c r="B96" s="31" t="s">
        <v>111</v>
      </c>
      <c r="C96" s="31">
        <v>7</v>
      </c>
    </row>
    <row r="98" spans="2:17" x14ac:dyDescent="0.3">
      <c r="B98" s="26"/>
      <c r="C98" s="26"/>
      <c r="D98" s="26"/>
      <c r="E98" s="26" t="s">
        <v>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spans="2:17" x14ac:dyDescent="0.3">
      <c r="B99" s="26"/>
      <c r="C99" s="26">
        <v>1</v>
      </c>
      <c r="D99" s="26">
        <v>1</v>
      </c>
      <c r="E99" s="26">
        <v>1</v>
      </c>
      <c r="F99" s="26">
        <v>2</v>
      </c>
      <c r="G99" s="26">
        <v>2</v>
      </c>
      <c r="H99" s="26">
        <v>2</v>
      </c>
      <c r="I99" s="26">
        <v>3</v>
      </c>
      <c r="J99" s="26">
        <v>3</v>
      </c>
      <c r="K99" s="26">
        <v>3</v>
      </c>
      <c r="L99" s="26">
        <v>4</v>
      </c>
      <c r="M99" s="26">
        <v>4</v>
      </c>
      <c r="N99" s="26">
        <v>4</v>
      </c>
      <c r="O99" s="26" t="s">
        <v>54</v>
      </c>
      <c r="P99" s="26" t="s">
        <v>54</v>
      </c>
      <c r="Q99" s="26" t="s">
        <v>54</v>
      </c>
    </row>
    <row r="100" spans="2:17" x14ac:dyDescent="0.3">
      <c r="B100" s="32" t="s">
        <v>0</v>
      </c>
      <c r="C100" s="26" t="s">
        <v>51</v>
      </c>
      <c r="D100" s="26" t="s">
        <v>52</v>
      </c>
      <c r="E100" s="26" t="s">
        <v>53</v>
      </c>
      <c r="F100" s="26" t="s">
        <v>51</v>
      </c>
      <c r="G100" s="26" t="s">
        <v>52</v>
      </c>
      <c r="H100" s="26" t="s">
        <v>53</v>
      </c>
      <c r="I100" s="26" t="s">
        <v>51</v>
      </c>
      <c r="J100" s="26" t="s">
        <v>52</v>
      </c>
      <c r="K100" s="26" t="s">
        <v>53</v>
      </c>
      <c r="L100" s="26" t="s">
        <v>51</v>
      </c>
      <c r="M100" s="26" t="s">
        <v>52</v>
      </c>
      <c r="N100" s="26" t="s">
        <v>53</v>
      </c>
      <c r="O100" s="26" t="s">
        <v>51</v>
      </c>
      <c r="P100" s="26" t="s">
        <v>52</v>
      </c>
      <c r="Q100" s="26" t="s">
        <v>53</v>
      </c>
    </row>
    <row r="101" spans="2:17" x14ac:dyDescent="0.3">
      <c r="B101" s="26" t="s">
        <v>78</v>
      </c>
      <c r="C101" s="26">
        <f>C43</f>
        <v>420</v>
      </c>
      <c r="D101" s="26"/>
      <c r="E101" s="26"/>
      <c r="F101" s="26">
        <f>F43</f>
        <v>400</v>
      </c>
      <c r="G101" s="26"/>
      <c r="H101" s="26"/>
      <c r="I101" s="26">
        <f>I43</f>
        <v>400</v>
      </c>
      <c r="J101" s="26"/>
      <c r="K101" s="26"/>
      <c r="L101" s="26">
        <f>L43</f>
        <v>400</v>
      </c>
      <c r="M101" s="26"/>
      <c r="N101" s="26"/>
      <c r="O101" s="26">
        <f>O43</f>
        <v>1620</v>
      </c>
      <c r="P101" s="26"/>
      <c r="Q101" s="26"/>
    </row>
    <row r="102" spans="2:17" x14ac:dyDescent="0.3">
      <c r="B102" s="26" t="s">
        <v>79</v>
      </c>
      <c r="C102" s="26">
        <f>C44</f>
        <v>210</v>
      </c>
      <c r="D102" s="26"/>
      <c r="E102" s="26"/>
      <c r="F102" s="26">
        <f>F44</f>
        <v>200</v>
      </c>
      <c r="G102" s="26"/>
      <c r="H102" s="26"/>
      <c r="I102" s="26">
        <f>I44</f>
        <v>200</v>
      </c>
      <c r="J102" s="26"/>
      <c r="K102" s="26"/>
      <c r="L102" s="26">
        <f>L44</f>
        <v>200</v>
      </c>
      <c r="M102" s="26"/>
      <c r="N102" s="26"/>
      <c r="O102" s="26">
        <f>O44</f>
        <v>810</v>
      </c>
      <c r="P102" s="26"/>
      <c r="Q102" s="26"/>
    </row>
    <row r="103" spans="2:17" x14ac:dyDescent="0.3">
      <c r="B103" s="26" t="s">
        <v>112</v>
      </c>
      <c r="C103" s="29">
        <f>ИсхДанные!$E$16</f>
        <v>3</v>
      </c>
      <c r="D103" s="26"/>
      <c r="E103" s="26"/>
      <c r="F103" s="36">
        <f>ИсхДанные!$E$16</f>
        <v>3</v>
      </c>
      <c r="G103" s="36"/>
      <c r="H103" s="36"/>
      <c r="I103" s="36">
        <f>ИсхДанные!$E$16</f>
        <v>3</v>
      </c>
      <c r="J103" s="36"/>
      <c r="K103" s="36"/>
      <c r="L103" s="36">
        <f>ИсхДанные!$E$16</f>
        <v>3</v>
      </c>
      <c r="M103" s="36"/>
      <c r="N103" s="36"/>
      <c r="O103" s="36">
        <f>ИсхДанные!$E$16</f>
        <v>3</v>
      </c>
      <c r="P103" s="26"/>
      <c r="Q103" s="26"/>
    </row>
    <row r="104" spans="2:17" x14ac:dyDescent="0.3">
      <c r="B104" s="26" t="s">
        <v>113</v>
      </c>
      <c r="C104" s="29">
        <f>ИсхДанные!$E$20</f>
        <v>4</v>
      </c>
      <c r="D104" s="26"/>
      <c r="E104" s="26"/>
      <c r="F104" s="36">
        <f>ИсхДанные!$E$20</f>
        <v>4</v>
      </c>
      <c r="G104" s="36"/>
      <c r="H104" s="36"/>
      <c r="I104" s="36">
        <f>ИсхДанные!$E$20</f>
        <v>4</v>
      </c>
      <c r="J104" s="36"/>
      <c r="K104" s="36"/>
      <c r="L104" s="36">
        <f>ИсхДанные!$E$20</f>
        <v>4</v>
      </c>
      <c r="M104" s="36"/>
      <c r="N104" s="36"/>
      <c r="O104" s="36">
        <f>ИсхДанные!$E$20</f>
        <v>4</v>
      </c>
      <c r="P104" s="26"/>
      <c r="Q104" s="26"/>
    </row>
    <row r="105" spans="2:17" x14ac:dyDescent="0.3">
      <c r="B105" s="26" t="s">
        <v>114</v>
      </c>
      <c r="C105" s="26">
        <f>C101*C103</f>
        <v>1260</v>
      </c>
      <c r="D105" s="26"/>
      <c r="E105" s="26"/>
      <c r="F105" s="26">
        <f>F101*F103</f>
        <v>1200</v>
      </c>
      <c r="G105" s="26"/>
      <c r="H105" s="26"/>
      <c r="I105" s="26">
        <f>I101*I103</f>
        <v>1200</v>
      </c>
      <c r="J105" s="26"/>
      <c r="K105" s="26"/>
      <c r="L105" s="26">
        <f>L101*L103</f>
        <v>1200</v>
      </c>
      <c r="M105" s="26"/>
      <c r="N105" s="26"/>
      <c r="O105" s="26">
        <f>C105+F105+I105+L105</f>
        <v>4860</v>
      </c>
      <c r="P105" s="26"/>
      <c r="Q105" s="26"/>
    </row>
    <row r="106" spans="2:17" x14ac:dyDescent="0.3">
      <c r="B106" s="26" t="s">
        <v>203</v>
      </c>
      <c r="C106" s="26">
        <f>C102*C104</f>
        <v>840</v>
      </c>
      <c r="D106" s="26"/>
      <c r="E106" s="26"/>
      <c r="F106" s="26">
        <f>F102*F104</f>
        <v>800</v>
      </c>
      <c r="G106" s="26"/>
      <c r="H106" s="26"/>
      <c r="I106" s="26">
        <f>I102*I104</f>
        <v>800</v>
      </c>
      <c r="J106" s="26"/>
      <c r="K106" s="26"/>
      <c r="L106" s="26">
        <f>L102*L104</f>
        <v>800</v>
      </c>
      <c r="M106" s="26"/>
      <c r="N106" s="26"/>
      <c r="O106" s="26">
        <f>C106+F106+I106+L106</f>
        <v>3240</v>
      </c>
      <c r="P106" s="26"/>
      <c r="Q106" s="26"/>
    </row>
    <row r="107" spans="2:17" x14ac:dyDescent="0.3">
      <c r="B107" s="28" t="s">
        <v>115</v>
      </c>
      <c r="C107" s="28">
        <f>C105+C106</f>
        <v>2100</v>
      </c>
      <c r="D107" s="28"/>
      <c r="E107" s="28"/>
      <c r="F107" s="28">
        <f>F105+F106</f>
        <v>2000</v>
      </c>
      <c r="G107" s="28"/>
      <c r="H107" s="28"/>
      <c r="I107" s="28">
        <f>I105+I106</f>
        <v>2000</v>
      </c>
      <c r="J107" s="28"/>
      <c r="K107" s="28"/>
      <c r="L107" s="28">
        <f>L105+L106</f>
        <v>2000</v>
      </c>
      <c r="M107" s="28"/>
      <c r="N107" s="28"/>
      <c r="O107" s="28">
        <f>O105+O106</f>
        <v>8100</v>
      </c>
      <c r="P107" s="28"/>
      <c r="Q107" s="28"/>
    </row>
    <row r="110" spans="2:17" x14ac:dyDescent="0.3">
      <c r="B110" s="31" t="s">
        <v>116</v>
      </c>
      <c r="C110" s="31">
        <v>8</v>
      </c>
    </row>
    <row r="112" spans="2:17" x14ac:dyDescent="0.3">
      <c r="B112" s="26"/>
      <c r="C112" s="26"/>
      <c r="D112" s="26"/>
      <c r="E112" s="26" t="s">
        <v>50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spans="2:17" x14ac:dyDescent="0.3">
      <c r="B113" s="26"/>
      <c r="C113" s="26">
        <v>1</v>
      </c>
      <c r="D113" s="26">
        <v>1</v>
      </c>
      <c r="E113" s="26">
        <v>1</v>
      </c>
      <c r="F113" s="26">
        <v>2</v>
      </c>
      <c r="G113" s="26">
        <v>2</v>
      </c>
      <c r="H113" s="26">
        <v>2</v>
      </c>
      <c r="I113" s="26">
        <v>3</v>
      </c>
      <c r="J113" s="26">
        <v>3</v>
      </c>
      <c r="K113" s="26">
        <v>3</v>
      </c>
      <c r="L113" s="26">
        <v>4</v>
      </c>
      <c r="M113" s="26">
        <v>4</v>
      </c>
      <c r="N113" s="26">
        <v>4</v>
      </c>
      <c r="O113" s="26" t="s">
        <v>54</v>
      </c>
      <c r="P113" s="26" t="s">
        <v>54</v>
      </c>
      <c r="Q113" s="26" t="s">
        <v>54</v>
      </c>
    </row>
    <row r="114" spans="2:17" x14ac:dyDescent="0.3">
      <c r="B114" s="26" t="s">
        <v>0</v>
      </c>
      <c r="C114" s="26" t="s">
        <v>51</v>
      </c>
      <c r="D114" s="26" t="s">
        <v>52</v>
      </c>
      <c r="E114" s="26" t="s">
        <v>53</v>
      </c>
      <c r="F114" s="26" t="s">
        <v>51</v>
      </c>
      <c r="G114" s="26" t="s">
        <v>52</v>
      </c>
      <c r="H114" s="26" t="s">
        <v>53</v>
      </c>
      <c r="I114" s="26" t="s">
        <v>51</v>
      </c>
      <c r="J114" s="26" t="s">
        <v>52</v>
      </c>
      <c r="K114" s="26" t="s">
        <v>53</v>
      </c>
      <c r="L114" s="26" t="s">
        <v>51</v>
      </c>
      <c r="M114" s="26" t="s">
        <v>52</v>
      </c>
      <c r="N114" s="26" t="s">
        <v>53</v>
      </c>
      <c r="O114" s="26" t="s">
        <v>51</v>
      </c>
      <c r="P114" s="26" t="s">
        <v>52</v>
      </c>
      <c r="Q114" s="26" t="s">
        <v>53</v>
      </c>
    </row>
    <row r="115" spans="2:17" x14ac:dyDescent="0.3">
      <c r="B115" s="28" t="s">
        <v>115</v>
      </c>
      <c r="C115" s="26">
        <f>C107</f>
        <v>2100</v>
      </c>
      <c r="D115" s="26"/>
      <c r="E115" s="26"/>
      <c r="F115" s="26">
        <f>F107</f>
        <v>2000</v>
      </c>
      <c r="G115" s="26"/>
      <c r="H115" s="26"/>
      <c r="I115" s="26">
        <f>I107</f>
        <v>2000</v>
      </c>
      <c r="J115" s="26"/>
      <c r="K115" s="26"/>
      <c r="L115" s="26">
        <f>L107</f>
        <v>2000</v>
      </c>
      <c r="M115" s="26"/>
      <c r="N115" s="26"/>
      <c r="O115" s="26">
        <f>O107</f>
        <v>8100</v>
      </c>
      <c r="P115" s="26"/>
      <c r="Q115" s="26"/>
    </row>
    <row r="116" spans="2:17" x14ac:dyDescent="0.3">
      <c r="B116" s="26" t="s">
        <v>117</v>
      </c>
      <c r="C116" s="29">
        <f>ИсхДанные!$E$22</f>
        <v>15</v>
      </c>
      <c r="D116" s="26"/>
      <c r="E116" s="26"/>
      <c r="F116" s="36">
        <f>ИсхДанные!$E$22</f>
        <v>15</v>
      </c>
      <c r="G116" s="36"/>
      <c r="H116" s="36"/>
      <c r="I116" s="36">
        <f>ИсхДанные!$E$22</f>
        <v>15</v>
      </c>
      <c r="J116" s="36"/>
      <c r="K116" s="36"/>
      <c r="L116" s="36">
        <f>ИсхДанные!$E$22</f>
        <v>15</v>
      </c>
      <c r="M116" s="36"/>
      <c r="N116" s="36"/>
      <c r="O116" s="36">
        <f>ИсхДанные!$E$22</f>
        <v>15</v>
      </c>
      <c r="P116" s="26"/>
      <c r="Q116" s="26"/>
    </row>
    <row r="117" spans="2:17" x14ac:dyDescent="0.3">
      <c r="B117" s="26" t="s">
        <v>118</v>
      </c>
      <c r="C117" s="26">
        <f>C115*C116</f>
        <v>31500</v>
      </c>
      <c r="D117" s="26"/>
      <c r="E117" s="26"/>
      <c r="F117" s="26">
        <f>F115*F116</f>
        <v>30000</v>
      </c>
      <c r="G117" s="26"/>
      <c r="H117" s="26"/>
      <c r="I117" s="26">
        <f>I115*I116</f>
        <v>30000</v>
      </c>
      <c r="J117" s="26"/>
      <c r="K117" s="26"/>
      <c r="L117" s="26">
        <f>L115*L116</f>
        <v>30000</v>
      </c>
      <c r="M117" s="26"/>
      <c r="N117" s="26"/>
      <c r="O117" s="26">
        <f>O115*O116</f>
        <v>121500</v>
      </c>
      <c r="P117" s="26"/>
      <c r="Q117" s="26"/>
    </row>
    <row r="118" spans="2:17" x14ac:dyDescent="0.3">
      <c r="B118" s="26" t="s">
        <v>119</v>
      </c>
      <c r="C118" s="26">
        <f>ROUNDUP((C117*ИсхДанные!$E$26)/100,0)</f>
        <v>11025</v>
      </c>
      <c r="D118" s="26"/>
      <c r="E118" s="26"/>
      <c r="F118" s="26">
        <f>ROUNDUP((F117*ИсхДанные!$E$26)/100,0)</f>
        <v>10500</v>
      </c>
      <c r="G118" s="26"/>
      <c r="H118" s="26"/>
      <c r="I118" s="26">
        <f>ROUNDUP((I117*ИсхДанные!$E$26)/100,0)</f>
        <v>10500</v>
      </c>
      <c r="J118" s="26"/>
      <c r="K118" s="26"/>
      <c r="L118" s="26">
        <f>ROUNDUP((L117*ИсхДанные!$E$26)/100,0)</f>
        <v>10500</v>
      </c>
      <c r="M118" s="26"/>
      <c r="N118" s="26"/>
      <c r="O118" s="26">
        <f>ROUNDUP((O117*ИсхДанные!$E$26)/100,0)</f>
        <v>42525</v>
      </c>
      <c r="P118" s="26"/>
      <c r="Q118" s="26"/>
    </row>
    <row r="119" spans="2:17" x14ac:dyDescent="0.3">
      <c r="B119" s="26" t="s">
        <v>120</v>
      </c>
      <c r="C119" s="26">
        <f>C117+C118</f>
        <v>42525</v>
      </c>
      <c r="D119" s="26"/>
      <c r="E119" s="26"/>
      <c r="F119" s="26">
        <f>F117+F118</f>
        <v>40500</v>
      </c>
      <c r="G119" s="26"/>
      <c r="H119" s="26"/>
      <c r="I119" s="26">
        <f>I117+I118</f>
        <v>40500</v>
      </c>
      <c r="J119" s="26"/>
      <c r="K119" s="26"/>
      <c r="L119" s="26">
        <f>L117+L118</f>
        <v>40500</v>
      </c>
      <c r="M119" s="26"/>
      <c r="N119" s="26"/>
      <c r="O119" s="26">
        <f>O117+O118</f>
        <v>164025</v>
      </c>
      <c r="P119" s="26"/>
      <c r="Q119" s="26"/>
    </row>
    <row r="120" spans="2:17" x14ac:dyDescent="0.3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3" spans="2:17" x14ac:dyDescent="0.3">
      <c r="B123" s="31" t="s">
        <v>121</v>
      </c>
      <c r="C123" s="31">
        <v>9</v>
      </c>
    </row>
    <row r="125" spans="2:17" x14ac:dyDescent="0.3">
      <c r="B125" s="26"/>
      <c r="C125" s="26"/>
      <c r="D125" s="26"/>
      <c r="E125" s="26" t="s">
        <v>50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spans="2:17" x14ac:dyDescent="0.3">
      <c r="B126" s="26"/>
      <c r="C126" s="26">
        <v>1</v>
      </c>
      <c r="D126" s="26">
        <v>1</v>
      </c>
      <c r="E126" s="26">
        <v>1</v>
      </c>
      <c r="F126" s="26">
        <v>2</v>
      </c>
      <c r="G126" s="26">
        <v>2</v>
      </c>
      <c r="H126" s="26">
        <v>2</v>
      </c>
      <c r="I126" s="26">
        <v>3</v>
      </c>
      <c r="J126" s="26">
        <v>3</v>
      </c>
      <c r="K126" s="26">
        <v>3</v>
      </c>
      <c r="L126" s="26">
        <v>4</v>
      </c>
      <c r="M126" s="26">
        <v>4</v>
      </c>
      <c r="N126" s="26">
        <v>4</v>
      </c>
      <c r="O126" s="26" t="s">
        <v>54</v>
      </c>
      <c r="P126" s="26" t="s">
        <v>54</v>
      </c>
      <c r="Q126" s="26" t="s">
        <v>54</v>
      </c>
    </row>
    <row r="127" spans="2:17" x14ac:dyDescent="0.3">
      <c r="B127" s="26" t="s">
        <v>0</v>
      </c>
      <c r="C127" s="26" t="s">
        <v>51</v>
      </c>
      <c r="D127" s="26" t="s">
        <v>52</v>
      </c>
      <c r="E127" s="26" t="s">
        <v>53</v>
      </c>
      <c r="F127" s="26" t="s">
        <v>51</v>
      </c>
      <c r="G127" s="26" t="s">
        <v>52</v>
      </c>
      <c r="H127" s="26" t="s">
        <v>53</v>
      </c>
      <c r="I127" s="26" t="s">
        <v>51</v>
      </c>
      <c r="J127" s="26" t="s">
        <v>52</v>
      </c>
      <c r="K127" s="26" t="s">
        <v>53</v>
      </c>
      <c r="L127" s="26" t="s">
        <v>51</v>
      </c>
      <c r="M127" s="26" t="s">
        <v>52</v>
      </c>
      <c r="N127" s="26" t="s">
        <v>53</v>
      </c>
      <c r="O127" s="26" t="s">
        <v>51</v>
      </c>
      <c r="P127" s="26" t="s">
        <v>52</v>
      </c>
      <c r="Q127" s="26" t="s">
        <v>53</v>
      </c>
    </row>
    <row r="128" spans="2:17" x14ac:dyDescent="0.3">
      <c r="B128" s="1" t="s">
        <v>41</v>
      </c>
      <c r="C128" s="26">
        <f>ROUNDDOWN(O128/4,0)</f>
        <v>8750</v>
      </c>
      <c r="D128" s="26"/>
      <c r="E128" s="26"/>
      <c r="F128" s="26">
        <f>ROUNDDOWN(O128/4,0)</f>
        <v>8750</v>
      </c>
      <c r="G128" s="26"/>
      <c r="H128" s="26"/>
      <c r="I128" s="26">
        <f>ROUNDDOWN(O128/4,0)</f>
        <v>8750</v>
      </c>
      <c r="J128" s="26"/>
      <c r="K128" s="26"/>
      <c r="L128" s="26">
        <f>O128-I128-F128-C128</f>
        <v>8750</v>
      </c>
      <c r="M128" s="26"/>
      <c r="N128" s="26"/>
      <c r="O128" s="26">
        <f>ИсхДанные!$E$27</f>
        <v>35000</v>
      </c>
      <c r="P128" s="26"/>
      <c r="Q128" s="26"/>
    </row>
    <row r="129" spans="2:17" x14ac:dyDescent="0.3">
      <c r="B129" s="1" t="s">
        <v>43</v>
      </c>
      <c r="C129" s="26">
        <f t="shared" ref="C129:C131" si="23">ROUNDDOWN(O129/4,0)</f>
        <v>4500</v>
      </c>
      <c r="D129" s="26"/>
      <c r="E129" s="26"/>
      <c r="F129" s="26">
        <f t="shared" ref="F129:F131" si="24">ROUNDDOWN(O129/4,0)</f>
        <v>4500</v>
      </c>
      <c r="G129" s="26"/>
      <c r="H129" s="26"/>
      <c r="I129" s="26">
        <f t="shared" ref="I129:I131" si="25">ROUNDDOWN(O129/4,0)</f>
        <v>4500</v>
      </c>
      <c r="J129" s="26"/>
      <c r="K129" s="26"/>
      <c r="L129" s="26">
        <f t="shared" ref="L129:L131" si="26">O129-I129-F129-C129</f>
        <v>4500</v>
      </c>
      <c r="M129" s="26"/>
      <c r="N129" s="26"/>
      <c r="O129" s="26">
        <f>ИсхДанные!$E$29</f>
        <v>18000</v>
      </c>
      <c r="P129" s="26"/>
      <c r="Q129" s="26"/>
    </row>
    <row r="130" spans="2:17" x14ac:dyDescent="0.3">
      <c r="B130" s="26" t="s">
        <v>118</v>
      </c>
      <c r="C130" s="26">
        <f t="shared" si="23"/>
        <v>3750</v>
      </c>
      <c r="D130" s="26"/>
      <c r="E130" s="26"/>
      <c r="F130" s="26">
        <f t="shared" si="24"/>
        <v>3750</v>
      </c>
      <c r="G130" s="26"/>
      <c r="H130" s="26"/>
      <c r="I130" s="26">
        <f t="shared" si="25"/>
        <v>3750</v>
      </c>
      <c r="J130" s="26"/>
      <c r="K130" s="26"/>
      <c r="L130" s="26">
        <f t="shared" si="26"/>
        <v>3750</v>
      </c>
      <c r="M130" s="26"/>
      <c r="N130" s="26"/>
      <c r="O130" s="26">
        <f>ИсхДанные!$E$31</f>
        <v>15000</v>
      </c>
      <c r="P130" s="26"/>
      <c r="Q130" s="26"/>
    </row>
    <row r="131" spans="2:17" x14ac:dyDescent="0.3">
      <c r="B131" s="26" t="s">
        <v>119</v>
      </c>
      <c r="C131" s="26">
        <f t="shared" si="23"/>
        <v>1312</v>
      </c>
      <c r="D131" s="26"/>
      <c r="E131" s="26"/>
      <c r="F131" s="26">
        <f t="shared" si="24"/>
        <v>1312</v>
      </c>
      <c r="G131" s="26"/>
      <c r="H131" s="26"/>
      <c r="I131" s="26">
        <f t="shared" si="25"/>
        <v>1312</v>
      </c>
      <c r="J131" s="26"/>
      <c r="K131" s="26"/>
      <c r="L131" s="26">
        <f t="shared" si="26"/>
        <v>1314</v>
      </c>
      <c r="M131" s="26"/>
      <c r="N131" s="26"/>
      <c r="O131" s="26">
        <f>ROUNDUP((O130*ИсхДанные!$E$26)/100,0)</f>
        <v>5250</v>
      </c>
      <c r="P131" s="26"/>
      <c r="Q131" s="26"/>
    </row>
    <row r="132" spans="2:17" x14ac:dyDescent="0.3">
      <c r="B132" s="26" t="s">
        <v>124</v>
      </c>
      <c r="C132" s="26">
        <f>C128+C129+C130+C131</f>
        <v>18312</v>
      </c>
      <c r="D132" s="26"/>
      <c r="E132" s="26"/>
      <c r="F132" s="26">
        <f>F128+F129+F130+F131</f>
        <v>18312</v>
      </c>
      <c r="G132" s="26"/>
      <c r="H132" s="26"/>
      <c r="I132" s="26">
        <f>I128+I129+I130+I131</f>
        <v>18312</v>
      </c>
      <c r="J132" s="26"/>
      <c r="K132" s="26"/>
      <c r="L132" s="26">
        <f>L128+L129+L130+L131</f>
        <v>18314</v>
      </c>
      <c r="M132" s="26"/>
      <c r="N132" s="26"/>
      <c r="O132" s="26">
        <f t="shared" ref="O130:O132" si="27">C132+F132+I132+L132</f>
        <v>73250</v>
      </c>
      <c r="P132" s="26"/>
      <c r="Q132" s="26"/>
    </row>
    <row r="133" spans="2:17" x14ac:dyDescent="0.3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6" spans="2:17" x14ac:dyDescent="0.3">
      <c r="B136" s="31" t="s">
        <v>125</v>
      </c>
      <c r="C136" s="31">
        <v>10</v>
      </c>
    </row>
    <row r="138" spans="2:17" x14ac:dyDescent="0.3">
      <c r="B138" s="26"/>
      <c r="C138" s="26"/>
      <c r="D138" s="26"/>
      <c r="E138" s="26" t="s">
        <v>50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spans="2:17" x14ac:dyDescent="0.3">
      <c r="B139" s="26"/>
      <c r="C139" s="26">
        <v>1</v>
      </c>
      <c r="D139" s="26">
        <v>1</v>
      </c>
      <c r="E139" s="26">
        <v>1</v>
      </c>
      <c r="F139" s="26">
        <v>2</v>
      </c>
      <c r="G139" s="26">
        <v>2</v>
      </c>
      <c r="H139" s="26">
        <v>2</v>
      </c>
      <c r="I139" s="26">
        <v>3</v>
      </c>
      <c r="J139" s="26">
        <v>3</v>
      </c>
      <c r="K139" s="26">
        <v>3</v>
      </c>
      <c r="L139" s="26">
        <v>4</v>
      </c>
      <c r="M139" s="26">
        <v>4</v>
      </c>
      <c r="N139" s="26">
        <v>4</v>
      </c>
      <c r="O139" s="26" t="s">
        <v>54</v>
      </c>
      <c r="P139" s="26" t="s">
        <v>54</v>
      </c>
      <c r="Q139" s="26" t="s">
        <v>54</v>
      </c>
    </row>
    <row r="140" spans="2:17" x14ac:dyDescent="0.3">
      <c r="B140" s="26" t="s">
        <v>0</v>
      </c>
      <c r="C140" s="26" t="s">
        <v>51</v>
      </c>
      <c r="D140" s="26" t="s">
        <v>52</v>
      </c>
      <c r="E140" s="26" t="s">
        <v>53</v>
      </c>
      <c r="F140" s="26" t="s">
        <v>51</v>
      </c>
      <c r="G140" s="26" t="s">
        <v>52</v>
      </c>
      <c r="H140" s="26" t="s">
        <v>53</v>
      </c>
      <c r="I140" s="26" t="s">
        <v>51</v>
      </c>
      <c r="J140" s="26" t="s">
        <v>52</v>
      </c>
      <c r="K140" s="26" t="s">
        <v>53</v>
      </c>
      <c r="L140" s="26" t="s">
        <v>51</v>
      </c>
      <c r="M140" s="26" t="s">
        <v>52</v>
      </c>
      <c r="N140" s="26" t="s">
        <v>53</v>
      </c>
      <c r="O140" s="26" t="s">
        <v>51</v>
      </c>
      <c r="P140" s="26" t="s">
        <v>52</v>
      </c>
      <c r="Q140" s="26" t="s">
        <v>53</v>
      </c>
    </row>
    <row r="141" spans="2:17" x14ac:dyDescent="0.3">
      <c r="B141" s="1" t="s">
        <v>44</v>
      </c>
      <c r="C141" s="26">
        <f>ROUNDDOWN($O141/4,0)</f>
        <v>10000</v>
      </c>
      <c r="D141" s="26"/>
      <c r="E141" s="26"/>
      <c r="F141" s="26">
        <f>ROUNDDOWN($O141/4,0)</f>
        <v>10000</v>
      </c>
      <c r="G141" s="26"/>
      <c r="H141" s="26"/>
      <c r="I141" s="26">
        <f>ROUNDDOWN($O141/4,0)</f>
        <v>10000</v>
      </c>
      <c r="J141" s="26"/>
      <c r="K141" s="26"/>
      <c r="L141" s="26">
        <f>ROUNDDOWN($O141/4,0)</f>
        <v>10000</v>
      </c>
      <c r="M141" s="26"/>
      <c r="N141" s="26"/>
      <c r="O141" s="26">
        <f>ИсхДанные!$E$30</f>
        <v>40000</v>
      </c>
      <c r="P141" s="26"/>
      <c r="Q141" s="26"/>
    </row>
    <row r="142" spans="2:17" x14ac:dyDescent="0.3">
      <c r="B142" s="1" t="s">
        <v>42</v>
      </c>
      <c r="C142" s="26">
        <f t="shared" ref="C142:C144" si="28">ROUNDDOWN($O142/4,0)</f>
        <v>3750</v>
      </c>
      <c r="D142" s="26"/>
      <c r="E142" s="26"/>
      <c r="F142" s="26">
        <f t="shared" ref="F142:F144" si="29">ROUNDDOWN($O142/4,0)</f>
        <v>3750</v>
      </c>
      <c r="G142" s="26"/>
      <c r="H142" s="26"/>
      <c r="I142" s="26">
        <f t="shared" ref="I142:I144" si="30">ROUNDDOWN($O142/4,0)</f>
        <v>3750</v>
      </c>
      <c r="J142" s="26"/>
      <c r="K142" s="26"/>
      <c r="L142" s="26">
        <f t="shared" ref="L142:L144" si="31">ROUNDDOWN($O142/4,0)</f>
        <v>3750</v>
      </c>
      <c r="M142" s="26"/>
      <c r="N142" s="26"/>
      <c r="O142" s="26">
        <f>ИсхДанные!$E$28</f>
        <v>15000</v>
      </c>
      <c r="P142" s="26"/>
      <c r="Q142" s="26"/>
    </row>
    <row r="143" spans="2:17" x14ac:dyDescent="0.3">
      <c r="B143" s="26" t="s">
        <v>118</v>
      </c>
      <c r="C143" s="26">
        <f t="shared" si="28"/>
        <v>11250</v>
      </c>
      <c r="D143" s="26"/>
      <c r="E143" s="26"/>
      <c r="F143" s="26">
        <f t="shared" si="29"/>
        <v>11250</v>
      </c>
      <c r="G143" s="26"/>
      <c r="H143" s="26"/>
      <c r="I143" s="26">
        <f t="shared" si="30"/>
        <v>11250</v>
      </c>
      <c r="J143" s="26"/>
      <c r="K143" s="26"/>
      <c r="L143" s="26">
        <f t="shared" si="31"/>
        <v>11250</v>
      </c>
      <c r="M143" s="26"/>
      <c r="N143" s="26"/>
      <c r="O143" s="26">
        <f>ИсхДанные!$E$40</f>
        <v>45000</v>
      </c>
      <c r="P143" s="26"/>
      <c r="Q143" s="26"/>
    </row>
    <row r="144" spans="2:17" x14ac:dyDescent="0.3">
      <c r="B144" s="26" t="s">
        <v>119</v>
      </c>
      <c r="C144" s="26">
        <f t="shared" si="28"/>
        <v>3937</v>
      </c>
      <c r="D144" s="26"/>
      <c r="E144" s="26"/>
      <c r="F144" s="26">
        <f t="shared" si="29"/>
        <v>3937</v>
      </c>
      <c r="G144" s="26"/>
      <c r="H144" s="26"/>
      <c r="I144" s="26">
        <f t="shared" si="30"/>
        <v>3937</v>
      </c>
      <c r="J144" s="26"/>
      <c r="K144" s="26"/>
      <c r="L144" s="26">
        <f t="shared" si="31"/>
        <v>3937</v>
      </c>
      <c r="M144" s="26"/>
      <c r="N144" s="26"/>
      <c r="O144" s="26">
        <f>ROUNDUP((O143*ИсхДанные!$E$26)/100,0)</f>
        <v>15750</v>
      </c>
      <c r="P144" s="26"/>
      <c r="Q144" s="26"/>
    </row>
    <row r="145" spans="2:17" x14ac:dyDescent="0.3">
      <c r="B145" s="26" t="s">
        <v>124</v>
      </c>
      <c r="C145" s="26">
        <f>C141+C142+C143+C144</f>
        <v>28937</v>
      </c>
      <c r="D145" s="26"/>
      <c r="E145" s="26"/>
      <c r="F145" s="26">
        <f>F141+F142+F143+F144</f>
        <v>28937</v>
      </c>
      <c r="G145" s="26"/>
      <c r="H145" s="26"/>
      <c r="I145" s="26">
        <f>I141+I142+I143+I144</f>
        <v>28937</v>
      </c>
      <c r="J145" s="26"/>
      <c r="K145" s="26"/>
      <c r="L145" s="26">
        <f>L141+L142+L143+L144</f>
        <v>28937</v>
      </c>
      <c r="M145" s="26"/>
      <c r="N145" s="26"/>
      <c r="O145" s="26">
        <f t="shared" ref="O143:O145" si="32">C145+F145+I145+L145</f>
        <v>115748</v>
      </c>
      <c r="P145" s="26"/>
      <c r="Q145" s="26"/>
    </row>
    <row r="146" spans="2:17" x14ac:dyDescent="0.3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9" spans="2:17" x14ac:dyDescent="0.3">
      <c r="B149" s="31" t="s">
        <v>126</v>
      </c>
      <c r="C149" s="31">
        <v>11</v>
      </c>
    </row>
    <row r="151" spans="2:17" x14ac:dyDescent="0.3">
      <c r="B151" s="26"/>
      <c r="C151" s="26"/>
      <c r="D151" s="26"/>
      <c r="E151" s="26" t="s">
        <v>50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spans="2:17" x14ac:dyDescent="0.3">
      <c r="B152" s="26"/>
      <c r="C152" s="26">
        <v>1</v>
      </c>
      <c r="D152" s="26">
        <v>1</v>
      </c>
      <c r="E152" s="26">
        <v>1</v>
      </c>
      <c r="F152" s="26">
        <v>2</v>
      </c>
      <c r="G152" s="26">
        <v>2</v>
      </c>
      <c r="H152" s="26">
        <v>2</v>
      </c>
      <c r="I152" s="26">
        <v>3</v>
      </c>
      <c r="J152" s="26">
        <v>3</v>
      </c>
      <c r="K152" s="26">
        <v>3</v>
      </c>
      <c r="L152" s="26">
        <v>4</v>
      </c>
      <c r="M152" s="26">
        <v>4</v>
      </c>
      <c r="N152" s="26">
        <v>4</v>
      </c>
      <c r="O152" s="26" t="s">
        <v>54</v>
      </c>
      <c r="P152" s="26" t="s">
        <v>54</v>
      </c>
      <c r="Q152" s="26" t="s">
        <v>54</v>
      </c>
    </row>
    <row r="153" spans="2:17" x14ac:dyDescent="0.3">
      <c r="B153" s="26" t="s">
        <v>0</v>
      </c>
      <c r="C153" s="26" t="s">
        <v>51</v>
      </c>
      <c r="D153" s="26" t="s">
        <v>52</v>
      </c>
      <c r="E153" s="26" t="s">
        <v>53</v>
      </c>
      <c r="F153" s="26" t="s">
        <v>51</v>
      </c>
      <c r="G153" s="26" t="s">
        <v>52</v>
      </c>
      <c r="H153" s="26" t="s">
        <v>53</v>
      </c>
      <c r="I153" s="26" t="s">
        <v>51</v>
      </c>
      <c r="J153" s="26" t="s">
        <v>52</v>
      </c>
      <c r="K153" s="26" t="s">
        <v>53</v>
      </c>
      <c r="L153" s="26" t="s">
        <v>51</v>
      </c>
      <c r="M153" s="26" t="s">
        <v>52</v>
      </c>
      <c r="N153" s="26" t="s">
        <v>53</v>
      </c>
      <c r="O153" s="26" t="s">
        <v>51</v>
      </c>
      <c r="P153" s="26" t="s">
        <v>52</v>
      </c>
      <c r="Q153" s="26" t="s">
        <v>53</v>
      </c>
    </row>
    <row r="154" spans="2:17" x14ac:dyDescent="0.3">
      <c r="B154" s="1" t="s">
        <v>46</v>
      </c>
      <c r="C154" s="26">
        <f>ROUNDDOWN($O154/4,0)</f>
        <v>7250</v>
      </c>
      <c r="D154" s="26"/>
      <c r="E154" s="26"/>
      <c r="F154" s="26">
        <f>ROUNDDOWN($O154/4,0)</f>
        <v>7250</v>
      </c>
      <c r="G154" s="26"/>
      <c r="H154" s="26"/>
      <c r="I154" s="26">
        <f>ROUNDDOWN($O154/4,0)</f>
        <v>7250</v>
      </c>
      <c r="J154" s="26"/>
      <c r="K154" s="26"/>
      <c r="L154" s="26">
        <f>ROUNDDOWN($O154/4,0)</f>
        <v>7250</v>
      </c>
      <c r="M154" s="26"/>
      <c r="N154" s="26"/>
      <c r="O154" s="26">
        <f>ИсхДанные!$E$33</f>
        <v>29000</v>
      </c>
      <c r="P154" s="26"/>
      <c r="Q154" s="26"/>
    </row>
    <row r="155" spans="2:17" x14ac:dyDescent="0.3">
      <c r="B155" s="1" t="s">
        <v>47</v>
      </c>
      <c r="C155" s="26">
        <f t="shared" ref="C155:C156" si="33">ROUNDDOWN($O155/4,0)</f>
        <v>6000</v>
      </c>
      <c r="D155" s="26"/>
      <c r="E155" s="26"/>
      <c r="F155" s="26">
        <f t="shared" ref="F155:F156" si="34">ROUNDDOWN($O155/4,0)</f>
        <v>6000</v>
      </c>
      <c r="G155" s="26"/>
      <c r="H155" s="26"/>
      <c r="I155" s="26">
        <f t="shared" ref="I155:I156" si="35">ROUNDDOWN($O155/4,0)</f>
        <v>6000</v>
      </c>
      <c r="J155" s="26"/>
      <c r="K155" s="26"/>
      <c r="L155" s="26">
        <f t="shared" ref="L155:L156" si="36">ROUNDDOWN($O155/4,0)</f>
        <v>6000</v>
      </c>
      <c r="M155" s="26"/>
      <c r="N155" s="26"/>
      <c r="O155" s="26">
        <f>ИсхДанные!$E$34</f>
        <v>24000</v>
      </c>
      <c r="P155" s="26"/>
      <c r="Q155" s="26"/>
    </row>
    <row r="156" spans="2:17" x14ac:dyDescent="0.3">
      <c r="B156" s="1" t="s">
        <v>45</v>
      </c>
      <c r="C156" s="26">
        <f t="shared" si="33"/>
        <v>2500</v>
      </c>
      <c r="D156" s="26"/>
      <c r="E156" s="26"/>
      <c r="F156" s="26">
        <f t="shared" si="34"/>
        <v>2500</v>
      </c>
      <c r="G156" s="26"/>
      <c r="H156" s="26"/>
      <c r="I156" s="26">
        <f t="shared" si="35"/>
        <v>2500</v>
      </c>
      <c r="J156" s="26"/>
      <c r="K156" s="26"/>
      <c r="L156" s="26">
        <f t="shared" si="36"/>
        <v>2500</v>
      </c>
      <c r="M156" s="26"/>
      <c r="N156" s="26"/>
      <c r="O156" s="26">
        <f>ИсхДанные!$E$32</f>
        <v>10000</v>
      </c>
      <c r="P156" s="26"/>
      <c r="Q156" s="26"/>
    </row>
    <row r="157" spans="2:17" x14ac:dyDescent="0.3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2:17" x14ac:dyDescent="0.3">
      <c r="B158" s="26" t="s">
        <v>124</v>
      </c>
      <c r="C158" s="26">
        <f>C154+C155+C156+C157</f>
        <v>15750</v>
      </c>
      <c r="D158" s="26"/>
      <c r="E158" s="26"/>
      <c r="F158" s="26">
        <f>F154+F155+F156+F157</f>
        <v>15750</v>
      </c>
      <c r="G158" s="26"/>
      <c r="H158" s="26"/>
      <c r="I158" s="26">
        <f>I154+I155+I156+I157</f>
        <v>15750</v>
      </c>
      <c r="J158" s="26"/>
      <c r="K158" s="26"/>
      <c r="L158" s="26">
        <f>L154+L155+L156+L157</f>
        <v>15750</v>
      </c>
      <c r="M158" s="26"/>
      <c r="N158" s="26"/>
      <c r="O158" s="26">
        <f t="shared" ref="O155:O158" si="37">C158+F158+I158+L158</f>
        <v>63000</v>
      </c>
      <c r="P158" s="26"/>
      <c r="Q158" s="26"/>
    </row>
    <row r="159" spans="2:17" x14ac:dyDescent="0.3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2" spans="2:17" x14ac:dyDescent="0.3">
      <c r="B162" s="31" t="s">
        <v>127</v>
      </c>
      <c r="C162" s="31">
        <v>12</v>
      </c>
    </row>
    <row r="164" spans="2:17" x14ac:dyDescent="0.3">
      <c r="C164" t="s">
        <v>129</v>
      </c>
    </row>
    <row r="165" spans="2:17" x14ac:dyDescent="0.3">
      <c r="B165" s="26" t="s">
        <v>128</v>
      </c>
      <c r="C165" s="26" t="s">
        <v>130</v>
      </c>
      <c r="D165" s="26" t="s">
        <v>131</v>
      </c>
      <c r="E165" s="26" t="s">
        <v>143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2:17" x14ac:dyDescent="0.3">
      <c r="B166" s="33" t="s">
        <v>132</v>
      </c>
      <c r="C166" s="26">
        <f>C167+C168+C169</f>
        <v>131215</v>
      </c>
      <c r="D166" s="26">
        <f t="shared" ref="D166:E166" si="38">D167+D168+D169</f>
        <v>98410</v>
      </c>
      <c r="E166" s="26">
        <f t="shared" si="38"/>
        <v>229625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2:17" x14ac:dyDescent="0.3">
      <c r="B167" s="21" t="s">
        <v>133</v>
      </c>
      <c r="C167" s="27">
        <f>O61*O75</f>
        <v>32400</v>
      </c>
      <c r="D167" s="27">
        <f>O62*O75</f>
        <v>32400</v>
      </c>
      <c r="E167" s="27">
        <f>C167+D167</f>
        <v>64800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2:17" x14ac:dyDescent="0.3">
      <c r="B168" s="21" t="s">
        <v>139</v>
      </c>
      <c r="C168" s="27">
        <f>E168/2</f>
        <v>400</v>
      </c>
      <c r="D168" s="27">
        <f>E168/2</f>
        <v>400</v>
      </c>
      <c r="E168" s="27">
        <f>O77</f>
        <v>800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2:17" x14ac:dyDescent="0.3">
      <c r="B169" s="21" t="s">
        <v>134</v>
      </c>
      <c r="C169" s="27">
        <f>O105*O116+((O105*O116*ИсхДанные!$E$26)/100)</f>
        <v>98415</v>
      </c>
      <c r="D169" s="27">
        <f>O106*O116+((O106*O116*ИсхДанные!$E$26)/100)</f>
        <v>65610</v>
      </c>
      <c r="E169" s="27">
        <f>C169+D169</f>
        <v>164025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spans="2:17" x14ac:dyDescent="0.3">
      <c r="B170" s="26" t="s">
        <v>141</v>
      </c>
      <c r="C170" s="26">
        <f>O43</f>
        <v>1620</v>
      </c>
      <c r="D170" s="26">
        <f>O44</f>
        <v>810</v>
      </c>
      <c r="E170" s="26">
        <f>C170+D170</f>
        <v>2430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spans="2:17" x14ac:dyDescent="0.3">
      <c r="B171" s="26" t="s">
        <v>142</v>
      </c>
      <c r="C171" s="26">
        <f>C166</f>
        <v>131215</v>
      </c>
      <c r="D171" s="26">
        <f>D166</f>
        <v>98410</v>
      </c>
      <c r="E171" s="26">
        <f>E166</f>
        <v>229625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spans="2:17" x14ac:dyDescent="0.3">
      <c r="B172" s="1" t="s">
        <v>144</v>
      </c>
      <c r="C172" s="26">
        <f>C171+C174</f>
        <v>257214</v>
      </c>
      <c r="D172" s="26">
        <f>D171+D174</f>
        <v>224409</v>
      </c>
      <c r="E172" s="26">
        <f>E171+E174</f>
        <v>481623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spans="2:17" x14ac:dyDescent="0.3">
      <c r="B173" s="1" t="s">
        <v>146</v>
      </c>
      <c r="C173" s="26">
        <f>C172/C170</f>
        <v>158.77407407407406</v>
      </c>
      <c r="D173" s="26">
        <f>D172/D170</f>
        <v>277.04814814814813</v>
      </c>
      <c r="E173" s="26">
        <f>E172/E170</f>
        <v>198.19876543209875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spans="2:17" x14ac:dyDescent="0.3">
      <c r="B174" s="32" t="s">
        <v>135</v>
      </c>
      <c r="C174" s="26">
        <f>C175+C176+C177</f>
        <v>125999</v>
      </c>
      <c r="D174" s="26">
        <f>D175+D176+D177</f>
        <v>125999</v>
      </c>
      <c r="E174" s="26">
        <f>E175+E176+E177</f>
        <v>251998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spans="2:17" x14ac:dyDescent="0.3">
      <c r="B175" s="27" t="s">
        <v>136</v>
      </c>
      <c r="C175" s="27">
        <f>E175/2</f>
        <v>36625</v>
      </c>
      <c r="D175" s="27">
        <f>E175/2</f>
        <v>36625</v>
      </c>
      <c r="E175" s="27">
        <f>O132</f>
        <v>73250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spans="2:17" x14ac:dyDescent="0.3">
      <c r="B176" s="27" t="s">
        <v>137</v>
      </c>
      <c r="C176" s="27">
        <f t="shared" ref="C176:C177" si="39">E176/2</f>
        <v>57874</v>
      </c>
      <c r="D176" s="27">
        <f t="shared" ref="D176:D177" si="40">E176/2</f>
        <v>57874</v>
      </c>
      <c r="E176" s="27">
        <f>O145</f>
        <v>115748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spans="2:17" x14ac:dyDescent="0.3">
      <c r="B177" s="27" t="s">
        <v>138</v>
      </c>
      <c r="C177" s="27">
        <f t="shared" si="39"/>
        <v>31500</v>
      </c>
      <c r="D177" s="27">
        <f t="shared" si="40"/>
        <v>31500</v>
      </c>
      <c r="E177" s="27">
        <f>O158</f>
        <v>63000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9" spans="2:17" x14ac:dyDescent="0.3">
      <c r="B179" s="26" t="s">
        <v>140</v>
      </c>
      <c r="C179" s="26"/>
    </row>
    <row r="180" spans="2:17" x14ac:dyDescent="0.3">
      <c r="B180" s="26" t="s">
        <v>145</v>
      </c>
      <c r="C180" s="26"/>
    </row>
    <row r="183" spans="2:17" x14ac:dyDescent="0.3">
      <c r="B183" t="s">
        <v>147</v>
      </c>
      <c r="C183">
        <v>13</v>
      </c>
    </row>
    <row r="185" spans="2:17" x14ac:dyDescent="0.3">
      <c r="B185" s="26"/>
      <c r="C185" s="26"/>
      <c r="D185" s="26"/>
      <c r="E185" s="26" t="s">
        <v>50</v>
      </c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spans="2:17" x14ac:dyDescent="0.3">
      <c r="B186" s="26"/>
      <c r="C186" s="26">
        <v>1</v>
      </c>
      <c r="D186" s="26">
        <v>1</v>
      </c>
      <c r="E186" s="26">
        <v>1</v>
      </c>
      <c r="F186" s="26">
        <v>2</v>
      </c>
      <c r="G186" s="26">
        <v>2</v>
      </c>
      <c r="H186" s="26">
        <v>2</v>
      </c>
      <c r="I186" s="26">
        <v>3</v>
      </c>
      <c r="J186" s="26">
        <v>3</v>
      </c>
      <c r="K186" s="26">
        <v>3</v>
      </c>
      <c r="L186" s="26">
        <v>4</v>
      </c>
      <c r="M186" s="26">
        <v>4</v>
      </c>
      <c r="N186" s="26">
        <v>4</v>
      </c>
      <c r="O186" s="26" t="s">
        <v>54</v>
      </c>
      <c r="P186" s="26" t="s">
        <v>54</v>
      </c>
      <c r="Q186" s="26" t="s">
        <v>54</v>
      </c>
    </row>
    <row r="187" spans="2:17" x14ac:dyDescent="0.3">
      <c r="B187" s="26" t="s">
        <v>0</v>
      </c>
      <c r="C187" s="26" t="s">
        <v>51</v>
      </c>
      <c r="D187" s="26" t="s">
        <v>52</v>
      </c>
      <c r="E187" s="26" t="s">
        <v>53</v>
      </c>
      <c r="F187" s="26" t="s">
        <v>51</v>
      </c>
      <c r="G187" s="26" t="s">
        <v>52</v>
      </c>
      <c r="H187" s="26" t="s">
        <v>53</v>
      </c>
      <c r="I187" s="26" t="s">
        <v>51</v>
      </c>
      <c r="J187" s="26" t="s">
        <v>52</v>
      </c>
      <c r="K187" s="26" t="s">
        <v>53</v>
      </c>
      <c r="L187" s="26" t="s">
        <v>51</v>
      </c>
      <c r="M187" s="26" t="s">
        <v>52</v>
      </c>
      <c r="N187" s="26" t="s">
        <v>53</v>
      </c>
      <c r="O187" s="26" t="s">
        <v>51</v>
      </c>
      <c r="P187" s="26" t="s">
        <v>52</v>
      </c>
      <c r="Q187" s="26" t="s">
        <v>53</v>
      </c>
    </row>
    <row r="188" spans="2:17" x14ac:dyDescent="0.3">
      <c r="B188" s="1" t="s">
        <v>148</v>
      </c>
      <c r="C188" s="26">
        <f>C28</f>
        <v>70000</v>
      </c>
      <c r="D188" s="26"/>
      <c r="E188" s="26"/>
      <c r="F188" s="26">
        <f>F28</f>
        <v>140000</v>
      </c>
      <c r="G188" s="26"/>
      <c r="H188" s="26"/>
      <c r="I188" s="26">
        <f>I28</f>
        <v>140000</v>
      </c>
      <c r="J188" s="26"/>
      <c r="K188" s="26"/>
      <c r="L188" s="26">
        <f>L28</f>
        <v>140000</v>
      </c>
      <c r="M188" s="26"/>
      <c r="N188" s="26"/>
      <c r="O188" s="26">
        <f>O28</f>
        <v>490000</v>
      </c>
      <c r="P188" s="26"/>
      <c r="Q188" s="26"/>
    </row>
    <row r="189" spans="2:17" x14ac:dyDescent="0.3">
      <c r="B189" s="1" t="s">
        <v>149</v>
      </c>
      <c r="C189" s="26">
        <f>C91</f>
        <v>14240</v>
      </c>
      <c r="D189" s="26"/>
      <c r="E189" s="26"/>
      <c r="F189" s="26">
        <f>F91</f>
        <v>16520</v>
      </c>
      <c r="G189" s="26"/>
      <c r="H189" s="26"/>
      <c r="I189" s="26">
        <f>I91</f>
        <v>16200</v>
      </c>
      <c r="J189" s="26"/>
      <c r="K189" s="26"/>
      <c r="L189" s="26">
        <f>L91</f>
        <v>16200</v>
      </c>
      <c r="M189" s="26"/>
      <c r="N189" s="26"/>
      <c r="O189" s="26">
        <f>O91</f>
        <v>63160</v>
      </c>
      <c r="P189" s="26"/>
      <c r="Q189" s="26"/>
    </row>
    <row r="190" spans="2:17" x14ac:dyDescent="0.3">
      <c r="B190" s="1" t="s">
        <v>150</v>
      </c>
      <c r="C190" s="26">
        <f>C119</f>
        <v>42525</v>
      </c>
      <c r="D190" s="26"/>
      <c r="E190" s="26"/>
      <c r="F190" s="26">
        <f>F119</f>
        <v>40500</v>
      </c>
      <c r="G190" s="26"/>
      <c r="H190" s="26"/>
      <c r="I190" s="26">
        <f>I119</f>
        <v>40500</v>
      </c>
      <c r="J190" s="26"/>
      <c r="K190" s="26"/>
      <c r="L190" s="26">
        <f>L119</f>
        <v>40500</v>
      </c>
      <c r="M190" s="26"/>
      <c r="N190" s="26"/>
      <c r="O190" s="26">
        <f>O119</f>
        <v>164025</v>
      </c>
      <c r="P190" s="26"/>
      <c r="Q190" s="26"/>
    </row>
    <row r="191" spans="2:17" x14ac:dyDescent="0.3">
      <c r="B191" s="26" t="s">
        <v>151</v>
      </c>
      <c r="C191" s="26">
        <f>C158</f>
        <v>15750</v>
      </c>
      <c r="D191" s="26"/>
      <c r="E191" s="26"/>
      <c r="F191" s="26">
        <f>F158</f>
        <v>15750</v>
      </c>
      <c r="G191" s="26"/>
      <c r="H191" s="26"/>
      <c r="I191" s="26">
        <f>I158</f>
        <v>15750</v>
      </c>
      <c r="J191" s="26"/>
      <c r="K191" s="26"/>
      <c r="L191" s="26">
        <f>L158</f>
        <v>15750</v>
      </c>
      <c r="M191" s="26"/>
      <c r="N191" s="26"/>
      <c r="O191" s="26">
        <f>O158</f>
        <v>63000</v>
      </c>
      <c r="P191" s="26"/>
      <c r="Q191" s="26"/>
    </row>
    <row r="192" spans="2:17" x14ac:dyDescent="0.3">
      <c r="B192" s="26" t="s">
        <v>152</v>
      </c>
      <c r="C192" s="26">
        <f>C188-C189-C190-C191</f>
        <v>-2515</v>
      </c>
      <c r="D192" s="26"/>
      <c r="E192" s="26"/>
      <c r="F192" s="26">
        <f>F188-F189-F190-F191</f>
        <v>67230</v>
      </c>
      <c r="G192" s="26"/>
      <c r="H192" s="26"/>
      <c r="I192" s="26">
        <f>I188-I189-I190-I191</f>
        <v>67550</v>
      </c>
      <c r="J192" s="26"/>
      <c r="K192" s="26"/>
      <c r="L192" s="26">
        <f>L188-L189-L190-L191</f>
        <v>67550</v>
      </c>
      <c r="M192" s="26"/>
      <c r="N192" s="26"/>
      <c r="O192" s="26">
        <f>C192+F192+I192+L192</f>
        <v>199815</v>
      </c>
      <c r="P192" s="26"/>
      <c r="Q192" s="26"/>
    </row>
    <row r="193" spans="2:17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6" spans="2:17" x14ac:dyDescent="0.3">
      <c r="B196" t="s">
        <v>153</v>
      </c>
      <c r="C196">
        <v>14</v>
      </c>
    </row>
    <row r="198" spans="2:17" x14ac:dyDescent="0.3">
      <c r="B198" s="26"/>
      <c r="C198" s="26"/>
      <c r="D198" s="26"/>
      <c r="E198" s="26" t="s">
        <v>50</v>
      </c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spans="2:17" x14ac:dyDescent="0.3">
      <c r="B199" s="26"/>
      <c r="C199" s="26">
        <v>1</v>
      </c>
      <c r="D199" s="26">
        <v>1</v>
      </c>
      <c r="E199" s="26">
        <v>1</v>
      </c>
      <c r="F199" s="26">
        <v>2</v>
      </c>
      <c r="G199" s="26">
        <v>2</v>
      </c>
      <c r="H199" s="26">
        <v>2</v>
      </c>
      <c r="I199" s="26">
        <v>3</v>
      </c>
      <c r="J199" s="26">
        <v>3</v>
      </c>
      <c r="K199" s="26">
        <v>3</v>
      </c>
      <c r="L199" s="26">
        <v>4</v>
      </c>
      <c r="M199" s="26">
        <v>4</v>
      </c>
      <c r="N199" s="26">
        <v>4</v>
      </c>
      <c r="O199" s="26" t="s">
        <v>54</v>
      </c>
      <c r="P199" s="26" t="s">
        <v>54</v>
      </c>
      <c r="Q199" s="26" t="s">
        <v>54</v>
      </c>
    </row>
    <row r="200" spans="2:17" x14ac:dyDescent="0.3">
      <c r="B200" s="26" t="s">
        <v>0</v>
      </c>
      <c r="C200" s="26" t="s">
        <v>51</v>
      </c>
      <c r="D200" s="26" t="s">
        <v>52</v>
      </c>
      <c r="E200" s="26" t="s">
        <v>53</v>
      </c>
      <c r="F200" s="26" t="s">
        <v>51</v>
      </c>
      <c r="G200" s="26" t="s">
        <v>52</v>
      </c>
      <c r="H200" s="26" t="s">
        <v>53</v>
      </c>
      <c r="I200" s="26" t="s">
        <v>51</v>
      </c>
      <c r="J200" s="26" t="s">
        <v>52</v>
      </c>
      <c r="K200" s="26" t="s">
        <v>53</v>
      </c>
      <c r="L200" s="26" t="s">
        <v>51</v>
      </c>
      <c r="M200" s="26" t="s">
        <v>52</v>
      </c>
      <c r="N200" s="26" t="s">
        <v>53</v>
      </c>
      <c r="O200" s="26" t="s">
        <v>51</v>
      </c>
      <c r="P200" s="26" t="s">
        <v>52</v>
      </c>
      <c r="Q200" s="26" t="s">
        <v>53</v>
      </c>
    </row>
    <row r="201" spans="2:17" x14ac:dyDescent="0.3">
      <c r="B201" s="1" t="s">
        <v>154</v>
      </c>
      <c r="C201" s="26">
        <f>C202-C204</f>
        <v>-86289</v>
      </c>
      <c r="D201" s="26"/>
      <c r="E201" s="26"/>
      <c r="F201" s="26">
        <f>F202-F204</f>
        <v>-14519</v>
      </c>
      <c r="G201" s="26"/>
      <c r="H201" s="26"/>
      <c r="I201" s="26">
        <f>I202-I204</f>
        <v>-14199</v>
      </c>
      <c r="J201" s="26"/>
      <c r="K201" s="26"/>
      <c r="L201" s="26">
        <f>L202-L204</f>
        <v>-14201</v>
      </c>
      <c r="M201" s="26"/>
      <c r="N201" s="26"/>
      <c r="O201" s="26">
        <f>O202-O204</f>
        <v>-129210</v>
      </c>
      <c r="P201" s="26"/>
      <c r="Q201" s="26"/>
    </row>
    <row r="202" spans="2:17" x14ac:dyDescent="0.3">
      <c r="B202" s="1" t="s">
        <v>169</v>
      </c>
      <c r="C202" s="26">
        <f>C203</f>
        <v>70000</v>
      </c>
      <c r="D202" s="26"/>
      <c r="E202" s="26"/>
      <c r="F202" s="26">
        <f>F203</f>
        <v>140000</v>
      </c>
      <c r="G202" s="26"/>
      <c r="H202" s="26"/>
      <c r="I202" s="26">
        <f>I203</f>
        <v>140000</v>
      </c>
      <c r="J202" s="26"/>
      <c r="K202" s="26"/>
      <c r="L202" s="26">
        <f>L203</f>
        <v>140000</v>
      </c>
      <c r="M202" s="26"/>
      <c r="N202" s="26"/>
      <c r="O202" s="26">
        <f>O203</f>
        <v>490000</v>
      </c>
      <c r="P202" s="26"/>
      <c r="Q202" s="26"/>
    </row>
    <row r="203" spans="2:17" x14ac:dyDescent="0.3">
      <c r="B203" s="1" t="s">
        <v>156</v>
      </c>
      <c r="C203" s="26">
        <f>C28</f>
        <v>70000</v>
      </c>
      <c r="D203" s="26"/>
      <c r="E203" s="26"/>
      <c r="F203" s="26">
        <f>F28</f>
        <v>140000</v>
      </c>
      <c r="G203" s="26"/>
      <c r="H203" s="26"/>
      <c r="I203" s="26">
        <f>I28</f>
        <v>140000</v>
      </c>
      <c r="J203" s="26"/>
      <c r="K203" s="26"/>
      <c r="L203" s="26">
        <f>L28</f>
        <v>140000</v>
      </c>
      <c r="M203" s="26"/>
      <c r="N203" s="26"/>
      <c r="O203" s="26">
        <f>O28</f>
        <v>490000</v>
      </c>
      <c r="P203" s="26"/>
      <c r="Q203" s="26"/>
    </row>
    <row r="204" spans="2:17" x14ac:dyDescent="0.3">
      <c r="B204" s="26" t="s">
        <v>155</v>
      </c>
      <c r="C204" s="26">
        <f>C205+C206+C207+C208+C209+C210+C211</f>
        <v>156289</v>
      </c>
      <c r="D204" s="26"/>
      <c r="E204" s="26"/>
      <c r="F204" s="26">
        <f>F205+F206+F207+F208+F209+F210+F211</f>
        <v>154519</v>
      </c>
      <c r="G204" s="26"/>
      <c r="H204" s="26"/>
      <c r="I204" s="26">
        <f>I205+I206+I207+I208+I209+I210+I211</f>
        <v>154199</v>
      </c>
      <c r="J204" s="26"/>
      <c r="K204" s="26"/>
      <c r="L204" s="26">
        <f>L205+L206+L207+L208+L209+L210+L211</f>
        <v>154201</v>
      </c>
      <c r="M204" s="26"/>
      <c r="N204" s="26"/>
      <c r="O204" s="26">
        <f>O205+O206+O207+O208+O209+O210+O211</f>
        <v>619210</v>
      </c>
      <c r="P204" s="26"/>
      <c r="Q204" s="26"/>
    </row>
    <row r="205" spans="2:17" x14ac:dyDescent="0.3">
      <c r="B205" s="26" t="s">
        <v>157</v>
      </c>
      <c r="C205" s="26">
        <f>C91</f>
        <v>14240</v>
      </c>
      <c r="D205" s="26"/>
      <c r="E205" s="26"/>
      <c r="F205" s="26">
        <f>F91</f>
        <v>16520</v>
      </c>
      <c r="G205" s="26"/>
      <c r="H205" s="26"/>
      <c r="I205" s="26">
        <f>I91</f>
        <v>16200</v>
      </c>
      <c r="J205" s="26"/>
      <c r="K205" s="26"/>
      <c r="L205" s="26">
        <f>L91</f>
        <v>16200</v>
      </c>
      <c r="M205" s="26"/>
      <c r="N205" s="26"/>
      <c r="O205" s="26">
        <f>O91</f>
        <v>63160</v>
      </c>
      <c r="P205" s="26"/>
      <c r="Q205" s="26"/>
    </row>
    <row r="206" spans="2:17" x14ac:dyDescent="0.3">
      <c r="B206" s="26" t="s">
        <v>158</v>
      </c>
      <c r="C206" s="26">
        <f>C117</f>
        <v>31500</v>
      </c>
      <c r="D206" s="26"/>
      <c r="E206" s="26"/>
      <c r="F206" s="26">
        <f>F117</f>
        <v>30000</v>
      </c>
      <c r="G206" s="26"/>
      <c r="H206" s="26"/>
      <c r="I206" s="26">
        <f>I117</f>
        <v>30000</v>
      </c>
      <c r="J206" s="26"/>
      <c r="K206" s="26"/>
      <c r="L206" s="26">
        <f>L117</f>
        <v>30000</v>
      </c>
      <c r="M206" s="26"/>
      <c r="N206" s="26"/>
      <c r="O206" s="26">
        <f>O117</f>
        <v>121500</v>
      </c>
      <c r="P206" s="26"/>
      <c r="Q206" s="26"/>
    </row>
    <row r="207" spans="2:17" x14ac:dyDescent="0.3">
      <c r="B207" s="34" t="s">
        <v>159</v>
      </c>
      <c r="C207" s="26">
        <f>C118</f>
        <v>11025</v>
      </c>
      <c r="D207" s="26"/>
      <c r="E207" s="26"/>
      <c r="F207" s="26">
        <f>F118</f>
        <v>10500</v>
      </c>
      <c r="G207" s="26"/>
      <c r="H207" s="26"/>
      <c r="I207" s="26">
        <f>I118</f>
        <v>10500</v>
      </c>
      <c r="J207" s="26"/>
      <c r="K207" s="26"/>
      <c r="L207" s="26">
        <f>L118</f>
        <v>10500</v>
      </c>
      <c r="M207" s="26"/>
      <c r="N207" s="26"/>
      <c r="O207" s="26">
        <f>O118</f>
        <v>42525</v>
      </c>
      <c r="P207" s="26"/>
      <c r="Q207" s="26"/>
    </row>
    <row r="208" spans="2:17" x14ac:dyDescent="0.3">
      <c r="B208" s="1" t="s">
        <v>160</v>
      </c>
      <c r="C208" s="26">
        <f>C141+C128</f>
        <v>18750</v>
      </c>
      <c r="D208" s="26"/>
      <c r="E208" s="26"/>
      <c r="F208" s="26">
        <f>F141+F128</f>
        <v>18750</v>
      </c>
      <c r="G208" s="26"/>
      <c r="H208" s="26"/>
      <c r="I208" s="26">
        <f>I141+I128</f>
        <v>18750</v>
      </c>
      <c r="J208" s="26"/>
      <c r="K208" s="26"/>
      <c r="L208" s="26">
        <f>L141+L128</f>
        <v>18750</v>
      </c>
      <c r="M208" s="26"/>
      <c r="N208" s="26"/>
      <c r="O208" s="26">
        <f>O141+O128</f>
        <v>75000</v>
      </c>
      <c r="P208" s="26"/>
      <c r="Q208" s="26"/>
    </row>
    <row r="209" spans="2:17" x14ac:dyDescent="0.3">
      <c r="B209" s="1" t="s">
        <v>161</v>
      </c>
      <c r="C209" s="26">
        <f>C154</f>
        <v>7250</v>
      </c>
      <c r="D209" s="26"/>
      <c r="E209" s="26"/>
      <c r="F209" s="26">
        <f>F154</f>
        <v>7250</v>
      </c>
      <c r="G209" s="26"/>
      <c r="H209" s="26"/>
      <c r="I209" s="26">
        <f>I154</f>
        <v>7250</v>
      </c>
      <c r="J209" s="26"/>
      <c r="K209" s="26"/>
      <c r="L209" s="26">
        <f>L154</f>
        <v>7250</v>
      </c>
      <c r="M209" s="26"/>
      <c r="N209" s="26"/>
      <c r="O209" s="26">
        <f>O154</f>
        <v>29000</v>
      </c>
      <c r="P209" s="26"/>
      <c r="Q209" s="26"/>
    </row>
    <row r="210" spans="2:17" x14ac:dyDescent="0.3">
      <c r="B210" s="1" t="s">
        <v>162</v>
      </c>
      <c r="C210" s="26">
        <f>C142</f>
        <v>3750</v>
      </c>
      <c r="D210" s="26"/>
      <c r="E210" s="26"/>
      <c r="F210" s="26">
        <f>F142</f>
        <v>3750</v>
      </c>
      <c r="G210" s="26"/>
      <c r="H210" s="26"/>
      <c r="I210" s="26">
        <f>I142</f>
        <v>3750</v>
      </c>
      <c r="J210" s="26"/>
      <c r="K210" s="26"/>
      <c r="L210" s="26">
        <f>L142</f>
        <v>3750</v>
      </c>
      <c r="M210" s="26"/>
      <c r="N210" s="26"/>
      <c r="O210" s="26">
        <f>O142</f>
        <v>15000</v>
      </c>
      <c r="P210" s="26"/>
      <c r="Q210" s="26"/>
    </row>
    <row r="211" spans="2:17" x14ac:dyDescent="0.3">
      <c r="B211" s="1" t="s">
        <v>163</v>
      </c>
      <c r="C211" s="26">
        <f>C156+C143+C144+C130+C131+C129+C118+C117</f>
        <v>69774</v>
      </c>
      <c r="D211" s="26"/>
      <c r="E211" s="26"/>
      <c r="F211" s="26">
        <f>F156+F143+F144+F130+F131+F129+F118+F117</f>
        <v>67749</v>
      </c>
      <c r="G211" s="26"/>
      <c r="H211" s="26"/>
      <c r="I211" s="26">
        <f>I156+I143+I144+I130+I131+I129+I118+I117</f>
        <v>67749</v>
      </c>
      <c r="J211" s="26"/>
      <c r="K211" s="26"/>
      <c r="L211" s="26">
        <f>L156+L143+L144+L130+L131+L129+L118+L117</f>
        <v>67751</v>
      </c>
      <c r="M211" s="26"/>
      <c r="N211" s="26"/>
      <c r="O211" s="26">
        <f>O156+O143+O144+O130+O131+O129+O118+O117</f>
        <v>273025</v>
      </c>
      <c r="P211" s="26"/>
      <c r="Q211" s="26"/>
    </row>
    <row r="212" spans="2:17" x14ac:dyDescent="0.3">
      <c r="B212" s="1" t="s">
        <v>164</v>
      </c>
      <c r="C212" s="26">
        <f>C201</f>
        <v>-86289</v>
      </c>
      <c r="D212" s="26"/>
      <c r="E212" s="26"/>
      <c r="F212" s="26">
        <f>F201</f>
        <v>-14519</v>
      </c>
      <c r="G212" s="26"/>
      <c r="H212" s="26"/>
      <c r="I212" s="26">
        <f>I201</f>
        <v>-14199</v>
      </c>
      <c r="J212" s="26"/>
      <c r="K212" s="26"/>
      <c r="L212" s="26">
        <f>L201</f>
        <v>-14201</v>
      </c>
      <c r="M212" s="26"/>
      <c r="N212" s="26"/>
      <c r="O212" s="26">
        <f>O201</f>
        <v>-129210</v>
      </c>
      <c r="P212" s="26"/>
      <c r="Q212" s="26"/>
    </row>
    <row r="213" spans="2:17" x14ac:dyDescent="0.3">
      <c r="B213" s="26" t="s">
        <v>165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spans="2:17" x14ac:dyDescent="0.3">
      <c r="B214" s="26" t="s">
        <v>168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spans="2:17" x14ac:dyDescent="0.3">
      <c r="B215" s="26" t="s">
        <v>166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spans="2:17" x14ac:dyDescent="0.3">
      <c r="B216" s="26" t="s">
        <v>167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spans="2:17" x14ac:dyDescent="0.3">
      <c r="B217" s="26" t="s">
        <v>166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spans="2:17" x14ac:dyDescent="0.3">
      <c r="B218" s="26" t="s">
        <v>170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spans="2:17" x14ac:dyDescent="0.3">
      <c r="B219" s="26" t="s">
        <v>171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spans="2:17" x14ac:dyDescent="0.3">
      <c r="B220" s="26" t="s">
        <v>168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spans="2:17" x14ac:dyDescent="0.3">
      <c r="B221" s="26" t="s">
        <v>166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spans="2:17" x14ac:dyDescent="0.3">
      <c r="B222" s="26" t="s">
        <v>167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spans="2:17" x14ac:dyDescent="0.3">
      <c r="B223" s="26" t="s">
        <v>166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spans="2:17" x14ac:dyDescent="0.3">
      <c r="B224" s="26" t="s">
        <v>172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spans="2:17" x14ac:dyDescent="0.3">
      <c r="B225" s="26" t="s">
        <v>175</v>
      </c>
      <c r="C225" s="26">
        <f>C212+C218+C224</f>
        <v>-86289</v>
      </c>
      <c r="D225" s="26"/>
      <c r="E225" s="26"/>
      <c r="F225" s="26">
        <f>F212+F218+F224</f>
        <v>-14519</v>
      </c>
      <c r="G225" s="26"/>
      <c r="H225" s="26"/>
      <c r="I225" s="26">
        <f>I212+I218+I224</f>
        <v>-14199</v>
      </c>
      <c r="J225" s="26"/>
      <c r="K225" s="26"/>
      <c r="L225" s="26">
        <f>L212+L218+L224</f>
        <v>-14201</v>
      </c>
      <c r="M225" s="26"/>
      <c r="N225" s="26"/>
      <c r="O225" s="26">
        <f>O212+O218+O224</f>
        <v>-129210</v>
      </c>
      <c r="P225" s="26"/>
      <c r="Q225" s="26"/>
    </row>
    <row r="226" spans="2:17" x14ac:dyDescent="0.3">
      <c r="B226" s="26" t="s">
        <v>173</v>
      </c>
      <c r="C226" s="29">
        <f>ИсхДанные!$E$41</f>
        <v>50000</v>
      </c>
      <c r="D226" s="26"/>
      <c r="E226" s="26"/>
      <c r="F226" s="26">
        <f>C227</f>
        <v>-36289</v>
      </c>
      <c r="G226" s="26"/>
      <c r="H226" s="26"/>
      <c r="I226" s="26">
        <f>F227</f>
        <v>-50808</v>
      </c>
      <c r="J226" s="26"/>
      <c r="K226" s="26"/>
      <c r="L226" s="26">
        <f>I227</f>
        <v>-65007</v>
      </c>
      <c r="M226" s="26"/>
      <c r="N226" s="26"/>
      <c r="O226" s="26">
        <f>C226</f>
        <v>50000</v>
      </c>
      <c r="P226" s="26"/>
      <c r="Q226" s="26"/>
    </row>
    <row r="227" spans="2:17" x14ac:dyDescent="0.3">
      <c r="B227" s="26" t="s">
        <v>174</v>
      </c>
      <c r="C227" s="26">
        <f>C226-ABS(C225)</f>
        <v>-36289</v>
      </c>
      <c r="D227" s="26"/>
      <c r="E227" s="26"/>
      <c r="F227" s="26">
        <f>F226-ABS(F225)</f>
        <v>-50808</v>
      </c>
      <c r="G227" s="26"/>
      <c r="H227" s="26"/>
      <c r="I227" s="26">
        <f>I226-ABS(I225)</f>
        <v>-65007</v>
      </c>
      <c r="J227" s="26"/>
      <c r="K227" s="26"/>
      <c r="L227" s="26">
        <f>L226-ABS(L225)</f>
        <v>-79208</v>
      </c>
      <c r="M227" s="26"/>
      <c r="N227" s="26"/>
      <c r="O227" s="26">
        <f>O226-ABS(O225)</f>
        <v>-79210</v>
      </c>
      <c r="P227" s="26"/>
      <c r="Q227" s="26"/>
    </row>
    <row r="231" spans="2:17" x14ac:dyDescent="0.3">
      <c r="B231" t="s">
        <v>176</v>
      </c>
      <c r="C231">
        <v>15</v>
      </c>
    </row>
    <row r="233" spans="2:17" ht="28.8" x14ac:dyDescent="0.3">
      <c r="B233" s="26" t="s">
        <v>177</v>
      </c>
      <c r="C233" s="1" t="s">
        <v>201</v>
      </c>
      <c r="D233" s="1" t="s">
        <v>202</v>
      </c>
    </row>
    <row r="234" spans="2:17" x14ac:dyDescent="0.3">
      <c r="B234" s="26" t="s">
        <v>178</v>
      </c>
      <c r="C234" s="26"/>
      <c r="D234" s="26"/>
    </row>
    <row r="235" spans="2:17" x14ac:dyDescent="0.3">
      <c r="B235" s="26" t="s">
        <v>179</v>
      </c>
      <c r="C235" s="26"/>
      <c r="D235" s="26"/>
    </row>
    <row r="236" spans="2:17" x14ac:dyDescent="0.3">
      <c r="B236" s="26" t="s">
        <v>180</v>
      </c>
      <c r="C236" s="26"/>
      <c r="D236" s="26"/>
    </row>
    <row r="237" spans="2:17" x14ac:dyDescent="0.3">
      <c r="B237" s="26" t="s">
        <v>181</v>
      </c>
      <c r="C237" s="26"/>
      <c r="D237" s="26"/>
    </row>
    <row r="238" spans="2:17" x14ac:dyDescent="0.3">
      <c r="B238" s="26" t="s">
        <v>182</v>
      </c>
      <c r="C238" s="26"/>
      <c r="D238" s="26"/>
    </row>
    <row r="239" spans="2:17" x14ac:dyDescent="0.3">
      <c r="B239" s="26" t="s">
        <v>183</v>
      </c>
      <c r="C239" s="26"/>
      <c r="D239" s="26"/>
    </row>
    <row r="240" spans="2:17" x14ac:dyDescent="0.3">
      <c r="B240" s="26" t="s">
        <v>184</v>
      </c>
      <c r="C240" s="26"/>
      <c r="D240" s="26"/>
    </row>
    <row r="241" spans="2:4" x14ac:dyDescent="0.3">
      <c r="B241" s="26" t="s">
        <v>185</v>
      </c>
      <c r="C241" s="26"/>
      <c r="D241" s="26"/>
    </row>
    <row r="242" spans="2:4" x14ac:dyDescent="0.3">
      <c r="B242" s="26" t="s">
        <v>186</v>
      </c>
      <c r="C242" s="26"/>
      <c r="D242" s="26"/>
    </row>
    <row r="243" spans="2:4" x14ac:dyDescent="0.3">
      <c r="B243" s="26" t="s">
        <v>187</v>
      </c>
      <c r="C243" s="26"/>
      <c r="D243" s="26"/>
    </row>
    <row r="244" spans="2:4" x14ac:dyDescent="0.3">
      <c r="B244" s="26" t="s">
        <v>188</v>
      </c>
      <c r="C244" s="26"/>
      <c r="D244" s="26"/>
    </row>
    <row r="245" spans="2:4" x14ac:dyDescent="0.3">
      <c r="B245" s="26" t="s">
        <v>189</v>
      </c>
      <c r="C245" s="26"/>
      <c r="D245" s="26"/>
    </row>
    <row r="246" spans="2:4" x14ac:dyDescent="0.3">
      <c r="B246" s="26" t="s">
        <v>190</v>
      </c>
      <c r="C246" s="26"/>
      <c r="D246" s="26"/>
    </row>
    <row r="247" spans="2:4" x14ac:dyDescent="0.3">
      <c r="B247" s="32" t="s">
        <v>191</v>
      </c>
      <c r="C247" s="32"/>
      <c r="D247" s="32"/>
    </row>
    <row r="248" spans="2:4" x14ac:dyDescent="0.3">
      <c r="B248" s="26" t="s">
        <v>192</v>
      </c>
      <c r="C248" s="26"/>
      <c r="D248" s="26"/>
    </row>
    <row r="249" spans="2:4" x14ac:dyDescent="0.3">
      <c r="B249" s="26" t="s">
        <v>193</v>
      </c>
      <c r="C249" s="26"/>
      <c r="D249" s="26"/>
    </row>
    <row r="250" spans="2:4" x14ac:dyDescent="0.3">
      <c r="B250" s="26" t="s">
        <v>194</v>
      </c>
      <c r="C250" s="26"/>
      <c r="D250" s="26"/>
    </row>
    <row r="251" spans="2:4" x14ac:dyDescent="0.3">
      <c r="B251" s="26" t="s">
        <v>195</v>
      </c>
      <c r="C251" s="26"/>
      <c r="D251" s="26"/>
    </row>
    <row r="252" spans="2:4" x14ac:dyDescent="0.3">
      <c r="B252" s="26" t="s">
        <v>196</v>
      </c>
      <c r="C252" s="26"/>
      <c r="D252" s="26"/>
    </row>
    <row r="253" spans="2:4" x14ac:dyDescent="0.3">
      <c r="B253" s="26" t="s">
        <v>197</v>
      </c>
      <c r="C253" s="26"/>
      <c r="D253" s="26"/>
    </row>
    <row r="254" spans="2:4" x14ac:dyDescent="0.3">
      <c r="B254" s="26" t="s">
        <v>199</v>
      </c>
      <c r="C254" s="26"/>
      <c r="D254" s="26"/>
    </row>
    <row r="255" spans="2:4" x14ac:dyDescent="0.3">
      <c r="B255" s="32" t="s">
        <v>198</v>
      </c>
      <c r="C255" s="32"/>
      <c r="D255" s="32"/>
    </row>
  </sheetData>
  <pageMargins left="0.7" right="0.7" top="0.75" bottom="0.75" header="0.3" footer="0.3"/>
  <pageSetup paperSize="9" orientation="landscape" r:id="rId1"/>
  <ignoredErrors>
    <ignoredError sqref="E11:E12 H11:H12 K11:K12 N11:N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ИсхДанные</vt:lpstr>
      <vt:lpstr>СистемаПоказателей</vt:lpstr>
    </vt:vector>
  </TitlesOfParts>
  <Company>SoftlineGroup.com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lastModifiedBy>User</cp:lastModifiedBy>
  <cp:lastPrinted>2017-01-31T14:29:20Z</cp:lastPrinted>
  <dcterms:created xsi:type="dcterms:W3CDTF">2016-12-19T14:10:25Z</dcterms:created>
  <dcterms:modified xsi:type="dcterms:W3CDTF">2021-02-02T17:13:36Z</dcterms:modified>
</cp:coreProperties>
</file>