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defaultThemeVersion="166925"/>
  <mc:AlternateContent xmlns:mc="http://schemas.openxmlformats.org/markup-compatibility/2006">
    <mc:Choice Requires="x15">
      <x15ac:absPath xmlns:x15ac="http://schemas.microsoft.com/office/spreadsheetml/2010/11/ac" url="/Users/timmy/Desktop/TC NEW/Data Analytics/"/>
    </mc:Choice>
  </mc:AlternateContent>
  <xr:revisionPtr revIDLastSave="0" documentId="13_ncr:1_{703C095A-E50A-CB4B-8787-6B9BEDA2E252}" xr6:coauthVersionLast="47" xr6:coauthVersionMax="47" xr10:uidLastSave="{00000000-0000-0000-0000-000000000000}"/>
  <bookViews>
    <workbookView xWindow="0" yWindow="0" windowWidth="28800" windowHeight="18000" xr2:uid="{F266D2AD-9DAB-CF44-9C7D-7CC0563C2FA0}"/>
  </bookViews>
  <sheets>
    <sheet name="Dashboard" sheetId="4" r:id="rId1"/>
    <sheet name="MasterData" sheetId="1" r:id="rId2"/>
    <sheet name="InputData" sheetId="2" r:id="rId3"/>
    <sheet name="Analysis" sheetId="5" r:id="rId4"/>
  </sheets>
  <definedNames>
    <definedName name="_xlnm._FilterDatabase" localSheetId="3" hidden="1">Analysis!$P$1:$V$76</definedName>
    <definedName name="_xlnm._FilterDatabase" localSheetId="2" hidden="1">InputData!$A$1:$E$528</definedName>
    <definedName name="_xlnm._FilterDatabase" localSheetId="1" hidden="1">MasterData!$A$1:$M$76</definedName>
    <definedName name="_xlchart.v1.2" hidden="1">Analysis!$AF$2:$AF$20</definedName>
    <definedName name="Category">OFFSET(Analysis!$AB$1,1,0,COUNT(Analysis!$AC$2:$AC$20))</definedName>
    <definedName name="CategoryRange">OFFSET(Analysis!$AB$1,1,1,COUNT(Analysis!$AC$2:$AC$20))</definedName>
    <definedName name="Slicer_Month">#N/A</definedName>
    <definedName name="Slicer_Payment_Mode">#N/A</definedName>
    <definedName name="Slicer_Sale_Type">#N/A</definedName>
    <definedName name="Slicer_Year">#N/A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5" l="1"/>
  <c r="L4" i="5"/>
  <c r="L5" i="5"/>
  <c r="L6" i="5"/>
  <c r="L7" i="5"/>
  <c r="L8" i="5"/>
  <c r="L9" i="5"/>
  <c r="L10" i="5"/>
  <c r="L11" i="5"/>
  <c r="L12" i="5"/>
  <c r="L13" i="5"/>
  <c r="L14" i="5"/>
  <c r="AF2" i="5" a="1"/>
  <c r="AF2" i="5" s="1"/>
  <c r="AD2" i="5" s="1" a="1"/>
  <c r="AD2" i="5" s="1"/>
  <c r="AE2" i="5" a="1"/>
  <c r="AE2" i="5" s="1"/>
  <c r="T2" i="5" a="1"/>
  <c r="T2" i="5" s="1"/>
  <c r="Y1" i="5"/>
  <c r="Z1" i="5" s="1"/>
  <c r="Y2" i="5" s="1" a="1"/>
  <c r="Y2" i="5" s="1"/>
  <c r="V2" i="5" a="1"/>
  <c r="V2" i="5" s="1"/>
  <c r="U2" i="5" a="1"/>
  <c r="U2" i="5" s="1"/>
  <c r="S2" i="5" s="1" a="1"/>
  <c r="S2" i="5" s="1"/>
  <c r="M4" i="5"/>
  <c r="N4" i="5" s="1"/>
  <c r="M3" i="5"/>
  <c r="N3" i="5" s="1"/>
  <c r="M5" i="5"/>
  <c r="N5" i="5" s="1"/>
  <c r="M6" i="5"/>
  <c r="N6" i="5" s="1"/>
  <c r="M7" i="5"/>
  <c r="N7" i="5" s="1"/>
  <c r="M8" i="5"/>
  <c r="N8" i="5" s="1"/>
  <c r="M9" i="5"/>
  <c r="N9" i="5" s="1"/>
  <c r="M10" i="5"/>
  <c r="N10" i="5" s="1"/>
  <c r="M11" i="5"/>
  <c r="N11" i="5" s="1"/>
  <c r="M12" i="5"/>
  <c r="N12" i="5" s="1"/>
  <c r="M13" i="5"/>
  <c r="N13" i="5" s="1"/>
  <c r="M14" i="5"/>
  <c r="N14" i="5" s="1"/>
  <c r="G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2" i="2"/>
  <c r="H3" i="2"/>
  <c r="L3" i="2" s="1"/>
  <c r="H4" i="2"/>
  <c r="L4" i="2" s="1"/>
  <c r="H5" i="2"/>
  <c r="L5" i="2" s="1"/>
  <c r="H6" i="2"/>
  <c r="L6" i="2" s="1"/>
  <c r="H7" i="2"/>
  <c r="L7" i="2" s="1"/>
  <c r="H8" i="2"/>
  <c r="L8" i="2" s="1"/>
  <c r="H9" i="2"/>
  <c r="L9" i="2" s="1"/>
  <c r="H10" i="2"/>
  <c r="L10" i="2" s="1"/>
  <c r="H11" i="2"/>
  <c r="L11" i="2" s="1"/>
  <c r="H12" i="2"/>
  <c r="L12" i="2" s="1"/>
  <c r="H13" i="2"/>
  <c r="L13" i="2" s="1"/>
  <c r="H14" i="2"/>
  <c r="L14" i="2" s="1"/>
  <c r="H15" i="2"/>
  <c r="L15" i="2" s="1"/>
  <c r="H16" i="2"/>
  <c r="L16" i="2" s="1"/>
  <c r="H17" i="2"/>
  <c r="L17" i="2" s="1"/>
  <c r="H18" i="2"/>
  <c r="L18" i="2" s="1"/>
  <c r="H19" i="2"/>
  <c r="L19" i="2" s="1"/>
  <c r="H20" i="2"/>
  <c r="L20" i="2" s="1"/>
  <c r="H21" i="2"/>
  <c r="L21" i="2" s="1"/>
  <c r="H22" i="2"/>
  <c r="L22" i="2" s="1"/>
  <c r="H23" i="2"/>
  <c r="L23" i="2" s="1"/>
  <c r="H24" i="2"/>
  <c r="L24" i="2" s="1"/>
  <c r="H25" i="2"/>
  <c r="L25" i="2" s="1"/>
  <c r="H26" i="2"/>
  <c r="L26" i="2" s="1"/>
  <c r="H27" i="2"/>
  <c r="L27" i="2" s="1"/>
  <c r="H28" i="2"/>
  <c r="L28" i="2" s="1"/>
  <c r="H29" i="2"/>
  <c r="L29" i="2" s="1"/>
  <c r="H30" i="2"/>
  <c r="L30" i="2" s="1"/>
  <c r="H31" i="2"/>
  <c r="L31" i="2" s="1"/>
  <c r="H32" i="2"/>
  <c r="L32" i="2" s="1"/>
  <c r="H33" i="2"/>
  <c r="L33" i="2" s="1"/>
  <c r="H34" i="2"/>
  <c r="L34" i="2" s="1"/>
  <c r="H35" i="2"/>
  <c r="L35" i="2" s="1"/>
  <c r="H36" i="2"/>
  <c r="L36" i="2" s="1"/>
  <c r="H37" i="2"/>
  <c r="L37" i="2" s="1"/>
  <c r="H38" i="2"/>
  <c r="L38" i="2" s="1"/>
  <c r="H39" i="2"/>
  <c r="L39" i="2" s="1"/>
  <c r="H40" i="2"/>
  <c r="L40" i="2" s="1"/>
  <c r="H41" i="2"/>
  <c r="L41" i="2" s="1"/>
  <c r="H42" i="2"/>
  <c r="L42" i="2" s="1"/>
  <c r="H43" i="2"/>
  <c r="L43" i="2" s="1"/>
  <c r="H44" i="2"/>
  <c r="L44" i="2" s="1"/>
  <c r="H45" i="2"/>
  <c r="L45" i="2" s="1"/>
  <c r="H46" i="2"/>
  <c r="L46" i="2" s="1"/>
  <c r="H47" i="2"/>
  <c r="L47" i="2" s="1"/>
  <c r="H48" i="2"/>
  <c r="L48" i="2" s="1"/>
  <c r="H49" i="2"/>
  <c r="L49" i="2" s="1"/>
  <c r="H50" i="2"/>
  <c r="L50" i="2" s="1"/>
  <c r="H51" i="2"/>
  <c r="L51" i="2" s="1"/>
  <c r="H52" i="2"/>
  <c r="L52" i="2" s="1"/>
  <c r="H53" i="2"/>
  <c r="L53" i="2" s="1"/>
  <c r="H54" i="2"/>
  <c r="L54" i="2" s="1"/>
  <c r="H55" i="2"/>
  <c r="L55" i="2" s="1"/>
  <c r="H56" i="2"/>
  <c r="L56" i="2" s="1"/>
  <c r="H57" i="2"/>
  <c r="L57" i="2" s="1"/>
  <c r="H58" i="2"/>
  <c r="L58" i="2" s="1"/>
  <c r="H59" i="2"/>
  <c r="L59" i="2" s="1"/>
  <c r="H60" i="2"/>
  <c r="L60" i="2" s="1"/>
  <c r="H61" i="2"/>
  <c r="L61" i="2" s="1"/>
  <c r="H62" i="2"/>
  <c r="L62" i="2" s="1"/>
  <c r="H63" i="2"/>
  <c r="L63" i="2" s="1"/>
  <c r="H64" i="2"/>
  <c r="L64" i="2" s="1"/>
  <c r="H65" i="2"/>
  <c r="L65" i="2" s="1"/>
  <c r="H66" i="2"/>
  <c r="L66" i="2" s="1"/>
  <c r="H67" i="2"/>
  <c r="L67" i="2" s="1"/>
  <c r="H68" i="2"/>
  <c r="L68" i="2" s="1"/>
  <c r="H69" i="2"/>
  <c r="L69" i="2" s="1"/>
  <c r="H70" i="2"/>
  <c r="L70" i="2" s="1"/>
  <c r="H71" i="2"/>
  <c r="L71" i="2" s="1"/>
  <c r="H72" i="2"/>
  <c r="L72" i="2" s="1"/>
  <c r="H73" i="2"/>
  <c r="L73" i="2" s="1"/>
  <c r="H74" i="2"/>
  <c r="L74" i="2" s="1"/>
  <c r="H75" i="2"/>
  <c r="L75" i="2" s="1"/>
  <c r="H76" i="2"/>
  <c r="L76" i="2" s="1"/>
  <c r="H77" i="2"/>
  <c r="L77" i="2" s="1"/>
  <c r="H78" i="2"/>
  <c r="L78" i="2" s="1"/>
  <c r="H79" i="2"/>
  <c r="L79" i="2" s="1"/>
  <c r="H80" i="2"/>
  <c r="L80" i="2" s="1"/>
  <c r="H81" i="2"/>
  <c r="L81" i="2" s="1"/>
  <c r="H82" i="2"/>
  <c r="L82" i="2" s="1"/>
  <c r="H83" i="2"/>
  <c r="L83" i="2" s="1"/>
  <c r="H84" i="2"/>
  <c r="L84" i="2" s="1"/>
  <c r="H85" i="2"/>
  <c r="L85" i="2" s="1"/>
  <c r="H86" i="2"/>
  <c r="L86" i="2" s="1"/>
  <c r="H87" i="2"/>
  <c r="L87" i="2" s="1"/>
  <c r="H88" i="2"/>
  <c r="L88" i="2" s="1"/>
  <c r="H89" i="2"/>
  <c r="L89" i="2" s="1"/>
  <c r="H90" i="2"/>
  <c r="L90" i="2" s="1"/>
  <c r="H91" i="2"/>
  <c r="L91" i="2" s="1"/>
  <c r="H92" i="2"/>
  <c r="L92" i="2" s="1"/>
  <c r="H93" i="2"/>
  <c r="L93" i="2" s="1"/>
  <c r="H94" i="2"/>
  <c r="L94" i="2" s="1"/>
  <c r="H95" i="2"/>
  <c r="L95" i="2" s="1"/>
  <c r="H96" i="2"/>
  <c r="L96" i="2" s="1"/>
  <c r="H97" i="2"/>
  <c r="L97" i="2" s="1"/>
  <c r="H98" i="2"/>
  <c r="L98" i="2" s="1"/>
  <c r="H99" i="2"/>
  <c r="L99" i="2" s="1"/>
  <c r="H100" i="2"/>
  <c r="L100" i="2" s="1"/>
  <c r="H101" i="2"/>
  <c r="L101" i="2" s="1"/>
  <c r="H102" i="2"/>
  <c r="L102" i="2" s="1"/>
  <c r="H103" i="2"/>
  <c r="L103" i="2" s="1"/>
  <c r="H104" i="2"/>
  <c r="L104" i="2" s="1"/>
  <c r="H105" i="2"/>
  <c r="L105" i="2" s="1"/>
  <c r="H106" i="2"/>
  <c r="L106" i="2" s="1"/>
  <c r="H107" i="2"/>
  <c r="L107" i="2" s="1"/>
  <c r="H108" i="2"/>
  <c r="L108" i="2" s="1"/>
  <c r="H109" i="2"/>
  <c r="L109" i="2" s="1"/>
  <c r="H110" i="2"/>
  <c r="L110" i="2" s="1"/>
  <c r="H111" i="2"/>
  <c r="L111" i="2" s="1"/>
  <c r="H112" i="2"/>
  <c r="L112" i="2" s="1"/>
  <c r="H113" i="2"/>
  <c r="L113" i="2" s="1"/>
  <c r="H114" i="2"/>
  <c r="L114" i="2" s="1"/>
  <c r="H115" i="2"/>
  <c r="L115" i="2" s="1"/>
  <c r="H116" i="2"/>
  <c r="L116" i="2" s="1"/>
  <c r="H117" i="2"/>
  <c r="L117" i="2" s="1"/>
  <c r="H118" i="2"/>
  <c r="L118" i="2" s="1"/>
  <c r="H119" i="2"/>
  <c r="L119" i="2" s="1"/>
  <c r="H120" i="2"/>
  <c r="L120" i="2" s="1"/>
  <c r="H121" i="2"/>
  <c r="L121" i="2" s="1"/>
  <c r="H122" i="2"/>
  <c r="L122" i="2" s="1"/>
  <c r="H123" i="2"/>
  <c r="L123" i="2" s="1"/>
  <c r="H124" i="2"/>
  <c r="L124" i="2" s="1"/>
  <c r="H125" i="2"/>
  <c r="L125" i="2" s="1"/>
  <c r="H126" i="2"/>
  <c r="L126" i="2" s="1"/>
  <c r="H127" i="2"/>
  <c r="L127" i="2" s="1"/>
  <c r="H128" i="2"/>
  <c r="L128" i="2" s="1"/>
  <c r="H129" i="2"/>
  <c r="L129" i="2" s="1"/>
  <c r="H130" i="2"/>
  <c r="L130" i="2" s="1"/>
  <c r="H131" i="2"/>
  <c r="L131" i="2" s="1"/>
  <c r="H132" i="2"/>
  <c r="L132" i="2" s="1"/>
  <c r="H133" i="2"/>
  <c r="L133" i="2" s="1"/>
  <c r="H134" i="2"/>
  <c r="L134" i="2" s="1"/>
  <c r="H135" i="2"/>
  <c r="L135" i="2" s="1"/>
  <c r="H136" i="2"/>
  <c r="L136" i="2" s="1"/>
  <c r="H137" i="2"/>
  <c r="L137" i="2" s="1"/>
  <c r="H138" i="2"/>
  <c r="L138" i="2" s="1"/>
  <c r="H139" i="2"/>
  <c r="L139" i="2" s="1"/>
  <c r="H140" i="2"/>
  <c r="L140" i="2" s="1"/>
  <c r="H141" i="2"/>
  <c r="L141" i="2" s="1"/>
  <c r="H142" i="2"/>
  <c r="L142" i="2" s="1"/>
  <c r="H143" i="2"/>
  <c r="L143" i="2" s="1"/>
  <c r="H144" i="2"/>
  <c r="L144" i="2" s="1"/>
  <c r="H145" i="2"/>
  <c r="L145" i="2" s="1"/>
  <c r="H146" i="2"/>
  <c r="L146" i="2" s="1"/>
  <c r="H147" i="2"/>
  <c r="L147" i="2" s="1"/>
  <c r="H148" i="2"/>
  <c r="L148" i="2" s="1"/>
  <c r="H149" i="2"/>
  <c r="L149" i="2" s="1"/>
  <c r="H150" i="2"/>
  <c r="L150" i="2" s="1"/>
  <c r="H151" i="2"/>
  <c r="L151" i="2" s="1"/>
  <c r="H152" i="2"/>
  <c r="L152" i="2" s="1"/>
  <c r="H153" i="2"/>
  <c r="L153" i="2" s="1"/>
  <c r="H154" i="2"/>
  <c r="L154" i="2" s="1"/>
  <c r="H155" i="2"/>
  <c r="L155" i="2" s="1"/>
  <c r="H156" i="2"/>
  <c r="L156" i="2" s="1"/>
  <c r="H157" i="2"/>
  <c r="L157" i="2" s="1"/>
  <c r="H158" i="2"/>
  <c r="L158" i="2" s="1"/>
  <c r="H159" i="2"/>
  <c r="L159" i="2" s="1"/>
  <c r="H160" i="2"/>
  <c r="L160" i="2" s="1"/>
  <c r="H161" i="2"/>
  <c r="L161" i="2" s="1"/>
  <c r="H162" i="2"/>
  <c r="L162" i="2" s="1"/>
  <c r="H163" i="2"/>
  <c r="L163" i="2" s="1"/>
  <c r="H164" i="2"/>
  <c r="L164" i="2" s="1"/>
  <c r="H165" i="2"/>
  <c r="L165" i="2" s="1"/>
  <c r="H166" i="2"/>
  <c r="L166" i="2" s="1"/>
  <c r="H167" i="2"/>
  <c r="L167" i="2" s="1"/>
  <c r="H168" i="2"/>
  <c r="L168" i="2" s="1"/>
  <c r="H169" i="2"/>
  <c r="L169" i="2" s="1"/>
  <c r="H170" i="2"/>
  <c r="L170" i="2" s="1"/>
  <c r="H171" i="2"/>
  <c r="L171" i="2" s="1"/>
  <c r="H172" i="2"/>
  <c r="L172" i="2" s="1"/>
  <c r="H173" i="2"/>
  <c r="L173" i="2" s="1"/>
  <c r="H174" i="2"/>
  <c r="L174" i="2" s="1"/>
  <c r="H175" i="2"/>
  <c r="L175" i="2" s="1"/>
  <c r="H176" i="2"/>
  <c r="L176" i="2" s="1"/>
  <c r="H177" i="2"/>
  <c r="L177" i="2" s="1"/>
  <c r="H178" i="2"/>
  <c r="L178" i="2" s="1"/>
  <c r="H179" i="2"/>
  <c r="L179" i="2" s="1"/>
  <c r="H180" i="2"/>
  <c r="L180" i="2" s="1"/>
  <c r="H181" i="2"/>
  <c r="L181" i="2" s="1"/>
  <c r="H182" i="2"/>
  <c r="L182" i="2" s="1"/>
  <c r="H183" i="2"/>
  <c r="L183" i="2" s="1"/>
  <c r="H184" i="2"/>
  <c r="L184" i="2" s="1"/>
  <c r="H185" i="2"/>
  <c r="L185" i="2" s="1"/>
  <c r="H186" i="2"/>
  <c r="L186" i="2" s="1"/>
  <c r="H187" i="2"/>
  <c r="L187" i="2" s="1"/>
  <c r="H188" i="2"/>
  <c r="L188" i="2" s="1"/>
  <c r="H189" i="2"/>
  <c r="L189" i="2" s="1"/>
  <c r="H190" i="2"/>
  <c r="L190" i="2" s="1"/>
  <c r="H191" i="2"/>
  <c r="L191" i="2" s="1"/>
  <c r="H192" i="2"/>
  <c r="L192" i="2" s="1"/>
  <c r="H193" i="2"/>
  <c r="L193" i="2" s="1"/>
  <c r="H194" i="2"/>
  <c r="L194" i="2" s="1"/>
  <c r="H195" i="2"/>
  <c r="L195" i="2" s="1"/>
  <c r="H196" i="2"/>
  <c r="L196" i="2" s="1"/>
  <c r="H197" i="2"/>
  <c r="L197" i="2" s="1"/>
  <c r="H198" i="2"/>
  <c r="L198" i="2" s="1"/>
  <c r="H199" i="2"/>
  <c r="L199" i="2" s="1"/>
  <c r="H200" i="2"/>
  <c r="L200" i="2" s="1"/>
  <c r="H201" i="2"/>
  <c r="L201" i="2" s="1"/>
  <c r="H202" i="2"/>
  <c r="L202" i="2" s="1"/>
  <c r="H203" i="2"/>
  <c r="L203" i="2" s="1"/>
  <c r="H204" i="2"/>
  <c r="L204" i="2" s="1"/>
  <c r="H205" i="2"/>
  <c r="L205" i="2" s="1"/>
  <c r="H206" i="2"/>
  <c r="L206" i="2" s="1"/>
  <c r="H207" i="2"/>
  <c r="L207" i="2" s="1"/>
  <c r="H208" i="2"/>
  <c r="L208" i="2" s="1"/>
  <c r="H209" i="2"/>
  <c r="L209" i="2" s="1"/>
  <c r="H210" i="2"/>
  <c r="L210" i="2" s="1"/>
  <c r="H211" i="2"/>
  <c r="L211" i="2" s="1"/>
  <c r="H212" i="2"/>
  <c r="L212" i="2" s="1"/>
  <c r="H213" i="2"/>
  <c r="L213" i="2" s="1"/>
  <c r="H214" i="2"/>
  <c r="L214" i="2" s="1"/>
  <c r="H215" i="2"/>
  <c r="L215" i="2" s="1"/>
  <c r="H216" i="2"/>
  <c r="L216" i="2" s="1"/>
  <c r="H217" i="2"/>
  <c r="L217" i="2" s="1"/>
  <c r="H218" i="2"/>
  <c r="L218" i="2" s="1"/>
  <c r="H219" i="2"/>
  <c r="L219" i="2" s="1"/>
  <c r="H220" i="2"/>
  <c r="L220" i="2" s="1"/>
  <c r="H221" i="2"/>
  <c r="L221" i="2" s="1"/>
  <c r="H222" i="2"/>
  <c r="L222" i="2" s="1"/>
  <c r="H223" i="2"/>
  <c r="L223" i="2" s="1"/>
  <c r="H224" i="2"/>
  <c r="L224" i="2" s="1"/>
  <c r="H225" i="2"/>
  <c r="L225" i="2" s="1"/>
  <c r="H226" i="2"/>
  <c r="L226" i="2" s="1"/>
  <c r="H227" i="2"/>
  <c r="L227" i="2" s="1"/>
  <c r="H228" i="2"/>
  <c r="L228" i="2" s="1"/>
  <c r="H229" i="2"/>
  <c r="L229" i="2" s="1"/>
  <c r="H230" i="2"/>
  <c r="L230" i="2" s="1"/>
  <c r="H231" i="2"/>
  <c r="L231" i="2" s="1"/>
  <c r="H232" i="2"/>
  <c r="L232" i="2" s="1"/>
  <c r="H233" i="2"/>
  <c r="L233" i="2" s="1"/>
  <c r="H234" i="2"/>
  <c r="L234" i="2" s="1"/>
  <c r="H235" i="2"/>
  <c r="L235" i="2" s="1"/>
  <c r="H236" i="2"/>
  <c r="L236" i="2" s="1"/>
  <c r="H237" i="2"/>
  <c r="L237" i="2" s="1"/>
  <c r="H238" i="2"/>
  <c r="L238" i="2" s="1"/>
  <c r="H239" i="2"/>
  <c r="L239" i="2" s="1"/>
  <c r="H240" i="2"/>
  <c r="L240" i="2" s="1"/>
  <c r="H241" i="2"/>
  <c r="L241" i="2" s="1"/>
  <c r="H242" i="2"/>
  <c r="L242" i="2" s="1"/>
  <c r="H243" i="2"/>
  <c r="L243" i="2" s="1"/>
  <c r="H244" i="2"/>
  <c r="L244" i="2" s="1"/>
  <c r="H245" i="2"/>
  <c r="L245" i="2" s="1"/>
  <c r="H246" i="2"/>
  <c r="L246" i="2" s="1"/>
  <c r="H247" i="2"/>
  <c r="L247" i="2" s="1"/>
  <c r="H248" i="2"/>
  <c r="L248" i="2" s="1"/>
  <c r="H249" i="2"/>
  <c r="L249" i="2" s="1"/>
  <c r="H250" i="2"/>
  <c r="L250" i="2" s="1"/>
  <c r="H251" i="2"/>
  <c r="L251" i="2" s="1"/>
  <c r="H252" i="2"/>
  <c r="L252" i="2" s="1"/>
  <c r="H253" i="2"/>
  <c r="L253" i="2" s="1"/>
  <c r="H254" i="2"/>
  <c r="L254" i="2" s="1"/>
  <c r="H255" i="2"/>
  <c r="L255" i="2" s="1"/>
  <c r="H256" i="2"/>
  <c r="L256" i="2" s="1"/>
  <c r="H257" i="2"/>
  <c r="L257" i="2" s="1"/>
  <c r="H258" i="2"/>
  <c r="L258" i="2" s="1"/>
  <c r="H259" i="2"/>
  <c r="L259" i="2" s="1"/>
  <c r="H260" i="2"/>
  <c r="L260" i="2" s="1"/>
  <c r="H261" i="2"/>
  <c r="L261" i="2" s="1"/>
  <c r="H262" i="2"/>
  <c r="L262" i="2" s="1"/>
  <c r="H263" i="2"/>
  <c r="L263" i="2" s="1"/>
  <c r="H264" i="2"/>
  <c r="L264" i="2" s="1"/>
  <c r="H265" i="2"/>
  <c r="L265" i="2" s="1"/>
  <c r="H266" i="2"/>
  <c r="L266" i="2" s="1"/>
  <c r="H267" i="2"/>
  <c r="L267" i="2" s="1"/>
  <c r="H268" i="2"/>
  <c r="L268" i="2" s="1"/>
  <c r="H269" i="2"/>
  <c r="L269" i="2" s="1"/>
  <c r="H270" i="2"/>
  <c r="L270" i="2" s="1"/>
  <c r="H271" i="2"/>
  <c r="L271" i="2" s="1"/>
  <c r="H272" i="2"/>
  <c r="L272" i="2" s="1"/>
  <c r="H273" i="2"/>
  <c r="L273" i="2" s="1"/>
  <c r="H274" i="2"/>
  <c r="L274" i="2" s="1"/>
  <c r="H275" i="2"/>
  <c r="L275" i="2" s="1"/>
  <c r="H276" i="2"/>
  <c r="L276" i="2" s="1"/>
  <c r="H277" i="2"/>
  <c r="L277" i="2" s="1"/>
  <c r="H278" i="2"/>
  <c r="L278" i="2" s="1"/>
  <c r="H279" i="2"/>
  <c r="L279" i="2" s="1"/>
  <c r="H280" i="2"/>
  <c r="L280" i="2" s="1"/>
  <c r="H281" i="2"/>
  <c r="L281" i="2" s="1"/>
  <c r="H282" i="2"/>
  <c r="L282" i="2" s="1"/>
  <c r="H283" i="2"/>
  <c r="L283" i="2" s="1"/>
  <c r="H284" i="2"/>
  <c r="L284" i="2" s="1"/>
  <c r="H285" i="2"/>
  <c r="L285" i="2" s="1"/>
  <c r="H286" i="2"/>
  <c r="L286" i="2" s="1"/>
  <c r="H287" i="2"/>
  <c r="L287" i="2" s="1"/>
  <c r="H288" i="2"/>
  <c r="L288" i="2" s="1"/>
  <c r="H289" i="2"/>
  <c r="L289" i="2" s="1"/>
  <c r="H290" i="2"/>
  <c r="L290" i="2" s="1"/>
  <c r="H291" i="2"/>
  <c r="L291" i="2" s="1"/>
  <c r="H292" i="2"/>
  <c r="L292" i="2" s="1"/>
  <c r="H293" i="2"/>
  <c r="L293" i="2" s="1"/>
  <c r="H294" i="2"/>
  <c r="L294" i="2" s="1"/>
  <c r="H295" i="2"/>
  <c r="L295" i="2" s="1"/>
  <c r="H296" i="2"/>
  <c r="L296" i="2" s="1"/>
  <c r="H297" i="2"/>
  <c r="L297" i="2" s="1"/>
  <c r="H298" i="2"/>
  <c r="L298" i="2" s="1"/>
  <c r="H299" i="2"/>
  <c r="L299" i="2" s="1"/>
  <c r="H300" i="2"/>
  <c r="L300" i="2" s="1"/>
  <c r="H301" i="2"/>
  <c r="L301" i="2" s="1"/>
  <c r="H302" i="2"/>
  <c r="L302" i="2" s="1"/>
  <c r="H303" i="2"/>
  <c r="L303" i="2" s="1"/>
  <c r="H304" i="2"/>
  <c r="L304" i="2" s="1"/>
  <c r="H305" i="2"/>
  <c r="L305" i="2" s="1"/>
  <c r="H306" i="2"/>
  <c r="L306" i="2" s="1"/>
  <c r="H307" i="2"/>
  <c r="L307" i="2" s="1"/>
  <c r="H308" i="2"/>
  <c r="L308" i="2" s="1"/>
  <c r="H309" i="2"/>
  <c r="L309" i="2" s="1"/>
  <c r="H310" i="2"/>
  <c r="L310" i="2" s="1"/>
  <c r="H311" i="2"/>
  <c r="L311" i="2" s="1"/>
  <c r="H312" i="2"/>
  <c r="L312" i="2" s="1"/>
  <c r="H313" i="2"/>
  <c r="L313" i="2" s="1"/>
  <c r="H314" i="2"/>
  <c r="L314" i="2" s="1"/>
  <c r="H315" i="2"/>
  <c r="L315" i="2" s="1"/>
  <c r="H316" i="2"/>
  <c r="L316" i="2" s="1"/>
  <c r="H317" i="2"/>
  <c r="L317" i="2" s="1"/>
  <c r="H318" i="2"/>
  <c r="L318" i="2" s="1"/>
  <c r="H319" i="2"/>
  <c r="L319" i="2" s="1"/>
  <c r="H320" i="2"/>
  <c r="L320" i="2" s="1"/>
  <c r="H321" i="2"/>
  <c r="L321" i="2" s="1"/>
  <c r="H322" i="2"/>
  <c r="L322" i="2" s="1"/>
  <c r="H323" i="2"/>
  <c r="L323" i="2" s="1"/>
  <c r="H324" i="2"/>
  <c r="L324" i="2" s="1"/>
  <c r="H325" i="2"/>
  <c r="L325" i="2" s="1"/>
  <c r="H326" i="2"/>
  <c r="L326" i="2" s="1"/>
  <c r="H327" i="2"/>
  <c r="L327" i="2" s="1"/>
  <c r="H328" i="2"/>
  <c r="L328" i="2" s="1"/>
  <c r="H329" i="2"/>
  <c r="L329" i="2" s="1"/>
  <c r="H330" i="2"/>
  <c r="L330" i="2" s="1"/>
  <c r="H331" i="2"/>
  <c r="L331" i="2" s="1"/>
  <c r="H332" i="2"/>
  <c r="L332" i="2" s="1"/>
  <c r="H333" i="2"/>
  <c r="L333" i="2" s="1"/>
  <c r="H334" i="2"/>
  <c r="L334" i="2" s="1"/>
  <c r="H335" i="2"/>
  <c r="L335" i="2" s="1"/>
  <c r="H336" i="2"/>
  <c r="L336" i="2" s="1"/>
  <c r="H337" i="2"/>
  <c r="L337" i="2" s="1"/>
  <c r="H338" i="2"/>
  <c r="L338" i="2" s="1"/>
  <c r="H339" i="2"/>
  <c r="L339" i="2" s="1"/>
  <c r="H340" i="2"/>
  <c r="L340" i="2" s="1"/>
  <c r="H341" i="2"/>
  <c r="L341" i="2" s="1"/>
  <c r="H342" i="2"/>
  <c r="L342" i="2" s="1"/>
  <c r="H343" i="2"/>
  <c r="L343" i="2" s="1"/>
  <c r="H344" i="2"/>
  <c r="L344" i="2" s="1"/>
  <c r="H345" i="2"/>
  <c r="L345" i="2" s="1"/>
  <c r="H346" i="2"/>
  <c r="L346" i="2" s="1"/>
  <c r="H347" i="2"/>
  <c r="L347" i="2" s="1"/>
  <c r="H348" i="2"/>
  <c r="L348" i="2" s="1"/>
  <c r="H349" i="2"/>
  <c r="L349" i="2" s="1"/>
  <c r="H350" i="2"/>
  <c r="L350" i="2" s="1"/>
  <c r="H351" i="2"/>
  <c r="L351" i="2" s="1"/>
  <c r="H352" i="2"/>
  <c r="L352" i="2" s="1"/>
  <c r="H353" i="2"/>
  <c r="L353" i="2" s="1"/>
  <c r="H354" i="2"/>
  <c r="L354" i="2" s="1"/>
  <c r="H355" i="2"/>
  <c r="L355" i="2" s="1"/>
  <c r="H356" i="2"/>
  <c r="L356" i="2" s="1"/>
  <c r="H357" i="2"/>
  <c r="L357" i="2" s="1"/>
  <c r="H358" i="2"/>
  <c r="L358" i="2" s="1"/>
  <c r="H359" i="2"/>
  <c r="L359" i="2" s="1"/>
  <c r="H360" i="2"/>
  <c r="L360" i="2" s="1"/>
  <c r="H361" i="2"/>
  <c r="L361" i="2" s="1"/>
  <c r="H362" i="2"/>
  <c r="L362" i="2" s="1"/>
  <c r="H363" i="2"/>
  <c r="L363" i="2" s="1"/>
  <c r="H364" i="2"/>
  <c r="L364" i="2" s="1"/>
  <c r="H365" i="2"/>
  <c r="L365" i="2" s="1"/>
  <c r="H366" i="2"/>
  <c r="L366" i="2" s="1"/>
  <c r="H367" i="2"/>
  <c r="L367" i="2" s="1"/>
  <c r="H368" i="2"/>
  <c r="L368" i="2" s="1"/>
  <c r="H369" i="2"/>
  <c r="L369" i="2" s="1"/>
  <c r="H370" i="2"/>
  <c r="L370" i="2" s="1"/>
  <c r="H371" i="2"/>
  <c r="L371" i="2" s="1"/>
  <c r="H372" i="2"/>
  <c r="L372" i="2" s="1"/>
  <c r="H373" i="2"/>
  <c r="L373" i="2" s="1"/>
  <c r="H374" i="2"/>
  <c r="L374" i="2" s="1"/>
  <c r="H375" i="2"/>
  <c r="L375" i="2" s="1"/>
  <c r="H376" i="2"/>
  <c r="L376" i="2" s="1"/>
  <c r="H377" i="2"/>
  <c r="L377" i="2" s="1"/>
  <c r="H378" i="2"/>
  <c r="L378" i="2" s="1"/>
  <c r="H379" i="2"/>
  <c r="L379" i="2" s="1"/>
  <c r="H380" i="2"/>
  <c r="L380" i="2" s="1"/>
  <c r="H381" i="2"/>
  <c r="L381" i="2" s="1"/>
  <c r="H382" i="2"/>
  <c r="L382" i="2" s="1"/>
  <c r="H383" i="2"/>
  <c r="L383" i="2" s="1"/>
  <c r="H384" i="2"/>
  <c r="L384" i="2" s="1"/>
  <c r="H385" i="2"/>
  <c r="L385" i="2" s="1"/>
  <c r="H386" i="2"/>
  <c r="L386" i="2" s="1"/>
  <c r="H387" i="2"/>
  <c r="L387" i="2" s="1"/>
  <c r="H388" i="2"/>
  <c r="L388" i="2" s="1"/>
  <c r="H389" i="2"/>
  <c r="L389" i="2" s="1"/>
  <c r="H390" i="2"/>
  <c r="L390" i="2" s="1"/>
  <c r="H391" i="2"/>
  <c r="L391" i="2" s="1"/>
  <c r="H392" i="2"/>
  <c r="L392" i="2" s="1"/>
  <c r="H393" i="2"/>
  <c r="L393" i="2" s="1"/>
  <c r="H394" i="2"/>
  <c r="L394" i="2" s="1"/>
  <c r="H395" i="2"/>
  <c r="L395" i="2" s="1"/>
  <c r="H396" i="2"/>
  <c r="L396" i="2" s="1"/>
  <c r="H397" i="2"/>
  <c r="L397" i="2" s="1"/>
  <c r="H398" i="2"/>
  <c r="L398" i="2" s="1"/>
  <c r="H399" i="2"/>
  <c r="L399" i="2" s="1"/>
  <c r="H400" i="2"/>
  <c r="L400" i="2" s="1"/>
  <c r="H401" i="2"/>
  <c r="L401" i="2" s="1"/>
  <c r="H402" i="2"/>
  <c r="L402" i="2" s="1"/>
  <c r="H403" i="2"/>
  <c r="L403" i="2" s="1"/>
  <c r="H404" i="2"/>
  <c r="L404" i="2" s="1"/>
  <c r="H405" i="2"/>
  <c r="L405" i="2" s="1"/>
  <c r="H406" i="2"/>
  <c r="L406" i="2" s="1"/>
  <c r="H407" i="2"/>
  <c r="L407" i="2" s="1"/>
  <c r="H408" i="2"/>
  <c r="L408" i="2" s="1"/>
  <c r="H409" i="2"/>
  <c r="L409" i="2" s="1"/>
  <c r="H410" i="2"/>
  <c r="L410" i="2" s="1"/>
  <c r="H411" i="2"/>
  <c r="L411" i="2" s="1"/>
  <c r="H412" i="2"/>
  <c r="L412" i="2" s="1"/>
  <c r="H413" i="2"/>
  <c r="L413" i="2" s="1"/>
  <c r="H414" i="2"/>
  <c r="L414" i="2" s="1"/>
  <c r="H415" i="2"/>
  <c r="L415" i="2" s="1"/>
  <c r="H416" i="2"/>
  <c r="L416" i="2" s="1"/>
  <c r="H417" i="2"/>
  <c r="L417" i="2" s="1"/>
  <c r="H418" i="2"/>
  <c r="L418" i="2" s="1"/>
  <c r="H419" i="2"/>
  <c r="L419" i="2" s="1"/>
  <c r="H420" i="2"/>
  <c r="L420" i="2" s="1"/>
  <c r="H421" i="2"/>
  <c r="L421" i="2" s="1"/>
  <c r="H422" i="2"/>
  <c r="L422" i="2" s="1"/>
  <c r="H423" i="2"/>
  <c r="L423" i="2" s="1"/>
  <c r="H424" i="2"/>
  <c r="L424" i="2" s="1"/>
  <c r="H425" i="2"/>
  <c r="L425" i="2" s="1"/>
  <c r="H426" i="2"/>
  <c r="L426" i="2" s="1"/>
  <c r="H427" i="2"/>
  <c r="L427" i="2" s="1"/>
  <c r="H428" i="2"/>
  <c r="L428" i="2" s="1"/>
  <c r="H429" i="2"/>
  <c r="L429" i="2" s="1"/>
  <c r="H430" i="2"/>
  <c r="L430" i="2" s="1"/>
  <c r="H431" i="2"/>
  <c r="L431" i="2" s="1"/>
  <c r="H432" i="2"/>
  <c r="L432" i="2" s="1"/>
  <c r="H433" i="2"/>
  <c r="L433" i="2" s="1"/>
  <c r="H434" i="2"/>
  <c r="L434" i="2" s="1"/>
  <c r="H435" i="2"/>
  <c r="L435" i="2" s="1"/>
  <c r="H436" i="2"/>
  <c r="L436" i="2" s="1"/>
  <c r="H437" i="2"/>
  <c r="L437" i="2" s="1"/>
  <c r="H438" i="2"/>
  <c r="L438" i="2" s="1"/>
  <c r="H439" i="2"/>
  <c r="L439" i="2" s="1"/>
  <c r="H440" i="2"/>
  <c r="L440" i="2" s="1"/>
  <c r="H441" i="2"/>
  <c r="L441" i="2" s="1"/>
  <c r="H442" i="2"/>
  <c r="L442" i="2" s="1"/>
  <c r="H443" i="2"/>
  <c r="L443" i="2" s="1"/>
  <c r="H444" i="2"/>
  <c r="L444" i="2" s="1"/>
  <c r="H445" i="2"/>
  <c r="L445" i="2" s="1"/>
  <c r="H446" i="2"/>
  <c r="L446" i="2" s="1"/>
  <c r="H447" i="2"/>
  <c r="L447" i="2" s="1"/>
  <c r="H448" i="2"/>
  <c r="L448" i="2" s="1"/>
  <c r="H449" i="2"/>
  <c r="L449" i="2" s="1"/>
  <c r="H450" i="2"/>
  <c r="L450" i="2" s="1"/>
  <c r="H451" i="2"/>
  <c r="L451" i="2" s="1"/>
  <c r="H452" i="2"/>
  <c r="L452" i="2" s="1"/>
  <c r="H453" i="2"/>
  <c r="L453" i="2" s="1"/>
  <c r="H454" i="2"/>
  <c r="L454" i="2" s="1"/>
  <c r="H455" i="2"/>
  <c r="L455" i="2" s="1"/>
  <c r="H456" i="2"/>
  <c r="L456" i="2" s="1"/>
  <c r="H457" i="2"/>
  <c r="L457" i="2" s="1"/>
  <c r="H458" i="2"/>
  <c r="L458" i="2" s="1"/>
  <c r="H459" i="2"/>
  <c r="L459" i="2" s="1"/>
  <c r="H460" i="2"/>
  <c r="L460" i="2" s="1"/>
  <c r="H461" i="2"/>
  <c r="L461" i="2" s="1"/>
  <c r="H462" i="2"/>
  <c r="L462" i="2" s="1"/>
  <c r="H463" i="2"/>
  <c r="L463" i="2" s="1"/>
  <c r="H464" i="2"/>
  <c r="L464" i="2" s="1"/>
  <c r="H465" i="2"/>
  <c r="L465" i="2" s="1"/>
  <c r="H466" i="2"/>
  <c r="L466" i="2" s="1"/>
  <c r="H467" i="2"/>
  <c r="L467" i="2" s="1"/>
  <c r="H468" i="2"/>
  <c r="L468" i="2" s="1"/>
  <c r="H469" i="2"/>
  <c r="L469" i="2" s="1"/>
  <c r="H470" i="2"/>
  <c r="L470" i="2" s="1"/>
  <c r="H471" i="2"/>
  <c r="L471" i="2" s="1"/>
  <c r="H472" i="2"/>
  <c r="L472" i="2" s="1"/>
  <c r="H473" i="2"/>
  <c r="L473" i="2" s="1"/>
  <c r="H474" i="2"/>
  <c r="L474" i="2" s="1"/>
  <c r="H475" i="2"/>
  <c r="L475" i="2" s="1"/>
  <c r="H476" i="2"/>
  <c r="L476" i="2" s="1"/>
  <c r="H477" i="2"/>
  <c r="L477" i="2" s="1"/>
  <c r="H478" i="2"/>
  <c r="L478" i="2" s="1"/>
  <c r="H479" i="2"/>
  <c r="L479" i="2" s="1"/>
  <c r="H480" i="2"/>
  <c r="L480" i="2" s="1"/>
  <c r="H481" i="2"/>
  <c r="L481" i="2" s="1"/>
  <c r="H482" i="2"/>
  <c r="L482" i="2" s="1"/>
  <c r="H483" i="2"/>
  <c r="L483" i="2" s="1"/>
  <c r="H484" i="2"/>
  <c r="L484" i="2" s="1"/>
  <c r="H485" i="2"/>
  <c r="L485" i="2" s="1"/>
  <c r="H486" i="2"/>
  <c r="L486" i="2" s="1"/>
  <c r="H487" i="2"/>
  <c r="L487" i="2" s="1"/>
  <c r="H488" i="2"/>
  <c r="L488" i="2" s="1"/>
  <c r="H489" i="2"/>
  <c r="L489" i="2" s="1"/>
  <c r="H490" i="2"/>
  <c r="L490" i="2" s="1"/>
  <c r="H491" i="2"/>
  <c r="L491" i="2" s="1"/>
  <c r="H492" i="2"/>
  <c r="L492" i="2" s="1"/>
  <c r="H493" i="2"/>
  <c r="L493" i="2" s="1"/>
  <c r="H494" i="2"/>
  <c r="L494" i="2" s="1"/>
  <c r="H495" i="2"/>
  <c r="L495" i="2" s="1"/>
  <c r="H496" i="2"/>
  <c r="L496" i="2" s="1"/>
  <c r="H497" i="2"/>
  <c r="L497" i="2" s="1"/>
  <c r="H498" i="2"/>
  <c r="L498" i="2" s="1"/>
  <c r="H499" i="2"/>
  <c r="L499" i="2" s="1"/>
  <c r="H500" i="2"/>
  <c r="L500" i="2" s="1"/>
  <c r="H501" i="2"/>
  <c r="L501" i="2" s="1"/>
  <c r="H502" i="2"/>
  <c r="L502" i="2" s="1"/>
  <c r="H503" i="2"/>
  <c r="L503" i="2" s="1"/>
  <c r="H504" i="2"/>
  <c r="L504" i="2" s="1"/>
  <c r="H505" i="2"/>
  <c r="L505" i="2" s="1"/>
  <c r="H506" i="2"/>
  <c r="L506" i="2" s="1"/>
  <c r="H507" i="2"/>
  <c r="L507" i="2" s="1"/>
  <c r="H508" i="2"/>
  <c r="L508" i="2" s="1"/>
  <c r="H509" i="2"/>
  <c r="L509" i="2" s="1"/>
  <c r="H510" i="2"/>
  <c r="L510" i="2" s="1"/>
  <c r="H511" i="2"/>
  <c r="L511" i="2" s="1"/>
  <c r="H512" i="2"/>
  <c r="L512" i="2" s="1"/>
  <c r="H513" i="2"/>
  <c r="L513" i="2" s="1"/>
  <c r="H514" i="2"/>
  <c r="L514" i="2" s="1"/>
  <c r="H515" i="2"/>
  <c r="L515" i="2" s="1"/>
  <c r="H516" i="2"/>
  <c r="L516" i="2" s="1"/>
  <c r="H517" i="2"/>
  <c r="L517" i="2" s="1"/>
  <c r="H518" i="2"/>
  <c r="L518" i="2" s="1"/>
  <c r="H519" i="2"/>
  <c r="L519" i="2" s="1"/>
  <c r="H520" i="2"/>
  <c r="L520" i="2" s="1"/>
  <c r="H521" i="2"/>
  <c r="L521" i="2" s="1"/>
  <c r="H522" i="2"/>
  <c r="L522" i="2" s="1"/>
  <c r="H523" i="2"/>
  <c r="L523" i="2" s="1"/>
  <c r="H524" i="2"/>
  <c r="L524" i="2" s="1"/>
  <c r="H525" i="2"/>
  <c r="L525" i="2" s="1"/>
  <c r="H526" i="2"/>
  <c r="L526" i="2" s="1"/>
  <c r="H527" i="2"/>
  <c r="L527" i="2" s="1"/>
  <c r="H528" i="2"/>
  <c r="L528" i="2" s="1"/>
  <c r="H2" i="2"/>
  <c r="L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2" i="1"/>
  <c r="E3" i="1"/>
  <c r="E4" i="1"/>
  <c r="E5" i="1"/>
  <c r="I247" i="2" s="1"/>
  <c r="M247" i="2" s="1"/>
  <c r="E6" i="1"/>
  <c r="E7" i="1"/>
  <c r="E8" i="1"/>
  <c r="E9" i="1"/>
  <c r="I359" i="2" s="1"/>
  <c r="M359" i="2" s="1"/>
  <c r="E10" i="1"/>
  <c r="E11" i="1"/>
  <c r="E12" i="1"/>
  <c r="I357" i="2" s="1"/>
  <c r="E13" i="1"/>
  <c r="I303" i="2" s="1"/>
  <c r="E14" i="1"/>
  <c r="E15" i="1"/>
  <c r="I141" i="2" s="1"/>
  <c r="M141" i="2" s="1"/>
  <c r="E16" i="1"/>
  <c r="E17" i="1"/>
  <c r="I135" i="2" s="1"/>
  <c r="M135" i="2" s="1"/>
  <c r="E18" i="1"/>
  <c r="E19" i="1"/>
  <c r="E20" i="1"/>
  <c r="E21" i="1"/>
  <c r="I119" i="2" s="1"/>
  <c r="M119" i="2" s="1"/>
  <c r="E22" i="1"/>
  <c r="I221" i="2" s="1"/>
  <c r="M221" i="2" s="1"/>
  <c r="E23" i="1"/>
  <c r="E24" i="1"/>
  <c r="E25" i="1"/>
  <c r="I223" i="2" s="1"/>
  <c r="E26" i="1"/>
  <c r="E27" i="1"/>
  <c r="E28" i="1"/>
  <c r="I153" i="2" s="1"/>
  <c r="E29" i="1"/>
  <c r="I167" i="2" s="1"/>
  <c r="M167" i="2" s="1"/>
  <c r="E30" i="1"/>
  <c r="E31" i="1"/>
  <c r="I193" i="2" s="1"/>
  <c r="M193" i="2" s="1"/>
  <c r="E32" i="1"/>
  <c r="E33" i="1"/>
  <c r="I215" i="2" s="1"/>
  <c r="M215" i="2" s="1"/>
  <c r="E34" i="1"/>
  <c r="E35" i="1"/>
  <c r="E36" i="1"/>
  <c r="E37" i="1"/>
  <c r="E38" i="1"/>
  <c r="I309" i="2" s="1"/>
  <c r="E39" i="1"/>
  <c r="I229" i="2" s="1"/>
  <c r="E40" i="1"/>
  <c r="E41" i="1"/>
  <c r="E42" i="1"/>
  <c r="E43" i="1"/>
  <c r="E44" i="1"/>
  <c r="E45" i="1"/>
  <c r="I15" i="2" s="1"/>
  <c r="E46" i="1"/>
  <c r="E47" i="1"/>
  <c r="H47" i="1" s="1"/>
  <c r="E48" i="1"/>
  <c r="E49" i="1"/>
  <c r="K49" i="1" s="1"/>
  <c r="E50" i="1"/>
  <c r="I90" i="2" s="1"/>
  <c r="E51" i="1"/>
  <c r="E52" i="1"/>
  <c r="E53" i="1"/>
  <c r="K53" i="1" s="1"/>
  <c r="E54" i="1"/>
  <c r="E55" i="1"/>
  <c r="H55" i="1" s="1"/>
  <c r="E56" i="1"/>
  <c r="E57" i="1"/>
  <c r="E58" i="1"/>
  <c r="E59" i="1"/>
  <c r="I67" i="2" s="1"/>
  <c r="M67" i="2" s="1"/>
  <c r="E60" i="1"/>
  <c r="E61" i="1"/>
  <c r="E62" i="1"/>
  <c r="E63" i="1"/>
  <c r="E64" i="1"/>
  <c r="E65" i="1"/>
  <c r="E66" i="1"/>
  <c r="E67" i="1"/>
  <c r="E68" i="1"/>
  <c r="E69" i="1"/>
  <c r="K69" i="1" s="1"/>
  <c r="E70" i="1"/>
  <c r="I248" i="2" s="1"/>
  <c r="M248" i="2" s="1"/>
  <c r="E71" i="1"/>
  <c r="E72" i="1"/>
  <c r="E73" i="1"/>
  <c r="K73" i="1" s="1"/>
  <c r="E74" i="1"/>
  <c r="E75" i="1"/>
  <c r="E76" i="1"/>
  <c r="E2" i="1"/>
  <c r="I183" i="2" s="1"/>
  <c r="M183" i="2"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2" i="1"/>
  <c r="H31" i="1"/>
  <c r="E5" i="5"/>
  <c r="E4" i="5"/>
  <c r="J359" i="2" l="1"/>
  <c r="J119" i="2"/>
  <c r="J183" i="2"/>
  <c r="I93" i="2"/>
  <c r="M93" i="2" s="1"/>
  <c r="J247" i="2"/>
  <c r="J215" i="2"/>
  <c r="AE1" i="5"/>
  <c r="AF1" i="5"/>
  <c r="X2" i="5" a="1"/>
  <c r="X2" i="5" s="1"/>
  <c r="T78" i="5"/>
  <c r="V78" i="5"/>
  <c r="U78" i="5"/>
  <c r="J248" i="2"/>
  <c r="J141" i="2"/>
  <c r="J67" i="2"/>
  <c r="M229" i="2"/>
  <c r="J229" i="2"/>
  <c r="M309" i="2"/>
  <c r="J309" i="2"/>
  <c r="M90" i="2"/>
  <c r="J90" i="2"/>
  <c r="J193" i="2"/>
  <c r="M223" i="2"/>
  <c r="J223" i="2"/>
  <c r="J221" i="2"/>
  <c r="J93" i="2"/>
  <c r="M15" i="2"/>
  <c r="J15" i="2"/>
  <c r="M303" i="2"/>
  <c r="J303" i="2"/>
  <c r="M153" i="2"/>
  <c r="J153" i="2"/>
  <c r="M357" i="2"/>
  <c r="J357" i="2"/>
  <c r="J167" i="2"/>
  <c r="J135" i="2"/>
  <c r="I437" i="2"/>
  <c r="I279" i="2"/>
  <c r="I159" i="2"/>
  <c r="I245" i="2"/>
  <c r="I213" i="2"/>
  <c r="I165" i="2"/>
  <c r="I293" i="2"/>
  <c r="I373" i="2"/>
  <c r="I473" i="2"/>
  <c r="I492" i="2"/>
  <c r="I33" i="2"/>
  <c r="H63" i="1"/>
  <c r="I10" i="2"/>
  <c r="I31" i="2"/>
  <c r="I35" i="2"/>
  <c r="I72" i="2"/>
  <c r="I82" i="2"/>
  <c r="I321" i="2"/>
  <c r="I453" i="2"/>
  <c r="I385" i="2"/>
  <c r="I397" i="2"/>
  <c r="I498" i="2"/>
  <c r="I349" i="2"/>
  <c r="I161" i="2"/>
  <c r="I445" i="2"/>
  <c r="I516" i="2"/>
  <c r="I504" i="2"/>
  <c r="I494" i="2"/>
  <c r="I482" i="2"/>
  <c r="I469" i="2"/>
  <c r="I417" i="2"/>
  <c r="I401" i="2"/>
  <c r="I369" i="2"/>
  <c r="I345" i="2"/>
  <c r="I329" i="2"/>
  <c r="I305" i="2"/>
  <c r="I285" i="2"/>
  <c r="I261" i="2"/>
  <c r="I241" i="2"/>
  <c r="I209" i="2"/>
  <c r="I185" i="2"/>
  <c r="I157" i="2"/>
  <c r="I125" i="2"/>
  <c r="I101" i="2"/>
  <c r="I77" i="2"/>
  <c r="I57" i="2"/>
  <c r="I29" i="2"/>
  <c r="I512" i="2"/>
  <c r="I502" i="2"/>
  <c r="I479" i="2"/>
  <c r="I465" i="2"/>
  <c r="I449" i="2"/>
  <c r="I413" i="2"/>
  <c r="I393" i="2"/>
  <c r="I365" i="2"/>
  <c r="I341" i="2"/>
  <c r="I325" i="2"/>
  <c r="I301" i="2"/>
  <c r="I277" i="2"/>
  <c r="I257" i="2"/>
  <c r="I237" i="2"/>
  <c r="I205" i="2"/>
  <c r="I181" i="2"/>
  <c r="I113" i="2"/>
  <c r="I97" i="2"/>
  <c r="I73" i="2"/>
  <c r="I53" i="2"/>
  <c r="I13" i="2"/>
  <c r="I524" i="2"/>
  <c r="I510" i="2"/>
  <c r="I500" i="2"/>
  <c r="I490" i="2"/>
  <c r="I477" i="2"/>
  <c r="I461" i="2"/>
  <c r="I409" i="2"/>
  <c r="I389" i="2"/>
  <c r="I361" i="2"/>
  <c r="I337" i="2"/>
  <c r="I317" i="2"/>
  <c r="I297" i="2"/>
  <c r="I273" i="2"/>
  <c r="I253" i="2"/>
  <c r="I201" i="2"/>
  <c r="I177" i="2"/>
  <c r="I149" i="2"/>
  <c r="I109" i="2"/>
  <c r="I69" i="2"/>
  <c r="I41" i="2"/>
  <c r="H59" i="1"/>
  <c r="I520" i="2"/>
  <c r="I508" i="2"/>
  <c r="I496" i="2"/>
  <c r="I485" i="2"/>
  <c r="I457" i="2"/>
  <c r="I421" i="2"/>
  <c r="I405" i="2"/>
  <c r="I333" i="2"/>
  <c r="I313" i="2"/>
  <c r="I265" i="2"/>
  <c r="I105" i="2"/>
  <c r="I89" i="2"/>
  <c r="I65" i="2"/>
  <c r="I169" i="2"/>
  <c r="H76" i="1"/>
  <c r="I2" i="2"/>
  <c r="H72" i="1"/>
  <c r="I25" i="2"/>
  <c r="H68" i="1"/>
  <c r="I27" i="2"/>
  <c r="H64" i="1"/>
  <c r="I34" i="2"/>
  <c r="H60" i="1"/>
  <c r="I70" i="2"/>
  <c r="H56" i="1"/>
  <c r="I81" i="2"/>
  <c r="H52" i="1"/>
  <c r="I84" i="2"/>
  <c r="H48" i="1"/>
  <c r="I92" i="2"/>
  <c r="H44" i="1"/>
  <c r="I394" i="2"/>
  <c r="I458" i="2"/>
  <c r="I155" i="2"/>
  <c r="I37" i="2"/>
  <c r="I39" i="2"/>
  <c r="H40" i="1"/>
  <c r="I66" i="2"/>
  <c r="I180" i="2"/>
  <c r="I131" i="2"/>
  <c r="I243" i="2"/>
  <c r="I331" i="2"/>
  <c r="I61" i="2"/>
  <c r="I439" i="2"/>
  <c r="H36" i="1"/>
  <c r="I24" i="2"/>
  <c r="I40" i="2"/>
  <c r="I140" i="2"/>
  <c r="I184" i="2"/>
  <c r="I216" i="2"/>
  <c r="I448" i="2"/>
  <c r="I468" i="2"/>
  <c r="I211" i="2"/>
  <c r="I7" i="2"/>
  <c r="I111" i="2"/>
  <c r="I483" i="2"/>
  <c r="I17" i="2"/>
  <c r="I121" i="2"/>
  <c r="H32" i="1"/>
  <c r="I178" i="2"/>
  <c r="I362" i="2"/>
  <c r="I8" i="2"/>
  <c r="I505" i="2"/>
  <c r="H28" i="1"/>
  <c r="I174" i="2"/>
  <c r="I218" i="2"/>
  <c r="I346" i="2"/>
  <c r="I370" i="2"/>
  <c r="I44" i="2"/>
  <c r="I56" i="2"/>
  <c r="I320" i="2"/>
  <c r="I364" i="2"/>
  <c r="I412" i="2"/>
  <c r="I363" i="2"/>
  <c r="I495" i="2"/>
  <c r="I343" i="2"/>
  <c r="I493" i="2"/>
  <c r="I513" i="2"/>
  <c r="H24" i="1"/>
  <c r="I254" i="2"/>
  <c r="I16" i="2"/>
  <c r="I152" i="2"/>
  <c r="I164" i="2"/>
  <c r="I172" i="2"/>
  <c r="I43" i="2"/>
  <c r="I115" i="2"/>
  <c r="I189" i="2"/>
  <c r="H20" i="1"/>
  <c r="I210" i="2"/>
  <c r="I246" i="2"/>
  <c r="I470" i="2"/>
  <c r="I275" i="2"/>
  <c r="I435" i="2"/>
  <c r="I486" i="2"/>
  <c r="I151" i="2"/>
  <c r="I191" i="2"/>
  <c r="I319" i="2"/>
  <c r="I129" i="2"/>
  <c r="H16" i="1"/>
  <c r="I102" i="2"/>
  <c r="I130" i="2"/>
  <c r="I398" i="2"/>
  <c r="I352" i="2"/>
  <c r="I488" i="2"/>
  <c r="I267" i="2"/>
  <c r="I443" i="2"/>
  <c r="I475" i="2"/>
  <c r="I481" i="2"/>
  <c r="I45" i="2"/>
  <c r="I367" i="2"/>
  <c r="H12" i="1"/>
  <c r="I54" i="2"/>
  <c r="I222" i="2"/>
  <c r="I466" i="2"/>
  <c r="I136" i="2"/>
  <c r="I256" i="2"/>
  <c r="I276" i="2"/>
  <c r="I424" i="2"/>
  <c r="I173" i="2"/>
  <c r="I521" i="2"/>
  <c r="H8" i="1"/>
  <c r="I396" i="2"/>
  <c r="I428" i="2"/>
  <c r="I467" i="2"/>
  <c r="H4" i="1"/>
  <c r="I186" i="2"/>
  <c r="I342" i="2"/>
  <c r="I252" i="2"/>
  <c r="I312" i="2"/>
  <c r="I416" i="2"/>
  <c r="I21" i="2"/>
  <c r="I175" i="2"/>
  <c r="I415" i="2"/>
  <c r="I447" i="2"/>
  <c r="I9" i="2"/>
  <c r="I522" i="2"/>
  <c r="I514" i="2"/>
  <c r="I506" i="2"/>
  <c r="I433" i="2"/>
  <c r="I353" i="2"/>
  <c r="I289" i="2"/>
  <c r="I225" i="2"/>
  <c r="I528" i="2"/>
  <c r="I487" i="2"/>
  <c r="I429" i="2"/>
  <c r="I381" i="2"/>
  <c r="I269" i="2"/>
  <c r="I145" i="2"/>
  <c r="H46" i="1"/>
  <c r="I94" i="2"/>
  <c r="I290" i="2"/>
  <c r="I334" i="2"/>
  <c r="I406" i="2"/>
  <c r="I446" i="2"/>
  <c r="I147" i="2"/>
  <c r="I187" i="2"/>
  <c r="I371" i="2"/>
  <c r="I133" i="2"/>
  <c r="I197" i="2"/>
  <c r="I127" i="2"/>
  <c r="I399" i="2"/>
  <c r="I517" i="2"/>
  <c r="I36" i="2"/>
  <c r="I96" i="2"/>
  <c r="I160" i="2"/>
  <c r="I168" i="2"/>
  <c r="I436" i="2"/>
  <c r="I11" i="2"/>
  <c r="I451" i="2"/>
  <c r="I85" i="2"/>
  <c r="I122" i="2"/>
  <c r="I378" i="2"/>
  <c r="I430" i="2"/>
  <c r="I454" i="2"/>
  <c r="I88" i="2"/>
  <c r="I144" i="2"/>
  <c r="I268" i="2"/>
  <c r="I316" i="2"/>
  <c r="I348" i="2"/>
  <c r="I404" i="2"/>
  <c r="I395" i="2"/>
  <c r="I527" i="2"/>
  <c r="I58" i="2"/>
  <c r="I98" i="2"/>
  <c r="I262" i="2"/>
  <c r="I426" i="2"/>
  <c r="I450" i="2"/>
  <c r="I32" i="2"/>
  <c r="I112" i="2"/>
  <c r="I156" i="2"/>
  <c r="I71" i="2"/>
  <c r="I255" i="2"/>
  <c r="I263" i="2"/>
  <c r="I271" i="2"/>
  <c r="I442" i="2"/>
  <c r="I48" i="2"/>
  <c r="I128" i="2"/>
  <c r="I132" i="2"/>
  <c r="I176" i="2"/>
  <c r="I220" i="2"/>
  <c r="I59" i="2"/>
  <c r="I403" i="2"/>
  <c r="I230" i="2"/>
  <c r="I382" i="2"/>
  <c r="I422" i="2"/>
  <c r="I204" i="2"/>
  <c r="I139" i="2"/>
  <c r="I117" i="2"/>
  <c r="I55" i="2"/>
  <c r="I414" i="2"/>
  <c r="I355" i="2"/>
  <c r="I387" i="2"/>
  <c r="I287" i="2"/>
  <c r="H14" i="1"/>
  <c r="I5" i="2"/>
  <c r="I182" i="2"/>
  <c r="I116" i="2"/>
  <c r="I304" i="2"/>
  <c r="I47" i="2"/>
  <c r="I231" i="2"/>
  <c r="I106" i="2"/>
  <c r="I150" i="2"/>
  <c r="I104" i="2"/>
  <c r="I224" i="2"/>
  <c r="I356" i="2"/>
  <c r="I519" i="2"/>
  <c r="I137" i="2"/>
  <c r="I38" i="2"/>
  <c r="I138" i="2"/>
  <c r="I142" i="2"/>
  <c r="I434" i="2"/>
  <c r="I438" i="2"/>
  <c r="I308" i="2"/>
  <c r="I83" i="2"/>
  <c r="I291" i="2"/>
  <c r="I295" i="2"/>
  <c r="I49" i="2"/>
  <c r="I526" i="2"/>
  <c r="I518" i="2"/>
  <c r="I441" i="2"/>
  <c r="I425" i="2"/>
  <c r="I377" i="2"/>
  <c r="I281" i="2"/>
  <c r="I249" i="2"/>
  <c r="I233" i="2"/>
  <c r="I217" i="2"/>
  <c r="H75" i="1"/>
  <c r="I18" i="2"/>
  <c r="H71" i="1"/>
  <c r="I12" i="2"/>
  <c r="H67" i="1"/>
  <c r="I26" i="2"/>
  <c r="H51" i="1"/>
  <c r="I86" i="2"/>
  <c r="H43" i="1"/>
  <c r="I14" i="2"/>
  <c r="I22" i="2"/>
  <c r="I198" i="2"/>
  <c r="I234" i="2"/>
  <c r="I100" i="2"/>
  <c r="I384" i="2"/>
  <c r="I408" i="2"/>
  <c r="H39" i="1"/>
  <c r="I78" i="2"/>
  <c r="I154" i="2"/>
  <c r="I214" i="2"/>
  <c r="I4" i="2"/>
  <c r="I464" i="2"/>
  <c r="H35" i="1"/>
  <c r="I166" i="2"/>
  <c r="I340" i="2"/>
  <c r="I46" i="2"/>
  <c r="I286" i="2"/>
  <c r="I314" i="2"/>
  <c r="I52" i="2"/>
  <c r="I76" i="2"/>
  <c r="I208" i="2"/>
  <c r="I324" i="2"/>
  <c r="I258" i="2"/>
  <c r="I310" i="2"/>
  <c r="I318" i="2"/>
  <c r="I330" i="2"/>
  <c r="I338" i="2"/>
  <c r="I452" i="2"/>
  <c r="H23" i="1"/>
  <c r="I354" i="2"/>
  <c r="I120" i="2"/>
  <c r="H19" i="1"/>
  <c r="I410" i="2"/>
  <c r="I400" i="2"/>
  <c r="I456" i="2"/>
  <c r="H15" i="1"/>
  <c r="I206" i="2"/>
  <c r="I278" i="2"/>
  <c r="I282" i="2"/>
  <c r="I292" i="2"/>
  <c r="I344" i="2"/>
  <c r="H11" i="1"/>
  <c r="I266" i="2"/>
  <c r="I298" i="2"/>
  <c r="I236" i="2"/>
  <c r="I264" i="2"/>
  <c r="H7" i="1"/>
  <c r="I240" i="2"/>
  <c r="I440" i="2"/>
  <c r="H3" i="1"/>
  <c r="I50" i="2"/>
  <c r="I146" i="2"/>
  <c r="I202" i="2"/>
  <c r="I294" i="2"/>
  <c r="I302" i="2"/>
  <c r="I386" i="2"/>
  <c r="I284" i="2"/>
  <c r="I328" i="2"/>
  <c r="I332" i="2"/>
  <c r="I368" i="2"/>
  <c r="I444" i="2"/>
  <c r="I525" i="2"/>
  <c r="I509" i="2"/>
  <c r="I501" i="2"/>
  <c r="I497" i="2"/>
  <c r="I489" i="2"/>
  <c r="I478" i="2"/>
  <c r="I471" i="2"/>
  <c r="I463" i="2"/>
  <c r="I455" i="2"/>
  <c r="I431" i="2"/>
  <c r="I423" i="2"/>
  <c r="I407" i="2"/>
  <c r="I391" i="2"/>
  <c r="I383" i="2"/>
  <c r="I375" i="2"/>
  <c r="I351" i="2"/>
  <c r="I335" i="2"/>
  <c r="I327" i="2"/>
  <c r="I311" i="2"/>
  <c r="I239" i="2"/>
  <c r="I207" i="2"/>
  <c r="I199" i="2"/>
  <c r="I143" i="2"/>
  <c r="I103" i="2"/>
  <c r="I95" i="2"/>
  <c r="I87" i="2"/>
  <c r="I79" i="2"/>
  <c r="I63" i="2"/>
  <c r="I23" i="2"/>
  <c r="H27" i="1"/>
  <c r="K2" i="1"/>
  <c r="L2" i="1" s="1"/>
  <c r="M2" i="1" s="1"/>
  <c r="I194" i="2"/>
  <c r="I326" i="2"/>
  <c r="I28" i="2"/>
  <c r="I196" i="2"/>
  <c r="K65" i="1"/>
  <c r="L65" i="1" s="1"/>
  <c r="M65" i="1" s="1"/>
  <c r="I30" i="2"/>
  <c r="K61" i="1"/>
  <c r="L61" i="1" s="1"/>
  <c r="M61" i="1" s="1"/>
  <c r="I64" i="2"/>
  <c r="K57" i="1"/>
  <c r="L57" i="1" s="1"/>
  <c r="M57" i="1" s="1"/>
  <c r="I74" i="2"/>
  <c r="K45" i="1"/>
  <c r="L45" i="1" s="1"/>
  <c r="M45" i="1" s="1"/>
  <c r="I162" i="2"/>
  <c r="I170" i="2"/>
  <c r="I226" i="2"/>
  <c r="I250" i="2"/>
  <c r="I366" i="2"/>
  <c r="I474" i="2"/>
  <c r="I192" i="2"/>
  <c r="I376" i="2"/>
  <c r="I432" i="2"/>
  <c r="K41" i="1"/>
  <c r="L41" i="1" s="1"/>
  <c r="M41" i="1" s="1"/>
  <c r="I114" i="2"/>
  <c r="I242" i="2"/>
  <c r="I80" i="2"/>
  <c r="I388" i="2"/>
  <c r="K37" i="1"/>
  <c r="L37" i="1" s="1"/>
  <c r="M37" i="1" s="1"/>
  <c r="I306" i="2"/>
  <c r="I462" i="2"/>
  <c r="I212" i="2"/>
  <c r="I232" i="2"/>
  <c r="I260" i="2"/>
  <c r="I476" i="2"/>
  <c r="K33" i="1"/>
  <c r="L33" i="1" s="1"/>
  <c r="M33" i="1" s="1"/>
  <c r="I126" i="2"/>
  <c r="I190" i="2"/>
  <c r="I274" i="2"/>
  <c r="I322" i="2"/>
  <c r="I272" i="2"/>
  <c r="I460" i="2"/>
  <c r="K29" i="1"/>
  <c r="L29" i="1" s="1"/>
  <c r="M29" i="1" s="1"/>
  <c r="I402" i="2"/>
  <c r="I60" i="2"/>
  <c r="I188" i="2"/>
  <c r="I300" i="2"/>
  <c r="I380" i="2"/>
  <c r="K25" i="1"/>
  <c r="L25" i="1" s="1"/>
  <c r="M25" i="1" s="1"/>
  <c r="I158" i="2"/>
  <c r="I3" i="2"/>
  <c r="I118" i="2"/>
  <c r="I350" i="2"/>
  <c r="I200" i="2"/>
  <c r="I360" i="2"/>
  <c r="I484" i="2"/>
  <c r="I110" i="2"/>
  <c r="I134" i="2"/>
  <c r="I108" i="2"/>
  <c r="I244" i="2"/>
  <c r="I288" i="2"/>
  <c r="I420" i="2"/>
  <c r="I62" i="2"/>
  <c r="I270" i="2"/>
  <c r="I358" i="2"/>
  <c r="I418" i="2"/>
  <c r="I68" i="2"/>
  <c r="I336" i="2"/>
  <c r="I392" i="2"/>
  <c r="I480" i="2"/>
  <c r="I42" i="2"/>
  <c r="I238" i="2"/>
  <c r="I228" i="2"/>
  <c r="I280" i="2"/>
  <c r="I372" i="2"/>
  <c r="I472" i="2"/>
  <c r="H5" i="1"/>
  <c r="I6" i="2"/>
  <c r="I374" i="2"/>
  <c r="I390" i="2"/>
  <c r="I20" i="2"/>
  <c r="I124" i="2"/>
  <c r="I148" i="2"/>
  <c r="I296" i="2"/>
  <c r="I523" i="2"/>
  <c r="I515" i="2"/>
  <c r="I511" i="2"/>
  <c r="I507" i="2"/>
  <c r="I503" i="2"/>
  <c r="I499" i="2"/>
  <c r="I491" i="2"/>
  <c r="I459" i="2"/>
  <c r="I427" i="2"/>
  <c r="I419" i="2"/>
  <c r="I411" i="2"/>
  <c r="I379" i="2"/>
  <c r="I347" i="2"/>
  <c r="I339" i="2"/>
  <c r="I323" i="2"/>
  <c r="I315" i="2"/>
  <c r="I307" i="2"/>
  <c r="I299" i="2"/>
  <c r="I283" i="2"/>
  <c r="I259" i="2"/>
  <c r="I251" i="2"/>
  <c r="I235" i="2"/>
  <c r="I227" i="2"/>
  <c r="I219" i="2"/>
  <c r="I203" i="2"/>
  <c r="I195" i="2"/>
  <c r="I179" i="2"/>
  <c r="I171" i="2"/>
  <c r="I163" i="2"/>
  <c r="I123" i="2"/>
  <c r="I107" i="2"/>
  <c r="I99" i="2"/>
  <c r="I91" i="2"/>
  <c r="I75" i="2"/>
  <c r="I51" i="2"/>
  <c r="I19" i="2"/>
  <c r="J78" i="1"/>
  <c r="H70" i="1"/>
  <c r="H6" i="1"/>
  <c r="L73" i="1"/>
  <c r="M73" i="1" s="1"/>
  <c r="L53" i="1"/>
  <c r="M53" i="1" s="1"/>
  <c r="L49" i="1"/>
  <c r="M49" i="1" s="1"/>
  <c r="H62" i="1"/>
  <c r="H30" i="1"/>
  <c r="H38" i="1"/>
  <c r="L69" i="1"/>
  <c r="M69" i="1" s="1"/>
  <c r="H54" i="1"/>
  <c r="H22" i="1"/>
  <c r="H2" i="1"/>
  <c r="H69" i="1"/>
  <c r="H61" i="1"/>
  <c r="H53" i="1"/>
  <c r="H45" i="1"/>
  <c r="H37" i="1"/>
  <c r="H29" i="1"/>
  <c r="H21" i="1"/>
  <c r="H13" i="1"/>
  <c r="K75" i="1"/>
  <c r="L75" i="1" s="1"/>
  <c r="M75" i="1" s="1"/>
  <c r="K71" i="1"/>
  <c r="L71" i="1" s="1"/>
  <c r="M71" i="1" s="1"/>
  <c r="K67" i="1"/>
  <c r="L67" i="1" s="1"/>
  <c r="M67" i="1" s="1"/>
  <c r="K63" i="1"/>
  <c r="L63" i="1" s="1"/>
  <c r="M63" i="1" s="1"/>
  <c r="K59" i="1"/>
  <c r="L59" i="1" s="1"/>
  <c r="M59" i="1" s="1"/>
  <c r="K55" i="1"/>
  <c r="L55" i="1" s="1"/>
  <c r="M55" i="1" s="1"/>
  <c r="K51" i="1"/>
  <c r="L51" i="1" s="1"/>
  <c r="M51" i="1" s="1"/>
  <c r="K47" i="1"/>
  <c r="L47" i="1" s="1"/>
  <c r="M47" i="1" s="1"/>
  <c r="K43" i="1"/>
  <c r="L43" i="1" s="1"/>
  <c r="M43" i="1" s="1"/>
  <c r="K39" i="1"/>
  <c r="L39" i="1" s="1"/>
  <c r="M39" i="1" s="1"/>
  <c r="K35" i="1"/>
  <c r="L35" i="1" s="1"/>
  <c r="M35" i="1" s="1"/>
  <c r="K31" i="1"/>
  <c r="L31" i="1" s="1"/>
  <c r="M31" i="1" s="1"/>
  <c r="K27" i="1"/>
  <c r="L27" i="1" s="1"/>
  <c r="M27" i="1" s="1"/>
  <c r="K23" i="1"/>
  <c r="L23" i="1" s="1"/>
  <c r="M23" i="1" s="1"/>
  <c r="K19" i="1"/>
  <c r="L19" i="1" s="1"/>
  <c r="M19" i="1" s="1"/>
  <c r="K15" i="1"/>
  <c r="L15" i="1" s="1"/>
  <c r="M15" i="1" s="1"/>
  <c r="K11" i="1"/>
  <c r="L11" i="1" s="1"/>
  <c r="M11" i="1" s="1"/>
  <c r="K7" i="1"/>
  <c r="L7" i="1" s="1"/>
  <c r="M7" i="1" s="1"/>
  <c r="H74" i="1"/>
  <c r="H66" i="1"/>
  <c r="H58" i="1"/>
  <c r="H50" i="1"/>
  <c r="H42" i="1"/>
  <c r="H34" i="1"/>
  <c r="H26" i="1"/>
  <c r="H18" i="1"/>
  <c r="H10" i="1"/>
  <c r="K74" i="1"/>
  <c r="L74" i="1" s="1"/>
  <c r="M74" i="1" s="1"/>
  <c r="K70" i="1"/>
  <c r="L70" i="1" s="1"/>
  <c r="M70" i="1" s="1"/>
  <c r="K66" i="1"/>
  <c r="L66" i="1" s="1"/>
  <c r="M66" i="1" s="1"/>
  <c r="K62" i="1"/>
  <c r="L62" i="1" s="1"/>
  <c r="M62" i="1" s="1"/>
  <c r="K58" i="1"/>
  <c r="L58" i="1" s="1"/>
  <c r="M58" i="1" s="1"/>
  <c r="K54" i="1"/>
  <c r="L54" i="1" s="1"/>
  <c r="M54" i="1" s="1"/>
  <c r="K50" i="1"/>
  <c r="L50" i="1" s="1"/>
  <c r="M50" i="1" s="1"/>
  <c r="K46" i="1"/>
  <c r="L46" i="1" s="1"/>
  <c r="M46" i="1" s="1"/>
  <c r="K42" i="1"/>
  <c r="L42" i="1" s="1"/>
  <c r="M42" i="1" s="1"/>
  <c r="K38" i="1"/>
  <c r="L38" i="1" s="1"/>
  <c r="M38" i="1" s="1"/>
  <c r="K34" i="1"/>
  <c r="L34" i="1" s="1"/>
  <c r="M34" i="1" s="1"/>
  <c r="K30" i="1"/>
  <c r="L30" i="1" s="1"/>
  <c r="M30" i="1" s="1"/>
  <c r="K26" i="1"/>
  <c r="L26" i="1" s="1"/>
  <c r="M26" i="1" s="1"/>
  <c r="K22" i="1"/>
  <c r="L22" i="1" s="1"/>
  <c r="M22" i="1" s="1"/>
  <c r="K18" i="1"/>
  <c r="L18" i="1" s="1"/>
  <c r="M18" i="1" s="1"/>
  <c r="K14" i="1"/>
  <c r="L14" i="1" s="1"/>
  <c r="M14" i="1" s="1"/>
  <c r="K10" i="1"/>
  <c r="L10" i="1" s="1"/>
  <c r="M10" i="1" s="1"/>
  <c r="K6" i="1"/>
  <c r="L6" i="1" s="1"/>
  <c r="M6" i="1" s="1"/>
  <c r="H73" i="1"/>
  <c r="H65" i="1"/>
  <c r="H57" i="1"/>
  <c r="H49" i="1"/>
  <c r="H41" i="1"/>
  <c r="H33" i="1"/>
  <c r="H25" i="1"/>
  <c r="H17" i="1"/>
  <c r="H9" i="1"/>
  <c r="K21" i="1"/>
  <c r="L21" i="1" s="1"/>
  <c r="M21" i="1" s="1"/>
  <c r="K17" i="1"/>
  <c r="L17" i="1" s="1"/>
  <c r="M17" i="1" s="1"/>
  <c r="K13" i="1"/>
  <c r="L13" i="1" s="1"/>
  <c r="M13" i="1" s="1"/>
  <c r="K9" i="1"/>
  <c r="L9" i="1" s="1"/>
  <c r="M9" i="1" s="1"/>
  <c r="K5" i="1"/>
  <c r="L5" i="1" s="1"/>
  <c r="M5" i="1" s="1"/>
  <c r="K76" i="1"/>
  <c r="L76" i="1" s="1"/>
  <c r="M76" i="1" s="1"/>
  <c r="K72" i="1"/>
  <c r="L72" i="1" s="1"/>
  <c r="M72" i="1" s="1"/>
  <c r="K68" i="1"/>
  <c r="L68" i="1" s="1"/>
  <c r="M68" i="1" s="1"/>
  <c r="K64" i="1"/>
  <c r="L64" i="1" s="1"/>
  <c r="M64" i="1" s="1"/>
  <c r="K60" i="1"/>
  <c r="L60" i="1" s="1"/>
  <c r="M60" i="1" s="1"/>
  <c r="K56" i="1"/>
  <c r="L56" i="1" s="1"/>
  <c r="M56" i="1" s="1"/>
  <c r="K52" i="1"/>
  <c r="L52" i="1" s="1"/>
  <c r="M52" i="1" s="1"/>
  <c r="K48" i="1"/>
  <c r="L48" i="1" s="1"/>
  <c r="M48" i="1" s="1"/>
  <c r="K44" i="1"/>
  <c r="L44" i="1" s="1"/>
  <c r="M44" i="1" s="1"/>
  <c r="K40" i="1"/>
  <c r="L40" i="1" s="1"/>
  <c r="M40" i="1" s="1"/>
  <c r="K36" i="1"/>
  <c r="L36" i="1" s="1"/>
  <c r="M36" i="1" s="1"/>
  <c r="K32" i="1"/>
  <c r="L32" i="1" s="1"/>
  <c r="M32" i="1" s="1"/>
  <c r="K28" i="1"/>
  <c r="L28" i="1" s="1"/>
  <c r="M28" i="1" s="1"/>
  <c r="K24" i="1"/>
  <c r="L24" i="1" s="1"/>
  <c r="M24" i="1" s="1"/>
  <c r="K20" i="1"/>
  <c r="L20" i="1" s="1"/>
  <c r="M20" i="1" s="1"/>
  <c r="K16" i="1"/>
  <c r="L16" i="1" s="1"/>
  <c r="M16" i="1" s="1"/>
  <c r="K12" i="1"/>
  <c r="L12" i="1" s="1"/>
  <c r="M12" i="1" s="1"/>
  <c r="K8" i="1"/>
  <c r="L8" i="1" s="1"/>
  <c r="M8" i="1" s="1"/>
  <c r="K3" i="1"/>
  <c r="L3" i="1" s="1"/>
  <c r="M3" i="1" s="1"/>
  <c r="K4" i="1"/>
  <c r="L4" i="1" s="1"/>
  <c r="M4" i="1" s="1"/>
  <c r="E6" i="5"/>
  <c r="M195" i="2" l="1"/>
  <c r="J195" i="2"/>
  <c r="M299" i="2"/>
  <c r="J299" i="2"/>
  <c r="M339" i="2"/>
  <c r="J339" i="2"/>
  <c r="M499" i="2"/>
  <c r="J499" i="2"/>
  <c r="M124" i="2"/>
  <c r="J124" i="2"/>
  <c r="M480" i="2"/>
  <c r="J480" i="2"/>
  <c r="M420" i="2"/>
  <c r="J420" i="2"/>
  <c r="M200" i="2"/>
  <c r="J200" i="2"/>
  <c r="M460" i="2"/>
  <c r="J460" i="2"/>
  <c r="M260" i="2"/>
  <c r="J260" i="2"/>
  <c r="M242" i="2"/>
  <c r="J242" i="2"/>
  <c r="M250" i="2"/>
  <c r="J250" i="2"/>
  <c r="M87" i="2"/>
  <c r="J87" i="2"/>
  <c r="M199" i="2"/>
  <c r="J199" i="2"/>
  <c r="M431" i="2"/>
  <c r="J431" i="2"/>
  <c r="M509" i="2"/>
  <c r="J509" i="2"/>
  <c r="M302" i="2"/>
  <c r="J302" i="2"/>
  <c r="M50" i="2"/>
  <c r="J50" i="2"/>
  <c r="M456" i="2"/>
  <c r="J456" i="2"/>
  <c r="M338" i="2"/>
  <c r="J338" i="2"/>
  <c r="M340" i="2"/>
  <c r="J340" i="2"/>
  <c r="M234" i="2"/>
  <c r="J234" i="2"/>
  <c r="M281" i="2"/>
  <c r="J281" i="2"/>
  <c r="M434" i="2"/>
  <c r="J434" i="2"/>
  <c r="M104" i="2"/>
  <c r="J104" i="2"/>
  <c r="M47" i="2"/>
  <c r="J47" i="2"/>
  <c r="M5" i="2"/>
  <c r="J5" i="2"/>
  <c r="M139" i="2"/>
  <c r="J139" i="2"/>
  <c r="M442" i="2"/>
  <c r="J442" i="2"/>
  <c r="M71" i="2"/>
  <c r="J71" i="2"/>
  <c r="M348" i="2"/>
  <c r="J348" i="2"/>
  <c r="M436" i="2"/>
  <c r="J436" i="2"/>
  <c r="M36" i="2"/>
  <c r="J36" i="2"/>
  <c r="M290" i="2"/>
  <c r="J290" i="2"/>
  <c r="M528" i="2"/>
  <c r="J528" i="2"/>
  <c r="M9" i="2"/>
  <c r="J9" i="2"/>
  <c r="M342" i="2"/>
  <c r="J342" i="2"/>
  <c r="M173" i="2"/>
  <c r="J173" i="2"/>
  <c r="M475" i="2"/>
  <c r="J475" i="2"/>
  <c r="M151" i="2"/>
  <c r="J151" i="2"/>
  <c r="M189" i="2"/>
  <c r="J189" i="2"/>
  <c r="M495" i="2"/>
  <c r="J495" i="2"/>
  <c r="M505" i="2"/>
  <c r="J505" i="2"/>
  <c r="M111" i="2"/>
  <c r="J111" i="2"/>
  <c r="M40" i="2"/>
  <c r="J40" i="2"/>
  <c r="M61" i="2"/>
  <c r="J61" i="2"/>
  <c r="M37" i="2"/>
  <c r="J37" i="2"/>
  <c r="M405" i="2"/>
  <c r="J405" i="2"/>
  <c r="M41" i="2"/>
  <c r="J41" i="2"/>
  <c r="M177" i="2"/>
  <c r="J177" i="2"/>
  <c r="M490" i="2"/>
  <c r="J490" i="2"/>
  <c r="M13" i="2"/>
  <c r="J13" i="2"/>
  <c r="M341" i="2"/>
  <c r="J341" i="2"/>
  <c r="M449" i="2"/>
  <c r="J449" i="2"/>
  <c r="M101" i="2"/>
  <c r="J101" i="2"/>
  <c r="M209" i="2"/>
  <c r="J209" i="2"/>
  <c r="M494" i="2"/>
  <c r="J494" i="2"/>
  <c r="M161" i="2"/>
  <c r="J161" i="2"/>
  <c r="M72" i="2"/>
  <c r="J72" i="2"/>
  <c r="M245" i="2"/>
  <c r="J245" i="2"/>
  <c r="M203" i="2"/>
  <c r="J203" i="2"/>
  <c r="M251" i="2"/>
  <c r="J251" i="2"/>
  <c r="M427" i="2"/>
  <c r="J427" i="2"/>
  <c r="M503" i="2"/>
  <c r="J503" i="2"/>
  <c r="M20" i="2"/>
  <c r="J20" i="2"/>
  <c r="M392" i="2"/>
  <c r="J392" i="2"/>
  <c r="M288" i="2"/>
  <c r="J288" i="2"/>
  <c r="M110" i="2"/>
  <c r="J110" i="2"/>
  <c r="M272" i="2"/>
  <c r="J272" i="2"/>
  <c r="M232" i="2"/>
  <c r="J232" i="2"/>
  <c r="M226" i="2"/>
  <c r="J226" i="2"/>
  <c r="M326" i="2"/>
  <c r="J326" i="2"/>
  <c r="M95" i="2"/>
  <c r="J95" i="2"/>
  <c r="M207" i="2"/>
  <c r="J207" i="2"/>
  <c r="M455" i="2"/>
  <c r="J455" i="2"/>
  <c r="M525" i="2"/>
  <c r="J525" i="2"/>
  <c r="M294" i="2"/>
  <c r="J294" i="2"/>
  <c r="M278" i="2"/>
  <c r="J278" i="2"/>
  <c r="M354" i="2"/>
  <c r="J354" i="2"/>
  <c r="M324" i="2"/>
  <c r="J324" i="2"/>
  <c r="M166" i="2"/>
  <c r="J166" i="2"/>
  <c r="M408" i="2"/>
  <c r="J408" i="2"/>
  <c r="M86" i="2"/>
  <c r="J86" i="2"/>
  <c r="M217" i="2"/>
  <c r="J217" i="2"/>
  <c r="M377" i="2"/>
  <c r="J377" i="2"/>
  <c r="M83" i="2"/>
  <c r="J83" i="2"/>
  <c r="M142" i="2"/>
  <c r="J142" i="2"/>
  <c r="M150" i="2"/>
  <c r="J150" i="2"/>
  <c r="M304" i="2"/>
  <c r="J304" i="2"/>
  <c r="M403" i="2"/>
  <c r="J403" i="2"/>
  <c r="M132" i="2"/>
  <c r="J132" i="2"/>
  <c r="M527" i="2"/>
  <c r="J527" i="2"/>
  <c r="M316" i="2"/>
  <c r="J316" i="2"/>
  <c r="M517" i="2"/>
  <c r="J517" i="2"/>
  <c r="M133" i="2"/>
  <c r="J133" i="2"/>
  <c r="M381" i="2"/>
  <c r="J381" i="2"/>
  <c r="M225" i="2"/>
  <c r="J225" i="2"/>
  <c r="M447" i="2"/>
  <c r="J447" i="2"/>
  <c r="M186" i="2"/>
  <c r="J186" i="2"/>
  <c r="M424" i="2"/>
  <c r="J424" i="2"/>
  <c r="M367" i="2"/>
  <c r="J367" i="2"/>
  <c r="M398" i="2"/>
  <c r="J398" i="2"/>
  <c r="M129" i="2"/>
  <c r="J129" i="2"/>
  <c r="M246" i="2"/>
  <c r="J246" i="2"/>
  <c r="M513" i="2"/>
  <c r="J513" i="2"/>
  <c r="M218" i="2"/>
  <c r="J218" i="2"/>
  <c r="M8" i="2"/>
  <c r="J8" i="2"/>
  <c r="M7" i="2"/>
  <c r="J7" i="2"/>
  <c r="M331" i="2"/>
  <c r="J331" i="2"/>
  <c r="M155" i="2"/>
  <c r="J155" i="2"/>
  <c r="M81" i="2"/>
  <c r="J81" i="2"/>
  <c r="M25" i="2"/>
  <c r="J25" i="2"/>
  <c r="M169" i="2"/>
  <c r="J169" i="2"/>
  <c r="M421" i="2"/>
  <c r="J421" i="2"/>
  <c r="M69" i="2"/>
  <c r="J69" i="2"/>
  <c r="M201" i="2"/>
  <c r="J201" i="2"/>
  <c r="M409" i="2"/>
  <c r="J409" i="2"/>
  <c r="M53" i="2"/>
  <c r="J53" i="2"/>
  <c r="M181" i="2"/>
  <c r="J181" i="2"/>
  <c r="M465" i="2"/>
  <c r="J465" i="2"/>
  <c r="M29" i="2"/>
  <c r="J29" i="2"/>
  <c r="M329" i="2"/>
  <c r="J329" i="2"/>
  <c r="M504" i="2"/>
  <c r="J504" i="2"/>
  <c r="M453" i="2"/>
  <c r="J453" i="2"/>
  <c r="M33" i="2"/>
  <c r="J33" i="2"/>
  <c r="M159" i="2"/>
  <c r="J159" i="2"/>
  <c r="M99" i="2"/>
  <c r="J99" i="2"/>
  <c r="M219" i="2"/>
  <c r="J219" i="2"/>
  <c r="M315" i="2"/>
  <c r="J315" i="2"/>
  <c r="M459" i="2"/>
  <c r="J459" i="2"/>
  <c r="M296" i="2"/>
  <c r="J296" i="2"/>
  <c r="M472" i="2"/>
  <c r="J472" i="2"/>
  <c r="M238" i="2"/>
  <c r="J238" i="2"/>
  <c r="M336" i="2"/>
  <c r="J336" i="2"/>
  <c r="M270" i="2"/>
  <c r="J270" i="2"/>
  <c r="M244" i="2"/>
  <c r="J244" i="2"/>
  <c r="M484" i="2"/>
  <c r="J484" i="2"/>
  <c r="M118" i="2"/>
  <c r="J118" i="2"/>
  <c r="M380" i="2"/>
  <c r="J380" i="2"/>
  <c r="M402" i="2"/>
  <c r="J402" i="2"/>
  <c r="M322" i="2"/>
  <c r="J322" i="2"/>
  <c r="M212" i="2"/>
  <c r="J212" i="2"/>
  <c r="M388" i="2"/>
  <c r="J388" i="2"/>
  <c r="M474" i="2"/>
  <c r="J474" i="2"/>
  <c r="M170" i="2"/>
  <c r="J170" i="2"/>
  <c r="M194" i="2"/>
  <c r="J194" i="2"/>
  <c r="M63" i="2"/>
  <c r="J63" i="2"/>
  <c r="M103" i="2"/>
  <c r="J103" i="2"/>
  <c r="M239" i="2"/>
  <c r="J239" i="2"/>
  <c r="M351" i="2"/>
  <c r="J351" i="2"/>
  <c r="M407" i="2"/>
  <c r="J407" i="2"/>
  <c r="M463" i="2"/>
  <c r="J463" i="2"/>
  <c r="M497" i="2"/>
  <c r="J497" i="2"/>
  <c r="M444" i="2"/>
  <c r="J444" i="2"/>
  <c r="M284" i="2"/>
  <c r="J284" i="2"/>
  <c r="M202" i="2"/>
  <c r="J202" i="2"/>
  <c r="M440" i="2"/>
  <c r="J440" i="2"/>
  <c r="M236" i="2"/>
  <c r="J236" i="2"/>
  <c r="M344" i="2"/>
  <c r="J344" i="2"/>
  <c r="M206" i="2"/>
  <c r="J206" i="2"/>
  <c r="M410" i="2"/>
  <c r="J410" i="2"/>
  <c r="M318" i="2"/>
  <c r="J318" i="2"/>
  <c r="M208" i="2"/>
  <c r="J208" i="2"/>
  <c r="M286" i="2"/>
  <c r="J286" i="2"/>
  <c r="M154" i="2"/>
  <c r="J154" i="2"/>
  <c r="M384" i="2"/>
  <c r="J384" i="2"/>
  <c r="M22" i="2"/>
  <c r="J22" i="2"/>
  <c r="M233" i="2"/>
  <c r="J233" i="2"/>
  <c r="M425" i="2"/>
  <c r="J425" i="2"/>
  <c r="M49" i="2"/>
  <c r="J49" i="2"/>
  <c r="M308" i="2"/>
  <c r="J308" i="2"/>
  <c r="M138" i="2"/>
  <c r="J138" i="2"/>
  <c r="M356" i="2"/>
  <c r="J356" i="2"/>
  <c r="M106" i="2"/>
  <c r="J106" i="2"/>
  <c r="M116" i="2"/>
  <c r="J116" i="2"/>
  <c r="M287" i="2"/>
  <c r="J287" i="2"/>
  <c r="M55" i="2"/>
  <c r="J55" i="2"/>
  <c r="M422" i="2"/>
  <c r="J422" i="2"/>
  <c r="M59" i="2"/>
  <c r="J59" i="2"/>
  <c r="M128" i="2"/>
  <c r="J128" i="2"/>
  <c r="M263" i="2"/>
  <c r="J263" i="2"/>
  <c r="M112" i="2"/>
  <c r="J112" i="2"/>
  <c r="M262" i="2"/>
  <c r="J262" i="2"/>
  <c r="M395" i="2"/>
  <c r="J395" i="2"/>
  <c r="M268" i="2"/>
  <c r="J268" i="2"/>
  <c r="M430" i="2"/>
  <c r="J430" i="2"/>
  <c r="M451" i="2"/>
  <c r="J451" i="2"/>
  <c r="M160" i="2"/>
  <c r="J160" i="2"/>
  <c r="M399" i="2"/>
  <c r="J399" i="2"/>
  <c r="M371" i="2"/>
  <c r="J371" i="2"/>
  <c r="M406" i="2"/>
  <c r="J406" i="2"/>
  <c r="M429" i="2"/>
  <c r="J429" i="2"/>
  <c r="M289" i="2"/>
  <c r="J289" i="2"/>
  <c r="M514" i="2"/>
  <c r="J514" i="2"/>
  <c r="M415" i="2"/>
  <c r="J415" i="2"/>
  <c r="M312" i="2"/>
  <c r="J312" i="2"/>
  <c r="M276" i="2"/>
  <c r="J276" i="2"/>
  <c r="M222" i="2"/>
  <c r="J222" i="2"/>
  <c r="M45" i="2"/>
  <c r="J45" i="2"/>
  <c r="M267" i="2"/>
  <c r="J267" i="2"/>
  <c r="M130" i="2"/>
  <c r="J130" i="2"/>
  <c r="M319" i="2"/>
  <c r="J319" i="2"/>
  <c r="M435" i="2"/>
  <c r="J435" i="2"/>
  <c r="M210" i="2"/>
  <c r="J210" i="2"/>
  <c r="M43" i="2"/>
  <c r="J43" i="2"/>
  <c r="M16" i="2"/>
  <c r="J16" i="2"/>
  <c r="M493" i="2"/>
  <c r="J493" i="2"/>
  <c r="M412" i="2"/>
  <c r="J412" i="2"/>
  <c r="M44" i="2"/>
  <c r="J44" i="2"/>
  <c r="M174" i="2"/>
  <c r="J174" i="2"/>
  <c r="M362" i="2"/>
  <c r="J362" i="2"/>
  <c r="M17" i="2"/>
  <c r="J17" i="2"/>
  <c r="M211" i="2"/>
  <c r="J211" i="2"/>
  <c r="M184" i="2"/>
  <c r="J184" i="2"/>
  <c r="M243" i="2"/>
  <c r="J243" i="2"/>
  <c r="M458" i="2"/>
  <c r="J458" i="2"/>
  <c r="M65" i="2"/>
  <c r="J65" i="2"/>
  <c r="M313" i="2"/>
  <c r="J313" i="2"/>
  <c r="M457" i="2"/>
  <c r="J457" i="2"/>
  <c r="M520" i="2"/>
  <c r="J520" i="2"/>
  <c r="M109" i="2"/>
  <c r="J109" i="2"/>
  <c r="M253" i="2"/>
  <c r="J253" i="2"/>
  <c r="M337" i="2"/>
  <c r="J337" i="2"/>
  <c r="M461" i="2"/>
  <c r="J461" i="2"/>
  <c r="M510" i="2"/>
  <c r="J510" i="2"/>
  <c r="M73" i="2"/>
  <c r="J73" i="2"/>
  <c r="M205" i="2"/>
  <c r="J205" i="2"/>
  <c r="M301" i="2"/>
  <c r="J301" i="2"/>
  <c r="M393" i="2"/>
  <c r="J393" i="2"/>
  <c r="M479" i="2"/>
  <c r="J479" i="2"/>
  <c r="M57" i="2"/>
  <c r="J57" i="2"/>
  <c r="M157" i="2"/>
  <c r="J157" i="2"/>
  <c r="M261" i="2"/>
  <c r="J261" i="2"/>
  <c r="M345" i="2"/>
  <c r="J345" i="2"/>
  <c r="M469" i="2"/>
  <c r="J469" i="2"/>
  <c r="M516" i="2"/>
  <c r="J516" i="2"/>
  <c r="M498" i="2"/>
  <c r="J498" i="2"/>
  <c r="M321" i="2"/>
  <c r="J321" i="2"/>
  <c r="M31" i="2"/>
  <c r="J31" i="2"/>
  <c r="M492" i="2"/>
  <c r="J492" i="2"/>
  <c r="M165" i="2"/>
  <c r="J165" i="2"/>
  <c r="M279" i="2"/>
  <c r="J279" i="2"/>
  <c r="M75" i="2"/>
  <c r="J75" i="2"/>
  <c r="M123" i="2"/>
  <c r="J123" i="2"/>
  <c r="M235" i="2"/>
  <c r="J235" i="2"/>
  <c r="M419" i="2"/>
  <c r="J419" i="2"/>
  <c r="M515" i="2"/>
  <c r="J515" i="2"/>
  <c r="M6" i="2"/>
  <c r="J6" i="2"/>
  <c r="M280" i="2"/>
  <c r="J280" i="2"/>
  <c r="M418" i="2"/>
  <c r="J418" i="2"/>
  <c r="M134" i="2"/>
  <c r="J134" i="2"/>
  <c r="M158" i="2"/>
  <c r="J158" i="2"/>
  <c r="M188" i="2"/>
  <c r="J188" i="2"/>
  <c r="M190" i="2"/>
  <c r="J190" i="2"/>
  <c r="M306" i="2"/>
  <c r="J306" i="2"/>
  <c r="M376" i="2"/>
  <c r="J376" i="2"/>
  <c r="M28" i="2"/>
  <c r="J28" i="2"/>
  <c r="M327" i="2"/>
  <c r="J327" i="2"/>
  <c r="M383" i="2"/>
  <c r="J383" i="2"/>
  <c r="M478" i="2"/>
  <c r="J478" i="2"/>
  <c r="M332" i="2"/>
  <c r="J332" i="2"/>
  <c r="M266" i="2"/>
  <c r="J266" i="2"/>
  <c r="M282" i="2"/>
  <c r="J282" i="2"/>
  <c r="M120" i="2"/>
  <c r="J120" i="2"/>
  <c r="M258" i="2"/>
  <c r="J258" i="2"/>
  <c r="M52" i="2"/>
  <c r="J52" i="2"/>
  <c r="M4" i="2"/>
  <c r="J4" i="2"/>
  <c r="M518" i="2"/>
  <c r="J518" i="2"/>
  <c r="M291" i="2"/>
  <c r="J291" i="2"/>
  <c r="M137" i="2"/>
  <c r="J137" i="2"/>
  <c r="M355" i="2"/>
  <c r="J355" i="2"/>
  <c r="M230" i="2"/>
  <c r="J230" i="2"/>
  <c r="M176" i="2"/>
  <c r="J176" i="2"/>
  <c r="M450" i="2"/>
  <c r="J450" i="2"/>
  <c r="M58" i="2"/>
  <c r="J58" i="2"/>
  <c r="M88" i="2"/>
  <c r="J88" i="2"/>
  <c r="M122" i="2"/>
  <c r="J122" i="2"/>
  <c r="M197" i="2"/>
  <c r="J197" i="2"/>
  <c r="M147" i="2"/>
  <c r="J147" i="2"/>
  <c r="M269" i="2"/>
  <c r="J269" i="2"/>
  <c r="M433" i="2"/>
  <c r="J433" i="2"/>
  <c r="M21" i="2"/>
  <c r="J21" i="2"/>
  <c r="M428" i="2"/>
  <c r="J428" i="2"/>
  <c r="M136" i="2"/>
  <c r="J136" i="2"/>
  <c r="M352" i="2"/>
  <c r="J352" i="2"/>
  <c r="M470" i="2"/>
  <c r="J470" i="2"/>
  <c r="M164" i="2"/>
  <c r="J164" i="2"/>
  <c r="M320" i="2"/>
  <c r="J320" i="2"/>
  <c r="M346" i="2"/>
  <c r="J346" i="2"/>
  <c r="M448" i="2"/>
  <c r="J448" i="2"/>
  <c r="M180" i="2"/>
  <c r="J180" i="2"/>
  <c r="M105" i="2"/>
  <c r="J105" i="2"/>
  <c r="M496" i="2"/>
  <c r="J496" i="2"/>
  <c r="M297" i="2"/>
  <c r="J297" i="2"/>
  <c r="M389" i="2"/>
  <c r="J389" i="2"/>
  <c r="M113" i="2"/>
  <c r="J113" i="2"/>
  <c r="M257" i="2"/>
  <c r="J257" i="2"/>
  <c r="M512" i="2"/>
  <c r="J512" i="2"/>
  <c r="M305" i="2"/>
  <c r="J305" i="2"/>
  <c r="M401" i="2"/>
  <c r="J401" i="2"/>
  <c r="M385" i="2"/>
  <c r="J385" i="2"/>
  <c r="M373" i="2"/>
  <c r="J373" i="2"/>
  <c r="M91" i="2"/>
  <c r="J91" i="2"/>
  <c r="M163" i="2"/>
  <c r="J163" i="2"/>
  <c r="M307" i="2"/>
  <c r="J307" i="2"/>
  <c r="M347" i="2"/>
  <c r="J347" i="2"/>
  <c r="M523" i="2"/>
  <c r="J523" i="2"/>
  <c r="M228" i="2"/>
  <c r="J228" i="2"/>
  <c r="M358" i="2"/>
  <c r="J358" i="2"/>
  <c r="M350" i="2"/>
  <c r="J350" i="2"/>
  <c r="M60" i="2"/>
  <c r="J60" i="2"/>
  <c r="M126" i="2"/>
  <c r="J126" i="2"/>
  <c r="M114" i="2"/>
  <c r="J114" i="2"/>
  <c r="M192" i="2"/>
  <c r="J192" i="2"/>
  <c r="M74" i="2"/>
  <c r="J74" i="2"/>
  <c r="M30" i="2"/>
  <c r="J30" i="2"/>
  <c r="M23" i="2"/>
  <c r="J23" i="2"/>
  <c r="M335" i="2"/>
  <c r="J335" i="2"/>
  <c r="M391" i="2"/>
  <c r="J391" i="2"/>
  <c r="M489" i="2"/>
  <c r="J489" i="2"/>
  <c r="M328" i="2"/>
  <c r="J328" i="2"/>
  <c r="M264" i="2"/>
  <c r="J264" i="2"/>
  <c r="M400" i="2"/>
  <c r="J400" i="2"/>
  <c r="M330" i="2"/>
  <c r="J330" i="2"/>
  <c r="M314" i="2"/>
  <c r="J314" i="2"/>
  <c r="M214" i="2"/>
  <c r="J214" i="2"/>
  <c r="M198" i="2"/>
  <c r="J198" i="2"/>
  <c r="M12" i="2"/>
  <c r="J12" i="2"/>
  <c r="M526" i="2"/>
  <c r="J526" i="2"/>
  <c r="M519" i="2"/>
  <c r="J519" i="2"/>
  <c r="M414" i="2"/>
  <c r="J414" i="2"/>
  <c r="M204" i="2"/>
  <c r="J204" i="2"/>
  <c r="M271" i="2"/>
  <c r="J271" i="2"/>
  <c r="M156" i="2"/>
  <c r="J156" i="2"/>
  <c r="M426" i="2"/>
  <c r="J426" i="2"/>
  <c r="M454" i="2"/>
  <c r="J454" i="2"/>
  <c r="M85" i="2"/>
  <c r="J85" i="2"/>
  <c r="M168" i="2"/>
  <c r="J168" i="2"/>
  <c r="M446" i="2"/>
  <c r="J446" i="2"/>
  <c r="M94" i="2"/>
  <c r="J94" i="2"/>
  <c r="M506" i="2"/>
  <c r="J506" i="2"/>
  <c r="M416" i="2"/>
  <c r="J416" i="2"/>
  <c r="M396" i="2"/>
  <c r="J396" i="2"/>
  <c r="M466" i="2"/>
  <c r="J466" i="2"/>
  <c r="M443" i="2"/>
  <c r="J443" i="2"/>
  <c r="M486" i="2"/>
  <c r="J486" i="2"/>
  <c r="M115" i="2"/>
  <c r="J115" i="2"/>
  <c r="M152" i="2"/>
  <c r="J152" i="2"/>
  <c r="M363" i="2"/>
  <c r="J363" i="2"/>
  <c r="M56" i="2"/>
  <c r="J56" i="2"/>
  <c r="M121" i="2"/>
  <c r="J121" i="2"/>
  <c r="M216" i="2"/>
  <c r="J216" i="2"/>
  <c r="M24" i="2"/>
  <c r="J24" i="2"/>
  <c r="M66" i="2"/>
  <c r="J66" i="2"/>
  <c r="M92" i="2"/>
  <c r="J92" i="2"/>
  <c r="M34" i="2"/>
  <c r="J34" i="2"/>
  <c r="M265" i="2"/>
  <c r="J265" i="2"/>
  <c r="M508" i="2"/>
  <c r="J508" i="2"/>
  <c r="M317" i="2"/>
  <c r="J317" i="2"/>
  <c r="M500" i="2"/>
  <c r="J500" i="2"/>
  <c r="M277" i="2"/>
  <c r="J277" i="2"/>
  <c r="M365" i="2"/>
  <c r="J365" i="2"/>
  <c r="M125" i="2"/>
  <c r="J125" i="2"/>
  <c r="M241" i="2"/>
  <c r="J241" i="2"/>
  <c r="M417" i="2"/>
  <c r="J417" i="2"/>
  <c r="M349" i="2"/>
  <c r="J349" i="2"/>
  <c r="M35" i="2"/>
  <c r="J35" i="2"/>
  <c r="M293" i="2"/>
  <c r="J293" i="2"/>
  <c r="M19" i="2"/>
  <c r="J19" i="2"/>
  <c r="M171" i="2"/>
  <c r="J171" i="2"/>
  <c r="M259" i="2"/>
  <c r="J259" i="2"/>
  <c r="M379" i="2"/>
  <c r="J379" i="2"/>
  <c r="M507" i="2"/>
  <c r="J507" i="2"/>
  <c r="M390" i="2"/>
  <c r="J390" i="2"/>
  <c r="M51" i="2"/>
  <c r="J51" i="2"/>
  <c r="M107" i="2"/>
  <c r="J107" i="2"/>
  <c r="M179" i="2"/>
  <c r="J179" i="2"/>
  <c r="M227" i="2"/>
  <c r="J227" i="2"/>
  <c r="M283" i="2"/>
  <c r="J283" i="2"/>
  <c r="M323" i="2"/>
  <c r="J323" i="2"/>
  <c r="M411" i="2"/>
  <c r="J411" i="2"/>
  <c r="M491" i="2"/>
  <c r="J491" i="2"/>
  <c r="M511" i="2"/>
  <c r="J511" i="2"/>
  <c r="M148" i="2"/>
  <c r="J148" i="2"/>
  <c r="M374" i="2"/>
  <c r="J374" i="2"/>
  <c r="M372" i="2"/>
  <c r="J372" i="2"/>
  <c r="M42" i="2"/>
  <c r="J42" i="2"/>
  <c r="M68" i="2"/>
  <c r="J68" i="2"/>
  <c r="M62" i="2"/>
  <c r="J62" i="2"/>
  <c r="M108" i="2"/>
  <c r="J108" i="2"/>
  <c r="M360" i="2"/>
  <c r="J360" i="2"/>
  <c r="M3" i="2"/>
  <c r="J3" i="2"/>
  <c r="M300" i="2"/>
  <c r="J300" i="2"/>
  <c r="M274" i="2"/>
  <c r="J274" i="2"/>
  <c r="M476" i="2"/>
  <c r="J476" i="2"/>
  <c r="M462" i="2"/>
  <c r="J462" i="2"/>
  <c r="M80" i="2"/>
  <c r="J80" i="2"/>
  <c r="M432" i="2"/>
  <c r="J432" i="2"/>
  <c r="M366" i="2"/>
  <c r="J366" i="2"/>
  <c r="M162" i="2"/>
  <c r="J162" i="2"/>
  <c r="M64" i="2"/>
  <c r="J64" i="2"/>
  <c r="M196" i="2"/>
  <c r="J196" i="2"/>
  <c r="M79" i="2"/>
  <c r="J79" i="2"/>
  <c r="M143" i="2"/>
  <c r="J143" i="2"/>
  <c r="M311" i="2"/>
  <c r="J311" i="2"/>
  <c r="M375" i="2"/>
  <c r="J375" i="2"/>
  <c r="M423" i="2"/>
  <c r="J423" i="2"/>
  <c r="M471" i="2"/>
  <c r="J471" i="2"/>
  <c r="M501" i="2"/>
  <c r="J501" i="2"/>
  <c r="M368" i="2"/>
  <c r="J368" i="2"/>
  <c r="M386" i="2"/>
  <c r="J386" i="2"/>
  <c r="M146" i="2"/>
  <c r="J146" i="2"/>
  <c r="M240" i="2"/>
  <c r="J240" i="2"/>
  <c r="M298" i="2"/>
  <c r="J298" i="2"/>
  <c r="M292" i="2"/>
  <c r="J292" i="2"/>
  <c r="M452" i="2"/>
  <c r="J452" i="2"/>
  <c r="M310" i="2"/>
  <c r="J310" i="2"/>
  <c r="M76" i="2"/>
  <c r="J76" i="2"/>
  <c r="M46" i="2"/>
  <c r="J46" i="2"/>
  <c r="M464" i="2"/>
  <c r="J464" i="2"/>
  <c r="M78" i="2"/>
  <c r="J78" i="2"/>
  <c r="M100" i="2"/>
  <c r="J100" i="2"/>
  <c r="M14" i="2"/>
  <c r="J14" i="2"/>
  <c r="M26" i="2"/>
  <c r="J26" i="2"/>
  <c r="M18" i="2"/>
  <c r="J18" i="2"/>
  <c r="M249" i="2"/>
  <c r="J249" i="2"/>
  <c r="M441" i="2"/>
  <c r="J441" i="2"/>
  <c r="M295" i="2"/>
  <c r="J295" i="2"/>
  <c r="M438" i="2"/>
  <c r="J438" i="2"/>
  <c r="M38" i="2"/>
  <c r="J38" i="2"/>
  <c r="M224" i="2"/>
  <c r="J224" i="2"/>
  <c r="M231" i="2"/>
  <c r="J231" i="2"/>
  <c r="M182" i="2"/>
  <c r="J182" i="2"/>
  <c r="M387" i="2"/>
  <c r="J387" i="2"/>
  <c r="M117" i="2"/>
  <c r="J117" i="2"/>
  <c r="M382" i="2"/>
  <c r="J382" i="2"/>
  <c r="M220" i="2"/>
  <c r="J220" i="2"/>
  <c r="M48" i="2"/>
  <c r="J48" i="2"/>
  <c r="M255" i="2"/>
  <c r="J255" i="2"/>
  <c r="M32" i="2"/>
  <c r="J32" i="2"/>
  <c r="M98" i="2"/>
  <c r="J98" i="2"/>
  <c r="M404" i="2"/>
  <c r="J404" i="2"/>
  <c r="M144" i="2"/>
  <c r="J144" i="2"/>
  <c r="M378" i="2"/>
  <c r="J378" i="2"/>
  <c r="M11" i="2"/>
  <c r="J11" i="2"/>
  <c r="M96" i="2"/>
  <c r="J96" i="2"/>
  <c r="M127" i="2"/>
  <c r="J127" i="2"/>
  <c r="M187" i="2"/>
  <c r="J187" i="2"/>
  <c r="M334" i="2"/>
  <c r="J334" i="2"/>
  <c r="M145" i="2"/>
  <c r="J145" i="2"/>
  <c r="M487" i="2"/>
  <c r="J487" i="2"/>
  <c r="M353" i="2"/>
  <c r="J353" i="2"/>
  <c r="M522" i="2"/>
  <c r="J522" i="2"/>
  <c r="M175" i="2"/>
  <c r="J175" i="2"/>
  <c r="M252" i="2"/>
  <c r="J252" i="2"/>
  <c r="M467" i="2"/>
  <c r="J467" i="2"/>
  <c r="M521" i="2"/>
  <c r="J521" i="2"/>
  <c r="M256" i="2"/>
  <c r="J256" i="2"/>
  <c r="M54" i="2"/>
  <c r="J54" i="2"/>
  <c r="M481" i="2"/>
  <c r="J481" i="2"/>
  <c r="M488" i="2"/>
  <c r="J488" i="2"/>
  <c r="M102" i="2"/>
  <c r="J102" i="2"/>
  <c r="M191" i="2"/>
  <c r="J191" i="2"/>
  <c r="M275" i="2"/>
  <c r="J275" i="2"/>
  <c r="M172" i="2"/>
  <c r="J172" i="2"/>
  <c r="M254" i="2"/>
  <c r="J254" i="2"/>
  <c r="M343" i="2"/>
  <c r="J343" i="2"/>
  <c r="M364" i="2"/>
  <c r="J364" i="2"/>
  <c r="M370" i="2"/>
  <c r="J370" i="2"/>
  <c r="M178" i="2"/>
  <c r="J178" i="2"/>
  <c r="M483" i="2"/>
  <c r="J483" i="2"/>
  <c r="M468" i="2"/>
  <c r="J468" i="2"/>
  <c r="M140" i="2"/>
  <c r="J140" i="2"/>
  <c r="M439" i="2"/>
  <c r="J439" i="2"/>
  <c r="M131" i="2"/>
  <c r="J131" i="2"/>
  <c r="M39" i="2"/>
  <c r="J39" i="2"/>
  <c r="M394" i="2"/>
  <c r="J394" i="2"/>
  <c r="M84" i="2"/>
  <c r="J84" i="2"/>
  <c r="M70" i="2"/>
  <c r="J70" i="2"/>
  <c r="M27" i="2"/>
  <c r="J27" i="2"/>
  <c r="M2" i="2"/>
  <c r="J2" i="2"/>
  <c r="M89" i="2"/>
  <c r="J89" i="2"/>
  <c r="M333" i="2"/>
  <c r="J333" i="2"/>
  <c r="M485" i="2"/>
  <c r="J485" i="2"/>
  <c r="M149" i="2"/>
  <c r="J149" i="2"/>
  <c r="M273" i="2"/>
  <c r="J273" i="2"/>
  <c r="M361" i="2"/>
  <c r="J361" i="2"/>
  <c r="M477" i="2"/>
  <c r="J477" i="2"/>
  <c r="M524" i="2"/>
  <c r="J524" i="2"/>
  <c r="M97" i="2"/>
  <c r="J97" i="2"/>
  <c r="M237" i="2"/>
  <c r="J237" i="2"/>
  <c r="M325" i="2"/>
  <c r="J325" i="2"/>
  <c r="M413" i="2"/>
  <c r="J413" i="2"/>
  <c r="M502" i="2"/>
  <c r="J502" i="2"/>
  <c r="M77" i="2"/>
  <c r="J77" i="2"/>
  <c r="M185" i="2"/>
  <c r="J185" i="2"/>
  <c r="M285" i="2"/>
  <c r="J285" i="2"/>
  <c r="M369" i="2"/>
  <c r="J369" i="2"/>
  <c r="M482" i="2"/>
  <c r="J482" i="2"/>
  <c r="M445" i="2"/>
  <c r="J445" i="2"/>
  <c r="M397" i="2"/>
  <c r="J397" i="2"/>
  <c r="M82" i="2"/>
  <c r="J82" i="2"/>
  <c r="M10" i="2"/>
  <c r="J10" i="2"/>
  <c r="M473" i="2"/>
  <c r="J473" i="2"/>
  <c r="M213" i="2"/>
  <c r="J213" i="2"/>
  <c r="M437" i="2"/>
  <c r="J437" i="2"/>
  <c r="L78" i="1"/>
  <c r="K7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<sst xmlns="http://schemas.openxmlformats.org/spreadsheetml/2006/main" count="1985" uniqueCount="222">
  <si>
    <t>ProductID</t>
  </si>
  <si>
    <t>ProductName</t>
  </si>
  <si>
    <t>Category</t>
  </si>
  <si>
    <t>BuyPrice</t>
  </si>
  <si>
    <t>SellPrice</t>
  </si>
  <si>
    <t>PROD01</t>
  </si>
  <si>
    <t>PROD02</t>
  </si>
  <si>
    <t>PROD03</t>
  </si>
  <si>
    <t>PROD04</t>
  </si>
  <si>
    <t>PROD05</t>
  </si>
  <si>
    <t>PROD06</t>
  </si>
  <si>
    <t>PROD07</t>
  </si>
  <si>
    <t>PROD08</t>
  </si>
  <si>
    <t>PROD09</t>
  </si>
  <si>
    <t>PROD10</t>
  </si>
  <si>
    <t>PROD11</t>
  </si>
  <si>
    <t>PROD12</t>
  </si>
  <si>
    <t>PROD13</t>
  </si>
  <si>
    <t>PROD14</t>
  </si>
  <si>
    <t>PROD15</t>
  </si>
  <si>
    <t>PROD16</t>
  </si>
  <si>
    <t>PROD17</t>
  </si>
  <si>
    <t>PROD18</t>
  </si>
  <si>
    <t>PROD19</t>
  </si>
  <si>
    <t>PROD20</t>
  </si>
  <si>
    <t>PROD21</t>
  </si>
  <si>
    <t>PROD22</t>
  </si>
  <si>
    <t>PROD23</t>
  </si>
  <si>
    <t>PROD24</t>
  </si>
  <si>
    <t>PROD25</t>
  </si>
  <si>
    <t>PROD26</t>
  </si>
  <si>
    <t>PROD27</t>
  </si>
  <si>
    <t>PROD28</t>
  </si>
  <si>
    <t>PROD29</t>
  </si>
  <si>
    <t>PROD30</t>
  </si>
  <si>
    <t>PROD31</t>
  </si>
  <si>
    <t>PROD32</t>
  </si>
  <si>
    <t>PROD33</t>
  </si>
  <si>
    <t>PROD34</t>
  </si>
  <si>
    <t>PROD35</t>
  </si>
  <si>
    <t>PROD36</t>
  </si>
  <si>
    <t>PROD37</t>
  </si>
  <si>
    <t>PROD38</t>
  </si>
  <si>
    <t>PROD39</t>
  </si>
  <si>
    <t>PROD40</t>
  </si>
  <si>
    <t>PROD41</t>
  </si>
  <si>
    <t>PROD42</t>
  </si>
  <si>
    <t>PROD43</t>
  </si>
  <si>
    <t>PROD44</t>
  </si>
  <si>
    <t>PROD45</t>
  </si>
  <si>
    <t>PROD46</t>
  </si>
  <si>
    <t>PROD47</t>
  </si>
  <si>
    <t>PROD48</t>
  </si>
  <si>
    <t>PROD49</t>
  </si>
  <si>
    <t>PROD50</t>
  </si>
  <si>
    <t>StockQuantity</t>
  </si>
  <si>
    <t>Smartphone</t>
  </si>
  <si>
    <t>Electronics</t>
  </si>
  <si>
    <t>Laptop Computer</t>
  </si>
  <si>
    <t>HD Television</t>
  </si>
  <si>
    <t>Bluetooth Headphones</t>
  </si>
  <si>
    <t>Wireless Mouse</t>
  </si>
  <si>
    <t>Stainless Steel Water Bottle</t>
  </si>
  <si>
    <t>Kitchen &amp; Dining</t>
  </si>
  <si>
    <t>Coffee Maker</t>
  </si>
  <si>
    <t>Toaster</t>
  </si>
  <si>
    <t>Microwave Oven</t>
  </si>
  <si>
    <t>Running Shoes</t>
  </si>
  <si>
    <t>Sports &amp; Outdoors</t>
  </si>
  <si>
    <t>Basketball</t>
  </si>
  <si>
    <t>Yoga Mat</t>
  </si>
  <si>
    <t>Gaming Console</t>
  </si>
  <si>
    <t>Desk Chair</t>
  </si>
  <si>
    <t>Office Furniture</t>
  </si>
  <si>
    <t>Office Desk</t>
  </si>
  <si>
    <t>Backpack</t>
  </si>
  <si>
    <t>Travel &amp; Luggage</t>
  </si>
  <si>
    <t>Hardcover Book</t>
  </si>
  <si>
    <t>Books</t>
  </si>
  <si>
    <t>Bluetooth Speaker</t>
  </si>
  <si>
    <t>External Hard Drive</t>
  </si>
  <si>
    <t>LED Desk Lamp</t>
  </si>
  <si>
    <t>Home Decor</t>
  </si>
  <si>
    <t>Cookware Set</t>
  </si>
  <si>
    <t>Blender</t>
  </si>
  <si>
    <t>Running Shorts</t>
  </si>
  <si>
    <t>Hiking Boots</t>
  </si>
  <si>
    <t>Tennis Racket</t>
  </si>
  <si>
    <t>Wireless Keyboard</t>
  </si>
  <si>
    <t>Smart Thermostat</t>
  </si>
  <si>
    <t>Smart Home</t>
  </si>
  <si>
    <t>Robot Vacuum Cleaner</t>
  </si>
  <si>
    <t>Board Game</t>
  </si>
  <si>
    <t>Toys &amp; Games</t>
  </si>
  <si>
    <t>Action Figure</t>
  </si>
  <si>
    <t>Designer Watch</t>
  </si>
  <si>
    <t>Fashion</t>
  </si>
  <si>
    <t>Sunglasses</t>
  </si>
  <si>
    <t>Leather Wallet</t>
  </si>
  <si>
    <t>Tablet Computer</t>
  </si>
  <si>
    <t>Digital Camera</t>
  </si>
  <si>
    <t>Headphones with Microphone</t>
  </si>
  <si>
    <t>Gas Grill</t>
  </si>
  <si>
    <t>Outdoor Living</t>
  </si>
  <si>
    <t>Patio Furniture Set</t>
  </si>
  <si>
    <t>Camping Tent</t>
  </si>
  <si>
    <t>Painting Supplies</t>
  </si>
  <si>
    <t>Art &amp; Craft</t>
  </si>
  <si>
    <t>Electric Guitar</t>
  </si>
  <si>
    <t>Musical Instruments</t>
  </si>
  <si>
    <t>Drum Set</t>
  </si>
  <si>
    <t>Cooking Utensils</t>
  </si>
  <si>
    <t>Power Drill</t>
  </si>
  <si>
    <t>Tools &amp; Home Improvement</t>
  </si>
  <si>
    <t>Garden Hose</t>
  </si>
  <si>
    <t>Suitcase</t>
  </si>
  <si>
    <t>Power Bank</t>
  </si>
  <si>
    <t>Wristwatch</t>
  </si>
  <si>
    <t>Sneakers</t>
  </si>
  <si>
    <t>Sleeping Bag</t>
  </si>
  <si>
    <t>Wireless Earbuds</t>
  </si>
  <si>
    <t>Cordless Vacuum Cleaner</t>
  </si>
  <si>
    <t>Home Appliances</t>
  </si>
  <si>
    <t>Electric Kettle</t>
  </si>
  <si>
    <t>Mountain Bike</t>
  </si>
  <si>
    <t>Smartwatch</t>
  </si>
  <si>
    <t>Hair Dryer</t>
  </si>
  <si>
    <t>Beauty &amp; Personal Care</t>
  </si>
  <si>
    <t>Portable Grill</t>
  </si>
  <si>
    <t>Board Shorts</t>
  </si>
  <si>
    <t>Apparel</t>
  </si>
  <si>
    <t>Wireless Router</t>
  </si>
  <si>
    <t>Satellite Radio</t>
  </si>
  <si>
    <t>Home Theater System</t>
  </si>
  <si>
    <t>Desk Organizer</t>
  </si>
  <si>
    <t>Office Supplies</t>
  </si>
  <si>
    <t>Fishing Rod and Reel</t>
  </si>
  <si>
    <t>Outdoor Recreation</t>
  </si>
  <si>
    <t>Bicycle Helmet</t>
  </si>
  <si>
    <t>Kindle E-Reader</t>
  </si>
  <si>
    <t>Indoor Plants</t>
  </si>
  <si>
    <t>Toolbox</t>
  </si>
  <si>
    <t>Golf Clubs</t>
  </si>
  <si>
    <t>Home Security Camera</t>
  </si>
  <si>
    <t>Travel Backpack</t>
  </si>
  <si>
    <t>Bluetooth Earphones</t>
  </si>
  <si>
    <t>Wireless Printer</t>
  </si>
  <si>
    <t>Running Jacket</t>
  </si>
  <si>
    <t>Travel Pillow</t>
  </si>
  <si>
    <t>Outdoor Hammock</t>
  </si>
  <si>
    <t>PROD51</t>
  </si>
  <si>
    <t>PROD52</t>
  </si>
  <si>
    <t>PROD53</t>
  </si>
  <si>
    <t>PROD54</t>
  </si>
  <si>
    <t>PROD55</t>
  </si>
  <si>
    <t>PROD56</t>
  </si>
  <si>
    <t>PROD57</t>
  </si>
  <si>
    <t>PROD58</t>
  </si>
  <si>
    <t>PROD59</t>
  </si>
  <si>
    <t>PROD60</t>
  </si>
  <si>
    <t>PROD61</t>
  </si>
  <si>
    <t>PROD62</t>
  </si>
  <si>
    <t>PROD63</t>
  </si>
  <si>
    <t>PROD64</t>
  </si>
  <si>
    <t>PROD65</t>
  </si>
  <si>
    <t>PROD66</t>
  </si>
  <si>
    <t>PROD67</t>
  </si>
  <si>
    <t>PROD68</t>
  </si>
  <si>
    <t>PROD69</t>
  </si>
  <si>
    <t>PROD70</t>
  </si>
  <si>
    <t>PROD71</t>
  </si>
  <si>
    <t>PROD72</t>
  </si>
  <si>
    <t>PROD73</t>
  </si>
  <si>
    <t>PROD74</t>
  </si>
  <si>
    <t>PROD75</t>
  </si>
  <si>
    <t>QuantitySold</t>
  </si>
  <si>
    <t>Profit</t>
  </si>
  <si>
    <t>Date</t>
  </si>
  <si>
    <t>%StockLeft</t>
  </si>
  <si>
    <t>TotalProfit</t>
  </si>
  <si>
    <t>TotalOrderCost</t>
  </si>
  <si>
    <t>ProfitMargin</t>
  </si>
  <si>
    <t>Total</t>
  </si>
  <si>
    <t>Wholesaler</t>
  </si>
  <si>
    <t>Online</t>
  </si>
  <si>
    <t>Direct Sales</t>
  </si>
  <si>
    <t>Cash</t>
  </si>
  <si>
    <t>Sale Type</t>
  </si>
  <si>
    <t>Payment Mode</t>
  </si>
  <si>
    <t>BuyOrderTotal</t>
  </si>
  <si>
    <t>SellOrderTotal</t>
  </si>
  <si>
    <t>Day</t>
  </si>
  <si>
    <t>Month</t>
  </si>
  <si>
    <t>Year</t>
  </si>
  <si>
    <t>Discount</t>
  </si>
  <si>
    <t>Row Labels</t>
  </si>
  <si>
    <t>Sum of SellOrderTotal</t>
  </si>
  <si>
    <t>Sum of BuyOrderTotal</t>
  </si>
  <si>
    <t>Jan</t>
  </si>
  <si>
    <t>Feb</t>
  </si>
  <si>
    <t>Mar</t>
  </si>
  <si>
    <t>Apr</t>
  </si>
  <si>
    <t>May</t>
  </si>
  <si>
    <t>Jun</t>
  </si>
  <si>
    <t>Jul</t>
  </si>
  <si>
    <t>Aug</t>
  </si>
  <si>
    <t>Sep</t>
  </si>
  <si>
    <t>Oct</t>
  </si>
  <si>
    <t>Nov</t>
  </si>
  <si>
    <t>Dec</t>
  </si>
  <si>
    <t>PM per Unit</t>
  </si>
  <si>
    <t>SaleQuantity</t>
  </si>
  <si>
    <t>Revenue</t>
  </si>
  <si>
    <t>PMPerUnit</t>
  </si>
  <si>
    <t>Total Sales</t>
  </si>
  <si>
    <t>Total Profit</t>
  </si>
  <si>
    <t>Profit Percentage</t>
  </si>
  <si>
    <t>Sales</t>
  </si>
  <si>
    <t>Profit %</t>
  </si>
  <si>
    <t>Sum of SaleQuantity</t>
  </si>
  <si>
    <t>Rank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</si>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</sst>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2"/>
      <color theme="1"/>
      <name val="Calibri"/>
      <family val="2"/>
      <scheme val="minor"/>
    </font>
    <font>
      <sz val="12"/>
      <color theme="1"/>
      <name val="Calibri"/>
      <family val="2"/>
      <scheme val="minor"/>
    </font>
    <font>
      <sz val="8"/>
      <name val="Calibri"/>
      <family val="2"/>
      <scheme val="minor"/>
    </font>
    <font>
      <sz val="11"/>
      <color theme="1"/>
      <name val="Calibri"/>
      <family val="2"/>
      <scheme val="minor"/>
    </font>
    <font>
      <sz val="12"/>
      <color theme="1"/>
      <name val="ADLaM Display Regular"/>
    </font>
    <font>
      <sz val="12"/>
      <color rgb="FF000000"/>
      <name val="Calibri"/>
      <family val="2"/>
      <scheme val="minor"/>
    </font>
    <font>
      <b/>
      <sz val="9"/>
      <color rgb="FF00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0" fillId="0" borderId="1" xfId="0" applyBorder="1"/>
    <xf numFmtId="0" fontId="0" fillId="2" borderId="1" xfId="0" applyFill="1" applyBorder="1" applyAlignment="1">
      <alignment horizontal="center" vertical="center"/>
    </xf>
    <xf numFmtId="44" fontId="0" fillId="2" borderId="1" xfId="1" applyFont="1" applyFill="1" applyBorder="1" applyAlignment="1">
      <alignment horizontal="center" vertical="center"/>
    </xf>
    <xf numFmtId="44" fontId="0" fillId="0" borderId="1" xfId="1" applyFont="1" applyBorder="1"/>
    <xf numFmtId="44" fontId="0" fillId="0" borderId="0" xfId="1" applyFont="1"/>
    <xf numFmtId="44" fontId="0" fillId="0" borderId="1" xfId="0" applyNumberFormat="1" applyBorder="1"/>
    <xf numFmtId="0" fontId="0" fillId="2" borderId="1" xfId="0" applyFill="1" applyBorder="1"/>
    <xf numFmtId="14" fontId="0" fillId="0" borderId="1" xfId="0" applyNumberFormat="1" applyBorder="1"/>
    <xf numFmtId="9" fontId="0" fillId="2" borderId="1" xfId="2" applyFont="1" applyFill="1" applyBorder="1" applyAlignment="1">
      <alignment horizontal="center" vertical="center"/>
    </xf>
    <xf numFmtId="9" fontId="0" fillId="0" borderId="1" xfId="2" applyFont="1" applyBorder="1"/>
    <xf numFmtId="44" fontId="0" fillId="0" borderId="0" xfId="0" applyNumberFormat="1"/>
    <xf numFmtId="0" fontId="0" fillId="2" borderId="1" xfId="0" applyFill="1" applyBorder="1" applyAlignment="1">
      <alignment horizontal="center"/>
    </xf>
    <xf numFmtId="0" fontId="0" fillId="3" borderId="1" xfId="0" applyFill="1" applyBorder="1"/>
    <xf numFmtId="0" fontId="3" fillId="2" borderId="1" xfId="0" applyFont="1" applyFill="1" applyBorder="1" applyAlignment="1">
      <alignment horizontal="center" vertical="center"/>
    </xf>
    <xf numFmtId="0" fontId="0" fillId="0" borderId="0" xfId="0" pivotButton="1"/>
    <xf numFmtId="0" fontId="0" fillId="0" borderId="0" xfId="0" applyAlignment="1">
      <alignment horizontal="left"/>
    </xf>
    <xf numFmtId="9" fontId="0" fillId="0" borderId="0" xfId="2" applyFont="1"/>
    <xf numFmtId="0" fontId="0" fillId="2" borderId="0" xfId="0" applyFill="1" applyAlignment="1">
      <alignment horizontal="center"/>
    </xf>
    <xf numFmtId="0" fontId="0" fillId="2" borderId="0" xfId="0" applyFill="1" applyAlignment="1">
      <alignment horizontal="center" vertical="center"/>
    </xf>
    <xf numFmtId="0" fontId="4" fillId="0" borderId="0" xfId="0" applyFont="1"/>
  </cellXfs>
  <cellStyles count="3">
    <cellStyle name="Currency" xfId="1" builtinId="4"/>
    <cellStyle name="Normal" xfId="0" builtinId="0"/>
    <cellStyle name="Per cent" xfId="2" builtinId="5"/>
  </cellStyles>
  <dxfs count="7">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809]* #,##0.00_-;\-[$£-809]* #,##0.00_-;_-[$£-809]*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FF0308"/>
      <color rgb="FFF3E0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Dashboard.xlsx]Analysis!Daily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7030A0"/>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_("£"* #,##0.00_);_("£"* \(#,##0.00\);_("£"* "-"??_);_(@_)</c:formatCode>
                <c:ptCount val="31"/>
                <c:pt idx="0">
                  <c:v>22921.128000000001</c:v>
                </c:pt>
                <c:pt idx="1">
                  <c:v>18382.572</c:v>
                </c:pt>
                <c:pt idx="2">
                  <c:v>30351.75599999999</c:v>
                </c:pt>
                <c:pt idx="3">
                  <c:v>32247.864000000001</c:v>
                </c:pt>
                <c:pt idx="4">
                  <c:v>23440.260000000002</c:v>
                </c:pt>
                <c:pt idx="5">
                  <c:v>50626.23599999999</c:v>
                </c:pt>
                <c:pt idx="6">
                  <c:v>21238.98</c:v>
                </c:pt>
                <c:pt idx="7">
                  <c:v>35638.187999999995</c:v>
                </c:pt>
                <c:pt idx="8">
                  <c:v>29715.792000000001</c:v>
                </c:pt>
                <c:pt idx="9">
                  <c:v>29529.888000000003</c:v>
                </c:pt>
                <c:pt idx="10">
                  <c:v>31356.840000000004</c:v>
                </c:pt>
                <c:pt idx="11">
                  <c:v>18916.308000000001</c:v>
                </c:pt>
                <c:pt idx="12">
                  <c:v>26722.716000000004</c:v>
                </c:pt>
                <c:pt idx="13">
                  <c:v>30076.632000000001</c:v>
                </c:pt>
                <c:pt idx="14">
                  <c:v>31882.331999999999</c:v>
                </c:pt>
                <c:pt idx="15">
                  <c:v>22282.416000000001</c:v>
                </c:pt>
                <c:pt idx="16">
                  <c:v>5339.6039999999994</c:v>
                </c:pt>
                <c:pt idx="17">
                  <c:v>51741.599999999999</c:v>
                </c:pt>
                <c:pt idx="18">
                  <c:v>12712.62</c:v>
                </c:pt>
                <c:pt idx="19">
                  <c:v>40941.587999999996</c:v>
                </c:pt>
                <c:pt idx="20">
                  <c:v>40318.163999999997</c:v>
                </c:pt>
                <c:pt idx="21">
                  <c:v>10726.667999999998</c:v>
                </c:pt>
                <c:pt idx="22">
                  <c:v>59703.492000000006</c:v>
                </c:pt>
                <c:pt idx="23">
                  <c:v>19862.328000000001</c:v>
                </c:pt>
                <c:pt idx="24">
                  <c:v>39831.948000000004</c:v>
                </c:pt>
                <c:pt idx="25">
                  <c:v>22852.440000000002</c:v>
                </c:pt>
                <c:pt idx="26">
                  <c:v>20223.287999999997</c:v>
                </c:pt>
                <c:pt idx="27">
                  <c:v>15466.200000000003</c:v>
                </c:pt>
                <c:pt idx="28">
                  <c:v>16918.884000000002</c:v>
                </c:pt>
                <c:pt idx="29">
                  <c:v>24397.655999999999</c:v>
                </c:pt>
                <c:pt idx="30">
                  <c:v>23813.052000000003</c:v>
                </c:pt>
              </c:numCache>
            </c:numRef>
          </c:val>
          <c:extLst>
            <c:ext xmlns:c16="http://schemas.microsoft.com/office/drawing/2014/chart" uri="{C3380CC4-5D6E-409C-BE32-E72D297353CC}">
              <c16:uniqueId val="{00000000-F970-7141-A323-C544623B1D9F}"/>
            </c:ext>
          </c:extLst>
        </c:ser>
        <c:dLbls>
          <c:showLegendKey val="0"/>
          <c:showVal val="0"/>
          <c:showCatName val="0"/>
          <c:showSerName val="0"/>
          <c:showPercent val="0"/>
          <c:showBubbleSize val="0"/>
        </c:dLbls>
        <c:axId val="1617333904"/>
        <c:axId val="1617437168"/>
      </c:areaChart>
      <c:catAx>
        <c:axId val="161733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37168"/>
        <c:crossesAt val="0"/>
        <c:auto val="1"/>
        <c:lblAlgn val="ctr"/>
        <c:lblOffset val="5"/>
        <c:tickMarkSkip val="1"/>
        <c:noMultiLvlLbl val="0"/>
      </c:catAx>
      <c:valAx>
        <c:axId val="1617437168"/>
        <c:scaling>
          <c:orientation val="minMax"/>
          <c:max val="60000"/>
        </c:scaling>
        <c:delete val="0"/>
        <c:axPos val="l"/>
        <c:majorGridlines>
          <c:spPr>
            <a:ln w="9525" cap="flat" cmpd="sng" algn="ctr">
              <a:solidFill>
                <a:schemeClr val="accent1">
                  <a:alpha val="28860"/>
                </a:schemeClr>
              </a:solidFill>
              <a:round/>
            </a:ln>
            <a:effectLst/>
          </c:spPr>
        </c:majorGridlines>
        <c:numFmt formatCode="_(&quot;£&quot;* #,##0.00_);_(&quot;£&quot;* \(#,##0.00\);_(&quot;£&quot;* &quot;-&quot;??_);_(@_)"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333904"/>
        <c:crosses val="autoZero"/>
        <c:crossBetween val="midCat"/>
        <c:majorUnit val="5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8E4FF2BD-EA97-6C4C-8F97-6400298C83A4}"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48F6-3147-896C-1DEDDC544823}"/>
                </c:ext>
              </c:extLst>
            </c:dLbl>
            <c:dLbl>
              <c:idx val="1"/>
              <c:tx>
                <c:rich>
                  <a:bodyPr/>
                  <a:lstStyle/>
                  <a:p>
                    <a:fld id="{9386B04A-5893-9447-9784-C6346730A436}"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8F6-3147-896C-1DEDDC544823}"/>
                </c:ext>
              </c:extLst>
            </c:dLbl>
            <c:dLbl>
              <c:idx val="2"/>
              <c:tx>
                <c:rich>
                  <a:bodyPr/>
                  <a:lstStyle/>
                  <a:p>
                    <a:fld id="{B502F6DF-18E0-E744-B043-EC7F5FECF0A6}"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8F6-3147-896C-1DEDDC544823}"/>
                </c:ext>
              </c:extLst>
            </c:dLbl>
            <c:dLbl>
              <c:idx val="3"/>
              <c:tx>
                <c:rich>
                  <a:bodyPr/>
                  <a:lstStyle/>
                  <a:p>
                    <a:fld id="{836B4B84-01D0-F24A-A08E-E5889F41E9BE}"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8F6-3147-896C-1DEDDC544823}"/>
                </c:ext>
              </c:extLst>
            </c:dLbl>
            <c:dLbl>
              <c:idx val="4"/>
              <c:tx>
                <c:rich>
                  <a:bodyPr/>
                  <a:lstStyle/>
                  <a:p>
                    <a:fld id="{05481C7D-4DCA-D940-9E97-24A566CFC046}"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8F6-3147-896C-1DEDDC544823}"/>
                </c:ext>
              </c:extLst>
            </c:dLbl>
            <c:dLbl>
              <c:idx val="5"/>
              <c:tx>
                <c:rich>
                  <a:bodyPr/>
                  <a:lstStyle/>
                  <a:p>
                    <a:fld id="{2A19A9A6-1D76-084B-9EC2-7AFA7CAAF6F6}"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8F6-3147-896C-1DEDDC544823}"/>
                </c:ext>
              </c:extLst>
            </c:dLbl>
            <c:dLbl>
              <c:idx val="6"/>
              <c:tx>
                <c:rich>
                  <a:bodyPr/>
                  <a:lstStyle/>
                  <a:p>
                    <a:fld id="{6F84116B-6EAD-6841-BB87-748320164771}"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8F6-3147-896C-1DEDDC544823}"/>
                </c:ext>
              </c:extLst>
            </c:dLbl>
            <c:dLbl>
              <c:idx val="7"/>
              <c:tx>
                <c:rich>
                  <a:bodyPr/>
                  <a:lstStyle/>
                  <a:p>
                    <a:fld id="{8455A727-9925-AA4E-9A67-2FB38F101C3C}"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8F6-3147-896C-1DEDDC544823}"/>
                </c:ext>
              </c:extLst>
            </c:dLbl>
            <c:dLbl>
              <c:idx val="8"/>
              <c:tx>
                <c:rich>
                  <a:bodyPr/>
                  <a:lstStyle/>
                  <a:p>
                    <a:fld id="{B62D7AFD-33F2-2E44-9D0A-40BC4DB5555F}"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8F6-3147-896C-1DEDDC544823}"/>
                </c:ext>
              </c:extLst>
            </c:dLbl>
            <c:dLbl>
              <c:idx val="9"/>
              <c:tx>
                <c:rich>
                  <a:bodyPr/>
                  <a:lstStyle/>
                  <a:p>
                    <a:fld id="{9FF14129-B1F2-3F4E-9D85-34AE53CB3355}"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8F6-3147-896C-1DEDDC544823}"/>
                </c:ext>
              </c:extLst>
            </c:dLbl>
            <c:dLbl>
              <c:idx val="10"/>
              <c:tx>
                <c:rich>
                  <a:bodyPr/>
                  <a:lstStyle/>
                  <a:p>
                    <a:fld id="{DEA43D65-3A85-624D-9062-F34E48248DB5}"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8F6-3147-896C-1DEDDC544823}"/>
                </c:ext>
              </c:extLst>
            </c:dLbl>
            <c:dLbl>
              <c:idx val="11"/>
              <c:tx>
                <c:rich>
                  <a:bodyPr/>
                  <a:lstStyle/>
                  <a:p>
                    <a:fld id="{18808DC8-556A-8342-BCA6-A3C354D6DCB7}" type="CELLRANGE">
                      <a:rPr lang="en-GB"/>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8F6-3147-896C-1DEDDC5448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 #,##0.00_);_("£"* \(#,##0.00\);_("£"* "-"??_);_(@_)</c:formatCode>
                <c:ptCount val="12"/>
                <c:pt idx="0">
                  <c:v>84193.116000000038</c:v>
                </c:pt>
                <c:pt idx="1">
                  <c:v>64352.399999999987</c:v>
                </c:pt>
                <c:pt idx="2">
                  <c:v>48524.267999999975</c:v>
                </c:pt>
                <c:pt idx="3">
                  <c:v>64586.447999999989</c:v>
                </c:pt>
                <c:pt idx="4">
                  <c:v>63847.511999999995</c:v>
                </c:pt>
                <c:pt idx="5">
                  <c:v>72673.631999999998</c:v>
                </c:pt>
                <c:pt idx="6">
                  <c:v>71309.29200000003</c:v>
                </c:pt>
                <c:pt idx="7">
                  <c:v>58495.055999999997</c:v>
                </c:pt>
                <c:pt idx="8">
                  <c:v>107377.84800000004</c:v>
                </c:pt>
                <c:pt idx="9">
                  <c:v>71590.368000000017</c:v>
                </c:pt>
                <c:pt idx="10">
                  <c:v>78690.263999999996</c:v>
                </c:pt>
                <c:pt idx="11">
                  <c:v>74539.23599999999</c:v>
                </c:pt>
              </c:numCache>
            </c:numRef>
          </c:val>
          <c:extLst>
            <c:ext xmlns:c15="http://schemas.microsoft.com/office/drawing/2012/chart" uri="{02D57815-91ED-43cb-92C2-25804820EDAC}">
              <c15:datalabelsRange>
                <c15:f>Analysis!$N$3:$N$14</c15:f>
                <c15:dlblRangeCache>
                  <c:ptCount val="12"/>
                  <c:pt idx="0">
                    <c:v>20%</c:v>
                  </c:pt>
                  <c:pt idx="1">
                    <c:v>20%</c:v>
                  </c:pt>
                  <c:pt idx="2">
                    <c:v>20%</c:v>
                  </c:pt>
                  <c:pt idx="3">
                    <c:v>20%</c:v>
                  </c:pt>
                  <c:pt idx="4">
                    <c:v>20%</c:v>
                  </c:pt>
                  <c:pt idx="5">
                    <c:v>20%</c:v>
                  </c:pt>
                  <c:pt idx="6">
                    <c:v>20%</c:v>
                  </c:pt>
                  <c:pt idx="7">
                    <c:v>20%</c:v>
                  </c:pt>
                  <c:pt idx="8">
                    <c:v>20%</c:v>
                  </c:pt>
                  <c:pt idx="9">
                    <c:v>20%</c:v>
                  </c:pt>
                  <c:pt idx="10">
                    <c:v>20%</c:v>
                  </c:pt>
                  <c:pt idx="11">
                    <c:v>20%</c:v>
                  </c:pt>
                </c15:dlblRangeCache>
              </c15:datalabelsRange>
            </c:ext>
            <c:ext xmlns:c16="http://schemas.microsoft.com/office/drawing/2014/chart" uri="{C3380CC4-5D6E-409C-BE32-E72D297353CC}">
              <c16:uniqueId val="{0000000C-48F6-3147-896C-1DEDDC544823}"/>
            </c:ext>
          </c:extLst>
        </c:ser>
        <c:ser>
          <c:idx val="1"/>
          <c:order val="1"/>
          <c:tx>
            <c:strRef>
              <c:f>Analysis!$M$2</c:f>
              <c:strCache>
                <c:ptCount val="1"/>
                <c:pt idx="0">
                  <c:v>Profit</c:v>
                </c:pt>
              </c:strCache>
            </c:strRef>
          </c:tx>
          <c:spPr>
            <a:solidFill>
              <a:srgbClr val="92D050"/>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 #,##0.00_);_("£"* \(#,##0.00\);_("£"* "-"??_);_(@_)</c:formatCode>
                <c:ptCount val="12"/>
                <c:pt idx="0">
                  <c:v>14032.186000000016</c:v>
                </c:pt>
                <c:pt idx="1">
                  <c:v>10725.39999999998</c:v>
                </c:pt>
                <c:pt idx="2">
                  <c:v>8087.3779999999751</c:v>
                </c:pt>
                <c:pt idx="3">
                  <c:v>10764.407999999967</c:v>
                </c:pt>
                <c:pt idx="4">
                  <c:v>10641.252000000008</c:v>
                </c:pt>
                <c:pt idx="5">
                  <c:v>12112.272000000004</c:v>
                </c:pt>
                <c:pt idx="6">
                  <c:v>11884.882000000034</c:v>
                </c:pt>
                <c:pt idx="7">
                  <c:v>9749.1759999999922</c:v>
                </c:pt>
                <c:pt idx="8">
                  <c:v>17896.308000000034</c:v>
                </c:pt>
                <c:pt idx="9">
                  <c:v>11931.728000000003</c:v>
                </c:pt>
                <c:pt idx="10">
                  <c:v>13115.043999999994</c:v>
                </c:pt>
                <c:pt idx="11">
                  <c:v>12423.205999999991</c:v>
                </c:pt>
              </c:numCache>
            </c:numRef>
          </c:val>
          <c:extLst>
            <c:ext xmlns:c16="http://schemas.microsoft.com/office/drawing/2014/chart" uri="{C3380CC4-5D6E-409C-BE32-E72D297353CC}">
              <c16:uniqueId val="{0000000D-48F6-3147-896C-1DEDDC544823}"/>
            </c:ext>
          </c:extLst>
        </c:ser>
        <c:dLbls>
          <c:showLegendKey val="0"/>
          <c:showVal val="0"/>
          <c:showCatName val="0"/>
          <c:showSerName val="0"/>
          <c:showPercent val="0"/>
          <c:showBubbleSize val="0"/>
        </c:dLbls>
        <c:gapWidth val="50"/>
        <c:axId val="1756695280"/>
        <c:axId val="1756653728"/>
      </c:barChart>
      <c:catAx>
        <c:axId val="175669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53728"/>
        <c:crosses val="autoZero"/>
        <c:auto val="1"/>
        <c:lblAlgn val="ctr"/>
        <c:lblOffset val="100"/>
        <c:noMultiLvlLbl val="0"/>
      </c:catAx>
      <c:valAx>
        <c:axId val="1756653728"/>
        <c:scaling>
          <c:orientation val="minMax"/>
          <c:max val="110000"/>
        </c:scaling>
        <c:delete val="0"/>
        <c:axPos val="l"/>
        <c:majorGridlines>
          <c:spPr>
            <a:ln w="9525" cap="flat" cmpd="sng" algn="ctr">
              <a:solidFill>
                <a:schemeClr val="tx1">
                  <a:lumMod val="15000"/>
                  <a:lumOff val="85000"/>
                </a:schemeClr>
              </a:solidFill>
              <a:round/>
            </a:ln>
            <a:effectLst>
              <a:glow rad="127000">
                <a:schemeClr val="bg1"/>
              </a:glow>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95280"/>
        <c:crosses val="autoZero"/>
        <c:crossBetween val="between"/>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Dashboard.xlsx]Analysis!SalesType</c:name>
    <c:fmtId val="5"/>
  </c:pivotSource>
  <c:chart>
    <c:autoTitleDeleted val="1"/>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rgbClr val="00B0F0"/>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pivotFmt>
      <c:pivotFmt>
        <c:idx val="6"/>
        <c:spPr>
          <a:solidFill>
            <a:srgbClr val="00B0F0"/>
          </a:solidFill>
          <a:ln w="19050">
            <a:solidFill>
              <a:schemeClr val="lt1"/>
            </a:solidFill>
          </a:ln>
          <a:effectLst/>
        </c:spPr>
      </c:pivotFmt>
      <c:pivotFmt>
        <c:idx val="7"/>
        <c:spPr>
          <a:solidFill>
            <a:srgbClr val="FFFF00"/>
          </a:solidFill>
          <a:ln w="19050">
            <a:solidFill>
              <a:schemeClr val="lt1"/>
            </a:solidFill>
          </a:ln>
          <a:effectLst/>
        </c:spPr>
      </c:pivotFmt>
      <c:pivotFmt>
        <c:idx val="8"/>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pivotFmt>
      <c:pivotFmt>
        <c:idx val="10"/>
        <c:spPr>
          <a:solidFill>
            <a:srgbClr val="00B0F0"/>
          </a:solidFill>
          <a:ln w="19050">
            <a:solidFill>
              <a:schemeClr val="lt1"/>
            </a:solidFill>
          </a:ln>
          <a:effectLst/>
        </c:spPr>
      </c:pivotFmt>
      <c:pivotFmt>
        <c:idx val="11"/>
        <c:spPr>
          <a:solidFill>
            <a:srgbClr val="FFFF00"/>
          </a:solidFill>
          <a:ln w="19050">
            <a:solidFill>
              <a:schemeClr val="lt1"/>
            </a:solidFill>
          </a:ln>
          <a:effectLst/>
        </c:spPr>
      </c:pivotFmt>
      <c:pivotFmt>
        <c:idx val="12"/>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92D050"/>
          </a:solidFill>
          <a:ln w="19050">
            <a:solidFill>
              <a:schemeClr val="lt1"/>
            </a:solidFill>
          </a:ln>
          <a:effectLst/>
        </c:spPr>
      </c:pivotFmt>
      <c:pivotFmt>
        <c:idx val="14"/>
        <c:spPr>
          <a:solidFill>
            <a:srgbClr val="00B0F0"/>
          </a:solidFill>
          <a:ln w="19050">
            <a:solidFill>
              <a:schemeClr val="lt1"/>
            </a:solidFill>
          </a:ln>
          <a:effectLst/>
        </c:spPr>
      </c:pivotFmt>
      <c:pivotFmt>
        <c:idx val="15"/>
        <c:spPr>
          <a:solidFill>
            <a:srgbClr val="FFFF00"/>
          </a:solidFill>
          <a:ln w="19050">
            <a:solidFill>
              <a:schemeClr val="lt1"/>
            </a:solidFill>
          </a:ln>
          <a:effectLst/>
        </c:spPr>
      </c:pivotFmt>
      <c:pivotFmt>
        <c:idx val="16"/>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92D050"/>
          </a:solidFill>
          <a:ln w="19050">
            <a:solidFill>
              <a:schemeClr val="lt1"/>
            </a:solidFill>
          </a:ln>
          <a:effectLst/>
        </c:spPr>
      </c:pivotFmt>
      <c:pivotFmt>
        <c:idx val="18"/>
        <c:spPr>
          <a:solidFill>
            <a:srgbClr val="00B0F0"/>
          </a:solidFill>
          <a:ln w="19050">
            <a:solidFill>
              <a:schemeClr val="lt1"/>
            </a:solidFill>
          </a:ln>
          <a:effectLst/>
        </c:spPr>
      </c:pivotFmt>
      <c:pivotFmt>
        <c:idx val="19"/>
        <c:spPr>
          <a:solidFill>
            <a:srgbClr val="FFFF00"/>
          </a:solidFill>
          <a:ln w="19050">
            <a:solidFill>
              <a:schemeClr val="lt1"/>
            </a:solidFill>
          </a:ln>
          <a:effectLst/>
        </c:spPr>
      </c:pivotFmt>
    </c:pivotFmts>
    <c:plotArea>
      <c:layout>
        <c:manualLayout>
          <c:layoutTarget val="inner"/>
          <c:xMode val="edge"/>
          <c:yMode val="edge"/>
          <c:x val="0.13625580577037102"/>
          <c:y val="5.4188199706512639E-2"/>
          <c:w val="0.76726289281407389"/>
          <c:h val="0.78857575094779819"/>
        </c:manualLayout>
      </c:layout>
      <c:pieChart>
        <c:varyColors val="1"/>
        <c:ser>
          <c:idx val="0"/>
          <c:order val="0"/>
          <c:tx>
            <c:strRef>
              <c:f>Analysis!$AI$1</c:f>
              <c:strCache>
                <c:ptCount val="1"/>
                <c:pt idx="0">
                  <c:v>Total</c:v>
                </c:pt>
              </c:strCache>
            </c:strRef>
          </c:tx>
          <c:spPr>
            <a:solidFill>
              <a:srgbClr val="FFC000"/>
            </a:solidFill>
          </c:spPr>
          <c:explosion val="20"/>
          <c:dPt>
            <c:idx val="0"/>
            <c:bubble3D val="0"/>
            <c:spPr>
              <a:solidFill>
                <a:srgbClr val="92D050"/>
              </a:solidFill>
              <a:ln w="19050">
                <a:solidFill>
                  <a:schemeClr val="lt1"/>
                </a:solidFill>
              </a:ln>
              <a:effectLst/>
            </c:spPr>
            <c:extLst>
              <c:ext xmlns:c16="http://schemas.microsoft.com/office/drawing/2014/chart" uri="{C3380CC4-5D6E-409C-BE32-E72D297353CC}">
                <c16:uniqueId val="{00000001-04AB-C54C-B195-E90CD10C0901}"/>
              </c:ext>
            </c:extLst>
          </c:dPt>
          <c:dPt>
            <c:idx val="1"/>
            <c:bubble3D val="0"/>
            <c:explosion val="0"/>
            <c:spPr>
              <a:solidFill>
                <a:srgbClr val="00B0F0"/>
              </a:solidFill>
              <a:ln w="19050">
                <a:solidFill>
                  <a:schemeClr val="lt1"/>
                </a:solidFill>
              </a:ln>
              <a:effectLst/>
            </c:spPr>
            <c:extLst>
              <c:ext xmlns:c16="http://schemas.microsoft.com/office/drawing/2014/chart" uri="{C3380CC4-5D6E-409C-BE32-E72D297353CC}">
                <c16:uniqueId val="{00000003-04AB-C54C-B195-E90CD10C0901}"/>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04AB-C54C-B195-E90CD10C09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Analysis!$AH$2:$AH$4</c:f>
              <c:strCache>
                <c:ptCount val="3"/>
                <c:pt idx="0">
                  <c:v>Direct Sales</c:v>
                </c:pt>
                <c:pt idx="1">
                  <c:v>Online</c:v>
                </c:pt>
                <c:pt idx="2">
                  <c:v>Wholesaler</c:v>
                </c:pt>
              </c:strCache>
            </c:strRef>
          </c:cat>
          <c:val>
            <c:numRef>
              <c:f>Analysis!$AI$2:$AI$4</c:f>
              <c:numCache>
                <c:formatCode>_("£"* #,##0.00_);_("£"* \(#,##0.00\);_("£"* "-"??_);_(@_)</c:formatCode>
                <c:ptCount val="3"/>
                <c:pt idx="0">
                  <c:v>465183.07200000022</c:v>
                </c:pt>
                <c:pt idx="1">
                  <c:v>262331.48400000011</c:v>
                </c:pt>
                <c:pt idx="2">
                  <c:v>132664.88400000011</c:v>
                </c:pt>
              </c:numCache>
            </c:numRef>
          </c:val>
          <c:extLst>
            <c:ext xmlns:c16="http://schemas.microsoft.com/office/drawing/2014/chart" uri="{C3380CC4-5D6E-409C-BE32-E72D297353CC}">
              <c16:uniqueId val="{00000006-04AB-C54C-B195-E90CD10C0901}"/>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1209444092379352"/>
          <c:y val="0.83707060095467334"/>
          <c:w val="0.87905559076206485"/>
          <c:h val="0.16292939904532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Analysis!$X$2:$X$11</c:f>
              <c:strCache>
                <c:ptCount val="10"/>
                <c:pt idx="0">
                  <c:v>Row Labels</c:v>
                </c:pt>
                <c:pt idx="1">
                  <c:v>Action Figure</c:v>
                </c:pt>
                <c:pt idx="2">
                  <c:v>Backpack</c:v>
                </c:pt>
                <c:pt idx="3">
                  <c:v>Basketball</c:v>
                </c:pt>
                <c:pt idx="4">
                  <c:v>Bicycle Helmet</c:v>
                </c:pt>
                <c:pt idx="5">
                  <c:v>Blender</c:v>
                </c:pt>
                <c:pt idx="6">
                  <c:v>Bluetooth Earphones</c:v>
                </c:pt>
                <c:pt idx="7">
                  <c:v>Bluetooth Headphones</c:v>
                </c:pt>
                <c:pt idx="8">
                  <c:v>Bluetooth Speaker</c:v>
                </c:pt>
                <c:pt idx="9">
                  <c:v>Board Game</c:v>
                </c:pt>
              </c:strCache>
            </c:strRef>
          </c:cat>
          <c:val>
            <c:numRef>
              <c:f>Analysis!$Y$2:$Y$11</c:f>
              <c:numCache>
                <c:formatCode>_("£"* #,##0.00_);_("£"* \(#,##0.00\);_("£"* "-"??_);_(@_)</c:formatCode>
                <c:ptCount val="10"/>
                <c:pt idx="0">
                  <c:v>0</c:v>
                </c:pt>
                <c:pt idx="1">
                  <c:v>1534.4640000000004</c:v>
                </c:pt>
                <c:pt idx="2">
                  <c:v>5566.6079999999993</c:v>
                </c:pt>
                <c:pt idx="3">
                  <c:v>4318.5600000000004</c:v>
                </c:pt>
                <c:pt idx="4">
                  <c:v>359.88</c:v>
                </c:pt>
                <c:pt idx="5">
                  <c:v>3839.232</c:v>
                </c:pt>
                <c:pt idx="6">
                  <c:v>539.89200000000005</c:v>
                </c:pt>
                <c:pt idx="7">
                  <c:v>10078.74</c:v>
                </c:pt>
                <c:pt idx="8">
                  <c:v>5255.1239999999998</c:v>
                </c:pt>
                <c:pt idx="9">
                  <c:v>2374.8120000000004</c:v>
                </c:pt>
              </c:numCache>
            </c:numRef>
          </c:val>
          <c:extLst>
            <c:ext xmlns:c16="http://schemas.microsoft.com/office/drawing/2014/chart" uri="{C3380CC4-5D6E-409C-BE32-E72D297353CC}">
              <c16:uniqueId val="{00000000-699D-F64B-A3AE-9FE4BAD86A25}"/>
            </c:ext>
          </c:extLst>
        </c:ser>
        <c:dLbls>
          <c:showLegendKey val="0"/>
          <c:showVal val="0"/>
          <c:showCatName val="0"/>
          <c:showSerName val="0"/>
          <c:showPercent val="0"/>
          <c:showBubbleSize val="0"/>
        </c:dLbls>
        <c:gapWidth val="50"/>
        <c:axId val="1969297392"/>
        <c:axId val="1777526848"/>
      </c:barChart>
      <c:catAx>
        <c:axId val="1969297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526848"/>
        <c:crosses val="autoZero"/>
        <c:auto val="1"/>
        <c:lblAlgn val="ctr"/>
        <c:lblOffset val="100"/>
        <c:noMultiLvlLbl val="0"/>
      </c:catAx>
      <c:valAx>
        <c:axId val="1777526848"/>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96929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B0F0"/>
          </a:solidFill>
          <a:ln w="19050">
            <a:solidFill>
              <a:schemeClr val="accent1">
                <a:lumMod val="20000"/>
                <a:lumOff val="80000"/>
              </a:schemeClr>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Analysis!$AL$1</c:f>
              <c:strCache>
                <c:ptCount val="1"/>
                <c:pt idx="0">
                  <c:v>Total</c:v>
                </c:pt>
              </c:strCache>
            </c:strRef>
          </c:tx>
          <c:dPt>
            <c:idx val="0"/>
            <c:bubble3D val="0"/>
            <c:spPr>
              <a:solidFill>
                <a:srgbClr val="00B0F0"/>
              </a:solidFill>
              <a:ln w="19050">
                <a:solidFill>
                  <a:schemeClr val="accent1">
                    <a:lumMod val="20000"/>
                    <a:lumOff val="80000"/>
                  </a:schemeClr>
                </a:solidFill>
              </a:ln>
              <a:effectLst/>
            </c:spPr>
            <c:extLst>
              <c:ext xmlns:c16="http://schemas.microsoft.com/office/drawing/2014/chart" uri="{C3380CC4-5D6E-409C-BE32-E72D297353CC}">
                <c16:uniqueId val="{00000001-2A1A-6340-B251-5071A48614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1A-6340-B251-5071A48614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_("£"* #,##0.00_);_("£"* \(#,##0.00\);_("£"* "-"??_);_(@_)</c:formatCode>
                <c:ptCount val="2"/>
                <c:pt idx="0">
                  <c:v>413135.36400000053</c:v>
                </c:pt>
                <c:pt idx="1">
                  <c:v>447044.07600000023</c:v>
                </c:pt>
              </c:numCache>
            </c:numRef>
          </c:val>
          <c:extLst>
            <c:ext xmlns:c16="http://schemas.microsoft.com/office/drawing/2014/chart" uri="{C3380CC4-5D6E-409C-BE32-E72D297353CC}">
              <c16:uniqueId val="{00000004-2A1A-6340-B251-5071A486144E}"/>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Analysis!$AL$1</c:f>
              <c:strCache>
                <c:ptCount val="1"/>
                <c:pt idx="0">
                  <c:v>Total</c:v>
                </c:pt>
              </c:strCache>
            </c:strRef>
          </c:tx>
          <c:dPt>
            <c:idx val="0"/>
            <c:bubble3D val="0"/>
            <c:spPr>
              <a:solidFill>
                <a:srgbClr val="00B0F0"/>
              </a:solidFill>
              <a:ln w="19050">
                <a:solidFill>
                  <a:schemeClr val="accent1">
                    <a:lumMod val="20000"/>
                    <a:lumOff val="80000"/>
                  </a:schemeClr>
                </a:solidFill>
              </a:ln>
              <a:effectLst/>
            </c:spPr>
            <c:extLst>
              <c:ext xmlns:c16="http://schemas.microsoft.com/office/drawing/2014/chart" uri="{C3380CC4-5D6E-409C-BE32-E72D297353CC}">
                <c16:uniqueId val="{00000003-C989-B645-9EA6-D69548A76A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C989-B645-9EA6-D69548A76A7B}"/>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89-B645-9EA6-D69548A76A7B}"/>
                </c:ext>
              </c:extLst>
            </c:dLbl>
            <c:dLbl>
              <c:idx val="1"/>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989-B645-9EA6-D69548A76A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_("£"* #,##0.00_);_("£"* \(#,##0.00\);_("£"* "-"??_);_(@_)</c:formatCode>
                <c:ptCount val="2"/>
                <c:pt idx="0">
                  <c:v>413135.36400000053</c:v>
                </c:pt>
                <c:pt idx="1">
                  <c:v>447044.07600000023</c:v>
                </c:pt>
              </c:numCache>
            </c:numRef>
          </c:val>
          <c:extLst>
            <c:ext xmlns:c16="http://schemas.microsoft.com/office/drawing/2014/chart" uri="{C3380CC4-5D6E-409C-BE32-E72D297353CC}">
              <c16:uniqueId val="{00000000-C989-B645-9EA6-D69548A76A7B}"/>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_xlchart.v1.2</cx:f>
      </cx:numDim>
    </cx:data>
    <cx:data id="1">
      <cx:strDim type="cat">
        <cx:f>[0]!Category</cx:f>
      </cx:strDim>
      <cx:numDim type="size">
        <cx:f>[0]!CategoryRange</cx:f>
      </cx:numDim>
    </cx:data>
  </cx:chartData>
  <cx:chart>
    <cx:plotArea>
      <cx:plotAreaRegion>
        <cx:series layoutId="treemap" uniqueId="{50F33404-7EC3-D04B-BCD7-E5A0F7A02C7D}" formatIdx="0">
          <cx:tx>
            <cx:txData>
              <cx:f/>
              <cx:v>CATEGORY</cx:v>
            </cx:txData>
          </cx:tx>
          <cx:dataPt idx="4">
            <cx:spPr>
              <a:solidFill>
                <a:srgbClr val="FF0000"/>
              </a:solidFill>
            </cx:spPr>
          </cx:dataPt>
          <cx:dataPt idx="8"/>
          <cx:dataPt idx="9">
            <cx:spPr>
              <a:solidFill>
                <a:srgbClr val="00B050"/>
              </a:solidFill>
            </cx:spPr>
          </cx:dataPt>
          <cx:dataPt idx="10">
            <cx:spPr>
              <a:solidFill>
                <a:srgbClr val="00B0F0"/>
              </a:solidFill>
            </cx:spPr>
          </cx:dataPt>
          <cx:dataPt idx="12">
            <cx:spPr>
              <a:solidFill>
                <a:srgbClr val="FFFF00"/>
              </a:solidFill>
            </cx:spPr>
          </cx:dataPt>
          <cx:dataPt idx="14">
            <cx:spPr>
              <a:solidFill>
                <a:srgbClr val="0070C0"/>
              </a:solidFill>
            </cx:spPr>
          </cx:dataPt>
          <cx:dataLabels pos="inEnd">
            <cx:visibility seriesName="0" categoryName="1" value="0"/>
          </cx:dataLabels>
          <cx:dataId val="0"/>
          <cx:layoutPr/>
        </cx:series>
        <cx:series layoutId="treemap" hidden="1" uniqueId="{00000002-695E-2C4D-AEE1-A1062AA1C61F}" formatIdx="1">
          <cx:dataId val="1"/>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15" fmlaLink="Analysis!$X$1" max="100" page="10" val="0"/>
</file>

<file path=xl/ctrlProps/ctrlProp5.xml><?xml version="1.0" encoding="utf-8"?>
<formControlPr xmlns="http://schemas.microsoft.com/office/spreadsheetml/2009/9/main" objectType="Scroll" dx="15" fmlaLink="Analysis!$X$1" inc="2" max="100" min="1" noThreeD="1" page="0"/>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chart" Target="../charts/chart4.xml"/><Relationship Id="rId12"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5.png"/><Relationship Id="rId5" Type="http://schemas.openxmlformats.org/officeDocument/2006/relationships/chart" Target="../charts/chart2.xml"/><Relationship Id="rId10" Type="http://schemas.openxmlformats.org/officeDocument/2006/relationships/image" Target="../media/image4.png"/><Relationship Id="rId4" Type="http://schemas.openxmlformats.org/officeDocument/2006/relationships/chart" Target="../charts/chart1.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812358</xdr:colOff>
      <xdr:row>46</xdr:row>
      <xdr:rowOff>189385</xdr:rowOff>
    </xdr:to>
    <xdr:grpSp>
      <xdr:nvGrpSpPr>
        <xdr:cNvPr id="49" name="Group 48">
          <a:extLst>
            <a:ext uri="{FF2B5EF4-FFF2-40B4-BE49-F238E27FC236}">
              <a16:creationId xmlns:a16="http://schemas.microsoft.com/office/drawing/2014/main" id="{00000000-0008-0000-0000-000031000000}"/>
            </a:ext>
          </a:extLst>
        </xdr:cNvPr>
        <xdr:cNvGrpSpPr/>
      </xdr:nvGrpSpPr>
      <xdr:grpSpPr>
        <a:xfrm>
          <a:off x="0" y="0"/>
          <a:ext cx="16577291" cy="9536585"/>
          <a:chOff x="0" y="0"/>
          <a:chExt cx="12192000" cy="6943092"/>
        </a:xfrm>
      </xdr:grpSpPr>
      <xdr:sp macro="" textlink="">
        <xdr:nvSpPr>
          <xdr:cNvPr id="2" name="Rounded Rectangle 1">
            <a:extLst>
              <a:ext uri="{FF2B5EF4-FFF2-40B4-BE49-F238E27FC236}">
                <a16:creationId xmlns:a16="http://schemas.microsoft.com/office/drawing/2014/main" id="{00000000-0008-0000-0000-000002000000}"/>
              </a:ext>
            </a:extLst>
          </xdr:cNvPr>
          <xdr:cNvSpPr>
            <a:spLocks noChangeAspect="1"/>
          </xdr:cNvSpPr>
        </xdr:nvSpPr>
        <xdr:spPr>
          <a:xfrm>
            <a:off x="0" y="0"/>
            <a:ext cx="12192000" cy="6943092"/>
          </a:xfrm>
          <a:prstGeom prst="roundRect">
            <a:avLst>
              <a:gd name="adj" fmla="val 0"/>
            </a:avLst>
          </a:prstGeom>
          <a:gradFill flip="none" rotWithShape="1">
            <a:gsLst>
              <a:gs pos="0">
                <a:srgbClr val="0070C0"/>
              </a:gs>
              <a:gs pos="100000">
                <a:schemeClr val="bg1">
                  <a:shade val="67500"/>
                  <a:satMod val="115000"/>
                </a:schemeClr>
              </a:gs>
              <a:gs pos="100000">
                <a:schemeClr val="bg1">
                  <a:shade val="100000"/>
                  <a:satMod val="115000"/>
                </a:schemeClr>
              </a:gs>
            </a:gsLst>
            <a:lin ang="5400000" scaled="1"/>
            <a:tileRect/>
          </a:gradFill>
          <a:ln>
            <a:solidFill>
              <a:schemeClr val="bg2"/>
            </a:solidFill>
          </a:ln>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ounded Rectangle 2">
            <a:extLst>
              <a:ext uri="{FF2B5EF4-FFF2-40B4-BE49-F238E27FC236}">
                <a16:creationId xmlns:a16="http://schemas.microsoft.com/office/drawing/2014/main" id="{00000000-0008-0000-0000-000003000000}"/>
              </a:ext>
            </a:extLst>
          </xdr:cNvPr>
          <xdr:cNvSpPr>
            <a:spLocks noChangeAspect="1"/>
          </xdr:cNvSpPr>
        </xdr:nvSpPr>
        <xdr:spPr>
          <a:xfrm>
            <a:off x="193963" y="278276"/>
            <a:ext cx="4737764" cy="613610"/>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000" b="1">
                <a:solidFill>
                  <a:schemeClr val="tx1"/>
                </a:solidFill>
                <a:latin typeface="ADLaM Display" panose="020F0502020204030204" pitchFamily="34" charset="0"/>
                <a:ea typeface="Tahoma" panose="020B0604030504040204" pitchFamily="34" charset="0"/>
                <a:cs typeface="ADLaM Display" panose="020F0502020204030204" pitchFamily="34" charset="0"/>
              </a:rPr>
              <a:t>          </a:t>
            </a:r>
          </a:p>
        </xdr:txBody>
      </xdr:sp>
      <xdr:sp macro="" textlink="">
        <xdr:nvSpPr>
          <xdr:cNvPr id="4" name="Rounded Rectangle 3">
            <a:extLst>
              <a:ext uri="{FF2B5EF4-FFF2-40B4-BE49-F238E27FC236}">
                <a16:creationId xmlns:a16="http://schemas.microsoft.com/office/drawing/2014/main" id="{00000000-0008-0000-0000-000004000000}"/>
              </a:ext>
            </a:extLst>
          </xdr:cNvPr>
          <xdr:cNvSpPr>
            <a:spLocks noChangeAspect="1"/>
          </xdr:cNvSpPr>
        </xdr:nvSpPr>
        <xdr:spPr>
          <a:xfrm>
            <a:off x="5230620" y="265946"/>
            <a:ext cx="1508078" cy="613611"/>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00000000-0008-0000-0000-000005000000}"/>
              </a:ext>
            </a:extLst>
          </xdr:cNvPr>
          <xdr:cNvSpPr>
            <a:spLocks noChangeAspect="1"/>
          </xdr:cNvSpPr>
        </xdr:nvSpPr>
        <xdr:spPr>
          <a:xfrm>
            <a:off x="193964" y="1115566"/>
            <a:ext cx="1080654" cy="858980"/>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ounded Rectangle 5">
            <a:extLst>
              <a:ext uri="{FF2B5EF4-FFF2-40B4-BE49-F238E27FC236}">
                <a16:creationId xmlns:a16="http://schemas.microsoft.com/office/drawing/2014/main" id="{00000000-0008-0000-0000-000006000000}"/>
              </a:ext>
            </a:extLst>
          </xdr:cNvPr>
          <xdr:cNvSpPr>
            <a:spLocks noChangeAspect="1"/>
          </xdr:cNvSpPr>
        </xdr:nvSpPr>
        <xdr:spPr>
          <a:xfrm>
            <a:off x="193964" y="2198226"/>
            <a:ext cx="1080654" cy="3350793"/>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00000000-0008-0000-0000-000007000000}"/>
              </a:ext>
            </a:extLst>
          </xdr:cNvPr>
          <xdr:cNvSpPr>
            <a:spLocks noChangeAspect="1"/>
          </xdr:cNvSpPr>
        </xdr:nvSpPr>
        <xdr:spPr>
          <a:xfrm>
            <a:off x="193964" y="5690916"/>
            <a:ext cx="1256159" cy="1131223"/>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ounded Rectangle 9">
            <a:extLst>
              <a:ext uri="{FF2B5EF4-FFF2-40B4-BE49-F238E27FC236}">
                <a16:creationId xmlns:a16="http://schemas.microsoft.com/office/drawing/2014/main" id="{00000000-0008-0000-0000-00000A000000}"/>
              </a:ext>
            </a:extLst>
          </xdr:cNvPr>
          <xdr:cNvSpPr>
            <a:spLocks noChangeAspect="1"/>
          </xdr:cNvSpPr>
        </xdr:nvSpPr>
        <xdr:spPr>
          <a:xfrm>
            <a:off x="6886982" y="260180"/>
            <a:ext cx="1730561" cy="1712344"/>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ounded Rectangle 10">
            <a:extLst>
              <a:ext uri="{FF2B5EF4-FFF2-40B4-BE49-F238E27FC236}">
                <a16:creationId xmlns:a16="http://schemas.microsoft.com/office/drawing/2014/main" id="{00000000-0008-0000-0000-00000B000000}"/>
              </a:ext>
            </a:extLst>
          </xdr:cNvPr>
          <xdr:cNvSpPr>
            <a:spLocks noChangeAspect="1"/>
          </xdr:cNvSpPr>
        </xdr:nvSpPr>
        <xdr:spPr>
          <a:xfrm>
            <a:off x="1489363" y="2133873"/>
            <a:ext cx="2990397" cy="2583874"/>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ounded Rectangle 11">
            <a:extLst>
              <a:ext uri="{FF2B5EF4-FFF2-40B4-BE49-F238E27FC236}">
                <a16:creationId xmlns:a16="http://schemas.microsoft.com/office/drawing/2014/main" id="{00000000-0008-0000-0000-00000C000000}"/>
              </a:ext>
            </a:extLst>
          </xdr:cNvPr>
          <xdr:cNvSpPr>
            <a:spLocks noChangeAspect="1"/>
          </xdr:cNvSpPr>
        </xdr:nvSpPr>
        <xdr:spPr>
          <a:xfrm>
            <a:off x="6799332" y="4821791"/>
            <a:ext cx="1789997" cy="2009789"/>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a:extLst>
              <a:ext uri="{FF2B5EF4-FFF2-40B4-BE49-F238E27FC236}">
                <a16:creationId xmlns:a16="http://schemas.microsoft.com/office/drawing/2014/main" id="{00000000-0008-0000-0000-00000D000000}"/>
              </a:ext>
            </a:extLst>
          </xdr:cNvPr>
          <xdr:cNvSpPr>
            <a:spLocks noChangeAspect="1"/>
          </xdr:cNvSpPr>
        </xdr:nvSpPr>
        <xdr:spPr>
          <a:xfrm>
            <a:off x="4643805" y="2168987"/>
            <a:ext cx="3992286" cy="2538651"/>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Pentagon 13">
            <a:extLst>
              <a:ext uri="{FF2B5EF4-FFF2-40B4-BE49-F238E27FC236}">
                <a16:creationId xmlns:a16="http://schemas.microsoft.com/office/drawing/2014/main" id="{00000000-0008-0000-0000-00000E000000}"/>
              </a:ext>
            </a:extLst>
          </xdr:cNvPr>
          <xdr:cNvSpPr>
            <a:spLocks noChangeAspect="1"/>
          </xdr:cNvSpPr>
        </xdr:nvSpPr>
        <xdr:spPr>
          <a:xfrm rot="5400000">
            <a:off x="8496402" y="777503"/>
            <a:ext cx="2235777" cy="1385453"/>
          </a:xfrm>
          <a:prstGeom prst="homePlate">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Trapezium 14">
            <a:extLst>
              <a:ext uri="{FF2B5EF4-FFF2-40B4-BE49-F238E27FC236}">
                <a16:creationId xmlns:a16="http://schemas.microsoft.com/office/drawing/2014/main" id="{00000000-0008-0000-0000-00000F000000}"/>
              </a:ext>
            </a:extLst>
          </xdr:cNvPr>
          <xdr:cNvSpPr>
            <a:spLocks noChangeAspect="1"/>
          </xdr:cNvSpPr>
        </xdr:nvSpPr>
        <xdr:spPr>
          <a:xfrm>
            <a:off x="8818873" y="99738"/>
            <a:ext cx="1585734" cy="249380"/>
          </a:xfrm>
          <a:prstGeom prst="trapezoid">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Pentagon 15">
            <a:extLst>
              <a:ext uri="{FF2B5EF4-FFF2-40B4-BE49-F238E27FC236}">
                <a16:creationId xmlns:a16="http://schemas.microsoft.com/office/drawing/2014/main" id="{00000000-0008-0000-0000-000010000000}"/>
              </a:ext>
            </a:extLst>
          </xdr:cNvPr>
          <xdr:cNvSpPr>
            <a:spLocks noChangeAspect="1"/>
          </xdr:cNvSpPr>
        </xdr:nvSpPr>
        <xdr:spPr>
          <a:xfrm rot="5400000">
            <a:off x="10207029" y="772306"/>
            <a:ext cx="2235777" cy="1395849"/>
          </a:xfrm>
          <a:prstGeom prst="homePlate">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ysClr val="windowText" lastClr="000000"/>
              </a:solidFill>
            </a:endParaRPr>
          </a:p>
        </xdr:txBody>
      </xdr:sp>
      <xdr:sp macro="" textlink="">
        <xdr:nvSpPr>
          <xdr:cNvPr id="17" name="Trapezium 16">
            <a:extLst>
              <a:ext uri="{FF2B5EF4-FFF2-40B4-BE49-F238E27FC236}">
                <a16:creationId xmlns:a16="http://schemas.microsoft.com/office/drawing/2014/main" id="{00000000-0008-0000-0000-000011000000}"/>
              </a:ext>
            </a:extLst>
          </xdr:cNvPr>
          <xdr:cNvSpPr>
            <a:spLocks noChangeAspect="1"/>
          </xdr:cNvSpPr>
        </xdr:nvSpPr>
        <xdr:spPr>
          <a:xfrm>
            <a:off x="10501940" y="99740"/>
            <a:ext cx="1585733" cy="249380"/>
          </a:xfrm>
          <a:prstGeom prst="trapezoid">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ounded Rectangle 17">
            <a:extLst>
              <a:ext uri="{FF2B5EF4-FFF2-40B4-BE49-F238E27FC236}">
                <a16:creationId xmlns:a16="http://schemas.microsoft.com/office/drawing/2014/main" id="{00000000-0008-0000-0000-000012000000}"/>
              </a:ext>
            </a:extLst>
          </xdr:cNvPr>
          <xdr:cNvSpPr>
            <a:spLocks noChangeAspect="1"/>
          </xdr:cNvSpPr>
        </xdr:nvSpPr>
        <xdr:spPr>
          <a:xfrm>
            <a:off x="1564406" y="4820746"/>
            <a:ext cx="5130623" cy="201879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ounded Rectangle 19">
            <a:extLst>
              <a:ext uri="{FF2B5EF4-FFF2-40B4-BE49-F238E27FC236}">
                <a16:creationId xmlns:a16="http://schemas.microsoft.com/office/drawing/2014/main" id="{00000000-0008-0000-0000-000014000000}"/>
              </a:ext>
            </a:extLst>
          </xdr:cNvPr>
          <xdr:cNvSpPr>
            <a:spLocks noChangeAspect="1"/>
          </xdr:cNvSpPr>
        </xdr:nvSpPr>
        <xdr:spPr>
          <a:xfrm>
            <a:off x="8691541" y="2730430"/>
            <a:ext cx="3373806" cy="4123293"/>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Pentagon 20">
            <a:extLst>
              <a:ext uri="{FF2B5EF4-FFF2-40B4-BE49-F238E27FC236}">
                <a16:creationId xmlns:a16="http://schemas.microsoft.com/office/drawing/2014/main" id="{00000000-0008-0000-0000-000015000000}"/>
              </a:ext>
            </a:extLst>
          </xdr:cNvPr>
          <xdr:cNvSpPr>
            <a:spLocks noChangeAspect="1"/>
          </xdr:cNvSpPr>
        </xdr:nvSpPr>
        <xdr:spPr>
          <a:xfrm rot="5400000">
            <a:off x="8644636" y="895493"/>
            <a:ext cx="1970991" cy="1080653"/>
          </a:xfrm>
          <a:prstGeom prst="homePlate">
            <a:avLst/>
          </a:prstGeom>
          <a:noFill/>
          <a:ln>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Pentagon 21">
            <a:extLst>
              <a:ext uri="{FF2B5EF4-FFF2-40B4-BE49-F238E27FC236}">
                <a16:creationId xmlns:a16="http://schemas.microsoft.com/office/drawing/2014/main" id="{00000000-0008-0000-0000-000016000000}"/>
              </a:ext>
            </a:extLst>
          </xdr:cNvPr>
          <xdr:cNvSpPr>
            <a:spLocks noChangeAspect="1"/>
          </xdr:cNvSpPr>
        </xdr:nvSpPr>
        <xdr:spPr>
          <a:xfrm rot="5400000">
            <a:off x="10327426" y="879923"/>
            <a:ext cx="1970991" cy="1080653"/>
          </a:xfrm>
          <a:prstGeom prst="homePlate">
            <a:avLst/>
          </a:prstGeom>
          <a:noFill/>
          <a:ln>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3" name="Straight Connector 22">
            <a:extLst>
              <a:ext uri="{FF2B5EF4-FFF2-40B4-BE49-F238E27FC236}">
                <a16:creationId xmlns:a16="http://schemas.microsoft.com/office/drawing/2014/main" id="{00000000-0008-0000-0000-000017000000}"/>
              </a:ext>
            </a:extLst>
          </xdr:cNvPr>
          <xdr:cNvCxnSpPr>
            <a:cxnSpLocks noChangeAspect="1"/>
          </xdr:cNvCxnSpPr>
        </xdr:nvCxnSpPr>
        <xdr:spPr>
          <a:xfrm>
            <a:off x="1919782" y="2470465"/>
            <a:ext cx="2163651"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a:cxnSpLocks noChangeAspect="1"/>
          </xdr:cNvCxnSpPr>
        </xdr:nvCxnSpPr>
        <xdr:spPr>
          <a:xfrm>
            <a:off x="8985049" y="3082498"/>
            <a:ext cx="278388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noChangeAspect="1"/>
          </xdr:cNvCxnSpPr>
        </xdr:nvCxnSpPr>
        <xdr:spPr>
          <a:xfrm>
            <a:off x="1863420" y="5069741"/>
            <a:ext cx="455501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noChangeAspect="1"/>
          </xdr:cNvCxnSpPr>
        </xdr:nvCxnSpPr>
        <xdr:spPr>
          <a:xfrm>
            <a:off x="4936424" y="2470456"/>
            <a:ext cx="3477875"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0</xdr:col>
      <xdr:colOff>508000</xdr:colOff>
      <xdr:row>2</xdr:row>
      <xdr:rowOff>50800</xdr:rowOff>
    </xdr:from>
    <xdr:to>
      <xdr:col>1</xdr:col>
      <xdr:colOff>342900</xdr:colOff>
      <xdr:row>5</xdr:row>
      <xdr:rowOff>101600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508000" y="457200"/>
          <a:ext cx="660400" cy="660400"/>
        </a:xfrm>
        <a:prstGeom prst="rect">
          <a:avLst/>
        </a:prstGeom>
      </xdr:spPr>
    </xdr:pic>
    <xdr:clientData/>
  </xdr:twoCellAnchor>
  <xdr:twoCellAnchor>
    <xdr:from>
      <xdr:col>4</xdr:col>
      <xdr:colOff>406400</xdr:colOff>
      <xdr:row>4</xdr:row>
      <xdr:rowOff>88900</xdr:rowOff>
    </xdr:from>
    <xdr:to>
      <xdr:col>7</xdr:col>
      <xdr:colOff>12700</xdr:colOff>
      <xdr:row>5</xdr:row>
      <xdr:rowOff>190500</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708400" y="901700"/>
          <a:ext cx="2082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accent1"/>
              </a:solidFill>
              <a:latin typeface="ADLaM Display" panose="020F0502020204030204" pitchFamily="34" charset="0"/>
              <a:cs typeface="ADLaM Display" panose="020F0502020204030204" pitchFamily="34" charset="0"/>
            </a:rPr>
            <a:t>ANNUAL</a:t>
          </a:r>
          <a:r>
            <a:rPr lang="en-GB" sz="1200" baseline="0">
              <a:solidFill>
                <a:schemeClr val="accent1"/>
              </a:solidFill>
              <a:latin typeface="ADLaM Display" panose="020F0502020204030204" pitchFamily="34" charset="0"/>
              <a:cs typeface="ADLaM Display" panose="020F0502020204030204" pitchFamily="34" charset="0"/>
            </a:rPr>
            <a:t> SALES RECORD</a:t>
          </a:r>
          <a:endParaRPr lang="en-GB" sz="12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14</xdr:col>
      <xdr:colOff>468054</xdr:colOff>
      <xdr:row>3</xdr:row>
      <xdr:rowOff>69946</xdr:rowOff>
    </xdr:from>
    <xdr:to>
      <xdr:col>16</xdr:col>
      <xdr:colOff>760154</xdr:colOff>
      <xdr:row>7</xdr:row>
      <xdr:rowOff>72154</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11972760" y="678265"/>
          <a:ext cx="1935629" cy="813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#1 RANKED</a:t>
          </a:r>
        </a:p>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 PRODUCT</a:t>
          </a:r>
          <a:endParaRPr lang="en-GB" sz="18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17</xdr:col>
      <xdr:colOff>572062</xdr:colOff>
      <xdr:row>3</xdr:row>
      <xdr:rowOff>13451</xdr:rowOff>
    </xdr:from>
    <xdr:to>
      <xdr:col>19</xdr:col>
      <xdr:colOff>326896</xdr:colOff>
      <xdr:row>6</xdr:row>
      <xdr:rowOff>139897</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14542062" y="621770"/>
          <a:ext cx="1398363" cy="734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TOP</a:t>
          </a:r>
          <a:r>
            <a:rPr lang="en-GB" sz="1800" b="0" i="0" baseline="0">
              <a:solidFill>
                <a:schemeClr val="accent1"/>
              </a:solidFill>
              <a:effectLst/>
              <a:latin typeface="ADLaM Display" panose="020F0502020204030204" pitchFamily="34" charset="0"/>
              <a:ea typeface="+mn-ea"/>
              <a:cs typeface="ADLaM Display" panose="020F0502020204030204" pitchFamily="34" charset="0"/>
            </a:rPr>
            <a:t> CATEGORY</a:t>
          </a:r>
          <a:endParaRPr lang="en-GB" sz="18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10</xdr:col>
      <xdr:colOff>36481</xdr:colOff>
      <xdr:row>14</xdr:row>
      <xdr:rowOff>193331</xdr:rowOff>
    </xdr:from>
    <xdr:to>
      <xdr:col>12</xdr:col>
      <xdr:colOff>327109</xdr:colOff>
      <xdr:row>17</xdr:row>
      <xdr:rowOff>38690</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8254128" y="3069507"/>
          <a:ext cx="1934157" cy="46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PRODUCTS</a:t>
          </a:r>
          <a:endParaRPr lang="en-GB" sz="14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11</xdr:col>
      <xdr:colOff>518784</xdr:colOff>
      <xdr:row>32</xdr:row>
      <xdr:rowOff>171076</xdr:rowOff>
    </xdr:from>
    <xdr:to>
      <xdr:col>13</xdr:col>
      <xdr:colOff>810323</xdr:colOff>
      <xdr:row>35</xdr:row>
      <xdr:rowOff>18676</xdr:rowOff>
    </xdr:to>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9552017" y="6587918"/>
          <a:ext cx="1933945" cy="449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PAYMENT</a:t>
          </a:r>
          <a:r>
            <a:rPr lang="en-GB" sz="1600" b="0" i="0" baseline="0">
              <a:solidFill>
                <a:schemeClr val="accent1"/>
              </a:solidFill>
              <a:effectLst/>
              <a:latin typeface="ADLaM Display" panose="020F0502020204030204" pitchFamily="34" charset="0"/>
              <a:ea typeface="+mn-ea"/>
              <a:cs typeface="ADLaM Display" panose="020F0502020204030204" pitchFamily="34" charset="0"/>
            </a:rPr>
            <a:t> TYPE</a:t>
          </a:r>
          <a:endParaRPr lang="en-GB" sz="16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3</xdr:col>
      <xdr:colOff>653788</xdr:colOff>
      <xdr:row>14</xdr:row>
      <xdr:rowOff>149342</xdr:rowOff>
    </xdr:from>
    <xdr:to>
      <xdr:col>6</xdr:col>
      <xdr:colOff>120851</xdr:colOff>
      <xdr:row>16</xdr:row>
      <xdr:rowOff>200141</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3142988" y="2994142"/>
          <a:ext cx="1956263"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MONTHLY SALES</a:t>
          </a:r>
        </a:p>
      </xdr:txBody>
    </xdr:sp>
    <xdr:clientData/>
  </xdr:twoCellAnchor>
  <xdr:twoCellAnchor>
    <xdr:from>
      <xdr:col>6</xdr:col>
      <xdr:colOff>4773</xdr:colOff>
      <xdr:row>32</xdr:row>
      <xdr:rowOff>117985</xdr:rowOff>
    </xdr:from>
    <xdr:to>
      <xdr:col>8</xdr:col>
      <xdr:colOff>296873</xdr:colOff>
      <xdr:row>34</xdr:row>
      <xdr:rowOff>169264</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4983173" y="6620385"/>
          <a:ext cx="1951567" cy="45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DAILY</a:t>
          </a:r>
          <a:r>
            <a:rPr lang="en-GB" sz="1600" b="0" i="0" baseline="0">
              <a:solidFill>
                <a:schemeClr val="accent1"/>
              </a:solidFill>
              <a:effectLst/>
              <a:latin typeface="ADLaM Display" panose="020F0502020204030204" pitchFamily="34" charset="0"/>
              <a:ea typeface="+mn-ea"/>
              <a:cs typeface="ADLaM Display" panose="020F0502020204030204" pitchFamily="34" charset="0"/>
            </a:rPr>
            <a:t> SALES</a:t>
          </a:r>
          <a:endParaRPr lang="en-GB" sz="16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xdr:col>
      <xdr:colOff>706966</xdr:colOff>
      <xdr:row>2</xdr:row>
      <xdr:rowOff>122767</xdr:rowOff>
    </xdr:from>
    <xdr:to>
      <xdr:col>7</xdr:col>
      <xdr:colOff>4233</xdr:colOff>
      <xdr:row>4</xdr:row>
      <xdr:rowOff>148167</xdr:rowOff>
    </xdr:to>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1536699" y="529167"/>
          <a:ext cx="4275667"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ADLaM Display" panose="020F0502020204030204" pitchFamily="34" charset="0"/>
              <a:ea typeface="Tahoma" panose="020B0604030504040204" pitchFamily="34" charset="0"/>
              <a:cs typeface="ADLaM Display" panose="020F0502020204030204" pitchFamily="34" charset="0"/>
            </a:rPr>
            <a:t>TC WHOLESALERS</a:t>
          </a:r>
          <a:r>
            <a:rPr lang="en-US" sz="2000" b="1" baseline="0">
              <a:solidFill>
                <a:schemeClr val="tx1"/>
              </a:solidFill>
              <a:latin typeface="ADLaM Display" panose="020F0502020204030204" pitchFamily="34" charset="0"/>
              <a:ea typeface="Tahoma" panose="020B0604030504040204" pitchFamily="34" charset="0"/>
              <a:cs typeface="ADLaM Display" panose="020F0502020204030204" pitchFamily="34" charset="0"/>
            </a:rPr>
            <a:t> DASHBOARD</a:t>
          </a:r>
          <a:endParaRPr lang="en-GB" sz="2000"/>
        </a:p>
      </xdr:txBody>
    </xdr:sp>
    <xdr:clientData/>
  </xdr:twoCellAnchor>
  <xdr:twoCellAnchor>
    <xdr:from>
      <xdr:col>11</xdr:col>
      <xdr:colOff>754182</xdr:colOff>
      <xdr:row>2</xdr:row>
      <xdr:rowOff>26276</xdr:rowOff>
    </xdr:from>
    <xdr:to>
      <xdr:col>15</xdr:col>
      <xdr:colOff>409075</xdr:colOff>
      <xdr:row>4</xdr:row>
      <xdr:rowOff>25174</xdr:rowOff>
    </xdr:to>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9881249" y="432676"/>
          <a:ext cx="2973826" cy="405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SALES</a:t>
          </a:r>
          <a:r>
            <a:rPr lang="en-GB" sz="1600" baseline="0">
              <a:solidFill>
                <a:schemeClr val="accent1"/>
              </a:solidFill>
              <a:latin typeface="ADLaM Display" panose="020F0502020204030204" pitchFamily="34" charset="0"/>
              <a:cs typeface="ADLaM Display" panose="020F0502020204030204" pitchFamily="34" charset="0"/>
            </a:rPr>
            <a:t> TYPE</a:t>
          </a:r>
          <a:endParaRPr lang="en-GB" sz="16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14</xdr:col>
      <xdr:colOff>685809</xdr:colOff>
      <xdr:row>6</xdr:row>
      <xdr:rowOff>176322</xdr:rowOff>
    </xdr:from>
    <xdr:to>
      <xdr:col>16</xdr:col>
      <xdr:colOff>506352</xdr:colOff>
      <xdr:row>10</xdr:row>
      <xdr:rowOff>52086</xdr:rowOff>
    </xdr:to>
    <xdr:sp macro="" textlink="Analysis!T78">
      <xdr:nvSpPr>
        <xdr:cNvPr id="74" name="TextBox 73">
          <a:extLst>
            <a:ext uri="{FF2B5EF4-FFF2-40B4-BE49-F238E27FC236}">
              <a16:creationId xmlns:a16="http://schemas.microsoft.com/office/drawing/2014/main" id="{00000000-0008-0000-0000-00004A000000}"/>
            </a:ext>
          </a:extLst>
        </xdr:cNvPr>
        <xdr:cNvSpPr txBox="1"/>
      </xdr:nvSpPr>
      <xdr:spPr>
        <a:xfrm>
          <a:off x="12190515" y="1392961"/>
          <a:ext cx="1464072" cy="686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E6B03E-DE4B-734D-ABCF-CE504627905A}" type="TxLink">
            <a:rPr lang="en-US" sz="1400" b="0" i="0" u="none" strike="noStrike">
              <a:solidFill>
                <a:srgbClr val="000000"/>
              </a:solidFill>
              <a:latin typeface="ADLaM Display" panose="020F0502020204030204" pitchFamily="34" charset="0"/>
              <a:cs typeface="ADLaM Display" panose="020F0502020204030204" pitchFamily="34" charset="0"/>
            </a:rPr>
            <a:pPr algn="ctr"/>
            <a:t>Laptop Computer</a:t>
          </a:fld>
          <a:endParaRPr lang="en-GB" sz="1800">
            <a:latin typeface="ADLaM Display" panose="020F0502020204030204" pitchFamily="34" charset="0"/>
            <a:cs typeface="ADLaM Display" panose="020F0502020204030204" pitchFamily="34" charset="0"/>
          </a:endParaRPr>
        </a:p>
      </xdr:txBody>
    </xdr:sp>
    <xdr:clientData/>
  </xdr:twoCellAnchor>
  <xdr:twoCellAnchor editAs="oneCell">
    <xdr:from>
      <xdr:col>15</xdr:col>
      <xdr:colOff>345922</xdr:colOff>
      <xdr:row>11</xdr:row>
      <xdr:rowOff>188878</xdr:rowOff>
    </xdr:from>
    <xdr:to>
      <xdr:col>16</xdr:col>
      <xdr:colOff>74706</xdr:colOff>
      <xdr:row>14</xdr:row>
      <xdr:rowOff>126560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2672393" y="2448731"/>
          <a:ext cx="550548" cy="554005"/>
        </a:xfrm>
        <a:prstGeom prst="rect">
          <a:avLst/>
        </a:prstGeom>
      </xdr:spPr>
    </xdr:pic>
    <xdr:clientData/>
  </xdr:twoCellAnchor>
  <xdr:twoCellAnchor>
    <xdr:from>
      <xdr:col>14</xdr:col>
      <xdr:colOff>672557</xdr:colOff>
      <xdr:row>9</xdr:row>
      <xdr:rowOff>161215</xdr:rowOff>
    </xdr:from>
    <xdr:to>
      <xdr:col>16</xdr:col>
      <xdr:colOff>493100</xdr:colOff>
      <xdr:row>13</xdr:row>
      <xdr:rowOff>41269</xdr:rowOff>
    </xdr:to>
    <xdr:sp macro="" textlink="Analysis!U78">
      <xdr:nvSpPr>
        <xdr:cNvPr id="76" name="TextBox 75">
          <a:extLst>
            <a:ext uri="{FF2B5EF4-FFF2-40B4-BE49-F238E27FC236}">
              <a16:creationId xmlns:a16="http://schemas.microsoft.com/office/drawing/2014/main" id="{00000000-0008-0000-0000-00004C000000}"/>
            </a:ext>
          </a:extLst>
        </xdr:cNvPr>
        <xdr:cNvSpPr txBox="1"/>
      </xdr:nvSpPr>
      <xdr:spPr>
        <a:xfrm>
          <a:off x="12177263" y="1986173"/>
          <a:ext cx="1464072" cy="691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960FD2-C311-A844-AFF9-EE469EBEC39A}" type="TxLink">
            <a:rPr lang="en-US" sz="1400" b="0" i="0" u="none" strike="noStrike">
              <a:solidFill>
                <a:srgbClr val="000000"/>
              </a:solidFill>
              <a:latin typeface="ADLaM Display" panose="020F0502020204030204" pitchFamily="34" charset="0"/>
              <a:cs typeface="ADLaM Display" panose="020F0502020204030204" pitchFamily="34" charset="0"/>
            </a:rPr>
            <a:pPr algn="ctr"/>
            <a:t> £150,118.33 </a:t>
          </a:fld>
          <a:endParaRPr lang="en-GB" sz="2000">
            <a:latin typeface="ADLaM Display" panose="020F0502020204030204" pitchFamily="34" charset="0"/>
            <a:cs typeface="ADLaM Display" panose="020F0502020204030204" pitchFamily="34" charset="0"/>
          </a:endParaRPr>
        </a:p>
      </xdr:txBody>
    </xdr:sp>
    <xdr:clientData/>
  </xdr:twoCellAnchor>
  <xdr:twoCellAnchor editAs="oneCell">
    <xdr:from>
      <xdr:col>18</xdr:col>
      <xdr:colOff>206948</xdr:colOff>
      <xdr:row>11</xdr:row>
      <xdr:rowOff>157499</xdr:rowOff>
    </xdr:from>
    <xdr:to>
      <xdr:col>18</xdr:col>
      <xdr:colOff>747058</xdr:colOff>
      <xdr:row>14</xdr:row>
      <xdr:rowOff>77141</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stretch>
          <a:fillRect/>
        </a:stretch>
      </xdr:blipFill>
      <xdr:spPr>
        <a:xfrm>
          <a:off x="14998713" y="2417352"/>
          <a:ext cx="540110" cy="535965"/>
        </a:xfrm>
        <a:prstGeom prst="rect">
          <a:avLst/>
        </a:prstGeom>
      </xdr:spPr>
    </xdr:pic>
    <xdr:clientData/>
  </xdr:twoCellAnchor>
  <xdr:twoCellAnchor>
    <xdr:from>
      <xdr:col>17</xdr:col>
      <xdr:colOff>523377</xdr:colOff>
      <xdr:row>7</xdr:row>
      <xdr:rowOff>86044</xdr:rowOff>
    </xdr:from>
    <xdr:to>
      <xdr:col>19</xdr:col>
      <xdr:colOff>343920</xdr:colOff>
      <xdr:row>10</xdr:row>
      <xdr:rowOff>171541</xdr:rowOff>
    </xdr:to>
    <xdr:sp macro="" textlink="Analysis!AE1">
      <xdr:nvSpPr>
        <xdr:cNvPr id="78" name="TextBox 77">
          <a:extLst>
            <a:ext uri="{FF2B5EF4-FFF2-40B4-BE49-F238E27FC236}">
              <a16:creationId xmlns:a16="http://schemas.microsoft.com/office/drawing/2014/main" id="{00000000-0008-0000-0000-00004E000000}"/>
            </a:ext>
          </a:extLst>
        </xdr:cNvPr>
        <xdr:cNvSpPr txBox="1"/>
      </xdr:nvSpPr>
      <xdr:spPr>
        <a:xfrm>
          <a:off x="14493377" y="1524132"/>
          <a:ext cx="1464072" cy="70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AA0A3D-75AA-A243-8AD8-F8FDD98ED842}" type="TxLink">
            <a:rPr lang="en-US" sz="1400" b="0" i="0" u="none" strike="noStrike">
              <a:solidFill>
                <a:srgbClr val="000000"/>
              </a:solidFill>
              <a:latin typeface="ADLaM Display" panose="020F0502020204030204" pitchFamily="34" charset="0"/>
              <a:cs typeface="ADLaM Display" panose="020F0502020204030204" pitchFamily="34" charset="0"/>
            </a:rPr>
            <a:pPr algn="ctr"/>
            <a:t>Electronics</a:t>
          </a:fld>
          <a:endParaRPr lang="en-US" sz="1400" b="0" i="0" u="none" strike="noStrike">
            <a:solidFill>
              <a:srgbClr val="000000"/>
            </a:solidFill>
            <a:latin typeface="ADLaM Display" panose="020F0502020204030204" pitchFamily="34" charset="0"/>
            <a:cs typeface="ADLaM Display" panose="020F0502020204030204" pitchFamily="34" charset="0"/>
          </a:endParaRPr>
        </a:p>
      </xdr:txBody>
    </xdr:sp>
    <xdr:clientData/>
  </xdr:twoCellAnchor>
  <xdr:twoCellAnchor>
    <xdr:from>
      <xdr:col>17</xdr:col>
      <xdr:colOff>528801</xdr:colOff>
      <xdr:row>9</xdr:row>
      <xdr:rowOff>139959</xdr:rowOff>
    </xdr:from>
    <xdr:to>
      <xdr:col>19</xdr:col>
      <xdr:colOff>349344</xdr:colOff>
      <xdr:row>13</xdr:row>
      <xdr:rowOff>17345</xdr:rowOff>
    </xdr:to>
    <xdr:sp macro="" textlink="Analysis!AF1">
      <xdr:nvSpPr>
        <xdr:cNvPr id="79" name="TextBox 78">
          <a:extLst>
            <a:ext uri="{FF2B5EF4-FFF2-40B4-BE49-F238E27FC236}">
              <a16:creationId xmlns:a16="http://schemas.microsoft.com/office/drawing/2014/main" id="{00000000-0008-0000-0000-00004F000000}"/>
            </a:ext>
          </a:extLst>
        </xdr:cNvPr>
        <xdr:cNvSpPr txBox="1"/>
      </xdr:nvSpPr>
      <xdr:spPr>
        <a:xfrm>
          <a:off x="14498801" y="1988930"/>
          <a:ext cx="1464072" cy="69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BE428F-52C4-5240-985C-702659E757B6}" type="TxLink">
            <a:rPr lang="en-US" sz="1400" b="0" i="0" u="none" strike="noStrike">
              <a:solidFill>
                <a:srgbClr val="000000"/>
              </a:solidFill>
              <a:latin typeface="ADLaM Display" panose="020F0502020204030204" pitchFamily="34" charset="0"/>
              <a:cs typeface="ADLaM Display" panose="020F0502020204030204" pitchFamily="34" charset="0"/>
            </a:rPr>
            <a:pPr algn="ctr"/>
            <a:t> £407,924.44 </a:t>
          </a:fld>
          <a:endParaRPr lang="en-US" sz="1600" b="0" i="0" u="none" strike="noStrike">
            <a:solidFill>
              <a:srgbClr val="000000"/>
            </a:solidFill>
            <a:latin typeface="ADLaM Display" panose="020F0502020204030204" pitchFamily="34" charset="0"/>
            <a:cs typeface="ADLaM Display" panose="020F0502020204030204" pitchFamily="34" charset="0"/>
          </a:endParaRPr>
        </a:p>
      </xdr:txBody>
    </xdr:sp>
    <xdr:clientData/>
  </xdr:twoCellAnchor>
  <xdr:twoCellAnchor editAs="oneCell">
    <xdr:from>
      <xdr:col>0</xdr:col>
      <xdr:colOff>334434</xdr:colOff>
      <xdr:row>16</xdr:row>
      <xdr:rowOff>70309</xdr:rowOff>
    </xdr:from>
    <xdr:to>
      <xdr:col>1</xdr:col>
      <xdr:colOff>826973</xdr:colOff>
      <xdr:row>35</xdr:row>
      <xdr:rowOff>169334</xdr:rowOff>
    </xdr:to>
    <mc:AlternateContent xmlns:mc="http://schemas.openxmlformats.org/markup-compatibility/2006" xmlns:a14="http://schemas.microsoft.com/office/drawing/2010/main">
      <mc:Choice Requires="a14">
        <xdr:graphicFrame macro="">
          <xdr:nvGraphicFramePr>
            <xdr:cNvPr id="29" name="Month">
              <a:extLst>
                <a:ext uri="{FF2B5EF4-FFF2-40B4-BE49-F238E27FC236}">
                  <a16:creationId xmlns:a16="http://schemas.microsoft.com/office/drawing/2014/main" id="{00000000-0008-0000-0000-00001D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34434" y="3321509"/>
              <a:ext cx="1322272" cy="3959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416996</xdr:colOff>
      <xdr:row>39</xdr:row>
      <xdr:rowOff>75533</xdr:rowOff>
    </xdr:from>
    <xdr:to>
      <xdr:col>2</xdr:col>
      <xdr:colOff>119374</xdr:colOff>
      <xdr:row>45</xdr:row>
      <xdr:rowOff>47925</xdr:rowOff>
    </xdr:to>
    <mc:AlternateContent xmlns:mc="http://schemas.openxmlformats.org/markup-compatibility/2006" xmlns:a14="http://schemas.microsoft.com/office/drawing/2010/main">
      <mc:Choice Requires="a14">
        <xdr:graphicFrame macro="">
          <xdr:nvGraphicFramePr>
            <xdr:cNvPr id="30" name="Sale Type 1">
              <a:extLst>
                <a:ext uri="{FF2B5EF4-FFF2-40B4-BE49-F238E27FC236}">
                  <a16:creationId xmlns:a16="http://schemas.microsoft.com/office/drawing/2014/main" id="{00000000-0008-0000-0000-00001E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16996" y="8000333"/>
              <a:ext cx="1361845" cy="11915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705862</xdr:colOff>
      <xdr:row>2</xdr:row>
      <xdr:rowOff>55218</xdr:rowOff>
    </xdr:from>
    <xdr:to>
      <xdr:col>10</xdr:col>
      <xdr:colOff>692059</xdr:colOff>
      <xdr:row>5</xdr:row>
      <xdr:rowOff>110435</xdr:rowOff>
    </xdr:to>
    <mc:AlternateContent xmlns:mc="http://schemas.openxmlformats.org/markup-compatibility/2006" xmlns:a14="http://schemas.microsoft.com/office/drawing/2010/main">
      <mc:Choice Requires="a14">
        <xdr:graphicFrame macro="">
          <xdr:nvGraphicFramePr>
            <xdr:cNvPr id="31" name="Payment Mode 1">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343729" y="461618"/>
              <a:ext cx="1645663" cy="6648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434376</xdr:colOff>
      <xdr:row>8</xdr:row>
      <xdr:rowOff>1289</xdr:rowOff>
    </xdr:from>
    <xdr:to>
      <xdr:col>1</xdr:col>
      <xdr:colOff>778933</xdr:colOff>
      <xdr:row>12</xdr:row>
      <xdr:rowOff>152400</xdr:rowOff>
    </xdr:to>
    <mc:AlternateContent xmlns:mc="http://schemas.openxmlformats.org/markup-compatibility/2006" xmlns:a14="http://schemas.microsoft.com/office/drawing/2010/main">
      <mc:Choice Requires="a14">
        <xdr:graphicFrame macro="">
          <xdr:nvGraphicFramePr>
            <xdr:cNvPr id="32" name="Year 1">
              <a:extLst>
                <a:ext uri="{FF2B5EF4-FFF2-40B4-BE49-F238E27FC236}">
                  <a16:creationId xmlns:a16="http://schemas.microsoft.com/office/drawing/2014/main" id="{00000000-0008-0000-0000-000020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34376" y="1626889"/>
              <a:ext cx="1174290" cy="9639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649323</xdr:colOff>
      <xdr:row>34</xdr:row>
      <xdr:rowOff>152782</xdr:rowOff>
    </xdr:from>
    <xdr:to>
      <xdr:col>10</xdr:col>
      <xdr:colOff>642836</xdr:colOff>
      <xdr:row>45</xdr:row>
      <xdr:rowOff>50718</xdr:rowOff>
    </xdr:to>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658464</xdr:colOff>
      <xdr:row>18</xdr:row>
      <xdr:rowOff>129698</xdr:rowOff>
    </xdr:from>
    <xdr:to>
      <xdr:col>7</xdr:col>
      <xdr:colOff>71849</xdr:colOff>
      <xdr:row>30</xdr:row>
      <xdr:rowOff>188987</xdr:rowOff>
    </xdr:to>
    <xdr:graphicFrame macro="">
      <xdr:nvGraphicFramePr>
        <xdr:cNvPr id="38" name="Chart 37">
          <a:extLst>
            <a:ext uri="{FF2B5EF4-FFF2-40B4-BE49-F238E27FC236}">
              <a16:creationId xmlns:a16="http://schemas.microsoft.com/office/drawing/2014/main" id="{00000000-0008-0000-00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584040</xdr:colOff>
      <xdr:row>4</xdr:row>
      <xdr:rowOff>101600</xdr:rowOff>
    </xdr:from>
    <xdr:to>
      <xdr:col>13</xdr:col>
      <xdr:colOff>575733</xdr:colOff>
      <xdr:row>12</xdr:row>
      <xdr:rowOff>74706</xdr:rowOff>
    </xdr:to>
    <xdr:graphicFrame macro="">
      <xdr:nvGraphicFramePr>
        <xdr:cNvPr id="41" name="Chart 40">
          <a:extLst>
            <a:ext uri="{FF2B5EF4-FFF2-40B4-BE49-F238E27FC236}">
              <a16:creationId xmlns:a16="http://schemas.microsoft.com/office/drawing/2014/main" id="{00000000-0008-0000-00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130737</xdr:colOff>
      <xdr:row>17</xdr:row>
      <xdr:rowOff>76631</xdr:rowOff>
    </xdr:from>
    <xdr:to>
      <xdr:col>13</xdr:col>
      <xdr:colOff>747063</xdr:colOff>
      <xdr:row>30</xdr:row>
      <xdr:rowOff>56027</xdr:rowOff>
    </xdr:to>
    <xdr:graphicFrame macro="">
      <xdr:nvGraphicFramePr>
        <xdr:cNvPr id="53" name="Chart 52">
          <a:extLst>
            <a:ext uri="{FF2B5EF4-FFF2-40B4-BE49-F238E27FC236}">
              <a16:creationId xmlns:a16="http://schemas.microsoft.com/office/drawing/2014/main" id="{00000000-0008-0000-0000-00003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336677</xdr:colOff>
      <xdr:row>34</xdr:row>
      <xdr:rowOff>183726</xdr:rowOff>
    </xdr:from>
    <xdr:to>
      <xdr:col>13</xdr:col>
      <xdr:colOff>710972</xdr:colOff>
      <xdr:row>45</xdr:row>
      <xdr:rowOff>74706</xdr:rowOff>
    </xdr:to>
    <xdr:graphicFrame macro="">
      <xdr:nvGraphicFramePr>
        <xdr:cNvPr id="54" name="Chart 53">
          <a:extLst>
            <a:ext uri="{FF2B5EF4-FFF2-40B4-BE49-F238E27FC236}">
              <a16:creationId xmlns:a16="http://schemas.microsoft.com/office/drawing/2014/main" id="{00000000-0008-0000-00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597647</xdr:colOff>
      <xdr:row>1</xdr:row>
      <xdr:rowOff>168088</xdr:rowOff>
    </xdr:from>
    <xdr:to>
      <xdr:col>25</xdr:col>
      <xdr:colOff>410882</xdr:colOff>
      <xdr:row>1</xdr:row>
      <xdr:rowOff>168088</xdr:rowOff>
    </xdr:to>
    <xdr:cxnSp macro="">
      <xdr:nvCxnSpPr>
        <xdr:cNvPr id="85" name="Straight Connector 84">
          <a:extLst>
            <a:ext uri="{FF2B5EF4-FFF2-40B4-BE49-F238E27FC236}">
              <a16:creationId xmlns:a16="http://schemas.microsoft.com/office/drawing/2014/main" id="{00000000-0008-0000-0000-000055000000}"/>
            </a:ext>
          </a:extLst>
        </xdr:cNvPr>
        <xdr:cNvCxnSpPr>
          <a:cxnSpLocks noChangeAspect="1"/>
        </xdr:cNvCxnSpPr>
      </xdr:nvCxnSpPr>
      <xdr:spPr>
        <a:xfrm>
          <a:off x="18676471" y="373529"/>
          <a:ext cx="227852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448235</xdr:colOff>
      <xdr:row>21</xdr:row>
      <xdr:rowOff>56029</xdr:rowOff>
    </xdr:from>
    <xdr:to>
      <xdr:col>19</xdr:col>
      <xdr:colOff>466912</xdr:colOff>
      <xdr:row>44</xdr:row>
      <xdr:rowOff>168087</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0000000-0008-0000-0000-00005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2005235" y="4323229"/>
              <a:ext cx="4146177" cy="478565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151528</xdr:colOff>
      <xdr:row>19</xdr:row>
      <xdr:rowOff>9555</xdr:rowOff>
    </xdr:from>
    <xdr:to>
      <xdr:col>18</xdr:col>
      <xdr:colOff>442155</xdr:colOff>
      <xdr:row>21</xdr:row>
      <xdr:rowOff>60355</xdr:rowOff>
    </xdr:to>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13299763" y="3912937"/>
          <a:ext cx="1934157" cy="46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CATEGORY</a:t>
          </a:r>
          <a:endParaRPr lang="en-GB" sz="14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11</xdr:col>
      <xdr:colOff>276918</xdr:colOff>
      <xdr:row>34</xdr:row>
      <xdr:rowOff>105038</xdr:rowOff>
    </xdr:from>
    <xdr:to>
      <xdr:col>13</xdr:col>
      <xdr:colOff>697068</xdr:colOff>
      <xdr:row>34</xdr:row>
      <xdr:rowOff>105038</xdr:rowOff>
    </xdr:to>
    <xdr:cxnSp macro="">
      <xdr:nvCxnSpPr>
        <xdr:cNvPr id="93" name="Straight Connector 92">
          <a:extLst>
            <a:ext uri="{FF2B5EF4-FFF2-40B4-BE49-F238E27FC236}">
              <a16:creationId xmlns:a16="http://schemas.microsoft.com/office/drawing/2014/main" id="{00000000-0008-0000-0000-00005D000000}"/>
            </a:ext>
          </a:extLst>
        </xdr:cNvPr>
        <xdr:cNvCxnSpPr>
          <a:cxnSpLocks noChangeAspect="1"/>
        </xdr:cNvCxnSpPr>
      </xdr:nvCxnSpPr>
      <xdr:spPr>
        <a:xfrm>
          <a:off x="9310151" y="6922933"/>
          <a:ext cx="206255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440266</xdr:colOff>
      <xdr:row>7</xdr:row>
      <xdr:rowOff>114587</xdr:rowOff>
    </xdr:from>
    <xdr:to>
      <xdr:col>5</xdr:col>
      <xdr:colOff>207699</xdr:colOff>
      <xdr:row>13</xdr:row>
      <xdr:rowOff>76053</xdr:rowOff>
    </xdr:to>
    <xdr:grpSp>
      <xdr:nvGrpSpPr>
        <xdr:cNvPr id="101" name="Group 100">
          <a:extLst>
            <a:ext uri="{FF2B5EF4-FFF2-40B4-BE49-F238E27FC236}">
              <a16:creationId xmlns:a16="http://schemas.microsoft.com/office/drawing/2014/main" id="{00000000-0008-0000-0000-000065000000}"/>
            </a:ext>
          </a:extLst>
        </xdr:cNvPr>
        <xdr:cNvGrpSpPr/>
      </xdr:nvGrpSpPr>
      <xdr:grpSpPr>
        <a:xfrm>
          <a:off x="2099733" y="1536987"/>
          <a:ext cx="2256633" cy="1180666"/>
          <a:chOff x="2455333" y="1536987"/>
          <a:chExt cx="2256633" cy="1180666"/>
        </a:xfrm>
      </xdr:grpSpPr>
      <xdr:sp macro="" textlink="">
        <xdr:nvSpPr>
          <xdr:cNvPr id="95" name="Rounded Rectangle 94">
            <a:extLst>
              <a:ext uri="{FF2B5EF4-FFF2-40B4-BE49-F238E27FC236}">
                <a16:creationId xmlns:a16="http://schemas.microsoft.com/office/drawing/2014/main" id="{00000000-0008-0000-0000-00005F000000}"/>
              </a:ext>
            </a:extLst>
          </xdr:cNvPr>
          <xdr:cNvSpPr>
            <a:spLocks noChangeAspect="1"/>
          </xdr:cNvSpPr>
        </xdr:nvSpPr>
        <xdr:spPr>
          <a:xfrm>
            <a:off x="2455333" y="1536987"/>
            <a:ext cx="2237621"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2760960" y="1656141"/>
            <a:ext cx="195100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SALES</a:t>
            </a:r>
          </a:p>
        </xdr:txBody>
      </xdr:sp>
      <xdr:sp macro="" textlink="Analysis!E4">
        <xdr:nvSpPr>
          <xdr:cNvPr id="67" name="TextBox 66">
            <a:extLst>
              <a:ext uri="{FF2B5EF4-FFF2-40B4-BE49-F238E27FC236}">
                <a16:creationId xmlns:a16="http://schemas.microsoft.com/office/drawing/2014/main" id="{00000000-0008-0000-0000-000043000000}"/>
              </a:ext>
            </a:extLst>
          </xdr:cNvPr>
          <xdr:cNvSpPr txBox="1"/>
        </xdr:nvSpPr>
        <xdr:spPr>
          <a:xfrm>
            <a:off x="2744981" y="2075750"/>
            <a:ext cx="1523937" cy="373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F24F1A-3356-CD40-83E2-4490A683E1C9}" type="TxLink">
              <a:rPr lang="en-US" sz="1400" b="0" i="0" u="none" strike="noStrike">
                <a:solidFill>
                  <a:srgbClr val="000000"/>
                </a:solidFill>
                <a:latin typeface="ADLaM Display" panose="020F0502020204030204" pitchFamily="34" charset="0"/>
                <a:cs typeface="ADLaM Display" panose="020F0502020204030204" pitchFamily="34" charset="0"/>
              </a:rPr>
              <a:pPr/>
              <a:t> £860,179.44 </a:t>
            </a:fld>
            <a:endParaRPr lang="en-GB" sz="1200">
              <a:latin typeface="ADLaM Display" panose="020F0502020204030204" pitchFamily="34" charset="0"/>
              <a:cs typeface="ADLaM Display" panose="020F0502020204030204" pitchFamily="34" charset="0"/>
            </a:endParaRPr>
          </a:p>
        </xdr:txBody>
      </xdr:sp>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a:stretch>
            <a:fillRect/>
          </a:stretch>
        </xdr:blipFill>
        <xdr:spPr>
          <a:xfrm>
            <a:off x="4067849" y="2106475"/>
            <a:ext cx="542255" cy="540882"/>
          </a:xfrm>
          <a:prstGeom prst="rect">
            <a:avLst/>
          </a:prstGeom>
        </xdr:spPr>
      </xdr:pic>
    </xdr:grpSp>
    <xdr:clientData/>
  </xdr:twoCellAnchor>
  <xdr:twoCellAnchor>
    <xdr:from>
      <xdr:col>5</xdr:col>
      <xdr:colOff>440266</xdr:colOff>
      <xdr:row>7</xdr:row>
      <xdr:rowOff>121590</xdr:rowOff>
    </xdr:from>
    <xdr:to>
      <xdr:col>8</xdr:col>
      <xdr:colOff>221068</xdr:colOff>
      <xdr:row>13</xdr:row>
      <xdr:rowOff>83056</xdr:rowOff>
    </xdr:to>
    <xdr:grpSp>
      <xdr:nvGrpSpPr>
        <xdr:cNvPr id="102" name="Group 101">
          <a:extLst>
            <a:ext uri="{FF2B5EF4-FFF2-40B4-BE49-F238E27FC236}">
              <a16:creationId xmlns:a16="http://schemas.microsoft.com/office/drawing/2014/main" id="{00000000-0008-0000-0000-000066000000}"/>
            </a:ext>
          </a:extLst>
        </xdr:cNvPr>
        <xdr:cNvGrpSpPr/>
      </xdr:nvGrpSpPr>
      <xdr:grpSpPr>
        <a:xfrm>
          <a:off x="4588933" y="1543990"/>
          <a:ext cx="2270002" cy="1180666"/>
          <a:chOff x="5334000" y="1527057"/>
          <a:chExt cx="2270002" cy="1180666"/>
        </a:xfrm>
      </xdr:grpSpPr>
      <xdr:sp macro="" textlink="">
        <xdr:nvSpPr>
          <xdr:cNvPr id="96" name="Rounded Rectangle 95">
            <a:extLst>
              <a:ext uri="{FF2B5EF4-FFF2-40B4-BE49-F238E27FC236}">
                <a16:creationId xmlns:a16="http://schemas.microsoft.com/office/drawing/2014/main" id="{00000000-0008-0000-0000-000060000000}"/>
              </a:ext>
            </a:extLst>
          </xdr:cNvPr>
          <xdr:cNvSpPr>
            <a:spLocks noChangeAspect="1"/>
          </xdr:cNvSpPr>
        </xdr:nvSpPr>
        <xdr:spPr>
          <a:xfrm>
            <a:off x="5334000" y="1527057"/>
            <a:ext cx="2238257"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5652996" y="1655759"/>
            <a:ext cx="195100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PROFIT</a:t>
            </a:r>
          </a:p>
        </xdr:txBody>
      </xdr:sp>
      <xdr:sp macro="" textlink="Analysis!E5">
        <xdr:nvSpPr>
          <xdr:cNvPr id="69" name="TextBox 68">
            <a:extLst>
              <a:ext uri="{FF2B5EF4-FFF2-40B4-BE49-F238E27FC236}">
                <a16:creationId xmlns:a16="http://schemas.microsoft.com/office/drawing/2014/main" id="{00000000-0008-0000-0000-000045000000}"/>
              </a:ext>
            </a:extLst>
          </xdr:cNvPr>
          <xdr:cNvSpPr txBox="1"/>
        </xdr:nvSpPr>
        <xdr:spPr>
          <a:xfrm>
            <a:off x="5730014" y="2031686"/>
            <a:ext cx="1532466"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A833B5-7509-1145-9DB5-88D95F8EB047}" type="TxLink">
              <a:rPr lang="en-US" sz="1400" b="0" i="0" u="none" strike="noStrike">
                <a:solidFill>
                  <a:srgbClr val="000000"/>
                </a:solidFill>
                <a:latin typeface="ADLaM Display" panose="020F0502020204030204" pitchFamily="34" charset="0"/>
                <a:cs typeface="ADLaM Display" panose="020F0502020204030204" pitchFamily="34" charset="0"/>
              </a:rPr>
              <a:pPr/>
              <a:t> £143,363.24 </a:t>
            </a:fld>
            <a:endParaRPr lang="en-GB" sz="1400">
              <a:latin typeface="ADLaM Display" panose="020F0502020204030204" pitchFamily="34" charset="0"/>
              <a:cs typeface="ADLaM Display" panose="020F0502020204030204" pitchFamily="34" charset="0"/>
            </a:endParaRPr>
          </a:p>
        </xdr:txBody>
      </xdr:sp>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1"/>
          <a:stretch>
            <a:fillRect/>
          </a:stretch>
        </xdr:blipFill>
        <xdr:spPr>
          <a:xfrm>
            <a:off x="6970213" y="2145622"/>
            <a:ext cx="486070" cy="472943"/>
          </a:xfrm>
          <a:prstGeom prst="rect">
            <a:avLst/>
          </a:prstGeom>
        </xdr:spPr>
      </xdr:pic>
    </xdr:grpSp>
    <xdr:clientData/>
  </xdr:twoCellAnchor>
  <xdr:twoCellAnchor>
    <xdr:from>
      <xdr:col>8</xdr:col>
      <xdr:colOff>321733</xdr:colOff>
      <xdr:row>7</xdr:row>
      <xdr:rowOff>87342</xdr:rowOff>
    </xdr:from>
    <xdr:to>
      <xdr:col>11</xdr:col>
      <xdr:colOff>90269</xdr:colOff>
      <xdr:row>13</xdr:row>
      <xdr:rowOff>48808</xdr:rowOff>
    </xdr:to>
    <xdr:sp macro="" textlink="">
      <xdr:nvSpPr>
        <xdr:cNvPr id="98" name="Rounded Rectangle 97">
          <a:extLst>
            <a:ext uri="{FF2B5EF4-FFF2-40B4-BE49-F238E27FC236}">
              <a16:creationId xmlns:a16="http://schemas.microsoft.com/office/drawing/2014/main" id="{00000000-0008-0000-0000-000062000000}"/>
            </a:ext>
          </a:extLst>
        </xdr:cNvPr>
        <xdr:cNvSpPr>
          <a:spLocks noChangeAspect="1"/>
        </xdr:cNvSpPr>
      </xdr:nvSpPr>
      <xdr:spPr>
        <a:xfrm>
          <a:off x="6959600" y="1509742"/>
          <a:ext cx="2257736"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427981</xdr:colOff>
      <xdr:row>8</xdr:row>
      <xdr:rowOff>15008</xdr:rowOff>
    </xdr:from>
    <xdr:to>
      <xdr:col>11</xdr:col>
      <xdr:colOff>84667</xdr:colOff>
      <xdr:row>10</xdr:row>
      <xdr:rowOff>65809</xdr:rowOff>
    </xdr:to>
    <xdr:sp macro="" textlink="">
      <xdr:nvSpPr>
        <xdr:cNvPr id="100" name="TextBox 99">
          <a:extLst>
            <a:ext uri="{FF2B5EF4-FFF2-40B4-BE49-F238E27FC236}">
              <a16:creationId xmlns:a16="http://schemas.microsoft.com/office/drawing/2014/main" id="{00000000-0008-0000-0000-000064000000}"/>
            </a:ext>
          </a:extLst>
        </xdr:cNvPr>
        <xdr:cNvSpPr txBox="1"/>
      </xdr:nvSpPr>
      <xdr:spPr>
        <a:xfrm>
          <a:off x="7065848" y="1640608"/>
          <a:ext cx="214588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AVG.</a:t>
          </a:r>
          <a:r>
            <a:rPr lang="en-GB" sz="1600" baseline="0">
              <a:solidFill>
                <a:schemeClr val="accent1"/>
              </a:solidFill>
              <a:latin typeface="ADLaM Display" panose="020F0502020204030204" pitchFamily="34" charset="0"/>
              <a:cs typeface="ADLaM Display" panose="020F0502020204030204" pitchFamily="34" charset="0"/>
            </a:rPr>
            <a:t> PROFIT</a:t>
          </a:r>
          <a:endParaRPr lang="en-GB" sz="16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9</xdr:col>
      <xdr:colOff>326534</xdr:colOff>
      <xdr:row>9</xdr:row>
      <xdr:rowOff>165332</xdr:rowOff>
    </xdr:from>
    <xdr:to>
      <xdr:col>11</xdr:col>
      <xdr:colOff>199534</xdr:colOff>
      <xdr:row>11</xdr:row>
      <xdr:rowOff>128857</xdr:rowOff>
    </xdr:to>
    <xdr:sp macro="" textlink="Analysis!E6">
      <xdr:nvSpPr>
        <xdr:cNvPr id="72" name="TextBox 71">
          <a:extLst>
            <a:ext uri="{FF2B5EF4-FFF2-40B4-BE49-F238E27FC236}">
              <a16:creationId xmlns:a16="http://schemas.microsoft.com/office/drawing/2014/main" id="{00000000-0008-0000-0000-000048000000}"/>
            </a:ext>
          </a:extLst>
        </xdr:cNvPr>
        <xdr:cNvSpPr txBox="1"/>
      </xdr:nvSpPr>
      <xdr:spPr>
        <a:xfrm>
          <a:off x="7794134" y="1994132"/>
          <a:ext cx="1532467" cy="36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8B4195-C625-6A45-908C-B406148B23E9}" type="TxLink">
            <a:rPr lang="en-US" sz="1400" b="0" i="0" u="none" strike="noStrike">
              <a:solidFill>
                <a:srgbClr val="000000"/>
              </a:solidFill>
              <a:latin typeface="ADLaM Display" panose="020F0502020204030204" pitchFamily="34" charset="0"/>
              <a:cs typeface="ADLaM Display" panose="020F0502020204030204" pitchFamily="34" charset="0"/>
            </a:rPr>
            <a:pPr/>
            <a:t>20%</a:t>
          </a:fld>
          <a:endParaRPr lang="en-GB" sz="1600">
            <a:latin typeface="ADLaM Display" panose="020F0502020204030204" pitchFamily="34" charset="0"/>
            <a:cs typeface="ADLaM Display" panose="020F0502020204030204" pitchFamily="34" charset="0"/>
          </a:endParaRPr>
        </a:p>
      </xdr:txBody>
    </xdr:sp>
    <xdr:clientData/>
  </xdr:twoCellAnchor>
  <xdr:twoCellAnchor editAs="oneCell">
    <xdr:from>
      <xdr:col>10</xdr:col>
      <xdr:colOff>429225</xdr:colOff>
      <xdr:row>11</xdr:row>
      <xdr:rowOff>4753</xdr:rowOff>
    </xdr:from>
    <xdr:to>
      <xdr:col>11</xdr:col>
      <xdr:colOff>20787</xdr:colOff>
      <xdr:row>13</xdr:row>
      <xdr:rowOff>2897</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2"/>
        <a:stretch>
          <a:fillRect/>
        </a:stretch>
      </xdr:blipFill>
      <xdr:spPr>
        <a:xfrm>
          <a:off x="8726558" y="2239953"/>
          <a:ext cx="421296" cy="404544"/>
        </a:xfrm>
        <a:prstGeom prst="rect">
          <a:avLst/>
        </a:prstGeom>
      </xdr:spPr>
    </xdr:pic>
    <xdr:clientData/>
  </xdr:twoCellAnchor>
  <xdr:twoCellAnchor>
    <xdr:from>
      <xdr:col>11</xdr:col>
      <xdr:colOff>386284</xdr:colOff>
      <xdr:row>3</xdr:row>
      <xdr:rowOff>200399</xdr:rowOff>
    </xdr:from>
    <xdr:to>
      <xdr:col>13</xdr:col>
      <xdr:colOff>806434</xdr:colOff>
      <xdr:row>3</xdr:row>
      <xdr:rowOff>200399</xdr:rowOff>
    </xdr:to>
    <xdr:cxnSp macro="">
      <xdr:nvCxnSpPr>
        <xdr:cNvPr id="103" name="Straight Connector 102">
          <a:extLst>
            <a:ext uri="{FF2B5EF4-FFF2-40B4-BE49-F238E27FC236}">
              <a16:creationId xmlns:a16="http://schemas.microsoft.com/office/drawing/2014/main" id="{00000000-0008-0000-0000-000067000000}"/>
            </a:ext>
          </a:extLst>
        </xdr:cNvPr>
        <xdr:cNvCxnSpPr>
          <a:cxnSpLocks noChangeAspect="1"/>
        </xdr:cNvCxnSpPr>
      </xdr:nvCxnSpPr>
      <xdr:spPr>
        <a:xfrm>
          <a:off x="9513351" y="809999"/>
          <a:ext cx="207961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67734</xdr:colOff>
      <xdr:row>2</xdr:row>
      <xdr:rowOff>84667</xdr:rowOff>
    </xdr:from>
    <xdr:to>
      <xdr:col>7</xdr:col>
      <xdr:colOff>732367</xdr:colOff>
      <xdr:row>5</xdr:row>
      <xdr:rowOff>135467</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5875867" y="491067"/>
          <a:ext cx="664633" cy="6604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406400</xdr:colOff>
          <xdr:row>16</xdr:row>
          <xdr:rowOff>127000</xdr:rowOff>
        </xdr:from>
        <xdr:to>
          <xdr:col>5</xdr:col>
          <xdr:colOff>292100</xdr:colOff>
          <xdr:row>18</xdr:row>
          <xdr:rowOff>101600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SALE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457200</xdr:colOff>
          <xdr:row>16</xdr:row>
          <xdr:rowOff>139700</xdr:rowOff>
        </xdr:from>
        <xdr:to>
          <xdr:col>6</xdr:col>
          <xdr:colOff>342900</xdr:colOff>
          <xdr:row>18</xdr:row>
          <xdr:rowOff>114300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18288" tIns="18288" rIns="0" bIns="18288" anchor="ctr" upright="1"/>
            <a:lstStyle/>
            <a:p>
              <a:pPr algn="l" rtl="0">
                <a:defRPr sz="1000"/>
              </a:pPr>
              <a:r>
                <a:rPr lang="en-GB" sz="900" b="1" i="0" u="none" strike="noStrike" baseline="0">
                  <a:solidFill>
                    <a:srgbClr val="000000"/>
                  </a:solidFill>
                  <a:latin typeface="Calibri" pitchFamily="2" charset="0"/>
                  <a:cs typeface="Calibri" pitchFamily="2" charset="0"/>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16</xdr:row>
          <xdr:rowOff>114300</xdr:rowOff>
        </xdr:from>
        <xdr:to>
          <xdr:col>7</xdr:col>
          <xdr:colOff>381000</xdr:colOff>
          <xdr:row>18</xdr:row>
          <xdr:rowOff>88900</xdr:rowOff>
        </xdr:to>
        <xdr:sp macro="" textlink="">
          <xdr:nvSpPr>
            <xdr:cNvPr id="1032" name="Check Box 8" descr="PROFIT %"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18288" tIns="18288" rIns="0" bIns="18288" anchor="ctr" upright="1"/>
            <a:lstStyle/>
            <a:p>
              <a:pPr algn="l" rtl="0">
                <a:defRPr sz="1000"/>
              </a:pPr>
              <a:r>
                <a:rPr lang="en-GB" sz="900" b="1" i="0" u="none" strike="noStrike" baseline="0">
                  <a:solidFill>
                    <a:srgbClr val="000000"/>
                  </a:solidFill>
                  <a:latin typeface="Calibri" pitchFamily="2" charset="0"/>
                  <a:cs typeface="Calibri" pitchFamily="2" charset="0"/>
                </a:rPr>
                <a:t>PROFIT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660400</xdr:colOff>
          <xdr:row>18</xdr:row>
          <xdr:rowOff>84667</xdr:rowOff>
        </xdr:from>
        <xdr:to>
          <xdr:col>8</xdr:col>
          <xdr:colOff>50800</xdr:colOff>
          <xdr:row>29</xdr:row>
          <xdr:rowOff>16935</xdr:rowOff>
        </xdr:to>
        <xdr:sp macro="" textlink="">
          <xdr:nvSpPr>
            <xdr:cNvPr id="1033" name="Scroll Bar 9" hidden="1">
              <a:extLst>
                <a:ext uri="{63B3BB69-23CF-44E3-9099-C40C66FF867C}">
                  <a14:compatExt spid="_x0000_s1033"/>
                </a:ext>
                <a:ext uri="{FF2B5EF4-FFF2-40B4-BE49-F238E27FC236}">
                  <a16:creationId xmlns:a16="http://schemas.microsoft.com/office/drawing/2014/main" id="{3ECF5042-8318-8F57-F086-0E0C1DE7CC9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35</xdr:col>
      <xdr:colOff>492760</xdr:colOff>
      <xdr:row>4</xdr:row>
      <xdr:rowOff>55880</xdr:rowOff>
    </xdr:from>
    <xdr:to>
      <xdr:col>39</xdr:col>
      <xdr:colOff>279400</xdr:colOff>
      <xdr:row>17</xdr:row>
      <xdr:rowOff>157480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431800</xdr:colOff>
          <xdr:row>52</xdr:row>
          <xdr:rowOff>88900</xdr:rowOff>
        </xdr:from>
        <xdr:to>
          <xdr:col>23</xdr:col>
          <xdr:colOff>673100</xdr:colOff>
          <xdr:row>61</xdr:row>
          <xdr:rowOff>76200</xdr:rowOff>
        </xdr:to>
        <xdr:sp macro="" textlink="">
          <xdr:nvSpPr>
            <xdr:cNvPr id="5132" name="Scroll Bar 12" hidden="1">
              <a:extLst>
                <a:ext uri="{63B3BB69-23CF-44E3-9099-C40C66FF867C}">
                  <a14:compatExt spid="_x0000_s5132"/>
                </a:ext>
                <a:ext uri="{FF2B5EF4-FFF2-40B4-BE49-F238E27FC236}">
                  <a16:creationId xmlns:a16="http://schemas.microsoft.com/office/drawing/2014/main" id="{00000000-0008-0000-0300-00000C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6.434681365739" createdVersion="8" refreshedVersion="8" minRefreshableVersion="3" recordCount="527" xr:uid="{D479C853-9D88-784E-8958-8E3744C22002}">
  <cacheSource type="worksheet">
    <worksheetSource ref="A1:P528" sheet="InputData"/>
  </cacheSource>
  <cacheFields count="16">
    <cacheField name="Date" numFmtId="14">
      <sharedItems containsSemiMixedTypes="0" containsNonDate="0" containsDate="1" containsString="0" minDate="2021-01-01T00:00:00" maxDate="2023-01-01T00:00:00"/>
    </cacheField>
    <cacheField name="ProductID" numFmtId="0">
      <sharedItems/>
    </cacheField>
    <cacheField name="SaleQuantity" numFmtId="0">
      <sharedItems containsSemiMixedTypes="0" containsString="0" containsNumber="1" containsInteger="1" minValue="1" maxValue="15"/>
    </cacheField>
    <cacheField name="Sale Type" numFmtId="0">
      <sharedItems count="3">
        <s v="Wholesaler"/>
        <s v="Direct Sales"/>
        <s v="Online"/>
      </sharedItems>
    </cacheField>
    <cacheField name="Payment Mode" numFmtId="0">
      <sharedItems count="2">
        <s v="Online"/>
        <s v="Cash"/>
      </sharedItems>
    </cacheField>
    <cacheField name="ProductName" numFmtId="0">
      <sharedItems count="75">
        <s v="Smartphone"/>
        <s v="Laptop Computer"/>
        <s v="HD Television"/>
        <s v="Bluetooth Headphones"/>
        <s v="Wireless Mouse"/>
        <s v="Stainless Steel Water Bottle"/>
        <s v="Coffee Maker"/>
        <s v="Toaster"/>
        <s v="Microwave Oven"/>
        <s v="Running Shoes"/>
        <s v="Basketball"/>
        <s v="Yoga Mat"/>
        <s v="Gaming Console"/>
        <s v="Desk Chair"/>
        <s v="Office Desk"/>
        <s v="Backpack"/>
        <s v="Hardcover Book"/>
        <s v="Bluetooth Speaker"/>
        <s v="External Hard Drive"/>
        <s v="LED Desk Lamp"/>
        <s v="Cookware Set"/>
        <s v="Blender"/>
        <s v="Running Shorts"/>
        <s v="Hiking Boots"/>
        <s v="Tennis Racket"/>
        <s v="Wireless Keyboard"/>
        <s v="Smart Thermostat"/>
        <s v="Robot Vacuum Cleaner"/>
        <s v="Board Game"/>
        <s v="Action Figure"/>
        <s v="Designer Watch"/>
        <s v="Sunglasses"/>
        <s v="Leather Wallet"/>
        <s v="Tablet Computer"/>
        <s v="Digital Camera"/>
        <s v="Headphones with Microphone"/>
        <s v="Gas Grill"/>
        <s v="Patio Furniture Set"/>
        <s v="Camping Tent"/>
        <s v="Painting Supplies"/>
        <s v="Electric Guitar"/>
        <s v="Drum Set"/>
        <s v="Cooking Utensils"/>
        <s v="Power Drill"/>
        <s v="Garden Hose"/>
        <s v="Suitcase"/>
        <s v="Power Bank"/>
        <s v="Wristwatch"/>
        <s v="Sneakers"/>
        <s v="Sleeping Bag"/>
        <s v="Wireless Earbuds"/>
        <s v="Cordless Vacuum Cleaner"/>
        <s v="Electric Kettle"/>
        <s v="Mountain Bike"/>
        <s v="Smartwatch"/>
        <s v="Hair Dryer"/>
        <s v="Portable Grill"/>
        <s v="Board Shorts"/>
        <s v="Wireless Router"/>
        <s v="Satellite Radio"/>
        <s v="Home Theater System"/>
        <s v="Desk Organizer"/>
        <s v="Fishing Rod and Reel"/>
        <s v="Bicycle Helmet"/>
        <s v="Kindle E-Reader"/>
        <s v="Indoor Plants"/>
        <s v="Toolbox"/>
        <s v="Golf Clubs"/>
        <s v="Home Security Camera"/>
        <s v="Travel Backpack"/>
        <s v="Bluetooth Earphones"/>
        <s v="Wireless Printer"/>
        <s v="Running Jacket"/>
        <s v="Travel Pillow"/>
        <s v="Outdoor Hammock"/>
      </sharedItems>
    </cacheField>
    <cacheField name="Category" numFmtId="0">
      <sharedItems count="19">
        <s v="Electronics"/>
        <s v="Kitchen &amp; Dining"/>
        <s v="Sports &amp; Outdoors"/>
        <s v="Office Furniture"/>
        <s v="Travel &amp; Luggage"/>
        <s v="Books"/>
        <s v="Home Decor"/>
        <s v="Smart Home"/>
        <s v="Toys &amp; Games"/>
        <s v="Fashion"/>
        <s v="Outdoor Living"/>
        <s v="Art &amp; Craft"/>
        <s v="Musical Instruments"/>
        <s v="Tools &amp; Home Improvement"/>
        <s v="Home Appliances"/>
        <s v="Beauty &amp; Personal Care"/>
        <s v="Apparel"/>
        <s v="Office Supplies"/>
        <s v="Outdoor Recreation"/>
      </sharedItems>
    </cacheField>
    <cacheField name="BuyPrice" numFmtId="44">
      <sharedItems containsSemiMixedTypes="0" containsString="0" containsNumber="1" minValue="9.99" maxValue="899.99"/>
    </cacheField>
    <cacheField name="SellPrice" numFmtId="44">
      <sharedItems containsSemiMixedTypes="0" containsString="0" containsNumber="1" minValue="11.988" maxValue="1079.9880000000001"/>
    </cacheField>
    <cacheField name="PMPerUnit" numFmtId="44">
      <sharedItems containsSemiMixedTypes="0" containsString="0" containsNumber="1" minValue="1.9979999999999993" maxValue="179.99800000000005"/>
    </cacheField>
    <cacheField name="Discount" numFmtId="9">
      <sharedItems containsSemiMixedTypes="0" containsString="0" containsNumber="1" containsInteger="1" minValue="0" maxValue="0"/>
    </cacheField>
    <cacheField name="BuyOrderTotal" numFmtId="44">
      <sharedItems containsSemiMixedTypes="0" containsString="0" containsNumber="1" minValue="9.99" maxValue="13499.85"/>
    </cacheField>
    <cacheField name="SellOrderTotal" numFmtId="44">
      <sharedItems containsSemiMixedTypes="0" containsString="0" containsNumber="1" minValue="11.988" maxValue="16199.820000000002"/>
    </cacheField>
    <cacheField name="Day" numFmtId="0">
      <sharedItems containsSemiMixedTypes="0" containsString="0" containsNumber="1" containsInteger="1" minValue="1" maxValue="31" count="31">
        <n v="27"/>
        <n v="2"/>
        <n v="31"/>
        <n v="10"/>
        <n v="13"/>
        <n v="18"/>
        <n v="23"/>
        <n v="25"/>
        <n v="1"/>
        <n v="21"/>
        <n v="6"/>
        <n v="8"/>
        <n v="20"/>
        <n v="26"/>
        <n v="14"/>
        <n v="15"/>
        <n v="9"/>
        <n v="5"/>
        <n v="3"/>
        <n v="4"/>
        <n v="28"/>
        <n v="7"/>
        <n v="24"/>
        <n v="17"/>
        <n v="30"/>
        <n v="11"/>
        <n v="29"/>
        <n v="12"/>
        <n v="19"/>
        <n v="16"/>
        <n v="22"/>
      </sharedItems>
    </cacheField>
    <cacheField name="Month" numFmtId="0">
      <sharedItems count="12">
        <s v="Jan"/>
        <s v="Aug"/>
        <s v="Sep"/>
        <s v="Oct"/>
        <s v="Mar"/>
        <s v="Apr"/>
        <s v="Jun"/>
        <s v="Feb"/>
        <s v="Jul"/>
        <s v="May"/>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911082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27T00:00:00"/>
    <s v="PROD01"/>
    <n v="7"/>
    <x v="0"/>
    <x v="0"/>
    <x v="0"/>
    <x v="0"/>
    <n v="499.99"/>
    <n v="599.98800000000006"/>
    <n v="99.998000000000047"/>
    <n v="0"/>
    <n v="3499.9300000000003"/>
    <n v="4199.9160000000002"/>
    <x v="0"/>
    <x v="0"/>
    <x v="0"/>
  </r>
  <r>
    <d v="2021-08-02T00:00:00"/>
    <s v="PROD01"/>
    <n v="3"/>
    <x v="1"/>
    <x v="0"/>
    <x v="0"/>
    <x v="0"/>
    <n v="499.99"/>
    <n v="599.98800000000006"/>
    <n v="99.998000000000047"/>
    <n v="0"/>
    <n v="1499.97"/>
    <n v="1799.9640000000002"/>
    <x v="1"/>
    <x v="1"/>
    <x v="0"/>
  </r>
  <r>
    <d v="2021-08-31T00:00:00"/>
    <s v="PROD01"/>
    <n v="11"/>
    <x v="1"/>
    <x v="0"/>
    <x v="0"/>
    <x v="0"/>
    <n v="499.99"/>
    <n v="599.98800000000006"/>
    <n v="99.998000000000047"/>
    <n v="0"/>
    <n v="5499.89"/>
    <n v="6599.8680000000004"/>
    <x v="2"/>
    <x v="1"/>
    <x v="0"/>
  </r>
  <r>
    <d v="2021-09-10T00:00:00"/>
    <s v="PROD01"/>
    <n v="2"/>
    <x v="1"/>
    <x v="0"/>
    <x v="0"/>
    <x v="0"/>
    <n v="499.99"/>
    <n v="599.98800000000006"/>
    <n v="99.998000000000047"/>
    <n v="0"/>
    <n v="999.98"/>
    <n v="1199.9760000000001"/>
    <x v="3"/>
    <x v="2"/>
    <x v="0"/>
  </r>
  <r>
    <d v="2021-09-13T00:00:00"/>
    <s v="PROD01"/>
    <n v="7"/>
    <x v="1"/>
    <x v="1"/>
    <x v="0"/>
    <x v="0"/>
    <n v="499.99"/>
    <n v="599.98800000000006"/>
    <n v="99.998000000000047"/>
    <n v="0"/>
    <n v="3499.9300000000003"/>
    <n v="4199.9160000000002"/>
    <x v="4"/>
    <x v="2"/>
    <x v="0"/>
  </r>
  <r>
    <d v="2021-10-18T00:00:00"/>
    <s v="PROD01"/>
    <n v="6"/>
    <x v="2"/>
    <x v="1"/>
    <x v="0"/>
    <x v="0"/>
    <n v="499.99"/>
    <n v="599.98800000000006"/>
    <n v="99.998000000000047"/>
    <n v="0"/>
    <n v="2999.94"/>
    <n v="3599.9280000000003"/>
    <x v="5"/>
    <x v="3"/>
    <x v="0"/>
  </r>
  <r>
    <d v="2022-01-23T00:00:00"/>
    <s v="PROD01"/>
    <n v="5"/>
    <x v="0"/>
    <x v="1"/>
    <x v="0"/>
    <x v="0"/>
    <n v="499.99"/>
    <n v="599.98800000000006"/>
    <n v="99.998000000000047"/>
    <n v="0"/>
    <n v="2499.9499999999998"/>
    <n v="2999.9400000000005"/>
    <x v="6"/>
    <x v="0"/>
    <x v="1"/>
  </r>
  <r>
    <d v="2022-03-25T00:00:00"/>
    <s v="PROD01"/>
    <n v="11"/>
    <x v="1"/>
    <x v="0"/>
    <x v="0"/>
    <x v="0"/>
    <n v="499.99"/>
    <n v="599.98800000000006"/>
    <n v="99.998000000000047"/>
    <n v="0"/>
    <n v="5499.89"/>
    <n v="6599.8680000000004"/>
    <x v="7"/>
    <x v="4"/>
    <x v="1"/>
  </r>
  <r>
    <d v="2022-04-01T00:00:00"/>
    <s v="PROD01"/>
    <n v="2"/>
    <x v="2"/>
    <x v="1"/>
    <x v="0"/>
    <x v="0"/>
    <n v="499.99"/>
    <n v="599.98800000000006"/>
    <n v="99.998000000000047"/>
    <n v="0"/>
    <n v="999.98"/>
    <n v="1199.9760000000001"/>
    <x v="8"/>
    <x v="5"/>
    <x v="1"/>
  </r>
  <r>
    <d v="2022-06-23T00:00:00"/>
    <s v="PROD01"/>
    <n v="8"/>
    <x v="1"/>
    <x v="0"/>
    <x v="0"/>
    <x v="0"/>
    <n v="499.99"/>
    <n v="599.98800000000006"/>
    <n v="99.998000000000047"/>
    <n v="0"/>
    <n v="3999.92"/>
    <n v="4799.9040000000005"/>
    <x v="6"/>
    <x v="6"/>
    <x v="1"/>
  </r>
  <r>
    <d v="2022-09-21T00:00:00"/>
    <s v="PROD01"/>
    <n v="14"/>
    <x v="2"/>
    <x v="0"/>
    <x v="0"/>
    <x v="0"/>
    <n v="499.99"/>
    <n v="599.98800000000006"/>
    <n v="99.998000000000047"/>
    <n v="0"/>
    <n v="6999.8600000000006"/>
    <n v="8399.8320000000003"/>
    <x v="9"/>
    <x v="2"/>
    <x v="1"/>
  </r>
  <r>
    <d v="2021-02-25T00:00:00"/>
    <s v="PROD02"/>
    <n v="11"/>
    <x v="2"/>
    <x v="1"/>
    <x v="1"/>
    <x v="0"/>
    <n v="899.99"/>
    <n v="1079.9880000000001"/>
    <n v="179.99800000000005"/>
    <n v="0"/>
    <n v="9899.89"/>
    <n v="11879.868"/>
    <x v="7"/>
    <x v="7"/>
    <x v="0"/>
  </r>
  <r>
    <d v="2021-07-06T00:00:00"/>
    <s v="PROD02"/>
    <n v="15"/>
    <x v="1"/>
    <x v="1"/>
    <x v="1"/>
    <x v="0"/>
    <n v="899.99"/>
    <n v="1079.9880000000001"/>
    <n v="179.99800000000005"/>
    <n v="0"/>
    <n v="13499.85"/>
    <n v="16199.820000000002"/>
    <x v="10"/>
    <x v="8"/>
    <x v="0"/>
  </r>
  <r>
    <d v="2021-09-23T00:00:00"/>
    <s v="PROD02"/>
    <n v="12"/>
    <x v="1"/>
    <x v="1"/>
    <x v="1"/>
    <x v="0"/>
    <n v="899.99"/>
    <n v="1079.9880000000001"/>
    <n v="179.99800000000005"/>
    <n v="0"/>
    <n v="10799.880000000001"/>
    <n v="12959.856"/>
    <x v="6"/>
    <x v="2"/>
    <x v="0"/>
  </r>
  <r>
    <d v="2022-01-23T00:00:00"/>
    <s v="PROD02"/>
    <n v="8"/>
    <x v="1"/>
    <x v="0"/>
    <x v="1"/>
    <x v="0"/>
    <n v="899.99"/>
    <n v="1079.9880000000001"/>
    <n v="179.99800000000005"/>
    <n v="0"/>
    <n v="7199.92"/>
    <n v="8639.9040000000005"/>
    <x v="6"/>
    <x v="0"/>
    <x v="1"/>
  </r>
  <r>
    <d v="2022-02-08T00:00:00"/>
    <s v="PROD02"/>
    <n v="11"/>
    <x v="2"/>
    <x v="1"/>
    <x v="1"/>
    <x v="0"/>
    <n v="899.99"/>
    <n v="1079.9880000000001"/>
    <n v="179.99800000000005"/>
    <n v="0"/>
    <n v="9899.89"/>
    <n v="11879.868"/>
    <x v="11"/>
    <x v="7"/>
    <x v="1"/>
  </r>
  <r>
    <d v="2022-02-20T00:00:00"/>
    <s v="PROD02"/>
    <n v="6"/>
    <x v="1"/>
    <x v="1"/>
    <x v="1"/>
    <x v="0"/>
    <n v="899.99"/>
    <n v="1079.9880000000001"/>
    <n v="179.99800000000005"/>
    <n v="0"/>
    <n v="5399.9400000000005"/>
    <n v="6479.9279999999999"/>
    <x v="12"/>
    <x v="7"/>
    <x v="1"/>
  </r>
  <r>
    <d v="2022-04-02T00:00:00"/>
    <s v="PROD02"/>
    <n v="3"/>
    <x v="1"/>
    <x v="1"/>
    <x v="1"/>
    <x v="0"/>
    <n v="899.99"/>
    <n v="1079.9880000000001"/>
    <n v="179.99800000000005"/>
    <n v="0"/>
    <n v="2699.9700000000003"/>
    <n v="3239.9639999999999"/>
    <x v="1"/>
    <x v="5"/>
    <x v="1"/>
  </r>
  <r>
    <d v="2022-04-06T00:00:00"/>
    <s v="PROD02"/>
    <n v="2"/>
    <x v="0"/>
    <x v="1"/>
    <x v="1"/>
    <x v="0"/>
    <n v="899.99"/>
    <n v="1079.9880000000001"/>
    <n v="179.99800000000005"/>
    <n v="0"/>
    <n v="1799.98"/>
    <n v="2159.9760000000001"/>
    <x v="10"/>
    <x v="5"/>
    <x v="1"/>
  </r>
  <r>
    <d v="2022-04-13T00:00:00"/>
    <s v="PROD02"/>
    <n v="14"/>
    <x v="0"/>
    <x v="0"/>
    <x v="1"/>
    <x v="0"/>
    <n v="899.99"/>
    <n v="1079.9880000000001"/>
    <n v="179.99800000000005"/>
    <n v="0"/>
    <n v="12599.86"/>
    <n v="15119.832"/>
    <x v="4"/>
    <x v="5"/>
    <x v="1"/>
  </r>
  <r>
    <d v="2022-05-26T00:00:00"/>
    <s v="PROD02"/>
    <n v="2"/>
    <x v="1"/>
    <x v="0"/>
    <x v="1"/>
    <x v="0"/>
    <n v="899.99"/>
    <n v="1079.9880000000001"/>
    <n v="179.99800000000005"/>
    <n v="0"/>
    <n v="1799.98"/>
    <n v="2159.9760000000001"/>
    <x v="13"/>
    <x v="9"/>
    <x v="1"/>
  </r>
  <r>
    <d v="2022-06-21T00:00:00"/>
    <s v="PROD02"/>
    <n v="14"/>
    <x v="1"/>
    <x v="1"/>
    <x v="1"/>
    <x v="0"/>
    <n v="899.99"/>
    <n v="1079.9880000000001"/>
    <n v="179.99800000000005"/>
    <n v="0"/>
    <n v="12599.86"/>
    <n v="15119.832"/>
    <x v="9"/>
    <x v="6"/>
    <x v="1"/>
  </r>
  <r>
    <d v="2022-09-06T00:00:00"/>
    <s v="PROD02"/>
    <n v="12"/>
    <x v="0"/>
    <x v="0"/>
    <x v="1"/>
    <x v="0"/>
    <n v="899.99"/>
    <n v="1079.9880000000001"/>
    <n v="179.99800000000005"/>
    <n v="0"/>
    <n v="10799.880000000001"/>
    <n v="12959.856"/>
    <x v="10"/>
    <x v="2"/>
    <x v="1"/>
  </r>
  <r>
    <d v="2022-10-14T00:00:00"/>
    <s v="PROD02"/>
    <n v="15"/>
    <x v="0"/>
    <x v="0"/>
    <x v="1"/>
    <x v="0"/>
    <n v="899.99"/>
    <n v="1079.9880000000001"/>
    <n v="179.99800000000005"/>
    <n v="0"/>
    <n v="13499.85"/>
    <n v="16199.820000000002"/>
    <x v="14"/>
    <x v="3"/>
    <x v="1"/>
  </r>
  <r>
    <d v="2022-11-15T00:00:00"/>
    <s v="PROD02"/>
    <n v="14"/>
    <x v="1"/>
    <x v="1"/>
    <x v="1"/>
    <x v="0"/>
    <n v="899.99"/>
    <n v="1079.9880000000001"/>
    <n v="179.99800000000005"/>
    <n v="0"/>
    <n v="12599.86"/>
    <n v="15119.832"/>
    <x v="15"/>
    <x v="10"/>
    <x v="1"/>
  </r>
  <r>
    <d v="2021-01-09T00:00:00"/>
    <s v="PROD03"/>
    <n v="4"/>
    <x v="1"/>
    <x v="0"/>
    <x v="2"/>
    <x v="0"/>
    <n v="599.99"/>
    <n v="719.98800000000006"/>
    <n v="119.99800000000005"/>
    <n v="0"/>
    <n v="2399.96"/>
    <n v="2879.9520000000002"/>
    <x v="16"/>
    <x v="0"/>
    <x v="0"/>
  </r>
  <r>
    <d v="2021-01-21T00:00:00"/>
    <s v="PROD03"/>
    <n v="6"/>
    <x v="1"/>
    <x v="0"/>
    <x v="2"/>
    <x v="0"/>
    <n v="599.99"/>
    <n v="719.98800000000006"/>
    <n v="119.99800000000005"/>
    <n v="0"/>
    <n v="3599.94"/>
    <n v="4319.9279999999999"/>
    <x v="9"/>
    <x v="0"/>
    <x v="0"/>
  </r>
  <r>
    <d v="2021-07-05T00:00:00"/>
    <s v="PROD03"/>
    <n v="8"/>
    <x v="1"/>
    <x v="0"/>
    <x v="2"/>
    <x v="0"/>
    <n v="599.99"/>
    <n v="719.98800000000006"/>
    <n v="119.99800000000005"/>
    <n v="0"/>
    <n v="4799.92"/>
    <n v="5759.9040000000005"/>
    <x v="17"/>
    <x v="8"/>
    <x v="0"/>
  </r>
  <r>
    <d v="2021-08-18T00:00:00"/>
    <s v="PROD03"/>
    <n v="6"/>
    <x v="1"/>
    <x v="0"/>
    <x v="2"/>
    <x v="0"/>
    <n v="599.99"/>
    <n v="719.98800000000006"/>
    <n v="119.99800000000005"/>
    <n v="0"/>
    <n v="3599.94"/>
    <n v="4319.9279999999999"/>
    <x v="5"/>
    <x v="1"/>
    <x v="0"/>
  </r>
  <r>
    <d v="2021-09-03T00:00:00"/>
    <s v="PROD03"/>
    <n v="8"/>
    <x v="1"/>
    <x v="0"/>
    <x v="2"/>
    <x v="0"/>
    <n v="599.99"/>
    <n v="719.98800000000006"/>
    <n v="119.99800000000005"/>
    <n v="0"/>
    <n v="4799.92"/>
    <n v="5759.9040000000005"/>
    <x v="18"/>
    <x v="2"/>
    <x v="0"/>
  </r>
  <r>
    <d v="2021-12-18T00:00:00"/>
    <s v="PROD03"/>
    <n v="8"/>
    <x v="2"/>
    <x v="1"/>
    <x v="2"/>
    <x v="0"/>
    <n v="599.99"/>
    <n v="719.98800000000006"/>
    <n v="119.99800000000005"/>
    <n v="0"/>
    <n v="4799.92"/>
    <n v="5759.9040000000005"/>
    <x v="5"/>
    <x v="11"/>
    <x v="0"/>
  </r>
  <r>
    <d v="2022-03-08T00:00:00"/>
    <s v="PROD03"/>
    <n v="6"/>
    <x v="1"/>
    <x v="0"/>
    <x v="2"/>
    <x v="0"/>
    <n v="599.99"/>
    <n v="719.98800000000006"/>
    <n v="119.99800000000005"/>
    <n v="0"/>
    <n v="3599.94"/>
    <n v="4319.9279999999999"/>
    <x v="11"/>
    <x v="4"/>
    <x v="1"/>
  </r>
  <r>
    <d v="2022-04-26T00:00:00"/>
    <s v="PROD03"/>
    <n v="2"/>
    <x v="1"/>
    <x v="1"/>
    <x v="2"/>
    <x v="0"/>
    <n v="599.99"/>
    <n v="719.98800000000006"/>
    <n v="119.99800000000005"/>
    <n v="0"/>
    <n v="1199.98"/>
    <n v="1439.9760000000001"/>
    <x v="13"/>
    <x v="5"/>
    <x v="1"/>
  </r>
  <r>
    <d v="2022-07-26T00:00:00"/>
    <s v="PROD03"/>
    <n v="10"/>
    <x v="2"/>
    <x v="0"/>
    <x v="2"/>
    <x v="0"/>
    <n v="599.99"/>
    <n v="719.98800000000006"/>
    <n v="119.99800000000005"/>
    <n v="0"/>
    <n v="5999.9"/>
    <n v="7199.880000000001"/>
    <x v="13"/>
    <x v="8"/>
    <x v="1"/>
  </r>
  <r>
    <d v="2022-07-26T00:00:00"/>
    <s v="PROD03"/>
    <n v="1"/>
    <x v="2"/>
    <x v="1"/>
    <x v="2"/>
    <x v="0"/>
    <n v="599.99"/>
    <n v="719.98800000000006"/>
    <n v="119.99800000000005"/>
    <n v="0"/>
    <n v="599.99"/>
    <n v="719.98800000000006"/>
    <x v="13"/>
    <x v="8"/>
    <x v="1"/>
  </r>
  <r>
    <d v="2022-09-10T00:00:00"/>
    <s v="PROD03"/>
    <n v="15"/>
    <x v="2"/>
    <x v="1"/>
    <x v="2"/>
    <x v="0"/>
    <n v="599.99"/>
    <n v="719.98800000000006"/>
    <n v="119.99800000000005"/>
    <n v="0"/>
    <n v="8999.85"/>
    <n v="10799.820000000002"/>
    <x v="3"/>
    <x v="2"/>
    <x v="1"/>
  </r>
  <r>
    <d v="2021-01-04T00:00:00"/>
    <s v="PROD04"/>
    <n v="12"/>
    <x v="2"/>
    <x v="0"/>
    <x v="3"/>
    <x v="0"/>
    <n v="79.989999999999995"/>
    <n v="95.988"/>
    <n v="15.998000000000005"/>
    <n v="0"/>
    <n v="959.87999999999988"/>
    <n v="1151.856"/>
    <x v="19"/>
    <x v="0"/>
    <x v="0"/>
  </r>
  <r>
    <d v="2021-01-21T00:00:00"/>
    <s v="PROD04"/>
    <n v="9"/>
    <x v="1"/>
    <x v="0"/>
    <x v="3"/>
    <x v="0"/>
    <n v="79.989999999999995"/>
    <n v="95.988"/>
    <n v="15.998000000000005"/>
    <n v="0"/>
    <n v="719.91"/>
    <n v="863.89200000000005"/>
    <x v="9"/>
    <x v="0"/>
    <x v="0"/>
  </r>
  <r>
    <d v="2021-06-09T00:00:00"/>
    <s v="PROD04"/>
    <n v="7"/>
    <x v="1"/>
    <x v="0"/>
    <x v="3"/>
    <x v="0"/>
    <n v="79.989999999999995"/>
    <n v="95.988"/>
    <n v="15.998000000000005"/>
    <n v="0"/>
    <n v="559.92999999999995"/>
    <n v="671.91599999999994"/>
    <x v="16"/>
    <x v="6"/>
    <x v="0"/>
  </r>
  <r>
    <d v="2021-07-10T00:00:00"/>
    <s v="PROD04"/>
    <n v="6"/>
    <x v="0"/>
    <x v="1"/>
    <x v="3"/>
    <x v="0"/>
    <n v="79.989999999999995"/>
    <n v="95.988"/>
    <n v="15.998000000000005"/>
    <n v="0"/>
    <n v="479.93999999999994"/>
    <n v="575.928"/>
    <x v="3"/>
    <x v="8"/>
    <x v="0"/>
  </r>
  <r>
    <d v="2021-10-28T00:00:00"/>
    <s v="PROD04"/>
    <n v="1"/>
    <x v="1"/>
    <x v="1"/>
    <x v="3"/>
    <x v="0"/>
    <n v="79.989999999999995"/>
    <n v="95.988"/>
    <n v="15.998000000000005"/>
    <n v="0"/>
    <n v="79.989999999999995"/>
    <n v="95.988"/>
    <x v="20"/>
    <x v="3"/>
    <x v="0"/>
  </r>
  <r>
    <d v="2021-12-05T00:00:00"/>
    <s v="PROD04"/>
    <n v="1"/>
    <x v="1"/>
    <x v="0"/>
    <x v="3"/>
    <x v="0"/>
    <n v="79.989999999999995"/>
    <n v="95.988"/>
    <n v="15.998000000000005"/>
    <n v="0"/>
    <n v="79.989999999999995"/>
    <n v="95.988"/>
    <x v="17"/>
    <x v="11"/>
    <x v="0"/>
  </r>
  <r>
    <d v="2022-02-09T00:00:00"/>
    <s v="PROD04"/>
    <n v="14"/>
    <x v="2"/>
    <x v="0"/>
    <x v="3"/>
    <x v="0"/>
    <n v="79.989999999999995"/>
    <n v="95.988"/>
    <n v="15.998000000000005"/>
    <n v="0"/>
    <n v="1119.8599999999999"/>
    <n v="1343.8319999999999"/>
    <x v="16"/>
    <x v="7"/>
    <x v="1"/>
  </r>
  <r>
    <d v="2022-03-07T00:00:00"/>
    <s v="PROD04"/>
    <n v="1"/>
    <x v="1"/>
    <x v="1"/>
    <x v="3"/>
    <x v="0"/>
    <n v="79.989999999999995"/>
    <n v="95.988"/>
    <n v="15.998000000000005"/>
    <n v="0"/>
    <n v="79.989999999999995"/>
    <n v="95.988"/>
    <x v="21"/>
    <x v="4"/>
    <x v="1"/>
  </r>
  <r>
    <d v="2022-03-10T00:00:00"/>
    <s v="PROD04"/>
    <n v="12"/>
    <x v="0"/>
    <x v="0"/>
    <x v="3"/>
    <x v="0"/>
    <n v="79.989999999999995"/>
    <n v="95.988"/>
    <n v="15.998000000000005"/>
    <n v="0"/>
    <n v="959.87999999999988"/>
    <n v="1151.856"/>
    <x v="3"/>
    <x v="4"/>
    <x v="1"/>
  </r>
  <r>
    <d v="2022-04-25T00:00:00"/>
    <s v="PROD04"/>
    <n v="8"/>
    <x v="2"/>
    <x v="0"/>
    <x v="3"/>
    <x v="0"/>
    <n v="79.989999999999995"/>
    <n v="95.988"/>
    <n v="15.998000000000005"/>
    <n v="0"/>
    <n v="639.91999999999996"/>
    <n v="767.904"/>
    <x v="7"/>
    <x v="5"/>
    <x v="1"/>
  </r>
  <r>
    <d v="2022-05-28T00:00:00"/>
    <s v="PROD04"/>
    <n v="14"/>
    <x v="1"/>
    <x v="1"/>
    <x v="3"/>
    <x v="0"/>
    <n v="79.989999999999995"/>
    <n v="95.988"/>
    <n v="15.998000000000005"/>
    <n v="0"/>
    <n v="1119.8599999999999"/>
    <n v="1343.8319999999999"/>
    <x v="20"/>
    <x v="9"/>
    <x v="1"/>
  </r>
  <r>
    <d v="2022-06-24T00:00:00"/>
    <s v="PROD04"/>
    <n v="7"/>
    <x v="1"/>
    <x v="1"/>
    <x v="3"/>
    <x v="0"/>
    <n v="79.989999999999995"/>
    <n v="95.988"/>
    <n v="15.998000000000005"/>
    <n v="0"/>
    <n v="559.92999999999995"/>
    <n v="671.91599999999994"/>
    <x v="22"/>
    <x v="6"/>
    <x v="1"/>
  </r>
  <r>
    <d v="2022-07-17T00:00:00"/>
    <s v="PROD04"/>
    <n v="8"/>
    <x v="2"/>
    <x v="1"/>
    <x v="3"/>
    <x v="0"/>
    <n v="79.989999999999995"/>
    <n v="95.988"/>
    <n v="15.998000000000005"/>
    <n v="0"/>
    <n v="639.91999999999996"/>
    <n v="767.904"/>
    <x v="23"/>
    <x v="8"/>
    <x v="1"/>
  </r>
  <r>
    <d v="2022-11-26T00:00:00"/>
    <s v="PROD04"/>
    <n v="5"/>
    <x v="1"/>
    <x v="0"/>
    <x v="3"/>
    <x v="0"/>
    <n v="79.989999999999995"/>
    <n v="95.988"/>
    <n v="15.998000000000005"/>
    <n v="0"/>
    <n v="399.95"/>
    <n v="479.94"/>
    <x v="13"/>
    <x v="10"/>
    <x v="1"/>
  </r>
  <r>
    <d v="2021-02-05T00:00:00"/>
    <s v="PROD05"/>
    <n v="9"/>
    <x v="1"/>
    <x v="1"/>
    <x v="4"/>
    <x v="0"/>
    <n v="19.989999999999998"/>
    <n v="23.988"/>
    <n v="3.9980000000000011"/>
    <n v="0"/>
    <n v="179.91"/>
    <n v="215.892"/>
    <x v="17"/>
    <x v="7"/>
    <x v="0"/>
  </r>
  <r>
    <d v="2021-02-25T00:00:00"/>
    <s v="PROD05"/>
    <n v="4"/>
    <x v="0"/>
    <x v="0"/>
    <x v="4"/>
    <x v="0"/>
    <n v="19.989999999999998"/>
    <n v="23.988"/>
    <n v="3.9980000000000011"/>
    <n v="0"/>
    <n v="79.959999999999994"/>
    <n v="95.951999999999998"/>
    <x v="7"/>
    <x v="7"/>
    <x v="0"/>
  </r>
  <r>
    <d v="2021-04-10T00:00:00"/>
    <s v="PROD05"/>
    <n v="14"/>
    <x v="1"/>
    <x v="0"/>
    <x v="4"/>
    <x v="0"/>
    <n v="19.989999999999998"/>
    <n v="23.988"/>
    <n v="3.9980000000000011"/>
    <n v="0"/>
    <n v="279.85999999999996"/>
    <n v="335.83199999999999"/>
    <x v="3"/>
    <x v="5"/>
    <x v="0"/>
  </r>
  <r>
    <d v="2021-06-28T00:00:00"/>
    <s v="PROD05"/>
    <n v="2"/>
    <x v="2"/>
    <x v="1"/>
    <x v="4"/>
    <x v="0"/>
    <n v="19.989999999999998"/>
    <n v="23.988"/>
    <n v="3.9980000000000011"/>
    <n v="0"/>
    <n v="39.979999999999997"/>
    <n v="47.975999999999999"/>
    <x v="20"/>
    <x v="6"/>
    <x v="0"/>
  </r>
  <r>
    <d v="2021-07-02T00:00:00"/>
    <s v="PROD05"/>
    <n v="11"/>
    <x v="1"/>
    <x v="1"/>
    <x v="4"/>
    <x v="0"/>
    <n v="19.989999999999998"/>
    <n v="23.988"/>
    <n v="3.9980000000000011"/>
    <n v="0"/>
    <n v="219.89"/>
    <n v="263.86799999999999"/>
    <x v="1"/>
    <x v="8"/>
    <x v="0"/>
  </r>
  <r>
    <d v="2021-08-10T00:00:00"/>
    <s v="PROD05"/>
    <n v="10"/>
    <x v="2"/>
    <x v="1"/>
    <x v="4"/>
    <x v="0"/>
    <n v="19.989999999999998"/>
    <n v="23.988"/>
    <n v="3.9980000000000011"/>
    <n v="0"/>
    <n v="199.89999999999998"/>
    <n v="239.88"/>
    <x v="3"/>
    <x v="1"/>
    <x v="0"/>
  </r>
  <r>
    <d v="2022-02-03T00:00:00"/>
    <s v="PROD05"/>
    <n v="8"/>
    <x v="1"/>
    <x v="0"/>
    <x v="4"/>
    <x v="0"/>
    <n v="19.989999999999998"/>
    <n v="23.988"/>
    <n v="3.9980000000000011"/>
    <n v="0"/>
    <n v="159.91999999999999"/>
    <n v="191.904"/>
    <x v="18"/>
    <x v="7"/>
    <x v="1"/>
  </r>
  <r>
    <d v="2022-02-08T00:00:00"/>
    <s v="PROD05"/>
    <n v="3"/>
    <x v="2"/>
    <x v="1"/>
    <x v="4"/>
    <x v="0"/>
    <n v="19.989999999999998"/>
    <n v="23.988"/>
    <n v="3.9980000000000011"/>
    <n v="0"/>
    <n v="59.97"/>
    <n v="71.963999999999999"/>
    <x v="11"/>
    <x v="7"/>
    <x v="1"/>
  </r>
  <r>
    <d v="2022-02-28T00:00:00"/>
    <s v="PROD05"/>
    <n v="15"/>
    <x v="1"/>
    <x v="1"/>
    <x v="4"/>
    <x v="0"/>
    <n v="19.989999999999998"/>
    <n v="23.988"/>
    <n v="3.9980000000000011"/>
    <n v="0"/>
    <n v="299.84999999999997"/>
    <n v="359.82"/>
    <x v="20"/>
    <x v="7"/>
    <x v="1"/>
  </r>
  <r>
    <d v="2022-05-30T00:00:00"/>
    <s v="PROD05"/>
    <n v="3"/>
    <x v="2"/>
    <x v="1"/>
    <x v="4"/>
    <x v="0"/>
    <n v="19.989999999999998"/>
    <n v="23.988"/>
    <n v="3.9980000000000011"/>
    <n v="0"/>
    <n v="59.97"/>
    <n v="71.963999999999999"/>
    <x v="24"/>
    <x v="9"/>
    <x v="1"/>
  </r>
  <r>
    <d v="2022-08-26T00:00:00"/>
    <s v="PROD05"/>
    <n v="13"/>
    <x v="0"/>
    <x v="1"/>
    <x v="4"/>
    <x v="0"/>
    <n v="19.989999999999998"/>
    <n v="23.988"/>
    <n v="3.9980000000000011"/>
    <n v="0"/>
    <n v="259.87"/>
    <n v="311.84399999999999"/>
    <x v="13"/>
    <x v="1"/>
    <x v="1"/>
  </r>
  <r>
    <d v="2022-08-28T00:00:00"/>
    <s v="PROD05"/>
    <n v="5"/>
    <x v="1"/>
    <x v="0"/>
    <x v="4"/>
    <x v="0"/>
    <n v="19.989999999999998"/>
    <n v="23.988"/>
    <n v="3.9980000000000011"/>
    <n v="0"/>
    <n v="99.949999999999989"/>
    <n v="119.94"/>
    <x v="20"/>
    <x v="1"/>
    <x v="1"/>
  </r>
  <r>
    <d v="2022-09-09T00:00:00"/>
    <s v="PROD05"/>
    <n v="9"/>
    <x v="1"/>
    <x v="0"/>
    <x v="4"/>
    <x v="0"/>
    <n v="19.989999999999998"/>
    <n v="23.988"/>
    <n v="3.9980000000000011"/>
    <n v="0"/>
    <n v="179.91"/>
    <n v="215.892"/>
    <x v="16"/>
    <x v="2"/>
    <x v="1"/>
  </r>
  <r>
    <d v="2022-12-15T00:00:00"/>
    <s v="PROD05"/>
    <n v="13"/>
    <x v="1"/>
    <x v="0"/>
    <x v="4"/>
    <x v="0"/>
    <n v="19.989999999999998"/>
    <n v="23.988"/>
    <n v="3.9980000000000011"/>
    <n v="0"/>
    <n v="259.87"/>
    <n v="311.84399999999999"/>
    <x v="15"/>
    <x v="11"/>
    <x v="1"/>
  </r>
  <r>
    <d v="2021-08-11T00:00:00"/>
    <s v="PROD06"/>
    <n v="4"/>
    <x v="1"/>
    <x v="0"/>
    <x v="5"/>
    <x v="1"/>
    <n v="12.99"/>
    <n v="15.588000000000001"/>
    <n v="2.5980000000000008"/>
    <n v="0"/>
    <n v="51.96"/>
    <n v="62.352000000000004"/>
    <x v="25"/>
    <x v="1"/>
    <x v="0"/>
  </r>
  <r>
    <d v="2021-10-01T00:00:00"/>
    <s v="PROD06"/>
    <n v="14"/>
    <x v="2"/>
    <x v="1"/>
    <x v="5"/>
    <x v="1"/>
    <n v="12.99"/>
    <n v="15.588000000000001"/>
    <n v="2.5980000000000008"/>
    <n v="0"/>
    <n v="181.86"/>
    <n v="218.23200000000003"/>
    <x v="8"/>
    <x v="3"/>
    <x v="0"/>
  </r>
  <r>
    <d v="2021-11-27T00:00:00"/>
    <s v="PROD06"/>
    <n v="8"/>
    <x v="2"/>
    <x v="0"/>
    <x v="5"/>
    <x v="1"/>
    <n v="12.99"/>
    <n v="15.588000000000001"/>
    <n v="2.5980000000000008"/>
    <n v="0"/>
    <n v="103.92"/>
    <n v="124.70400000000001"/>
    <x v="0"/>
    <x v="10"/>
    <x v="0"/>
  </r>
  <r>
    <d v="2022-07-24T00:00:00"/>
    <s v="PROD06"/>
    <n v="1"/>
    <x v="2"/>
    <x v="0"/>
    <x v="5"/>
    <x v="1"/>
    <n v="12.99"/>
    <n v="15.588000000000001"/>
    <n v="2.5980000000000008"/>
    <n v="0"/>
    <n v="12.99"/>
    <n v="15.588000000000001"/>
    <x v="22"/>
    <x v="8"/>
    <x v="1"/>
  </r>
  <r>
    <d v="2022-08-30T00:00:00"/>
    <s v="PROD06"/>
    <n v="6"/>
    <x v="1"/>
    <x v="1"/>
    <x v="5"/>
    <x v="1"/>
    <n v="12.99"/>
    <n v="15.588000000000001"/>
    <n v="2.5980000000000008"/>
    <n v="0"/>
    <n v="77.94"/>
    <n v="93.528000000000006"/>
    <x v="24"/>
    <x v="1"/>
    <x v="1"/>
  </r>
  <r>
    <d v="2022-12-29T00:00:00"/>
    <s v="PROD06"/>
    <n v="15"/>
    <x v="1"/>
    <x v="0"/>
    <x v="5"/>
    <x v="1"/>
    <n v="12.99"/>
    <n v="15.588000000000001"/>
    <n v="2.5980000000000008"/>
    <n v="0"/>
    <n v="194.85"/>
    <n v="233.82000000000002"/>
    <x v="26"/>
    <x v="11"/>
    <x v="1"/>
  </r>
  <r>
    <d v="2021-11-10T00:00:00"/>
    <s v="PROD07"/>
    <n v="6"/>
    <x v="2"/>
    <x v="1"/>
    <x v="6"/>
    <x v="1"/>
    <n v="89.99"/>
    <n v="107.988"/>
    <n v="17.998000000000005"/>
    <n v="0"/>
    <n v="539.93999999999994"/>
    <n v="647.928"/>
    <x v="3"/>
    <x v="10"/>
    <x v="0"/>
  </r>
  <r>
    <d v="2022-07-05T00:00:00"/>
    <s v="PROD07"/>
    <n v="7"/>
    <x v="2"/>
    <x v="1"/>
    <x v="6"/>
    <x v="1"/>
    <n v="89.99"/>
    <n v="107.988"/>
    <n v="17.998000000000005"/>
    <n v="0"/>
    <n v="629.92999999999995"/>
    <n v="755.91599999999994"/>
    <x v="17"/>
    <x v="8"/>
    <x v="1"/>
  </r>
  <r>
    <d v="2022-08-20T00:00:00"/>
    <s v="PROD07"/>
    <n v="13"/>
    <x v="1"/>
    <x v="0"/>
    <x v="6"/>
    <x v="1"/>
    <n v="89.99"/>
    <n v="107.988"/>
    <n v="17.998000000000005"/>
    <n v="0"/>
    <n v="1169.8699999999999"/>
    <n v="1403.8440000000001"/>
    <x v="12"/>
    <x v="1"/>
    <x v="1"/>
  </r>
  <r>
    <d v="2022-10-06T00:00:00"/>
    <s v="PROD07"/>
    <n v="1"/>
    <x v="1"/>
    <x v="0"/>
    <x v="6"/>
    <x v="1"/>
    <n v="89.99"/>
    <n v="107.988"/>
    <n v="17.998000000000005"/>
    <n v="0"/>
    <n v="89.99"/>
    <n v="107.988"/>
    <x v="10"/>
    <x v="3"/>
    <x v="1"/>
  </r>
  <r>
    <d v="2021-02-12T00:00:00"/>
    <s v="PROD08"/>
    <n v="9"/>
    <x v="2"/>
    <x v="1"/>
    <x v="7"/>
    <x v="1"/>
    <n v="24.99"/>
    <n v="29.988"/>
    <n v="4.9980000000000011"/>
    <n v="0"/>
    <n v="224.91"/>
    <n v="269.892"/>
    <x v="27"/>
    <x v="7"/>
    <x v="0"/>
  </r>
  <r>
    <d v="2021-05-06T00:00:00"/>
    <s v="PROD08"/>
    <n v="6"/>
    <x v="2"/>
    <x v="0"/>
    <x v="7"/>
    <x v="1"/>
    <n v="24.99"/>
    <n v="29.988"/>
    <n v="4.9980000000000011"/>
    <n v="0"/>
    <n v="149.94"/>
    <n v="179.928"/>
    <x v="10"/>
    <x v="9"/>
    <x v="0"/>
  </r>
  <r>
    <d v="2021-10-29T00:00:00"/>
    <s v="PROD08"/>
    <n v="14"/>
    <x v="2"/>
    <x v="0"/>
    <x v="7"/>
    <x v="1"/>
    <n v="24.99"/>
    <n v="29.988"/>
    <n v="4.9980000000000011"/>
    <n v="0"/>
    <n v="349.85999999999996"/>
    <n v="419.83199999999999"/>
    <x v="26"/>
    <x v="3"/>
    <x v="0"/>
  </r>
  <r>
    <d v="2021-11-21T00:00:00"/>
    <s v="PROD08"/>
    <n v="1"/>
    <x v="0"/>
    <x v="0"/>
    <x v="7"/>
    <x v="1"/>
    <n v="24.99"/>
    <n v="29.988"/>
    <n v="4.9980000000000011"/>
    <n v="0"/>
    <n v="24.99"/>
    <n v="29.988"/>
    <x v="9"/>
    <x v="10"/>
    <x v="0"/>
  </r>
  <r>
    <d v="2022-01-20T00:00:00"/>
    <s v="PROD08"/>
    <n v="2"/>
    <x v="1"/>
    <x v="1"/>
    <x v="7"/>
    <x v="1"/>
    <n v="24.99"/>
    <n v="29.988"/>
    <n v="4.9980000000000011"/>
    <n v="0"/>
    <n v="49.98"/>
    <n v="59.975999999999999"/>
    <x v="12"/>
    <x v="0"/>
    <x v="1"/>
  </r>
  <r>
    <d v="2022-05-15T00:00:00"/>
    <s v="PROD08"/>
    <n v="5"/>
    <x v="2"/>
    <x v="0"/>
    <x v="7"/>
    <x v="1"/>
    <n v="24.99"/>
    <n v="29.988"/>
    <n v="4.9980000000000011"/>
    <n v="0"/>
    <n v="124.94999999999999"/>
    <n v="149.94"/>
    <x v="15"/>
    <x v="9"/>
    <x v="1"/>
  </r>
  <r>
    <d v="2022-05-28T00:00:00"/>
    <s v="PROD08"/>
    <n v="9"/>
    <x v="2"/>
    <x v="1"/>
    <x v="7"/>
    <x v="1"/>
    <n v="24.99"/>
    <n v="29.988"/>
    <n v="4.9980000000000011"/>
    <n v="0"/>
    <n v="224.91"/>
    <n v="269.892"/>
    <x v="20"/>
    <x v="9"/>
    <x v="1"/>
  </r>
  <r>
    <d v="2022-06-10T00:00:00"/>
    <s v="PROD08"/>
    <n v="8"/>
    <x v="0"/>
    <x v="0"/>
    <x v="7"/>
    <x v="1"/>
    <n v="24.99"/>
    <n v="29.988"/>
    <n v="4.9980000000000011"/>
    <n v="0"/>
    <n v="199.92"/>
    <n v="239.904"/>
    <x v="3"/>
    <x v="6"/>
    <x v="1"/>
  </r>
  <r>
    <d v="2022-10-13T00:00:00"/>
    <s v="PROD08"/>
    <n v="15"/>
    <x v="2"/>
    <x v="0"/>
    <x v="7"/>
    <x v="1"/>
    <n v="24.99"/>
    <n v="29.988"/>
    <n v="4.9980000000000011"/>
    <n v="0"/>
    <n v="374.84999999999997"/>
    <n v="449.82"/>
    <x v="4"/>
    <x v="3"/>
    <x v="1"/>
  </r>
  <r>
    <d v="2022-11-05T00:00:00"/>
    <s v="PROD08"/>
    <n v="15"/>
    <x v="1"/>
    <x v="1"/>
    <x v="7"/>
    <x v="1"/>
    <n v="24.99"/>
    <n v="29.988"/>
    <n v="4.9980000000000011"/>
    <n v="0"/>
    <n v="374.84999999999997"/>
    <n v="449.82"/>
    <x v="17"/>
    <x v="10"/>
    <x v="1"/>
  </r>
  <r>
    <d v="2022-12-29T00:00:00"/>
    <s v="PROD08"/>
    <n v="1"/>
    <x v="0"/>
    <x v="1"/>
    <x v="7"/>
    <x v="1"/>
    <n v="24.99"/>
    <n v="29.988"/>
    <n v="4.9980000000000011"/>
    <n v="0"/>
    <n v="24.99"/>
    <n v="29.988"/>
    <x v="26"/>
    <x v="11"/>
    <x v="1"/>
  </r>
  <r>
    <d v="2021-05-06T00:00:00"/>
    <s v="PROD09"/>
    <n v="15"/>
    <x v="1"/>
    <x v="0"/>
    <x v="8"/>
    <x v="1"/>
    <n v="149.99"/>
    <n v="179.988"/>
    <n v="29.99799999999999"/>
    <n v="0"/>
    <n v="2249.8500000000004"/>
    <n v="2699.82"/>
    <x v="10"/>
    <x v="9"/>
    <x v="0"/>
  </r>
  <r>
    <d v="2021-05-07T00:00:00"/>
    <s v="PROD09"/>
    <n v="1"/>
    <x v="1"/>
    <x v="1"/>
    <x v="8"/>
    <x v="1"/>
    <n v="149.99"/>
    <n v="179.988"/>
    <n v="29.99799999999999"/>
    <n v="0"/>
    <n v="149.99"/>
    <n v="179.988"/>
    <x v="21"/>
    <x v="9"/>
    <x v="0"/>
  </r>
  <r>
    <d v="2021-06-27T00:00:00"/>
    <s v="PROD09"/>
    <n v="11"/>
    <x v="1"/>
    <x v="1"/>
    <x v="8"/>
    <x v="1"/>
    <n v="149.99"/>
    <n v="179.988"/>
    <n v="29.99799999999999"/>
    <n v="0"/>
    <n v="1649.89"/>
    <n v="1979.8679999999999"/>
    <x v="0"/>
    <x v="6"/>
    <x v="0"/>
  </r>
  <r>
    <d v="2021-07-13T00:00:00"/>
    <s v="PROD09"/>
    <n v="1"/>
    <x v="1"/>
    <x v="1"/>
    <x v="8"/>
    <x v="1"/>
    <n v="149.99"/>
    <n v="179.988"/>
    <n v="29.99799999999999"/>
    <n v="0"/>
    <n v="149.99"/>
    <n v="179.988"/>
    <x v="4"/>
    <x v="8"/>
    <x v="0"/>
  </r>
  <r>
    <d v="2021-07-29T00:00:00"/>
    <s v="PROD09"/>
    <n v="15"/>
    <x v="2"/>
    <x v="1"/>
    <x v="8"/>
    <x v="1"/>
    <n v="149.99"/>
    <n v="179.988"/>
    <n v="29.99799999999999"/>
    <n v="0"/>
    <n v="2249.8500000000004"/>
    <n v="2699.82"/>
    <x v="26"/>
    <x v="8"/>
    <x v="0"/>
  </r>
  <r>
    <d v="2021-10-24T00:00:00"/>
    <s v="PROD09"/>
    <n v="3"/>
    <x v="0"/>
    <x v="1"/>
    <x v="8"/>
    <x v="1"/>
    <n v="149.99"/>
    <n v="179.988"/>
    <n v="29.99799999999999"/>
    <n v="0"/>
    <n v="449.97"/>
    <n v="539.96399999999994"/>
    <x v="22"/>
    <x v="3"/>
    <x v="0"/>
  </r>
  <r>
    <d v="2022-05-12T00:00:00"/>
    <s v="PROD09"/>
    <n v="7"/>
    <x v="2"/>
    <x v="1"/>
    <x v="8"/>
    <x v="1"/>
    <n v="149.99"/>
    <n v="179.988"/>
    <n v="29.99799999999999"/>
    <n v="0"/>
    <n v="1049.93"/>
    <n v="1259.9159999999999"/>
    <x v="27"/>
    <x v="9"/>
    <x v="1"/>
  </r>
  <r>
    <d v="2022-12-19T00:00:00"/>
    <s v="PROD09"/>
    <n v="7"/>
    <x v="1"/>
    <x v="0"/>
    <x v="8"/>
    <x v="1"/>
    <n v="149.99"/>
    <n v="179.988"/>
    <n v="29.99799999999999"/>
    <n v="0"/>
    <n v="1049.93"/>
    <n v="1259.9159999999999"/>
    <x v="28"/>
    <x v="11"/>
    <x v="1"/>
  </r>
  <r>
    <d v="2022-12-21T00:00:00"/>
    <s v="PROD09"/>
    <n v="10"/>
    <x v="1"/>
    <x v="0"/>
    <x v="8"/>
    <x v="1"/>
    <n v="149.99"/>
    <n v="179.988"/>
    <n v="29.99799999999999"/>
    <n v="0"/>
    <n v="1499.9"/>
    <n v="1799.88"/>
    <x v="9"/>
    <x v="11"/>
    <x v="1"/>
  </r>
  <r>
    <d v="2021-07-03T00:00:00"/>
    <s v="PROD10"/>
    <n v="9"/>
    <x v="2"/>
    <x v="1"/>
    <x v="9"/>
    <x v="2"/>
    <n v="69.989999999999995"/>
    <n v="83.988"/>
    <n v="13.998000000000005"/>
    <n v="0"/>
    <n v="629.91"/>
    <n v="755.89200000000005"/>
    <x v="18"/>
    <x v="8"/>
    <x v="0"/>
  </r>
  <r>
    <d v="2021-11-20T00:00:00"/>
    <s v="PROD10"/>
    <n v="14"/>
    <x v="2"/>
    <x v="0"/>
    <x v="9"/>
    <x v="2"/>
    <n v="69.989999999999995"/>
    <n v="83.988"/>
    <n v="13.998000000000005"/>
    <n v="0"/>
    <n v="979.8599999999999"/>
    <n v="1175.8319999999999"/>
    <x v="12"/>
    <x v="10"/>
    <x v="0"/>
  </r>
  <r>
    <d v="2022-01-01T00:00:00"/>
    <s v="PROD10"/>
    <n v="1"/>
    <x v="0"/>
    <x v="1"/>
    <x v="9"/>
    <x v="2"/>
    <n v="69.989999999999995"/>
    <n v="83.988"/>
    <n v="13.998000000000005"/>
    <n v="0"/>
    <n v="69.989999999999995"/>
    <n v="83.988"/>
    <x v="8"/>
    <x v="0"/>
    <x v="1"/>
  </r>
  <r>
    <d v="2022-01-02T00:00:00"/>
    <s v="PROD10"/>
    <n v="2"/>
    <x v="2"/>
    <x v="1"/>
    <x v="9"/>
    <x v="2"/>
    <n v="69.989999999999995"/>
    <n v="83.988"/>
    <n v="13.998000000000005"/>
    <n v="0"/>
    <n v="139.97999999999999"/>
    <n v="167.976"/>
    <x v="1"/>
    <x v="0"/>
    <x v="1"/>
  </r>
  <r>
    <d v="2022-02-14T00:00:00"/>
    <s v="PROD10"/>
    <n v="8"/>
    <x v="2"/>
    <x v="1"/>
    <x v="9"/>
    <x v="2"/>
    <n v="69.989999999999995"/>
    <n v="83.988"/>
    <n v="13.998000000000005"/>
    <n v="0"/>
    <n v="559.91999999999996"/>
    <n v="671.904"/>
    <x v="14"/>
    <x v="7"/>
    <x v="1"/>
  </r>
  <r>
    <d v="2022-05-16T00:00:00"/>
    <s v="PROD10"/>
    <n v="13"/>
    <x v="2"/>
    <x v="0"/>
    <x v="9"/>
    <x v="2"/>
    <n v="69.989999999999995"/>
    <n v="83.988"/>
    <n v="13.998000000000005"/>
    <n v="0"/>
    <n v="909.86999999999989"/>
    <n v="1091.8440000000001"/>
    <x v="29"/>
    <x v="9"/>
    <x v="1"/>
  </r>
  <r>
    <d v="2022-05-28T00:00:00"/>
    <s v="PROD10"/>
    <n v="12"/>
    <x v="2"/>
    <x v="0"/>
    <x v="9"/>
    <x v="2"/>
    <n v="69.989999999999995"/>
    <n v="83.988"/>
    <n v="13.998000000000005"/>
    <n v="0"/>
    <n v="839.87999999999988"/>
    <n v="1007.856"/>
    <x v="20"/>
    <x v="9"/>
    <x v="1"/>
  </r>
  <r>
    <d v="2022-07-20T00:00:00"/>
    <s v="PROD10"/>
    <n v="8"/>
    <x v="0"/>
    <x v="0"/>
    <x v="9"/>
    <x v="2"/>
    <n v="69.989999999999995"/>
    <n v="83.988"/>
    <n v="13.998000000000005"/>
    <n v="0"/>
    <n v="559.91999999999996"/>
    <n v="671.904"/>
    <x v="12"/>
    <x v="8"/>
    <x v="1"/>
  </r>
  <r>
    <d v="2022-08-19T00:00:00"/>
    <s v="PROD10"/>
    <n v="3"/>
    <x v="2"/>
    <x v="0"/>
    <x v="9"/>
    <x v="2"/>
    <n v="69.989999999999995"/>
    <n v="83.988"/>
    <n v="13.998000000000005"/>
    <n v="0"/>
    <n v="209.96999999999997"/>
    <n v="251.964"/>
    <x v="28"/>
    <x v="1"/>
    <x v="1"/>
  </r>
  <r>
    <d v="2021-03-07T00:00:00"/>
    <s v="PROD11"/>
    <n v="9"/>
    <x v="1"/>
    <x v="1"/>
    <x v="10"/>
    <x v="2"/>
    <n v="29.99"/>
    <n v="35.988"/>
    <n v="5.9980000000000011"/>
    <n v="0"/>
    <n v="269.90999999999997"/>
    <n v="323.892"/>
    <x v="21"/>
    <x v="4"/>
    <x v="0"/>
  </r>
  <r>
    <d v="2021-06-26T00:00:00"/>
    <s v="PROD11"/>
    <n v="7"/>
    <x v="2"/>
    <x v="0"/>
    <x v="10"/>
    <x v="2"/>
    <n v="29.99"/>
    <n v="35.988"/>
    <n v="5.9980000000000011"/>
    <n v="0"/>
    <n v="209.92999999999998"/>
    <n v="251.916"/>
    <x v="13"/>
    <x v="6"/>
    <x v="0"/>
  </r>
  <r>
    <d v="2021-08-13T00:00:00"/>
    <s v="PROD11"/>
    <n v="9"/>
    <x v="1"/>
    <x v="0"/>
    <x v="10"/>
    <x v="2"/>
    <n v="29.99"/>
    <n v="35.988"/>
    <n v="5.9980000000000011"/>
    <n v="0"/>
    <n v="269.90999999999997"/>
    <n v="323.892"/>
    <x v="4"/>
    <x v="1"/>
    <x v="0"/>
  </r>
  <r>
    <d v="2021-10-12T00:00:00"/>
    <s v="PROD11"/>
    <n v="8"/>
    <x v="2"/>
    <x v="0"/>
    <x v="10"/>
    <x v="2"/>
    <n v="29.99"/>
    <n v="35.988"/>
    <n v="5.9980000000000011"/>
    <n v="0"/>
    <n v="239.92"/>
    <n v="287.904"/>
    <x v="27"/>
    <x v="3"/>
    <x v="0"/>
  </r>
  <r>
    <d v="2021-10-22T00:00:00"/>
    <s v="PROD11"/>
    <n v="13"/>
    <x v="2"/>
    <x v="1"/>
    <x v="10"/>
    <x v="2"/>
    <n v="29.99"/>
    <n v="35.988"/>
    <n v="5.9980000000000011"/>
    <n v="0"/>
    <n v="389.87"/>
    <n v="467.84399999999999"/>
    <x v="30"/>
    <x v="3"/>
    <x v="0"/>
  </r>
  <r>
    <d v="2021-10-25T00:00:00"/>
    <s v="PROD11"/>
    <n v="9"/>
    <x v="2"/>
    <x v="1"/>
    <x v="10"/>
    <x v="2"/>
    <n v="29.99"/>
    <n v="35.988"/>
    <n v="5.9980000000000011"/>
    <n v="0"/>
    <n v="269.90999999999997"/>
    <n v="323.892"/>
    <x v="7"/>
    <x v="3"/>
    <x v="0"/>
  </r>
  <r>
    <d v="2021-12-20T00:00:00"/>
    <s v="PROD11"/>
    <n v="14"/>
    <x v="1"/>
    <x v="0"/>
    <x v="10"/>
    <x v="2"/>
    <n v="29.99"/>
    <n v="35.988"/>
    <n v="5.9980000000000011"/>
    <n v="0"/>
    <n v="419.85999999999996"/>
    <n v="503.83199999999999"/>
    <x v="12"/>
    <x v="11"/>
    <x v="0"/>
  </r>
  <r>
    <d v="2022-01-15T00:00:00"/>
    <s v="PROD11"/>
    <n v="10"/>
    <x v="1"/>
    <x v="1"/>
    <x v="10"/>
    <x v="2"/>
    <n v="29.99"/>
    <n v="35.988"/>
    <n v="5.9980000000000011"/>
    <n v="0"/>
    <n v="299.89999999999998"/>
    <n v="359.88"/>
    <x v="15"/>
    <x v="0"/>
    <x v="1"/>
  </r>
  <r>
    <d v="2022-05-13T00:00:00"/>
    <s v="PROD11"/>
    <n v="5"/>
    <x v="1"/>
    <x v="0"/>
    <x v="10"/>
    <x v="2"/>
    <n v="29.99"/>
    <n v="35.988"/>
    <n v="5.9980000000000011"/>
    <n v="0"/>
    <n v="149.94999999999999"/>
    <n v="179.94"/>
    <x v="4"/>
    <x v="9"/>
    <x v="1"/>
  </r>
  <r>
    <d v="2022-08-15T00:00:00"/>
    <s v="PROD11"/>
    <n v="7"/>
    <x v="1"/>
    <x v="0"/>
    <x v="10"/>
    <x v="2"/>
    <n v="29.99"/>
    <n v="35.988"/>
    <n v="5.9980000000000011"/>
    <n v="0"/>
    <n v="209.92999999999998"/>
    <n v="251.916"/>
    <x v="15"/>
    <x v="1"/>
    <x v="1"/>
  </r>
  <r>
    <d v="2022-10-04T00:00:00"/>
    <s v="PROD11"/>
    <n v="15"/>
    <x v="1"/>
    <x v="0"/>
    <x v="10"/>
    <x v="2"/>
    <n v="29.99"/>
    <n v="35.988"/>
    <n v="5.9980000000000011"/>
    <n v="0"/>
    <n v="449.84999999999997"/>
    <n v="539.81999999999994"/>
    <x v="19"/>
    <x v="3"/>
    <x v="1"/>
  </r>
  <r>
    <d v="2022-12-19T00:00:00"/>
    <s v="PROD11"/>
    <n v="11"/>
    <x v="2"/>
    <x v="0"/>
    <x v="10"/>
    <x v="2"/>
    <n v="29.99"/>
    <n v="35.988"/>
    <n v="5.9980000000000011"/>
    <n v="0"/>
    <n v="329.89"/>
    <n v="395.86799999999999"/>
    <x v="28"/>
    <x v="11"/>
    <x v="1"/>
  </r>
  <r>
    <d v="2022-12-31T00:00:00"/>
    <s v="PROD11"/>
    <n v="3"/>
    <x v="0"/>
    <x v="1"/>
    <x v="10"/>
    <x v="2"/>
    <n v="29.99"/>
    <n v="35.988"/>
    <n v="5.9980000000000011"/>
    <n v="0"/>
    <n v="89.97"/>
    <n v="107.964"/>
    <x v="2"/>
    <x v="11"/>
    <x v="1"/>
  </r>
  <r>
    <d v="2021-03-18T00:00:00"/>
    <s v="PROD12"/>
    <n v="8"/>
    <x v="0"/>
    <x v="1"/>
    <x v="11"/>
    <x v="2"/>
    <n v="19.989999999999998"/>
    <n v="23.988"/>
    <n v="3.9980000000000011"/>
    <n v="0"/>
    <n v="159.91999999999999"/>
    <n v="191.904"/>
    <x v="5"/>
    <x v="4"/>
    <x v="0"/>
  </r>
  <r>
    <d v="2021-03-25T00:00:00"/>
    <s v="PROD12"/>
    <n v="14"/>
    <x v="2"/>
    <x v="1"/>
    <x v="11"/>
    <x v="2"/>
    <n v="19.989999999999998"/>
    <n v="23.988"/>
    <n v="3.9980000000000011"/>
    <n v="0"/>
    <n v="279.85999999999996"/>
    <n v="335.83199999999999"/>
    <x v="7"/>
    <x v="4"/>
    <x v="0"/>
  </r>
  <r>
    <d v="2021-11-28T00:00:00"/>
    <s v="PROD12"/>
    <n v="2"/>
    <x v="1"/>
    <x v="1"/>
    <x v="11"/>
    <x v="2"/>
    <n v="19.989999999999998"/>
    <n v="23.988"/>
    <n v="3.9980000000000011"/>
    <n v="0"/>
    <n v="39.979999999999997"/>
    <n v="47.975999999999999"/>
    <x v="20"/>
    <x v="10"/>
    <x v="0"/>
  </r>
  <r>
    <d v="2021-12-21T00:00:00"/>
    <s v="PROD12"/>
    <n v="10"/>
    <x v="2"/>
    <x v="1"/>
    <x v="11"/>
    <x v="2"/>
    <n v="19.989999999999998"/>
    <n v="23.988"/>
    <n v="3.9980000000000011"/>
    <n v="0"/>
    <n v="199.89999999999998"/>
    <n v="239.88"/>
    <x v="9"/>
    <x v="11"/>
    <x v="0"/>
  </r>
  <r>
    <d v="2022-01-04T00:00:00"/>
    <s v="PROD12"/>
    <n v="1"/>
    <x v="2"/>
    <x v="0"/>
    <x v="11"/>
    <x v="2"/>
    <n v="19.989999999999998"/>
    <n v="23.988"/>
    <n v="3.9980000000000011"/>
    <n v="0"/>
    <n v="19.989999999999998"/>
    <n v="23.988"/>
    <x v="19"/>
    <x v="0"/>
    <x v="1"/>
  </r>
  <r>
    <d v="2022-02-23T00:00:00"/>
    <s v="PROD12"/>
    <n v="6"/>
    <x v="2"/>
    <x v="0"/>
    <x v="11"/>
    <x v="2"/>
    <n v="19.989999999999998"/>
    <n v="23.988"/>
    <n v="3.9980000000000011"/>
    <n v="0"/>
    <n v="119.94"/>
    <n v="143.928"/>
    <x v="6"/>
    <x v="7"/>
    <x v="1"/>
  </r>
  <r>
    <d v="2022-02-27T00:00:00"/>
    <s v="PROD12"/>
    <n v="15"/>
    <x v="1"/>
    <x v="0"/>
    <x v="11"/>
    <x v="2"/>
    <n v="19.989999999999998"/>
    <n v="23.988"/>
    <n v="3.9980000000000011"/>
    <n v="0"/>
    <n v="299.84999999999997"/>
    <n v="359.82"/>
    <x v="0"/>
    <x v="7"/>
    <x v="1"/>
  </r>
  <r>
    <d v="2022-04-21T00:00:00"/>
    <s v="PROD12"/>
    <n v="2"/>
    <x v="1"/>
    <x v="1"/>
    <x v="11"/>
    <x v="2"/>
    <n v="19.989999999999998"/>
    <n v="23.988"/>
    <n v="3.9980000000000011"/>
    <n v="0"/>
    <n v="39.979999999999997"/>
    <n v="47.975999999999999"/>
    <x v="9"/>
    <x v="5"/>
    <x v="1"/>
  </r>
  <r>
    <d v="2022-05-14T00:00:00"/>
    <s v="PROD12"/>
    <n v="14"/>
    <x v="1"/>
    <x v="1"/>
    <x v="11"/>
    <x v="2"/>
    <n v="19.989999999999998"/>
    <n v="23.988"/>
    <n v="3.9980000000000011"/>
    <n v="0"/>
    <n v="279.85999999999996"/>
    <n v="335.83199999999999"/>
    <x v="14"/>
    <x v="9"/>
    <x v="1"/>
  </r>
  <r>
    <d v="2022-06-26T00:00:00"/>
    <s v="PROD12"/>
    <n v="4"/>
    <x v="1"/>
    <x v="1"/>
    <x v="11"/>
    <x v="2"/>
    <n v="19.989999999999998"/>
    <n v="23.988"/>
    <n v="3.9980000000000011"/>
    <n v="0"/>
    <n v="79.959999999999994"/>
    <n v="95.951999999999998"/>
    <x v="13"/>
    <x v="6"/>
    <x v="1"/>
  </r>
  <r>
    <d v="2022-08-06T00:00:00"/>
    <s v="PROD12"/>
    <n v="9"/>
    <x v="2"/>
    <x v="0"/>
    <x v="11"/>
    <x v="2"/>
    <n v="19.989999999999998"/>
    <n v="23.988"/>
    <n v="3.9980000000000011"/>
    <n v="0"/>
    <n v="179.91"/>
    <n v="215.892"/>
    <x v="10"/>
    <x v="1"/>
    <x v="1"/>
  </r>
  <r>
    <d v="2022-09-24T00:00:00"/>
    <s v="PROD12"/>
    <n v="14"/>
    <x v="1"/>
    <x v="0"/>
    <x v="11"/>
    <x v="2"/>
    <n v="19.989999999999998"/>
    <n v="23.988"/>
    <n v="3.9980000000000011"/>
    <n v="0"/>
    <n v="279.85999999999996"/>
    <n v="335.83199999999999"/>
    <x v="22"/>
    <x v="2"/>
    <x v="1"/>
  </r>
  <r>
    <d v="2022-11-02T00:00:00"/>
    <s v="PROD12"/>
    <n v="15"/>
    <x v="0"/>
    <x v="1"/>
    <x v="11"/>
    <x v="2"/>
    <n v="19.989999999999998"/>
    <n v="23.988"/>
    <n v="3.9980000000000011"/>
    <n v="0"/>
    <n v="299.84999999999997"/>
    <n v="359.82"/>
    <x v="1"/>
    <x v="10"/>
    <x v="1"/>
  </r>
  <r>
    <d v="2022-11-16T00:00:00"/>
    <s v="PROD12"/>
    <n v="8"/>
    <x v="2"/>
    <x v="0"/>
    <x v="11"/>
    <x v="2"/>
    <n v="19.989999999999998"/>
    <n v="23.988"/>
    <n v="3.9980000000000011"/>
    <n v="0"/>
    <n v="159.91999999999999"/>
    <n v="191.904"/>
    <x v="29"/>
    <x v="10"/>
    <x v="1"/>
  </r>
  <r>
    <d v="2021-01-03T00:00:00"/>
    <s v="PROD13"/>
    <n v="5"/>
    <x v="1"/>
    <x v="0"/>
    <x v="12"/>
    <x v="0"/>
    <n v="299.99"/>
    <n v="359.988"/>
    <n v="59.99799999999999"/>
    <n v="0"/>
    <n v="1499.95"/>
    <n v="1799.94"/>
    <x v="18"/>
    <x v="0"/>
    <x v="0"/>
  </r>
  <r>
    <d v="2021-02-23T00:00:00"/>
    <s v="PROD13"/>
    <n v="3"/>
    <x v="1"/>
    <x v="1"/>
    <x v="12"/>
    <x v="0"/>
    <n v="299.99"/>
    <n v="359.988"/>
    <n v="59.99799999999999"/>
    <n v="0"/>
    <n v="899.97"/>
    <n v="1079.9639999999999"/>
    <x v="6"/>
    <x v="7"/>
    <x v="0"/>
  </r>
  <r>
    <d v="2021-06-03T00:00:00"/>
    <s v="PROD13"/>
    <n v="10"/>
    <x v="1"/>
    <x v="1"/>
    <x v="12"/>
    <x v="0"/>
    <n v="299.99"/>
    <n v="359.988"/>
    <n v="59.99799999999999"/>
    <n v="0"/>
    <n v="2999.9"/>
    <n v="3599.88"/>
    <x v="18"/>
    <x v="6"/>
    <x v="0"/>
  </r>
  <r>
    <d v="2021-08-31T00:00:00"/>
    <s v="PROD13"/>
    <n v="2"/>
    <x v="1"/>
    <x v="0"/>
    <x v="12"/>
    <x v="0"/>
    <n v="299.99"/>
    <n v="359.988"/>
    <n v="59.99799999999999"/>
    <n v="0"/>
    <n v="599.98"/>
    <n v="719.976"/>
    <x v="2"/>
    <x v="1"/>
    <x v="0"/>
  </r>
  <r>
    <d v="2021-11-06T00:00:00"/>
    <s v="PROD13"/>
    <n v="10"/>
    <x v="1"/>
    <x v="0"/>
    <x v="12"/>
    <x v="0"/>
    <n v="299.99"/>
    <n v="359.988"/>
    <n v="59.99799999999999"/>
    <n v="0"/>
    <n v="2999.9"/>
    <n v="3599.88"/>
    <x v="10"/>
    <x v="10"/>
    <x v="0"/>
  </r>
  <r>
    <d v="2021-12-08T00:00:00"/>
    <s v="PROD13"/>
    <n v="14"/>
    <x v="1"/>
    <x v="0"/>
    <x v="12"/>
    <x v="0"/>
    <n v="299.99"/>
    <n v="359.988"/>
    <n v="59.99799999999999"/>
    <n v="0"/>
    <n v="4199.8600000000006"/>
    <n v="5039.8320000000003"/>
    <x v="11"/>
    <x v="11"/>
    <x v="0"/>
  </r>
  <r>
    <d v="2022-02-23T00:00:00"/>
    <s v="PROD13"/>
    <n v="15"/>
    <x v="2"/>
    <x v="1"/>
    <x v="12"/>
    <x v="0"/>
    <n v="299.99"/>
    <n v="359.988"/>
    <n v="59.99799999999999"/>
    <n v="0"/>
    <n v="4499.8500000000004"/>
    <n v="5399.82"/>
    <x v="6"/>
    <x v="7"/>
    <x v="1"/>
  </r>
  <r>
    <d v="2022-05-04T00:00:00"/>
    <s v="PROD13"/>
    <n v="10"/>
    <x v="1"/>
    <x v="0"/>
    <x v="12"/>
    <x v="0"/>
    <n v="299.99"/>
    <n v="359.988"/>
    <n v="59.99799999999999"/>
    <n v="0"/>
    <n v="2999.9"/>
    <n v="3599.88"/>
    <x v="19"/>
    <x v="9"/>
    <x v="1"/>
  </r>
  <r>
    <d v="2022-12-11T00:00:00"/>
    <s v="PROD13"/>
    <n v="10"/>
    <x v="2"/>
    <x v="1"/>
    <x v="12"/>
    <x v="0"/>
    <n v="299.99"/>
    <n v="359.988"/>
    <n v="59.99799999999999"/>
    <n v="0"/>
    <n v="2999.9"/>
    <n v="3599.88"/>
    <x v="25"/>
    <x v="11"/>
    <x v="1"/>
  </r>
  <r>
    <d v="2021-05-05T00:00:00"/>
    <s v="PROD14"/>
    <n v="13"/>
    <x v="1"/>
    <x v="1"/>
    <x v="13"/>
    <x v="3"/>
    <n v="129.99"/>
    <n v="155.988"/>
    <n v="25.99799999999999"/>
    <n v="0"/>
    <n v="1689.8700000000001"/>
    <n v="2027.8440000000001"/>
    <x v="17"/>
    <x v="9"/>
    <x v="0"/>
  </r>
  <r>
    <d v="2021-07-01T00:00:00"/>
    <s v="PROD14"/>
    <n v="11"/>
    <x v="1"/>
    <x v="1"/>
    <x v="13"/>
    <x v="3"/>
    <n v="129.99"/>
    <n v="155.988"/>
    <n v="25.99799999999999"/>
    <n v="0"/>
    <n v="1429.89"/>
    <n v="1715.8679999999999"/>
    <x v="8"/>
    <x v="8"/>
    <x v="0"/>
  </r>
  <r>
    <d v="2021-09-30T00:00:00"/>
    <s v="PROD14"/>
    <n v="5"/>
    <x v="2"/>
    <x v="0"/>
    <x v="13"/>
    <x v="3"/>
    <n v="129.99"/>
    <n v="155.988"/>
    <n v="25.99799999999999"/>
    <n v="0"/>
    <n v="649.95000000000005"/>
    <n v="779.94"/>
    <x v="24"/>
    <x v="2"/>
    <x v="0"/>
  </r>
  <r>
    <d v="2021-10-03T00:00:00"/>
    <s v="PROD14"/>
    <n v="9"/>
    <x v="1"/>
    <x v="0"/>
    <x v="13"/>
    <x v="3"/>
    <n v="129.99"/>
    <n v="155.988"/>
    <n v="25.99799999999999"/>
    <n v="0"/>
    <n v="1169.9100000000001"/>
    <n v="1403.8920000000001"/>
    <x v="18"/>
    <x v="3"/>
    <x v="0"/>
  </r>
  <r>
    <d v="2021-11-21T00:00:00"/>
    <s v="PROD14"/>
    <n v="1"/>
    <x v="2"/>
    <x v="1"/>
    <x v="13"/>
    <x v="3"/>
    <n v="129.99"/>
    <n v="155.988"/>
    <n v="25.99799999999999"/>
    <n v="0"/>
    <n v="129.99"/>
    <n v="155.988"/>
    <x v="9"/>
    <x v="10"/>
    <x v="0"/>
  </r>
  <r>
    <d v="2022-01-17T00:00:00"/>
    <s v="PROD14"/>
    <n v="4"/>
    <x v="2"/>
    <x v="0"/>
    <x v="13"/>
    <x v="3"/>
    <n v="129.99"/>
    <n v="155.988"/>
    <n v="25.99799999999999"/>
    <n v="0"/>
    <n v="519.96"/>
    <n v="623.952"/>
    <x v="23"/>
    <x v="0"/>
    <x v="1"/>
  </r>
  <r>
    <d v="2022-01-22T00:00:00"/>
    <s v="PROD14"/>
    <n v="6"/>
    <x v="2"/>
    <x v="1"/>
    <x v="13"/>
    <x v="3"/>
    <n v="129.99"/>
    <n v="155.988"/>
    <n v="25.99799999999999"/>
    <n v="0"/>
    <n v="779.94"/>
    <n v="935.928"/>
    <x v="30"/>
    <x v="0"/>
    <x v="1"/>
  </r>
  <r>
    <d v="2022-02-05T00:00:00"/>
    <s v="PROD14"/>
    <n v="6"/>
    <x v="1"/>
    <x v="1"/>
    <x v="13"/>
    <x v="3"/>
    <n v="129.99"/>
    <n v="155.988"/>
    <n v="25.99799999999999"/>
    <n v="0"/>
    <n v="779.94"/>
    <n v="935.928"/>
    <x v="17"/>
    <x v="7"/>
    <x v="1"/>
  </r>
  <r>
    <d v="2022-04-30T00:00:00"/>
    <s v="PROD14"/>
    <n v="13"/>
    <x v="2"/>
    <x v="0"/>
    <x v="13"/>
    <x v="3"/>
    <n v="129.99"/>
    <n v="155.988"/>
    <n v="25.99799999999999"/>
    <n v="0"/>
    <n v="1689.8700000000001"/>
    <n v="2027.8440000000001"/>
    <x v="24"/>
    <x v="5"/>
    <x v="1"/>
  </r>
  <r>
    <d v="2022-12-12T00:00:00"/>
    <s v="PROD14"/>
    <n v="9"/>
    <x v="0"/>
    <x v="1"/>
    <x v="13"/>
    <x v="3"/>
    <n v="129.99"/>
    <n v="155.988"/>
    <n v="25.99799999999999"/>
    <n v="0"/>
    <n v="1169.9100000000001"/>
    <n v="1403.8920000000001"/>
    <x v="27"/>
    <x v="11"/>
    <x v="1"/>
  </r>
  <r>
    <d v="2021-02-20T00:00:00"/>
    <s v="PROD15"/>
    <n v="11"/>
    <x v="2"/>
    <x v="1"/>
    <x v="14"/>
    <x v="3"/>
    <n v="249.99"/>
    <n v="299.988"/>
    <n v="49.99799999999999"/>
    <n v="0"/>
    <n v="2749.8900000000003"/>
    <n v="3299.8679999999999"/>
    <x v="12"/>
    <x v="7"/>
    <x v="0"/>
  </r>
  <r>
    <d v="2021-05-04T00:00:00"/>
    <s v="PROD15"/>
    <n v="4"/>
    <x v="1"/>
    <x v="1"/>
    <x v="14"/>
    <x v="3"/>
    <n v="249.99"/>
    <n v="299.988"/>
    <n v="49.99799999999999"/>
    <n v="0"/>
    <n v="999.96"/>
    <n v="1199.952"/>
    <x v="19"/>
    <x v="9"/>
    <x v="0"/>
  </r>
  <r>
    <d v="2021-06-16T00:00:00"/>
    <s v="PROD15"/>
    <n v="11"/>
    <x v="1"/>
    <x v="1"/>
    <x v="14"/>
    <x v="3"/>
    <n v="249.99"/>
    <n v="299.988"/>
    <n v="49.99799999999999"/>
    <n v="0"/>
    <n v="2749.8900000000003"/>
    <n v="3299.8679999999999"/>
    <x v="29"/>
    <x v="6"/>
    <x v="0"/>
  </r>
  <r>
    <d v="2022-01-02T00:00:00"/>
    <s v="PROD15"/>
    <n v="1"/>
    <x v="1"/>
    <x v="1"/>
    <x v="14"/>
    <x v="3"/>
    <n v="249.99"/>
    <n v="299.988"/>
    <n v="49.99799999999999"/>
    <n v="0"/>
    <n v="249.99"/>
    <n v="299.988"/>
    <x v="1"/>
    <x v="0"/>
    <x v="1"/>
  </r>
  <r>
    <d v="2022-05-07T00:00:00"/>
    <s v="PROD15"/>
    <n v="1"/>
    <x v="2"/>
    <x v="0"/>
    <x v="14"/>
    <x v="3"/>
    <n v="249.99"/>
    <n v="299.988"/>
    <n v="49.99799999999999"/>
    <n v="0"/>
    <n v="249.99"/>
    <n v="299.988"/>
    <x v="21"/>
    <x v="9"/>
    <x v="1"/>
  </r>
  <r>
    <d v="2022-05-25T00:00:00"/>
    <s v="PROD15"/>
    <n v="7"/>
    <x v="2"/>
    <x v="0"/>
    <x v="14"/>
    <x v="3"/>
    <n v="249.99"/>
    <n v="299.988"/>
    <n v="49.99799999999999"/>
    <n v="0"/>
    <n v="1749.93"/>
    <n v="2099.9160000000002"/>
    <x v="7"/>
    <x v="9"/>
    <x v="1"/>
  </r>
  <r>
    <d v="2022-07-06T00:00:00"/>
    <s v="PROD15"/>
    <n v="2"/>
    <x v="1"/>
    <x v="1"/>
    <x v="14"/>
    <x v="3"/>
    <n v="249.99"/>
    <n v="299.988"/>
    <n v="49.99799999999999"/>
    <n v="0"/>
    <n v="499.98"/>
    <n v="599.976"/>
    <x v="10"/>
    <x v="8"/>
    <x v="1"/>
  </r>
  <r>
    <d v="2022-08-18T00:00:00"/>
    <s v="PROD15"/>
    <n v="8"/>
    <x v="2"/>
    <x v="0"/>
    <x v="14"/>
    <x v="3"/>
    <n v="249.99"/>
    <n v="299.988"/>
    <n v="49.99799999999999"/>
    <n v="0"/>
    <n v="1999.92"/>
    <n v="2399.904"/>
    <x v="5"/>
    <x v="1"/>
    <x v="1"/>
  </r>
  <r>
    <d v="2022-09-04T00:00:00"/>
    <s v="PROD15"/>
    <n v="1"/>
    <x v="1"/>
    <x v="1"/>
    <x v="14"/>
    <x v="3"/>
    <n v="249.99"/>
    <n v="299.988"/>
    <n v="49.99799999999999"/>
    <n v="0"/>
    <n v="249.99"/>
    <n v="299.988"/>
    <x v="19"/>
    <x v="2"/>
    <x v="1"/>
  </r>
  <r>
    <d v="2022-10-16T00:00:00"/>
    <s v="PROD15"/>
    <n v="3"/>
    <x v="2"/>
    <x v="0"/>
    <x v="14"/>
    <x v="3"/>
    <n v="249.99"/>
    <n v="299.988"/>
    <n v="49.99799999999999"/>
    <n v="0"/>
    <n v="749.97"/>
    <n v="899.96399999999994"/>
    <x v="29"/>
    <x v="3"/>
    <x v="1"/>
  </r>
  <r>
    <d v="2022-11-02T00:00:00"/>
    <s v="PROD15"/>
    <n v="15"/>
    <x v="1"/>
    <x v="1"/>
    <x v="14"/>
    <x v="3"/>
    <n v="249.99"/>
    <n v="299.988"/>
    <n v="49.99799999999999"/>
    <n v="0"/>
    <n v="3749.8500000000004"/>
    <n v="4499.82"/>
    <x v="1"/>
    <x v="10"/>
    <x v="1"/>
  </r>
  <r>
    <d v="2022-11-06T00:00:00"/>
    <s v="PROD15"/>
    <n v="13"/>
    <x v="1"/>
    <x v="1"/>
    <x v="14"/>
    <x v="3"/>
    <n v="249.99"/>
    <n v="299.988"/>
    <n v="49.99799999999999"/>
    <n v="0"/>
    <n v="3249.87"/>
    <n v="3899.8440000000001"/>
    <x v="10"/>
    <x v="10"/>
    <x v="1"/>
  </r>
  <r>
    <d v="2022-12-03T00:00:00"/>
    <s v="PROD15"/>
    <n v="5"/>
    <x v="0"/>
    <x v="1"/>
    <x v="14"/>
    <x v="3"/>
    <n v="249.99"/>
    <n v="299.988"/>
    <n v="49.99799999999999"/>
    <n v="0"/>
    <n v="1249.95"/>
    <n v="1499.94"/>
    <x v="18"/>
    <x v="11"/>
    <x v="1"/>
  </r>
  <r>
    <d v="2021-05-09T00:00:00"/>
    <s v="PROD16"/>
    <n v="8"/>
    <x v="1"/>
    <x v="1"/>
    <x v="15"/>
    <x v="4"/>
    <n v="39.99"/>
    <n v="47.988"/>
    <n v="7.9979999999999976"/>
    <n v="0"/>
    <n v="319.92"/>
    <n v="383.904"/>
    <x v="16"/>
    <x v="9"/>
    <x v="0"/>
  </r>
  <r>
    <d v="2021-05-12T00:00:00"/>
    <s v="PROD16"/>
    <n v="15"/>
    <x v="1"/>
    <x v="0"/>
    <x v="15"/>
    <x v="4"/>
    <n v="39.99"/>
    <n v="47.988"/>
    <n v="7.9979999999999976"/>
    <n v="0"/>
    <n v="599.85"/>
    <n v="719.81999999999994"/>
    <x v="27"/>
    <x v="9"/>
    <x v="0"/>
  </r>
  <r>
    <d v="2021-06-23T00:00:00"/>
    <s v="PROD16"/>
    <n v="4"/>
    <x v="1"/>
    <x v="0"/>
    <x v="15"/>
    <x v="4"/>
    <n v="39.99"/>
    <n v="47.988"/>
    <n v="7.9979999999999976"/>
    <n v="0"/>
    <n v="159.96"/>
    <n v="191.952"/>
    <x v="6"/>
    <x v="6"/>
    <x v="0"/>
  </r>
  <r>
    <d v="2021-06-24T00:00:00"/>
    <s v="PROD16"/>
    <n v="13"/>
    <x v="1"/>
    <x v="0"/>
    <x v="15"/>
    <x v="4"/>
    <n v="39.99"/>
    <n v="47.988"/>
    <n v="7.9979999999999976"/>
    <n v="0"/>
    <n v="519.87"/>
    <n v="623.84400000000005"/>
    <x v="22"/>
    <x v="6"/>
    <x v="0"/>
  </r>
  <r>
    <d v="2021-12-03T00:00:00"/>
    <s v="PROD16"/>
    <n v="2"/>
    <x v="2"/>
    <x v="1"/>
    <x v="15"/>
    <x v="4"/>
    <n v="39.99"/>
    <n v="47.988"/>
    <n v="7.9979999999999976"/>
    <n v="0"/>
    <n v="79.98"/>
    <n v="95.975999999999999"/>
    <x v="18"/>
    <x v="11"/>
    <x v="0"/>
  </r>
  <r>
    <d v="2022-01-31T00:00:00"/>
    <s v="PROD16"/>
    <n v="6"/>
    <x v="2"/>
    <x v="1"/>
    <x v="15"/>
    <x v="4"/>
    <n v="39.99"/>
    <n v="47.988"/>
    <n v="7.9979999999999976"/>
    <n v="0"/>
    <n v="239.94"/>
    <n v="287.928"/>
    <x v="2"/>
    <x v="0"/>
    <x v="1"/>
  </r>
  <r>
    <d v="2022-02-23T00:00:00"/>
    <s v="PROD16"/>
    <n v="8"/>
    <x v="1"/>
    <x v="0"/>
    <x v="15"/>
    <x v="4"/>
    <n v="39.99"/>
    <n v="47.988"/>
    <n v="7.9979999999999976"/>
    <n v="0"/>
    <n v="319.92"/>
    <n v="383.904"/>
    <x v="6"/>
    <x v="7"/>
    <x v="1"/>
  </r>
  <r>
    <d v="2022-03-14T00:00:00"/>
    <s v="PROD16"/>
    <n v="13"/>
    <x v="1"/>
    <x v="0"/>
    <x v="15"/>
    <x v="4"/>
    <n v="39.99"/>
    <n v="47.988"/>
    <n v="7.9979999999999976"/>
    <n v="0"/>
    <n v="519.87"/>
    <n v="623.84400000000005"/>
    <x v="14"/>
    <x v="4"/>
    <x v="1"/>
  </r>
  <r>
    <d v="2022-04-18T00:00:00"/>
    <s v="PROD16"/>
    <n v="9"/>
    <x v="1"/>
    <x v="1"/>
    <x v="15"/>
    <x v="4"/>
    <n v="39.99"/>
    <n v="47.988"/>
    <n v="7.9979999999999976"/>
    <n v="0"/>
    <n v="359.91"/>
    <n v="431.892"/>
    <x v="5"/>
    <x v="5"/>
    <x v="1"/>
  </r>
  <r>
    <d v="2022-04-30T00:00:00"/>
    <s v="PROD16"/>
    <n v="8"/>
    <x v="1"/>
    <x v="0"/>
    <x v="15"/>
    <x v="4"/>
    <n v="39.99"/>
    <n v="47.988"/>
    <n v="7.9979999999999976"/>
    <n v="0"/>
    <n v="319.92"/>
    <n v="383.904"/>
    <x v="24"/>
    <x v="5"/>
    <x v="1"/>
  </r>
  <r>
    <d v="2022-08-08T00:00:00"/>
    <s v="PROD16"/>
    <n v="2"/>
    <x v="1"/>
    <x v="0"/>
    <x v="15"/>
    <x v="4"/>
    <n v="39.99"/>
    <n v="47.988"/>
    <n v="7.9979999999999976"/>
    <n v="0"/>
    <n v="79.98"/>
    <n v="95.975999999999999"/>
    <x v="11"/>
    <x v="1"/>
    <x v="1"/>
  </r>
  <r>
    <d v="2022-08-08T00:00:00"/>
    <s v="PROD16"/>
    <n v="12"/>
    <x v="1"/>
    <x v="1"/>
    <x v="15"/>
    <x v="4"/>
    <n v="39.99"/>
    <n v="47.988"/>
    <n v="7.9979999999999976"/>
    <n v="0"/>
    <n v="479.88"/>
    <n v="575.85599999999999"/>
    <x v="11"/>
    <x v="1"/>
    <x v="1"/>
  </r>
  <r>
    <d v="2022-08-23T00:00:00"/>
    <s v="PROD16"/>
    <n v="11"/>
    <x v="2"/>
    <x v="0"/>
    <x v="15"/>
    <x v="4"/>
    <n v="39.99"/>
    <n v="47.988"/>
    <n v="7.9979999999999976"/>
    <n v="0"/>
    <n v="439.89000000000004"/>
    <n v="527.86799999999994"/>
    <x v="6"/>
    <x v="1"/>
    <x v="1"/>
  </r>
  <r>
    <d v="2022-12-07T00:00:00"/>
    <s v="PROD16"/>
    <n v="5"/>
    <x v="1"/>
    <x v="1"/>
    <x v="15"/>
    <x v="4"/>
    <n v="39.99"/>
    <n v="47.988"/>
    <n v="7.9979999999999976"/>
    <n v="0"/>
    <n v="199.95000000000002"/>
    <n v="239.94"/>
    <x v="21"/>
    <x v="11"/>
    <x v="1"/>
  </r>
  <r>
    <d v="2022-01-28T00:00:00"/>
    <s v="PROD17"/>
    <n v="11"/>
    <x v="1"/>
    <x v="0"/>
    <x v="16"/>
    <x v="5"/>
    <n v="14.99"/>
    <n v="17.988"/>
    <n v="2.9979999999999993"/>
    <n v="0"/>
    <n v="164.89000000000001"/>
    <n v="197.86799999999999"/>
    <x v="20"/>
    <x v="0"/>
    <x v="1"/>
  </r>
  <r>
    <d v="2022-05-10T00:00:00"/>
    <s v="PROD17"/>
    <n v="6"/>
    <x v="1"/>
    <x v="0"/>
    <x v="16"/>
    <x v="5"/>
    <n v="14.99"/>
    <n v="17.988"/>
    <n v="2.9979999999999993"/>
    <n v="0"/>
    <n v="89.94"/>
    <n v="107.928"/>
    <x v="3"/>
    <x v="9"/>
    <x v="1"/>
  </r>
  <r>
    <d v="2022-06-22T00:00:00"/>
    <s v="PROD17"/>
    <n v="10"/>
    <x v="2"/>
    <x v="1"/>
    <x v="16"/>
    <x v="5"/>
    <n v="14.99"/>
    <n v="17.988"/>
    <n v="2.9979999999999993"/>
    <n v="0"/>
    <n v="149.9"/>
    <n v="179.88"/>
    <x v="30"/>
    <x v="6"/>
    <x v="1"/>
  </r>
  <r>
    <d v="2022-07-25T00:00:00"/>
    <s v="PROD17"/>
    <n v="13"/>
    <x v="2"/>
    <x v="1"/>
    <x v="16"/>
    <x v="5"/>
    <n v="14.99"/>
    <n v="17.988"/>
    <n v="2.9979999999999993"/>
    <n v="0"/>
    <n v="194.87"/>
    <n v="233.84399999999999"/>
    <x v="7"/>
    <x v="8"/>
    <x v="1"/>
  </r>
  <r>
    <d v="2022-11-18T00:00:00"/>
    <s v="PROD17"/>
    <n v="8"/>
    <x v="1"/>
    <x v="1"/>
    <x v="16"/>
    <x v="5"/>
    <n v="14.99"/>
    <n v="17.988"/>
    <n v="2.9979999999999993"/>
    <n v="0"/>
    <n v="119.92"/>
    <n v="143.904"/>
    <x v="5"/>
    <x v="10"/>
    <x v="1"/>
  </r>
  <r>
    <d v="2021-03-03T00:00:00"/>
    <s v="PROD18"/>
    <n v="1"/>
    <x v="1"/>
    <x v="0"/>
    <x v="17"/>
    <x v="0"/>
    <n v="59.99"/>
    <n v="71.988"/>
    <n v="11.997999999999998"/>
    <n v="0"/>
    <n v="59.99"/>
    <n v="71.988"/>
    <x v="18"/>
    <x v="4"/>
    <x v="0"/>
  </r>
  <r>
    <d v="2021-05-01T00:00:00"/>
    <s v="PROD18"/>
    <n v="1"/>
    <x v="2"/>
    <x v="1"/>
    <x v="17"/>
    <x v="0"/>
    <n v="59.99"/>
    <n v="71.988"/>
    <n v="11.997999999999998"/>
    <n v="0"/>
    <n v="59.99"/>
    <n v="71.988"/>
    <x v="8"/>
    <x v="9"/>
    <x v="0"/>
  </r>
  <r>
    <d v="2021-05-09T00:00:00"/>
    <s v="PROD18"/>
    <n v="6"/>
    <x v="2"/>
    <x v="0"/>
    <x v="17"/>
    <x v="0"/>
    <n v="59.99"/>
    <n v="71.988"/>
    <n v="11.997999999999998"/>
    <n v="0"/>
    <n v="359.94"/>
    <n v="431.928"/>
    <x v="16"/>
    <x v="9"/>
    <x v="0"/>
  </r>
  <r>
    <d v="2021-09-23T00:00:00"/>
    <s v="PROD18"/>
    <n v="7"/>
    <x v="2"/>
    <x v="0"/>
    <x v="17"/>
    <x v="0"/>
    <n v="59.99"/>
    <n v="71.988"/>
    <n v="11.997999999999998"/>
    <n v="0"/>
    <n v="419.93"/>
    <n v="503.916"/>
    <x v="6"/>
    <x v="2"/>
    <x v="0"/>
  </r>
  <r>
    <d v="2022-02-06T00:00:00"/>
    <s v="PROD18"/>
    <n v="6"/>
    <x v="1"/>
    <x v="1"/>
    <x v="17"/>
    <x v="0"/>
    <n v="59.99"/>
    <n v="71.988"/>
    <n v="11.997999999999998"/>
    <n v="0"/>
    <n v="359.94"/>
    <n v="431.928"/>
    <x v="10"/>
    <x v="7"/>
    <x v="1"/>
  </r>
  <r>
    <d v="2022-04-20T00:00:00"/>
    <s v="PROD18"/>
    <n v="4"/>
    <x v="1"/>
    <x v="0"/>
    <x v="17"/>
    <x v="0"/>
    <n v="59.99"/>
    <n v="71.988"/>
    <n v="11.997999999999998"/>
    <n v="0"/>
    <n v="239.96"/>
    <n v="287.952"/>
    <x v="12"/>
    <x v="5"/>
    <x v="1"/>
  </r>
  <r>
    <d v="2022-06-25T00:00:00"/>
    <s v="PROD18"/>
    <n v="7"/>
    <x v="2"/>
    <x v="0"/>
    <x v="17"/>
    <x v="0"/>
    <n v="59.99"/>
    <n v="71.988"/>
    <n v="11.997999999999998"/>
    <n v="0"/>
    <n v="419.93"/>
    <n v="503.916"/>
    <x v="7"/>
    <x v="6"/>
    <x v="1"/>
  </r>
  <r>
    <d v="2022-07-10T00:00:00"/>
    <s v="PROD18"/>
    <n v="12"/>
    <x v="2"/>
    <x v="1"/>
    <x v="17"/>
    <x v="0"/>
    <n v="59.99"/>
    <n v="71.988"/>
    <n v="11.997999999999998"/>
    <n v="0"/>
    <n v="719.88"/>
    <n v="863.85599999999999"/>
    <x v="3"/>
    <x v="8"/>
    <x v="1"/>
  </r>
  <r>
    <d v="2022-07-24T00:00:00"/>
    <s v="PROD18"/>
    <n v="14"/>
    <x v="1"/>
    <x v="1"/>
    <x v="17"/>
    <x v="0"/>
    <n v="59.99"/>
    <n v="71.988"/>
    <n v="11.997999999999998"/>
    <n v="0"/>
    <n v="839.86"/>
    <n v="1007.832"/>
    <x v="22"/>
    <x v="8"/>
    <x v="1"/>
  </r>
  <r>
    <d v="2022-09-21T00:00:00"/>
    <s v="PROD18"/>
    <n v="5"/>
    <x v="1"/>
    <x v="1"/>
    <x v="17"/>
    <x v="0"/>
    <n v="59.99"/>
    <n v="71.988"/>
    <n v="11.997999999999998"/>
    <n v="0"/>
    <n v="299.95"/>
    <n v="359.94"/>
    <x v="9"/>
    <x v="2"/>
    <x v="1"/>
  </r>
  <r>
    <d v="2022-11-13T00:00:00"/>
    <s v="PROD18"/>
    <n v="10"/>
    <x v="0"/>
    <x v="1"/>
    <x v="17"/>
    <x v="0"/>
    <n v="59.99"/>
    <n v="71.988"/>
    <n v="11.997999999999998"/>
    <n v="0"/>
    <n v="599.9"/>
    <n v="719.88"/>
    <x v="4"/>
    <x v="10"/>
    <x v="1"/>
  </r>
  <r>
    <d v="2021-06-16T00:00:00"/>
    <s v="PROD19"/>
    <n v="12"/>
    <x v="2"/>
    <x v="1"/>
    <x v="18"/>
    <x v="0"/>
    <n v="79.989999999999995"/>
    <n v="95.988"/>
    <n v="15.998000000000005"/>
    <n v="0"/>
    <n v="959.87999999999988"/>
    <n v="1151.856"/>
    <x v="29"/>
    <x v="6"/>
    <x v="0"/>
  </r>
  <r>
    <d v="2021-07-16T00:00:00"/>
    <s v="PROD19"/>
    <n v="8"/>
    <x v="0"/>
    <x v="1"/>
    <x v="18"/>
    <x v="0"/>
    <n v="79.989999999999995"/>
    <n v="95.988"/>
    <n v="15.998000000000005"/>
    <n v="0"/>
    <n v="639.91999999999996"/>
    <n v="767.904"/>
    <x v="29"/>
    <x v="8"/>
    <x v="0"/>
  </r>
  <r>
    <d v="2021-09-09T00:00:00"/>
    <s v="PROD19"/>
    <n v="4"/>
    <x v="1"/>
    <x v="0"/>
    <x v="18"/>
    <x v="0"/>
    <n v="79.989999999999995"/>
    <n v="95.988"/>
    <n v="15.998000000000005"/>
    <n v="0"/>
    <n v="319.95999999999998"/>
    <n v="383.952"/>
    <x v="16"/>
    <x v="2"/>
    <x v="0"/>
  </r>
  <r>
    <d v="2021-10-06T00:00:00"/>
    <s v="PROD19"/>
    <n v="1"/>
    <x v="1"/>
    <x v="0"/>
    <x v="18"/>
    <x v="0"/>
    <n v="79.989999999999995"/>
    <n v="95.988"/>
    <n v="15.998000000000005"/>
    <n v="0"/>
    <n v="79.989999999999995"/>
    <n v="95.988"/>
    <x v="10"/>
    <x v="3"/>
    <x v="0"/>
  </r>
  <r>
    <d v="2021-12-05T00:00:00"/>
    <s v="PROD19"/>
    <n v="15"/>
    <x v="1"/>
    <x v="1"/>
    <x v="18"/>
    <x v="0"/>
    <n v="79.989999999999995"/>
    <n v="95.988"/>
    <n v="15.998000000000005"/>
    <n v="0"/>
    <n v="1199.8499999999999"/>
    <n v="1439.82"/>
    <x v="17"/>
    <x v="11"/>
    <x v="0"/>
  </r>
  <r>
    <d v="2022-01-14T00:00:00"/>
    <s v="PROD19"/>
    <n v="14"/>
    <x v="1"/>
    <x v="0"/>
    <x v="18"/>
    <x v="0"/>
    <n v="79.989999999999995"/>
    <n v="95.988"/>
    <n v="15.998000000000005"/>
    <n v="0"/>
    <n v="1119.8599999999999"/>
    <n v="1343.8319999999999"/>
    <x v="14"/>
    <x v="0"/>
    <x v="1"/>
  </r>
  <r>
    <d v="2022-03-18T00:00:00"/>
    <s v="PROD19"/>
    <n v="10"/>
    <x v="1"/>
    <x v="1"/>
    <x v="18"/>
    <x v="0"/>
    <n v="79.989999999999995"/>
    <n v="95.988"/>
    <n v="15.998000000000005"/>
    <n v="0"/>
    <n v="799.9"/>
    <n v="959.88"/>
    <x v="5"/>
    <x v="4"/>
    <x v="1"/>
  </r>
  <r>
    <d v="2022-08-26T00:00:00"/>
    <s v="PROD19"/>
    <n v="8"/>
    <x v="2"/>
    <x v="0"/>
    <x v="18"/>
    <x v="0"/>
    <n v="79.989999999999995"/>
    <n v="95.988"/>
    <n v="15.998000000000005"/>
    <n v="0"/>
    <n v="639.91999999999996"/>
    <n v="767.904"/>
    <x v="13"/>
    <x v="1"/>
    <x v="1"/>
  </r>
  <r>
    <d v="2022-10-10T00:00:00"/>
    <s v="PROD19"/>
    <n v="12"/>
    <x v="2"/>
    <x v="0"/>
    <x v="18"/>
    <x v="0"/>
    <n v="79.989999999999995"/>
    <n v="95.988"/>
    <n v="15.998000000000005"/>
    <n v="0"/>
    <n v="959.87999999999988"/>
    <n v="1151.856"/>
    <x v="3"/>
    <x v="3"/>
    <x v="1"/>
  </r>
  <r>
    <d v="2022-11-06T00:00:00"/>
    <s v="PROD19"/>
    <n v="13"/>
    <x v="1"/>
    <x v="1"/>
    <x v="18"/>
    <x v="0"/>
    <n v="79.989999999999995"/>
    <n v="95.988"/>
    <n v="15.998000000000005"/>
    <n v="0"/>
    <n v="1039.8699999999999"/>
    <n v="1247.8440000000001"/>
    <x v="10"/>
    <x v="10"/>
    <x v="1"/>
  </r>
  <r>
    <d v="2022-11-09T00:00:00"/>
    <s v="PROD19"/>
    <n v="8"/>
    <x v="2"/>
    <x v="1"/>
    <x v="18"/>
    <x v="0"/>
    <n v="79.989999999999995"/>
    <n v="95.988"/>
    <n v="15.998000000000005"/>
    <n v="0"/>
    <n v="639.91999999999996"/>
    <n v="767.904"/>
    <x v="16"/>
    <x v="10"/>
    <x v="1"/>
  </r>
  <r>
    <d v="2021-01-21T00:00:00"/>
    <s v="PROD20"/>
    <n v="15"/>
    <x v="0"/>
    <x v="1"/>
    <x v="19"/>
    <x v="6"/>
    <n v="29.99"/>
    <n v="35.988"/>
    <n v="5.9980000000000011"/>
    <n v="0"/>
    <n v="449.84999999999997"/>
    <n v="539.81999999999994"/>
    <x v="9"/>
    <x v="0"/>
    <x v="0"/>
  </r>
  <r>
    <d v="2021-03-21T00:00:00"/>
    <s v="PROD20"/>
    <n v="7"/>
    <x v="1"/>
    <x v="0"/>
    <x v="19"/>
    <x v="6"/>
    <n v="29.99"/>
    <n v="35.988"/>
    <n v="5.9980000000000011"/>
    <n v="0"/>
    <n v="209.92999999999998"/>
    <n v="251.916"/>
    <x v="9"/>
    <x v="4"/>
    <x v="0"/>
  </r>
  <r>
    <d v="2021-06-04T00:00:00"/>
    <s v="PROD20"/>
    <n v="12"/>
    <x v="2"/>
    <x v="1"/>
    <x v="19"/>
    <x v="6"/>
    <n v="29.99"/>
    <n v="35.988"/>
    <n v="5.9980000000000011"/>
    <n v="0"/>
    <n v="359.88"/>
    <n v="431.85599999999999"/>
    <x v="19"/>
    <x v="6"/>
    <x v="0"/>
  </r>
  <r>
    <d v="2021-06-05T00:00:00"/>
    <s v="PROD20"/>
    <n v="15"/>
    <x v="0"/>
    <x v="0"/>
    <x v="19"/>
    <x v="6"/>
    <n v="29.99"/>
    <n v="35.988"/>
    <n v="5.9980000000000011"/>
    <n v="0"/>
    <n v="449.84999999999997"/>
    <n v="539.81999999999994"/>
    <x v="17"/>
    <x v="6"/>
    <x v="0"/>
  </r>
  <r>
    <d v="2021-08-20T00:00:00"/>
    <s v="PROD20"/>
    <n v="9"/>
    <x v="1"/>
    <x v="0"/>
    <x v="19"/>
    <x v="6"/>
    <n v="29.99"/>
    <n v="35.988"/>
    <n v="5.9980000000000011"/>
    <n v="0"/>
    <n v="269.90999999999997"/>
    <n v="323.892"/>
    <x v="12"/>
    <x v="1"/>
    <x v="0"/>
  </r>
  <r>
    <d v="2021-09-22T00:00:00"/>
    <s v="PROD20"/>
    <n v="2"/>
    <x v="2"/>
    <x v="1"/>
    <x v="19"/>
    <x v="6"/>
    <n v="29.99"/>
    <n v="35.988"/>
    <n v="5.9980000000000011"/>
    <n v="0"/>
    <n v="59.98"/>
    <n v="71.975999999999999"/>
    <x v="30"/>
    <x v="2"/>
    <x v="0"/>
  </r>
  <r>
    <d v="2022-05-06T00:00:00"/>
    <s v="PROD20"/>
    <n v="7"/>
    <x v="1"/>
    <x v="0"/>
    <x v="19"/>
    <x v="6"/>
    <n v="29.99"/>
    <n v="35.988"/>
    <n v="5.9980000000000011"/>
    <n v="0"/>
    <n v="209.92999999999998"/>
    <n v="251.916"/>
    <x v="10"/>
    <x v="9"/>
    <x v="1"/>
  </r>
  <r>
    <d v="2022-05-16T00:00:00"/>
    <s v="PROD20"/>
    <n v="13"/>
    <x v="1"/>
    <x v="1"/>
    <x v="19"/>
    <x v="6"/>
    <n v="29.99"/>
    <n v="35.988"/>
    <n v="5.9980000000000011"/>
    <n v="0"/>
    <n v="389.87"/>
    <n v="467.84399999999999"/>
    <x v="29"/>
    <x v="9"/>
    <x v="1"/>
  </r>
  <r>
    <d v="2022-05-30T00:00:00"/>
    <s v="PROD20"/>
    <n v="9"/>
    <x v="1"/>
    <x v="0"/>
    <x v="19"/>
    <x v="6"/>
    <n v="29.99"/>
    <n v="35.988"/>
    <n v="5.9980000000000011"/>
    <n v="0"/>
    <n v="269.90999999999997"/>
    <n v="323.892"/>
    <x v="24"/>
    <x v="9"/>
    <x v="1"/>
  </r>
  <r>
    <d v="2022-11-04T00:00:00"/>
    <s v="PROD20"/>
    <n v="10"/>
    <x v="1"/>
    <x v="0"/>
    <x v="19"/>
    <x v="6"/>
    <n v="29.99"/>
    <n v="35.988"/>
    <n v="5.9980000000000011"/>
    <n v="0"/>
    <n v="299.89999999999998"/>
    <n v="359.88"/>
    <x v="19"/>
    <x v="10"/>
    <x v="1"/>
  </r>
  <r>
    <d v="2022-11-23T00:00:00"/>
    <s v="PROD20"/>
    <n v="12"/>
    <x v="2"/>
    <x v="0"/>
    <x v="19"/>
    <x v="6"/>
    <n v="29.99"/>
    <n v="35.988"/>
    <n v="5.9980000000000011"/>
    <n v="0"/>
    <n v="359.88"/>
    <n v="431.85599999999999"/>
    <x v="6"/>
    <x v="10"/>
    <x v="1"/>
  </r>
  <r>
    <d v="2021-03-08T00:00:00"/>
    <s v="PROD21"/>
    <n v="6"/>
    <x v="2"/>
    <x v="1"/>
    <x v="20"/>
    <x v="1"/>
    <n v="149.99"/>
    <n v="179.988"/>
    <n v="29.99799999999999"/>
    <n v="0"/>
    <n v="899.94"/>
    <n v="1079.9279999999999"/>
    <x v="11"/>
    <x v="4"/>
    <x v="0"/>
  </r>
  <r>
    <d v="2021-06-04T00:00:00"/>
    <s v="PROD21"/>
    <n v="8"/>
    <x v="0"/>
    <x v="0"/>
    <x v="20"/>
    <x v="1"/>
    <n v="149.99"/>
    <n v="179.988"/>
    <n v="29.99799999999999"/>
    <n v="0"/>
    <n v="1199.92"/>
    <n v="1439.904"/>
    <x v="19"/>
    <x v="6"/>
    <x v="0"/>
  </r>
  <r>
    <d v="2021-06-28T00:00:00"/>
    <s v="PROD21"/>
    <n v="7"/>
    <x v="2"/>
    <x v="0"/>
    <x v="20"/>
    <x v="1"/>
    <n v="149.99"/>
    <n v="179.988"/>
    <n v="29.99799999999999"/>
    <n v="0"/>
    <n v="1049.93"/>
    <n v="1259.9159999999999"/>
    <x v="20"/>
    <x v="6"/>
    <x v="0"/>
  </r>
  <r>
    <d v="2021-09-27T00:00:00"/>
    <s v="PROD21"/>
    <n v="1"/>
    <x v="1"/>
    <x v="1"/>
    <x v="20"/>
    <x v="1"/>
    <n v="149.99"/>
    <n v="179.988"/>
    <n v="29.99799999999999"/>
    <n v="0"/>
    <n v="149.99"/>
    <n v="179.988"/>
    <x v="0"/>
    <x v="2"/>
    <x v="0"/>
  </r>
  <r>
    <d v="2021-10-22T00:00:00"/>
    <s v="PROD21"/>
    <n v="7"/>
    <x v="1"/>
    <x v="1"/>
    <x v="20"/>
    <x v="1"/>
    <n v="149.99"/>
    <n v="179.988"/>
    <n v="29.99799999999999"/>
    <n v="0"/>
    <n v="1049.93"/>
    <n v="1259.9159999999999"/>
    <x v="30"/>
    <x v="3"/>
    <x v="0"/>
  </r>
  <r>
    <d v="2021-11-03T00:00:00"/>
    <s v="PROD21"/>
    <n v="12"/>
    <x v="1"/>
    <x v="1"/>
    <x v="20"/>
    <x v="1"/>
    <n v="149.99"/>
    <n v="179.988"/>
    <n v="29.99799999999999"/>
    <n v="0"/>
    <n v="1799.88"/>
    <n v="2159.8559999999998"/>
    <x v="18"/>
    <x v="10"/>
    <x v="0"/>
  </r>
  <r>
    <d v="2022-01-20T00:00:00"/>
    <s v="PROD21"/>
    <n v="7"/>
    <x v="2"/>
    <x v="0"/>
    <x v="20"/>
    <x v="1"/>
    <n v="149.99"/>
    <n v="179.988"/>
    <n v="29.99799999999999"/>
    <n v="0"/>
    <n v="1049.93"/>
    <n v="1259.9159999999999"/>
    <x v="12"/>
    <x v="0"/>
    <x v="1"/>
  </r>
  <r>
    <d v="2022-06-13T00:00:00"/>
    <s v="PROD21"/>
    <n v="6"/>
    <x v="1"/>
    <x v="1"/>
    <x v="20"/>
    <x v="1"/>
    <n v="149.99"/>
    <n v="179.988"/>
    <n v="29.99799999999999"/>
    <n v="0"/>
    <n v="899.94"/>
    <n v="1079.9279999999999"/>
    <x v="4"/>
    <x v="6"/>
    <x v="1"/>
  </r>
  <r>
    <d v="2022-08-14T00:00:00"/>
    <s v="PROD21"/>
    <n v="14"/>
    <x v="1"/>
    <x v="1"/>
    <x v="20"/>
    <x v="1"/>
    <n v="149.99"/>
    <n v="179.988"/>
    <n v="29.99799999999999"/>
    <n v="0"/>
    <n v="2099.86"/>
    <n v="2519.8319999999999"/>
    <x v="14"/>
    <x v="1"/>
    <x v="1"/>
  </r>
  <r>
    <d v="2021-06-05T00:00:00"/>
    <s v="PROD22"/>
    <n v="10"/>
    <x v="1"/>
    <x v="0"/>
    <x v="21"/>
    <x v="1"/>
    <n v="49.99"/>
    <n v="59.988"/>
    <n v="9.9979999999999976"/>
    <n v="0"/>
    <n v="499.90000000000003"/>
    <n v="599.88"/>
    <x v="17"/>
    <x v="6"/>
    <x v="0"/>
  </r>
  <r>
    <d v="2021-08-03T00:00:00"/>
    <s v="PROD22"/>
    <n v="12"/>
    <x v="2"/>
    <x v="0"/>
    <x v="21"/>
    <x v="1"/>
    <n v="49.99"/>
    <n v="59.988"/>
    <n v="9.9979999999999976"/>
    <n v="0"/>
    <n v="599.88"/>
    <n v="719.85599999999999"/>
    <x v="18"/>
    <x v="1"/>
    <x v="0"/>
  </r>
  <r>
    <d v="2021-12-19T00:00:00"/>
    <s v="PROD22"/>
    <n v="12"/>
    <x v="1"/>
    <x v="0"/>
    <x v="21"/>
    <x v="1"/>
    <n v="49.99"/>
    <n v="59.988"/>
    <n v="9.9979999999999976"/>
    <n v="0"/>
    <n v="599.88"/>
    <n v="719.85599999999999"/>
    <x v="28"/>
    <x v="11"/>
    <x v="0"/>
  </r>
  <r>
    <d v="2022-01-02T00:00:00"/>
    <s v="PROD22"/>
    <n v="7"/>
    <x v="1"/>
    <x v="1"/>
    <x v="21"/>
    <x v="1"/>
    <n v="49.99"/>
    <n v="59.988"/>
    <n v="9.9979999999999976"/>
    <n v="0"/>
    <n v="349.93"/>
    <n v="419.916"/>
    <x v="1"/>
    <x v="0"/>
    <x v="1"/>
  </r>
  <r>
    <d v="2022-01-16T00:00:00"/>
    <s v="PROD22"/>
    <n v="11"/>
    <x v="2"/>
    <x v="1"/>
    <x v="21"/>
    <x v="1"/>
    <n v="49.99"/>
    <n v="59.988"/>
    <n v="9.9979999999999976"/>
    <n v="0"/>
    <n v="549.89"/>
    <n v="659.86799999999994"/>
    <x v="29"/>
    <x v="0"/>
    <x v="1"/>
  </r>
  <r>
    <d v="2022-05-09T00:00:00"/>
    <s v="PROD22"/>
    <n v="12"/>
    <x v="0"/>
    <x v="1"/>
    <x v="21"/>
    <x v="1"/>
    <n v="49.99"/>
    <n v="59.988"/>
    <n v="9.9979999999999976"/>
    <n v="0"/>
    <n v="599.88"/>
    <n v="719.85599999999999"/>
    <x v="16"/>
    <x v="9"/>
    <x v="1"/>
  </r>
  <r>
    <d v="2021-01-19T00:00:00"/>
    <s v="PROD23"/>
    <n v="6"/>
    <x v="1"/>
    <x v="1"/>
    <x v="22"/>
    <x v="2"/>
    <n v="24.99"/>
    <n v="29.988"/>
    <n v="4.9980000000000011"/>
    <n v="0"/>
    <n v="149.94"/>
    <n v="179.928"/>
    <x v="28"/>
    <x v="0"/>
    <x v="0"/>
  </r>
  <r>
    <d v="2021-02-15T00:00:00"/>
    <s v="PROD23"/>
    <n v="4"/>
    <x v="1"/>
    <x v="0"/>
    <x v="22"/>
    <x v="2"/>
    <n v="24.99"/>
    <n v="29.988"/>
    <n v="4.9980000000000011"/>
    <n v="0"/>
    <n v="99.96"/>
    <n v="119.952"/>
    <x v="15"/>
    <x v="7"/>
    <x v="0"/>
  </r>
  <r>
    <d v="2021-05-30T00:00:00"/>
    <s v="PROD23"/>
    <n v="6"/>
    <x v="2"/>
    <x v="1"/>
    <x v="22"/>
    <x v="2"/>
    <n v="24.99"/>
    <n v="29.988"/>
    <n v="4.9980000000000011"/>
    <n v="0"/>
    <n v="149.94"/>
    <n v="179.928"/>
    <x v="24"/>
    <x v="9"/>
    <x v="0"/>
  </r>
  <r>
    <d v="2021-07-18T00:00:00"/>
    <s v="PROD23"/>
    <n v="14"/>
    <x v="2"/>
    <x v="0"/>
    <x v="22"/>
    <x v="2"/>
    <n v="24.99"/>
    <n v="29.988"/>
    <n v="4.9980000000000011"/>
    <n v="0"/>
    <n v="349.85999999999996"/>
    <n v="419.83199999999999"/>
    <x v="5"/>
    <x v="8"/>
    <x v="0"/>
  </r>
  <r>
    <d v="2021-08-03T00:00:00"/>
    <s v="PROD23"/>
    <n v="13"/>
    <x v="2"/>
    <x v="0"/>
    <x v="22"/>
    <x v="2"/>
    <n v="24.99"/>
    <n v="29.988"/>
    <n v="4.9980000000000011"/>
    <n v="0"/>
    <n v="324.87"/>
    <n v="389.84399999999999"/>
    <x v="18"/>
    <x v="1"/>
    <x v="0"/>
  </r>
  <r>
    <d v="2021-08-13T00:00:00"/>
    <s v="PROD23"/>
    <n v="13"/>
    <x v="1"/>
    <x v="0"/>
    <x v="22"/>
    <x v="2"/>
    <n v="24.99"/>
    <n v="29.988"/>
    <n v="4.9980000000000011"/>
    <n v="0"/>
    <n v="324.87"/>
    <n v="389.84399999999999"/>
    <x v="4"/>
    <x v="1"/>
    <x v="0"/>
  </r>
  <r>
    <d v="2021-09-05T00:00:00"/>
    <s v="PROD23"/>
    <n v="1"/>
    <x v="1"/>
    <x v="1"/>
    <x v="22"/>
    <x v="2"/>
    <n v="24.99"/>
    <n v="29.988"/>
    <n v="4.9980000000000011"/>
    <n v="0"/>
    <n v="24.99"/>
    <n v="29.988"/>
    <x v="17"/>
    <x v="2"/>
    <x v="0"/>
  </r>
  <r>
    <d v="2021-12-19T00:00:00"/>
    <s v="PROD23"/>
    <n v="3"/>
    <x v="0"/>
    <x v="0"/>
    <x v="22"/>
    <x v="2"/>
    <n v="24.99"/>
    <n v="29.988"/>
    <n v="4.9980000000000011"/>
    <n v="0"/>
    <n v="74.97"/>
    <n v="89.963999999999999"/>
    <x v="28"/>
    <x v="11"/>
    <x v="0"/>
  </r>
  <r>
    <d v="2022-01-31T00:00:00"/>
    <s v="PROD23"/>
    <n v="9"/>
    <x v="1"/>
    <x v="1"/>
    <x v="22"/>
    <x v="2"/>
    <n v="24.99"/>
    <n v="29.988"/>
    <n v="4.9980000000000011"/>
    <n v="0"/>
    <n v="224.91"/>
    <n v="269.892"/>
    <x v="2"/>
    <x v="0"/>
    <x v="1"/>
  </r>
  <r>
    <d v="2022-08-20T00:00:00"/>
    <s v="PROD23"/>
    <n v="14"/>
    <x v="1"/>
    <x v="0"/>
    <x v="22"/>
    <x v="2"/>
    <n v="24.99"/>
    <n v="29.988"/>
    <n v="4.9980000000000011"/>
    <n v="0"/>
    <n v="349.85999999999996"/>
    <n v="419.83199999999999"/>
    <x v="12"/>
    <x v="1"/>
    <x v="1"/>
  </r>
  <r>
    <d v="2021-01-02T00:00:00"/>
    <s v="PROD24"/>
    <n v="15"/>
    <x v="2"/>
    <x v="1"/>
    <x v="23"/>
    <x v="2"/>
    <n v="89.99"/>
    <n v="107.988"/>
    <n v="17.998000000000005"/>
    <n v="0"/>
    <n v="1349.85"/>
    <n v="1619.82"/>
    <x v="1"/>
    <x v="0"/>
    <x v="0"/>
  </r>
  <r>
    <d v="2021-03-25T00:00:00"/>
    <s v="PROD24"/>
    <n v="4"/>
    <x v="1"/>
    <x v="1"/>
    <x v="23"/>
    <x v="2"/>
    <n v="89.99"/>
    <n v="107.988"/>
    <n v="17.998000000000005"/>
    <n v="0"/>
    <n v="359.96"/>
    <n v="431.952"/>
    <x v="7"/>
    <x v="4"/>
    <x v="0"/>
  </r>
  <r>
    <d v="2021-07-23T00:00:00"/>
    <s v="PROD24"/>
    <n v="7"/>
    <x v="0"/>
    <x v="0"/>
    <x v="23"/>
    <x v="2"/>
    <n v="89.99"/>
    <n v="107.988"/>
    <n v="17.998000000000005"/>
    <n v="0"/>
    <n v="629.92999999999995"/>
    <n v="755.91599999999994"/>
    <x v="6"/>
    <x v="8"/>
    <x v="0"/>
  </r>
  <r>
    <d v="2021-09-01T00:00:00"/>
    <s v="PROD24"/>
    <n v="14"/>
    <x v="2"/>
    <x v="0"/>
    <x v="23"/>
    <x v="2"/>
    <n v="89.99"/>
    <n v="107.988"/>
    <n v="17.998000000000005"/>
    <n v="0"/>
    <n v="1259.8599999999999"/>
    <n v="1511.8319999999999"/>
    <x v="8"/>
    <x v="2"/>
    <x v="0"/>
  </r>
  <r>
    <d v="2021-10-22T00:00:00"/>
    <s v="PROD24"/>
    <n v="1"/>
    <x v="1"/>
    <x v="1"/>
    <x v="23"/>
    <x v="2"/>
    <n v="89.99"/>
    <n v="107.988"/>
    <n v="17.998000000000005"/>
    <n v="0"/>
    <n v="89.99"/>
    <n v="107.988"/>
    <x v="30"/>
    <x v="3"/>
    <x v="0"/>
  </r>
  <r>
    <d v="2022-10-30T00:00:00"/>
    <s v="PROD24"/>
    <n v="3"/>
    <x v="1"/>
    <x v="1"/>
    <x v="23"/>
    <x v="2"/>
    <n v="89.99"/>
    <n v="107.988"/>
    <n v="17.998000000000005"/>
    <n v="0"/>
    <n v="269.96999999999997"/>
    <n v="323.964"/>
    <x v="24"/>
    <x v="3"/>
    <x v="1"/>
  </r>
  <r>
    <d v="2021-02-23T00:00:00"/>
    <s v="PROD25"/>
    <n v="2"/>
    <x v="1"/>
    <x v="0"/>
    <x v="24"/>
    <x v="2"/>
    <n v="69.989999999999995"/>
    <n v="83.988"/>
    <n v="13.998000000000005"/>
    <n v="0"/>
    <n v="139.97999999999999"/>
    <n v="167.976"/>
    <x v="6"/>
    <x v="7"/>
    <x v="0"/>
  </r>
  <r>
    <d v="2021-03-13T00:00:00"/>
    <s v="PROD25"/>
    <n v="10"/>
    <x v="0"/>
    <x v="1"/>
    <x v="24"/>
    <x v="2"/>
    <n v="69.989999999999995"/>
    <n v="83.988"/>
    <n v="13.998000000000005"/>
    <n v="0"/>
    <n v="699.9"/>
    <n v="839.88"/>
    <x v="4"/>
    <x v="4"/>
    <x v="0"/>
  </r>
  <r>
    <d v="2021-06-16T00:00:00"/>
    <s v="PROD25"/>
    <n v="5"/>
    <x v="0"/>
    <x v="1"/>
    <x v="24"/>
    <x v="2"/>
    <n v="69.989999999999995"/>
    <n v="83.988"/>
    <n v="13.998000000000005"/>
    <n v="0"/>
    <n v="349.95"/>
    <n v="419.94"/>
    <x v="29"/>
    <x v="6"/>
    <x v="0"/>
  </r>
  <r>
    <d v="2021-06-19T00:00:00"/>
    <s v="PROD25"/>
    <n v="5"/>
    <x v="1"/>
    <x v="0"/>
    <x v="24"/>
    <x v="2"/>
    <n v="69.989999999999995"/>
    <n v="83.988"/>
    <n v="13.998000000000005"/>
    <n v="0"/>
    <n v="349.95"/>
    <n v="419.94"/>
    <x v="28"/>
    <x v="6"/>
    <x v="0"/>
  </r>
  <r>
    <d v="2021-08-20T00:00:00"/>
    <s v="PROD25"/>
    <n v="15"/>
    <x v="1"/>
    <x v="1"/>
    <x v="24"/>
    <x v="2"/>
    <n v="69.989999999999995"/>
    <n v="83.988"/>
    <n v="13.998000000000005"/>
    <n v="0"/>
    <n v="1049.8499999999999"/>
    <n v="1259.82"/>
    <x v="12"/>
    <x v="1"/>
    <x v="0"/>
  </r>
  <r>
    <d v="2021-10-18T00:00:00"/>
    <s v="PROD25"/>
    <n v="13"/>
    <x v="2"/>
    <x v="1"/>
    <x v="24"/>
    <x v="2"/>
    <n v="69.989999999999995"/>
    <n v="83.988"/>
    <n v="13.998000000000005"/>
    <n v="0"/>
    <n v="909.86999999999989"/>
    <n v="1091.8440000000001"/>
    <x v="5"/>
    <x v="3"/>
    <x v="0"/>
  </r>
  <r>
    <d v="2022-07-05T00:00:00"/>
    <s v="PROD25"/>
    <n v="8"/>
    <x v="1"/>
    <x v="0"/>
    <x v="24"/>
    <x v="2"/>
    <n v="69.989999999999995"/>
    <n v="83.988"/>
    <n v="13.998000000000005"/>
    <n v="0"/>
    <n v="559.91999999999996"/>
    <n v="671.904"/>
    <x v="17"/>
    <x v="8"/>
    <x v="1"/>
  </r>
  <r>
    <d v="2022-07-14T00:00:00"/>
    <s v="PROD25"/>
    <n v="9"/>
    <x v="1"/>
    <x v="0"/>
    <x v="24"/>
    <x v="2"/>
    <n v="69.989999999999995"/>
    <n v="83.988"/>
    <n v="13.998000000000005"/>
    <n v="0"/>
    <n v="629.91"/>
    <n v="755.89200000000005"/>
    <x v="14"/>
    <x v="8"/>
    <x v="1"/>
  </r>
  <r>
    <d v="2022-08-31T00:00:00"/>
    <s v="PROD25"/>
    <n v="13"/>
    <x v="1"/>
    <x v="1"/>
    <x v="24"/>
    <x v="2"/>
    <n v="69.989999999999995"/>
    <n v="83.988"/>
    <n v="13.998000000000005"/>
    <n v="0"/>
    <n v="909.86999999999989"/>
    <n v="1091.8440000000001"/>
    <x v="2"/>
    <x v="1"/>
    <x v="1"/>
  </r>
  <r>
    <d v="2021-07-22T00:00:00"/>
    <s v="PROD26"/>
    <n v="14"/>
    <x v="2"/>
    <x v="1"/>
    <x v="25"/>
    <x v="0"/>
    <n v="34.99"/>
    <n v="41.988"/>
    <n v="6.9979999999999976"/>
    <n v="0"/>
    <n v="489.86"/>
    <n v="587.83199999999999"/>
    <x v="30"/>
    <x v="8"/>
    <x v="0"/>
  </r>
  <r>
    <d v="2021-09-11T00:00:00"/>
    <s v="PROD26"/>
    <n v="6"/>
    <x v="0"/>
    <x v="0"/>
    <x v="25"/>
    <x v="0"/>
    <n v="34.99"/>
    <n v="41.988"/>
    <n v="6.9979999999999976"/>
    <n v="0"/>
    <n v="209.94"/>
    <n v="251.928"/>
    <x v="25"/>
    <x v="2"/>
    <x v="0"/>
  </r>
  <r>
    <d v="2021-10-09T00:00:00"/>
    <s v="PROD26"/>
    <n v="5"/>
    <x v="1"/>
    <x v="1"/>
    <x v="25"/>
    <x v="0"/>
    <n v="34.99"/>
    <n v="41.988"/>
    <n v="6.9979999999999976"/>
    <n v="0"/>
    <n v="174.95000000000002"/>
    <n v="209.94"/>
    <x v="16"/>
    <x v="3"/>
    <x v="0"/>
  </r>
  <r>
    <d v="2021-12-24T00:00:00"/>
    <s v="PROD26"/>
    <n v="8"/>
    <x v="0"/>
    <x v="1"/>
    <x v="25"/>
    <x v="0"/>
    <n v="34.99"/>
    <n v="41.988"/>
    <n v="6.9979999999999976"/>
    <n v="0"/>
    <n v="279.92"/>
    <n v="335.904"/>
    <x v="22"/>
    <x v="11"/>
    <x v="0"/>
  </r>
  <r>
    <d v="2022-02-14T00:00:00"/>
    <s v="PROD26"/>
    <n v="3"/>
    <x v="1"/>
    <x v="1"/>
    <x v="25"/>
    <x v="0"/>
    <n v="34.99"/>
    <n v="41.988"/>
    <n v="6.9979999999999976"/>
    <n v="0"/>
    <n v="104.97"/>
    <n v="125.964"/>
    <x v="14"/>
    <x v="7"/>
    <x v="1"/>
  </r>
  <r>
    <d v="2022-03-06T00:00:00"/>
    <s v="PROD26"/>
    <n v="2"/>
    <x v="1"/>
    <x v="1"/>
    <x v="25"/>
    <x v="0"/>
    <n v="34.99"/>
    <n v="41.988"/>
    <n v="6.9979999999999976"/>
    <n v="0"/>
    <n v="69.98"/>
    <n v="83.975999999999999"/>
    <x v="10"/>
    <x v="4"/>
    <x v="1"/>
  </r>
  <r>
    <d v="2022-03-18T00:00:00"/>
    <s v="PROD26"/>
    <n v="2"/>
    <x v="2"/>
    <x v="1"/>
    <x v="25"/>
    <x v="0"/>
    <n v="34.99"/>
    <n v="41.988"/>
    <n v="6.9979999999999976"/>
    <n v="0"/>
    <n v="69.98"/>
    <n v="83.975999999999999"/>
    <x v="5"/>
    <x v="4"/>
    <x v="1"/>
  </r>
  <r>
    <d v="2022-04-09T00:00:00"/>
    <s v="PROD26"/>
    <n v="12"/>
    <x v="0"/>
    <x v="1"/>
    <x v="25"/>
    <x v="0"/>
    <n v="34.99"/>
    <n v="41.988"/>
    <n v="6.9979999999999976"/>
    <n v="0"/>
    <n v="419.88"/>
    <n v="503.85599999999999"/>
    <x v="16"/>
    <x v="5"/>
    <x v="1"/>
  </r>
  <r>
    <d v="2022-04-23T00:00:00"/>
    <s v="PROD26"/>
    <n v="15"/>
    <x v="2"/>
    <x v="0"/>
    <x v="25"/>
    <x v="0"/>
    <n v="34.99"/>
    <n v="41.988"/>
    <n v="6.9979999999999976"/>
    <n v="0"/>
    <n v="524.85"/>
    <n v="629.81999999999994"/>
    <x v="6"/>
    <x v="5"/>
    <x v="1"/>
  </r>
  <r>
    <d v="2022-06-15T00:00:00"/>
    <s v="PROD26"/>
    <n v="15"/>
    <x v="0"/>
    <x v="0"/>
    <x v="25"/>
    <x v="0"/>
    <n v="34.99"/>
    <n v="41.988"/>
    <n v="6.9979999999999976"/>
    <n v="0"/>
    <n v="524.85"/>
    <n v="629.81999999999994"/>
    <x v="15"/>
    <x v="6"/>
    <x v="1"/>
  </r>
  <r>
    <d v="2022-08-03T00:00:00"/>
    <s v="PROD26"/>
    <n v="5"/>
    <x v="1"/>
    <x v="1"/>
    <x v="25"/>
    <x v="0"/>
    <n v="34.99"/>
    <n v="41.988"/>
    <n v="6.9979999999999976"/>
    <n v="0"/>
    <n v="174.95000000000002"/>
    <n v="209.94"/>
    <x v="18"/>
    <x v="1"/>
    <x v="1"/>
  </r>
  <r>
    <d v="2022-09-19T00:00:00"/>
    <s v="PROD26"/>
    <n v="8"/>
    <x v="0"/>
    <x v="1"/>
    <x v="25"/>
    <x v="0"/>
    <n v="34.99"/>
    <n v="41.988"/>
    <n v="6.9979999999999976"/>
    <n v="0"/>
    <n v="279.92"/>
    <n v="335.904"/>
    <x v="28"/>
    <x v="2"/>
    <x v="1"/>
  </r>
  <r>
    <d v="2022-09-22T00:00:00"/>
    <s v="PROD26"/>
    <n v="12"/>
    <x v="2"/>
    <x v="0"/>
    <x v="25"/>
    <x v="0"/>
    <n v="34.99"/>
    <n v="41.988"/>
    <n v="6.9979999999999976"/>
    <n v="0"/>
    <n v="419.88"/>
    <n v="503.85599999999999"/>
    <x v="30"/>
    <x v="2"/>
    <x v="1"/>
  </r>
  <r>
    <d v="2022-12-04T00:00:00"/>
    <s v="PROD26"/>
    <n v="15"/>
    <x v="1"/>
    <x v="1"/>
    <x v="25"/>
    <x v="0"/>
    <n v="34.99"/>
    <n v="41.988"/>
    <n v="6.9979999999999976"/>
    <n v="0"/>
    <n v="524.85"/>
    <n v="629.81999999999994"/>
    <x v="19"/>
    <x v="11"/>
    <x v="1"/>
  </r>
  <r>
    <d v="2021-02-18T00:00:00"/>
    <s v="PROD27"/>
    <n v="6"/>
    <x v="2"/>
    <x v="1"/>
    <x v="26"/>
    <x v="7"/>
    <n v="129.99"/>
    <n v="155.988"/>
    <n v="25.99799999999999"/>
    <n v="0"/>
    <n v="779.94"/>
    <n v="935.928"/>
    <x v="5"/>
    <x v="7"/>
    <x v="0"/>
  </r>
  <r>
    <d v="2021-03-08T00:00:00"/>
    <s v="PROD27"/>
    <n v="9"/>
    <x v="2"/>
    <x v="0"/>
    <x v="26"/>
    <x v="7"/>
    <n v="129.99"/>
    <n v="155.988"/>
    <n v="25.99799999999999"/>
    <n v="0"/>
    <n v="1169.9100000000001"/>
    <n v="1403.8920000000001"/>
    <x v="11"/>
    <x v="4"/>
    <x v="0"/>
  </r>
  <r>
    <d v="2021-07-20T00:00:00"/>
    <s v="PROD27"/>
    <n v="11"/>
    <x v="2"/>
    <x v="0"/>
    <x v="26"/>
    <x v="7"/>
    <n v="129.99"/>
    <n v="155.988"/>
    <n v="25.99799999999999"/>
    <n v="0"/>
    <n v="1429.89"/>
    <n v="1715.8679999999999"/>
    <x v="12"/>
    <x v="8"/>
    <x v="0"/>
  </r>
  <r>
    <d v="2021-08-16T00:00:00"/>
    <s v="PROD27"/>
    <n v="3"/>
    <x v="2"/>
    <x v="0"/>
    <x v="26"/>
    <x v="7"/>
    <n v="129.99"/>
    <n v="155.988"/>
    <n v="25.99799999999999"/>
    <n v="0"/>
    <n v="389.97"/>
    <n v="467.964"/>
    <x v="29"/>
    <x v="1"/>
    <x v="0"/>
  </r>
  <r>
    <d v="2021-10-17T00:00:00"/>
    <s v="PROD27"/>
    <n v="13"/>
    <x v="1"/>
    <x v="0"/>
    <x v="26"/>
    <x v="7"/>
    <n v="129.99"/>
    <n v="155.988"/>
    <n v="25.99799999999999"/>
    <n v="0"/>
    <n v="1689.8700000000001"/>
    <n v="2027.8440000000001"/>
    <x v="23"/>
    <x v="3"/>
    <x v="0"/>
  </r>
  <r>
    <d v="2022-03-19T00:00:00"/>
    <s v="PROD27"/>
    <n v="6"/>
    <x v="0"/>
    <x v="1"/>
    <x v="26"/>
    <x v="7"/>
    <n v="129.99"/>
    <n v="155.988"/>
    <n v="25.99799999999999"/>
    <n v="0"/>
    <n v="779.94"/>
    <n v="935.928"/>
    <x v="28"/>
    <x v="4"/>
    <x v="1"/>
  </r>
  <r>
    <d v="2022-04-28T00:00:00"/>
    <s v="PROD27"/>
    <n v="14"/>
    <x v="1"/>
    <x v="1"/>
    <x v="26"/>
    <x v="7"/>
    <n v="129.99"/>
    <n v="155.988"/>
    <n v="25.99799999999999"/>
    <n v="0"/>
    <n v="1819.8600000000001"/>
    <n v="2183.8319999999999"/>
    <x v="20"/>
    <x v="5"/>
    <x v="1"/>
  </r>
  <r>
    <d v="2022-05-01T00:00:00"/>
    <s v="PROD27"/>
    <n v="9"/>
    <x v="0"/>
    <x v="0"/>
    <x v="26"/>
    <x v="7"/>
    <n v="129.99"/>
    <n v="155.988"/>
    <n v="25.99799999999999"/>
    <n v="0"/>
    <n v="1169.9100000000001"/>
    <n v="1403.8920000000001"/>
    <x v="8"/>
    <x v="9"/>
    <x v="1"/>
  </r>
  <r>
    <d v="2022-05-08T00:00:00"/>
    <s v="PROD27"/>
    <n v="7"/>
    <x v="2"/>
    <x v="0"/>
    <x v="26"/>
    <x v="7"/>
    <n v="129.99"/>
    <n v="155.988"/>
    <n v="25.99799999999999"/>
    <n v="0"/>
    <n v="909.93000000000006"/>
    <n v="1091.9159999999999"/>
    <x v="11"/>
    <x v="9"/>
    <x v="1"/>
  </r>
  <r>
    <d v="2022-05-18T00:00:00"/>
    <s v="PROD27"/>
    <n v="4"/>
    <x v="0"/>
    <x v="0"/>
    <x v="26"/>
    <x v="7"/>
    <n v="129.99"/>
    <n v="155.988"/>
    <n v="25.99799999999999"/>
    <n v="0"/>
    <n v="519.96"/>
    <n v="623.952"/>
    <x v="5"/>
    <x v="9"/>
    <x v="1"/>
  </r>
  <r>
    <d v="2022-05-18T00:00:00"/>
    <s v="PROD27"/>
    <n v="8"/>
    <x v="0"/>
    <x v="0"/>
    <x v="26"/>
    <x v="7"/>
    <n v="129.99"/>
    <n v="155.988"/>
    <n v="25.99799999999999"/>
    <n v="0"/>
    <n v="1039.92"/>
    <n v="1247.904"/>
    <x v="5"/>
    <x v="9"/>
    <x v="1"/>
  </r>
  <r>
    <d v="2022-05-28T00:00:00"/>
    <s v="PROD27"/>
    <n v="10"/>
    <x v="0"/>
    <x v="1"/>
    <x v="26"/>
    <x v="7"/>
    <n v="129.99"/>
    <n v="155.988"/>
    <n v="25.99799999999999"/>
    <n v="0"/>
    <n v="1299.9000000000001"/>
    <n v="1559.88"/>
    <x v="20"/>
    <x v="9"/>
    <x v="1"/>
  </r>
  <r>
    <d v="2022-07-25T00:00:00"/>
    <s v="PROD27"/>
    <n v="2"/>
    <x v="1"/>
    <x v="1"/>
    <x v="26"/>
    <x v="7"/>
    <n v="129.99"/>
    <n v="155.988"/>
    <n v="25.99799999999999"/>
    <n v="0"/>
    <n v="259.98"/>
    <n v="311.976"/>
    <x v="7"/>
    <x v="8"/>
    <x v="1"/>
  </r>
  <r>
    <d v="2022-11-10T00:00:00"/>
    <s v="PROD27"/>
    <n v="7"/>
    <x v="1"/>
    <x v="0"/>
    <x v="26"/>
    <x v="7"/>
    <n v="129.99"/>
    <n v="155.988"/>
    <n v="25.99799999999999"/>
    <n v="0"/>
    <n v="909.93000000000006"/>
    <n v="1091.9159999999999"/>
    <x v="3"/>
    <x v="10"/>
    <x v="1"/>
  </r>
  <r>
    <d v="2022-11-14T00:00:00"/>
    <s v="PROD27"/>
    <n v="1"/>
    <x v="1"/>
    <x v="1"/>
    <x v="26"/>
    <x v="7"/>
    <n v="129.99"/>
    <n v="155.988"/>
    <n v="25.99799999999999"/>
    <n v="0"/>
    <n v="129.99"/>
    <n v="155.988"/>
    <x v="14"/>
    <x v="10"/>
    <x v="1"/>
  </r>
  <r>
    <d v="2022-12-11T00:00:00"/>
    <s v="PROD27"/>
    <n v="9"/>
    <x v="0"/>
    <x v="0"/>
    <x v="26"/>
    <x v="7"/>
    <n v="129.99"/>
    <n v="155.988"/>
    <n v="25.99799999999999"/>
    <n v="0"/>
    <n v="1169.9100000000001"/>
    <n v="1403.8920000000001"/>
    <x v="25"/>
    <x v="11"/>
    <x v="1"/>
  </r>
  <r>
    <d v="2021-03-15T00:00:00"/>
    <s v="PROD28"/>
    <n v="11"/>
    <x v="2"/>
    <x v="1"/>
    <x v="27"/>
    <x v="7"/>
    <n v="199.99"/>
    <n v="239.988"/>
    <n v="39.99799999999999"/>
    <n v="0"/>
    <n v="2199.8900000000003"/>
    <n v="2639.8679999999999"/>
    <x v="15"/>
    <x v="4"/>
    <x v="0"/>
  </r>
  <r>
    <d v="2021-05-12T00:00:00"/>
    <s v="PROD28"/>
    <n v="3"/>
    <x v="1"/>
    <x v="0"/>
    <x v="27"/>
    <x v="7"/>
    <n v="199.99"/>
    <n v="239.988"/>
    <n v="39.99799999999999"/>
    <n v="0"/>
    <n v="599.97"/>
    <n v="719.96399999999994"/>
    <x v="27"/>
    <x v="9"/>
    <x v="0"/>
  </r>
  <r>
    <d v="2021-06-08T00:00:00"/>
    <s v="PROD28"/>
    <n v="11"/>
    <x v="0"/>
    <x v="1"/>
    <x v="27"/>
    <x v="7"/>
    <n v="199.99"/>
    <n v="239.988"/>
    <n v="39.99799999999999"/>
    <n v="0"/>
    <n v="2199.8900000000003"/>
    <n v="2639.8679999999999"/>
    <x v="11"/>
    <x v="6"/>
    <x v="0"/>
  </r>
  <r>
    <d v="2021-08-06T00:00:00"/>
    <s v="PROD28"/>
    <n v="1"/>
    <x v="0"/>
    <x v="1"/>
    <x v="27"/>
    <x v="7"/>
    <n v="199.99"/>
    <n v="239.988"/>
    <n v="39.99799999999999"/>
    <n v="0"/>
    <n v="199.99"/>
    <n v="239.988"/>
    <x v="10"/>
    <x v="1"/>
    <x v="0"/>
  </r>
  <r>
    <d v="2021-08-26T00:00:00"/>
    <s v="PROD28"/>
    <n v="4"/>
    <x v="1"/>
    <x v="0"/>
    <x v="27"/>
    <x v="7"/>
    <n v="199.99"/>
    <n v="239.988"/>
    <n v="39.99799999999999"/>
    <n v="0"/>
    <n v="799.96"/>
    <n v="959.952"/>
    <x v="13"/>
    <x v="1"/>
    <x v="0"/>
  </r>
  <r>
    <d v="2021-09-04T00:00:00"/>
    <s v="PROD28"/>
    <n v="15"/>
    <x v="1"/>
    <x v="0"/>
    <x v="27"/>
    <x v="7"/>
    <n v="199.99"/>
    <n v="239.988"/>
    <n v="39.99799999999999"/>
    <n v="0"/>
    <n v="2999.8500000000004"/>
    <n v="3599.82"/>
    <x v="19"/>
    <x v="2"/>
    <x v="0"/>
  </r>
  <r>
    <d v="2022-02-16T00:00:00"/>
    <s v="PROD28"/>
    <n v="1"/>
    <x v="2"/>
    <x v="1"/>
    <x v="27"/>
    <x v="7"/>
    <n v="199.99"/>
    <n v="239.988"/>
    <n v="39.99799999999999"/>
    <n v="0"/>
    <n v="199.99"/>
    <n v="239.988"/>
    <x v="29"/>
    <x v="7"/>
    <x v="1"/>
  </r>
  <r>
    <d v="2022-05-26T00:00:00"/>
    <s v="PROD28"/>
    <n v="2"/>
    <x v="2"/>
    <x v="0"/>
    <x v="27"/>
    <x v="7"/>
    <n v="199.99"/>
    <n v="239.988"/>
    <n v="39.99799999999999"/>
    <n v="0"/>
    <n v="399.98"/>
    <n v="479.976"/>
    <x v="13"/>
    <x v="9"/>
    <x v="1"/>
  </r>
  <r>
    <d v="2022-06-11T00:00:00"/>
    <s v="PROD28"/>
    <n v="13"/>
    <x v="2"/>
    <x v="1"/>
    <x v="27"/>
    <x v="7"/>
    <n v="199.99"/>
    <n v="239.988"/>
    <n v="39.99799999999999"/>
    <n v="0"/>
    <n v="2599.87"/>
    <n v="3119.8440000000001"/>
    <x v="25"/>
    <x v="6"/>
    <x v="1"/>
  </r>
  <r>
    <d v="2022-07-13T00:00:00"/>
    <s v="PROD28"/>
    <n v="7"/>
    <x v="1"/>
    <x v="0"/>
    <x v="27"/>
    <x v="7"/>
    <n v="199.99"/>
    <n v="239.988"/>
    <n v="39.99799999999999"/>
    <n v="0"/>
    <n v="1399.93"/>
    <n v="1679.9159999999999"/>
    <x v="4"/>
    <x v="8"/>
    <x v="1"/>
  </r>
  <r>
    <d v="2022-12-04T00:00:00"/>
    <s v="PROD28"/>
    <n v="10"/>
    <x v="1"/>
    <x v="1"/>
    <x v="27"/>
    <x v="7"/>
    <n v="199.99"/>
    <n v="239.988"/>
    <n v="39.99799999999999"/>
    <n v="0"/>
    <n v="1999.9"/>
    <n v="2399.88"/>
    <x v="19"/>
    <x v="11"/>
    <x v="1"/>
  </r>
  <r>
    <d v="2021-02-02T00:00:00"/>
    <s v="PROD29"/>
    <n v="7"/>
    <x v="2"/>
    <x v="0"/>
    <x v="28"/>
    <x v="8"/>
    <n v="19.989999999999998"/>
    <n v="23.988"/>
    <n v="3.9980000000000011"/>
    <n v="0"/>
    <n v="139.92999999999998"/>
    <n v="167.916"/>
    <x v="1"/>
    <x v="7"/>
    <x v="0"/>
  </r>
  <r>
    <d v="2021-03-11T00:00:00"/>
    <s v="PROD29"/>
    <n v="11"/>
    <x v="1"/>
    <x v="1"/>
    <x v="28"/>
    <x v="8"/>
    <n v="19.989999999999998"/>
    <n v="23.988"/>
    <n v="3.9980000000000011"/>
    <n v="0"/>
    <n v="219.89"/>
    <n v="263.86799999999999"/>
    <x v="25"/>
    <x v="4"/>
    <x v="0"/>
  </r>
  <r>
    <d v="2021-03-25T00:00:00"/>
    <s v="PROD29"/>
    <n v="2"/>
    <x v="1"/>
    <x v="0"/>
    <x v="28"/>
    <x v="8"/>
    <n v="19.989999999999998"/>
    <n v="23.988"/>
    <n v="3.9980000000000011"/>
    <n v="0"/>
    <n v="39.979999999999997"/>
    <n v="47.975999999999999"/>
    <x v="7"/>
    <x v="4"/>
    <x v="0"/>
  </r>
  <r>
    <d v="2021-05-01T00:00:00"/>
    <s v="PROD29"/>
    <n v="3"/>
    <x v="2"/>
    <x v="1"/>
    <x v="28"/>
    <x v="8"/>
    <n v="19.989999999999998"/>
    <n v="23.988"/>
    <n v="3.9980000000000011"/>
    <n v="0"/>
    <n v="59.97"/>
    <n v="71.963999999999999"/>
    <x v="8"/>
    <x v="9"/>
    <x v="0"/>
  </r>
  <r>
    <d v="2021-05-20T00:00:00"/>
    <s v="PROD29"/>
    <n v="2"/>
    <x v="2"/>
    <x v="1"/>
    <x v="28"/>
    <x v="8"/>
    <n v="19.989999999999998"/>
    <n v="23.988"/>
    <n v="3.9980000000000011"/>
    <n v="0"/>
    <n v="39.979999999999997"/>
    <n v="47.975999999999999"/>
    <x v="12"/>
    <x v="9"/>
    <x v="0"/>
  </r>
  <r>
    <d v="2021-07-22T00:00:00"/>
    <s v="PROD29"/>
    <n v="3"/>
    <x v="0"/>
    <x v="1"/>
    <x v="28"/>
    <x v="8"/>
    <n v="19.989999999999998"/>
    <n v="23.988"/>
    <n v="3.9980000000000011"/>
    <n v="0"/>
    <n v="59.97"/>
    <n v="71.963999999999999"/>
    <x v="30"/>
    <x v="8"/>
    <x v="0"/>
  </r>
  <r>
    <d v="2021-12-19T00:00:00"/>
    <s v="PROD29"/>
    <n v="10"/>
    <x v="2"/>
    <x v="0"/>
    <x v="28"/>
    <x v="8"/>
    <n v="19.989999999999998"/>
    <n v="23.988"/>
    <n v="3.9980000000000011"/>
    <n v="0"/>
    <n v="199.89999999999998"/>
    <n v="239.88"/>
    <x v="28"/>
    <x v="11"/>
    <x v="0"/>
  </r>
  <r>
    <d v="2021-12-28T00:00:00"/>
    <s v="PROD29"/>
    <n v="6"/>
    <x v="1"/>
    <x v="1"/>
    <x v="28"/>
    <x v="8"/>
    <n v="19.989999999999998"/>
    <n v="23.988"/>
    <n v="3.9980000000000011"/>
    <n v="0"/>
    <n v="119.94"/>
    <n v="143.928"/>
    <x v="20"/>
    <x v="11"/>
    <x v="0"/>
  </r>
  <r>
    <d v="2021-12-30T00:00:00"/>
    <s v="PROD29"/>
    <n v="13"/>
    <x v="2"/>
    <x v="0"/>
    <x v="28"/>
    <x v="8"/>
    <n v="19.989999999999998"/>
    <n v="23.988"/>
    <n v="3.9980000000000011"/>
    <n v="0"/>
    <n v="259.87"/>
    <n v="311.84399999999999"/>
    <x v="24"/>
    <x v="11"/>
    <x v="0"/>
  </r>
  <r>
    <d v="2022-01-09T00:00:00"/>
    <s v="PROD29"/>
    <n v="12"/>
    <x v="1"/>
    <x v="0"/>
    <x v="28"/>
    <x v="8"/>
    <n v="19.989999999999998"/>
    <n v="23.988"/>
    <n v="3.9980000000000011"/>
    <n v="0"/>
    <n v="239.88"/>
    <n v="287.85599999999999"/>
    <x v="16"/>
    <x v="0"/>
    <x v="1"/>
  </r>
  <r>
    <d v="2022-06-19T00:00:00"/>
    <s v="PROD29"/>
    <n v="8"/>
    <x v="1"/>
    <x v="1"/>
    <x v="28"/>
    <x v="8"/>
    <n v="19.989999999999998"/>
    <n v="23.988"/>
    <n v="3.9980000000000011"/>
    <n v="0"/>
    <n v="159.91999999999999"/>
    <n v="191.904"/>
    <x v="28"/>
    <x v="6"/>
    <x v="1"/>
  </r>
  <r>
    <d v="2022-08-18T00:00:00"/>
    <s v="PROD29"/>
    <n v="2"/>
    <x v="2"/>
    <x v="1"/>
    <x v="28"/>
    <x v="8"/>
    <n v="19.989999999999998"/>
    <n v="23.988"/>
    <n v="3.9980000000000011"/>
    <n v="0"/>
    <n v="39.979999999999997"/>
    <n v="47.975999999999999"/>
    <x v="5"/>
    <x v="1"/>
    <x v="1"/>
  </r>
  <r>
    <d v="2022-08-24T00:00:00"/>
    <s v="PROD29"/>
    <n v="5"/>
    <x v="1"/>
    <x v="1"/>
    <x v="28"/>
    <x v="8"/>
    <n v="19.989999999999998"/>
    <n v="23.988"/>
    <n v="3.9980000000000011"/>
    <n v="0"/>
    <n v="99.949999999999989"/>
    <n v="119.94"/>
    <x v="22"/>
    <x v="1"/>
    <x v="1"/>
  </r>
  <r>
    <d v="2022-09-15T00:00:00"/>
    <s v="PROD29"/>
    <n v="15"/>
    <x v="2"/>
    <x v="0"/>
    <x v="28"/>
    <x v="8"/>
    <n v="19.989999999999998"/>
    <n v="23.988"/>
    <n v="3.9980000000000011"/>
    <n v="0"/>
    <n v="299.84999999999997"/>
    <n v="359.82"/>
    <x v="15"/>
    <x v="2"/>
    <x v="1"/>
  </r>
  <r>
    <d v="2021-02-22T00:00:00"/>
    <s v="PROD30"/>
    <n v="5"/>
    <x v="2"/>
    <x v="1"/>
    <x v="29"/>
    <x v="8"/>
    <n v="9.99"/>
    <n v="11.988"/>
    <n v="1.9979999999999993"/>
    <n v="0"/>
    <n v="49.95"/>
    <n v="59.94"/>
    <x v="30"/>
    <x v="7"/>
    <x v="0"/>
  </r>
  <r>
    <d v="2021-02-27T00:00:00"/>
    <s v="PROD30"/>
    <n v="11"/>
    <x v="0"/>
    <x v="0"/>
    <x v="29"/>
    <x v="8"/>
    <n v="9.99"/>
    <n v="11.988"/>
    <n v="1.9979999999999993"/>
    <n v="0"/>
    <n v="109.89"/>
    <n v="131.86799999999999"/>
    <x v="0"/>
    <x v="7"/>
    <x v="0"/>
  </r>
  <r>
    <d v="2021-03-28T00:00:00"/>
    <s v="PROD30"/>
    <n v="8"/>
    <x v="2"/>
    <x v="1"/>
    <x v="29"/>
    <x v="8"/>
    <n v="9.99"/>
    <n v="11.988"/>
    <n v="1.9979999999999993"/>
    <n v="0"/>
    <n v="79.92"/>
    <n v="95.903999999999996"/>
    <x v="20"/>
    <x v="4"/>
    <x v="0"/>
  </r>
  <r>
    <d v="2021-04-26T00:00:00"/>
    <s v="PROD30"/>
    <n v="3"/>
    <x v="1"/>
    <x v="0"/>
    <x v="29"/>
    <x v="8"/>
    <n v="9.99"/>
    <n v="11.988"/>
    <n v="1.9979999999999993"/>
    <n v="0"/>
    <n v="29.97"/>
    <n v="35.963999999999999"/>
    <x v="13"/>
    <x v="5"/>
    <x v="0"/>
  </r>
  <r>
    <d v="2021-04-30T00:00:00"/>
    <s v="PROD30"/>
    <n v="1"/>
    <x v="1"/>
    <x v="0"/>
    <x v="29"/>
    <x v="8"/>
    <n v="9.99"/>
    <n v="11.988"/>
    <n v="1.9979999999999993"/>
    <n v="0"/>
    <n v="9.99"/>
    <n v="11.988"/>
    <x v="24"/>
    <x v="5"/>
    <x v="0"/>
  </r>
  <r>
    <d v="2021-09-10T00:00:00"/>
    <s v="PROD30"/>
    <n v="9"/>
    <x v="0"/>
    <x v="0"/>
    <x v="29"/>
    <x v="8"/>
    <n v="9.99"/>
    <n v="11.988"/>
    <n v="1.9979999999999993"/>
    <n v="0"/>
    <n v="89.91"/>
    <n v="107.892"/>
    <x v="3"/>
    <x v="2"/>
    <x v="0"/>
  </r>
  <r>
    <d v="2021-10-02T00:00:00"/>
    <s v="PROD30"/>
    <n v="15"/>
    <x v="1"/>
    <x v="0"/>
    <x v="29"/>
    <x v="8"/>
    <n v="9.99"/>
    <n v="11.988"/>
    <n v="1.9979999999999993"/>
    <n v="0"/>
    <n v="149.85"/>
    <n v="179.82"/>
    <x v="1"/>
    <x v="3"/>
    <x v="0"/>
  </r>
  <r>
    <d v="2022-01-25T00:00:00"/>
    <s v="PROD30"/>
    <n v="14"/>
    <x v="1"/>
    <x v="1"/>
    <x v="29"/>
    <x v="8"/>
    <n v="9.99"/>
    <n v="11.988"/>
    <n v="1.9979999999999993"/>
    <n v="0"/>
    <n v="139.86000000000001"/>
    <n v="167.83199999999999"/>
    <x v="7"/>
    <x v="0"/>
    <x v="1"/>
  </r>
  <r>
    <d v="2022-03-09T00:00:00"/>
    <s v="PROD30"/>
    <n v="11"/>
    <x v="2"/>
    <x v="1"/>
    <x v="29"/>
    <x v="8"/>
    <n v="9.99"/>
    <n v="11.988"/>
    <n v="1.9979999999999993"/>
    <n v="0"/>
    <n v="109.89"/>
    <n v="131.86799999999999"/>
    <x v="16"/>
    <x v="4"/>
    <x v="1"/>
  </r>
  <r>
    <d v="2022-03-29T00:00:00"/>
    <s v="PROD30"/>
    <n v="12"/>
    <x v="2"/>
    <x v="0"/>
    <x v="29"/>
    <x v="8"/>
    <n v="9.99"/>
    <n v="11.988"/>
    <n v="1.9979999999999993"/>
    <n v="0"/>
    <n v="119.88"/>
    <n v="143.85599999999999"/>
    <x v="26"/>
    <x v="4"/>
    <x v="1"/>
  </r>
  <r>
    <d v="2022-04-21T00:00:00"/>
    <s v="PROD30"/>
    <n v="14"/>
    <x v="2"/>
    <x v="0"/>
    <x v="29"/>
    <x v="8"/>
    <n v="9.99"/>
    <n v="11.988"/>
    <n v="1.9979999999999993"/>
    <n v="0"/>
    <n v="139.86000000000001"/>
    <n v="167.83199999999999"/>
    <x v="9"/>
    <x v="5"/>
    <x v="1"/>
  </r>
  <r>
    <d v="2022-08-15T00:00:00"/>
    <s v="PROD30"/>
    <n v="10"/>
    <x v="0"/>
    <x v="1"/>
    <x v="29"/>
    <x v="8"/>
    <n v="9.99"/>
    <n v="11.988"/>
    <n v="1.9979999999999993"/>
    <n v="0"/>
    <n v="99.9"/>
    <n v="119.88"/>
    <x v="15"/>
    <x v="1"/>
    <x v="1"/>
  </r>
  <r>
    <d v="2022-11-02T00:00:00"/>
    <s v="PROD30"/>
    <n v="5"/>
    <x v="1"/>
    <x v="1"/>
    <x v="29"/>
    <x v="8"/>
    <n v="9.99"/>
    <n v="11.988"/>
    <n v="1.9979999999999993"/>
    <n v="0"/>
    <n v="49.95"/>
    <n v="59.94"/>
    <x v="1"/>
    <x v="10"/>
    <x v="1"/>
  </r>
  <r>
    <d v="2022-12-12T00:00:00"/>
    <s v="PROD30"/>
    <n v="10"/>
    <x v="0"/>
    <x v="0"/>
    <x v="29"/>
    <x v="8"/>
    <n v="9.99"/>
    <n v="11.988"/>
    <n v="1.9979999999999993"/>
    <n v="0"/>
    <n v="99.9"/>
    <n v="119.88"/>
    <x v="27"/>
    <x v="11"/>
    <x v="1"/>
  </r>
  <r>
    <d v="2021-01-09T00:00:00"/>
    <s v="PROD31"/>
    <n v="8"/>
    <x v="1"/>
    <x v="1"/>
    <x v="30"/>
    <x v="9"/>
    <n v="199.99"/>
    <n v="239.988"/>
    <n v="39.99799999999999"/>
    <n v="0"/>
    <n v="1599.92"/>
    <n v="1919.904"/>
    <x v="16"/>
    <x v="0"/>
    <x v="0"/>
  </r>
  <r>
    <d v="2021-08-20T00:00:00"/>
    <s v="PROD31"/>
    <n v="13"/>
    <x v="1"/>
    <x v="0"/>
    <x v="30"/>
    <x v="9"/>
    <n v="199.99"/>
    <n v="239.988"/>
    <n v="39.99799999999999"/>
    <n v="0"/>
    <n v="2599.87"/>
    <n v="3119.8440000000001"/>
    <x v="12"/>
    <x v="1"/>
    <x v="0"/>
  </r>
  <r>
    <d v="2022-05-17T00:00:00"/>
    <s v="PROD31"/>
    <n v="8"/>
    <x v="1"/>
    <x v="1"/>
    <x v="30"/>
    <x v="9"/>
    <n v="199.99"/>
    <n v="239.988"/>
    <n v="39.99799999999999"/>
    <n v="0"/>
    <n v="1599.92"/>
    <n v="1919.904"/>
    <x v="23"/>
    <x v="9"/>
    <x v="1"/>
  </r>
  <r>
    <d v="2022-11-30T00:00:00"/>
    <s v="PROD31"/>
    <n v="2"/>
    <x v="1"/>
    <x v="0"/>
    <x v="30"/>
    <x v="9"/>
    <n v="199.99"/>
    <n v="239.988"/>
    <n v="39.99799999999999"/>
    <n v="0"/>
    <n v="399.98"/>
    <n v="479.976"/>
    <x v="24"/>
    <x v="10"/>
    <x v="1"/>
  </r>
  <r>
    <d v="2021-02-25T00:00:00"/>
    <s v="PROD32"/>
    <n v="2"/>
    <x v="1"/>
    <x v="0"/>
    <x v="31"/>
    <x v="9"/>
    <n v="49.99"/>
    <n v="59.988"/>
    <n v="9.9979999999999976"/>
    <n v="0"/>
    <n v="99.98"/>
    <n v="119.976"/>
    <x v="7"/>
    <x v="7"/>
    <x v="0"/>
  </r>
  <r>
    <d v="2021-06-12T00:00:00"/>
    <s v="PROD32"/>
    <n v="6"/>
    <x v="1"/>
    <x v="0"/>
    <x v="31"/>
    <x v="9"/>
    <n v="49.99"/>
    <n v="59.988"/>
    <n v="9.9979999999999976"/>
    <n v="0"/>
    <n v="299.94"/>
    <n v="359.928"/>
    <x v="27"/>
    <x v="6"/>
    <x v="0"/>
  </r>
  <r>
    <d v="2021-09-07T00:00:00"/>
    <s v="PROD32"/>
    <n v="5"/>
    <x v="1"/>
    <x v="0"/>
    <x v="31"/>
    <x v="9"/>
    <n v="49.99"/>
    <n v="59.988"/>
    <n v="9.9979999999999976"/>
    <n v="0"/>
    <n v="249.95000000000002"/>
    <n v="299.94"/>
    <x v="21"/>
    <x v="2"/>
    <x v="0"/>
  </r>
  <r>
    <d v="2021-10-10T00:00:00"/>
    <s v="PROD32"/>
    <n v="14"/>
    <x v="1"/>
    <x v="1"/>
    <x v="31"/>
    <x v="9"/>
    <n v="49.99"/>
    <n v="59.988"/>
    <n v="9.9979999999999976"/>
    <n v="0"/>
    <n v="699.86"/>
    <n v="839.83199999999999"/>
    <x v="3"/>
    <x v="3"/>
    <x v="0"/>
  </r>
  <r>
    <d v="2022-01-10T00:00:00"/>
    <s v="PROD32"/>
    <n v="14"/>
    <x v="2"/>
    <x v="0"/>
    <x v="31"/>
    <x v="9"/>
    <n v="49.99"/>
    <n v="59.988"/>
    <n v="9.9979999999999976"/>
    <n v="0"/>
    <n v="699.86"/>
    <n v="839.83199999999999"/>
    <x v="3"/>
    <x v="0"/>
    <x v="1"/>
  </r>
  <r>
    <d v="2022-01-13T00:00:00"/>
    <s v="PROD32"/>
    <n v="6"/>
    <x v="2"/>
    <x v="0"/>
    <x v="31"/>
    <x v="9"/>
    <n v="49.99"/>
    <n v="59.988"/>
    <n v="9.9979999999999976"/>
    <n v="0"/>
    <n v="299.94"/>
    <n v="359.928"/>
    <x v="4"/>
    <x v="0"/>
    <x v="1"/>
  </r>
  <r>
    <d v="2022-02-12T00:00:00"/>
    <s v="PROD32"/>
    <n v="13"/>
    <x v="1"/>
    <x v="1"/>
    <x v="31"/>
    <x v="9"/>
    <n v="49.99"/>
    <n v="59.988"/>
    <n v="9.9979999999999976"/>
    <n v="0"/>
    <n v="649.87"/>
    <n v="779.84400000000005"/>
    <x v="27"/>
    <x v="7"/>
    <x v="1"/>
  </r>
  <r>
    <d v="2022-02-19T00:00:00"/>
    <s v="PROD32"/>
    <n v="13"/>
    <x v="2"/>
    <x v="1"/>
    <x v="31"/>
    <x v="9"/>
    <n v="49.99"/>
    <n v="59.988"/>
    <n v="9.9979999999999976"/>
    <n v="0"/>
    <n v="649.87"/>
    <n v="779.84400000000005"/>
    <x v="28"/>
    <x v="7"/>
    <x v="1"/>
  </r>
  <r>
    <d v="2022-03-25T00:00:00"/>
    <s v="PROD32"/>
    <n v="2"/>
    <x v="0"/>
    <x v="0"/>
    <x v="31"/>
    <x v="9"/>
    <n v="49.99"/>
    <n v="59.988"/>
    <n v="9.9979999999999976"/>
    <n v="0"/>
    <n v="99.98"/>
    <n v="119.976"/>
    <x v="7"/>
    <x v="4"/>
    <x v="1"/>
  </r>
  <r>
    <d v="2022-03-30T00:00:00"/>
    <s v="PROD32"/>
    <n v="13"/>
    <x v="2"/>
    <x v="1"/>
    <x v="31"/>
    <x v="9"/>
    <n v="49.99"/>
    <n v="59.988"/>
    <n v="9.9979999999999976"/>
    <n v="0"/>
    <n v="649.87"/>
    <n v="779.84400000000005"/>
    <x v="24"/>
    <x v="4"/>
    <x v="1"/>
  </r>
  <r>
    <d v="2022-07-12T00:00:00"/>
    <s v="PROD32"/>
    <n v="12"/>
    <x v="1"/>
    <x v="1"/>
    <x v="31"/>
    <x v="9"/>
    <n v="49.99"/>
    <n v="59.988"/>
    <n v="9.9979999999999976"/>
    <n v="0"/>
    <n v="599.88"/>
    <n v="719.85599999999999"/>
    <x v="27"/>
    <x v="8"/>
    <x v="1"/>
  </r>
  <r>
    <d v="2022-08-08T00:00:00"/>
    <s v="PROD32"/>
    <n v="11"/>
    <x v="1"/>
    <x v="1"/>
    <x v="31"/>
    <x v="9"/>
    <n v="49.99"/>
    <n v="59.988"/>
    <n v="9.9979999999999976"/>
    <n v="0"/>
    <n v="549.89"/>
    <n v="659.86799999999994"/>
    <x v="11"/>
    <x v="1"/>
    <x v="1"/>
  </r>
  <r>
    <d v="2022-09-24T00:00:00"/>
    <s v="PROD32"/>
    <n v="8"/>
    <x v="1"/>
    <x v="1"/>
    <x v="31"/>
    <x v="9"/>
    <n v="49.99"/>
    <n v="59.988"/>
    <n v="9.9979999999999976"/>
    <n v="0"/>
    <n v="399.92"/>
    <n v="479.904"/>
    <x v="22"/>
    <x v="2"/>
    <x v="1"/>
  </r>
  <r>
    <d v="2022-09-27T00:00:00"/>
    <s v="PROD32"/>
    <n v="4"/>
    <x v="1"/>
    <x v="1"/>
    <x v="31"/>
    <x v="9"/>
    <n v="49.99"/>
    <n v="59.988"/>
    <n v="9.9979999999999976"/>
    <n v="0"/>
    <n v="199.96"/>
    <n v="239.952"/>
    <x v="0"/>
    <x v="2"/>
    <x v="1"/>
  </r>
  <r>
    <d v="2022-11-27T00:00:00"/>
    <s v="PROD32"/>
    <n v="15"/>
    <x v="1"/>
    <x v="0"/>
    <x v="31"/>
    <x v="9"/>
    <n v="49.99"/>
    <n v="59.988"/>
    <n v="9.9979999999999976"/>
    <n v="0"/>
    <n v="749.85"/>
    <n v="899.81999999999994"/>
    <x v="0"/>
    <x v="10"/>
    <x v="1"/>
  </r>
  <r>
    <d v="2021-04-15T00:00:00"/>
    <s v="PROD33"/>
    <n v="3"/>
    <x v="1"/>
    <x v="0"/>
    <x v="32"/>
    <x v="9"/>
    <n v="29.99"/>
    <n v="35.988"/>
    <n v="5.9980000000000011"/>
    <n v="0"/>
    <n v="89.97"/>
    <n v="107.964"/>
    <x v="15"/>
    <x v="5"/>
    <x v="0"/>
  </r>
  <r>
    <d v="2021-06-08T00:00:00"/>
    <s v="PROD33"/>
    <n v="11"/>
    <x v="1"/>
    <x v="0"/>
    <x v="32"/>
    <x v="9"/>
    <n v="29.99"/>
    <n v="35.988"/>
    <n v="5.9980000000000011"/>
    <n v="0"/>
    <n v="329.89"/>
    <n v="395.86799999999999"/>
    <x v="11"/>
    <x v="6"/>
    <x v="0"/>
  </r>
  <r>
    <d v="2021-07-03T00:00:00"/>
    <s v="PROD33"/>
    <n v="8"/>
    <x v="2"/>
    <x v="1"/>
    <x v="32"/>
    <x v="9"/>
    <n v="29.99"/>
    <n v="35.988"/>
    <n v="5.9980000000000011"/>
    <n v="0"/>
    <n v="239.92"/>
    <n v="287.904"/>
    <x v="18"/>
    <x v="8"/>
    <x v="0"/>
  </r>
  <r>
    <d v="2022-01-03T00:00:00"/>
    <s v="PROD33"/>
    <n v="9"/>
    <x v="1"/>
    <x v="1"/>
    <x v="32"/>
    <x v="9"/>
    <n v="29.99"/>
    <n v="35.988"/>
    <n v="5.9980000000000011"/>
    <n v="0"/>
    <n v="269.90999999999997"/>
    <n v="323.892"/>
    <x v="18"/>
    <x v="0"/>
    <x v="1"/>
  </r>
  <r>
    <d v="2022-03-14T00:00:00"/>
    <s v="PROD33"/>
    <n v="2"/>
    <x v="1"/>
    <x v="1"/>
    <x v="32"/>
    <x v="9"/>
    <n v="29.99"/>
    <n v="35.988"/>
    <n v="5.9980000000000011"/>
    <n v="0"/>
    <n v="59.98"/>
    <n v="71.975999999999999"/>
    <x v="14"/>
    <x v="4"/>
    <x v="1"/>
  </r>
  <r>
    <d v="2022-05-02T00:00:00"/>
    <s v="PROD33"/>
    <n v="4"/>
    <x v="2"/>
    <x v="1"/>
    <x v="32"/>
    <x v="9"/>
    <n v="29.99"/>
    <n v="35.988"/>
    <n v="5.9980000000000011"/>
    <n v="0"/>
    <n v="119.96"/>
    <n v="143.952"/>
    <x v="1"/>
    <x v="9"/>
    <x v="1"/>
  </r>
  <r>
    <d v="2022-06-03T00:00:00"/>
    <s v="PROD33"/>
    <n v="14"/>
    <x v="2"/>
    <x v="0"/>
    <x v="32"/>
    <x v="9"/>
    <n v="29.99"/>
    <n v="35.988"/>
    <n v="5.9980000000000011"/>
    <n v="0"/>
    <n v="419.85999999999996"/>
    <n v="503.83199999999999"/>
    <x v="18"/>
    <x v="6"/>
    <x v="1"/>
  </r>
  <r>
    <d v="2022-07-04T00:00:00"/>
    <s v="PROD33"/>
    <n v="7"/>
    <x v="1"/>
    <x v="0"/>
    <x v="32"/>
    <x v="9"/>
    <n v="29.99"/>
    <n v="35.988"/>
    <n v="5.9980000000000011"/>
    <n v="0"/>
    <n v="209.92999999999998"/>
    <n v="251.916"/>
    <x v="19"/>
    <x v="8"/>
    <x v="1"/>
  </r>
  <r>
    <d v="2022-07-15T00:00:00"/>
    <s v="PROD33"/>
    <n v="2"/>
    <x v="2"/>
    <x v="0"/>
    <x v="32"/>
    <x v="9"/>
    <n v="29.99"/>
    <n v="35.988"/>
    <n v="5.9980000000000011"/>
    <n v="0"/>
    <n v="59.98"/>
    <n v="71.975999999999999"/>
    <x v="15"/>
    <x v="8"/>
    <x v="1"/>
  </r>
  <r>
    <d v="2022-08-21T00:00:00"/>
    <s v="PROD33"/>
    <n v="4"/>
    <x v="1"/>
    <x v="0"/>
    <x v="32"/>
    <x v="9"/>
    <n v="29.99"/>
    <n v="35.988"/>
    <n v="5.9980000000000011"/>
    <n v="0"/>
    <n v="119.96"/>
    <n v="143.952"/>
    <x v="9"/>
    <x v="1"/>
    <x v="1"/>
  </r>
  <r>
    <d v="2022-09-20T00:00:00"/>
    <s v="PROD33"/>
    <n v="6"/>
    <x v="1"/>
    <x v="0"/>
    <x v="32"/>
    <x v="9"/>
    <n v="29.99"/>
    <n v="35.988"/>
    <n v="5.9980000000000011"/>
    <n v="0"/>
    <n v="179.94"/>
    <n v="215.928"/>
    <x v="12"/>
    <x v="2"/>
    <x v="1"/>
  </r>
  <r>
    <d v="2022-09-20T00:00:00"/>
    <s v="PROD33"/>
    <n v="10"/>
    <x v="1"/>
    <x v="0"/>
    <x v="32"/>
    <x v="9"/>
    <n v="29.99"/>
    <n v="35.988"/>
    <n v="5.9980000000000011"/>
    <n v="0"/>
    <n v="299.89999999999998"/>
    <n v="359.88"/>
    <x v="12"/>
    <x v="2"/>
    <x v="1"/>
  </r>
  <r>
    <d v="2022-12-31T00:00:00"/>
    <s v="PROD33"/>
    <n v="6"/>
    <x v="2"/>
    <x v="0"/>
    <x v="32"/>
    <x v="9"/>
    <n v="29.99"/>
    <n v="35.988"/>
    <n v="5.9980000000000011"/>
    <n v="0"/>
    <n v="179.94"/>
    <n v="215.928"/>
    <x v="2"/>
    <x v="11"/>
    <x v="1"/>
  </r>
  <r>
    <d v="2021-01-25T00:00:00"/>
    <s v="PROD34"/>
    <n v="7"/>
    <x v="1"/>
    <x v="0"/>
    <x v="33"/>
    <x v="0"/>
    <n v="299.99"/>
    <n v="359.988"/>
    <n v="59.99799999999999"/>
    <n v="0"/>
    <n v="2099.9300000000003"/>
    <n v="2519.9160000000002"/>
    <x v="7"/>
    <x v="0"/>
    <x v="0"/>
  </r>
  <r>
    <d v="2021-02-12T00:00:00"/>
    <s v="PROD34"/>
    <n v="7"/>
    <x v="1"/>
    <x v="1"/>
    <x v="33"/>
    <x v="0"/>
    <n v="299.99"/>
    <n v="359.988"/>
    <n v="59.99799999999999"/>
    <n v="0"/>
    <n v="2099.9300000000003"/>
    <n v="2519.9160000000002"/>
    <x v="27"/>
    <x v="7"/>
    <x v="0"/>
  </r>
  <r>
    <d v="2021-05-04T00:00:00"/>
    <s v="PROD34"/>
    <n v="13"/>
    <x v="2"/>
    <x v="0"/>
    <x v="33"/>
    <x v="0"/>
    <n v="299.99"/>
    <n v="359.988"/>
    <n v="59.99799999999999"/>
    <n v="0"/>
    <n v="3899.87"/>
    <n v="4679.8440000000001"/>
    <x v="19"/>
    <x v="9"/>
    <x v="0"/>
  </r>
  <r>
    <d v="2021-07-11T00:00:00"/>
    <s v="PROD34"/>
    <n v="4"/>
    <x v="0"/>
    <x v="0"/>
    <x v="33"/>
    <x v="0"/>
    <n v="299.99"/>
    <n v="359.988"/>
    <n v="59.99799999999999"/>
    <n v="0"/>
    <n v="1199.96"/>
    <n v="1439.952"/>
    <x v="25"/>
    <x v="8"/>
    <x v="0"/>
  </r>
  <r>
    <d v="2021-08-05T00:00:00"/>
    <s v="PROD34"/>
    <n v="14"/>
    <x v="1"/>
    <x v="1"/>
    <x v="33"/>
    <x v="0"/>
    <n v="299.99"/>
    <n v="359.988"/>
    <n v="59.99799999999999"/>
    <n v="0"/>
    <n v="4199.8600000000006"/>
    <n v="5039.8320000000003"/>
    <x v="17"/>
    <x v="1"/>
    <x v="0"/>
  </r>
  <r>
    <d v="2021-08-30T00:00:00"/>
    <s v="PROD34"/>
    <n v="13"/>
    <x v="1"/>
    <x v="0"/>
    <x v="33"/>
    <x v="0"/>
    <n v="299.99"/>
    <n v="359.988"/>
    <n v="59.99799999999999"/>
    <n v="0"/>
    <n v="3899.87"/>
    <n v="4679.8440000000001"/>
    <x v="24"/>
    <x v="1"/>
    <x v="0"/>
  </r>
  <r>
    <d v="2021-09-30T00:00:00"/>
    <s v="PROD34"/>
    <n v="9"/>
    <x v="2"/>
    <x v="0"/>
    <x v="33"/>
    <x v="0"/>
    <n v="299.99"/>
    <n v="359.988"/>
    <n v="59.99799999999999"/>
    <n v="0"/>
    <n v="2699.91"/>
    <n v="3239.8919999999998"/>
    <x v="24"/>
    <x v="2"/>
    <x v="0"/>
  </r>
  <r>
    <d v="2021-11-20T00:00:00"/>
    <s v="PROD34"/>
    <n v="11"/>
    <x v="2"/>
    <x v="1"/>
    <x v="33"/>
    <x v="0"/>
    <n v="299.99"/>
    <n v="359.988"/>
    <n v="59.99799999999999"/>
    <n v="0"/>
    <n v="3299.8900000000003"/>
    <n v="3959.8679999999999"/>
    <x v="12"/>
    <x v="10"/>
    <x v="0"/>
  </r>
  <r>
    <d v="2021-12-03T00:00:00"/>
    <s v="PROD34"/>
    <n v="8"/>
    <x v="2"/>
    <x v="0"/>
    <x v="33"/>
    <x v="0"/>
    <n v="299.99"/>
    <n v="359.988"/>
    <n v="59.99799999999999"/>
    <n v="0"/>
    <n v="2399.92"/>
    <n v="2879.904"/>
    <x v="18"/>
    <x v="11"/>
    <x v="0"/>
  </r>
  <r>
    <d v="2022-01-11T00:00:00"/>
    <s v="PROD34"/>
    <n v="2"/>
    <x v="1"/>
    <x v="0"/>
    <x v="33"/>
    <x v="0"/>
    <n v="299.99"/>
    <n v="359.988"/>
    <n v="59.99799999999999"/>
    <n v="0"/>
    <n v="599.98"/>
    <n v="719.976"/>
    <x v="25"/>
    <x v="0"/>
    <x v="1"/>
  </r>
  <r>
    <d v="2022-04-25T00:00:00"/>
    <s v="PROD34"/>
    <n v="9"/>
    <x v="1"/>
    <x v="1"/>
    <x v="33"/>
    <x v="0"/>
    <n v="299.99"/>
    <n v="359.988"/>
    <n v="59.99799999999999"/>
    <n v="0"/>
    <n v="2699.91"/>
    <n v="3239.8919999999998"/>
    <x v="7"/>
    <x v="5"/>
    <x v="1"/>
  </r>
  <r>
    <d v="2022-05-01T00:00:00"/>
    <s v="PROD34"/>
    <n v="6"/>
    <x v="2"/>
    <x v="0"/>
    <x v="33"/>
    <x v="0"/>
    <n v="299.99"/>
    <n v="359.988"/>
    <n v="59.99799999999999"/>
    <n v="0"/>
    <n v="1799.94"/>
    <n v="2159.9279999999999"/>
    <x v="8"/>
    <x v="9"/>
    <x v="1"/>
  </r>
  <r>
    <d v="2022-05-07T00:00:00"/>
    <s v="PROD34"/>
    <n v="4"/>
    <x v="2"/>
    <x v="1"/>
    <x v="33"/>
    <x v="0"/>
    <n v="299.99"/>
    <n v="359.988"/>
    <n v="59.99799999999999"/>
    <n v="0"/>
    <n v="1199.96"/>
    <n v="1439.952"/>
    <x v="21"/>
    <x v="9"/>
    <x v="1"/>
  </r>
  <r>
    <d v="2022-06-26T00:00:00"/>
    <s v="PROD34"/>
    <n v="12"/>
    <x v="1"/>
    <x v="0"/>
    <x v="33"/>
    <x v="0"/>
    <n v="299.99"/>
    <n v="359.988"/>
    <n v="59.99799999999999"/>
    <n v="0"/>
    <n v="3599.88"/>
    <n v="4319.8559999999998"/>
    <x v="13"/>
    <x v="6"/>
    <x v="1"/>
  </r>
  <r>
    <d v="2022-07-23T00:00:00"/>
    <s v="PROD34"/>
    <n v="2"/>
    <x v="2"/>
    <x v="0"/>
    <x v="33"/>
    <x v="0"/>
    <n v="299.99"/>
    <n v="359.988"/>
    <n v="59.99799999999999"/>
    <n v="0"/>
    <n v="599.98"/>
    <n v="719.976"/>
    <x v="6"/>
    <x v="8"/>
    <x v="1"/>
  </r>
  <r>
    <d v="2022-10-03T00:00:00"/>
    <s v="PROD34"/>
    <n v="5"/>
    <x v="1"/>
    <x v="1"/>
    <x v="33"/>
    <x v="0"/>
    <n v="299.99"/>
    <n v="359.988"/>
    <n v="59.99799999999999"/>
    <n v="0"/>
    <n v="1499.95"/>
    <n v="1799.94"/>
    <x v="18"/>
    <x v="3"/>
    <x v="1"/>
  </r>
  <r>
    <d v="2022-11-21T00:00:00"/>
    <s v="PROD34"/>
    <n v="6"/>
    <x v="1"/>
    <x v="1"/>
    <x v="33"/>
    <x v="0"/>
    <n v="299.99"/>
    <n v="359.988"/>
    <n v="59.99799999999999"/>
    <n v="0"/>
    <n v="1799.94"/>
    <n v="2159.9279999999999"/>
    <x v="9"/>
    <x v="10"/>
    <x v="1"/>
  </r>
  <r>
    <d v="2022-11-28T00:00:00"/>
    <s v="PROD34"/>
    <n v="8"/>
    <x v="1"/>
    <x v="1"/>
    <x v="33"/>
    <x v="0"/>
    <n v="299.99"/>
    <n v="359.988"/>
    <n v="59.99799999999999"/>
    <n v="0"/>
    <n v="2399.92"/>
    <n v="2879.904"/>
    <x v="20"/>
    <x v="10"/>
    <x v="1"/>
  </r>
  <r>
    <d v="2021-01-09T00:00:00"/>
    <s v="PROD35"/>
    <n v="1"/>
    <x v="1"/>
    <x v="1"/>
    <x v="34"/>
    <x v="0"/>
    <n v="249.99"/>
    <n v="299.988"/>
    <n v="49.99799999999999"/>
    <n v="0"/>
    <n v="249.99"/>
    <n v="299.988"/>
    <x v="16"/>
    <x v="0"/>
    <x v="0"/>
  </r>
  <r>
    <d v="2021-01-20T00:00:00"/>
    <s v="PROD35"/>
    <n v="4"/>
    <x v="1"/>
    <x v="1"/>
    <x v="34"/>
    <x v="0"/>
    <n v="249.99"/>
    <n v="299.988"/>
    <n v="49.99799999999999"/>
    <n v="0"/>
    <n v="999.96"/>
    <n v="1199.952"/>
    <x v="12"/>
    <x v="0"/>
    <x v="0"/>
  </r>
  <r>
    <d v="2021-01-25T00:00:00"/>
    <s v="PROD35"/>
    <n v="14"/>
    <x v="1"/>
    <x v="0"/>
    <x v="34"/>
    <x v="0"/>
    <n v="249.99"/>
    <n v="299.988"/>
    <n v="49.99799999999999"/>
    <n v="0"/>
    <n v="3499.86"/>
    <n v="4199.8320000000003"/>
    <x v="7"/>
    <x v="0"/>
    <x v="0"/>
  </r>
  <r>
    <d v="2021-02-09T00:00:00"/>
    <s v="PROD35"/>
    <n v="14"/>
    <x v="1"/>
    <x v="0"/>
    <x v="34"/>
    <x v="0"/>
    <n v="249.99"/>
    <n v="299.988"/>
    <n v="49.99799999999999"/>
    <n v="0"/>
    <n v="3499.86"/>
    <n v="4199.8320000000003"/>
    <x v="16"/>
    <x v="7"/>
    <x v="0"/>
  </r>
  <r>
    <d v="2021-05-13T00:00:00"/>
    <s v="PROD35"/>
    <n v="4"/>
    <x v="1"/>
    <x v="0"/>
    <x v="34"/>
    <x v="0"/>
    <n v="249.99"/>
    <n v="299.988"/>
    <n v="49.99799999999999"/>
    <n v="0"/>
    <n v="999.96"/>
    <n v="1199.952"/>
    <x v="4"/>
    <x v="9"/>
    <x v="0"/>
  </r>
  <r>
    <d v="2021-06-06T00:00:00"/>
    <s v="PROD35"/>
    <n v="6"/>
    <x v="1"/>
    <x v="0"/>
    <x v="34"/>
    <x v="0"/>
    <n v="249.99"/>
    <n v="299.988"/>
    <n v="49.99799999999999"/>
    <n v="0"/>
    <n v="1499.94"/>
    <n v="1799.9279999999999"/>
    <x v="10"/>
    <x v="6"/>
    <x v="0"/>
  </r>
  <r>
    <d v="2021-06-29T00:00:00"/>
    <s v="PROD35"/>
    <n v="4"/>
    <x v="1"/>
    <x v="0"/>
    <x v="34"/>
    <x v="0"/>
    <n v="249.99"/>
    <n v="299.988"/>
    <n v="49.99799999999999"/>
    <n v="0"/>
    <n v="999.96"/>
    <n v="1199.952"/>
    <x v="26"/>
    <x v="6"/>
    <x v="0"/>
  </r>
  <r>
    <d v="2021-09-01T00:00:00"/>
    <s v="PROD35"/>
    <n v="1"/>
    <x v="0"/>
    <x v="1"/>
    <x v="34"/>
    <x v="0"/>
    <n v="249.99"/>
    <n v="299.988"/>
    <n v="49.99799999999999"/>
    <n v="0"/>
    <n v="249.99"/>
    <n v="299.988"/>
    <x v="8"/>
    <x v="2"/>
    <x v="0"/>
  </r>
  <r>
    <d v="2021-10-06T00:00:00"/>
    <s v="PROD35"/>
    <n v="12"/>
    <x v="2"/>
    <x v="0"/>
    <x v="34"/>
    <x v="0"/>
    <n v="249.99"/>
    <n v="299.988"/>
    <n v="49.99799999999999"/>
    <n v="0"/>
    <n v="2999.88"/>
    <n v="3599.8559999999998"/>
    <x v="10"/>
    <x v="3"/>
    <x v="0"/>
  </r>
  <r>
    <d v="2021-10-11T00:00:00"/>
    <s v="PROD35"/>
    <n v="15"/>
    <x v="1"/>
    <x v="1"/>
    <x v="34"/>
    <x v="0"/>
    <n v="249.99"/>
    <n v="299.988"/>
    <n v="49.99799999999999"/>
    <n v="0"/>
    <n v="3749.8500000000004"/>
    <n v="4499.82"/>
    <x v="25"/>
    <x v="3"/>
    <x v="0"/>
  </r>
  <r>
    <d v="2022-09-10T00:00:00"/>
    <s v="PROD35"/>
    <n v="4"/>
    <x v="1"/>
    <x v="1"/>
    <x v="34"/>
    <x v="0"/>
    <n v="249.99"/>
    <n v="299.988"/>
    <n v="49.99799999999999"/>
    <n v="0"/>
    <n v="999.96"/>
    <n v="1199.952"/>
    <x v="3"/>
    <x v="2"/>
    <x v="1"/>
  </r>
  <r>
    <d v="2022-10-09T00:00:00"/>
    <s v="PROD35"/>
    <n v="14"/>
    <x v="2"/>
    <x v="0"/>
    <x v="34"/>
    <x v="0"/>
    <n v="249.99"/>
    <n v="299.988"/>
    <n v="49.99799999999999"/>
    <n v="0"/>
    <n v="3499.86"/>
    <n v="4199.8320000000003"/>
    <x v="16"/>
    <x v="3"/>
    <x v="1"/>
  </r>
  <r>
    <d v="2022-11-03T00:00:00"/>
    <s v="PROD35"/>
    <n v="11"/>
    <x v="2"/>
    <x v="0"/>
    <x v="34"/>
    <x v="0"/>
    <n v="249.99"/>
    <n v="299.988"/>
    <n v="49.99799999999999"/>
    <n v="0"/>
    <n v="2749.8900000000003"/>
    <n v="3299.8679999999999"/>
    <x v="18"/>
    <x v="10"/>
    <x v="1"/>
  </r>
  <r>
    <d v="2021-07-23T00:00:00"/>
    <s v="PROD36"/>
    <n v="8"/>
    <x v="1"/>
    <x v="0"/>
    <x v="35"/>
    <x v="0"/>
    <n v="59.99"/>
    <n v="71.988"/>
    <n v="11.997999999999998"/>
    <n v="0"/>
    <n v="479.92"/>
    <n v="575.904"/>
    <x v="6"/>
    <x v="8"/>
    <x v="0"/>
  </r>
  <r>
    <d v="2021-10-07T00:00:00"/>
    <s v="PROD36"/>
    <n v="6"/>
    <x v="1"/>
    <x v="1"/>
    <x v="35"/>
    <x v="0"/>
    <n v="59.99"/>
    <n v="71.988"/>
    <n v="11.997999999999998"/>
    <n v="0"/>
    <n v="359.94"/>
    <n v="431.928"/>
    <x v="21"/>
    <x v="3"/>
    <x v="0"/>
  </r>
  <r>
    <d v="2021-11-08T00:00:00"/>
    <s v="PROD36"/>
    <n v="15"/>
    <x v="1"/>
    <x v="0"/>
    <x v="35"/>
    <x v="0"/>
    <n v="59.99"/>
    <n v="71.988"/>
    <n v="11.997999999999998"/>
    <n v="0"/>
    <n v="899.85"/>
    <n v="1079.82"/>
    <x v="11"/>
    <x v="10"/>
    <x v="0"/>
  </r>
  <r>
    <d v="2021-12-26T00:00:00"/>
    <s v="PROD36"/>
    <n v="14"/>
    <x v="2"/>
    <x v="1"/>
    <x v="35"/>
    <x v="0"/>
    <n v="59.99"/>
    <n v="71.988"/>
    <n v="11.997999999999998"/>
    <n v="0"/>
    <n v="839.86"/>
    <n v="1007.832"/>
    <x v="13"/>
    <x v="11"/>
    <x v="0"/>
  </r>
  <r>
    <d v="2022-02-27T00:00:00"/>
    <s v="PROD36"/>
    <n v="7"/>
    <x v="1"/>
    <x v="1"/>
    <x v="35"/>
    <x v="0"/>
    <n v="59.99"/>
    <n v="71.988"/>
    <n v="11.997999999999998"/>
    <n v="0"/>
    <n v="419.93"/>
    <n v="503.916"/>
    <x v="0"/>
    <x v="7"/>
    <x v="1"/>
  </r>
  <r>
    <d v="2022-09-27T00:00:00"/>
    <s v="PROD36"/>
    <n v="9"/>
    <x v="1"/>
    <x v="1"/>
    <x v="35"/>
    <x v="0"/>
    <n v="59.99"/>
    <n v="71.988"/>
    <n v="11.997999999999998"/>
    <n v="0"/>
    <n v="539.91"/>
    <n v="647.89200000000005"/>
    <x v="0"/>
    <x v="2"/>
    <x v="1"/>
  </r>
  <r>
    <d v="2022-10-23T00:00:00"/>
    <s v="PROD36"/>
    <n v="14"/>
    <x v="2"/>
    <x v="1"/>
    <x v="35"/>
    <x v="0"/>
    <n v="59.99"/>
    <n v="71.988"/>
    <n v="11.997999999999998"/>
    <n v="0"/>
    <n v="839.86"/>
    <n v="1007.832"/>
    <x v="6"/>
    <x v="3"/>
    <x v="1"/>
  </r>
  <r>
    <d v="2022-11-08T00:00:00"/>
    <s v="PROD36"/>
    <n v="10"/>
    <x v="0"/>
    <x v="0"/>
    <x v="35"/>
    <x v="0"/>
    <n v="59.99"/>
    <n v="71.988"/>
    <n v="11.997999999999998"/>
    <n v="0"/>
    <n v="599.9"/>
    <n v="719.88"/>
    <x v="11"/>
    <x v="10"/>
    <x v="1"/>
  </r>
  <r>
    <d v="2022-11-25T00:00:00"/>
    <s v="PROD36"/>
    <n v="5"/>
    <x v="1"/>
    <x v="1"/>
    <x v="35"/>
    <x v="0"/>
    <n v="59.99"/>
    <n v="71.988"/>
    <n v="11.997999999999998"/>
    <n v="0"/>
    <n v="299.95"/>
    <n v="359.94"/>
    <x v="7"/>
    <x v="10"/>
    <x v="1"/>
  </r>
  <r>
    <d v="2021-01-11T00:00:00"/>
    <s v="PROD37"/>
    <n v="4"/>
    <x v="0"/>
    <x v="0"/>
    <x v="36"/>
    <x v="10"/>
    <n v="299.99"/>
    <n v="359.988"/>
    <n v="59.99799999999999"/>
    <n v="0"/>
    <n v="1199.96"/>
    <n v="1439.952"/>
    <x v="25"/>
    <x v="0"/>
    <x v="0"/>
  </r>
  <r>
    <d v="2021-02-05T00:00:00"/>
    <s v="PROD37"/>
    <n v="7"/>
    <x v="2"/>
    <x v="1"/>
    <x v="36"/>
    <x v="10"/>
    <n v="299.99"/>
    <n v="359.988"/>
    <n v="59.99799999999999"/>
    <n v="0"/>
    <n v="2099.9300000000003"/>
    <n v="2519.9160000000002"/>
    <x v="17"/>
    <x v="7"/>
    <x v="0"/>
  </r>
  <r>
    <d v="2021-04-12T00:00:00"/>
    <s v="PROD37"/>
    <n v="4"/>
    <x v="1"/>
    <x v="0"/>
    <x v="36"/>
    <x v="10"/>
    <n v="299.99"/>
    <n v="359.988"/>
    <n v="59.99799999999999"/>
    <n v="0"/>
    <n v="1199.96"/>
    <n v="1439.952"/>
    <x v="27"/>
    <x v="5"/>
    <x v="0"/>
  </r>
  <r>
    <d v="2021-04-29T00:00:00"/>
    <s v="PROD37"/>
    <n v="7"/>
    <x v="1"/>
    <x v="0"/>
    <x v="36"/>
    <x v="10"/>
    <n v="299.99"/>
    <n v="359.988"/>
    <n v="59.99799999999999"/>
    <n v="0"/>
    <n v="2099.9300000000003"/>
    <n v="2519.9160000000002"/>
    <x v="26"/>
    <x v="5"/>
    <x v="0"/>
  </r>
  <r>
    <d v="2021-07-24T00:00:00"/>
    <s v="PROD37"/>
    <n v="4"/>
    <x v="2"/>
    <x v="1"/>
    <x v="36"/>
    <x v="10"/>
    <n v="299.99"/>
    <n v="359.988"/>
    <n v="59.99799999999999"/>
    <n v="0"/>
    <n v="1199.96"/>
    <n v="1439.952"/>
    <x v="22"/>
    <x v="8"/>
    <x v="0"/>
  </r>
  <r>
    <d v="2021-08-10T00:00:00"/>
    <s v="PROD37"/>
    <n v="4"/>
    <x v="0"/>
    <x v="1"/>
    <x v="36"/>
    <x v="10"/>
    <n v="299.99"/>
    <n v="359.988"/>
    <n v="59.99799999999999"/>
    <n v="0"/>
    <n v="1199.96"/>
    <n v="1439.952"/>
    <x v="3"/>
    <x v="1"/>
    <x v="0"/>
  </r>
  <r>
    <d v="2022-03-04T00:00:00"/>
    <s v="PROD37"/>
    <n v="13"/>
    <x v="0"/>
    <x v="0"/>
    <x v="36"/>
    <x v="10"/>
    <n v="299.99"/>
    <n v="359.988"/>
    <n v="59.99799999999999"/>
    <n v="0"/>
    <n v="3899.87"/>
    <n v="4679.8440000000001"/>
    <x v="19"/>
    <x v="4"/>
    <x v="1"/>
  </r>
  <r>
    <d v="2022-08-27T00:00:00"/>
    <s v="PROD37"/>
    <n v="15"/>
    <x v="0"/>
    <x v="0"/>
    <x v="36"/>
    <x v="10"/>
    <n v="299.99"/>
    <n v="359.988"/>
    <n v="59.99799999999999"/>
    <n v="0"/>
    <n v="4499.8500000000004"/>
    <n v="5399.82"/>
    <x v="0"/>
    <x v="1"/>
    <x v="1"/>
  </r>
  <r>
    <d v="2022-09-18T00:00:00"/>
    <s v="PROD37"/>
    <n v="14"/>
    <x v="2"/>
    <x v="1"/>
    <x v="36"/>
    <x v="10"/>
    <n v="299.99"/>
    <n v="359.988"/>
    <n v="59.99799999999999"/>
    <n v="0"/>
    <n v="4199.8600000000006"/>
    <n v="5039.8320000000003"/>
    <x v="5"/>
    <x v="2"/>
    <x v="1"/>
  </r>
  <r>
    <d v="2021-01-02T00:00:00"/>
    <s v="PROD38"/>
    <n v="6"/>
    <x v="1"/>
    <x v="1"/>
    <x v="37"/>
    <x v="10"/>
    <n v="499.99"/>
    <n v="599.98800000000006"/>
    <n v="99.998000000000047"/>
    <n v="0"/>
    <n v="2999.94"/>
    <n v="3599.9280000000003"/>
    <x v="1"/>
    <x v="0"/>
    <x v="0"/>
  </r>
  <r>
    <d v="2021-03-31T00:00:00"/>
    <s v="PROD38"/>
    <n v="3"/>
    <x v="1"/>
    <x v="1"/>
    <x v="37"/>
    <x v="10"/>
    <n v="499.99"/>
    <n v="599.98800000000006"/>
    <n v="99.998000000000047"/>
    <n v="0"/>
    <n v="1499.97"/>
    <n v="1799.9640000000002"/>
    <x v="2"/>
    <x v="4"/>
    <x v="0"/>
  </r>
  <r>
    <d v="2021-04-18T00:00:00"/>
    <s v="PROD38"/>
    <n v="13"/>
    <x v="1"/>
    <x v="1"/>
    <x v="37"/>
    <x v="10"/>
    <n v="499.99"/>
    <n v="599.98800000000006"/>
    <n v="99.998000000000047"/>
    <n v="0"/>
    <n v="6499.87"/>
    <n v="7799.844000000001"/>
    <x v="5"/>
    <x v="5"/>
    <x v="0"/>
  </r>
  <r>
    <d v="2021-07-20T00:00:00"/>
    <s v="PROD38"/>
    <n v="5"/>
    <x v="1"/>
    <x v="0"/>
    <x v="37"/>
    <x v="10"/>
    <n v="499.99"/>
    <n v="599.98800000000006"/>
    <n v="99.998000000000047"/>
    <n v="0"/>
    <n v="2499.9499999999998"/>
    <n v="2999.9400000000005"/>
    <x v="12"/>
    <x v="8"/>
    <x v="0"/>
  </r>
  <r>
    <d v="2021-10-09T00:00:00"/>
    <s v="PROD38"/>
    <n v="11"/>
    <x v="2"/>
    <x v="1"/>
    <x v="37"/>
    <x v="10"/>
    <n v="499.99"/>
    <n v="599.98800000000006"/>
    <n v="99.998000000000047"/>
    <n v="0"/>
    <n v="5499.89"/>
    <n v="6599.8680000000004"/>
    <x v="16"/>
    <x v="3"/>
    <x v="0"/>
  </r>
  <r>
    <d v="2021-10-31T00:00:00"/>
    <s v="PROD38"/>
    <n v="6"/>
    <x v="2"/>
    <x v="1"/>
    <x v="37"/>
    <x v="10"/>
    <n v="499.99"/>
    <n v="599.98800000000006"/>
    <n v="99.998000000000047"/>
    <n v="0"/>
    <n v="2999.94"/>
    <n v="3599.9280000000003"/>
    <x v="2"/>
    <x v="3"/>
    <x v="0"/>
  </r>
  <r>
    <d v="2022-05-20T00:00:00"/>
    <s v="PROD38"/>
    <n v="15"/>
    <x v="2"/>
    <x v="1"/>
    <x v="37"/>
    <x v="10"/>
    <n v="499.99"/>
    <n v="599.98800000000006"/>
    <n v="99.998000000000047"/>
    <n v="0"/>
    <n v="7499.85"/>
    <n v="8999.8200000000015"/>
    <x v="12"/>
    <x v="9"/>
    <x v="1"/>
  </r>
  <r>
    <d v="2022-09-14T00:00:00"/>
    <s v="PROD38"/>
    <n v="3"/>
    <x v="1"/>
    <x v="1"/>
    <x v="37"/>
    <x v="10"/>
    <n v="499.99"/>
    <n v="599.98800000000006"/>
    <n v="99.998000000000047"/>
    <n v="0"/>
    <n v="1499.97"/>
    <n v="1799.9640000000002"/>
    <x v="14"/>
    <x v="2"/>
    <x v="1"/>
  </r>
  <r>
    <d v="2022-09-29T00:00:00"/>
    <s v="PROD38"/>
    <n v="13"/>
    <x v="1"/>
    <x v="0"/>
    <x v="37"/>
    <x v="10"/>
    <n v="499.99"/>
    <n v="599.98800000000006"/>
    <n v="99.998000000000047"/>
    <n v="0"/>
    <n v="6499.87"/>
    <n v="7799.844000000001"/>
    <x v="26"/>
    <x v="2"/>
    <x v="1"/>
  </r>
  <r>
    <d v="2022-10-10T00:00:00"/>
    <s v="PROD38"/>
    <n v="9"/>
    <x v="1"/>
    <x v="0"/>
    <x v="37"/>
    <x v="10"/>
    <n v="499.99"/>
    <n v="599.98800000000006"/>
    <n v="99.998000000000047"/>
    <n v="0"/>
    <n v="4499.91"/>
    <n v="5399.8920000000007"/>
    <x v="3"/>
    <x v="3"/>
    <x v="1"/>
  </r>
  <r>
    <d v="2022-11-01T00:00:00"/>
    <s v="PROD38"/>
    <n v="15"/>
    <x v="0"/>
    <x v="0"/>
    <x v="37"/>
    <x v="10"/>
    <n v="499.99"/>
    <n v="599.98800000000006"/>
    <n v="99.998000000000047"/>
    <n v="0"/>
    <n v="7499.85"/>
    <n v="8999.8200000000015"/>
    <x v="8"/>
    <x v="10"/>
    <x v="1"/>
  </r>
  <r>
    <d v="2022-12-07T00:00:00"/>
    <s v="PROD38"/>
    <n v="13"/>
    <x v="1"/>
    <x v="0"/>
    <x v="37"/>
    <x v="10"/>
    <n v="499.99"/>
    <n v="599.98800000000006"/>
    <n v="99.998000000000047"/>
    <n v="0"/>
    <n v="6499.87"/>
    <n v="7799.844000000001"/>
    <x v="21"/>
    <x v="11"/>
    <x v="1"/>
  </r>
  <r>
    <d v="2022-12-11T00:00:00"/>
    <s v="PROD38"/>
    <n v="5"/>
    <x v="1"/>
    <x v="0"/>
    <x v="37"/>
    <x v="10"/>
    <n v="499.99"/>
    <n v="599.98800000000006"/>
    <n v="99.998000000000047"/>
    <n v="0"/>
    <n v="2499.9499999999998"/>
    <n v="2999.9400000000005"/>
    <x v="25"/>
    <x v="11"/>
    <x v="1"/>
  </r>
  <r>
    <d v="2021-03-16T00:00:00"/>
    <s v="PROD39"/>
    <n v="14"/>
    <x v="1"/>
    <x v="1"/>
    <x v="38"/>
    <x v="10"/>
    <n v="129.99"/>
    <n v="155.988"/>
    <n v="25.99799999999999"/>
    <n v="0"/>
    <n v="1819.8600000000001"/>
    <n v="2183.8319999999999"/>
    <x v="29"/>
    <x v="4"/>
    <x v="0"/>
  </r>
  <r>
    <d v="2021-03-22T00:00:00"/>
    <s v="PROD39"/>
    <n v="8"/>
    <x v="2"/>
    <x v="0"/>
    <x v="38"/>
    <x v="10"/>
    <n v="129.99"/>
    <n v="155.988"/>
    <n v="25.99799999999999"/>
    <n v="0"/>
    <n v="1039.92"/>
    <n v="1247.904"/>
    <x v="30"/>
    <x v="4"/>
    <x v="0"/>
  </r>
  <r>
    <d v="2021-06-18T00:00:00"/>
    <s v="PROD39"/>
    <n v="13"/>
    <x v="1"/>
    <x v="1"/>
    <x v="38"/>
    <x v="10"/>
    <n v="129.99"/>
    <n v="155.988"/>
    <n v="25.99799999999999"/>
    <n v="0"/>
    <n v="1689.8700000000001"/>
    <n v="2027.8440000000001"/>
    <x v="5"/>
    <x v="6"/>
    <x v="0"/>
  </r>
  <r>
    <d v="2021-08-29T00:00:00"/>
    <s v="PROD39"/>
    <n v="12"/>
    <x v="0"/>
    <x v="0"/>
    <x v="38"/>
    <x v="10"/>
    <n v="129.99"/>
    <n v="155.988"/>
    <n v="25.99799999999999"/>
    <n v="0"/>
    <n v="1559.88"/>
    <n v="1871.856"/>
    <x v="26"/>
    <x v="1"/>
    <x v="0"/>
  </r>
  <r>
    <d v="2021-12-02T00:00:00"/>
    <s v="PROD39"/>
    <n v="10"/>
    <x v="1"/>
    <x v="1"/>
    <x v="38"/>
    <x v="10"/>
    <n v="129.99"/>
    <n v="155.988"/>
    <n v="25.99799999999999"/>
    <n v="0"/>
    <n v="1299.9000000000001"/>
    <n v="1559.88"/>
    <x v="1"/>
    <x v="11"/>
    <x v="0"/>
  </r>
  <r>
    <d v="2022-04-09T00:00:00"/>
    <s v="PROD39"/>
    <n v="9"/>
    <x v="2"/>
    <x v="0"/>
    <x v="38"/>
    <x v="10"/>
    <n v="129.99"/>
    <n v="155.988"/>
    <n v="25.99799999999999"/>
    <n v="0"/>
    <n v="1169.9100000000001"/>
    <n v="1403.8920000000001"/>
    <x v="16"/>
    <x v="5"/>
    <x v="1"/>
  </r>
  <r>
    <d v="2022-06-11T00:00:00"/>
    <s v="PROD39"/>
    <n v="6"/>
    <x v="1"/>
    <x v="0"/>
    <x v="38"/>
    <x v="10"/>
    <n v="129.99"/>
    <n v="155.988"/>
    <n v="25.99799999999999"/>
    <n v="0"/>
    <n v="779.94"/>
    <n v="935.928"/>
    <x v="25"/>
    <x v="6"/>
    <x v="1"/>
  </r>
  <r>
    <d v="2022-08-28T00:00:00"/>
    <s v="PROD39"/>
    <n v="9"/>
    <x v="2"/>
    <x v="0"/>
    <x v="38"/>
    <x v="10"/>
    <n v="129.99"/>
    <n v="155.988"/>
    <n v="25.99799999999999"/>
    <n v="0"/>
    <n v="1169.9100000000001"/>
    <n v="1403.8920000000001"/>
    <x v="20"/>
    <x v="1"/>
    <x v="1"/>
  </r>
  <r>
    <d v="2022-08-30T00:00:00"/>
    <s v="PROD39"/>
    <n v="6"/>
    <x v="2"/>
    <x v="1"/>
    <x v="38"/>
    <x v="10"/>
    <n v="129.99"/>
    <n v="155.988"/>
    <n v="25.99799999999999"/>
    <n v="0"/>
    <n v="779.94"/>
    <n v="935.928"/>
    <x v="24"/>
    <x v="1"/>
    <x v="1"/>
  </r>
  <r>
    <d v="2021-01-27T00:00:00"/>
    <s v="PROD40"/>
    <n v="3"/>
    <x v="0"/>
    <x v="0"/>
    <x v="39"/>
    <x v="11"/>
    <n v="19.989999999999998"/>
    <n v="23.988"/>
    <n v="3.9980000000000011"/>
    <n v="0"/>
    <n v="59.97"/>
    <n v="71.963999999999999"/>
    <x v="0"/>
    <x v="0"/>
    <x v="0"/>
  </r>
  <r>
    <d v="2021-04-04T00:00:00"/>
    <s v="PROD40"/>
    <n v="9"/>
    <x v="2"/>
    <x v="1"/>
    <x v="39"/>
    <x v="11"/>
    <n v="19.989999999999998"/>
    <n v="23.988"/>
    <n v="3.9980000000000011"/>
    <n v="0"/>
    <n v="179.91"/>
    <n v="215.892"/>
    <x v="19"/>
    <x v="5"/>
    <x v="0"/>
  </r>
  <r>
    <d v="2021-05-30T00:00:00"/>
    <s v="PROD40"/>
    <n v="13"/>
    <x v="2"/>
    <x v="0"/>
    <x v="39"/>
    <x v="11"/>
    <n v="19.989999999999998"/>
    <n v="23.988"/>
    <n v="3.9980000000000011"/>
    <n v="0"/>
    <n v="259.87"/>
    <n v="311.84399999999999"/>
    <x v="24"/>
    <x v="9"/>
    <x v="0"/>
  </r>
  <r>
    <d v="2021-09-22T00:00:00"/>
    <s v="PROD40"/>
    <n v="4"/>
    <x v="1"/>
    <x v="1"/>
    <x v="39"/>
    <x v="11"/>
    <n v="19.989999999999998"/>
    <n v="23.988"/>
    <n v="3.9980000000000011"/>
    <n v="0"/>
    <n v="79.959999999999994"/>
    <n v="95.951999999999998"/>
    <x v="30"/>
    <x v="2"/>
    <x v="0"/>
  </r>
  <r>
    <d v="2021-11-12T00:00:00"/>
    <s v="PROD40"/>
    <n v="3"/>
    <x v="2"/>
    <x v="1"/>
    <x v="39"/>
    <x v="11"/>
    <n v="19.989999999999998"/>
    <n v="23.988"/>
    <n v="3.9980000000000011"/>
    <n v="0"/>
    <n v="59.97"/>
    <n v="71.963999999999999"/>
    <x v="27"/>
    <x v="10"/>
    <x v="0"/>
  </r>
  <r>
    <d v="2021-11-30T00:00:00"/>
    <s v="PROD40"/>
    <n v="15"/>
    <x v="1"/>
    <x v="0"/>
    <x v="39"/>
    <x v="11"/>
    <n v="19.989999999999998"/>
    <n v="23.988"/>
    <n v="3.9980000000000011"/>
    <n v="0"/>
    <n v="299.84999999999997"/>
    <n v="359.82"/>
    <x v="24"/>
    <x v="10"/>
    <x v="0"/>
  </r>
  <r>
    <d v="2022-01-18T00:00:00"/>
    <s v="PROD40"/>
    <n v="9"/>
    <x v="0"/>
    <x v="1"/>
    <x v="39"/>
    <x v="11"/>
    <n v="19.989999999999998"/>
    <n v="23.988"/>
    <n v="3.9980000000000011"/>
    <n v="0"/>
    <n v="179.91"/>
    <n v="215.892"/>
    <x v="5"/>
    <x v="0"/>
    <x v="1"/>
  </r>
  <r>
    <d v="2022-04-07T00:00:00"/>
    <s v="PROD40"/>
    <n v="7"/>
    <x v="1"/>
    <x v="0"/>
    <x v="39"/>
    <x v="11"/>
    <n v="19.989999999999998"/>
    <n v="23.988"/>
    <n v="3.9980000000000011"/>
    <n v="0"/>
    <n v="139.92999999999998"/>
    <n v="167.916"/>
    <x v="21"/>
    <x v="5"/>
    <x v="1"/>
  </r>
  <r>
    <d v="2022-06-22T00:00:00"/>
    <s v="PROD40"/>
    <n v="4"/>
    <x v="1"/>
    <x v="1"/>
    <x v="39"/>
    <x v="11"/>
    <n v="19.989999999999998"/>
    <n v="23.988"/>
    <n v="3.9980000000000011"/>
    <n v="0"/>
    <n v="79.959999999999994"/>
    <n v="95.951999999999998"/>
    <x v="30"/>
    <x v="6"/>
    <x v="1"/>
  </r>
  <r>
    <d v="2022-11-08T00:00:00"/>
    <s v="PROD40"/>
    <n v="11"/>
    <x v="0"/>
    <x v="1"/>
    <x v="39"/>
    <x v="11"/>
    <n v="19.989999999999998"/>
    <n v="23.988"/>
    <n v="3.9980000000000011"/>
    <n v="0"/>
    <n v="219.89"/>
    <n v="263.86799999999999"/>
    <x v="11"/>
    <x v="10"/>
    <x v="1"/>
  </r>
  <r>
    <d v="2021-06-14T00:00:00"/>
    <s v="PROD41"/>
    <n v="10"/>
    <x v="2"/>
    <x v="1"/>
    <x v="40"/>
    <x v="12"/>
    <n v="299.99"/>
    <n v="359.988"/>
    <n v="59.99799999999999"/>
    <n v="0"/>
    <n v="2999.9"/>
    <n v="3599.88"/>
    <x v="14"/>
    <x v="6"/>
    <x v="0"/>
  </r>
  <r>
    <d v="2021-06-20T00:00:00"/>
    <s v="PROD41"/>
    <n v="1"/>
    <x v="0"/>
    <x v="1"/>
    <x v="40"/>
    <x v="12"/>
    <n v="299.99"/>
    <n v="359.988"/>
    <n v="59.99799999999999"/>
    <n v="0"/>
    <n v="299.99"/>
    <n v="359.988"/>
    <x v="12"/>
    <x v="6"/>
    <x v="0"/>
  </r>
  <r>
    <d v="2021-07-08T00:00:00"/>
    <s v="PROD41"/>
    <n v="10"/>
    <x v="1"/>
    <x v="0"/>
    <x v="40"/>
    <x v="12"/>
    <n v="299.99"/>
    <n v="359.988"/>
    <n v="59.99799999999999"/>
    <n v="0"/>
    <n v="2999.9"/>
    <n v="3599.88"/>
    <x v="11"/>
    <x v="8"/>
    <x v="0"/>
  </r>
  <r>
    <d v="2021-09-04T00:00:00"/>
    <s v="PROD41"/>
    <n v="7"/>
    <x v="1"/>
    <x v="0"/>
    <x v="40"/>
    <x v="12"/>
    <n v="299.99"/>
    <n v="359.988"/>
    <n v="59.99799999999999"/>
    <n v="0"/>
    <n v="2099.9300000000003"/>
    <n v="2519.9160000000002"/>
    <x v="19"/>
    <x v="2"/>
    <x v="0"/>
  </r>
  <r>
    <d v="2021-09-15T00:00:00"/>
    <s v="PROD41"/>
    <n v="6"/>
    <x v="1"/>
    <x v="0"/>
    <x v="40"/>
    <x v="12"/>
    <n v="299.99"/>
    <n v="359.988"/>
    <n v="59.99799999999999"/>
    <n v="0"/>
    <n v="1799.94"/>
    <n v="2159.9279999999999"/>
    <x v="15"/>
    <x v="2"/>
    <x v="0"/>
  </r>
  <r>
    <d v="2022-02-01T00:00:00"/>
    <s v="PROD41"/>
    <n v="9"/>
    <x v="1"/>
    <x v="1"/>
    <x v="40"/>
    <x v="12"/>
    <n v="299.99"/>
    <n v="359.988"/>
    <n v="59.99799999999999"/>
    <n v="0"/>
    <n v="2699.91"/>
    <n v="3239.8919999999998"/>
    <x v="8"/>
    <x v="7"/>
    <x v="1"/>
  </r>
  <r>
    <d v="2022-03-23T00:00:00"/>
    <s v="PROD41"/>
    <n v="9"/>
    <x v="1"/>
    <x v="1"/>
    <x v="40"/>
    <x v="12"/>
    <n v="299.99"/>
    <n v="359.988"/>
    <n v="59.99799999999999"/>
    <n v="0"/>
    <n v="2699.91"/>
    <n v="3239.8919999999998"/>
    <x v="6"/>
    <x v="4"/>
    <x v="1"/>
  </r>
  <r>
    <d v="2022-04-20T00:00:00"/>
    <s v="PROD41"/>
    <n v="2"/>
    <x v="0"/>
    <x v="0"/>
    <x v="40"/>
    <x v="12"/>
    <n v="299.99"/>
    <n v="359.988"/>
    <n v="59.99799999999999"/>
    <n v="0"/>
    <n v="599.98"/>
    <n v="719.976"/>
    <x v="12"/>
    <x v="5"/>
    <x v="1"/>
  </r>
  <r>
    <d v="2022-05-28T00:00:00"/>
    <s v="PROD41"/>
    <n v="5"/>
    <x v="0"/>
    <x v="0"/>
    <x v="40"/>
    <x v="12"/>
    <n v="299.99"/>
    <n v="359.988"/>
    <n v="59.99799999999999"/>
    <n v="0"/>
    <n v="1499.95"/>
    <n v="1799.94"/>
    <x v="20"/>
    <x v="9"/>
    <x v="1"/>
  </r>
  <r>
    <d v="2022-07-08T00:00:00"/>
    <s v="PROD41"/>
    <n v="2"/>
    <x v="1"/>
    <x v="0"/>
    <x v="40"/>
    <x v="12"/>
    <n v="299.99"/>
    <n v="359.988"/>
    <n v="59.99799999999999"/>
    <n v="0"/>
    <n v="599.98"/>
    <n v="719.976"/>
    <x v="11"/>
    <x v="8"/>
    <x v="1"/>
  </r>
  <r>
    <d v="2022-07-18T00:00:00"/>
    <s v="PROD41"/>
    <n v="12"/>
    <x v="1"/>
    <x v="0"/>
    <x v="40"/>
    <x v="12"/>
    <n v="299.99"/>
    <n v="359.988"/>
    <n v="59.99799999999999"/>
    <n v="0"/>
    <n v="3599.88"/>
    <n v="4319.8559999999998"/>
    <x v="5"/>
    <x v="8"/>
    <x v="1"/>
  </r>
  <r>
    <d v="2022-09-09T00:00:00"/>
    <s v="PROD41"/>
    <n v="3"/>
    <x v="1"/>
    <x v="0"/>
    <x v="40"/>
    <x v="12"/>
    <n v="299.99"/>
    <n v="359.988"/>
    <n v="59.99799999999999"/>
    <n v="0"/>
    <n v="899.97"/>
    <n v="1079.9639999999999"/>
    <x v="16"/>
    <x v="2"/>
    <x v="1"/>
  </r>
  <r>
    <d v="2022-12-14T00:00:00"/>
    <s v="PROD41"/>
    <n v="4"/>
    <x v="1"/>
    <x v="1"/>
    <x v="40"/>
    <x v="12"/>
    <n v="299.99"/>
    <n v="359.988"/>
    <n v="59.99799999999999"/>
    <n v="0"/>
    <n v="1199.96"/>
    <n v="1439.952"/>
    <x v="14"/>
    <x v="11"/>
    <x v="1"/>
  </r>
  <r>
    <d v="2022-12-31T00:00:00"/>
    <s v="PROD41"/>
    <n v="12"/>
    <x v="2"/>
    <x v="0"/>
    <x v="40"/>
    <x v="12"/>
    <n v="299.99"/>
    <n v="359.988"/>
    <n v="59.99799999999999"/>
    <n v="0"/>
    <n v="3599.88"/>
    <n v="4319.8559999999998"/>
    <x v="2"/>
    <x v="11"/>
    <x v="1"/>
  </r>
  <r>
    <d v="2021-01-12T00:00:00"/>
    <s v="PROD42"/>
    <n v="10"/>
    <x v="2"/>
    <x v="1"/>
    <x v="41"/>
    <x v="12"/>
    <n v="499.99"/>
    <n v="599.98800000000006"/>
    <n v="99.998000000000047"/>
    <n v="0"/>
    <n v="4999.8999999999996"/>
    <n v="5999.880000000001"/>
    <x v="27"/>
    <x v="0"/>
    <x v="0"/>
  </r>
  <r>
    <d v="2021-01-18T00:00:00"/>
    <s v="PROD42"/>
    <n v="13"/>
    <x v="1"/>
    <x v="0"/>
    <x v="41"/>
    <x v="12"/>
    <n v="499.99"/>
    <n v="599.98800000000006"/>
    <n v="99.998000000000047"/>
    <n v="0"/>
    <n v="6499.87"/>
    <n v="7799.844000000001"/>
    <x v="5"/>
    <x v="0"/>
    <x v="0"/>
  </r>
  <r>
    <d v="2021-01-25T00:00:00"/>
    <s v="PROD42"/>
    <n v="6"/>
    <x v="1"/>
    <x v="1"/>
    <x v="41"/>
    <x v="12"/>
    <n v="499.99"/>
    <n v="599.98800000000006"/>
    <n v="99.998000000000047"/>
    <n v="0"/>
    <n v="2999.94"/>
    <n v="3599.9280000000003"/>
    <x v="7"/>
    <x v="0"/>
    <x v="0"/>
  </r>
  <r>
    <d v="2021-03-19T00:00:00"/>
    <s v="PROD42"/>
    <n v="9"/>
    <x v="2"/>
    <x v="1"/>
    <x v="41"/>
    <x v="12"/>
    <n v="499.99"/>
    <n v="599.98800000000006"/>
    <n v="99.998000000000047"/>
    <n v="0"/>
    <n v="4499.91"/>
    <n v="5399.8920000000007"/>
    <x v="28"/>
    <x v="4"/>
    <x v="0"/>
  </r>
  <r>
    <d v="2021-04-04T00:00:00"/>
    <s v="PROD42"/>
    <n v="4"/>
    <x v="1"/>
    <x v="1"/>
    <x v="41"/>
    <x v="12"/>
    <n v="499.99"/>
    <n v="599.98800000000006"/>
    <n v="99.998000000000047"/>
    <n v="0"/>
    <n v="1999.96"/>
    <n v="2399.9520000000002"/>
    <x v="19"/>
    <x v="5"/>
    <x v="0"/>
  </r>
  <r>
    <d v="2021-04-23T00:00:00"/>
    <s v="PROD42"/>
    <n v="10"/>
    <x v="1"/>
    <x v="0"/>
    <x v="41"/>
    <x v="12"/>
    <n v="499.99"/>
    <n v="599.98800000000006"/>
    <n v="99.998000000000047"/>
    <n v="0"/>
    <n v="4999.8999999999996"/>
    <n v="5999.880000000001"/>
    <x v="6"/>
    <x v="5"/>
    <x v="0"/>
  </r>
  <r>
    <d v="2021-05-03T00:00:00"/>
    <s v="PROD42"/>
    <n v="3"/>
    <x v="2"/>
    <x v="0"/>
    <x v="41"/>
    <x v="12"/>
    <n v="499.99"/>
    <n v="599.98800000000006"/>
    <n v="99.998000000000047"/>
    <n v="0"/>
    <n v="1499.97"/>
    <n v="1799.9640000000002"/>
    <x v="18"/>
    <x v="9"/>
    <x v="0"/>
  </r>
  <r>
    <d v="2021-05-23T00:00:00"/>
    <s v="PROD42"/>
    <n v="11"/>
    <x v="1"/>
    <x v="0"/>
    <x v="41"/>
    <x v="12"/>
    <n v="499.99"/>
    <n v="599.98800000000006"/>
    <n v="99.998000000000047"/>
    <n v="0"/>
    <n v="5499.89"/>
    <n v="6599.8680000000004"/>
    <x v="6"/>
    <x v="9"/>
    <x v="0"/>
  </r>
  <r>
    <d v="2021-09-15T00:00:00"/>
    <s v="PROD42"/>
    <n v="14"/>
    <x v="1"/>
    <x v="0"/>
    <x v="41"/>
    <x v="12"/>
    <n v="499.99"/>
    <n v="599.98800000000006"/>
    <n v="99.998000000000047"/>
    <n v="0"/>
    <n v="6999.8600000000006"/>
    <n v="8399.8320000000003"/>
    <x v="15"/>
    <x v="2"/>
    <x v="0"/>
  </r>
  <r>
    <d v="2021-09-21T00:00:00"/>
    <s v="PROD42"/>
    <n v="7"/>
    <x v="0"/>
    <x v="1"/>
    <x v="41"/>
    <x v="12"/>
    <n v="499.99"/>
    <n v="599.98800000000006"/>
    <n v="99.998000000000047"/>
    <n v="0"/>
    <n v="3499.9300000000003"/>
    <n v="4199.9160000000002"/>
    <x v="9"/>
    <x v="2"/>
    <x v="0"/>
  </r>
  <r>
    <d v="2021-11-11T00:00:00"/>
    <s v="PROD42"/>
    <n v="12"/>
    <x v="0"/>
    <x v="0"/>
    <x v="41"/>
    <x v="12"/>
    <n v="499.99"/>
    <n v="599.98800000000006"/>
    <n v="99.998000000000047"/>
    <n v="0"/>
    <n v="5999.88"/>
    <n v="7199.8560000000007"/>
    <x v="25"/>
    <x v="10"/>
    <x v="0"/>
  </r>
  <r>
    <d v="2021-12-18T00:00:00"/>
    <s v="PROD42"/>
    <n v="2"/>
    <x v="1"/>
    <x v="1"/>
    <x v="41"/>
    <x v="12"/>
    <n v="499.99"/>
    <n v="599.98800000000006"/>
    <n v="99.998000000000047"/>
    <n v="0"/>
    <n v="999.98"/>
    <n v="1199.9760000000001"/>
    <x v="5"/>
    <x v="11"/>
    <x v="0"/>
  </r>
  <r>
    <d v="2021-12-24T00:00:00"/>
    <s v="PROD42"/>
    <n v="8"/>
    <x v="0"/>
    <x v="0"/>
    <x v="41"/>
    <x v="12"/>
    <n v="499.99"/>
    <n v="599.98800000000006"/>
    <n v="99.998000000000047"/>
    <n v="0"/>
    <n v="3999.92"/>
    <n v="4799.9040000000005"/>
    <x v="22"/>
    <x v="11"/>
    <x v="0"/>
  </r>
  <r>
    <d v="2022-01-24T00:00:00"/>
    <s v="PROD42"/>
    <n v="15"/>
    <x v="2"/>
    <x v="0"/>
    <x v="41"/>
    <x v="12"/>
    <n v="499.99"/>
    <n v="599.98800000000006"/>
    <n v="99.998000000000047"/>
    <n v="0"/>
    <n v="7499.85"/>
    <n v="8999.8200000000015"/>
    <x v="22"/>
    <x v="0"/>
    <x v="1"/>
  </r>
  <r>
    <d v="2022-06-16T00:00:00"/>
    <s v="PROD42"/>
    <n v="15"/>
    <x v="2"/>
    <x v="1"/>
    <x v="41"/>
    <x v="12"/>
    <n v="499.99"/>
    <n v="599.98800000000006"/>
    <n v="99.998000000000047"/>
    <n v="0"/>
    <n v="7499.85"/>
    <n v="8999.8200000000015"/>
    <x v="29"/>
    <x v="6"/>
    <x v="1"/>
  </r>
  <r>
    <d v="2022-07-22T00:00:00"/>
    <s v="PROD42"/>
    <n v="6"/>
    <x v="1"/>
    <x v="1"/>
    <x v="41"/>
    <x v="12"/>
    <n v="499.99"/>
    <n v="599.98800000000006"/>
    <n v="99.998000000000047"/>
    <n v="0"/>
    <n v="2999.94"/>
    <n v="3599.9280000000003"/>
    <x v="30"/>
    <x v="8"/>
    <x v="1"/>
  </r>
  <r>
    <d v="2022-10-31T00:00:00"/>
    <s v="PROD42"/>
    <n v="8"/>
    <x v="1"/>
    <x v="0"/>
    <x v="41"/>
    <x v="12"/>
    <n v="499.99"/>
    <n v="599.98800000000006"/>
    <n v="99.998000000000047"/>
    <n v="0"/>
    <n v="3999.92"/>
    <n v="4799.9040000000005"/>
    <x v="2"/>
    <x v="3"/>
    <x v="1"/>
  </r>
  <r>
    <d v="2022-11-07T00:00:00"/>
    <s v="PROD42"/>
    <n v="13"/>
    <x v="2"/>
    <x v="1"/>
    <x v="41"/>
    <x v="12"/>
    <n v="499.99"/>
    <n v="599.98800000000006"/>
    <n v="99.998000000000047"/>
    <n v="0"/>
    <n v="6499.87"/>
    <n v="7799.844000000001"/>
    <x v="21"/>
    <x v="10"/>
    <x v="1"/>
  </r>
  <r>
    <d v="2022-12-30T00:00:00"/>
    <s v="PROD42"/>
    <n v="14"/>
    <x v="1"/>
    <x v="0"/>
    <x v="41"/>
    <x v="12"/>
    <n v="499.99"/>
    <n v="599.98800000000006"/>
    <n v="99.998000000000047"/>
    <n v="0"/>
    <n v="6999.8600000000006"/>
    <n v="8399.8320000000003"/>
    <x v="24"/>
    <x v="11"/>
    <x v="1"/>
  </r>
  <r>
    <d v="2021-02-05T00:00:00"/>
    <s v="PROD43"/>
    <n v="1"/>
    <x v="1"/>
    <x v="1"/>
    <x v="42"/>
    <x v="1"/>
    <n v="14.99"/>
    <n v="17.988"/>
    <n v="2.9979999999999993"/>
    <n v="0"/>
    <n v="14.99"/>
    <n v="17.988"/>
    <x v="17"/>
    <x v="7"/>
    <x v="0"/>
  </r>
  <r>
    <d v="2021-02-06T00:00:00"/>
    <s v="PROD43"/>
    <n v="1"/>
    <x v="1"/>
    <x v="1"/>
    <x v="42"/>
    <x v="1"/>
    <n v="14.99"/>
    <n v="17.988"/>
    <n v="2.9979999999999993"/>
    <n v="0"/>
    <n v="14.99"/>
    <n v="17.988"/>
    <x v="10"/>
    <x v="7"/>
    <x v="0"/>
  </r>
  <r>
    <d v="2021-07-21T00:00:00"/>
    <s v="PROD43"/>
    <n v="15"/>
    <x v="1"/>
    <x v="0"/>
    <x v="42"/>
    <x v="1"/>
    <n v="14.99"/>
    <n v="17.988"/>
    <n v="2.9979999999999993"/>
    <n v="0"/>
    <n v="224.85"/>
    <n v="269.82"/>
    <x v="9"/>
    <x v="8"/>
    <x v="0"/>
  </r>
  <r>
    <d v="2022-01-04T00:00:00"/>
    <s v="PROD43"/>
    <n v="8"/>
    <x v="1"/>
    <x v="0"/>
    <x v="42"/>
    <x v="1"/>
    <n v="14.99"/>
    <n v="17.988"/>
    <n v="2.9979999999999993"/>
    <n v="0"/>
    <n v="119.92"/>
    <n v="143.904"/>
    <x v="19"/>
    <x v="0"/>
    <x v="1"/>
  </r>
  <r>
    <d v="2022-07-03T00:00:00"/>
    <s v="PROD43"/>
    <n v="15"/>
    <x v="1"/>
    <x v="1"/>
    <x v="42"/>
    <x v="1"/>
    <n v="14.99"/>
    <n v="17.988"/>
    <n v="2.9979999999999993"/>
    <n v="0"/>
    <n v="224.85"/>
    <n v="269.82"/>
    <x v="18"/>
    <x v="8"/>
    <x v="1"/>
  </r>
  <r>
    <d v="2022-08-30T00:00:00"/>
    <s v="PROD43"/>
    <n v="5"/>
    <x v="1"/>
    <x v="1"/>
    <x v="42"/>
    <x v="1"/>
    <n v="14.99"/>
    <n v="17.988"/>
    <n v="2.9979999999999993"/>
    <n v="0"/>
    <n v="74.95"/>
    <n v="89.94"/>
    <x v="24"/>
    <x v="1"/>
    <x v="1"/>
  </r>
  <r>
    <d v="2022-09-23T00:00:00"/>
    <s v="PROD43"/>
    <n v="12"/>
    <x v="1"/>
    <x v="0"/>
    <x v="42"/>
    <x v="1"/>
    <n v="14.99"/>
    <n v="17.988"/>
    <n v="2.9979999999999993"/>
    <n v="0"/>
    <n v="179.88"/>
    <n v="215.85599999999999"/>
    <x v="6"/>
    <x v="2"/>
    <x v="1"/>
  </r>
  <r>
    <d v="2022-11-06T00:00:00"/>
    <s v="PROD43"/>
    <n v="13"/>
    <x v="2"/>
    <x v="0"/>
    <x v="42"/>
    <x v="1"/>
    <n v="14.99"/>
    <n v="17.988"/>
    <n v="2.9979999999999993"/>
    <n v="0"/>
    <n v="194.87"/>
    <n v="233.84399999999999"/>
    <x v="10"/>
    <x v="10"/>
    <x v="1"/>
  </r>
  <r>
    <d v="2021-01-18T00:00:00"/>
    <s v="PROD44"/>
    <n v="3"/>
    <x v="2"/>
    <x v="1"/>
    <x v="43"/>
    <x v="13"/>
    <n v="89.99"/>
    <n v="107.988"/>
    <n v="17.998000000000005"/>
    <n v="0"/>
    <n v="269.96999999999997"/>
    <n v="323.964"/>
    <x v="5"/>
    <x v="0"/>
    <x v="0"/>
  </r>
  <r>
    <d v="2021-03-09T00:00:00"/>
    <s v="PROD44"/>
    <n v="6"/>
    <x v="0"/>
    <x v="0"/>
    <x v="43"/>
    <x v="13"/>
    <n v="89.99"/>
    <n v="107.988"/>
    <n v="17.998000000000005"/>
    <n v="0"/>
    <n v="539.93999999999994"/>
    <n v="647.928"/>
    <x v="16"/>
    <x v="4"/>
    <x v="0"/>
  </r>
  <r>
    <d v="2021-08-01T00:00:00"/>
    <s v="PROD44"/>
    <n v="11"/>
    <x v="1"/>
    <x v="1"/>
    <x v="43"/>
    <x v="13"/>
    <n v="89.99"/>
    <n v="107.988"/>
    <n v="17.998000000000005"/>
    <n v="0"/>
    <n v="989.89"/>
    <n v="1187.8679999999999"/>
    <x v="8"/>
    <x v="1"/>
    <x v="0"/>
  </r>
  <r>
    <d v="2021-08-10T00:00:00"/>
    <s v="PROD44"/>
    <n v="6"/>
    <x v="1"/>
    <x v="1"/>
    <x v="43"/>
    <x v="13"/>
    <n v="89.99"/>
    <n v="107.988"/>
    <n v="17.998000000000005"/>
    <n v="0"/>
    <n v="539.93999999999994"/>
    <n v="647.928"/>
    <x v="3"/>
    <x v="1"/>
    <x v="0"/>
  </r>
  <r>
    <d v="2021-09-10T00:00:00"/>
    <s v="PROD44"/>
    <n v="6"/>
    <x v="1"/>
    <x v="0"/>
    <x v="43"/>
    <x v="13"/>
    <n v="89.99"/>
    <n v="107.988"/>
    <n v="17.998000000000005"/>
    <n v="0"/>
    <n v="539.93999999999994"/>
    <n v="647.928"/>
    <x v="3"/>
    <x v="2"/>
    <x v="0"/>
  </r>
  <r>
    <d v="2021-10-26T00:00:00"/>
    <s v="PROD44"/>
    <n v="6"/>
    <x v="0"/>
    <x v="1"/>
    <x v="43"/>
    <x v="13"/>
    <n v="89.99"/>
    <n v="107.988"/>
    <n v="17.998000000000005"/>
    <n v="0"/>
    <n v="539.93999999999994"/>
    <n v="647.928"/>
    <x v="13"/>
    <x v="3"/>
    <x v="0"/>
  </r>
  <r>
    <d v="2021-12-14T00:00:00"/>
    <s v="PROD44"/>
    <n v="4"/>
    <x v="1"/>
    <x v="0"/>
    <x v="43"/>
    <x v="13"/>
    <n v="89.99"/>
    <n v="107.988"/>
    <n v="17.998000000000005"/>
    <n v="0"/>
    <n v="359.96"/>
    <n v="431.952"/>
    <x v="14"/>
    <x v="11"/>
    <x v="0"/>
  </r>
  <r>
    <d v="2022-03-09T00:00:00"/>
    <s v="PROD44"/>
    <n v="3"/>
    <x v="1"/>
    <x v="0"/>
    <x v="43"/>
    <x v="13"/>
    <n v="89.99"/>
    <n v="107.988"/>
    <n v="17.998000000000005"/>
    <n v="0"/>
    <n v="269.96999999999997"/>
    <n v="323.964"/>
    <x v="16"/>
    <x v="4"/>
    <x v="1"/>
  </r>
  <r>
    <d v="2022-04-24T00:00:00"/>
    <s v="PROD44"/>
    <n v="4"/>
    <x v="1"/>
    <x v="0"/>
    <x v="43"/>
    <x v="13"/>
    <n v="89.99"/>
    <n v="107.988"/>
    <n v="17.998000000000005"/>
    <n v="0"/>
    <n v="359.96"/>
    <n v="431.952"/>
    <x v="22"/>
    <x v="5"/>
    <x v="1"/>
  </r>
  <r>
    <d v="2022-05-22T00:00:00"/>
    <s v="PROD44"/>
    <n v="12"/>
    <x v="1"/>
    <x v="0"/>
    <x v="43"/>
    <x v="13"/>
    <n v="89.99"/>
    <n v="107.988"/>
    <n v="17.998000000000005"/>
    <n v="0"/>
    <n v="1079.8799999999999"/>
    <n v="1295.856"/>
    <x v="30"/>
    <x v="9"/>
    <x v="1"/>
  </r>
  <r>
    <d v="2022-05-30T00:00:00"/>
    <s v="PROD44"/>
    <n v="4"/>
    <x v="0"/>
    <x v="1"/>
    <x v="43"/>
    <x v="13"/>
    <n v="89.99"/>
    <n v="107.988"/>
    <n v="17.998000000000005"/>
    <n v="0"/>
    <n v="359.96"/>
    <n v="431.952"/>
    <x v="24"/>
    <x v="9"/>
    <x v="1"/>
  </r>
  <r>
    <d v="2022-07-25T00:00:00"/>
    <s v="PROD44"/>
    <n v="12"/>
    <x v="1"/>
    <x v="1"/>
    <x v="43"/>
    <x v="13"/>
    <n v="89.99"/>
    <n v="107.988"/>
    <n v="17.998000000000005"/>
    <n v="0"/>
    <n v="1079.8799999999999"/>
    <n v="1295.856"/>
    <x v="7"/>
    <x v="8"/>
    <x v="1"/>
  </r>
  <r>
    <d v="2022-08-23T00:00:00"/>
    <s v="PROD44"/>
    <n v="14"/>
    <x v="1"/>
    <x v="1"/>
    <x v="43"/>
    <x v="13"/>
    <n v="89.99"/>
    <n v="107.988"/>
    <n v="17.998000000000005"/>
    <n v="0"/>
    <n v="1259.8599999999999"/>
    <n v="1511.8319999999999"/>
    <x v="6"/>
    <x v="1"/>
    <x v="1"/>
  </r>
  <r>
    <d v="2022-09-27T00:00:00"/>
    <s v="PROD44"/>
    <n v="3"/>
    <x v="0"/>
    <x v="1"/>
    <x v="43"/>
    <x v="13"/>
    <n v="89.99"/>
    <n v="107.988"/>
    <n v="17.998000000000005"/>
    <n v="0"/>
    <n v="269.96999999999997"/>
    <n v="323.964"/>
    <x v="0"/>
    <x v="2"/>
    <x v="1"/>
  </r>
  <r>
    <d v="2022-10-11T00:00:00"/>
    <s v="PROD44"/>
    <n v="10"/>
    <x v="1"/>
    <x v="0"/>
    <x v="43"/>
    <x v="13"/>
    <n v="89.99"/>
    <n v="107.988"/>
    <n v="17.998000000000005"/>
    <n v="0"/>
    <n v="899.9"/>
    <n v="1079.8800000000001"/>
    <x v="25"/>
    <x v="3"/>
    <x v="1"/>
  </r>
  <r>
    <d v="2022-10-15T00:00:00"/>
    <s v="PROD44"/>
    <n v="10"/>
    <x v="1"/>
    <x v="1"/>
    <x v="43"/>
    <x v="13"/>
    <n v="89.99"/>
    <n v="107.988"/>
    <n v="17.998000000000005"/>
    <n v="0"/>
    <n v="899.9"/>
    <n v="1079.8800000000001"/>
    <x v="15"/>
    <x v="3"/>
    <x v="1"/>
  </r>
  <r>
    <d v="2022-12-07T00:00:00"/>
    <s v="PROD44"/>
    <n v="12"/>
    <x v="1"/>
    <x v="1"/>
    <x v="43"/>
    <x v="13"/>
    <n v="89.99"/>
    <n v="107.988"/>
    <n v="17.998000000000005"/>
    <n v="0"/>
    <n v="1079.8799999999999"/>
    <n v="1295.856"/>
    <x v="21"/>
    <x v="11"/>
    <x v="1"/>
  </r>
  <r>
    <d v="2022-12-19T00:00:00"/>
    <s v="PROD44"/>
    <n v="14"/>
    <x v="1"/>
    <x v="1"/>
    <x v="43"/>
    <x v="13"/>
    <n v="89.99"/>
    <n v="107.988"/>
    <n v="17.998000000000005"/>
    <n v="0"/>
    <n v="1259.8599999999999"/>
    <n v="1511.8319999999999"/>
    <x v="28"/>
    <x v="11"/>
    <x v="1"/>
  </r>
  <r>
    <d v="2021-04-24T00:00:00"/>
    <s v="PROD45"/>
    <n v="2"/>
    <x v="2"/>
    <x v="0"/>
    <x v="44"/>
    <x v="10"/>
    <n v="24.99"/>
    <n v="29.988"/>
    <n v="4.9980000000000011"/>
    <n v="0"/>
    <n v="49.98"/>
    <n v="59.975999999999999"/>
    <x v="22"/>
    <x v="5"/>
    <x v="0"/>
  </r>
  <r>
    <d v="2021-04-16T00:00:00"/>
    <s v="PROD46"/>
    <n v="15"/>
    <x v="1"/>
    <x v="1"/>
    <x v="45"/>
    <x v="4"/>
    <n v="79.989999999999995"/>
    <n v="95.988"/>
    <n v="15.998000000000005"/>
    <n v="0"/>
    <n v="1199.8499999999999"/>
    <n v="1439.82"/>
    <x v="29"/>
    <x v="5"/>
    <x v="0"/>
  </r>
  <r>
    <d v="2021-04-23T00:00:00"/>
    <s v="PROD47"/>
    <n v="6"/>
    <x v="1"/>
    <x v="0"/>
    <x v="46"/>
    <x v="0"/>
    <n v="29.99"/>
    <n v="35.988"/>
    <n v="5.9980000000000011"/>
    <n v="0"/>
    <n v="179.94"/>
    <n v="215.928"/>
    <x v="6"/>
    <x v="5"/>
    <x v="0"/>
  </r>
  <r>
    <d v="2021-04-12T00:00:00"/>
    <s v="PROD48"/>
    <n v="13"/>
    <x v="1"/>
    <x v="1"/>
    <x v="47"/>
    <x v="9"/>
    <n v="99.99"/>
    <n v="119.988"/>
    <n v="19.998000000000005"/>
    <n v="0"/>
    <n v="1299.8699999999999"/>
    <n v="1559.8440000000001"/>
    <x v="27"/>
    <x v="5"/>
    <x v="0"/>
  </r>
  <r>
    <d v="2021-04-18T00:00:00"/>
    <s v="PROD49"/>
    <n v="9"/>
    <x v="0"/>
    <x v="0"/>
    <x v="48"/>
    <x v="9"/>
    <n v="69.989999999999995"/>
    <n v="83.988"/>
    <n v="13.998000000000005"/>
    <n v="0"/>
    <n v="629.91"/>
    <n v="755.89200000000005"/>
    <x v="5"/>
    <x v="5"/>
    <x v="0"/>
  </r>
  <r>
    <d v="2021-04-12T00:00:00"/>
    <s v="PROD50"/>
    <n v="9"/>
    <x v="1"/>
    <x v="0"/>
    <x v="49"/>
    <x v="10"/>
    <n v="39.99"/>
    <n v="47.988"/>
    <n v="7.9979999999999976"/>
    <n v="0"/>
    <n v="359.91"/>
    <n v="431.892"/>
    <x v="27"/>
    <x v="5"/>
    <x v="0"/>
  </r>
  <r>
    <d v="2021-04-12T00:00:00"/>
    <s v="PROD51"/>
    <n v="3"/>
    <x v="1"/>
    <x v="1"/>
    <x v="50"/>
    <x v="0"/>
    <n v="69.989999999999995"/>
    <n v="83.988"/>
    <n v="13.998000000000005"/>
    <n v="0"/>
    <n v="209.96999999999997"/>
    <n v="251.964"/>
    <x v="27"/>
    <x v="5"/>
    <x v="0"/>
  </r>
  <r>
    <d v="2021-03-30T00:00:00"/>
    <s v="PROD52"/>
    <n v="1"/>
    <x v="2"/>
    <x v="1"/>
    <x v="51"/>
    <x v="14"/>
    <n v="149.99"/>
    <n v="179.988"/>
    <n v="29.99799999999999"/>
    <n v="0"/>
    <n v="149.99"/>
    <n v="179.988"/>
    <x v="24"/>
    <x v="4"/>
    <x v="0"/>
  </r>
  <r>
    <d v="2021-04-09T00:00:00"/>
    <s v="PROD53"/>
    <n v="3"/>
    <x v="2"/>
    <x v="0"/>
    <x v="52"/>
    <x v="1"/>
    <n v="29.99"/>
    <n v="35.988"/>
    <n v="5.9980000000000011"/>
    <n v="0"/>
    <n v="89.97"/>
    <n v="107.964"/>
    <x v="16"/>
    <x v="5"/>
    <x v="0"/>
  </r>
  <r>
    <d v="2021-03-27T00:00:00"/>
    <s v="PROD54"/>
    <n v="3"/>
    <x v="1"/>
    <x v="0"/>
    <x v="53"/>
    <x v="2"/>
    <n v="499.99"/>
    <n v="599.98800000000006"/>
    <n v="99.998000000000047"/>
    <n v="0"/>
    <n v="1499.97"/>
    <n v="1799.9640000000002"/>
    <x v="0"/>
    <x v="4"/>
    <x v="0"/>
  </r>
  <r>
    <d v="2021-04-05T00:00:00"/>
    <s v="PROD55"/>
    <n v="15"/>
    <x v="2"/>
    <x v="0"/>
    <x v="54"/>
    <x v="0"/>
    <n v="129.99"/>
    <n v="155.988"/>
    <n v="25.99799999999999"/>
    <n v="0"/>
    <n v="1949.8500000000001"/>
    <n v="2339.8200000000002"/>
    <x v="17"/>
    <x v="5"/>
    <x v="0"/>
  </r>
  <r>
    <d v="2021-03-26T00:00:00"/>
    <s v="PROD56"/>
    <n v="9"/>
    <x v="1"/>
    <x v="0"/>
    <x v="55"/>
    <x v="15"/>
    <n v="39.99"/>
    <n v="47.988"/>
    <n v="7.9979999999999976"/>
    <n v="0"/>
    <n v="359.91"/>
    <n v="431.892"/>
    <x v="13"/>
    <x v="4"/>
    <x v="0"/>
  </r>
  <r>
    <d v="2021-03-26T00:00:00"/>
    <s v="PROD57"/>
    <n v="4"/>
    <x v="1"/>
    <x v="1"/>
    <x v="56"/>
    <x v="10"/>
    <n v="79.989999999999995"/>
    <n v="95.988"/>
    <n v="15.998000000000005"/>
    <n v="0"/>
    <n v="319.95999999999998"/>
    <n v="383.952"/>
    <x v="13"/>
    <x v="4"/>
    <x v="0"/>
  </r>
  <r>
    <d v="2021-03-22T00:00:00"/>
    <s v="PROD58"/>
    <n v="4"/>
    <x v="2"/>
    <x v="0"/>
    <x v="57"/>
    <x v="16"/>
    <n v="29.99"/>
    <n v="35.988"/>
    <n v="5.9980000000000011"/>
    <n v="0"/>
    <n v="119.96"/>
    <n v="143.952"/>
    <x v="30"/>
    <x v="4"/>
    <x v="0"/>
  </r>
  <r>
    <d v="2021-03-25T00:00:00"/>
    <s v="PROD59"/>
    <n v="8"/>
    <x v="1"/>
    <x v="1"/>
    <x v="58"/>
    <x v="0"/>
    <n v="59.99"/>
    <n v="71.988"/>
    <n v="11.997999999999998"/>
    <n v="0"/>
    <n v="479.92"/>
    <n v="575.904"/>
    <x v="7"/>
    <x v="4"/>
    <x v="0"/>
  </r>
  <r>
    <d v="2021-03-21T00:00:00"/>
    <s v="PROD60"/>
    <n v="13"/>
    <x v="2"/>
    <x v="0"/>
    <x v="59"/>
    <x v="0"/>
    <n v="79.989999999999995"/>
    <n v="95.988"/>
    <n v="15.998000000000005"/>
    <n v="0"/>
    <n v="1039.8699999999999"/>
    <n v="1247.8440000000001"/>
    <x v="9"/>
    <x v="4"/>
    <x v="0"/>
  </r>
  <r>
    <d v="2021-02-04T00:00:00"/>
    <s v="PROD61"/>
    <n v="4"/>
    <x v="2"/>
    <x v="0"/>
    <x v="60"/>
    <x v="0"/>
    <n v="349.99"/>
    <n v="419.988"/>
    <n v="69.99799999999999"/>
    <n v="0"/>
    <n v="1399.96"/>
    <n v="1679.952"/>
    <x v="19"/>
    <x v="7"/>
    <x v="0"/>
  </r>
  <r>
    <d v="2021-02-03T00:00:00"/>
    <s v="PROD62"/>
    <n v="13"/>
    <x v="1"/>
    <x v="0"/>
    <x v="61"/>
    <x v="17"/>
    <n v="19.989999999999998"/>
    <n v="23.988"/>
    <n v="3.9980000000000011"/>
    <n v="0"/>
    <n v="259.87"/>
    <n v="311.84399999999999"/>
    <x v="18"/>
    <x v="7"/>
    <x v="0"/>
  </r>
  <r>
    <d v="2021-02-03T00:00:00"/>
    <s v="PROD63"/>
    <n v="2"/>
    <x v="0"/>
    <x v="1"/>
    <x v="62"/>
    <x v="18"/>
    <n v="89.99"/>
    <n v="107.988"/>
    <n v="17.998000000000005"/>
    <n v="0"/>
    <n v="179.98"/>
    <n v="215.976"/>
    <x v="18"/>
    <x v="7"/>
    <x v="0"/>
  </r>
  <r>
    <d v="2021-01-28T00:00:00"/>
    <s v="PROD64"/>
    <n v="10"/>
    <x v="2"/>
    <x v="1"/>
    <x v="63"/>
    <x v="2"/>
    <n v="29.99"/>
    <n v="35.988"/>
    <n v="5.9980000000000011"/>
    <n v="0"/>
    <n v="299.89999999999998"/>
    <n v="359.88"/>
    <x v="20"/>
    <x v="0"/>
    <x v="0"/>
  </r>
  <r>
    <d v="2021-01-28T00:00:00"/>
    <s v="PROD65"/>
    <n v="2"/>
    <x v="1"/>
    <x v="1"/>
    <x v="64"/>
    <x v="0"/>
    <n v="119.99"/>
    <n v="143.988"/>
    <n v="23.998000000000005"/>
    <n v="0"/>
    <n v="239.98"/>
    <n v="287.976"/>
    <x v="20"/>
    <x v="0"/>
    <x v="0"/>
  </r>
  <r>
    <d v="2021-01-26T00:00:00"/>
    <s v="PROD66"/>
    <n v="7"/>
    <x v="2"/>
    <x v="1"/>
    <x v="65"/>
    <x v="6"/>
    <n v="14.99"/>
    <n v="17.988"/>
    <n v="2.9979999999999993"/>
    <n v="0"/>
    <n v="104.93"/>
    <n v="125.916"/>
    <x v="13"/>
    <x v="0"/>
    <x v="0"/>
  </r>
  <r>
    <d v="2021-01-26T00:00:00"/>
    <s v="PROD67"/>
    <n v="7"/>
    <x v="2"/>
    <x v="0"/>
    <x v="66"/>
    <x v="13"/>
    <n v="39.99"/>
    <n v="47.988"/>
    <n v="7.9979999999999976"/>
    <n v="0"/>
    <n v="279.93"/>
    <n v="335.916"/>
    <x v="13"/>
    <x v="0"/>
    <x v="0"/>
  </r>
  <r>
    <d v="2021-12-27T00:00:00"/>
    <s v="PROD68"/>
    <n v="14"/>
    <x v="1"/>
    <x v="1"/>
    <x v="67"/>
    <x v="2"/>
    <n v="199.99"/>
    <n v="239.988"/>
    <n v="39.99799999999999"/>
    <n v="0"/>
    <n v="2799.86"/>
    <n v="3359.8319999999999"/>
    <x v="0"/>
    <x v="11"/>
    <x v="0"/>
  </r>
  <r>
    <d v="2021-12-07T00:00:00"/>
    <s v="PROD69"/>
    <n v="8"/>
    <x v="1"/>
    <x v="0"/>
    <x v="68"/>
    <x v="7"/>
    <n v="89.99"/>
    <n v="107.988"/>
    <n v="17.998000000000005"/>
    <n v="0"/>
    <n v="719.92"/>
    <n v="863.904"/>
    <x v="21"/>
    <x v="11"/>
    <x v="0"/>
  </r>
  <r>
    <d v="2021-01-11T00:00:00"/>
    <s v="PROD70"/>
    <n v="4"/>
    <x v="1"/>
    <x v="0"/>
    <x v="69"/>
    <x v="4"/>
    <n v="59.99"/>
    <n v="71.988"/>
    <n v="11.997999999999998"/>
    <n v="0"/>
    <n v="239.96"/>
    <n v="287.952"/>
    <x v="25"/>
    <x v="0"/>
    <x v="0"/>
  </r>
  <r>
    <d v="2021-01-26T00:00:00"/>
    <s v="PROD71"/>
    <n v="9"/>
    <x v="0"/>
    <x v="1"/>
    <x v="70"/>
    <x v="0"/>
    <n v="49.99"/>
    <n v="59.988"/>
    <n v="9.9979999999999976"/>
    <n v="0"/>
    <n v="449.91"/>
    <n v="539.89200000000005"/>
    <x v="13"/>
    <x v="0"/>
    <x v="0"/>
  </r>
  <r>
    <d v="2021-03-26T00:00:00"/>
    <s v="PROD72"/>
    <n v="1"/>
    <x v="1"/>
    <x v="1"/>
    <x v="71"/>
    <x v="0"/>
    <n v="129.99"/>
    <n v="155.988"/>
    <n v="25.99799999999999"/>
    <n v="0"/>
    <n v="129.99"/>
    <n v="155.988"/>
    <x v="13"/>
    <x v="4"/>
    <x v="0"/>
  </r>
  <r>
    <d v="2021-06-11T00:00:00"/>
    <s v="PROD72"/>
    <n v="12"/>
    <x v="0"/>
    <x v="1"/>
    <x v="71"/>
    <x v="0"/>
    <n v="129.99"/>
    <n v="155.988"/>
    <n v="25.99799999999999"/>
    <n v="0"/>
    <n v="1559.88"/>
    <n v="1871.856"/>
    <x v="25"/>
    <x v="6"/>
    <x v="0"/>
  </r>
  <r>
    <d v="2021-01-11T00:00:00"/>
    <s v="PROD73"/>
    <n v="3"/>
    <x v="1"/>
    <x v="1"/>
    <x v="72"/>
    <x v="16"/>
    <n v="49.99"/>
    <n v="59.988"/>
    <n v="9.9979999999999976"/>
    <n v="0"/>
    <n v="149.97"/>
    <n v="179.964"/>
    <x v="25"/>
    <x v="0"/>
    <x v="0"/>
  </r>
  <r>
    <d v="2021-01-20T00:00:00"/>
    <s v="PROD74"/>
    <n v="4"/>
    <x v="1"/>
    <x v="1"/>
    <x v="73"/>
    <x v="4"/>
    <n v="19.989999999999998"/>
    <n v="23.988"/>
    <n v="3.9980000000000011"/>
    <n v="0"/>
    <n v="79.959999999999994"/>
    <n v="95.951999999999998"/>
    <x v="12"/>
    <x v="0"/>
    <x v="0"/>
  </r>
  <r>
    <d v="2021-01-01T00:00:00"/>
    <s v="PROD75"/>
    <n v="9"/>
    <x v="0"/>
    <x v="0"/>
    <x v="74"/>
    <x v="10"/>
    <n v="69.989999999999995"/>
    <n v="83.988"/>
    <n v="13.998000000000005"/>
    <n v="0"/>
    <n v="629.91"/>
    <n v="755.89200000000005"/>
    <x v="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0CC4E8-B911-F742-B2B8-8F0C7A948195}"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H1:AI4" firstHeaderRow="1" firstDataRow="1" firstDataCol="1"/>
  <pivotFields count="16">
    <pivotField numFmtId="14" showAll="0"/>
    <pivotField showAll="0"/>
    <pivotField showAll="0"/>
    <pivotField axis="axisRow"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SellOrderTotal" fld="12" baseField="0" baseItem="0" numFmtId="44"/>
  </dataFields>
  <formats count="1">
    <format dxfId="0">
      <pivotArea outline="0" collapsedLevelsAreSubtotals="1" fieldPosition="0"/>
    </format>
  </formats>
  <chartFormats count="4">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3" count="1" selected="0">
            <x v="0"/>
          </reference>
        </references>
      </pivotArea>
    </chartFormat>
    <chartFormat chart="5" format="18">
      <pivotArea type="data" outline="0" fieldPosition="0">
        <references count="2">
          <reference field="4294967294" count="1" selected="0">
            <x v="0"/>
          </reference>
          <reference field="3" count="1" selected="0">
            <x v="1"/>
          </reference>
        </references>
      </pivotArea>
    </chartFormat>
    <chartFormat chart="5"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4A2521-94BA-3547-98A9-D2D8010DD531}"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K1:AL3" firstHeaderRow="1" firstDataRow="1" firstDataCol="1"/>
  <pivotFields count="16">
    <pivotField numFmtId="14" showAll="0"/>
    <pivotField showAll="0"/>
    <pivotField showAll="0"/>
    <pivotField showAll="0">
      <items count="4">
        <item x="1"/>
        <item x="2"/>
        <item x="0"/>
        <item t="default"/>
      </items>
    </pivotField>
    <pivotField axis="axisRow"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SellOrderTotal" fld="12" baseField="0" baseItem="0" numFmtId="44"/>
  </dataFields>
  <formats count="1">
    <format dxfId="1">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F13197-D5D7-E14A-9593-F5BF7BF434B8}"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B1:AC20"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axis="axisRow" showAll="0">
      <items count="20">
        <item x="16"/>
        <item x="11"/>
        <item x="15"/>
        <item x="5"/>
        <item x="0"/>
        <item x="9"/>
        <item x="14"/>
        <item x="6"/>
        <item x="1"/>
        <item x="12"/>
        <item x="3"/>
        <item x="17"/>
        <item x="10"/>
        <item x="18"/>
        <item x="7"/>
        <item x="2"/>
        <item x="13"/>
        <item x="8"/>
        <item x="4"/>
        <item t="default"/>
      </items>
    </pivotField>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6"/>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SellOrderTotal" fld="12" baseField="0" baseItem="0" numFmtId="4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C9344-BF40-104B-921E-4364FC279C85}"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B32"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axis="axisRow" showAll="0">
      <items count="32">
        <item x="8"/>
        <item x="1"/>
        <item x="18"/>
        <item x="19"/>
        <item x="17"/>
        <item x="10"/>
        <item x="21"/>
        <item x="11"/>
        <item x="16"/>
        <item x="3"/>
        <item x="25"/>
        <item x="27"/>
        <item x="4"/>
        <item x="14"/>
        <item x="15"/>
        <item x="29"/>
        <item x="23"/>
        <item x="5"/>
        <item x="28"/>
        <item x="12"/>
        <item x="9"/>
        <item x="30"/>
        <item x="6"/>
        <item x="22"/>
        <item x="7"/>
        <item x="13"/>
        <item x="0"/>
        <item x="20"/>
        <item x="26"/>
        <item x="24"/>
        <item x="2"/>
        <item t="default"/>
      </items>
    </pivotField>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SellOrderTotal" fld="12" baseField="0" baseItem="0" numFmtId="44"/>
  </dataFields>
  <formats count="2">
    <format dxfId="4">
      <pivotArea collapsedLevelsAreSubtotals="1" fieldPosition="0">
        <references count="1">
          <reference field="13" count="1">
            <x v="0"/>
          </reference>
        </references>
      </pivotArea>
    </format>
    <format dxfId="3">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AAACD0-17DD-924F-B4AD-BD653180BF6E}"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dataField="1"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BuyOrderTotal" fld="11" baseField="0" baseItem="0"/>
    <dataField name="Sum of SellOrderTotal"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24DC44-0F26-1945-9DF8-8DFD14238F43}" name="PivotTable2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76" firstHeaderRow="0" firstDataRow="1" firstDataCol="1"/>
  <pivotFields count="16">
    <pivotField numFmtId="14" showAll="0"/>
    <pivotField showAll="0"/>
    <pivotField dataField="1" showAll="0"/>
    <pivotField showAll="0">
      <items count="4">
        <item x="1"/>
        <item x="2"/>
        <item x="0"/>
        <item t="default"/>
      </items>
    </pivotField>
    <pivotField showAll="0">
      <items count="3">
        <item x="1"/>
        <item x="0"/>
        <item t="default"/>
      </items>
    </pivotField>
    <pivotField axis="axisRow" showAll="0">
      <items count="76">
        <item x="29"/>
        <item x="15"/>
        <item x="10"/>
        <item x="63"/>
        <item x="21"/>
        <item x="70"/>
        <item x="3"/>
        <item x="17"/>
        <item x="28"/>
        <item x="57"/>
        <item x="38"/>
        <item x="6"/>
        <item x="42"/>
        <item x="20"/>
        <item x="51"/>
        <item x="30"/>
        <item x="13"/>
        <item x="61"/>
        <item x="34"/>
        <item x="41"/>
        <item x="40"/>
        <item x="52"/>
        <item x="18"/>
        <item x="62"/>
        <item x="12"/>
        <item x="44"/>
        <item x="36"/>
        <item x="67"/>
        <item x="55"/>
        <item x="16"/>
        <item x="2"/>
        <item x="35"/>
        <item x="23"/>
        <item x="68"/>
        <item x="60"/>
        <item x="65"/>
        <item x="64"/>
        <item x="1"/>
        <item x="32"/>
        <item x="19"/>
        <item x="8"/>
        <item x="53"/>
        <item x="14"/>
        <item x="74"/>
        <item x="39"/>
        <item x="37"/>
        <item x="56"/>
        <item x="46"/>
        <item x="43"/>
        <item x="27"/>
        <item x="72"/>
        <item x="9"/>
        <item x="22"/>
        <item x="59"/>
        <item x="49"/>
        <item x="26"/>
        <item x="0"/>
        <item x="54"/>
        <item x="48"/>
        <item x="5"/>
        <item x="45"/>
        <item x="31"/>
        <item x="33"/>
        <item x="24"/>
        <item x="7"/>
        <item x="66"/>
        <item x="69"/>
        <item x="73"/>
        <item x="50"/>
        <item x="25"/>
        <item x="4"/>
        <item x="71"/>
        <item x="58"/>
        <item x="47"/>
        <item x="11"/>
        <item t="default"/>
      </items>
    </pivotField>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5"/>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rowItems>
  <colFields count="1">
    <field x="-2"/>
  </colFields>
  <colItems count="2">
    <i>
      <x/>
    </i>
    <i i="1">
      <x v="1"/>
    </i>
  </colItems>
  <dataFields count="2">
    <dataField name="Sum of SellOrderTotal" fld="12" baseField="0" baseItem="0" numFmtId="44"/>
    <dataField name="Sum of SaleQuantity" fld="2" baseField="0" baseItem="0"/>
  </dataFields>
  <formats count="2">
    <format dxfId="6">
      <pivotArea collapsedLevelsAreSubtotals="1" fieldPosition="0">
        <references count="2">
          <reference field="4294967294" count="1" selected="0">
            <x v="0"/>
          </reference>
          <reference field="5" count="1">
            <x v="0"/>
          </reference>
        </references>
      </pivotArea>
    </format>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539576-AA9B-5843-9CC0-65B7BA1DC70D}"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dataField="1" numFmtId="44" showAll="0"/>
    <pivotField dataField="1" numFmtId="44" showAll="0"/>
    <pivotField showAll="0"/>
    <pivotField axis="axisRow" showAll="0">
      <items count="13">
        <item x="0"/>
        <item x="7"/>
        <item x="4"/>
        <item x="5"/>
        <item x="9"/>
        <item x="6"/>
        <item x="8"/>
        <item x="1"/>
        <item x="2"/>
        <item x="3"/>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BuyOrderTotal" fld="11" baseField="0" baseItem="0"/>
    <dataField name="Sum of SellOrderTotal"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DA069E4-1563-304C-9A8C-3490669EB978}" sourceName="Sale Type">
  <pivotTables>
    <pivotTable tabId="5" name="Daily"/>
    <pivotTable tabId="5" name="CategoryWise"/>
    <pivotTable tabId="5" name="Monthly"/>
    <pivotTable tabId="5" name="PaymentMode"/>
    <pivotTable tabId="5" name="TotalSales"/>
    <pivotTable tabId="5" name="PivotTable26"/>
  </pivotTables>
  <data>
    <tabular pivotCacheId="69110821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ADF6F77-D91F-8241-8A47-D66F0B3E4A45}" sourceName="Payment Mode">
  <pivotTables>
    <pivotTable tabId="5" name="Daily"/>
    <pivotTable tabId="5" name="CategoryWise"/>
    <pivotTable tabId="5" name="Monthly"/>
    <pivotTable tabId="5" name="PivotTable26"/>
    <pivotTable tabId="5" name="SalesType"/>
    <pivotTable tabId="5" name="TotalSales"/>
  </pivotTables>
  <data>
    <tabular pivotCacheId="69110821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CFCBA1E-5597-044A-BBD4-0FA3E2A09215}" sourceName="Year">
  <pivotTables>
    <pivotTable tabId="5" name="Daily"/>
    <pivotTable tabId="5" name="CategoryWise"/>
    <pivotTable tabId="5" name="Monthly"/>
    <pivotTable tabId="5" name="PaymentMode"/>
    <pivotTable tabId="5" name="PivotTable26"/>
    <pivotTable tabId="5" name="SalesType"/>
    <pivotTable tabId="5" name="TotalSales"/>
  </pivotTables>
  <data>
    <tabular pivotCacheId="69110821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77DF8AF-136B-EF47-AA23-210FDB891577}" sourceName="Month">
  <pivotTables>
    <pivotTable tabId="5" name="Daily"/>
    <pivotTable tabId="5" name="CategoryWise"/>
    <pivotTable tabId="5" name="PaymentMode"/>
    <pivotTable tabId="5" name="PivotTable26"/>
    <pivotTable tabId="5" name="SalesType"/>
    <pivotTable tabId="5" name="TotalSales"/>
  </pivotTables>
  <data>
    <tabular pivotCacheId="691108210">
      <items count="12">
        <i x="0" s="1"/>
        <i x="7" s="1"/>
        <i x="4" s="1"/>
        <i x="5" s="1"/>
        <i x="9" s="1"/>
        <i x="6" s="1"/>
        <i x="8" s="1"/>
        <i x="1" s="1"/>
        <i x="2" s="1"/>
        <i x="3"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435816F-54D4-EA4E-9CC5-485B7124E714}" cache="Slicer_Sale_Type" caption="Sale Type" rowHeight="251883"/>
  <slicer name="Payment Mode 1" xr10:uid="{193E00E5-72A9-9640-A4BA-2A3658DF3E42}" cache="Slicer_Payment_Mode" caption="Payment Mode" columnCount="2" rowHeight="251883"/>
  <slicer name="Year 1" xr10:uid="{7547C9CF-7F7F-AD42-A100-C276551CDADD}" cache="Slicer_Year" caption="Year" rowHeight="251883"/>
  <slicer name="Month" xr10:uid="{64B43B15-2C97-B247-AE42-17D359EB0C17}" cache="Slicer_Month" caption="Month"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trlProp" Target="../ctrlProps/ctrlProp5.xml"/><Relationship Id="rId4" Type="http://schemas.openxmlformats.org/officeDocument/2006/relationships/pivotTable" Target="../pivotTables/pivotTable4.xm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8B7D-C9DF-1643-990E-F56310DF1BC6}">
  <dimension ref="L1:U39"/>
  <sheetViews>
    <sheetView tabSelected="1" zoomScale="75" zoomScaleNormal="100" workbookViewId="0">
      <selection activeCell="W26" sqref="W26"/>
    </sheetView>
  </sheetViews>
  <sheetFormatPr baseColWidth="10" defaultRowHeight="16" x14ac:dyDescent="0.2"/>
  <sheetData>
    <row r="1" spans="12:14" x14ac:dyDescent="0.2">
      <c r="L1" t="b">
        <v>1</v>
      </c>
      <c r="M1" t="b">
        <v>0</v>
      </c>
      <c r="N1" t="b">
        <v>0</v>
      </c>
    </row>
    <row r="39" spans="21:21" x14ac:dyDescent="0.2">
      <c r="U39" s="20"/>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Check Box 6">
              <controlPr defaultSize="0" autoFill="0" autoLine="0" autoPict="0">
                <anchor moveWithCells="1">
                  <from>
                    <xdr:col>3</xdr:col>
                    <xdr:colOff>406400</xdr:colOff>
                    <xdr:row>16</xdr:row>
                    <xdr:rowOff>127000</xdr:rowOff>
                  </from>
                  <to>
                    <xdr:col>5</xdr:col>
                    <xdr:colOff>292100</xdr:colOff>
                    <xdr:row>18</xdr:row>
                    <xdr:rowOff>101600</xdr:rowOff>
                  </to>
                </anchor>
              </controlPr>
            </control>
          </mc:Choice>
        </mc:AlternateContent>
        <mc:AlternateContent xmlns:mc="http://schemas.openxmlformats.org/markup-compatibility/2006">
          <mc:Choice Requires="x14">
            <control shapeId="1031" r:id="rId4" name="Check Box 7">
              <controlPr defaultSize="0" autoFill="0" autoLine="0" autoPict="0">
                <anchor moveWithCells="1">
                  <from>
                    <xdr:col>4</xdr:col>
                    <xdr:colOff>457200</xdr:colOff>
                    <xdr:row>16</xdr:row>
                    <xdr:rowOff>139700</xdr:rowOff>
                  </from>
                  <to>
                    <xdr:col>6</xdr:col>
                    <xdr:colOff>342900</xdr:colOff>
                    <xdr:row>18</xdr:row>
                    <xdr:rowOff>114300</xdr:rowOff>
                  </to>
                </anchor>
              </controlPr>
            </control>
          </mc:Choice>
        </mc:AlternateContent>
        <mc:AlternateContent xmlns:mc="http://schemas.openxmlformats.org/markup-compatibility/2006">
          <mc:Choice Requires="x14">
            <control shapeId="1032" r:id="rId5" name="Check Box 8">
              <controlPr defaultSize="0" autoFill="0" autoLine="0" autoPict="0" altText="PROFIT %">
                <anchor moveWithCells="1">
                  <from>
                    <xdr:col>5</xdr:col>
                    <xdr:colOff>508000</xdr:colOff>
                    <xdr:row>16</xdr:row>
                    <xdr:rowOff>114300</xdr:rowOff>
                  </from>
                  <to>
                    <xdr:col>7</xdr:col>
                    <xdr:colOff>381000</xdr:colOff>
                    <xdr:row>18</xdr:row>
                    <xdr:rowOff>88900</xdr:rowOff>
                  </to>
                </anchor>
              </controlPr>
            </control>
          </mc:Choice>
        </mc:AlternateContent>
        <mc:AlternateContent xmlns:mc="http://schemas.openxmlformats.org/markup-compatibility/2006">
          <mc:Choice Requires="x14">
            <control shapeId="1033" r:id="rId6" name="Scroll Bar 9">
              <controlPr defaultSize="0" autoPict="0">
                <anchor moveWithCells="1">
                  <from>
                    <xdr:col>7</xdr:col>
                    <xdr:colOff>660400</xdr:colOff>
                    <xdr:row>18</xdr:row>
                    <xdr:rowOff>88900</xdr:rowOff>
                  </from>
                  <to>
                    <xdr:col>8</xdr:col>
                    <xdr:colOff>50800</xdr:colOff>
                    <xdr:row>29</xdr:row>
                    <xdr:rowOff>12700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0C9F-5D8C-144F-98D2-47F4825B4DFB}">
  <dimension ref="A1:N78"/>
  <sheetViews>
    <sheetView zoomScale="81" workbookViewId="0">
      <selection activeCell="G2" sqref="G2"/>
    </sheetView>
  </sheetViews>
  <sheetFormatPr baseColWidth="10" defaultRowHeight="16" x14ac:dyDescent="0.2"/>
  <cols>
    <col min="2" max="2" width="26.33203125" bestFit="1" customWidth="1"/>
    <col min="3" max="3" width="24.5" bestFit="1" customWidth="1"/>
    <col min="4" max="4" width="14.5" style="5" bestFit="1" customWidth="1"/>
    <col min="5" max="5" width="13.1640625" bestFit="1" customWidth="1"/>
    <col min="6" max="6" width="17.5" bestFit="1" customWidth="1"/>
    <col min="8" max="8" width="12.5" bestFit="1" customWidth="1"/>
    <col min="9" max="9" width="12.83203125" bestFit="1" customWidth="1"/>
    <col min="10" max="11" width="14.5" bestFit="1" customWidth="1"/>
    <col min="12" max="12" width="13.1640625" bestFit="1" customWidth="1"/>
    <col min="14" max="14" width="12.1640625" bestFit="1" customWidth="1"/>
  </cols>
  <sheetData>
    <row r="1" spans="1:14" x14ac:dyDescent="0.2">
      <c r="A1" s="2" t="s">
        <v>0</v>
      </c>
      <c r="B1" s="2" t="s">
        <v>1</v>
      </c>
      <c r="C1" s="2" t="s">
        <v>2</v>
      </c>
      <c r="D1" s="3" t="s">
        <v>3</v>
      </c>
      <c r="E1" s="2" t="s">
        <v>4</v>
      </c>
      <c r="F1" s="2" t="s">
        <v>55</v>
      </c>
      <c r="G1" s="7" t="s">
        <v>175</v>
      </c>
      <c r="H1" s="2" t="s">
        <v>212</v>
      </c>
      <c r="I1" s="9" t="s">
        <v>178</v>
      </c>
      <c r="J1" s="7" t="s">
        <v>180</v>
      </c>
      <c r="K1" s="7" t="s">
        <v>179</v>
      </c>
      <c r="L1" s="7" t="s">
        <v>181</v>
      </c>
      <c r="M1" s="7" t="s">
        <v>210</v>
      </c>
    </row>
    <row r="2" spans="1:14" x14ac:dyDescent="0.2">
      <c r="A2" s="1" t="s">
        <v>5</v>
      </c>
      <c r="B2" s="1" t="s">
        <v>56</v>
      </c>
      <c r="C2" s="1" t="s">
        <v>57</v>
      </c>
      <c r="D2" s="4">
        <v>499.99</v>
      </c>
      <c r="E2" s="6">
        <f t="shared" ref="E2:E33" si="0">(D2*0.2)+D2</f>
        <v>599.98800000000006</v>
      </c>
      <c r="F2" s="1">
        <v>100</v>
      </c>
      <c r="G2">
        <v>76</v>
      </c>
      <c r="H2" s="6">
        <f t="shared" ref="H2:H33" si="1">G2*E2</f>
        <v>45599.088000000003</v>
      </c>
      <c r="I2" s="10">
        <f t="shared" ref="I2:I33" si="2">(F2-G2)/F2*1</f>
        <v>0.24</v>
      </c>
      <c r="J2" s="6">
        <f t="shared" ref="J2:J33" si="3">F2*D2</f>
        <v>49999</v>
      </c>
      <c r="K2" s="6">
        <f t="shared" ref="K2:K33" si="4">F2*E2</f>
        <v>59998.8</v>
      </c>
      <c r="L2" s="6">
        <f t="shared" ref="L2:L33" si="5">K2-J2</f>
        <v>9999.8000000000029</v>
      </c>
      <c r="M2" s="6">
        <f t="shared" ref="M2:M33" si="6">L2/F2</f>
        <v>99.998000000000033</v>
      </c>
      <c r="N2" s="11"/>
    </row>
    <row r="3" spans="1:14" x14ac:dyDescent="0.2">
      <c r="A3" s="1" t="s">
        <v>6</v>
      </c>
      <c r="B3" s="1" t="s">
        <v>58</v>
      </c>
      <c r="C3" s="1" t="s">
        <v>57</v>
      </c>
      <c r="D3" s="4">
        <v>899.99</v>
      </c>
      <c r="E3" s="6">
        <f t="shared" si="0"/>
        <v>1079.9880000000001</v>
      </c>
      <c r="F3" s="1">
        <v>150</v>
      </c>
      <c r="G3">
        <v>139</v>
      </c>
      <c r="H3" s="6">
        <f t="shared" si="1"/>
        <v>150118.33199999999</v>
      </c>
      <c r="I3" s="10">
        <f t="shared" si="2"/>
        <v>7.3333333333333334E-2</v>
      </c>
      <c r="J3" s="6">
        <f t="shared" si="3"/>
        <v>134998.5</v>
      </c>
      <c r="K3" s="6">
        <f t="shared" si="4"/>
        <v>161998.20000000001</v>
      </c>
      <c r="L3" s="6">
        <f t="shared" si="5"/>
        <v>26999.700000000012</v>
      </c>
      <c r="M3" s="6">
        <f t="shared" si="6"/>
        <v>179.99800000000008</v>
      </c>
      <c r="N3" s="11"/>
    </row>
    <row r="4" spans="1:14" x14ac:dyDescent="0.2">
      <c r="A4" s="1" t="s">
        <v>7</v>
      </c>
      <c r="B4" s="1" t="s">
        <v>59</v>
      </c>
      <c r="C4" s="1" t="s">
        <v>57</v>
      </c>
      <c r="D4" s="4">
        <v>599.99</v>
      </c>
      <c r="E4" s="6">
        <f t="shared" si="0"/>
        <v>719.98800000000006</v>
      </c>
      <c r="F4" s="1">
        <v>100</v>
      </c>
      <c r="G4">
        <v>74</v>
      </c>
      <c r="H4" s="6">
        <f t="shared" si="1"/>
        <v>53279.112000000001</v>
      </c>
      <c r="I4" s="10">
        <f t="shared" si="2"/>
        <v>0.26</v>
      </c>
      <c r="J4" s="6">
        <f t="shared" si="3"/>
        <v>59999</v>
      </c>
      <c r="K4" s="6">
        <f t="shared" si="4"/>
        <v>71998.8</v>
      </c>
      <c r="L4" s="6">
        <f t="shared" si="5"/>
        <v>11999.800000000003</v>
      </c>
      <c r="M4" s="6">
        <f t="shared" si="6"/>
        <v>119.99800000000003</v>
      </c>
    </row>
    <row r="5" spans="1:14" x14ac:dyDescent="0.2">
      <c r="A5" s="1" t="s">
        <v>8</v>
      </c>
      <c r="B5" s="1" t="s">
        <v>60</v>
      </c>
      <c r="C5" s="1" t="s">
        <v>57</v>
      </c>
      <c r="D5" s="4">
        <v>79.989999999999995</v>
      </c>
      <c r="E5" s="6">
        <f t="shared" si="0"/>
        <v>95.988</v>
      </c>
      <c r="F5" s="1">
        <v>150</v>
      </c>
      <c r="G5">
        <v>105</v>
      </c>
      <c r="H5" s="6">
        <f t="shared" si="1"/>
        <v>10078.74</v>
      </c>
      <c r="I5" s="10">
        <f t="shared" si="2"/>
        <v>0.3</v>
      </c>
      <c r="J5" s="6">
        <f t="shared" si="3"/>
        <v>11998.5</v>
      </c>
      <c r="K5" s="6">
        <f t="shared" si="4"/>
        <v>14398.2</v>
      </c>
      <c r="L5" s="6">
        <f t="shared" si="5"/>
        <v>2399.7000000000007</v>
      </c>
      <c r="M5" s="6">
        <f t="shared" si="6"/>
        <v>15.998000000000005</v>
      </c>
    </row>
    <row r="6" spans="1:14" x14ac:dyDescent="0.2">
      <c r="A6" s="1" t="s">
        <v>9</v>
      </c>
      <c r="B6" s="1" t="s">
        <v>61</v>
      </c>
      <c r="C6" s="1" t="s">
        <v>57</v>
      </c>
      <c r="D6" s="4">
        <v>19.989999999999998</v>
      </c>
      <c r="E6" s="6">
        <f t="shared" si="0"/>
        <v>23.988</v>
      </c>
      <c r="F6" s="1">
        <v>200</v>
      </c>
      <c r="G6">
        <v>119</v>
      </c>
      <c r="H6" s="6">
        <f t="shared" si="1"/>
        <v>2854.5720000000001</v>
      </c>
      <c r="I6" s="10">
        <f t="shared" si="2"/>
        <v>0.40500000000000003</v>
      </c>
      <c r="J6" s="6">
        <f t="shared" si="3"/>
        <v>3997.9999999999995</v>
      </c>
      <c r="K6" s="6">
        <f t="shared" si="4"/>
        <v>4797.6000000000004</v>
      </c>
      <c r="L6" s="6">
        <f t="shared" si="5"/>
        <v>799.60000000000082</v>
      </c>
      <c r="M6" s="6">
        <f t="shared" si="6"/>
        <v>3.9980000000000042</v>
      </c>
    </row>
    <row r="7" spans="1:14" x14ac:dyDescent="0.2">
      <c r="A7" s="1" t="s">
        <v>10</v>
      </c>
      <c r="B7" s="1" t="s">
        <v>62</v>
      </c>
      <c r="C7" s="1" t="s">
        <v>63</v>
      </c>
      <c r="D7" s="4">
        <v>12.99</v>
      </c>
      <c r="E7" s="6">
        <f t="shared" si="0"/>
        <v>15.588000000000001</v>
      </c>
      <c r="F7" s="1">
        <v>100</v>
      </c>
      <c r="G7">
        <v>48</v>
      </c>
      <c r="H7" s="6">
        <f t="shared" si="1"/>
        <v>748.22400000000005</v>
      </c>
      <c r="I7" s="10">
        <f t="shared" si="2"/>
        <v>0.52</v>
      </c>
      <c r="J7" s="6">
        <f t="shared" si="3"/>
        <v>1299</v>
      </c>
      <c r="K7" s="6">
        <f t="shared" si="4"/>
        <v>1558.8000000000002</v>
      </c>
      <c r="L7" s="6">
        <f t="shared" si="5"/>
        <v>259.80000000000018</v>
      </c>
      <c r="M7" s="6">
        <f t="shared" si="6"/>
        <v>2.5980000000000016</v>
      </c>
    </row>
    <row r="8" spans="1:14" x14ac:dyDescent="0.2">
      <c r="A8" s="1" t="s">
        <v>11</v>
      </c>
      <c r="B8" s="1" t="s">
        <v>64</v>
      </c>
      <c r="C8" s="1" t="s">
        <v>63</v>
      </c>
      <c r="D8" s="4">
        <v>89.99</v>
      </c>
      <c r="E8" s="6">
        <f t="shared" si="0"/>
        <v>107.988</v>
      </c>
      <c r="F8" s="1">
        <v>100</v>
      </c>
      <c r="G8">
        <v>27</v>
      </c>
      <c r="H8" s="6">
        <f t="shared" si="1"/>
        <v>2915.6759999999999</v>
      </c>
      <c r="I8" s="10">
        <f t="shared" si="2"/>
        <v>0.73</v>
      </c>
      <c r="J8" s="6">
        <f t="shared" si="3"/>
        <v>8999</v>
      </c>
      <c r="K8" s="6">
        <f t="shared" si="4"/>
        <v>10798.8</v>
      </c>
      <c r="L8" s="6">
        <f t="shared" si="5"/>
        <v>1799.7999999999993</v>
      </c>
      <c r="M8" s="6">
        <f t="shared" si="6"/>
        <v>17.997999999999994</v>
      </c>
    </row>
    <row r="9" spans="1:14" x14ac:dyDescent="0.2">
      <c r="A9" s="1" t="s">
        <v>12</v>
      </c>
      <c r="B9" s="1" t="s">
        <v>65</v>
      </c>
      <c r="C9" s="1" t="s">
        <v>63</v>
      </c>
      <c r="D9" s="4">
        <v>24.99</v>
      </c>
      <c r="E9" s="6">
        <f t="shared" si="0"/>
        <v>29.988</v>
      </c>
      <c r="F9" s="1">
        <v>125</v>
      </c>
      <c r="G9">
        <v>85</v>
      </c>
      <c r="H9" s="6">
        <f t="shared" si="1"/>
        <v>2548.98</v>
      </c>
      <c r="I9" s="10">
        <f t="shared" si="2"/>
        <v>0.32</v>
      </c>
      <c r="J9" s="6">
        <f t="shared" si="3"/>
        <v>3123.75</v>
      </c>
      <c r="K9" s="6">
        <f t="shared" si="4"/>
        <v>3748.5</v>
      </c>
      <c r="L9" s="6">
        <f t="shared" si="5"/>
        <v>624.75</v>
      </c>
      <c r="M9" s="6">
        <f t="shared" si="6"/>
        <v>4.9980000000000002</v>
      </c>
    </row>
    <row r="10" spans="1:14" x14ac:dyDescent="0.2">
      <c r="A10" s="1" t="s">
        <v>13</v>
      </c>
      <c r="B10" s="1" t="s">
        <v>66</v>
      </c>
      <c r="C10" s="1" t="s">
        <v>63</v>
      </c>
      <c r="D10" s="4">
        <v>149.99</v>
      </c>
      <c r="E10" s="6">
        <f t="shared" si="0"/>
        <v>179.988</v>
      </c>
      <c r="F10" s="1">
        <v>125</v>
      </c>
      <c r="G10">
        <v>70</v>
      </c>
      <c r="H10" s="6">
        <f t="shared" si="1"/>
        <v>12599.16</v>
      </c>
      <c r="I10" s="10">
        <f t="shared" si="2"/>
        <v>0.44</v>
      </c>
      <c r="J10" s="6">
        <f t="shared" si="3"/>
        <v>18748.75</v>
      </c>
      <c r="K10" s="6">
        <f t="shared" si="4"/>
        <v>22498.5</v>
      </c>
      <c r="L10" s="6">
        <f t="shared" si="5"/>
        <v>3749.75</v>
      </c>
      <c r="M10" s="6">
        <f t="shared" si="6"/>
        <v>29.998000000000001</v>
      </c>
    </row>
    <row r="11" spans="1:14" x14ac:dyDescent="0.2">
      <c r="A11" s="1" t="s">
        <v>14</v>
      </c>
      <c r="B11" s="1" t="s">
        <v>67</v>
      </c>
      <c r="C11" s="1" t="s">
        <v>68</v>
      </c>
      <c r="D11" s="4">
        <v>69.989999999999995</v>
      </c>
      <c r="E11" s="6">
        <f t="shared" si="0"/>
        <v>83.988</v>
      </c>
      <c r="F11" s="1">
        <v>120</v>
      </c>
      <c r="G11">
        <v>70</v>
      </c>
      <c r="H11" s="6">
        <f t="shared" si="1"/>
        <v>5879.16</v>
      </c>
      <c r="I11" s="10">
        <f t="shared" si="2"/>
        <v>0.41666666666666669</v>
      </c>
      <c r="J11" s="6">
        <f t="shared" si="3"/>
        <v>8398.7999999999993</v>
      </c>
      <c r="K11" s="6">
        <f t="shared" si="4"/>
        <v>10078.56</v>
      </c>
      <c r="L11" s="6">
        <f t="shared" si="5"/>
        <v>1679.7600000000002</v>
      </c>
      <c r="M11" s="6">
        <f t="shared" si="6"/>
        <v>13.998000000000001</v>
      </c>
    </row>
    <row r="12" spans="1:14" x14ac:dyDescent="0.2">
      <c r="A12" s="1" t="s">
        <v>15</v>
      </c>
      <c r="B12" s="1" t="s">
        <v>69</v>
      </c>
      <c r="C12" s="1" t="s">
        <v>68</v>
      </c>
      <c r="D12" s="4">
        <v>29.99</v>
      </c>
      <c r="E12" s="6">
        <f t="shared" si="0"/>
        <v>35.988</v>
      </c>
      <c r="F12" s="1">
        <v>150</v>
      </c>
      <c r="G12">
        <v>120</v>
      </c>
      <c r="H12" s="6">
        <f t="shared" si="1"/>
        <v>4318.5599999999995</v>
      </c>
      <c r="I12" s="10">
        <f t="shared" si="2"/>
        <v>0.2</v>
      </c>
      <c r="J12" s="6">
        <f t="shared" si="3"/>
        <v>4498.5</v>
      </c>
      <c r="K12" s="6">
        <f t="shared" si="4"/>
        <v>5398.2</v>
      </c>
      <c r="L12" s="6">
        <f t="shared" si="5"/>
        <v>899.69999999999982</v>
      </c>
      <c r="M12" s="6">
        <f t="shared" si="6"/>
        <v>5.9979999999999984</v>
      </c>
    </row>
    <row r="13" spans="1:14" x14ac:dyDescent="0.2">
      <c r="A13" s="1" t="s">
        <v>16</v>
      </c>
      <c r="B13" s="1" t="s">
        <v>70</v>
      </c>
      <c r="C13" s="1" t="s">
        <v>68</v>
      </c>
      <c r="D13" s="4">
        <v>19.989999999999998</v>
      </c>
      <c r="E13" s="6">
        <f t="shared" si="0"/>
        <v>23.988</v>
      </c>
      <c r="F13" s="1">
        <v>200</v>
      </c>
      <c r="G13">
        <v>122</v>
      </c>
      <c r="H13" s="6">
        <f t="shared" si="1"/>
        <v>2926.5360000000001</v>
      </c>
      <c r="I13" s="10">
        <f t="shared" si="2"/>
        <v>0.39</v>
      </c>
      <c r="J13" s="6">
        <f t="shared" si="3"/>
        <v>3997.9999999999995</v>
      </c>
      <c r="K13" s="6">
        <f t="shared" si="4"/>
        <v>4797.6000000000004</v>
      </c>
      <c r="L13" s="6">
        <f t="shared" si="5"/>
        <v>799.60000000000082</v>
      </c>
      <c r="M13" s="6">
        <f t="shared" si="6"/>
        <v>3.9980000000000042</v>
      </c>
    </row>
    <row r="14" spans="1:14" x14ac:dyDescent="0.2">
      <c r="A14" s="1" t="s">
        <v>17</v>
      </c>
      <c r="B14" s="1" t="s">
        <v>71</v>
      </c>
      <c r="C14" s="1" t="s">
        <v>57</v>
      </c>
      <c r="D14" s="4">
        <v>299.99</v>
      </c>
      <c r="E14" s="6">
        <f t="shared" si="0"/>
        <v>359.988</v>
      </c>
      <c r="F14" s="1">
        <v>100</v>
      </c>
      <c r="G14">
        <v>79</v>
      </c>
      <c r="H14" s="6">
        <f t="shared" si="1"/>
        <v>28439.052</v>
      </c>
      <c r="I14" s="10">
        <f t="shared" si="2"/>
        <v>0.21</v>
      </c>
      <c r="J14" s="6">
        <f t="shared" si="3"/>
        <v>29999</v>
      </c>
      <c r="K14" s="6">
        <f t="shared" si="4"/>
        <v>35998.800000000003</v>
      </c>
      <c r="L14" s="6">
        <f t="shared" si="5"/>
        <v>5999.8000000000029</v>
      </c>
      <c r="M14" s="6">
        <f t="shared" si="6"/>
        <v>59.998000000000026</v>
      </c>
    </row>
    <row r="15" spans="1:14" x14ac:dyDescent="0.2">
      <c r="A15" s="1" t="s">
        <v>18</v>
      </c>
      <c r="B15" s="1" t="s">
        <v>72</v>
      </c>
      <c r="C15" s="1" t="s">
        <v>73</v>
      </c>
      <c r="D15" s="4">
        <v>129.99</v>
      </c>
      <c r="E15" s="6">
        <f t="shared" si="0"/>
        <v>155.988</v>
      </c>
      <c r="F15" s="1">
        <v>100</v>
      </c>
      <c r="G15">
        <v>77</v>
      </c>
      <c r="H15" s="6">
        <f t="shared" si="1"/>
        <v>12011.075999999999</v>
      </c>
      <c r="I15" s="10">
        <f t="shared" si="2"/>
        <v>0.23</v>
      </c>
      <c r="J15" s="6">
        <f t="shared" si="3"/>
        <v>12999</v>
      </c>
      <c r="K15" s="6">
        <f t="shared" si="4"/>
        <v>15598.8</v>
      </c>
      <c r="L15" s="6">
        <f t="shared" si="5"/>
        <v>2599.7999999999993</v>
      </c>
      <c r="M15" s="6">
        <f t="shared" si="6"/>
        <v>25.997999999999994</v>
      </c>
    </row>
    <row r="16" spans="1:14" x14ac:dyDescent="0.2">
      <c r="A16" s="1" t="s">
        <v>19</v>
      </c>
      <c r="B16" s="1" t="s">
        <v>74</v>
      </c>
      <c r="C16" s="1" t="s">
        <v>73</v>
      </c>
      <c r="D16" s="4">
        <v>249.99</v>
      </c>
      <c r="E16" s="6">
        <f t="shared" si="0"/>
        <v>299.988</v>
      </c>
      <c r="F16" s="1">
        <v>150</v>
      </c>
      <c r="G16">
        <v>82</v>
      </c>
      <c r="H16" s="6">
        <f t="shared" si="1"/>
        <v>24599.016</v>
      </c>
      <c r="I16" s="10">
        <f t="shared" si="2"/>
        <v>0.45333333333333331</v>
      </c>
      <c r="J16" s="6">
        <f t="shared" si="3"/>
        <v>37498.5</v>
      </c>
      <c r="K16" s="6">
        <f t="shared" si="4"/>
        <v>44998.2</v>
      </c>
      <c r="L16" s="6">
        <f t="shared" si="5"/>
        <v>7499.6999999999971</v>
      </c>
      <c r="M16" s="6">
        <f t="shared" si="6"/>
        <v>49.997999999999983</v>
      </c>
    </row>
    <row r="17" spans="1:13" x14ac:dyDescent="0.2">
      <c r="A17" s="1" t="s">
        <v>20</v>
      </c>
      <c r="B17" s="1" t="s">
        <v>75</v>
      </c>
      <c r="C17" s="1" t="s">
        <v>76</v>
      </c>
      <c r="D17" s="4">
        <v>39.99</v>
      </c>
      <c r="E17" s="6">
        <f t="shared" si="0"/>
        <v>47.988</v>
      </c>
      <c r="F17" s="1">
        <v>150</v>
      </c>
      <c r="G17">
        <v>116</v>
      </c>
      <c r="H17" s="6">
        <f t="shared" si="1"/>
        <v>5566.6080000000002</v>
      </c>
      <c r="I17" s="10">
        <f t="shared" si="2"/>
        <v>0.22666666666666666</v>
      </c>
      <c r="J17" s="6">
        <f t="shared" si="3"/>
        <v>5998.5</v>
      </c>
      <c r="K17" s="6">
        <f t="shared" si="4"/>
        <v>7198.2</v>
      </c>
      <c r="L17" s="6">
        <f t="shared" si="5"/>
        <v>1199.6999999999998</v>
      </c>
      <c r="M17" s="6">
        <f t="shared" si="6"/>
        <v>7.9979999999999984</v>
      </c>
    </row>
    <row r="18" spans="1:13" x14ac:dyDescent="0.2">
      <c r="A18" s="1" t="s">
        <v>21</v>
      </c>
      <c r="B18" s="1" t="s">
        <v>77</v>
      </c>
      <c r="C18" s="1" t="s">
        <v>78</v>
      </c>
      <c r="D18" s="4">
        <v>14.99</v>
      </c>
      <c r="E18" s="6">
        <f t="shared" si="0"/>
        <v>17.988</v>
      </c>
      <c r="F18" s="1">
        <v>200</v>
      </c>
      <c r="G18">
        <v>48</v>
      </c>
      <c r="H18" s="6">
        <f t="shared" si="1"/>
        <v>863.42399999999998</v>
      </c>
      <c r="I18" s="10">
        <f t="shared" si="2"/>
        <v>0.76</v>
      </c>
      <c r="J18" s="6">
        <f t="shared" si="3"/>
        <v>2998</v>
      </c>
      <c r="K18" s="6">
        <f t="shared" si="4"/>
        <v>3597.6</v>
      </c>
      <c r="L18" s="6">
        <f t="shared" si="5"/>
        <v>599.59999999999991</v>
      </c>
      <c r="M18" s="6">
        <f t="shared" si="6"/>
        <v>2.9979999999999993</v>
      </c>
    </row>
    <row r="19" spans="1:13" x14ac:dyDescent="0.2">
      <c r="A19" s="1" t="s">
        <v>22</v>
      </c>
      <c r="B19" s="1" t="s">
        <v>79</v>
      </c>
      <c r="C19" s="1" t="s">
        <v>57</v>
      </c>
      <c r="D19" s="4">
        <v>59.99</v>
      </c>
      <c r="E19" s="6">
        <f t="shared" si="0"/>
        <v>71.988</v>
      </c>
      <c r="F19" s="1">
        <v>100</v>
      </c>
      <c r="G19">
        <v>73</v>
      </c>
      <c r="H19" s="6">
        <f t="shared" si="1"/>
        <v>5255.1239999999998</v>
      </c>
      <c r="I19" s="10">
        <f t="shared" si="2"/>
        <v>0.27</v>
      </c>
      <c r="J19" s="6">
        <f t="shared" si="3"/>
        <v>5999</v>
      </c>
      <c r="K19" s="6">
        <f t="shared" si="4"/>
        <v>7198.8</v>
      </c>
      <c r="L19" s="6">
        <f t="shared" si="5"/>
        <v>1199.8000000000002</v>
      </c>
      <c r="M19" s="6">
        <f t="shared" si="6"/>
        <v>11.998000000000001</v>
      </c>
    </row>
    <row r="20" spans="1:13" x14ac:dyDescent="0.2">
      <c r="A20" s="1" t="s">
        <v>23</v>
      </c>
      <c r="B20" s="1" t="s">
        <v>80</v>
      </c>
      <c r="C20" s="1" t="s">
        <v>57</v>
      </c>
      <c r="D20" s="4">
        <v>79.989999999999995</v>
      </c>
      <c r="E20" s="6">
        <f t="shared" si="0"/>
        <v>95.988</v>
      </c>
      <c r="F20" s="1">
        <v>200</v>
      </c>
      <c r="G20">
        <v>105</v>
      </c>
      <c r="H20" s="6">
        <f t="shared" si="1"/>
        <v>10078.74</v>
      </c>
      <c r="I20" s="10">
        <f t="shared" si="2"/>
        <v>0.47499999999999998</v>
      </c>
      <c r="J20" s="6">
        <f t="shared" si="3"/>
        <v>15997.999999999998</v>
      </c>
      <c r="K20" s="6">
        <f t="shared" si="4"/>
        <v>19197.599999999999</v>
      </c>
      <c r="L20" s="6">
        <f t="shared" si="5"/>
        <v>3199.6000000000004</v>
      </c>
      <c r="M20" s="6">
        <f t="shared" si="6"/>
        <v>15.998000000000001</v>
      </c>
    </row>
    <row r="21" spans="1:13" x14ac:dyDescent="0.2">
      <c r="A21" s="1" t="s">
        <v>24</v>
      </c>
      <c r="B21" s="1" t="s">
        <v>81</v>
      </c>
      <c r="C21" s="1" t="s">
        <v>82</v>
      </c>
      <c r="D21" s="4">
        <v>29.99</v>
      </c>
      <c r="E21" s="6">
        <f t="shared" si="0"/>
        <v>35.988</v>
      </c>
      <c r="F21" s="1">
        <v>200</v>
      </c>
      <c r="G21">
        <v>111</v>
      </c>
      <c r="H21" s="6">
        <f t="shared" si="1"/>
        <v>3994.6680000000001</v>
      </c>
      <c r="I21" s="10">
        <f t="shared" si="2"/>
        <v>0.44500000000000001</v>
      </c>
      <c r="J21" s="6">
        <f t="shared" si="3"/>
        <v>5998</v>
      </c>
      <c r="K21" s="6">
        <f t="shared" si="4"/>
        <v>7197.6</v>
      </c>
      <c r="L21" s="6">
        <f t="shared" si="5"/>
        <v>1199.6000000000004</v>
      </c>
      <c r="M21" s="6">
        <f t="shared" si="6"/>
        <v>5.998000000000002</v>
      </c>
    </row>
    <row r="22" spans="1:13" x14ac:dyDescent="0.2">
      <c r="A22" s="1" t="s">
        <v>25</v>
      </c>
      <c r="B22" s="1" t="s">
        <v>83</v>
      </c>
      <c r="C22" s="1" t="s">
        <v>63</v>
      </c>
      <c r="D22" s="4">
        <v>149.99</v>
      </c>
      <c r="E22" s="6">
        <f t="shared" si="0"/>
        <v>179.988</v>
      </c>
      <c r="F22" s="1">
        <v>100</v>
      </c>
      <c r="G22">
        <v>68</v>
      </c>
      <c r="H22" s="6">
        <f t="shared" si="1"/>
        <v>12239.183999999999</v>
      </c>
      <c r="I22" s="10">
        <f t="shared" si="2"/>
        <v>0.32</v>
      </c>
      <c r="J22" s="6">
        <f t="shared" si="3"/>
        <v>14999</v>
      </c>
      <c r="K22" s="6">
        <f t="shared" si="4"/>
        <v>17998.8</v>
      </c>
      <c r="L22" s="6">
        <f t="shared" si="5"/>
        <v>2999.7999999999993</v>
      </c>
      <c r="M22" s="6">
        <f t="shared" si="6"/>
        <v>29.997999999999994</v>
      </c>
    </row>
    <row r="23" spans="1:13" x14ac:dyDescent="0.2">
      <c r="A23" s="1" t="s">
        <v>26</v>
      </c>
      <c r="B23" s="1" t="s">
        <v>84</v>
      </c>
      <c r="C23" s="1" t="s">
        <v>63</v>
      </c>
      <c r="D23" s="4">
        <v>49.99</v>
      </c>
      <c r="E23" s="6">
        <f t="shared" si="0"/>
        <v>59.988</v>
      </c>
      <c r="F23" s="1">
        <v>70</v>
      </c>
      <c r="G23">
        <v>64</v>
      </c>
      <c r="H23" s="6">
        <f t="shared" si="1"/>
        <v>3839.232</v>
      </c>
      <c r="I23" s="10">
        <f t="shared" si="2"/>
        <v>8.5714285714285715E-2</v>
      </c>
      <c r="J23" s="6">
        <f t="shared" si="3"/>
        <v>3499.3</v>
      </c>
      <c r="K23" s="6">
        <f t="shared" si="4"/>
        <v>4199.16</v>
      </c>
      <c r="L23" s="6">
        <f t="shared" si="5"/>
        <v>699.85999999999967</v>
      </c>
      <c r="M23" s="6">
        <f t="shared" si="6"/>
        <v>9.9979999999999958</v>
      </c>
    </row>
    <row r="24" spans="1:13" x14ac:dyDescent="0.2">
      <c r="A24" s="1" t="s">
        <v>27</v>
      </c>
      <c r="B24" s="1" t="s">
        <v>85</v>
      </c>
      <c r="C24" s="1" t="s">
        <v>68</v>
      </c>
      <c r="D24" s="4">
        <v>24.99</v>
      </c>
      <c r="E24" s="6">
        <f t="shared" si="0"/>
        <v>29.988</v>
      </c>
      <c r="F24" s="1">
        <v>90</v>
      </c>
      <c r="G24">
        <v>83</v>
      </c>
      <c r="H24" s="6">
        <f t="shared" si="1"/>
        <v>2489.0039999999999</v>
      </c>
      <c r="I24" s="10">
        <f t="shared" si="2"/>
        <v>7.7777777777777779E-2</v>
      </c>
      <c r="J24" s="6">
        <f t="shared" si="3"/>
        <v>2249.1</v>
      </c>
      <c r="K24" s="6">
        <f t="shared" si="4"/>
        <v>2698.92</v>
      </c>
      <c r="L24" s="6">
        <f t="shared" si="5"/>
        <v>449.82000000000016</v>
      </c>
      <c r="M24" s="6">
        <f t="shared" si="6"/>
        <v>4.998000000000002</v>
      </c>
    </row>
    <row r="25" spans="1:13" x14ac:dyDescent="0.2">
      <c r="A25" s="1" t="s">
        <v>28</v>
      </c>
      <c r="B25" s="1" t="s">
        <v>86</v>
      </c>
      <c r="C25" s="1" t="s">
        <v>68</v>
      </c>
      <c r="D25" s="4">
        <v>89.99</v>
      </c>
      <c r="E25" s="6">
        <f t="shared" si="0"/>
        <v>107.988</v>
      </c>
      <c r="F25" s="1">
        <v>100</v>
      </c>
      <c r="G25">
        <v>44</v>
      </c>
      <c r="H25" s="6">
        <f t="shared" si="1"/>
        <v>4751.4719999999998</v>
      </c>
      <c r="I25" s="10">
        <f t="shared" si="2"/>
        <v>0.56000000000000005</v>
      </c>
      <c r="J25" s="6">
        <f t="shared" si="3"/>
        <v>8999</v>
      </c>
      <c r="K25" s="6">
        <f t="shared" si="4"/>
        <v>10798.8</v>
      </c>
      <c r="L25" s="6">
        <f t="shared" si="5"/>
        <v>1799.7999999999993</v>
      </c>
      <c r="M25" s="6">
        <f t="shared" si="6"/>
        <v>17.997999999999994</v>
      </c>
    </row>
    <row r="26" spans="1:13" x14ac:dyDescent="0.2">
      <c r="A26" s="1" t="s">
        <v>29</v>
      </c>
      <c r="B26" s="1" t="s">
        <v>87</v>
      </c>
      <c r="C26" s="1" t="s">
        <v>68</v>
      </c>
      <c r="D26" s="4">
        <v>69.989999999999995</v>
      </c>
      <c r="E26" s="6">
        <f t="shared" si="0"/>
        <v>83.988</v>
      </c>
      <c r="F26" s="1">
        <v>100</v>
      </c>
      <c r="G26">
        <v>80</v>
      </c>
      <c r="H26" s="6">
        <f t="shared" si="1"/>
        <v>6719.04</v>
      </c>
      <c r="I26" s="10">
        <f t="shared" si="2"/>
        <v>0.2</v>
      </c>
      <c r="J26" s="6">
        <f t="shared" si="3"/>
        <v>6998.9999999999991</v>
      </c>
      <c r="K26" s="6">
        <f t="shared" si="4"/>
        <v>8398.7999999999993</v>
      </c>
      <c r="L26" s="6">
        <f t="shared" si="5"/>
        <v>1399.8000000000002</v>
      </c>
      <c r="M26" s="6">
        <f t="shared" si="6"/>
        <v>13.998000000000001</v>
      </c>
    </row>
    <row r="27" spans="1:13" x14ac:dyDescent="0.2">
      <c r="A27" s="1" t="s">
        <v>30</v>
      </c>
      <c r="B27" s="1" t="s">
        <v>88</v>
      </c>
      <c r="C27" s="1" t="s">
        <v>57</v>
      </c>
      <c r="D27" s="4">
        <v>34.99</v>
      </c>
      <c r="E27" s="6">
        <f t="shared" si="0"/>
        <v>41.988</v>
      </c>
      <c r="F27" s="1">
        <v>200</v>
      </c>
      <c r="G27">
        <v>122</v>
      </c>
      <c r="H27" s="6">
        <f t="shared" si="1"/>
        <v>5122.5360000000001</v>
      </c>
      <c r="I27" s="10">
        <f t="shared" si="2"/>
        <v>0.39</v>
      </c>
      <c r="J27" s="6">
        <f t="shared" si="3"/>
        <v>6998</v>
      </c>
      <c r="K27" s="6">
        <f t="shared" si="4"/>
        <v>8397.6</v>
      </c>
      <c r="L27" s="6">
        <f t="shared" si="5"/>
        <v>1399.6000000000004</v>
      </c>
      <c r="M27" s="6">
        <f t="shared" si="6"/>
        <v>6.998000000000002</v>
      </c>
    </row>
    <row r="28" spans="1:13" x14ac:dyDescent="0.2">
      <c r="A28" s="1" t="s">
        <v>31</v>
      </c>
      <c r="B28" s="1" t="s">
        <v>89</v>
      </c>
      <c r="C28" s="1" t="s">
        <v>90</v>
      </c>
      <c r="D28" s="4">
        <v>129.99</v>
      </c>
      <c r="E28" s="6">
        <f t="shared" si="0"/>
        <v>155.988</v>
      </c>
      <c r="F28" s="1">
        <v>125</v>
      </c>
      <c r="G28">
        <v>119</v>
      </c>
      <c r="H28" s="6">
        <f t="shared" si="1"/>
        <v>18562.572</v>
      </c>
      <c r="I28" s="10">
        <f t="shared" si="2"/>
        <v>4.8000000000000001E-2</v>
      </c>
      <c r="J28" s="6">
        <f t="shared" si="3"/>
        <v>16248.750000000002</v>
      </c>
      <c r="K28" s="6">
        <f t="shared" si="4"/>
        <v>19498.5</v>
      </c>
      <c r="L28" s="6">
        <f t="shared" si="5"/>
        <v>3249.7499999999982</v>
      </c>
      <c r="M28" s="6">
        <f t="shared" si="6"/>
        <v>25.997999999999987</v>
      </c>
    </row>
    <row r="29" spans="1:13" x14ac:dyDescent="0.2">
      <c r="A29" s="1" t="s">
        <v>32</v>
      </c>
      <c r="B29" s="1" t="s">
        <v>91</v>
      </c>
      <c r="C29" s="1" t="s">
        <v>90</v>
      </c>
      <c r="D29" s="4">
        <v>199.99</v>
      </c>
      <c r="E29" s="6">
        <f t="shared" si="0"/>
        <v>239.988</v>
      </c>
      <c r="F29" s="1">
        <v>125</v>
      </c>
      <c r="G29">
        <v>78</v>
      </c>
      <c r="H29" s="6">
        <f t="shared" si="1"/>
        <v>18719.063999999998</v>
      </c>
      <c r="I29" s="10">
        <f t="shared" si="2"/>
        <v>0.376</v>
      </c>
      <c r="J29" s="6">
        <f t="shared" si="3"/>
        <v>24998.75</v>
      </c>
      <c r="K29" s="6">
        <f t="shared" si="4"/>
        <v>29998.5</v>
      </c>
      <c r="L29" s="6">
        <f t="shared" si="5"/>
        <v>4999.75</v>
      </c>
      <c r="M29" s="6">
        <f t="shared" si="6"/>
        <v>39.997999999999998</v>
      </c>
    </row>
    <row r="30" spans="1:13" x14ac:dyDescent="0.2">
      <c r="A30" s="1" t="s">
        <v>33</v>
      </c>
      <c r="B30" s="1" t="s">
        <v>92</v>
      </c>
      <c r="C30" s="1" t="s">
        <v>93</v>
      </c>
      <c r="D30" s="4">
        <v>19.989999999999998</v>
      </c>
      <c r="E30" s="6">
        <f t="shared" si="0"/>
        <v>23.988</v>
      </c>
      <c r="F30" s="1">
        <v>125</v>
      </c>
      <c r="G30">
        <v>99</v>
      </c>
      <c r="H30" s="6">
        <f t="shared" si="1"/>
        <v>2374.8119999999999</v>
      </c>
      <c r="I30" s="10">
        <f t="shared" si="2"/>
        <v>0.20799999999999999</v>
      </c>
      <c r="J30" s="6">
        <f t="shared" si="3"/>
        <v>2498.75</v>
      </c>
      <c r="K30" s="6">
        <f t="shared" si="4"/>
        <v>2998.5</v>
      </c>
      <c r="L30" s="6">
        <f t="shared" si="5"/>
        <v>499.75</v>
      </c>
      <c r="M30" s="6">
        <f t="shared" si="6"/>
        <v>3.9980000000000002</v>
      </c>
    </row>
    <row r="31" spans="1:13" x14ac:dyDescent="0.2">
      <c r="A31" s="1" t="s">
        <v>34</v>
      </c>
      <c r="B31" s="1" t="s">
        <v>94</v>
      </c>
      <c r="C31" s="1" t="s">
        <v>93</v>
      </c>
      <c r="D31" s="4">
        <v>9.99</v>
      </c>
      <c r="E31" s="6">
        <f t="shared" si="0"/>
        <v>11.988</v>
      </c>
      <c r="F31" s="1">
        <v>200</v>
      </c>
      <c r="G31">
        <v>128</v>
      </c>
      <c r="H31" s="6">
        <f t="shared" si="1"/>
        <v>1534.4639999999999</v>
      </c>
      <c r="I31" s="10">
        <f t="shared" si="2"/>
        <v>0.36</v>
      </c>
      <c r="J31" s="6">
        <f t="shared" si="3"/>
        <v>1998</v>
      </c>
      <c r="K31" s="6">
        <f t="shared" si="4"/>
        <v>2397.6</v>
      </c>
      <c r="L31" s="6">
        <f t="shared" si="5"/>
        <v>399.59999999999991</v>
      </c>
      <c r="M31" s="6">
        <f t="shared" si="6"/>
        <v>1.9979999999999996</v>
      </c>
    </row>
    <row r="32" spans="1:13" x14ac:dyDescent="0.2">
      <c r="A32" s="1" t="s">
        <v>35</v>
      </c>
      <c r="B32" s="1" t="s">
        <v>95</v>
      </c>
      <c r="C32" s="1" t="s">
        <v>96</v>
      </c>
      <c r="D32" s="4">
        <v>199.99</v>
      </c>
      <c r="E32" s="6">
        <f t="shared" si="0"/>
        <v>239.988</v>
      </c>
      <c r="F32" s="1">
        <v>75</v>
      </c>
      <c r="G32">
        <v>31</v>
      </c>
      <c r="H32" s="6">
        <f t="shared" si="1"/>
        <v>7439.6279999999997</v>
      </c>
      <c r="I32" s="10">
        <f t="shared" si="2"/>
        <v>0.58666666666666667</v>
      </c>
      <c r="J32" s="6">
        <f t="shared" si="3"/>
        <v>14999.25</v>
      </c>
      <c r="K32" s="6">
        <f t="shared" si="4"/>
        <v>17999.099999999999</v>
      </c>
      <c r="L32" s="6">
        <f t="shared" si="5"/>
        <v>2999.8499999999985</v>
      </c>
      <c r="M32" s="6">
        <f t="shared" si="6"/>
        <v>39.997999999999983</v>
      </c>
    </row>
    <row r="33" spans="1:13" x14ac:dyDescent="0.2">
      <c r="A33" s="1" t="s">
        <v>36</v>
      </c>
      <c r="B33" s="1" t="s">
        <v>97</v>
      </c>
      <c r="C33" s="1" t="s">
        <v>96</v>
      </c>
      <c r="D33" s="4">
        <v>49.99</v>
      </c>
      <c r="E33" s="6">
        <f t="shared" si="0"/>
        <v>59.988</v>
      </c>
      <c r="F33" s="1">
        <v>150</v>
      </c>
      <c r="G33">
        <v>138</v>
      </c>
      <c r="H33" s="6">
        <f t="shared" si="1"/>
        <v>8278.3439999999991</v>
      </c>
      <c r="I33" s="10">
        <f t="shared" si="2"/>
        <v>0.08</v>
      </c>
      <c r="J33" s="6">
        <f t="shared" si="3"/>
        <v>7498.5</v>
      </c>
      <c r="K33" s="6">
        <f t="shared" si="4"/>
        <v>8998.2000000000007</v>
      </c>
      <c r="L33" s="6">
        <f t="shared" si="5"/>
        <v>1499.7000000000007</v>
      </c>
      <c r="M33" s="6">
        <f t="shared" si="6"/>
        <v>9.9980000000000047</v>
      </c>
    </row>
    <row r="34" spans="1:13" x14ac:dyDescent="0.2">
      <c r="A34" s="1" t="s">
        <v>37</v>
      </c>
      <c r="B34" s="1" t="s">
        <v>98</v>
      </c>
      <c r="C34" s="1" t="s">
        <v>96</v>
      </c>
      <c r="D34" s="4">
        <v>29.99</v>
      </c>
      <c r="E34" s="6">
        <f t="shared" ref="E34:E65" si="7">(D34*0.2)+D34</f>
        <v>35.988</v>
      </c>
      <c r="F34" s="1">
        <v>125</v>
      </c>
      <c r="G34">
        <v>86</v>
      </c>
      <c r="H34" s="6">
        <f t="shared" ref="H34:H65" si="8">G34*E34</f>
        <v>3094.9679999999998</v>
      </c>
      <c r="I34" s="10">
        <f t="shared" ref="I34:I65" si="9">(F34-G34)/F34*1</f>
        <v>0.312</v>
      </c>
      <c r="J34" s="6">
        <f t="shared" ref="J34:J65" si="10">F34*D34</f>
        <v>3748.75</v>
      </c>
      <c r="K34" s="6">
        <f t="shared" ref="K34:K65" si="11">F34*E34</f>
        <v>4498.5</v>
      </c>
      <c r="L34" s="6">
        <f t="shared" ref="L34:L65" si="12">K34-J34</f>
        <v>749.75</v>
      </c>
      <c r="M34" s="6">
        <f t="shared" ref="M34:M65" si="13">L34/F34</f>
        <v>5.9980000000000002</v>
      </c>
    </row>
    <row r="35" spans="1:13" x14ac:dyDescent="0.2">
      <c r="A35" s="1" t="s">
        <v>38</v>
      </c>
      <c r="B35" s="1" t="s">
        <v>99</v>
      </c>
      <c r="C35" s="1" t="s">
        <v>57</v>
      </c>
      <c r="D35" s="4">
        <v>299.99</v>
      </c>
      <c r="E35" s="6">
        <f t="shared" si="7"/>
        <v>359.988</v>
      </c>
      <c r="F35" s="1">
        <v>250</v>
      </c>
      <c r="G35">
        <v>140</v>
      </c>
      <c r="H35" s="6">
        <f t="shared" si="8"/>
        <v>50398.32</v>
      </c>
      <c r="I35" s="10">
        <f t="shared" si="9"/>
        <v>0.44</v>
      </c>
      <c r="J35" s="6">
        <f t="shared" si="10"/>
        <v>74997.5</v>
      </c>
      <c r="K35" s="6">
        <f t="shared" si="11"/>
        <v>89997</v>
      </c>
      <c r="L35" s="6">
        <f t="shared" si="12"/>
        <v>14999.5</v>
      </c>
      <c r="M35" s="6">
        <f t="shared" si="13"/>
        <v>59.997999999999998</v>
      </c>
    </row>
    <row r="36" spans="1:13" x14ac:dyDescent="0.2">
      <c r="A36" s="1" t="s">
        <v>39</v>
      </c>
      <c r="B36" s="1" t="s">
        <v>100</v>
      </c>
      <c r="C36" s="1" t="s">
        <v>57</v>
      </c>
      <c r="D36" s="4">
        <v>249.99</v>
      </c>
      <c r="E36" s="6">
        <f t="shared" si="7"/>
        <v>299.988</v>
      </c>
      <c r="F36" s="1">
        <v>200</v>
      </c>
      <c r="G36">
        <v>104</v>
      </c>
      <c r="H36" s="6">
        <f t="shared" si="8"/>
        <v>31198.752</v>
      </c>
      <c r="I36" s="10">
        <f t="shared" si="9"/>
        <v>0.48</v>
      </c>
      <c r="J36" s="6">
        <f t="shared" si="10"/>
        <v>49998</v>
      </c>
      <c r="K36" s="6">
        <f t="shared" si="11"/>
        <v>59997.599999999999</v>
      </c>
      <c r="L36" s="6">
        <f t="shared" si="12"/>
        <v>9999.5999999999985</v>
      </c>
      <c r="M36" s="6">
        <f t="shared" si="13"/>
        <v>49.99799999999999</v>
      </c>
    </row>
    <row r="37" spans="1:13" x14ac:dyDescent="0.2">
      <c r="A37" s="1" t="s">
        <v>40</v>
      </c>
      <c r="B37" s="1" t="s">
        <v>101</v>
      </c>
      <c r="C37" s="1" t="s">
        <v>57</v>
      </c>
      <c r="D37" s="4">
        <v>59.99</v>
      </c>
      <c r="E37" s="6">
        <f t="shared" si="7"/>
        <v>71.988</v>
      </c>
      <c r="F37" s="1">
        <v>200</v>
      </c>
      <c r="G37">
        <v>88</v>
      </c>
      <c r="H37" s="6">
        <f t="shared" si="8"/>
        <v>6334.9439999999995</v>
      </c>
      <c r="I37" s="10">
        <f t="shared" si="9"/>
        <v>0.56000000000000005</v>
      </c>
      <c r="J37" s="6">
        <f t="shared" si="10"/>
        <v>11998</v>
      </c>
      <c r="K37" s="6">
        <f t="shared" si="11"/>
        <v>14397.6</v>
      </c>
      <c r="L37" s="6">
        <f t="shared" si="12"/>
        <v>2399.6000000000004</v>
      </c>
      <c r="M37" s="6">
        <f t="shared" si="13"/>
        <v>11.998000000000001</v>
      </c>
    </row>
    <row r="38" spans="1:13" x14ac:dyDescent="0.2">
      <c r="A38" s="1" t="s">
        <v>41</v>
      </c>
      <c r="B38" s="1" t="s">
        <v>102</v>
      </c>
      <c r="C38" s="1" t="s">
        <v>103</v>
      </c>
      <c r="D38" s="4">
        <v>299.99</v>
      </c>
      <c r="E38" s="6">
        <f t="shared" si="7"/>
        <v>359.988</v>
      </c>
      <c r="F38" s="1">
        <v>200</v>
      </c>
      <c r="G38">
        <v>72</v>
      </c>
      <c r="H38" s="6">
        <f t="shared" si="8"/>
        <v>25919.135999999999</v>
      </c>
      <c r="I38" s="10">
        <f t="shared" si="9"/>
        <v>0.64</v>
      </c>
      <c r="J38" s="6">
        <f t="shared" si="10"/>
        <v>59998</v>
      </c>
      <c r="K38" s="6">
        <f t="shared" si="11"/>
        <v>71997.600000000006</v>
      </c>
      <c r="L38" s="6">
        <f t="shared" si="12"/>
        <v>11999.600000000006</v>
      </c>
      <c r="M38" s="6">
        <f t="shared" si="13"/>
        <v>59.998000000000026</v>
      </c>
    </row>
    <row r="39" spans="1:13" x14ac:dyDescent="0.2">
      <c r="A39" s="1" t="s">
        <v>42</v>
      </c>
      <c r="B39" s="1" t="s">
        <v>104</v>
      </c>
      <c r="C39" s="1" t="s">
        <v>103</v>
      </c>
      <c r="D39" s="4">
        <v>499.99</v>
      </c>
      <c r="E39" s="6">
        <f t="shared" si="7"/>
        <v>599.98800000000006</v>
      </c>
      <c r="F39" s="1">
        <v>140</v>
      </c>
      <c r="G39">
        <v>117</v>
      </c>
      <c r="H39" s="6">
        <f t="shared" si="8"/>
        <v>70198.596000000005</v>
      </c>
      <c r="I39" s="10">
        <f t="shared" si="9"/>
        <v>0.16428571428571428</v>
      </c>
      <c r="J39" s="6">
        <f t="shared" si="10"/>
        <v>69998.600000000006</v>
      </c>
      <c r="K39" s="6">
        <f t="shared" si="11"/>
        <v>83998.32</v>
      </c>
      <c r="L39" s="6">
        <f t="shared" si="12"/>
        <v>13999.720000000001</v>
      </c>
      <c r="M39" s="6">
        <f t="shared" si="13"/>
        <v>99.998000000000005</v>
      </c>
    </row>
    <row r="40" spans="1:13" x14ac:dyDescent="0.2">
      <c r="A40" s="1" t="s">
        <v>43</v>
      </c>
      <c r="B40" s="1" t="s">
        <v>105</v>
      </c>
      <c r="C40" s="1" t="s">
        <v>103</v>
      </c>
      <c r="D40" s="4">
        <v>129.99</v>
      </c>
      <c r="E40" s="6">
        <f t="shared" si="7"/>
        <v>155.988</v>
      </c>
      <c r="F40" s="1">
        <v>125</v>
      </c>
      <c r="G40">
        <v>87</v>
      </c>
      <c r="H40" s="6">
        <f t="shared" si="8"/>
        <v>13570.956</v>
      </c>
      <c r="I40" s="10">
        <f t="shared" si="9"/>
        <v>0.30399999999999999</v>
      </c>
      <c r="J40" s="6">
        <f t="shared" si="10"/>
        <v>16248.750000000002</v>
      </c>
      <c r="K40" s="6">
        <f t="shared" si="11"/>
        <v>19498.5</v>
      </c>
      <c r="L40" s="6">
        <f t="shared" si="12"/>
        <v>3249.7499999999982</v>
      </c>
      <c r="M40" s="6">
        <f t="shared" si="13"/>
        <v>25.997999999999987</v>
      </c>
    </row>
    <row r="41" spans="1:13" x14ac:dyDescent="0.2">
      <c r="A41" s="1" t="s">
        <v>44</v>
      </c>
      <c r="B41" s="1" t="s">
        <v>106</v>
      </c>
      <c r="C41" s="1" t="s">
        <v>107</v>
      </c>
      <c r="D41" s="4">
        <v>19.989999999999998</v>
      </c>
      <c r="E41" s="6">
        <f t="shared" si="7"/>
        <v>23.988</v>
      </c>
      <c r="F41" s="1">
        <v>90</v>
      </c>
      <c r="G41">
        <v>78</v>
      </c>
      <c r="H41" s="6">
        <f t="shared" si="8"/>
        <v>1871.0639999999999</v>
      </c>
      <c r="I41" s="10">
        <f t="shared" si="9"/>
        <v>0.13333333333333333</v>
      </c>
      <c r="J41" s="6">
        <f t="shared" si="10"/>
        <v>1799.1</v>
      </c>
      <c r="K41" s="6">
        <f t="shared" si="11"/>
        <v>2158.92</v>
      </c>
      <c r="L41" s="6">
        <f t="shared" si="12"/>
        <v>359.82000000000016</v>
      </c>
      <c r="M41" s="6">
        <f t="shared" si="13"/>
        <v>3.998000000000002</v>
      </c>
    </row>
    <row r="42" spans="1:13" x14ac:dyDescent="0.2">
      <c r="A42" s="1" t="s">
        <v>45</v>
      </c>
      <c r="B42" s="1" t="s">
        <v>108</v>
      </c>
      <c r="C42" s="1" t="s">
        <v>109</v>
      </c>
      <c r="D42" s="4">
        <v>299.99</v>
      </c>
      <c r="E42" s="6">
        <f t="shared" si="7"/>
        <v>359.988</v>
      </c>
      <c r="F42" s="1">
        <v>200</v>
      </c>
      <c r="G42">
        <v>92</v>
      </c>
      <c r="H42" s="6">
        <f t="shared" si="8"/>
        <v>33118.896000000001</v>
      </c>
      <c r="I42" s="10">
        <f t="shared" si="9"/>
        <v>0.54</v>
      </c>
      <c r="J42" s="6">
        <f t="shared" si="10"/>
        <v>59998</v>
      </c>
      <c r="K42" s="6">
        <f t="shared" si="11"/>
        <v>71997.600000000006</v>
      </c>
      <c r="L42" s="6">
        <f t="shared" si="12"/>
        <v>11999.600000000006</v>
      </c>
      <c r="M42" s="6">
        <f t="shared" si="13"/>
        <v>59.998000000000026</v>
      </c>
    </row>
    <row r="43" spans="1:13" x14ac:dyDescent="0.2">
      <c r="A43" s="1" t="s">
        <v>46</v>
      </c>
      <c r="B43" s="1" t="s">
        <v>110</v>
      </c>
      <c r="C43" s="1" t="s">
        <v>109</v>
      </c>
      <c r="D43" s="4">
        <v>499.99</v>
      </c>
      <c r="E43" s="6">
        <f t="shared" si="7"/>
        <v>599.98800000000006</v>
      </c>
      <c r="F43" s="1">
        <v>300</v>
      </c>
      <c r="G43">
        <v>180</v>
      </c>
      <c r="H43" s="6">
        <f t="shared" si="8"/>
        <v>107997.84000000001</v>
      </c>
      <c r="I43" s="10">
        <f t="shared" si="9"/>
        <v>0.4</v>
      </c>
      <c r="J43" s="6">
        <f t="shared" si="10"/>
        <v>149997</v>
      </c>
      <c r="K43" s="6">
        <f t="shared" si="11"/>
        <v>179996.40000000002</v>
      </c>
      <c r="L43" s="6">
        <f t="shared" si="12"/>
        <v>29999.400000000023</v>
      </c>
      <c r="M43" s="6">
        <f t="shared" si="13"/>
        <v>99.998000000000076</v>
      </c>
    </row>
    <row r="44" spans="1:13" x14ac:dyDescent="0.2">
      <c r="A44" s="1" t="s">
        <v>47</v>
      </c>
      <c r="B44" s="1" t="s">
        <v>111</v>
      </c>
      <c r="C44" s="1" t="s">
        <v>63</v>
      </c>
      <c r="D44" s="4">
        <v>14.99</v>
      </c>
      <c r="E44" s="6">
        <f t="shared" si="7"/>
        <v>17.988</v>
      </c>
      <c r="F44" s="1">
        <v>100</v>
      </c>
      <c r="G44">
        <v>70</v>
      </c>
      <c r="H44" s="6">
        <f t="shared" si="8"/>
        <v>1259.1599999999999</v>
      </c>
      <c r="I44" s="10">
        <f t="shared" si="9"/>
        <v>0.3</v>
      </c>
      <c r="J44" s="6">
        <f t="shared" si="10"/>
        <v>1499</v>
      </c>
      <c r="K44" s="6">
        <f t="shared" si="11"/>
        <v>1798.8</v>
      </c>
      <c r="L44" s="6">
        <f t="shared" si="12"/>
        <v>299.79999999999995</v>
      </c>
      <c r="M44" s="6">
        <f t="shared" si="13"/>
        <v>2.9979999999999993</v>
      </c>
    </row>
    <row r="45" spans="1:13" x14ac:dyDescent="0.2">
      <c r="A45" s="1" t="s">
        <v>48</v>
      </c>
      <c r="B45" s="1" t="s">
        <v>112</v>
      </c>
      <c r="C45" s="1" t="s">
        <v>113</v>
      </c>
      <c r="D45" s="4">
        <v>89.99</v>
      </c>
      <c r="E45" s="6">
        <f t="shared" si="7"/>
        <v>107.988</v>
      </c>
      <c r="F45" s="1">
        <v>250</v>
      </c>
      <c r="G45">
        <v>140</v>
      </c>
      <c r="H45" s="6">
        <f t="shared" si="8"/>
        <v>15118.32</v>
      </c>
      <c r="I45" s="10">
        <f t="shared" si="9"/>
        <v>0.44</v>
      </c>
      <c r="J45" s="6">
        <f t="shared" si="10"/>
        <v>22497.5</v>
      </c>
      <c r="K45" s="6">
        <f t="shared" si="11"/>
        <v>26997</v>
      </c>
      <c r="L45" s="6">
        <f t="shared" si="12"/>
        <v>4499.5</v>
      </c>
      <c r="M45" s="6">
        <f t="shared" si="13"/>
        <v>17.998000000000001</v>
      </c>
    </row>
    <row r="46" spans="1:13" x14ac:dyDescent="0.2">
      <c r="A46" s="1" t="s">
        <v>49</v>
      </c>
      <c r="B46" s="1" t="s">
        <v>114</v>
      </c>
      <c r="C46" s="1" t="s">
        <v>103</v>
      </c>
      <c r="D46" s="4">
        <v>24.99</v>
      </c>
      <c r="E46" s="6">
        <f t="shared" si="7"/>
        <v>29.988</v>
      </c>
      <c r="F46" s="1">
        <v>50</v>
      </c>
      <c r="G46">
        <v>2</v>
      </c>
      <c r="H46" s="6">
        <f t="shared" si="8"/>
        <v>59.975999999999999</v>
      </c>
      <c r="I46" s="10">
        <f t="shared" si="9"/>
        <v>0.96</v>
      </c>
      <c r="J46" s="6">
        <f t="shared" si="10"/>
        <v>1249.5</v>
      </c>
      <c r="K46" s="6">
        <f t="shared" si="11"/>
        <v>1499.4</v>
      </c>
      <c r="L46" s="6">
        <f t="shared" si="12"/>
        <v>249.90000000000009</v>
      </c>
      <c r="M46" s="6">
        <f t="shared" si="13"/>
        <v>4.998000000000002</v>
      </c>
    </row>
    <row r="47" spans="1:13" x14ac:dyDescent="0.2">
      <c r="A47" s="1" t="s">
        <v>50</v>
      </c>
      <c r="B47" s="1" t="s">
        <v>115</v>
      </c>
      <c r="C47" s="1" t="s">
        <v>76</v>
      </c>
      <c r="D47" s="4">
        <v>79.989999999999995</v>
      </c>
      <c r="E47" s="6">
        <f t="shared" si="7"/>
        <v>95.988</v>
      </c>
      <c r="F47" s="1">
        <v>40</v>
      </c>
      <c r="G47">
        <v>15</v>
      </c>
      <c r="H47" s="6">
        <f t="shared" si="8"/>
        <v>1439.82</v>
      </c>
      <c r="I47" s="10">
        <f t="shared" si="9"/>
        <v>0.625</v>
      </c>
      <c r="J47" s="6">
        <f t="shared" si="10"/>
        <v>3199.6</v>
      </c>
      <c r="K47" s="6">
        <f t="shared" si="11"/>
        <v>3839.52</v>
      </c>
      <c r="L47" s="6">
        <f t="shared" si="12"/>
        <v>639.92000000000007</v>
      </c>
      <c r="M47" s="6">
        <f t="shared" si="13"/>
        <v>15.998000000000001</v>
      </c>
    </row>
    <row r="48" spans="1:13" x14ac:dyDescent="0.2">
      <c r="A48" s="1" t="s">
        <v>51</v>
      </c>
      <c r="B48" s="1" t="s">
        <v>116</v>
      </c>
      <c r="C48" s="1" t="s">
        <v>57</v>
      </c>
      <c r="D48" s="4">
        <v>29.99</v>
      </c>
      <c r="E48" s="6">
        <f t="shared" si="7"/>
        <v>35.988</v>
      </c>
      <c r="F48" s="1">
        <v>100</v>
      </c>
      <c r="G48">
        <v>6</v>
      </c>
      <c r="H48" s="6">
        <f t="shared" si="8"/>
        <v>215.928</v>
      </c>
      <c r="I48" s="10">
        <f t="shared" si="9"/>
        <v>0.94</v>
      </c>
      <c r="J48" s="6">
        <f t="shared" si="10"/>
        <v>2999</v>
      </c>
      <c r="K48" s="6">
        <f t="shared" si="11"/>
        <v>3598.8</v>
      </c>
      <c r="L48" s="6">
        <f t="shared" si="12"/>
        <v>599.80000000000018</v>
      </c>
      <c r="M48" s="6">
        <f t="shared" si="13"/>
        <v>5.998000000000002</v>
      </c>
    </row>
    <row r="49" spans="1:13" x14ac:dyDescent="0.2">
      <c r="A49" s="1" t="s">
        <v>52</v>
      </c>
      <c r="B49" s="1" t="s">
        <v>117</v>
      </c>
      <c r="C49" s="1" t="s">
        <v>96</v>
      </c>
      <c r="D49" s="4">
        <v>99.99</v>
      </c>
      <c r="E49" s="6">
        <f t="shared" si="7"/>
        <v>119.988</v>
      </c>
      <c r="F49" s="1">
        <v>60</v>
      </c>
      <c r="G49">
        <v>13</v>
      </c>
      <c r="H49" s="6">
        <f t="shared" si="8"/>
        <v>1559.8440000000001</v>
      </c>
      <c r="I49" s="10">
        <f t="shared" si="9"/>
        <v>0.78333333333333333</v>
      </c>
      <c r="J49" s="6">
        <f t="shared" si="10"/>
        <v>5999.4</v>
      </c>
      <c r="K49" s="6">
        <f t="shared" si="11"/>
        <v>7199.28</v>
      </c>
      <c r="L49" s="6">
        <f t="shared" si="12"/>
        <v>1199.8800000000001</v>
      </c>
      <c r="M49" s="6">
        <f t="shared" si="13"/>
        <v>19.998000000000001</v>
      </c>
    </row>
    <row r="50" spans="1:13" x14ac:dyDescent="0.2">
      <c r="A50" s="1" t="s">
        <v>53</v>
      </c>
      <c r="B50" s="1" t="s">
        <v>118</v>
      </c>
      <c r="C50" s="1" t="s">
        <v>96</v>
      </c>
      <c r="D50" s="4">
        <v>69.989999999999995</v>
      </c>
      <c r="E50" s="6">
        <f t="shared" si="7"/>
        <v>83.988</v>
      </c>
      <c r="F50" s="1">
        <v>80</v>
      </c>
      <c r="G50">
        <v>9</v>
      </c>
      <c r="H50" s="6">
        <f t="shared" si="8"/>
        <v>755.89200000000005</v>
      </c>
      <c r="I50" s="10">
        <f t="shared" si="9"/>
        <v>0.88749999999999996</v>
      </c>
      <c r="J50" s="6">
        <f t="shared" si="10"/>
        <v>5599.2</v>
      </c>
      <c r="K50" s="6">
        <f t="shared" si="11"/>
        <v>6719.04</v>
      </c>
      <c r="L50" s="6">
        <f t="shared" si="12"/>
        <v>1119.8400000000001</v>
      </c>
      <c r="M50" s="6">
        <f t="shared" si="13"/>
        <v>13.998000000000001</v>
      </c>
    </row>
    <row r="51" spans="1:13" x14ac:dyDescent="0.2">
      <c r="A51" s="1" t="s">
        <v>54</v>
      </c>
      <c r="B51" s="1" t="s">
        <v>119</v>
      </c>
      <c r="C51" s="1" t="s">
        <v>103</v>
      </c>
      <c r="D51" s="4">
        <v>39.99</v>
      </c>
      <c r="E51" s="6">
        <f t="shared" si="7"/>
        <v>47.988</v>
      </c>
      <c r="F51" s="1">
        <v>40</v>
      </c>
      <c r="G51">
        <v>9</v>
      </c>
      <c r="H51" s="6">
        <f t="shared" si="8"/>
        <v>431.892</v>
      </c>
      <c r="I51" s="10">
        <f t="shared" si="9"/>
        <v>0.77500000000000002</v>
      </c>
      <c r="J51" s="6">
        <f t="shared" si="10"/>
        <v>1599.6000000000001</v>
      </c>
      <c r="K51" s="6">
        <f t="shared" si="11"/>
        <v>1919.52</v>
      </c>
      <c r="L51" s="6">
        <f t="shared" si="12"/>
        <v>319.91999999999985</v>
      </c>
      <c r="M51" s="6">
        <f t="shared" si="13"/>
        <v>7.9979999999999958</v>
      </c>
    </row>
    <row r="52" spans="1:13" x14ac:dyDescent="0.2">
      <c r="A52" s="1" t="s">
        <v>150</v>
      </c>
      <c r="B52" s="1" t="s">
        <v>120</v>
      </c>
      <c r="C52" s="1" t="s">
        <v>57</v>
      </c>
      <c r="D52" s="4">
        <v>69.989999999999995</v>
      </c>
      <c r="E52" s="6">
        <f t="shared" si="7"/>
        <v>83.988</v>
      </c>
      <c r="F52" s="1">
        <v>100</v>
      </c>
      <c r="G52">
        <v>3</v>
      </c>
      <c r="H52" s="6">
        <f t="shared" si="8"/>
        <v>251.964</v>
      </c>
      <c r="I52" s="10">
        <f t="shared" si="9"/>
        <v>0.97</v>
      </c>
      <c r="J52" s="6">
        <f t="shared" si="10"/>
        <v>6998.9999999999991</v>
      </c>
      <c r="K52" s="6">
        <f t="shared" si="11"/>
        <v>8398.7999999999993</v>
      </c>
      <c r="L52" s="6">
        <f t="shared" si="12"/>
        <v>1399.8000000000002</v>
      </c>
      <c r="M52" s="6">
        <f t="shared" si="13"/>
        <v>13.998000000000001</v>
      </c>
    </row>
    <row r="53" spans="1:13" x14ac:dyDescent="0.2">
      <c r="A53" s="1" t="s">
        <v>151</v>
      </c>
      <c r="B53" s="1" t="s">
        <v>121</v>
      </c>
      <c r="C53" s="1" t="s">
        <v>122</v>
      </c>
      <c r="D53" s="4">
        <v>149.99</v>
      </c>
      <c r="E53" s="6">
        <f t="shared" si="7"/>
        <v>179.988</v>
      </c>
      <c r="F53" s="1">
        <v>50</v>
      </c>
      <c r="G53">
        <v>1</v>
      </c>
      <c r="H53" s="6">
        <f t="shared" si="8"/>
        <v>179.988</v>
      </c>
      <c r="I53" s="10">
        <f t="shared" si="9"/>
        <v>0.98</v>
      </c>
      <c r="J53" s="6">
        <f t="shared" si="10"/>
        <v>7499.5</v>
      </c>
      <c r="K53" s="6">
        <f t="shared" si="11"/>
        <v>8999.4</v>
      </c>
      <c r="L53" s="6">
        <f t="shared" si="12"/>
        <v>1499.8999999999996</v>
      </c>
      <c r="M53" s="6">
        <f t="shared" si="13"/>
        <v>29.997999999999994</v>
      </c>
    </row>
    <row r="54" spans="1:13" x14ac:dyDescent="0.2">
      <c r="A54" s="1" t="s">
        <v>152</v>
      </c>
      <c r="B54" s="1" t="s">
        <v>123</v>
      </c>
      <c r="C54" s="1" t="s">
        <v>63</v>
      </c>
      <c r="D54" s="4">
        <v>29.99</v>
      </c>
      <c r="E54" s="6">
        <f t="shared" si="7"/>
        <v>35.988</v>
      </c>
      <c r="F54" s="1">
        <v>80</v>
      </c>
      <c r="G54">
        <v>3</v>
      </c>
      <c r="H54" s="6">
        <f t="shared" si="8"/>
        <v>107.964</v>
      </c>
      <c r="I54" s="10">
        <f t="shared" si="9"/>
        <v>0.96250000000000002</v>
      </c>
      <c r="J54" s="6">
        <f t="shared" si="10"/>
        <v>2399.1999999999998</v>
      </c>
      <c r="K54" s="6">
        <f t="shared" si="11"/>
        <v>2879.04</v>
      </c>
      <c r="L54" s="6">
        <f t="shared" si="12"/>
        <v>479.84000000000015</v>
      </c>
      <c r="M54" s="6">
        <f t="shared" si="13"/>
        <v>5.998000000000002</v>
      </c>
    </row>
    <row r="55" spans="1:13" x14ac:dyDescent="0.2">
      <c r="A55" s="1" t="s">
        <v>153</v>
      </c>
      <c r="B55" s="1" t="s">
        <v>124</v>
      </c>
      <c r="C55" s="1" t="s">
        <v>68</v>
      </c>
      <c r="D55" s="4">
        <v>499.99</v>
      </c>
      <c r="E55" s="6">
        <f t="shared" si="7"/>
        <v>599.98800000000006</v>
      </c>
      <c r="F55" s="1">
        <v>30</v>
      </c>
      <c r="G55">
        <v>3</v>
      </c>
      <c r="H55" s="6">
        <f t="shared" si="8"/>
        <v>1799.9640000000002</v>
      </c>
      <c r="I55" s="10">
        <f t="shared" si="9"/>
        <v>0.9</v>
      </c>
      <c r="J55" s="6">
        <f t="shared" si="10"/>
        <v>14999.7</v>
      </c>
      <c r="K55" s="6">
        <f t="shared" si="11"/>
        <v>17999.640000000003</v>
      </c>
      <c r="L55" s="6">
        <f t="shared" si="12"/>
        <v>2999.9400000000023</v>
      </c>
      <c r="M55" s="6">
        <f t="shared" si="13"/>
        <v>99.998000000000076</v>
      </c>
    </row>
    <row r="56" spans="1:13" x14ac:dyDescent="0.2">
      <c r="A56" s="1" t="s">
        <v>154</v>
      </c>
      <c r="B56" s="1" t="s">
        <v>125</v>
      </c>
      <c r="C56" s="1" t="s">
        <v>57</v>
      </c>
      <c r="D56" s="4">
        <v>129.99</v>
      </c>
      <c r="E56" s="6">
        <f t="shared" si="7"/>
        <v>155.988</v>
      </c>
      <c r="F56" s="1">
        <v>60</v>
      </c>
      <c r="G56">
        <v>15</v>
      </c>
      <c r="H56" s="6">
        <f t="shared" si="8"/>
        <v>2339.8200000000002</v>
      </c>
      <c r="I56" s="10">
        <f t="shared" si="9"/>
        <v>0.75</v>
      </c>
      <c r="J56" s="6">
        <f t="shared" si="10"/>
        <v>7799.4000000000005</v>
      </c>
      <c r="K56" s="6">
        <f t="shared" si="11"/>
        <v>9359.2800000000007</v>
      </c>
      <c r="L56" s="6">
        <f t="shared" si="12"/>
        <v>1559.88</v>
      </c>
      <c r="M56" s="6">
        <f t="shared" si="13"/>
        <v>25.998000000000001</v>
      </c>
    </row>
    <row r="57" spans="1:13" x14ac:dyDescent="0.2">
      <c r="A57" s="1" t="s">
        <v>155</v>
      </c>
      <c r="B57" s="1" t="s">
        <v>126</v>
      </c>
      <c r="C57" s="1" t="s">
        <v>127</v>
      </c>
      <c r="D57" s="4">
        <v>39.99</v>
      </c>
      <c r="E57" s="6">
        <f t="shared" si="7"/>
        <v>47.988</v>
      </c>
      <c r="F57" s="1">
        <v>100</v>
      </c>
      <c r="G57">
        <v>9</v>
      </c>
      <c r="H57" s="6">
        <f t="shared" si="8"/>
        <v>431.892</v>
      </c>
      <c r="I57" s="10">
        <f t="shared" si="9"/>
        <v>0.91</v>
      </c>
      <c r="J57" s="6">
        <f t="shared" si="10"/>
        <v>3999</v>
      </c>
      <c r="K57" s="6">
        <f t="shared" si="11"/>
        <v>4798.8</v>
      </c>
      <c r="L57" s="6">
        <f t="shared" si="12"/>
        <v>799.80000000000018</v>
      </c>
      <c r="M57" s="6">
        <f t="shared" si="13"/>
        <v>7.998000000000002</v>
      </c>
    </row>
    <row r="58" spans="1:13" x14ac:dyDescent="0.2">
      <c r="A58" s="1" t="s">
        <v>156</v>
      </c>
      <c r="B58" s="1" t="s">
        <v>128</v>
      </c>
      <c r="C58" s="1" t="s">
        <v>103</v>
      </c>
      <c r="D58" s="4">
        <v>79.989999999999995</v>
      </c>
      <c r="E58" s="6">
        <f t="shared" si="7"/>
        <v>95.988</v>
      </c>
      <c r="F58" s="1">
        <v>40</v>
      </c>
      <c r="G58">
        <v>4</v>
      </c>
      <c r="H58" s="6">
        <f t="shared" si="8"/>
        <v>383.952</v>
      </c>
      <c r="I58" s="10">
        <f t="shared" si="9"/>
        <v>0.9</v>
      </c>
      <c r="J58" s="6">
        <f t="shared" si="10"/>
        <v>3199.6</v>
      </c>
      <c r="K58" s="6">
        <f t="shared" si="11"/>
        <v>3839.52</v>
      </c>
      <c r="L58" s="6">
        <f t="shared" si="12"/>
        <v>639.92000000000007</v>
      </c>
      <c r="M58" s="6">
        <f t="shared" si="13"/>
        <v>15.998000000000001</v>
      </c>
    </row>
    <row r="59" spans="1:13" x14ac:dyDescent="0.2">
      <c r="A59" s="1" t="s">
        <v>157</v>
      </c>
      <c r="B59" s="1" t="s">
        <v>129</v>
      </c>
      <c r="C59" s="1" t="s">
        <v>130</v>
      </c>
      <c r="D59" s="4">
        <v>29.99</v>
      </c>
      <c r="E59" s="6">
        <f t="shared" si="7"/>
        <v>35.988</v>
      </c>
      <c r="F59" s="1">
        <v>75</v>
      </c>
      <c r="G59">
        <v>4</v>
      </c>
      <c r="H59" s="6">
        <f t="shared" si="8"/>
        <v>143.952</v>
      </c>
      <c r="I59" s="10">
        <f t="shared" si="9"/>
        <v>0.94666666666666666</v>
      </c>
      <c r="J59" s="6">
        <f t="shared" si="10"/>
        <v>2249.25</v>
      </c>
      <c r="K59" s="6">
        <f t="shared" si="11"/>
        <v>2699.1</v>
      </c>
      <c r="L59" s="6">
        <f t="shared" si="12"/>
        <v>449.84999999999991</v>
      </c>
      <c r="M59" s="6">
        <f t="shared" si="13"/>
        <v>5.9979999999999984</v>
      </c>
    </row>
    <row r="60" spans="1:13" x14ac:dyDescent="0.2">
      <c r="A60" s="1" t="s">
        <v>158</v>
      </c>
      <c r="B60" s="1" t="s">
        <v>131</v>
      </c>
      <c r="C60" s="1" t="s">
        <v>57</v>
      </c>
      <c r="D60" s="4">
        <v>59.99</v>
      </c>
      <c r="E60" s="6">
        <f t="shared" si="7"/>
        <v>71.988</v>
      </c>
      <c r="F60" s="1">
        <v>60</v>
      </c>
      <c r="G60">
        <v>8</v>
      </c>
      <c r="H60" s="6">
        <f t="shared" si="8"/>
        <v>575.904</v>
      </c>
      <c r="I60" s="10">
        <f t="shared" si="9"/>
        <v>0.8666666666666667</v>
      </c>
      <c r="J60" s="6">
        <f t="shared" si="10"/>
        <v>3599.4</v>
      </c>
      <c r="K60" s="6">
        <f t="shared" si="11"/>
        <v>4319.28</v>
      </c>
      <c r="L60" s="6">
        <f t="shared" si="12"/>
        <v>719.87999999999965</v>
      </c>
      <c r="M60" s="6">
        <f t="shared" si="13"/>
        <v>11.997999999999994</v>
      </c>
    </row>
    <row r="61" spans="1:13" x14ac:dyDescent="0.2">
      <c r="A61" s="1" t="s">
        <v>159</v>
      </c>
      <c r="B61" s="1" t="s">
        <v>132</v>
      </c>
      <c r="C61" s="1" t="s">
        <v>57</v>
      </c>
      <c r="D61" s="4">
        <v>79.989999999999995</v>
      </c>
      <c r="E61" s="6">
        <f t="shared" si="7"/>
        <v>95.988</v>
      </c>
      <c r="F61" s="1">
        <v>30</v>
      </c>
      <c r="G61">
        <v>13</v>
      </c>
      <c r="H61" s="6">
        <f t="shared" si="8"/>
        <v>1247.8440000000001</v>
      </c>
      <c r="I61" s="10">
        <f t="shared" si="9"/>
        <v>0.56666666666666665</v>
      </c>
      <c r="J61" s="6">
        <f t="shared" si="10"/>
        <v>2399.6999999999998</v>
      </c>
      <c r="K61" s="6">
        <f t="shared" si="11"/>
        <v>2879.64</v>
      </c>
      <c r="L61" s="6">
        <f t="shared" si="12"/>
        <v>479.94000000000005</v>
      </c>
      <c r="M61" s="6">
        <f t="shared" si="13"/>
        <v>15.998000000000001</v>
      </c>
    </row>
    <row r="62" spans="1:13" x14ac:dyDescent="0.2">
      <c r="A62" s="1" t="s">
        <v>160</v>
      </c>
      <c r="B62" s="1" t="s">
        <v>133</v>
      </c>
      <c r="C62" s="1" t="s">
        <v>57</v>
      </c>
      <c r="D62" s="4">
        <v>349.99</v>
      </c>
      <c r="E62" s="6">
        <f t="shared" si="7"/>
        <v>419.988</v>
      </c>
      <c r="F62" s="1">
        <v>20</v>
      </c>
      <c r="G62">
        <v>4</v>
      </c>
      <c r="H62" s="6">
        <f t="shared" si="8"/>
        <v>1679.952</v>
      </c>
      <c r="I62" s="10">
        <f t="shared" si="9"/>
        <v>0.8</v>
      </c>
      <c r="J62" s="6">
        <f t="shared" si="10"/>
        <v>6999.8</v>
      </c>
      <c r="K62" s="6">
        <f t="shared" si="11"/>
        <v>8399.76</v>
      </c>
      <c r="L62" s="6">
        <f t="shared" si="12"/>
        <v>1399.96</v>
      </c>
      <c r="M62" s="6">
        <f t="shared" si="13"/>
        <v>69.998000000000005</v>
      </c>
    </row>
    <row r="63" spans="1:13" x14ac:dyDescent="0.2">
      <c r="A63" s="1" t="s">
        <v>161</v>
      </c>
      <c r="B63" s="1" t="s">
        <v>134</v>
      </c>
      <c r="C63" s="1" t="s">
        <v>135</v>
      </c>
      <c r="D63" s="4">
        <v>19.989999999999998</v>
      </c>
      <c r="E63" s="6">
        <f t="shared" si="7"/>
        <v>23.988</v>
      </c>
      <c r="F63" s="1">
        <v>100</v>
      </c>
      <c r="G63">
        <v>13</v>
      </c>
      <c r="H63" s="6">
        <f t="shared" si="8"/>
        <v>311.84399999999999</v>
      </c>
      <c r="I63" s="10">
        <f t="shared" si="9"/>
        <v>0.87</v>
      </c>
      <c r="J63" s="6">
        <f t="shared" si="10"/>
        <v>1998.9999999999998</v>
      </c>
      <c r="K63" s="6">
        <f t="shared" si="11"/>
        <v>2398.8000000000002</v>
      </c>
      <c r="L63" s="6">
        <f t="shared" si="12"/>
        <v>399.80000000000041</v>
      </c>
      <c r="M63" s="6">
        <f t="shared" si="13"/>
        <v>3.9980000000000042</v>
      </c>
    </row>
    <row r="64" spans="1:13" x14ac:dyDescent="0.2">
      <c r="A64" s="1" t="s">
        <v>162</v>
      </c>
      <c r="B64" s="1" t="s">
        <v>136</v>
      </c>
      <c r="C64" s="1" t="s">
        <v>137</v>
      </c>
      <c r="D64" s="4">
        <v>89.99</v>
      </c>
      <c r="E64" s="6">
        <f t="shared" si="7"/>
        <v>107.988</v>
      </c>
      <c r="F64" s="1">
        <v>40</v>
      </c>
      <c r="G64">
        <v>2</v>
      </c>
      <c r="H64" s="6">
        <f t="shared" si="8"/>
        <v>215.976</v>
      </c>
      <c r="I64" s="10">
        <f t="shared" si="9"/>
        <v>0.95</v>
      </c>
      <c r="J64" s="6">
        <f t="shared" si="10"/>
        <v>3599.6</v>
      </c>
      <c r="K64" s="6">
        <f t="shared" si="11"/>
        <v>4319.5200000000004</v>
      </c>
      <c r="L64" s="6">
        <f t="shared" si="12"/>
        <v>719.92000000000053</v>
      </c>
      <c r="M64" s="6">
        <f t="shared" si="13"/>
        <v>17.998000000000012</v>
      </c>
    </row>
    <row r="65" spans="1:13" x14ac:dyDescent="0.2">
      <c r="A65" s="1" t="s">
        <v>163</v>
      </c>
      <c r="B65" s="1" t="s">
        <v>138</v>
      </c>
      <c r="C65" s="1" t="s">
        <v>68</v>
      </c>
      <c r="D65" s="4">
        <v>29.99</v>
      </c>
      <c r="E65" s="6">
        <f t="shared" si="7"/>
        <v>35.988</v>
      </c>
      <c r="F65" s="1">
        <v>50</v>
      </c>
      <c r="G65">
        <v>10</v>
      </c>
      <c r="H65" s="6">
        <f t="shared" si="8"/>
        <v>359.88</v>
      </c>
      <c r="I65" s="10">
        <f t="shared" si="9"/>
        <v>0.8</v>
      </c>
      <c r="J65" s="6">
        <f t="shared" si="10"/>
        <v>1499.5</v>
      </c>
      <c r="K65" s="6">
        <f t="shared" si="11"/>
        <v>1799.4</v>
      </c>
      <c r="L65" s="6">
        <f t="shared" si="12"/>
        <v>299.90000000000009</v>
      </c>
      <c r="M65" s="6">
        <f t="shared" si="13"/>
        <v>5.998000000000002</v>
      </c>
    </row>
    <row r="66" spans="1:13" x14ac:dyDescent="0.2">
      <c r="A66" s="1" t="s">
        <v>164</v>
      </c>
      <c r="B66" s="1" t="s">
        <v>139</v>
      </c>
      <c r="C66" s="1" t="s">
        <v>57</v>
      </c>
      <c r="D66" s="4">
        <v>119.99</v>
      </c>
      <c r="E66" s="6">
        <f t="shared" ref="E66:E76" si="14">(D66*0.2)+D66</f>
        <v>143.988</v>
      </c>
      <c r="F66" s="1">
        <v>25</v>
      </c>
      <c r="G66">
        <v>2</v>
      </c>
      <c r="H66" s="6">
        <f t="shared" ref="H66:H76" si="15">G66*E66</f>
        <v>287.976</v>
      </c>
      <c r="I66" s="10">
        <f t="shared" ref="I66:I76" si="16">(F66-G66)/F66*1</f>
        <v>0.92</v>
      </c>
      <c r="J66" s="6">
        <f t="shared" ref="J66:J76" si="17">F66*D66</f>
        <v>2999.75</v>
      </c>
      <c r="K66" s="6">
        <f t="shared" ref="K66:K76" si="18">F66*E66</f>
        <v>3599.7</v>
      </c>
      <c r="L66" s="6">
        <f t="shared" ref="L66:L76" si="19">K66-J66</f>
        <v>599.94999999999982</v>
      </c>
      <c r="M66" s="6">
        <f t="shared" ref="M66:M76" si="20">L66/F66</f>
        <v>23.997999999999994</v>
      </c>
    </row>
    <row r="67" spans="1:13" x14ac:dyDescent="0.2">
      <c r="A67" s="1" t="s">
        <v>165</v>
      </c>
      <c r="B67" s="1" t="s">
        <v>140</v>
      </c>
      <c r="C67" s="1" t="s">
        <v>82</v>
      </c>
      <c r="D67" s="4">
        <v>14.99</v>
      </c>
      <c r="E67" s="6">
        <f t="shared" si="14"/>
        <v>17.988</v>
      </c>
      <c r="F67" s="1">
        <v>200</v>
      </c>
      <c r="G67">
        <v>7</v>
      </c>
      <c r="H67" s="6">
        <f t="shared" si="15"/>
        <v>125.916</v>
      </c>
      <c r="I67" s="10">
        <f t="shared" si="16"/>
        <v>0.96499999999999997</v>
      </c>
      <c r="J67" s="6">
        <f t="shared" si="17"/>
        <v>2998</v>
      </c>
      <c r="K67" s="6">
        <f t="shared" si="18"/>
        <v>3597.6</v>
      </c>
      <c r="L67" s="6">
        <f t="shared" si="19"/>
        <v>599.59999999999991</v>
      </c>
      <c r="M67" s="6">
        <f t="shared" si="20"/>
        <v>2.9979999999999993</v>
      </c>
    </row>
    <row r="68" spans="1:13" x14ac:dyDescent="0.2">
      <c r="A68" s="1" t="s">
        <v>166</v>
      </c>
      <c r="B68" s="1" t="s">
        <v>141</v>
      </c>
      <c r="C68" s="1" t="s">
        <v>113</v>
      </c>
      <c r="D68" s="4">
        <v>39.99</v>
      </c>
      <c r="E68" s="6">
        <f t="shared" si="14"/>
        <v>47.988</v>
      </c>
      <c r="F68" s="1">
        <v>60</v>
      </c>
      <c r="G68">
        <v>7</v>
      </c>
      <c r="H68" s="6">
        <f t="shared" si="15"/>
        <v>335.916</v>
      </c>
      <c r="I68" s="10">
        <f t="shared" si="16"/>
        <v>0.8833333333333333</v>
      </c>
      <c r="J68" s="6">
        <f t="shared" si="17"/>
        <v>2399.4</v>
      </c>
      <c r="K68" s="6">
        <f t="shared" si="18"/>
        <v>2879.2799999999997</v>
      </c>
      <c r="L68" s="6">
        <f t="shared" si="19"/>
        <v>479.87999999999965</v>
      </c>
      <c r="M68" s="6">
        <f t="shared" si="20"/>
        <v>7.997999999999994</v>
      </c>
    </row>
    <row r="69" spans="1:13" x14ac:dyDescent="0.2">
      <c r="A69" s="1" t="s">
        <v>167</v>
      </c>
      <c r="B69" s="1" t="s">
        <v>142</v>
      </c>
      <c r="C69" s="1" t="s">
        <v>68</v>
      </c>
      <c r="D69" s="4">
        <v>199.99</v>
      </c>
      <c r="E69" s="6">
        <f t="shared" si="14"/>
        <v>239.988</v>
      </c>
      <c r="F69" s="1">
        <v>20</v>
      </c>
      <c r="G69">
        <v>14</v>
      </c>
      <c r="H69" s="6">
        <f t="shared" si="15"/>
        <v>3359.8319999999999</v>
      </c>
      <c r="I69" s="10">
        <f t="shared" si="16"/>
        <v>0.3</v>
      </c>
      <c r="J69" s="6">
        <f t="shared" si="17"/>
        <v>3999.8</v>
      </c>
      <c r="K69" s="6">
        <f t="shared" si="18"/>
        <v>4799.76</v>
      </c>
      <c r="L69" s="6">
        <f t="shared" si="19"/>
        <v>799.96</v>
      </c>
      <c r="M69" s="6">
        <f t="shared" si="20"/>
        <v>39.998000000000005</v>
      </c>
    </row>
    <row r="70" spans="1:13" x14ac:dyDescent="0.2">
      <c r="A70" s="1" t="s">
        <v>168</v>
      </c>
      <c r="B70" s="1" t="s">
        <v>143</v>
      </c>
      <c r="C70" s="1" t="s">
        <v>90</v>
      </c>
      <c r="D70" s="4">
        <v>89.99</v>
      </c>
      <c r="E70" s="6">
        <f t="shared" si="14"/>
        <v>107.988</v>
      </c>
      <c r="F70" s="1">
        <v>40</v>
      </c>
      <c r="G70">
        <v>8</v>
      </c>
      <c r="H70" s="6">
        <f t="shared" si="15"/>
        <v>863.904</v>
      </c>
      <c r="I70" s="10">
        <f t="shared" si="16"/>
        <v>0.8</v>
      </c>
      <c r="J70" s="6">
        <f t="shared" si="17"/>
        <v>3599.6</v>
      </c>
      <c r="K70" s="6">
        <f t="shared" si="18"/>
        <v>4319.5200000000004</v>
      </c>
      <c r="L70" s="6">
        <f t="shared" si="19"/>
        <v>719.92000000000053</v>
      </c>
      <c r="M70" s="6">
        <f t="shared" si="20"/>
        <v>17.998000000000012</v>
      </c>
    </row>
    <row r="71" spans="1:13" x14ac:dyDescent="0.2">
      <c r="A71" s="1" t="s">
        <v>169</v>
      </c>
      <c r="B71" s="1" t="s">
        <v>144</v>
      </c>
      <c r="C71" s="1" t="s">
        <v>76</v>
      </c>
      <c r="D71" s="4">
        <v>59.99</v>
      </c>
      <c r="E71" s="6">
        <f t="shared" si="14"/>
        <v>71.988</v>
      </c>
      <c r="F71" s="1">
        <v>75</v>
      </c>
      <c r="G71">
        <v>4</v>
      </c>
      <c r="H71" s="6">
        <f t="shared" si="15"/>
        <v>287.952</v>
      </c>
      <c r="I71" s="10">
        <f t="shared" si="16"/>
        <v>0.94666666666666666</v>
      </c>
      <c r="J71" s="6">
        <f t="shared" si="17"/>
        <v>4499.25</v>
      </c>
      <c r="K71" s="6">
        <f t="shared" si="18"/>
        <v>5399.1</v>
      </c>
      <c r="L71" s="6">
        <f t="shared" si="19"/>
        <v>899.85000000000036</v>
      </c>
      <c r="M71" s="6">
        <f t="shared" si="20"/>
        <v>11.998000000000005</v>
      </c>
    </row>
    <row r="72" spans="1:13" x14ac:dyDescent="0.2">
      <c r="A72" s="1" t="s">
        <v>170</v>
      </c>
      <c r="B72" s="1" t="s">
        <v>145</v>
      </c>
      <c r="C72" s="1" t="s">
        <v>57</v>
      </c>
      <c r="D72" s="4">
        <v>49.99</v>
      </c>
      <c r="E72" s="6">
        <f t="shared" si="14"/>
        <v>59.988</v>
      </c>
      <c r="F72" s="1">
        <v>100</v>
      </c>
      <c r="G72">
        <v>9</v>
      </c>
      <c r="H72" s="6">
        <f t="shared" si="15"/>
        <v>539.89200000000005</v>
      </c>
      <c r="I72" s="10">
        <f t="shared" si="16"/>
        <v>0.91</v>
      </c>
      <c r="J72" s="6">
        <f t="shared" si="17"/>
        <v>4999</v>
      </c>
      <c r="K72" s="6">
        <f t="shared" si="18"/>
        <v>5998.8</v>
      </c>
      <c r="L72" s="6">
        <f t="shared" si="19"/>
        <v>999.80000000000018</v>
      </c>
      <c r="M72" s="6">
        <f t="shared" si="20"/>
        <v>9.9980000000000011</v>
      </c>
    </row>
    <row r="73" spans="1:13" x14ac:dyDescent="0.2">
      <c r="A73" s="1" t="s">
        <v>171</v>
      </c>
      <c r="B73" s="1" t="s">
        <v>146</v>
      </c>
      <c r="C73" s="1" t="s">
        <v>57</v>
      </c>
      <c r="D73" s="4">
        <v>129.99</v>
      </c>
      <c r="E73" s="6">
        <f t="shared" si="14"/>
        <v>155.988</v>
      </c>
      <c r="F73" s="1">
        <v>30</v>
      </c>
      <c r="G73">
        <v>13</v>
      </c>
      <c r="H73" s="6">
        <f t="shared" si="15"/>
        <v>2027.8440000000001</v>
      </c>
      <c r="I73" s="10">
        <f t="shared" si="16"/>
        <v>0.56666666666666665</v>
      </c>
      <c r="J73" s="6">
        <f t="shared" si="17"/>
        <v>3899.7000000000003</v>
      </c>
      <c r="K73" s="6">
        <f t="shared" si="18"/>
        <v>4679.6400000000003</v>
      </c>
      <c r="L73" s="6">
        <f t="shared" si="19"/>
        <v>779.94</v>
      </c>
      <c r="M73" s="6">
        <f t="shared" si="20"/>
        <v>25.998000000000001</v>
      </c>
    </row>
    <row r="74" spans="1:13" x14ac:dyDescent="0.2">
      <c r="A74" s="1" t="s">
        <v>172</v>
      </c>
      <c r="B74" s="1" t="s">
        <v>147</v>
      </c>
      <c r="C74" s="1" t="s">
        <v>130</v>
      </c>
      <c r="D74" s="4">
        <v>49.99</v>
      </c>
      <c r="E74" s="6">
        <f t="shared" si="14"/>
        <v>59.988</v>
      </c>
      <c r="F74" s="1">
        <v>50</v>
      </c>
      <c r="G74">
        <v>3</v>
      </c>
      <c r="H74" s="6">
        <f t="shared" si="15"/>
        <v>179.964</v>
      </c>
      <c r="I74" s="10">
        <f t="shared" si="16"/>
        <v>0.94</v>
      </c>
      <c r="J74" s="6">
        <f t="shared" si="17"/>
        <v>2499.5</v>
      </c>
      <c r="K74" s="6">
        <f t="shared" si="18"/>
        <v>2999.4</v>
      </c>
      <c r="L74" s="6">
        <f t="shared" si="19"/>
        <v>499.90000000000009</v>
      </c>
      <c r="M74" s="6">
        <f t="shared" si="20"/>
        <v>9.9980000000000011</v>
      </c>
    </row>
    <row r="75" spans="1:13" x14ac:dyDescent="0.2">
      <c r="A75" s="1" t="s">
        <v>173</v>
      </c>
      <c r="B75" s="1" t="s">
        <v>148</v>
      </c>
      <c r="C75" s="1" t="s">
        <v>76</v>
      </c>
      <c r="D75" s="4">
        <v>19.989999999999998</v>
      </c>
      <c r="E75" s="6">
        <f t="shared" si="14"/>
        <v>23.988</v>
      </c>
      <c r="F75" s="1">
        <v>80</v>
      </c>
      <c r="G75">
        <v>4</v>
      </c>
      <c r="H75" s="6">
        <f t="shared" si="15"/>
        <v>95.951999999999998</v>
      </c>
      <c r="I75" s="10">
        <f t="shared" si="16"/>
        <v>0.95</v>
      </c>
      <c r="J75" s="6">
        <f t="shared" si="17"/>
        <v>1599.1999999999998</v>
      </c>
      <c r="K75" s="6">
        <f t="shared" si="18"/>
        <v>1919.04</v>
      </c>
      <c r="L75" s="6">
        <f t="shared" si="19"/>
        <v>319.84000000000015</v>
      </c>
      <c r="M75" s="6">
        <f t="shared" si="20"/>
        <v>3.998000000000002</v>
      </c>
    </row>
    <row r="76" spans="1:13" x14ac:dyDescent="0.2">
      <c r="A76" s="1" t="s">
        <v>174</v>
      </c>
      <c r="B76" s="1" t="s">
        <v>149</v>
      </c>
      <c r="C76" s="1" t="s">
        <v>103</v>
      </c>
      <c r="D76" s="4">
        <v>69.989999999999995</v>
      </c>
      <c r="E76" s="6">
        <f t="shared" si="14"/>
        <v>83.988</v>
      </c>
      <c r="F76" s="1">
        <v>40</v>
      </c>
      <c r="G76">
        <v>9</v>
      </c>
      <c r="H76" s="6">
        <f t="shared" si="15"/>
        <v>755.89200000000005</v>
      </c>
      <c r="I76" s="10">
        <f t="shared" si="16"/>
        <v>0.77500000000000002</v>
      </c>
      <c r="J76" s="6">
        <f t="shared" si="17"/>
        <v>2799.6</v>
      </c>
      <c r="K76" s="6">
        <f t="shared" si="18"/>
        <v>3359.52</v>
      </c>
      <c r="L76" s="6">
        <f t="shared" si="19"/>
        <v>559.92000000000007</v>
      </c>
      <c r="M76" s="6">
        <f t="shared" si="20"/>
        <v>13.998000000000001</v>
      </c>
    </row>
    <row r="78" spans="1:13" x14ac:dyDescent="0.2">
      <c r="I78" s="12" t="s">
        <v>182</v>
      </c>
      <c r="J78" s="6">
        <f>SUM(J2:J76)</f>
        <v>1188491.1499999999</v>
      </c>
      <c r="K78" s="6">
        <f>SUM(K2:K76)</f>
        <v>1426189.38</v>
      </c>
      <c r="L78" s="6">
        <f>SUM(L2:L76)</f>
        <v>237698.2300000001</v>
      </c>
    </row>
  </sheetData>
  <autoFilter ref="A1:M76" xr:uid="{DE820C9F-5D8C-144F-98D2-47F4825B4DFB}">
    <sortState xmlns:xlrd2="http://schemas.microsoft.com/office/spreadsheetml/2017/richdata2" ref="A2:M76">
      <sortCondition ref="A1:A76"/>
    </sortState>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E32F-17E2-0C4C-909E-E35EF1B74D1A}">
  <dimension ref="A1:P528"/>
  <sheetViews>
    <sheetView workbookViewId="0">
      <selection activeCell="D3" sqref="D3"/>
    </sheetView>
  </sheetViews>
  <sheetFormatPr baseColWidth="10" defaultRowHeight="16" x14ac:dyDescent="0.2"/>
  <cols>
    <col min="4" max="4" width="14.1640625" bestFit="1" customWidth="1"/>
    <col min="5" max="5" width="19.83203125" bestFit="1" customWidth="1"/>
    <col min="6" max="6" width="19.5" bestFit="1" customWidth="1"/>
    <col min="7" max="7" width="24.5" bestFit="1" customWidth="1"/>
    <col min="8" max="8" width="9.5" bestFit="1" customWidth="1"/>
    <col min="9" max="9" width="10.5" bestFit="1" customWidth="1"/>
    <col min="10" max="11" width="10.5" customWidth="1"/>
    <col min="12" max="13" width="13" bestFit="1" customWidth="1"/>
    <col min="18" max="18" width="13" bestFit="1" customWidth="1"/>
    <col min="19" max="19" width="14.6640625" bestFit="1" customWidth="1"/>
  </cols>
  <sheetData>
    <row r="1" spans="1:16" x14ac:dyDescent="0.2">
      <c r="A1" s="2" t="s">
        <v>177</v>
      </c>
      <c r="B1" s="2" t="s">
        <v>0</v>
      </c>
      <c r="C1" s="2" t="s">
        <v>211</v>
      </c>
      <c r="D1" s="14" t="s">
        <v>187</v>
      </c>
      <c r="E1" s="14" t="s">
        <v>188</v>
      </c>
      <c r="F1" s="2" t="s">
        <v>1</v>
      </c>
      <c r="G1" s="2" t="s">
        <v>2</v>
      </c>
      <c r="H1" s="3" t="s">
        <v>3</v>
      </c>
      <c r="I1" s="2" t="s">
        <v>4</v>
      </c>
      <c r="J1" s="7" t="s">
        <v>213</v>
      </c>
      <c r="K1" s="2" t="s">
        <v>194</v>
      </c>
      <c r="L1" s="2" t="s">
        <v>189</v>
      </c>
      <c r="M1" s="2" t="s">
        <v>190</v>
      </c>
      <c r="N1" s="2" t="s">
        <v>191</v>
      </c>
      <c r="O1" s="2" t="s">
        <v>192</v>
      </c>
      <c r="P1" s="2" t="s">
        <v>193</v>
      </c>
    </row>
    <row r="2" spans="1:16" x14ac:dyDescent="0.2">
      <c r="A2" s="8">
        <v>44223</v>
      </c>
      <c r="B2" s="1" t="s">
        <v>5</v>
      </c>
      <c r="C2" s="1">
        <v>7</v>
      </c>
      <c r="D2" s="13" t="s">
        <v>183</v>
      </c>
      <c r="E2" s="13" t="s">
        <v>184</v>
      </c>
      <c r="F2" s="1" t="str">
        <f>VLOOKUP(B:B,MasterData!$A$1:$L$76,2,FALSE)</f>
        <v>Smartphone</v>
      </c>
      <c r="G2" s="1" t="str">
        <f>VLOOKUP(B:B,MasterData!$A$1:$L$76,3,FALSE)</f>
        <v>Electronics</v>
      </c>
      <c r="H2" s="4">
        <f>VLOOKUP(B:B,MasterData!$A$1:$L$76,4,FALSE)</f>
        <v>499.99</v>
      </c>
      <c r="I2" s="4">
        <f>VLOOKUP(B:B,MasterData!$A$1:$L$76,5,FALSE)</f>
        <v>599.98800000000006</v>
      </c>
      <c r="J2" s="4">
        <f>I2-H2</f>
        <v>99.998000000000047</v>
      </c>
      <c r="K2" s="10">
        <v>0</v>
      </c>
      <c r="L2" s="6">
        <f t="shared" ref="L2:L33" si="0">C2*H2</f>
        <v>3499.9300000000003</v>
      </c>
      <c r="M2" s="6">
        <f t="shared" ref="M2:M65" si="1">((C2*I2)*(1-K2))</f>
        <v>4199.9160000000002</v>
      </c>
      <c r="N2" s="1">
        <f t="shared" ref="N2:N33" si="2">DAY(A2)</f>
        <v>27</v>
      </c>
      <c r="O2" s="1" t="str">
        <f t="shared" ref="O2:O33" si="3">TEXT(A2,"Mmm")</f>
        <v>Jan</v>
      </c>
      <c r="P2" s="1">
        <f t="shared" ref="P2:P33" si="4">YEAR(A2)</f>
        <v>2021</v>
      </c>
    </row>
    <row r="3" spans="1:16" x14ac:dyDescent="0.2">
      <c r="A3" s="8">
        <v>44410</v>
      </c>
      <c r="B3" s="1" t="s">
        <v>5</v>
      </c>
      <c r="C3" s="1">
        <v>3</v>
      </c>
      <c r="D3" s="13" t="s">
        <v>185</v>
      </c>
      <c r="E3" s="13" t="s">
        <v>184</v>
      </c>
      <c r="F3" s="1" t="str">
        <f>VLOOKUP(B:B,MasterData!$A$1:$L$76,2,FALSE)</f>
        <v>Smartphone</v>
      </c>
      <c r="G3" s="1" t="str">
        <f>VLOOKUP(B:B,MasterData!$A$1:$L$76,3,FALSE)</f>
        <v>Electronics</v>
      </c>
      <c r="H3" s="4">
        <f>VLOOKUP(B:B,MasterData!$A$1:$L$76,4,FALSE)</f>
        <v>499.99</v>
      </c>
      <c r="I3" s="4">
        <f>VLOOKUP(B:B,MasterData!$A$1:$L$76,5,FALSE)</f>
        <v>599.98800000000006</v>
      </c>
      <c r="J3" s="4">
        <f t="shared" ref="J3:J66" si="5">I3-H3</f>
        <v>99.998000000000047</v>
      </c>
      <c r="K3" s="10">
        <v>0</v>
      </c>
      <c r="L3" s="6">
        <f t="shared" si="0"/>
        <v>1499.97</v>
      </c>
      <c r="M3" s="6">
        <f t="shared" si="1"/>
        <v>1799.9640000000002</v>
      </c>
      <c r="N3" s="1">
        <f t="shared" si="2"/>
        <v>2</v>
      </c>
      <c r="O3" s="1" t="str">
        <f t="shared" si="3"/>
        <v>Aug</v>
      </c>
      <c r="P3" s="1">
        <f t="shared" si="4"/>
        <v>2021</v>
      </c>
    </row>
    <row r="4" spans="1:16" x14ac:dyDescent="0.2">
      <c r="A4" s="8">
        <v>44439</v>
      </c>
      <c r="B4" s="1" t="s">
        <v>5</v>
      </c>
      <c r="C4" s="1">
        <v>11</v>
      </c>
      <c r="D4" s="13" t="s">
        <v>185</v>
      </c>
      <c r="E4" s="13" t="s">
        <v>184</v>
      </c>
      <c r="F4" s="1" t="str">
        <f>VLOOKUP(B:B,MasterData!$A$1:$L$76,2,FALSE)</f>
        <v>Smartphone</v>
      </c>
      <c r="G4" s="1" t="str">
        <f>VLOOKUP(B:B,MasterData!$A$1:$L$76,3,FALSE)</f>
        <v>Electronics</v>
      </c>
      <c r="H4" s="4">
        <f>VLOOKUP(B:B,MasterData!$A$1:$L$76,4,FALSE)</f>
        <v>499.99</v>
      </c>
      <c r="I4" s="4">
        <f>VLOOKUP(B:B,MasterData!$A$1:$L$76,5,FALSE)</f>
        <v>599.98800000000006</v>
      </c>
      <c r="J4" s="4">
        <f t="shared" si="5"/>
        <v>99.998000000000047</v>
      </c>
      <c r="K4" s="10">
        <v>0</v>
      </c>
      <c r="L4" s="6">
        <f t="shared" si="0"/>
        <v>5499.89</v>
      </c>
      <c r="M4" s="6">
        <f t="shared" si="1"/>
        <v>6599.8680000000004</v>
      </c>
      <c r="N4" s="1">
        <f t="shared" si="2"/>
        <v>31</v>
      </c>
      <c r="O4" s="1" t="str">
        <f t="shared" si="3"/>
        <v>Aug</v>
      </c>
      <c r="P4" s="1">
        <f t="shared" si="4"/>
        <v>2021</v>
      </c>
    </row>
    <row r="5" spans="1:16" x14ac:dyDescent="0.2">
      <c r="A5" s="8">
        <v>44449</v>
      </c>
      <c r="B5" s="1" t="s">
        <v>5</v>
      </c>
      <c r="C5" s="1">
        <v>2</v>
      </c>
      <c r="D5" s="13" t="s">
        <v>185</v>
      </c>
      <c r="E5" s="13" t="s">
        <v>184</v>
      </c>
      <c r="F5" s="1" t="str">
        <f>VLOOKUP(B:B,MasterData!$A$1:$L$76,2,FALSE)</f>
        <v>Smartphone</v>
      </c>
      <c r="G5" s="1" t="str">
        <f>VLOOKUP(B:B,MasterData!$A$1:$L$76,3,FALSE)</f>
        <v>Electronics</v>
      </c>
      <c r="H5" s="4">
        <f>VLOOKUP(B:B,MasterData!$A$1:$L$76,4,FALSE)</f>
        <v>499.99</v>
      </c>
      <c r="I5" s="4">
        <f>VLOOKUP(B:B,MasterData!$A$1:$L$76,5,FALSE)</f>
        <v>599.98800000000006</v>
      </c>
      <c r="J5" s="4">
        <f t="shared" si="5"/>
        <v>99.998000000000047</v>
      </c>
      <c r="K5" s="10">
        <v>0</v>
      </c>
      <c r="L5" s="6">
        <f t="shared" si="0"/>
        <v>999.98</v>
      </c>
      <c r="M5" s="6">
        <f t="shared" si="1"/>
        <v>1199.9760000000001</v>
      </c>
      <c r="N5" s="1">
        <f t="shared" si="2"/>
        <v>10</v>
      </c>
      <c r="O5" s="1" t="str">
        <f t="shared" si="3"/>
        <v>Sep</v>
      </c>
      <c r="P5" s="1">
        <f t="shared" si="4"/>
        <v>2021</v>
      </c>
    </row>
    <row r="6" spans="1:16" x14ac:dyDescent="0.2">
      <c r="A6" s="8">
        <v>44452</v>
      </c>
      <c r="B6" s="1" t="s">
        <v>5</v>
      </c>
      <c r="C6" s="1">
        <v>7</v>
      </c>
      <c r="D6" s="13" t="s">
        <v>185</v>
      </c>
      <c r="E6" s="13" t="s">
        <v>186</v>
      </c>
      <c r="F6" s="1" t="str">
        <f>VLOOKUP(B:B,MasterData!$A$1:$L$76,2,FALSE)</f>
        <v>Smartphone</v>
      </c>
      <c r="G6" s="1" t="str">
        <f>VLOOKUP(B:B,MasterData!$A$1:$L$76,3,FALSE)</f>
        <v>Electronics</v>
      </c>
      <c r="H6" s="4">
        <f>VLOOKUP(B:B,MasterData!$A$1:$L$76,4,FALSE)</f>
        <v>499.99</v>
      </c>
      <c r="I6" s="4">
        <f>VLOOKUP(B:B,MasterData!$A$1:$L$76,5,FALSE)</f>
        <v>599.98800000000006</v>
      </c>
      <c r="J6" s="4">
        <f t="shared" si="5"/>
        <v>99.998000000000047</v>
      </c>
      <c r="K6" s="10">
        <v>0</v>
      </c>
      <c r="L6" s="6">
        <f t="shared" si="0"/>
        <v>3499.9300000000003</v>
      </c>
      <c r="M6" s="6">
        <f t="shared" si="1"/>
        <v>4199.9160000000002</v>
      </c>
      <c r="N6" s="1">
        <f t="shared" si="2"/>
        <v>13</v>
      </c>
      <c r="O6" s="1" t="str">
        <f t="shared" si="3"/>
        <v>Sep</v>
      </c>
      <c r="P6" s="1">
        <f t="shared" si="4"/>
        <v>2021</v>
      </c>
    </row>
    <row r="7" spans="1:16" x14ac:dyDescent="0.2">
      <c r="A7" s="8">
        <v>44487</v>
      </c>
      <c r="B7" s="1" t="s">
        <v>5</v>
      </c>
      <c r="C7" s="1">
        <v>6</v>
      </c>
      <c r="D7" s="13" t="s">
        <v>184</v>
      </c>
      <c r="E7" s="13" t="s">
        <v>186</v>
      </c>
      <c r="F7" s="1" t="str">
        <f>VLOOKUP(B:B,MasterData!$A$1:$L$76,2,FALSE)</f>
        <v>Smartphone</v>
      </c>
      <c r="G7" s="1" t="str">
        <f>VLOOKUP(B:B,MasterData!$A$1:$L$76,3,FALSE)</f>
        <v>Electronics</v>
      </c>
      <c r="H7" s="4">
        <f>VLOOKUP(B:B,MasterData!$A$1:$L$76,4,FALSE)</f>
        <v>499.99</v>
      </c>
      <c r="I7" s="4">
        <f>VLOOKUP(B:B,MasterData!$A$1:$L$76,5,FALSE)</f>
        <v>599.98800000000006</v>
      </c>
      <c r="J7" s="4">
        <f t="shared" si="5"/>
        <v>99.998000000000047</v>
      </c>
      <c r="K7" s="10">
        <v>0</v>
      </c>
      <c r="L7" s="6">
        <f t="shared" si="0"/>
        <v>2999.94</v>
      </c>
      <c r="M7" s="6">
        <f t="shared" si="1"/>
        <v>3599.9280000000003</v>
      </c>
      <c r="N7" s="1">
        <f t="shared" si="2"/>
        <v>18</v>
      </c>
      <c r="O7" s="1" t="str">
        <f t="shared" si="3"/>
        <v>Oct</v>
      </c>
      <c r="P7" s="1">
        <f t="shared" si="4"/>
        <v>2021</v>
      </c>
    </row>
    <row r="8" spans="1:16" x14ac:dyDescent="0.2">
      <c r="A8" s="8">
        <v>44584</v>
      </c>
      <c r="B8" s="1" t="s">
        <v>5</v>
      </c>
      <c r="C8" s="1">
        <v>5</v>
      </c>
      <c r="D8" s="13" t="s">
        <v>183</v>
      </c>
      <c r="E8" s="13" t="s">
        <v>186</v>
      </c>
      <c r="F8" s="1" t="str">
        <f>VLOOKUP(B:B,MasterData!$A$1:$L$76,2,FALSE)</f>
        <v>Smartphone</v>
      </c>
      <c r="G8" s="1" t="str">
        <f>VLOOKUP(B:B,MasterData!$A$1:$L$76,3,FALSE)</f>
        <v>Electronics</v>
      </c>
      <c r="H8" s="4">
        <f>VLOOKUP(B:B,MasterData!$A$1:$L$76,4,FALSE)</f>
        <v>499.99</v>
      </c>
      <c r="I8" s="4">
        <f>VLOOKUP(B:B,MasterData!$A$1:$L$76,5,FALSE)</f>
        <v>599.98800000000006</v>
      </c>
      <c r="J8" s="4">
        <f t="shared" si="5"/>
        <v>99.998000000000047</v>
      </c>
      <c r="K8" s="10">
        <v>0</v>
      </c>
      <c r="L8" s="6">
        <f t="shared" si="0"/>
        <v>2499.9499999999998</v>
      </c>
      <c r="M8" s="6">
        <f t="shared" si="1"/>
        <v>2999.9400000000005</v>
      </c>
      <c r="N8" s="1">
        <f t="shared" si="2"/>
        <v>23</v>
      </c>
      <c r="O8" s="1" t="str">
        <f t="shared" si="3"/>
        <v>Jan</v>
      </c>
      <c r="P8" s="1">
        <f t="shared" si="4"/>
        <v>2022</v>
      </c>
    </row>
    <row r="9" spans="1:16" x14ac:dyDescent="0.2">
      <c r="A9" s="8">
        <v>44645</v>
      </c>
      <c r="B9" s="1" t="s">
        <v>5</v>
      </c>
      <c r="C9" s="1">
        <v>11</v>
      </c>
      <c r="D9" s="13" t="s">
        <v>185</v>
      </c>
      <c r="E9" s="13" t="s">
        <v>184</v>
      </c>
      <c r="F9" s="1" t="str">
        <f>VLOOKUP(B:B,MasterData!$A$1:$L$76,2,FALSE)</f>
        <v>Smartphone</v>
      </c>
      <c r="G9" s="1" t="str">
        <f>VLOOKUP(B:B,MasterData!$A$1:$L$76,3,FALSE)</f>
        <v>Electronics</v>
      </c>
      <c r="H9" s="4">
        <f>VLOOKUP(B:B,MasterData!$A$1:$L$76,4,FALSE)</f>
        <v>499.99</v>
      </c>
      <c r="I9" s="4">
        <f>VLOOKUP(B:B,MasterData!$A$1:$L$76,5,FALSE)</f>
        <v>599.98800000000006</v>
      </c>
      <c r="J9" s="4">
        <f t="shared" si="5"/>
        <v>99.998000000000047</v>
      </c>
      <c r="K9" s="10">
        <v>0</v>
      </c>
      <c r="L9" s="6">
        <f t="shared" si="0"/>
        <v>5499.89</v>
      </c>
      <c r="M9" s="6">
        <f t="shared" si="1"/>
        <v>6599.8680000000004</v>
      </c>
      <c r="N9" s="1">
        <f t="shared" si="2"/>
        <v>25</v>
      </c>
      <c r="O9" s="1" t="str">
        <f t="shared" si="3"/>
        <v>Mar</v>
      </c>
      <c r="P9" s="1">
        <f t="shared" si="4"/>
        <v>2022</v>
      </c>
    </row>
    <row r="10" spans="1:16" x14ac:dyDescent="0.2">
      <c r="A10" s="8">
        <v>44652</v>
      </c>
      <c r="B10" s="1" t="s">
        <v>5</v>
      </c>
      <c r="C10" s="1">
        <v>2</v>
      </c>
      <c r="D10" s="13" t="s">
        <v>184</v>
      </c>
      <c r="E10" s="13" t="s">
        <v>186</v>
      </c>
      <c r="F10" s="1" t="str">
        <f>VLOOKUP(B:B,MasterData!$A$1:$L$76,2,FALSE)</f>
        <v>Smartphone</v>
      </c>
      <c r="G10" s="1" t="str">
        <f>VLOOKUP(B:B,MasterData!$A$1:$L$76,3,FALSE)</f>
        <v>Electronics</v>
      </c>
      <c r="H10" s="4">
        <f>VLOOKUP(B:B,MasterData!$A$1:$L$76,4,FALSE)</f>
        <v>499.99</v>
      </c>
      <c r="I10" s="4">
        <f>VLOOKUP(B:B,MasterData!$A$1:$L$76,5,FALSE)</f>
        <v>599.98800000000006</v>
      </c>
      <c r="J10" s="4">
        <f t="shared" si="5"/>
        <v>99.998000000000047</v>
      </c>
      <c r="K10" s="10">
        <v>0</v>
      </c>
      <c r="L10" s="6">
        <f t="shared" si="0"/>
        <v>999.98</v>
      </c>
      <c r="M10" s="6">
        <f t="shared" si="1"/>
        <v>1199.9760000000001</v>
      </c>
      <c r="N10" s="1">
        <f t="shared" si="2"/>
        <v>1</v>
      </c>
      <c r="O10" s="1" t="str">
        <f t="shared" si="3"/>
        <v>Apr</v>
      </c>
      <c r="P10" s="1">
        <f t="shared" si="4"/>
        <v>2022</v>
      </c>
    </row>
    <row r="11" spans="1:16" x14ac:dyDescent="0.2">
      <c r="A11" s="8">
        <v>44735</v>
      </c>
      <c r="B11" s="1" t="s">
        <v>5</v>
      </c>
      <c r="C11" s="1">
        <v>8</v>
      </c>
      <c r="D11" s="13" t="s">
        <v>185</v>
      </c>
      <c r="E11" s="13" t="s">
        <v>184</v>
      </c>
      <c r="F11" s="1" t="str">
        <f>VLOOKUP(B:B,MasterData!$A$1:$L$76,2,FALSE)</f>
        <v>Smartphone</v>
      </c>
      <c r="G11" s="1" t="str">
        <f>VLOOKUP(B:B,MasterData!$A$1:$L$76,3,FALSE)</f>
        <v>Electronics</v>
      </c>
      <c r="H11" s="4">
        <f>VLOOKUP(B:B,MasterData!$A$1:$L$76,4,FALSE)</f>
        <v>499.99</v>
      </c>
      <c r="I11" s="4">
        <f>VLOOKUP(B:B,MasterData!$A$1:$L$76,5,FALSE)</f>
        <v>599.98800000000006</v>
      </c>
      <c r="J11" s="4">
        <f t="shared" si="5"/>
        <v>99.998000000000047</v>
      </c>
      <c r="K11" s="10">
        <v>0</v>
      </c>
      <c r="L11" s="6">
        <f t="shared" si="0"/>
        <v>3999.92</v>
      </c>
      <c r="M11" s="6">
        <f t="shared" si="1"/>
        <v>4799.9040000000005</v>
      </c>
      <c r="N11" s="1">
        <f t="shared" si="2"/>
        <v>23</v>
      </c>
      <c r="O11" s="1" t="str">
        <f t="shared" si="3"/>
        <v>Jun</v>
      </c>
      <c r="P11" s="1">
        <f t="shared" si="4"/>
        <v>2022</v>
      </c>
    </row>
    <row r="12" spans="1:16" x14ac:dyDescent="0.2">
      <c r="A12" s="8">
        <v>44825</v>
      </c>
      <c r="B12" s="1" t="s">
        <v>5</v>
      </c>
      <c r="C12" s="1">
        <v>14</v>
      </c>
      <c r="D12" s="13" t="s">
        <v>184</v>
      </c>
      <c r="E12" s="13" t="s">
        <v>184</v>
      </c>
      <c r="F12" s="1" t="str">
        <f>VLOOKUP(B:B,MasterData!$A$1:$L$76,2,FALSE)</f>
        <v>Smartphone</v>
      </c>
      <c r="G12" s="1" t="str">
        <f>VLOOKUP(B:B,MasterData!$A$1:$L$76,3,FALSE)</f>
        <v>Electronics</v>
      </c>
      <c r="H12" s="4">
        <f>VLOOKUP(B:B,MasterData!$A$1:$L$76,4,FALSE)</f>
        <v>499.99</v>
      </c>
      <c r="I12" s="4">
        <f>VLOOKUP(B:B,MasterData!$A$1:$L$76,5,FALSE)</f>
        <v>599.98800000000006</v>
      </c>
      <c r="J12" s="4">
        <f t="shared" si="5"/>
        <v>99.998000000000047</v>
      </c>
      <c r="K12" s="10">
        <v>0</v>
      </c>
      <c r="L12" s="6">
        <f t="shared" si="0"/>
        <v>6999.8600000000006</v>
      </c>
      <c r="M12" s="6">
        <f t="shared" si="1"/>
        <v>8399.8320000000003</v>
      </c>
      <c r="N12" s="1">
        <f t="shared" si="2"/>
        <v>21</v>
      </c>
      <c r="O12" s="1" t="str">
        <f t="shared" si="3"/>
        <v>Sep</v>
      </c>
      <c r="P12" s="1">
        <f t="shared" si="4"/>
        <v>2022</v>
      </c>
    </row>
    <row r="13" spans="1:16" x14ac:dyDescent="0.2">
      <c r="A13" s="8">
        <v>44252</v>
      </c>
      <c r="B13" s="1" t="s">
        <v>6</v>
      </c>
      <c r="C13" s="1">
        <v>11</v>
      </c>
      <c r="D13" s="13" t="s">
        <v>184</v>
      </c>
      <c r="E13" s="13" t="s">
        <v>186</v>
      </c>
      <c r="F13" s="1" t="str">
        <f>VLOOKUP(B:B,MasterData!$A$1:$L$76,2,FALSE)</f>
        <v>Laptop Computer</v>
      </c>
      <c r="G13" s="1" t="str">
        <f>VLOOKUP(B:B,MasterData!$A$1:$L$76,3,FALSE)</f>
        <v>Electronics</v>
      </c>
      <c r="H13" s="4">
        <f>VLOOKUP(B:B,MasterData!$A$1:$L$76,4,FALSE)</f>
        <v>899.99</v>
      </c>
      <c r="I13" s="4">
        <f>VLOOKUP(B:B,MasterData!$A$1:$L$76,5,FALSE)</f>
        <v>1079.9880000000001</v>
      </c>
      <c r="J13" s="4">
        <f t="shared" si="5"/>
        <v>179.99800000000005</v>
      </c>
      <c r="K13" s="10">
        <v>0</v>
      </c>
      <c r="L13" s="6">
        <f t="shared" si="0"/>
        <v>9899.89</v>
      </c>
      <c r="M13" s="6">
        <f t="shared" si="1"/>
        <v>11879.868</v>
      </c>
      <c r="N13" s="1">
        <f t="shared" si="2"/>
        <v>25</v>
      </c>
      <c r="O13" s="1" t="str">
        <f t="shared" si="3"/>
        <v>Feb</v>
      </c>
      <c r="P13" s="1">
        <f t="shared" si="4"/>
        <v>2021</v>
      </c>
    </row>
    <row r="14" spans="1:16" x14ac:dyDescent="0.2">
      <c r="A14" s="8">
        <v>44383</v>
      </c>
      <c r="B14" s="1" t="s">
        <v>6</v>
      </c>
      <c r="C14" s="1">
        <v>15</v>
      </c>
      <c r="D14" s="13" t="s">
        <v>185</v>
      </c>
      <c r="E14" s="13" t="s">
        <v>186</v>
      </c>
      <c r="F14" s="1" t="str">
        <f>VLOOKUP(B:B,MasterData!$A$1:$L$76,2,FALSE)</f>
        <v>Laptop Computer</v>
      </c>
      <c r="G14" s="1" t="str">
        <f>VLOOKUP(B:B,MasterData!$A$1:$L$76,3,FALSE)</f>
        <v>Electronics</v>
      </c>
      <c r="H14" s="4">
        <f>VLOOKUP(B:B,MasterData!$A$1:$L$76,4,FALSE)</f>
        <v>899.99</v>
      </c>
      <c r="I14" s="4">
        <f>VLOOKUP(B:B,MasterData!$A$1:$L$76,5,FALSE)</f>
        <v>1079.9880000000001</v>
      </c>
      <c r="J14" s="4">
        <f t="shared" si="5"/>
        <v>179.99800000000005</v>
      </c>
      <c r="K14" s="10">
        <v>0</v>
      </c>
      <c r="L14" s="6">
        <f t="shared" si="0"/>
        <v>13499.85</v>
      </c>
      <c r="M14" s="6">
        <f t="shared" si="1"/>
        <v>16199.820000000002</v>
      </c>
      <c r="N14" s="1">
        <f t="shared" si="2"/>
        <v>6</v>
      </c>
      <c r="O14" s="1" t="str">
        <f t="shared" si="3"/>
        <v>Jul</v>
      </c>
      <c r="P14" s="1">
        <f t="shared" si="4"/>
        <v>2021</v>
      </c>
    </row>
    <row r="15" spans="1:16" x14ac:dyDescent="0.2">
      <c r="A15" s="8">
        <v>44462</v>
      </c>
      <c r="B15" s="1" t="s">
        <v>6</v>
      </c>
      <c r="C15" s="1">
        <v>12</v>
      </c>
      <c r="D15" s="13" t="s">
        <v>185</v>
      </c>
      <c r="E15" s="13" t="s">
        <v>186</v>
      </c>
      <c r="F15" s="1" t="str">
        <f>VLOOKUP(B:B,MasterData!$A$1:$L$76,2,FALSE)</f>
        <v>Laptop Computer</v>
      </c>
      <c r="G15" s="1" t="str">
        <f>VLOOKUP(B:B,MasterData!$A$1:$L$76,3,FALSE)</f>
        <v>Electronics</v>
      </c>
      <c r="H15" s="4">
        <f>VLOOKUP(B:B,MasterData!$A$1:$L$76,4,FALSE)</f>
        <v>899.99</v>
      </c>
      <c r="I15" s="4">
        <f>VLOOKUP(B:B,MasterData!$A$1:$L$76,5,FALSE)</f>
        <v>1079.9880000000001</v>
      </c>
      <c r="J15" s="4">
        <f t="shared" si="5"/>
        <v>179.99800000000005</v>
      </c>
      <c r="K15" s="10">
        <v>0</v>
      </c>
      <c r="L15" s="6">
        <f t="shared" si="0"/>
        <v>10799.880000000001</v>
      </c>
      <c r="M15" s="6">
        <f t="shared" si="1"/>
        <v>12959.856</v>
      </c>
      <c r="N15" s="1">
        <f t="shared" si="2"/>
        <v>23</v>
      </c>
      <c r="O15" s="1" t="str">
        <f t="shared" si="3"/>
        <v>Sep</v>
      </c>
      <c r="P15" s="1">
        <f t="shared" si="4"/>
        <v>2021</v>
      </c>
    </row>
    <row r="16" spans="1:16" x14ac:dyDescent="0.2">
      <c r="A16" s="8">
        <v>44584</v>
      </c>
      <c r="B16" s="1" t="s">
        <v>6</v>
      </c>
      <c r="C16" s="1">
        <v>8</v>
      </c>
      <c r="D16" s="13" t="s">
        <v>185</v>
      </c>
      <c r="E16" s="13" t="s">
        <v>184</v>
      </c>
      <c r="F16" s="1" t="str">
        <f>VLOOKUP(B:B,MasterData!$A$1:$L$76,2,FALSE)</f>
        <v>Laptop Computer</v>
      </c>
      <c r="G16" s="1" t="str">
        <f>VLOOKUP(B:B,MasterData!$A$1:$L$76,3,FALSE)</f>
        <v>Electronics</v>
      </c>
      <c r="H16" s="4">
        <f>VLOOKUP(B:B,MasterData!$A$1:$L$76,4,FALSE)</f>
        <v>899.99</v>
      </c>
      <c r="I16" s="4">
        <f>VLOOKUP(B:B,MasterData!$A$1:$L$76,5,FALSE)</f>
        <v>1079.9880000000001</v>
      </c>
      <c r="J16" s="4">
        <f t="shared" si="5"/>
        <v>179.99800000000005</v>
      </c>
      <c r="K16" s="10">
        <v>0</v>
      </c>
      <c r="L16" s="6">
        <f t="shared" si="0"/>
        <v>7199.92</v>
      </c>
      <c r="M16" s="6">
        <f t="shared" si="1"/>
        <v>8639.9040000000005</v>
      </c>
      <c r="N16" s="1">
        <f t="shared" si="2"/>
        <v>23</v>
      </c>
      <c r="O16" s="1" t="str">
        <f t="shared" si="3"/>
        <v>Jan</v>
      </c>
      <c r="P16" s="1">
        <f t="shared" si="4"/>
        <v>2022</v>
      </c>
    </row>
    <row r="17" spans="1:16" x14ac:dyDescent="0.2">
      <c r="A17" s="8">
        <v>44600</v>
      </c>
      <c r="B17" s="1" t="s">
        <v>6</v>
      </c>
      <c r="C17" s="1">
        <v>11</v>
      </c>
      <c r="D17" s="13" t="s">
        <v>184</v>
      </c>
      <c r="E17" s="13" t="s">
        <v>186</v>
      </c>
      <c r="F17" s="1" t="str">
        <f>VLOOKUP(B:B,MasterData!$A$1:$L$76,2,FALSE)</f>
        <v>Laptop Computer</v>
      </c>
      <c r="G17" s="1" t="str">
        <f>VLOOKUP(B:B,MasterData!$A$1:$L$76,3,FALSE)</f>
        <v>Electronics</v>
      </c>
      <c r="H17" s="4">
        <f>VLOOKUP(B:B,MasterData!$A$1:$L$76,4,FALSE)</f>
        <v>899.99</v>
      </c>
      <c r="I17" s="4">
        <f>VLOOKUP(B:B,MasterData!$A$1:$L$76,5,FALSE)</f>
        <v>1079.9880000000001</v>
      </c>
      <c r="J17" s="4">
        <f t="shared" si="5"/>
        <v>179.99800000000005</v>
      </c>
      <c r="K17" s="10">
        <v>0</v>
      </c>
      <c r="L17" s="6">
        <f t="shared" si="0"/>
        <v>9899.89</v>
      </c>
      <c r="M17" s="6">
        <f t="shared" si="1"/>
        <v>11879.868</v>
      </c>
      <c r="N17" s="1">
        <f t="shared" si="2"/>
        <v>8</v>
      </c>
      <c r="O17" s="1" t="str">
        <f t="shared" si="3"/>
        <v>Feb</v>
      </c>
      <c r="P17" s="1">
        <f t="shared" si="4"/>
        <v>2022</v>
      </c>
    </row>
    <row r="18" spans="1:16" x14ac:dyDescent="0.2">
      <c r="A18" s="8">
        <v>44612</v>
      </c>
      <c r="B18" s="1" t="s">
        <v>6</v>
      </c>
      <c r="C18" s="1">
        <v>6</v>
      </c>
      <c r="D18" s="13" t="s">
        <v>185</v>
      </c>
      <c r="E18" s="13" t="s">
        <v>186</v>
      </c>
      <c r="F18" s="1" t="str">
        <f>VLOOKUP(B:B,MasterData!$A$1:$L$76,2,FALSE)</f>
        <v>Laptop Computer</v>
      </c>
      <c r="G18" s="1" t="str">
        <f>VLOOKUP(B:B,MasterData!$A$1:$L$76,3,FALSE)</f>
        <v>Electronics</v>
      </c>
      <c r="H18" s="4">
        <f>VLOOKUP(B:B,MasterData!$A$1:$L$76,4,FALSE)</f>
        <v>899.99</v>
      </c>
      <c r="I18" s="4">
        <f>VLOOKUP(B:B,MasterData!$A$1:$L$76,5,FALSE)</f>
        <v>1079.9880000000001</v>
      </c>
      <c r="J18" s="4">
        <f t="shared" si="5"/>
        <v>179.99800000000005</v>
      </c>
      <c r="K18" s="10">
        <v>0</v>
      </c>
      <c r="L18" s="6">
        <f t="shared" si="0"/>
        <v>5399.9400000000005</v>
      </c>
      <c r="M18" s="6">
        <f t="shared" si="1"/>
        <v>6479.9279999999999</v>
      </c>
      <c r="N18" s="1">
        <f t="shared" si="2"/>
        <v>20</v>
      </c>
      <c r="O18" s="1" t="str">
        <f t="shared" si="3"/>
        <v>Feb</v>
      </c>
      <c r="P18" s="1">
        <f t="shared" si="4"/>
        <v>2022</v>
      </c>
    </row>
    <row r="19" spans="1:16" x14ac:dyDescent="0.2">
      <c r="A19" s="8">
        <v>44653</v>
      </c>
      <c r="B19" s="1" t="s">
        <v>6</v>
      </c>
      <c r="C19" s="1">
        <v>3</v>
      </c>
      <c r="D19" s="13" t="s">
        <v>185</v>
      </c>
      <c r="E19" s="13" t="s">
        <v>186</v>
      </c>
      <c r="F19" s="1" t="str">
        <f>VLOOKUP(B:B,MasterData!$A$1:$L$76,2,FALSE)</f>
        <v>Laptop Computer</v>
      </c>
      <c r="G19" s="1" t="str">
        <f>VLOOKUP(B:B,MasterData!$A$1:$L$76,3,FALSE)</f>
        <v>Electronics</v>
      </c>
      <c r="H19" s="4">
        <f>VLOOKUP(B:B,MasterData!$A$1:$L$76,4,FALSE)</f>
        <v>899.99</v>
      </c>
      <c r="I19" s="4">
        <f>VLOOKUP(B:B,MasterData!$A$1:$L$76,5,FALSE)</f>
        <v>1079.9880000000001</v>
      </c>
      <c r="J19" s="4">
        <f t="shared" si="5"/>
        <v>179.99800000000005</v>
      </c>
      <c r="K19" s="10">
        <v>0</v>
      </c>
      <c r="L19" s="6">
        <f t="shared" si="0"/>
        <v>2699.9700000000003</v>
      </c>
      <c r="M19" s="6">
        <f t="shared" si="1"/>
        <v>3239.9639999999999</v>
      </c>
      <c r="N19" s="1">
        <f t="shared" si="2"/>
        <v>2</v>
      </c>
      <c r="O19" s="1" t="str">
        <f t="shared" si="3"/>
        <v>Apr</v>
      </c>
      <c r="P19" s="1">
        <f t="shared" si="4"/>
        <v>2022</v>
      </c>
    </row>
    <row r="20" spans="1:16" x14ac:dyDescent="0.2">
      <c r="A20" s="8">
        <v>44657</v>
      </c>
      <c r="B20" s="1" t="s">
        <v>6</v>
      </c>
      <c r="C20" s="1">
        <v>2</v>
      </c>
      <c r="D20" s="13" t="s">
        <v>183</v>
      </c>
      <c r="E20" s="13" t="s">
        <v>186</v>
      </c>
      <c r="F20" s="1" t="str">
        <f>VLOOKUP(B:B,MasterData!$A$1:$L$76,2,FALSE)</f>
        <v>Laptop Computer</v>
      </c>
      <c r="G20" s="1" t="str">
        <f>VLOOKUP(B:B,MasterData!$A$1:$L$76,3,FALSE)</f>
        <v>Electronics</v>
      </c>
      <c r="H20" s="4">
        <f>VLOOKUP(B:B,MasterData!$A$1:$L$76,4,FALSE)</f>
        <v>899.99</v>
      </c>
      <c r="I20" s="4">
        <f>VLOOKUP(B:B,MasterData!$A$1:$L$76,5,FALSE)</f>
        <v>1079.9880000000001</v>
      </c>
      <c r="J20" s="4">
        <f t="shared" si="5"/>
        <v>179.99800000000005</v>
      </c>
      <c r="K20" s="10">
        <v>0</v>
      </c>
      <c r="L20" s="6">
        <f t="shared" si="0"/>
        <v>1799.98</v>
      </c>
      <c r="M20" s="6">
        <f t="shared" si="1"/>
        <v>2159.9760000000001</v>
      </c>
      <c r="N20" s="1">
        <f t="shared" si="2"/>
        <v>6</v>
      </c>
      <c r="O20" s="1" t="str">
        <f t="shared" si="3"/>
        <v>Apr</v>
      </c>
      <c r="P20" s="1">
        <f t="shared" si="4"/>
        <v>2022</v>
      </c>
    </row>
    <row r="21" spans="1:16" x14ac:dyDescent="0.2">
      <c r="A21" s="8">
        <v>44664</v>
      </c>
      <c r="B21" s="1" t="s">
        <v>6</v>
      </c>
      <c r="C21" s="1">
        <v>14</v>
      </c>
      <c r="D21" s="13" t="s">
        <v>183</v>
      </c>
      <c r="E21" s="13" t="s">
        <v>184</v>
      </c>
      <c r="F21" s="1" t="str">
        <f>VLOOKUP(B:B,MasterData!$A$1:$L$76,2,FALSE)</f>
        <v>Laptop Computer</v>
      </c>
      <c r="G21" s="1" t="str">
        <f>VLOOKUP(B:B,MasterData!$A$1:$L$76,3,FALSE)</f>
        <v>Electronics</v>
      </c>
      <c r="H21" s="4">
        <f>VLOOKUP(B:B,MasterData!$A$1:$L$76,4,FALSE)</f>
        <v>899.99</v>
      </c>
      <c r="I21" s="4">
        <f>VLOOKUP(B:B,MasterData!$A$1:$L$76,5,FALSE)</f>
        <v>1079.9880000000001</v>
      </c>
      <c r="J21" s="4">
        <f t="shared" si="5"/>
        <v>179.99800000000005</v>
      </c>
      <c r="K21" s="10">
        <v>0</v>
      </c>
      <c r="L21" s="6">
        <f t="shared" si="0"/>
        <v>12599.86</v>
      </c>
      <c r="M21" s="6">
        <f t="shared" si="1"/>
        <v>15119.832</v>
      </c>
      <c r="N21" s="1">
        <f t="shared" si="2"/>
        <v>13</v>
      </c>
      <c r="O21" s="1" t="str">
        <f t="shared" si="3"/>
        <v>Apr</v>
      </c>
      <c r="P21" s="1">
        <f t="shared" si="4"/>
        <v>2022</v>
      </c>
    </row>
    <row r="22" spans="1:16" x14ac:dyDescent="0.2">
      <c r="A22" s="8">
        <v>44707</v>
      </c>
      <c r="B22" s="1" t="s">
        <v>6</v>
      </c>
      <c r="C22" s="1">
        <v>2</v>
      </c>
      <c r="D22" s="13" t="s">
        <v>185</v>
      </c>
      <c r="E22" s="13" t="s">
        <v>184</v>
      </c>
      <c r="F22" s="1" t="str">
        <f>VLOOKUP(B:B,MasterData!$A$1:$L$76,2,FALSE)</f>
        <v>Laptop Computer</v>
      </c>
      <c r="G22" s="1" t="str">
        <f>VLOOKUP(B:B,MasterData!$A$1:$L$76,3,FALSE)</f>
        <v>Electronics</v>
      </c>
      <c r="H22" s="4">
        <f>VLOOKUP(B:B,MasterData!$A$1:$L$76,4,FALSE)</f>
        <v>899.99</v>
      </c>
      <c r="I22" s="4">
        <f>VLOOKUP(B:B,MasterData!$A$1:$L$76,5,FALSE)</f>
        <v>1079.9880000000001</v>
      </c>
      <c r="J22" s="4">
        <f t="shared" si="5"/>
        <v>179.99800000000005</v>
      </c>
      <c r="K22" s="10">
        <v>0</v>
      </c>
      <c r="L22" s="6">
        <f t="shared" si="0"/>
        <v>1799.98</v>
      </c>
      <c r="M22" s="6">
        <f t="shared" si="1"/>
        <v>2159.9760000000001</v>
      </c>
      <c r="N22" s="1">
        <f t="shared" si="2"/>
        <v>26</v>
      </c>
      <c r="O22" s="1" t="str">
        <f t="shared" si="3"/>
        <v>May</v>
      </c>
      <c r="P22" s="1">
        <f t="shared" si="4"/>
        <v>2022</v>
      </c>
    </row>
    <row r="23" spans="1:16" x14ac:dyDescent="0.2">
      <c r="A23" s="8">
        <v>44733</v>
      </c>
      <c r="B23" s="1" t="s">
        <v>6</v>
      </c>
      <c r="C23" s="1">
        <v>14</v>
      </c>
      <c r="D23" s="13" t="s">
        <v>185</v>
      </c>
      <c r="E23" s="13" t="s">
        <v>186</v>
      </c>
      <c r="F23" s="1" t="str">
        <f>VLOOKUP(B:B,MasterData!$A$1:$L$76,2,FALSE)</f>
        <v>Laptop Computer</v>
      </c>
      <c r="G23" s="1" t="str">
        <f>VLOOKUP(B:B,MasterData!$A$1:$L$76,3,FALSE)</f>
        <v>Electronics</v>
      </c>
      <c r="H23" s="4">
        <f>VLOOKUP(B:B,MasterData!$A$1:$L$76,4,FALSE)</f>
        <v>899.99</v>
      </c>
      <c r="I23" s="4">
        <f>VLOOKUP(B:B,MasterData!$A$1:$L$76,5,FALSE)</f>
        <v>1079.9880000000001</v>
      </c>
      <c r="J23" s="4">
        <f t="shared" si="5"/>
        <v>179.99800000000005</v>
      </c>
      <c r="K23" s="10">
        <v>0</v>
      </c>
      <c r="L23" s="6">
        <f t="shared" si="0"/>
        <v>12599.86</v>
      </c>
      <c r="M23" s="6">
        <f t="shared" si="1"/>
        <v>15119.832</v>
      </c>
      <c r="N23" s="1">
        <f t="shared" si="2"/>
        <v>21</v>
      </c>
      <c r="O23" s="1" t="str">
        <f t="shared" si="3"/>
        <v>Jun</v>
      </c>
      <c r="P23" s="1">
        <f t="shared" si="4"/>
        <v>2022</v>
      </c>
    </row>
    <row r="24" spans="1:16" x14ac:dyDescent="0.2">
      <c r="A24" s="8">
        <v>44810</v>
      </c>
      <c r="B24" s="1" t="s">
        <v>6</v>
      </c>
      <c r="C24" s="1">
        <v>12</v>
      </c>
      <c r="D24" s="13" t="s">
        <v>183</v>
      </c>
      <c r="E24" s="13" t="s">
        <v>184</v>
      </c>
      <c r="F24" s="1" t="str">
        <f>VLOOKUP(B:B,MasterData!$A$1:$L$76,2,FALSE)</f>
        <v>Laptop Computer</v>
      </c>
      <c r="G24" s="1" t="str">
        <f>VLOOKUP(B:B,MasterData!$A$1:$L$76,3,FALSE)</f>
        <v>Electronics</v>
      </c>
      <c r="H24" s="4">
        <f>VLOOKUP(B:B,MasterData!$A$1:$L$76,4,FALSE)</f>
        <v>899.99</v>
      </c>
      <c r="I24" s="4">
        <f>VLOOKUP(B:B,MasterData!$A$1:$L$76,5,FALSE)</f>
        <v>1079.9880000000001</v>
      </c>
      <c r="J24" s="4">
        <f t="shared" si="5"/>
        <v>179.99800000000005</v>
      </c>
      <c r="K24" s="10">
        <v>0</v>
      </c>
      <c r="L24" s="6">
        <f t="shared" si="0"/>
        <v>10799.880000000001</v>
      </c>
      <c r="M24" s="6">
        <f t="shared" si="1"/>
        <v>12959.856</v>
      </c>
      <c r="N24" s="1">
        <f t="shared" si="2"/>
        <v>6</v>
      </c>
      <c r="O24" s="1" t="str">
        <f t="shared" si="3"/>
        <v>Sep</v>
      </c>
      <c r="P24" s="1">
        <f t="shared" si="4"/>
        <v>2022</v>
      </c>
    </row>
    <row r="25" spans="1:16" x14ac:dyDescent="0.2">
      <c r="A25" s="8">
        <v>44848</v>
      </c>
      <c r="B25" s="1" t="s">
        <v>6</v>
      </c>
      <c r="C25" s="1">
        <v>15</v>
      </c>
      <c r="D25" s="13" t="s">
        <v>183</v>
      </c>
      <c r="E25" s="13" t="s">
        <v>184</v>
      </c>
      <c r="F25" s="1" t="str">
        <f>VLOOKUP(B:B,MasterData!$A$1:$L$76,2,FALSE)</f>
        <v>Laptop Computer</v>
      </c>
      <c r="G25" s="1" t="str">
        <f>VLOOKUP(B:B,MasterData!$A$1:$L$76,3,FALSE)</f>
        <v>Electronics</v>
      </c>
      <c r="H25" s="4">
        <f>VLOOKUP(B:B,MasterData!$A$1:$L$76,4,FALSE)</f>
        <v>899.99</v>
      </c>
      <c r="I25" s="4">
        <f>VLOOKUP(B:B,MasterData!$A$1:$L$76,5,FALSE)</f>
        <v>1079.9880000000001</v>
      </c>
      <c r="J25" s="4">
        <f t="shared" si="5"/>
        <v>179.99800000000005</v>
      </c>
      <c r="K25" s="10">
        <v>0</v>
      </c>
      <c r="L25" s="6">
        <f t="shared" si="0"/>
        <v>13499.85</v>
      </c>
      <c r="M25" s="6">
        <f t="shared" si="1"/>
        <v>16199.820000000002</v>
      </c>
      <c r="N25" s="1">
        <f t="shared" si="2"/>
        <v>14</v>
      </c>
      <c r="O25" s="1" t="str">
        <f t="shared" si="3"/>
        <v>Oct</v>
      </c>
      <c r="P25" s="1">
        <f t="shared" si="4"/>
        <v>2022</v>
      </c>
    </row>
    <row r="26" spans="1:16" x14ac:dyDescent="0.2">
      <c r="A26" s="8">
        <v>44880</v>
      </c>
      <c r="B26" s="1" t="s">
        <v>6</v>
      </c>
      <c r="C26" s="1">
        <v>14</v>
      </c>
      <c r="D26" s="13" t="s">
        <v>185</v>
      </c>
      <c r="E26" s="13" t="s">
        <v>186</v>
      </c>
      <c r="F26" s="1" t="str">
        <f>VLOOKUP(B:B,MasterData!$A$1:$L$76,2,FALSE)</f>
        <v>Laptop Computer</v>
      </c>
      <c r="G26" s="1" t="str">
        <f>VLOOKUP(B:B,MasterData!$A$1:$L$76,3,FALSE)</f>
        <v>Electronics</v>
      </c>
      <c r="H26" s="4">
        <f>VLOOKUP(B:B,MasterData!$A$1:$L$76,4,FALSE)</f>
        <v>899.99</v>
      </c>
      <c r="I26" s="4">
        <f>VLOOKUP(B:B,MasterData!$A$1:$L$76,5,FALSE)</f>
        <v>1079.9880000000001</v>
      </c>
      <c r="J26" s="4">
        <f t="shared" si="5"/>
        <v>179.99800000000005</v>
      </c>
      <c r="K26" s="10">
        <v>0</v>
      </c>
      <c r="L26" s="6">
        <f t="shared" si="0"/>
        <v>12599.86</v>
      </c>
      <c r="M26" s="6">
        <f t="shared" si="1"/>
        <v>15119.832</v>
      </c>
      <c r="N26" s="1">
        <f t="shared" si="2"/>
        <v>15</v>
      </c>
      <c r="O26" s="1" t="str">
        <f t="shared" si="3"/>
        <v>Nov</v>
      </c>
      <c r="P26" s="1">
        <f t="shared" si="4"/>
        <v>2022</v>
      </c>
    </row>
    <row r="27" spans="1:16" x14ac:dyDescent="0.2">
      <c r="A27" s="8">
        <v>44205</v>
      </c>
      <c r="B27" s="1" t="s">
        <v>7</v>
      </c>
      <c r="C27" s="1">
        <v>4</v>
      </c>
      <c r="D27" s="13" t="s">
        <v>185</v>
      </c>
      <c r="E27" s="13" t="s">
        <v>184</v>
      </c>
      <c r="F27" s="1" t="str">
        <f>VLOOKUP(B:B,MasterData!$A$1:$L$76,2,FALSE)</f>
        <v>HD Television</v>
      </c>
      <c r="G27" s="1" t="str">
        <f>VLOOKUP(B:B,MasterData!$A$1:$L$76,3,FALSE)</f>
        <v>Electronics</v>
      </c>
      <c r="H27" s="4">
        <f>VLOOKUP(B:B,MasterData!$A$1:$L$76,4,FALSE)</f>
        <v>599.99</v>
      </c>
      <c r="I27" s="4">
        <f>VLOOKUP(B:B,MasterData!$A$1:$L$76,5,FALSE)</f>
        <v>719.98800000000006</v>
      </c>
      <c r="J27" s="4">
        <f t="shared" si="5"/>
        <v>119.99800000000005</v>
      </c>
      <c r="K27" s="10">
        <v>0</v>
      </c>
      <c r="L27" s="6">
        <f t="shared" si="0"/>
        <v>2399.96</v>
      </c>
      <c r="M27" s="6">
        <f t="shared" si="1"/>
        <v>2879.9520000000002</v>
      </c>
      <c r="N27" s="1">
        <f t="shared" si="2"/>
        <v>9</v>
      </c>
      <c r="O27" s="1" t="str">
        <f t="shared" si="3"/>
        <v>Jan</v>
      </c>
      <c r="P27" s="1">
        <f t="shared" si="4"/>
        <v>2021</v>
      </c>
    </row>
    <row r="28" spans="1:16" x14ac:dyDescent="0.2">
      <c r="A28" s="8">
        <v>44217</v>
      </c>
      <c r="B28" s="1" t="s">
        <v>7</v>
      </c>
      <c r="C28" s="1">
        <v>6</v>
      </c>
      <c r="D28" s="13" t="s">
        <v>185</v>
      </c>
      <c r="E28" s="13" t="s">
        <v>184</v>
      </c>
      <c r="F28" s="1" t="str">
        <f>VLOOKUP(B:B,MasterData!$A$1:$L$76,2,FALSE)</f>
        <v>HD Television</v>
      </c>
      <c r="G28" s="1" t="str">
        <f>VLOOKUP(B:B,MasterData!$A$1:$L$76,3,FALSE)</f>
        <v>Electronics</v>
      </c>
      <c r="H28" s="4">
        <f>VLOOKUP(B:B,MasterData!$A$1:$L$76,4,FALSE)</f>
        <v>599.99</v>
      </c>
      <c r="I28" s="4">
        <f>VLOOKUP(B:B,MasterData!$A$1:$L$76,5,FALSE)</f>
        <v>719.98800000000006</v>
      </c>
      <c r="J28" s="4">
        <f t="shared" si="5"/>
        <v>119.99800000000005</v>
      </c>
      <c r="K28" s="10">
        <v>0</v>
      </c>
      <c r="L28" s="6">
        <f t="shared" si="0"/>
        <v>3599.94</v>
      </c>
      <c r="M28" s="6">
        <f t="shared" si="1"/>
        <v>4319.9279999999999</v>
      </c>
      <c r="N28" s="1">
        <f t="shared" si="2"/>
        <v>21</v>
      </c>
      <c r="O28" s="1" t="str">
        <f t="shared" si="3"/>
        <v>Jan</v>
      </c>
      <c r="P28" s="1">
        <f t="shared" si="4"/>
        <v>2021</v>
      </c>
    </row>
    <row r="29" spans="1:16" x14ac:dyDescent="0.2">
      <c r="A29" s="8">
        <v>44382</v>
      </c>
      <c r="B29" s="1" t="s">
        <v>7</v>
      </c>
      <c r="C29" s="1">
        <v>8</v>
      </c>
      <c r="D29" s="13" t="s">
        <v>185</v>
      </c>
      <c r="E29" s="13" t="s">
        <v>184</v>
      </c>
      <c r="F29" s="1" t="str">
        <f>VLOOKUP(B:B,MasterData!$A$1:$L$76,2,FALSE)</f>
        <v>HD Television</v>
      </c>
      <c r="G29" s="1" t="str">
        <f>VLOOKUP(B:B,MasterData!$A$1:$L$76,3,FALSE)</f>
        <v>Electronics</v>
      </c>
      <c r="H29" s="4">
        <f>VLOOKUP(B:B,MasterData!$A$1:$L$76,4,FALSE)</f>
        <v>599.99</v>
      </c>
      <c r="I29" s="4">
        <f>VLOOKUP(B:B,MasterData!$A$1:$L$76,5,FALSE)</f>
        <v>719.98800000000006</v>
      </c>
      <c r="J29" s="4">
        <f t="shared" si="5"/>
        <v>119.99800000000005</v>
      </c>
      <c r="K29" s="10">
        <v>0</v>
      </c>
      <c r="L29" s="6">
        <f t="shared" si="0"/>
        <v>4799.92</v>
      </c>
      <c r="M29" s="6">
        <f t="shared" si="1"/>
        <v>5759.9040000000005</v>
      </c>
      <c r="N29" s="1">
        <f t="shared" si="2"/>
        <v>5</v>
      </c>
      <c r="O29" s="1" t="str">
        <f t="shared" si="3"/>
        <v>Jul</v>
      </c>
      <c r="P29" s="1">
        <f t="shared" si="4"/>
        <v>2021</v>
      </c>
    </row>
    <row r="30" spans="1:16" x14ac:dyDescent="0.2">
      <c r="A30" s="8">
        <v>44426</v>
      </c>
      <c r="B30" s="1" t="s">
        <v>7</v>
      </c>
      <c r="C30" s="1">
        <v>6</v>
      </c>
      <c r="D30" s="13" t="s">
        <v>185</v>
      </c>
      <c r="E30" s="13" t="s">
        <v>184</v>
      </c>
      <c r="F30" s="1" t="str">
        <f>VLOOKUP(B:B,MasterData!$A$1:$L$76,2,FALSE)</f>
        <v>HD Television</v>
      </c>
      <c r="G30" s="1" t="str">
        <f>VLOOKUP(B:B,MasterData!$A$1:$L$76,3,FALSE)</f>
        <v>Electronics</v>
      </c>
      <c r="H30" s="4">
        <f>VLOOKUP(B:B,MasterData!$A$1:$L$76,4,FALSE)</f>
        <v>599.99</v>
      </c>
      <c r="I30" s="4">
        <f>VLOOKUP(B:B,MasterData!$A$1:$L$76,5,FALSE)</f>
        <v>719.98800000000006</v>
      </c>
      <c r="J30" s="4">
        <f t="shared" si="5"/>
        <v>119.99800000000005</v>
      </c>
      <c r="K30" s="10">
        <v>0</v>
      </c>
      <c r="L30" s="6">
        <f t="shared" si="0"/>
        <v>3599.94</v>
      </c>
      <c r="M30" s="6">
        <f t="shared" si="1"/>
        <v>4319.9279999999999</v>
      </c>
      <c r="N30" s="1">
        <f t="shared" si="2"/>
        <v>18</v>
      </c>
      <c r="O30" s="1" t="str">
        <f t="shared" si="3"/>
        <v>Aug</v>
      </c>
      <c r="P30" s="1">
        <f t="shared" si="4"/>
        <v>2021</v>
      </c>
    </row>
    <row r="31" spans="1:16" x14ac:dyDescent="0.2">
      <c r="A31" s="8">
        <v>44442</v>
      </c>
      <c r="B31" s="1" t="s">
        <v>7</v>
      </c>
      <c r="C31" s="1">
        <v>8</v>
      </c>
      <c r="D31" s="13" t="s">
        <v>185</v>
      </c>
      <c r="E31" s="13" t="s">
        <v>184</v>
      </c>
      <c r="F31" s="1" t="str">
        <f>VLOOKUP(B:B,MasterData!$A$1:$L$76,2,FALSE)</f>
        <v>HD Television</v>
      </c>
      <c r="G31" s="1" t="str">
        <f>VLOOKUP(B:B,MasterData!$A$1:$L$76,3,FALSE)</f>
        <v>Electronics</v>
      </c>
      <c r="H31" s="4">
        <f>VLOOKUP(B:B,MasterData!$A$1:$L$76,4,FALSE)</f>
        <v>599.99</v>
      </c>
      <c r="I31" s="4">
        <f>VLOOKUP(B:B,MasterData!$A$1:$L$76,5,FALSE)</f>
        <v>719.98800000000006</v>
      </c>
      <c r="J31" s="4">
        <f t="shared" si="5"/>
        <v>119.99800000000005</v>
      </c>
      <c r="K31" s="10">
        <v>0</v>
      </c>
      <c r="L31" s="6">
        <f t="shared" si="0"/>
        <v>4799.92</v>
      </c>
      <c r="M31" s="6">
        <f t="shared" si="1"/>
        <v>5759.9040000000005</v>
      </c>
      <c r="N31" s="1">
        <f t="shared" si="2"/>
        <v>3</v>
      </c>
      <c r="O31" s="1" t="str">
        <f t="shared" si="3"/>
        <v>Sep</v>
      </c>
      <c r="P31" s="1">
        <f t="shared" si="4"/>
        <v>2021</v>
      </c>
    </row>
    <row r="32" spans="1:16" x14ac:dyDescent="0.2">
      <c r="A32" s="8">
        <v>44548</v>
      </c>
      <c r="B32" s="1" t="s">
        <v>7</v>
      </c>
      <c r="C32" s="1">
        <v>8</v>
      </c>
      <c r="D32" s="13" t="s">
        <v>184</v>
      </c>
      <c r="E32" s="13" t="s">
        <v>186</v>
      </c>
      <c r="F32" s="1" t="str">
        <f>VLOOKUP(B:B,MasterData!$A$1:$L$76,2,FALSE)</f>
        <v>HD Television</v>
      </c>
      <c r="G32" s="1" t="str">
        <f>VLOOKUP(B:B,MasterData!$A$1:$L$76,3,FALSE)</f>
        <v>Electronics</v>
      </c>
      <c r="H32" s="4">
        <f>VLOOKUP(B:B,MasterData!$A$1:$L$76,4,FALSE)</f>
        <v>599.99</v>
      </c>
      <c r="I32" s="4">
        <f>VLOOKUP(B:B,MasterData!$A$1:$L$76,5,FALSE)</f>
        <v>719.98800000000006</v>
      </c>
      <c r="J32" s="4">
        <f t="shared" si="5"/>
        <v>119.99800000000005</v>
      </c>
      <c r="K32" s="10">
        <v>0</v>
      </c>
      <c r="L32" s="6">
        <f t="shared" si="0"/>
        <v>4799.92</v>
      </c>
      <c r="M32" s="6">
        <f t="shared" si="1"/>
        <v>5759.9040000000005</v>
      </c>
      <c r="N32" s="1">
        <f t="shared" si="2"/>
        <v>18</v>
      </c>
      <c r="O32" s="1" t="str">
        <f t="shared" si="3"/>
        <v>Dec</v>
      </c>
      <c r="P32" s="1">
        <f t="shared" si="4"/>
        <v>2021</v>
      </c>
    </row>
    <row r="33" spans="1:16" x14ac:dyDescent="0.2">
      <c r="A33" s="8">
        <v>44628</v>
      </c>
      <c r="B33" s="1" t="s">
        <v>7</v>
      </c>
      <c r="C33" s="1">
        <v>6</v>
      </c>
      <c r="D33" s="13" t="s">
        <v>185</v>
      </c>
      <c r="E33" s="13" t="s">
        <v>184</v>
      </c>
      <c r="F33" s="1" t="str">
        <f>VLOOKUP(B:B,MasterData!$A$1:$L$76,2,FALSE)</f>
        <v>HD Television</v>
      </c>
      <c r="G33" s="1" t="str">
        <f>VLOOKUP(B:B,MasterData!$A$1:$L$76,3,FALSE)</f>
        <v>Electronics</v>
      </c>
      <c r="H33" s="4">
        <f>VLOOKUP(B:B,MasterData!$A$1:$L$76,4,FALSE)</f>
        <v>599.99</v>
      </c>
      <c r="I33" s="4">
        <f>VLOOKUP(B:B,MasterData!$A$1:$L$76,5,FALSE)</f>
        <v>719.98800000000006</v>
      </c>
      <c r="J33" s="4">
        <f t="shared" si="5"/>
        <v>119.99800000000005</v>
      </c>
      <c r="K33" s="10">
        <v>0</v>
      </c>
      <c r="L33" s="6">
        <f t="shared" si="0"/>
        <v>3599.94</v>
      </c>
      <c r="M33" s="6">
        <f t="shared" si="1"/>
        <v>4319.9279999999999</v>
      </c>
      <c r="N33" s="1">
        <f t="shared" si="2"/>
        <v>8</v>
      </c>
      <c r="O33" s="1" t="str">
        <f t="shared" si="3"/>
        <v>Mar</v>
      </c>
      <c r="P33" s="1">
        <f t="shared" si="4"/>
        <v>2022</v>
      </c>
    </row>
    <row r="34" spans="1:16" x14ac:dyDescent="0.2">
      <c r="A34" s="8">
        <v>44677</v>
      </c>
      <c r="B34" s="1" t="s">
        <v>7</v>
      </c>
      <c r="C34" s="1">
        <v>2</v>
      </c>
      <c r="D34" s="13" t="s">
        <v>185</v>
      </c>
      <c r="E34" s="13" t="s">
        <v>186</v>
      </c>
      <c r="F34" s="1" t="str">
        <f>VLOOKUP(B:B,MasterData!$A$1:$L$76,2,FALSE)</f>
        <v>HD Television</v>
      </c>
      <c r="G34" s="1" t="str">
        <f>VLOOKUP(B:B,MasterData!$A$1:$L$76,3,FALSE)</f>
        <v>Electronics</v>
      </c>
      <c r="H34" s="4">
        <f>VLOOKUP(B:B,MasterData!$A$1:$L$76,4,FALSE)</f>
        <v>599.99</v>
      </c>
      <c r="I34" s="4">
        <f>VLOOKUP(B:B,MasterData!$A$1:$L$76,5,FALSE)</f>
        <v>719.98800000000006</v>
      </c>
      <c r="J34" s="4">
        <f t="shared" si="5"/>
        <v>119.99800000000005</v>
      </c>
      <c r="K34" s="10">
        <v>0</v>
      </c>
      <c r="L34" s="6">
        <f t="shared" ref="L34:L65" si="6">C34*H34</f>
        <v>1199.98</v>
      </c>
      <c r="M34" s="6">
        <f t="shared" si="1"/>
        <v>1439.9760000000001</v>
      </c>
      <c r="N34" s="1">
        <f t="shared" ref="N34:N65" si="7">DAY(A34)</f>
        <v>26</v>
      </c>
      <c r="O34" s="1" t="str">
        <f t="shared" ref="O34:O65" si="8">TEXT(A34,"Mmm")</f>
        <v>Apr</v>
      </c>
      <c r="P34" s="1">
        <f t="shared" ref="P34:P65" si="9">YEAR(A34)</f>
        <v>2022</v>
      </c>
    </row>
    <row r="35" spans="1:16" x14ac:dyDescent="0.2">
      <c r="A35" s="8">
        <v>44768</v>
      </c>
      <c r="B35" s="1" t="s">
        <v>7</v>
      </c>
      <c r="C35" s="1">
        <v>10</v>
      </c>
      <c r="D35" s="13" t="s">
        <v>184</v>
      </c>
      <c r="E35" s="13" t="s">
        <v>184</v>
      </c>
      <c r="F35" s="1" t="str">
        <f>VLOOKUP(B:B,MasterData!$A$1:$L$76,2,FALSE)</f>
        <v>HD Television</v>
      </c>
      <c r="G35" s="1" t="str">
        <f>VLOOKUP(B:B,MasterData!$A$1:$L$76,3,FALSE)</f>
        <v>Electronics</v>
      </c>
      <c r="H35" s="4">
        <f>VLOOKUP(B:B,MasterData!$A$1:$L$76,4,FALSE)</f>
        <v>599.99</v>
      </c>
      <c r="I35" s="4">
        <f>VLOOKUP(B:B,MasterData!$A$1:$L$76,5,FALSE)</f>
        <v>719.98800000000006</v>
      </c>
      <c r="J35" s="4">
        <f t="shared" si="5"/>
        <v>119.99800000000005</v>
      </c>
      <c r="K35" s="10">
        <v>0</v>
      </c>
      <c r="L35" s="6">
        <f t="shared" si="6"/>
        <v>5999.9</v>
      </c>
      <c r="M35" s="6">
        <f t="shared" si="1"/>
        <v>7199.880000000001</v>
      </c>
      <c r="N35" s="1">
        <f t="shared" si="7"/>
        <v>26</v>
      </c>
      <c r="O35" s="1" t="str">
        <f t="shared" si="8"/>
        <v>Jul</v>
      </c>
      <c r="P35" s="1">
        <f t="shared" si="9"/>
        <v>2022</v>
      </c>
    </row>
    <row r="36" spans="1:16" x14ac:dyDescent="0.2">
      <c r="A36" s="8">
        <v>44768</v>
      </c>
      <c r="B36" s="1" t="s">
        <v>7</v>
      </c>
      <c r="C36" s="1">
        <v>1</v>
      </c>
      <c r="D36" s="13" t="s">
        <v>184</v>
      </c>
      <c r="E36" s="13" t="s">
        <v>186</v>
      </c>
      <c r="F36" s="1" t="str">
        <f>VLOOKUP(B:B,MasterData!$A$1:$L$76,2,FALSE)</f>
        <v>HD Television</v>
      </c>
      <c r="G36" s="1" t="str">
        <f>VLOOKUP(B:B,MasterData!$A$1:$L$76,3,FALSE)</f>
        <v>Electronics</v>
      </c>
      <c r="H36" s="4">
        <f>VLOOKUP(B:B,MasterData!$A$1:$L$76,4,FALSE)</f>
        <v>599.99</v>
      </c>
      <c r="I36" s="4">
        <f>VLOOKUP(B:B,MasterData!$A$1:$L$76,5,FALSE)</f>
        <v>719.98800000000006</v>
      </c>
      <c r="J36" s="4">
        <f t="shared" si="5"/>
        <v>119.99800000000005</v>
      </c>
      <c r="K36" s="10">
        <v>0</v>
      </c>
      <c r="L36" s="6">
        <f t="shared" si="6"/>
        <v>599.99</v>
      </c>
      <c r="M36" s="6">
        <f t="shared" si="1"/>
        <v>719.98800000000006</v>
      </c>
      <c r="N36" s="1">
        <f t="shared" si="7"/>
        <v>26</v>
      </c>
      <c r="O36" s="1" t="str">
        <f t="shared" si="8"/>
        <v>Jul</v>
      </c>
      <c r="P36" s="1">
        <f t="shared" si="9"/>
        <v>2022</v>
      </c>
    </row>
    <row r="37" spans="1:16" x14ac:dyDescent="0.2">
      <c r="A37" s="8">
        <v>44814</v>
      </c>
      <c r="B37" s="1" t="s">
        <v>7</v>
      </c>
      <c r="C37" s="1">
        <v>15</v>
      </c>
      <c r="D37" s="13" t="s">
        <v>184</v>
      </c>
      <c r="E37" s="13" t="s">
        <v>186</v>
      </c>
      <c r="F37" s="1" t="str">
        <f>VLOOKUP(B:B,MasterData!$A$1:$L$76,2,FALSE)</f>
        <v>HD Television</v>
      </c>
      <c r="G37" s="1" t="str">
        <f>VLOOKUP(B:B,MasterData!$A$1:$L$76,3,FALSE)</f>
        <v>Electronics</v>
      </c>
      <c r="H37" s="4">
        <f>VLOOKUP(B:B,MasterData!$A$1:$L$76,4,FALSE)</f>
        <v>599.99</v>
      </c>
      <c r="I37" s="4">
        <f>VLOOKUP(B:B,MasterData!$A$1:$L$76,5,FALSE)</f>
        <v>719.98800000000006</v>
      </c>
      <c r="J37" s="4">
        <f t="shared" si="5"/>
        <v>119.99800000000005</v>
      </c>
      <c r="K37" s="10">
        <v>0</v>
      </c>
      <c r="L37" s="6">
        <f t="shared" si="6"/>
        <v>8999.85</v>
      </c>
      <c r="M37" s="6">
        <f t="shared" si="1"/>
        <v>10799.820000000002</v>
      </c>
      <c r="N37" s="1">
        <f t="shared" si="7"/>
        <v>10</v>
      </c>
      <c r="O37" s="1" t="str">
        <f t="shared" si="8"/>
        <v>Sep</v>
      </c>
      <c r="P37" s="1">
        <f t="shared" si="9"/>
        <v>2022</v>
      </c>
    </row>
    <row r="38" spans="1:16" x14ac:dyDescent="0.2">
      <c r="A38" s="8">
        <v>44200</v>
      </c>
      <c r="B38" s="1" t="s">
        <v>8</v>
      </c>
      <c r="C38" s="1">
        <v>12</v>
      </c>
      <c r="D38" s="13" t="s">
        <v>184</v>
      </c>
      <c r="E38" s="13" t="s">
        <v>184</v>
      </c>
      <c r="F38" s="1" t="str">
        <f>VLOOKUP(B:B,MasterData!$A$1:$L$76,2,FALSE)</f>
        <v>Bluetooth Headphones</v>
      </c>
      <c r="G38" s="1" t="str">
        <f>VLOOKUP(B:B,MasterData!$A$1:$L$76,3,FALSE)</f>
        <v>Electronics</v>
      </c>
      <c r="H38" s="4">
        <f>VLOOKUP(B:B,MasterData!$A$1:$L$76,4,FALSE)</f>
        <v>79.989999999999995</v>
      </c>
      <c r="I38" s="4">
        <f>VLOOKUP(B:B,MasterData!$A$1:$L$76,5,FALSE)</f>
        <v>95.988</v>
      </c>
      <c r="J38" s="4">
        <f t="shared" si="5"/>
        <v>15.998000000000005</v>
      </c>
      <c r="K38" s="10">
        <v>0</v>
      </c>
      <c r="L38" s="6">
        <f t="shared" si="6"/>
        <v>959.87999999999988</v>
      </c>
      <c r="M38" s="6">
        <f t="shared" si="1"/>
        <v>1151.856</v>
      </c>
      <c r="N38" s="1">
        <f t="shared" si="7"/>
        <v>4</v>
      </c>
      <c r="O38" s="1" t="str">
        <f t="shared" si="8"/>
        <v>Jan</v>
      </c>
      <c r="P38" s="1">
        <f t="shared" si="9"/>
        <v>2021</v>
      </c>
    </row>
    <row r="39" spans="1:16" x14ac:dyDescent="0.2">
      <c r="A39" s="8">
        <v>44217</v>
      </c>
      <c r="B39" s="1" t="s">
        <v>8</v>
      </c>
      <c r="C39" s="1">
        <v>9</v>
      </c>
      <c r="D39" s="13" t="s">
        <v>185</v>
      </c>
      <c r="E39" s="13" t="s">
        <v>184</v>
      </c>
      <c r="F39" s="1" t="str">
        <f>VLOOKUP(B:B,MasterData!$A$1:$L$76,2,FALSE)</f>
        <v>Bluetooth Headphones</v>
      </c>
      <c r="G39" s="1" t="str">
        <f>VLOOKUP(B:B,MasterData!$A$1:$L$76,3,FALSE)</f>
        <v>Electronics</v>
      </c>
      <c r="H39" s="4">
        <f>VLOOKUP(B:B,MasterData!$A$1:$L$76,4,FALSE)</f>
        <v>79.989999999999995</v>
      </c>
      <c r="I39" s="4">
        <f>VLOOKUP(B:B,MasterData!$A$1:$L$76,5,FALSE)</f>
        <v>95.988</v>
      </c>
      <c r="J39" s="4">
        <f t="shared" si="5"/>
        <v>15.998000000000005</v>
      </c>
      <c r="K39" s="10">
        <v>0</v>
      </c>
      <c r="L39" s="6">
        <f t="shared" si="6"/>
        <v>719.91</v>
      </c>
      <c r="M39" s="6">
        <f t="shared" si="1"/>
        <v>863.89200000000005</v>
      </c>
      <c r="N39" s="1">
        <f t="shared" si="7"/>
        <v>21</v>
      </c>
      <c r="O39" s="1" t="str">
        <f t="shared" si="8"/>
        <v>Jan</v>
      </c>
      <c r="P39" s="1">
        <f t="shared" si="9"/>
        <v>2021</v>
      </c>
    </row>
    <row r="40" spans="1:16" x14ac:dyDescent="0.2">
      <c r="A40" s="8">
        <v>44356</v>
      </c>
      <c r="B40" s="1" t="s">
        <v>8</v>
      </c>
      <c r="C40" s="1">
        <v>7</v>
      </c>
      <c r="D40" s="13" t="s">
        <v>185</v>
      </c>
      <c r="E40" s="13" t="s">
        <v>184</v>
      </c>
      <c r="F40" s="1" t="str">
        <f>VLOOKUP(B:B,MasterData!$A$1:$L$76,2,FALSE)</f>
        <v>Bluetooth Headphones</v>
      </c>
      <c r="G40" s="1" t="str">
        <f>VLOOKUP(B:B,MasterData!$A$1:$L$76,3,FALSE)</f>
        <v>Electronics</v>
      </c>
      <c r="H40" s="4">
        <f>VLOOKUP(B:B,MasterData!$A$1:$L$76,4,FALSE)</f>
        <v>79.989999999999995</v>
      </c>
      <c r="I40" s="4">
        <f>VLOOKUP(B:B,MasterData!$A$1:$L$76,5,FALSE)</f>
        <v>95.988</v>
      </c>
      <c r="J40" s="4">
        <f t="shared" si="5"/>
        <v>15.998000000000005</v>
      </c>
      <c r="K40" s="10">
        <v>0</v>
      </c>
      <c r="L40" s="6">
        <f t="shared" si="6"/>
        <v>559.92999999999995</v>
      </c>
      <c r="M40" s="6">
        <f t="shared" si="1"/>
        <v>671.91599999999994</v>
      </c>
      <c r="N40" s="1">
        <f t="shared" si="7"/>
        <v>9</v>
      </c>
      <c r="O40" s="1" t="str">
        <f t="shared" si="8"/>
        <v>Jun</v>
      </c>
      <c r="P40" s="1">
        <f t="shared" si="9"/>
        <v>2021</v>
      </c>
    </row>
    <row r="41" spans="1:16" x14ac:dyDescent="0.2">
      <c r="A41" s="8">
        <v>44387</v>
      </c>
      <c r="B41" s="1" t="s">
        <v>8</v>
      </c>
      <c r="C41" s="1">
        <v>6</v>
      </c>
      <c r="D41" s="13" t="s">
        <v>183</v>
      </c>
      <c r="E41" s="13" t="s">
        <v>186</v>
      </c>
      <c r="F41" s="1" t="str">
        <f>VLOOKUP(B:B,MasterData!$A$1:$L$76,2,FALSE)</f>
        <v>Bluetooth Headphones</v>
      </c>
      <c r="G41" s="1" t="str">
        <f>VLOOKUP(B:B,MasterData!$A$1:$L$76,3,FALSE)</f>
        <v>Electronics</v>
      </c>
      <c r="H41" s="4">
        <f>VLOOKUP(B:B,MasterData!$A$1:$L$76,4,FALSE)</f>
        <v>79.989999999999995</v>
      </c>
      <c r="I41" s="4">
        <f>VLOOKUP(B:B,MasterData!$A$1:$L$76,5,FALSE)</f>
        <v>95.988</v>
      </c>
      <c r="J41" s="4">
        <f t="shared" si="5"/>
        <v>15.998000000000005</v>
      </c>
      <c r="K41" s="10">
        <v>0</v>
      </c>
      <c r="L41" s="6">
        <f t="shared" si="6"/>
        <v>479.93999999999994</v>
      </c>
      <c r="M41" s="6">
        <f t="shared" si="1"/>
        <v>575.928</v>
      </c>
      <c r="N41" s="1">
        <f t="shared" si="7"/>
        <v>10</v>
      </c>
      <c r="O41" s="1" t="str">
        <f t="shared" si="8"/>
        <v>Jul</v>
      </c>
      <c r="P41" s="1">
        <f t="shared" si="9"/>
        <v>2021</v>
      </c>
    </row>
    <row r="42" spans="1:16" x14ac:dyDescent="0.2">
      <c r="A42" s="8">
        <v>44497</v>
      </c>
      <c r="B42" s="1" t="s">
        <v>8</v>
      </c>
      <c r="C42" s="1">
        <v>1</v>
      </c>
      <c r="D42" s="13" t="s">
        <v>185</v>
      </c>
      <c r="E42" s="13" t="s">
        <v>186</v>
      </c>
      <c r="F42" s="1" t="str">
        <f>VLOOKUP(B:B,MasterData!$A$1:$L$76,2,FALSE)</f>
        <v>Bluetooth Headphones</v>
      </c>
      <c r="G42" s="1" t="str">
        <f>VLOOKUP(B:B,MasterData!$A$1:$L$76,3,FALSE)</f>
        <v>Electronics</v>
      </c>
      <c r="H42" s="4">
        <f>VLOOKUP(B:B,MasterData!$A$1:$L$76,4,FALSE)</f>
        <v>79.989999999999995</v>
      </c>
      <c r="I42" s="4">
        <f>VLOOKUP(B:B,MasterData!$A$1:$L$76,5,FALSE)</f>
        <v>95.988</v>
      </c>
      <c r="J42" s="4">
        <f t="shared" si="5"/>
        <v>15.998000000000005</v>
      </c>
      <c r="K42" s="10">
        <v>0</v>
      </c>
      <c r="L42" s="6">
        <f t="shared" si="6"/>
        <v>79.989999999999995</v>
      </c>
      <c r="M42" s="6">
        <f t="shared" si="1"/>
        <v>95.988</v>
      </c>
      <c r="N42" s="1">
        <f t="shared" si="7"/>
        <v>28</v>
      </c>
      <c r="O42" s="1" t="str">
        <f t="shared" si="8"/>
        <v>Oct</v>
      </c>
      <c r="P42" s="1">
        <f t="shared" si="9"/>
        <v>2021</v>
      </c>
    </row>
    <row r="43" spans="1:16" x14ac:dyDescent="0.2">
      <c r="A43" s="8">
        <v>44535</v>
      </c>
      <c r="B43" s="1" t="s">
        <v>8</v>
      </c>
      <c r="C43" s="1">
        <v>1</v>
      </c>
      <c r="D43" s="13" t="s">
        <v>185</v>
      </c>
      <c r="E43" s="13" t="s">
        <v>184</v>
      </c>
      <c r="F43" s="1" t="str">
        <f>VLOOKUP(B:B,MasterData!$A$1:$L$76,2,FALSE)</f>
        <v>Bluetooth Headphones</v>
      </c>
      <c r="G43" s="1" t="str">
        <f>VLOOKUP(B:B,MasterData!$A$1:$L$76,3,FALSE)</f>
        <v>Electronics</v>
      </c>
      <c r="H43" s="4">
        <f>VLOOKUP(B:B,MasterData!$A$1:$L$76,4,FALSE)</f>
        <v>79.989999999999995</v>
      </c>
      <c r="I43" s="4">
        <f>VLOOKUP(B:B,MasterData!$A$1:$L$76,5,FALSE)</f>
        <v>95.988</v>
      </c>
      <c r="J43" s="4">
        <f t="shared" si="5"/>
        <v>15.998000000000005</v>
      </c>
      <c r="K43" s="10">
        <v>0</v>
      </c>
      <c r="L43" s="6">
        <f t="shared" si="6"/>
        <v>79.989999999999995</v>
      </c>
      <c r="M43" s="6">
        <f t="shared" si="1"/>
        <v>95.988</v>
      </c>
      <c r="N43" s="1">
        <f t="shared" si="7"/>
        <v>5</v>
      </c>
      <c r="O43" s="1" t="str">
        <f t="shared" si="8"/>
        <v>Dec</v>
      </c>
      <c r="P43" s="1">
        <f t="shared" si="9"/>
        <v>2021</v>
      </c>
    </row>
    <row r="44" spans="1:16" x14ac:dyDescent="0.2">
      <c r="A44" s="8">
        <v>44601</v>
      </c>
      <c r="B44" s="1" t="s">
        <v>8</v>
      </c>
      <c r="C44" s="1">
        <v>14</v>
      </c>
      <c r="D44" s="13" t="s">
        <v>184</v>
      </c>
      <c r="E44" s="13" t="s">
        <v>184</v>
      </c>
      <c r="F44" s="1" t="str">
        <f>VLOOKUP(B:B,MasterData!$A$1:$L$76,2,FALSE)</f>
        <v>Bluetooth Headphones</v>
      </c>
      <c r="G44" s="1" t="str">
        <f>VLOOKUP(B:B,MasterData!$A$1:$L$76,3,FALSE)</f>
        <v>Electronics</v>
      </c>
      <c r="H44" s="4">
        <f>VLOOKUP(B:B,MasterData!$A$1:$L$76,4,FALSE)</f>
        <v>79.989999999999995</v>
      </c>
      <c r="I44" s="4">
        <f>VLOOKUP(B:B,MasterData!$A$1:$L$76,5,FALSE)</f>
        <v>95.988</v>
      </c>
      <c r="J44" s="4">
        <f t="shared" si="5"/>
        <v>15.998000000000005</v>
      </c>
      <c r="K44" s="10">
        <v>0</v>
      </c>
      <c r="L44" s="6">
        <f t="shared" si="6"/>
        <v>1119.8599999999999</v>
      </c>
      <c r="M44" s="6">
        <f t="shared" si="1"/>
        <v>1343.8319999999999</v>
      </c>
      <c r="N44" s="1">
        <f t="shared" si="7"/>
        <v>9</v>
      </c>
      <c r="O44" s="1" t="str">
        <f t="shared" si="8"/>
        <v>Feb</v>
      </c>
      <c r="P44" s="1">
        <f t="shared" si="9"/>
        <v>2022</v>
      </c>
    </row>
    <row r="45" spans="1:16" x14ac:dyDescent="0.2">
      <c r="A45" s="8">
        <v>44627</v>
      </c>
      <c r="B45" s="1" t="s">
        <v>8</v>
      </c>
      <c r="C45" s="1">
        <v>1</v>
      </c>
      <c r="D45" s="13" t="s">
        <v>185</v>
      </c>
      <c r="E45" s="13" t="s">
        <v>186</v>
      </c>
      <c r="F45" s="1" t="str">
        <f>VLOOKUP(B:B,MasterData!$A$1:$L$76,2,FALSE)</f>
        <v>Bluetooth Headphones</v>
      </c>
      <c r="G45" s="1" t="str">
        <f>VLOOKUP(B:B,MasterData!$A$1:$L$76,3,FALSE)</f>
        <v>Electronics</v>
      </c>
      <c r="H45" s="4">
        <f>VLOOKUP(B:B,MasterData!$A$1:$L$76,4,FALSE)</f>
        <v>79.989999999999995</v>
      </c>
      <c r="I45" s="4">
        <f>VLOOKUP(B:B,MasterData!$A$1:$L$76,5,FALSE)</f>
        <v>95.988</v>
      </c>
      <c r="J45" s="4">
        <f t="shared" si="5"/>
        <v>15.998000000000005</v>
      </c>
      <c r="K45" s="10">
        <v>0</v>
      </c>
      <c r="L45" s="6">
        <f t="shared" si="6"/>
        <v>79.989999999999995</v>
      </c>
      <c r="M45" s="6">
        <f t="shared" si="1"/>
        <v>95.988</v>
      </c>
      <c r="N45" s="1">
        <f t="shared" si="7"/>
        <v>7</v>
      </c>
      <c r="O45" s="1" t="str">
        <f t="shared" si="8"/>
        <v>Mar</v>
      </c>
      <c r="P45" s="1">
        <f t="shared" si="9"/>
        <v>2022</v>
      </c>
    </row>
    <row r="46" spans="1:16" x14ac:dyDescent="0.2">
      <c r="A46" s="8">
        <v>44630</v>
      </c>
      <c r="B46" s="1" t="s">
        <v>8</v>
      </c>
      <c r="C46" s="1">
        <v>12</v>
      </c>
      <c r="D46" s="13" t="s">
        <v>183</v>
      </c>
      <c r="E46" s="13" t="s">
        <v>184</v>
      </c>
      <c r="F46" s="1" t="str">
        <f>VLOOKUP(B:B,MasterData!$A$1:$L$76,2,FALSE)</f>
        <v>Bluetooth Headphones</v>
      </c>
      <c r="G46" s="1" t="str">
        <f>VLOOKUP(B:B,MasterData!$A$1:$L$76,3,FALSE)</f>
        <v>Electronics</v>
      </c>
      <c r="H46" s="4">
        <f>VLOOKUP(B:B,MasterData!$A$1:$L$76,4,FALSE)</f>
        <v>79.989999999999995</v>
      </c>
      <c r="I46" s="4">
        <f>VLOOKUP(B:B,MasterData!$A$1:$L$76,5,FALSE)</f>
        <v>95.988</v>
      </c>
      <c r="J46" s="4">
        <f t="shared" si="5"/>
        <v>15.998000000000005</v>
      </c>
      <c r="K46" s="10">
        <v>0</v>
      </c>
      <c r="L46" s="6">
        <f t="shared" si="6"/>
        <v>959.87999999999988</v>
      </c>
      <c r="M46" s="6">
        <f t="shared" si="1"/>
        <v>1151.856</v>
      </c>
      <c r="N46" s="1">
        <f t="shared" si="7"/>
        <v>10</v>
      </c>
      <c r="O46" s="1" t="str">
        <f t="shared" si="8"/>
        <v>Mar</v>
      </c>
      <c r="P46" s="1">
        <f t="shared" si="9"/>
        <v>2022</v>
      </c>
    </row>
    <row r="47" spans="1:16" x14ac:dyDescent="0.2">
      <c r="A47" s="8">
        <v>44676</v>
      </c>
      <c r="B47" s="1" t="s">
        <v>8</v>
      </c>
      <c r="C47" s="1">
        <v>8</v>
      </c>
      <c r="D47" s="13" t="s">
        <v>184</v>
      </c>
      <c r="E47" s="13" t="s">
        <v>184</v>
      </c>
      <c r="F47" s="1" t="str">
        <f>VLOOKUP(B:B,MasterData!$A$1:$L$76,2,FALSE)</f>
        <v>Bluetooth Headphones</v>
      </c>
      <c r="G47" s="1" t="str">
        <f>VLOOKUP(B:B,MasterData!$A$1:$L$76,3,FALSE)</f>
        <v>Electronics</v>
      </c>
      <c r="H47" s="4">
        <f>VLOOKUP(B:B,MasterData!$A$1:$L$76,4,FALSE)</f>
        <v>79.989999999999995</v>
      </c>
      <c r="I47" s="4">
        <f>VLOOKUP(B:B,MasterData!$A$1:$L$76,5,FALSE)</f>
        <v>95.988</v>
      </c>
      <c r="J47" s="4">
        <f t="shared" si="5"/>
        <v>15.998000000000005</v>
      </c>
      <c r="K47" s="10">
        <v>0</v>
      </c>
      <c r="L47" s="6">
        <f t="shared" si="6"/>
        <v>639.91999999999996</v>
      </c>
      <c r="M47" s="6">
        <f t="shared" si="1"/>
        <v>767.904</v>
      </c>
      <c r="N47" s="1">
        <f t="shared" si="7"/>
        <v>25</v>
      </c>
      <c r="O47" s="1" t="str">
        <f t="shared" si="8"/>
        <v>Apr</v>
      </c>
      <c r="P47" s="1">
        <f t="shared" si="9"/>
        <v>2022</v>
      </c>
    </row>
    <row r="48" spans="1:16" x14ac:dyDescent="0.2">
      <c r="A48" s="8">
        <v>44709</v>
      </c>
      <c r="B48" s="1" t="s">
        <v>8</v>
      </c>
      <c r="C48" s="1">
        <v>14</v>
      </c>
      <c r="D48" s="13" t="s">
        <v>185</v>
      </c>
      <c r="E48" s="13" t="s">
        <v>186</v>
      </c>
      <c r="F48" s="1" t="str">
        <f>VLOOKUP(B:B,MasterData!$A$1:$L$76,2,FALSE)</f>
        <v>Bluetooth Headphones</v>
      </c>
      <c r="G48" s="1" t="str">
        <f>VLOOKUP(B:B,MasterData!$A$1:$L$76,3,FALSE)</f>
        <v>Electronics</v>
      </c>
      <c r="H48" s="4">
        <f>VLOOKUP(B:B,MasterData!$A$1:$L$76,4,FALSE)</f>
        <v>79.989999999999995</v>
      </c>
      <c r="I48" s="4">
        <f>VLOOKUP(B:B,MasterData!$A$1:$L$76,5,FALSE)</f>
        <v>95.988</v>
      </c>
      <c r="J48" s="4">
        <f t="shared" si="5"/>
        <v>15.998000000000005</v>
      </c>
      <c r="K48" s="10">
        <v>0</v>
      </c>
      <c r="L48" s="6">
        <f t="shared" si="6"/>
        <v>1119.8599999999999</v>
      </c>
      <c r="M48" s="6">
        <f t="shared" si="1"/>
        <v>1343.8319999999999</v>
      </c>
      <c r="N48" s="1">
        <f t="shared" si="7"/>
        <v>28</v>
      </c>
      <c r="O48" s="1" t="str">
        <f t="shared" si="8"/>
        <v>May</v>
      </c>
      <c r="P48" s="1">
        <f t="shared" si="9"/>
        <v>2022</v>
      </c>
    </row>
    <row r="49" spans="1:16" x14ac:dyDescent="0.2">
      <c r="A49" s="8">
        <v>44736</v>
      </c>
      <c r="B49" s="1" t="s">
        <v>8</v>
      </c>
      <c r="C49" s="1">
        <v>7</v>
      </c>
      <c r="D49" s="13" t="s">
        <v>185</v>
      </c>
      <c r="E49" s="13" t="s">
        <v>186</v>
      </c>
      <c r="F49" s="1" t="str">
        <f>VLOOKUP(B:B,MasterData!$A$1:$L$76,2,FALSE)</f>
        <v>Bluetooth Headphones</v>
      </c>
      <c r="G49" s="1" t="str">
        <f>VLOOKUP(B:B,MasterData!$A$1:$L$76,3,FALSE)</f>
        <v>Electronics</v>
      </c>
      <c r="H49" s="4">
        <f>VLOOKUP(B:B,MasterData!$A$1:$L$76,4,FALSE)</f>
        <v>79.989999999999995</v>
      </c>
      <c r="I49" s="4">
        <f>VLOOKUP(B:B,MasterData!$A$1:$L$76,5,FALSE)</f>
        <v>95.988</v>
      </c>
      <c r="J49" s="4">
        <f t="shared" si="5"/>
        <v>15.998000000000005</v>
      </c>
      <c r="K49" s="10">
        <v>0</v>
      </c>
      <c r="L49" s="6">
        <f t="shared" si="6"/>
        <v>559.92999999999995</v>
      </c>
      <c r="M49" s="6">
        <f t="shared" si="1"/>
        <v>671.91599999999994</v>
      </c>
      <c r="N49" s="1">
        <f t="shared" si="7"/>
        <v>24</v>
      </c>
      <c r="O49" s="1" t="str">
        <f t="shared" si="8"/>
        <v>Jun</v>
      </c>
      <c r="P49" s="1">
        <f t="shared" si="9"/>
        <v>2022</v>
      </c>
    </row>
    <row r="50" spans="1:16" x14ac:dyDescent="0.2">
      <c r="A50" s="8">
        <v>44759</v>
      </c>
      <c r="B50" s="1" t="s">
        <v>8</v>
      </c>
      <c r="C50" s="1">
        <v>8</v>
      </c>
      <c r="D50" s="13" t="s">
        <v>184</v>
      </c>
      <c r="E50" s="13" t="s">
        <v>186</v>
      </c>
      <c r="F50" s="1" t="str">
        <f>VLOOKUP(B:B,MasterData!$A$1:$L$76,2,FALSE)</f>
        <v>Bluetooth Headphones</v>
      </c>
      <c r="G50" s="1" t="str">
        <f>VLOOKUP(B:B,MasterData!$A$1:$L$76,3,FALSE)</f>
        <v>Electronics</v>
      </c>
      <c r="H50" s="4">
        <f>VLOOKUP(B:B,MasterData!$A$1:$L$76,4,FALSE)</f>
        <v>79.989999999999995</v>
      </c>
      <c r="I50" s="4">
        <f>VLOOKUP(B:B,MasterData!$A$1:$L$76,5,FALSE)</f>
        <v>95.988</v>
      </c>
      <c r="J50" s="4">
        <f t="shared" si="5"/>
        <v>15.998000000000005</v>
      </c>
      <c r="K50" s="10">
        <v>0</v>
      </c>
      <c r="L50" s="6">
        <f t="shared" si="6"/>
        <v>639.91999999999996</v>
      </c>
      <c r="M50" s="6">
        <f t="shared" si="1"/>
        <v>767.904</v>
      </c>
      <c r="N50" s="1">
        <f t="shared" si="7"/>
        <v>17</v>
      </c>
      <c r="O50" s="1" t="str">
        <f t="shared" si="8"/>
        <v>Jul</v>
      </c>
      <c r="P50" s="1">
        <f t="shared" si="9"/>
        <v>2022</v>
      </c>
    </row>
    <row r="51" spans="1:16" x14ac:dyDescent="0.2">
      <c r="A51" s="8">
        <v>44891</v>
      </c>
      <c r="B51" s="1" t="s">
        <v>8</v>
      </c>
      <c r="C51" s="1">
        <v>5</v>
      </c>
      <c r="D51" s="13" t="s">
        <v>185</v>
      </c>
      <c r="E51" s="13" t="s">
        <v>184</v>
      </c>
      <c r="F51" s="1" t="str">
        <f>VLOOKUP(B:B,MasterData!$A$1:$L$76,2,FALSE)</f>
        <v>Bluetooth Headphones</v>
      </c>
      <c r="G51" s="1" t="str">
        <f>VLOOKUP(B:B,MasterData!$A$1:$L$76,3,FALSE)</f>
        <v>Electronics</v>
      </c>
      <c r="H51" s="4">
        <f>VLOOKUP(B:B,MasterData!$A$1:$L$76,4,FALSE)</f>
        <v>79.989999999999995</v>
      </c>
      <c r="I51" s="4">
        <f>VLOOKUP(B:B,MasterData!$A$1:$L$76,5,FALSE)</f>
        <v>95.988</v>
      </c>
      <c r="J51" s="4">
        <f t="shared" si="5"/>
        <v>15.998000000000005</v>
      </c>
      <c r="K51" s="10">
        <v>0</v>
      </c>
      <c r="L51" s="6">
        <f t="shared" si="6"/>
        <v>399.95</v>
      </c>
      <c r="M51" s="6">
        <f t="shared" si="1"/>
        <v>479.94</v>
      </c>
      <c r="N51" s="1">
        <f t="shared" si="7"/>
        <v>26</v>
      </c>
      <c r="O51" s="1" t="str">
        <f t="shared" si="8"/>
        <v>Nov</v>
      </c>
      <c r="P51" s="1">
        <f t="shared" si="9"/>
        <v>2022</v>
      </c>
    </row>
    <row r="52" spans="1:16" x14ac:dyDescent="0.2">
      <c r="A52" s="8">
        <v>44232</v>
      </c>
      <c r="B52" s="1" t="s">
        <v>9</v>
      </c>
      <c r="C52" s="1">
        <v>9</v>
      </c>
      <c r="D52" s="13" t="s">
        <v>185</v>
      </c>
      <c r="E52" s="13" t="s">
        <v>186</v>
      </c>
      <c r="F52" s="1" t="str">
        <f>VLOOKUP(B:B,MasterData!$A$1:$L$76,2,FALSE)</f>
        <v>Wireless Mouse</v>
      </c>
      <c r="G52" s="1" t="str">
        <f>VLOOKUP(B:B,MasterData!$A$1:$L$76,3,FALSE)</f>
        <v>Electronics</v>
      </c>
      <c r="H52" s="4">
        <f>VLOOKUP(B:B,MasterData!$A$1:$L$76,4,FALSE)</f>
        <v>19.989999999999998</v>
      </c>
      <c r="I52" s="4">
        <f>VLOOKUP(B:B,MasterData!$A$1:$L$76,5,FALSE)</f>
        <v>23.988</v>
      </c>
      <c r="J52" s="4">
        <f t="shared" si="5"/>
        <v>3.9980000000000011</v>
      </c>
      <c r="K52" s="10">
        <v>0</v>
      </c>
      <c r="L52" s="6">
        <f t="shared" si="6"/>
        <v>179.91</v>
      </c>
      <c r="M52" s="6">
        <f t="shared" si="1"/>
        <v>215.892</v>
      </c>
      <c r="N52" s="1">
        <f t="shared" si="7"/>
        <v>5</v>
      </c>
      <c r="O52" s="1" t="str">
        <f t="shared" si="8"/>
        <v>Feb</v>
      </c>
      <c r="P52" s="1">
        <f t="shared" si="9"/>
        <v>2021</v>
      </c>
    </row>
    <row r="53" spans="1:16" x14ac:dyDescent="0.2">
      <c r="A53" s="8">
        <v>44252</v>
      </c>
      <c r="B53" s="1" t="s">
        <v>9</v>
      </c>
      <c r="C53" s="1">
        <v>4</v>
      </c>
      <c r="D53" s="13" t="s">
        <v>183</v>
      </c>
      <c r="E53" s="13" t="s">
        <v>184</v>
      </c>
      <c r="F53" s="1" t="str">
        <f>VLOOKUP(B:B,MasterData!$A$1:$L$76,2,FALSE)</f>
        <v>Wireless Mouse</v>
      </c>
      <c r="G53" s="1" t="str">
        <f>VLOOKUP(B:B,MasterData!$A$1:$L$76,3,FALSE)</f>
        <v>Electronics</v>
      </c>
      <c r="H53" s="4">
        <f>VLOOKUP(B:B,MasterData!$A$1:$L$76,4,FALSE)</f>
        <v>19.989999999999998</v>
      </c>
      <c r="I53" s="4">
        <f>VLOOKUP(B:B,MasterData!$A$1:$L$76,5,FALSE)</f>
        <v>23.988</v>
      </c>
      <c r="J53" s="4">
        <f t="shared" si="5"/>
        <v>3.9980000000000011</v>
      </c>
      <c r="K53" s="10">
        <v>0</v>
      </c>
      <c r="L53" s="6">
        <f t="shared" si="6"/>
        <v>79.959999999999994</v>
      </c>
      <c r="M53" s="6">
        <f t="shared" si="1"/>
        <v>95.951999999999998</v>
      </c>
      <c r="N53" s="1">
        <f t="shared" si="7"/>
        <v>25</v>
      </c>
      <c r="O53" s="1" t="str">
        <f t="shared" si="8"/>
        <v>Feb</v>
      </c>
      <c r="P53" s="1">
        <f t="shared" si="9"/>
        <v>2021</v>
      </c>
    </row>
    <row r="54" spans="1:16" x14ac:dyDescent="0.2">
      <c r="A54" s="8">
        <v>44296</v>
      </c>
      <c r="B54" s="1" t="s">
        <v>9</v>
      </c>
      <c r="C54" s="1">
        <v>14</v>
      </c>
      <c r="D54" s="13" t="s">
        <v>185</v>
      </c>
      <c r="E54" s="13" t="s">
        <v>184</v>
      </c>
      <c r="F54" s="1" t="str">
        <f>VLOOKUP(B:B,MasterData!$A$1:$L$76,2,FALSE)</f>
        <v>Wireless Mouse</v>
      </c>
      <c r="G54" s="1" t="str">
        <f>VLOOKUP(B:B,MasterData!$A$1:$L$76,3,FALSE)</f>
        <v>Electronics</v>
      </c>
      <c r="H54" s="4">
        <f>VLOOKUP(B:B,MasterData!$A$1:$L$76,4,FALSE)</f>
        <v>19.989999999999998</v>
      </c>
      <c r="I54" s="4">
        <f>VLOOKUP(B:B,MasterData!$A$1:$L$76,5,FALSE)</f>
        <v>23.988</v>
      </c>
      <c r="J54" s="4">
        <f t="shared" si="5"/>
        <v>3.9980000000000011</v>
      </c>
      <c r="K54" s="10">
        <v>0</v>
      </c>
      <c r="L54" s="6">
        <f t="shared" si="6"/>
        <v>279.85999999999996</v>
      </c>
      <c r="M54" s="6">
        <f t="shared" si="1"/>
        <v>335.83199999999999</v>
      </c>
      <c r="N54" s="1">
        <f t="shared" si="7"/>
        <v>10</v>
      </c>
      <c r="O54" s="1" t="str">
        <f t="shared" si="8"/>
        <v>Apr</v>
      </c>
      <c r="P54" s="1">
        <f t="shared" si="9"/>
        <v>2021</v>
      </c>
    </row>
    <row r="55" spans="1:16" x14ac:dyDescent="0.2">
      <c r="A55" s="8">
        <v>44375</v>
      </c>
      <c r="B55" s="1" t="s">
        <v>9</v>
      </c>
      <c r="C55" s="1">
        <v>2</v>
      </c>
      <c r="D55" s="13" t="s">
        <v>184</v>
      </c>
      <c r="E55" s="13" t="s">
        <v>186</v>
      </c>
      <c r="F55" s="1" t="str">
        <f>VLOOKUP(B:B,MasterData!$A$1:$L$76,2,FALSE)</f>
        <v>Wireless Mouse</v>
      </c>
      <c r="G55" s="1" t="str">
        <f>VLOOKUP(B:B,MasterData!$A$1:$L$76,3,FALSE)</f>
        <v>Electronics</v>
      </c>
      <c r="H55" s="4">
        <f>VLOOKUP(B:B,MasterData!$A$1:$L$76,4,FALSE)</f>
        <v>19.989999999999998</v>
      </c>
      <c r="I55" s="4">
        <f>VLOOKUP(B:B,MasterData!$A$1:$L$76,5,FALSE)</f>
        <v>23.988</v>
      </c>
      <c r="J55" s="4">
        <f t="shared" si="5"/>
        <v>3.9980000000000011</v>
      </c>
      <c r="K55" s="10">
        <v>0</v>
      </c>
      <c r="L55" s="6">
        <f t="shared" si="6"/>
        <v>39.979999999999997</v>
      </c>
      <c r="M55" s="6">
        <f t="shared" si="1"/>
        <v>47.975999999999999</v>
      </c>
      <c r="N55" s="1">
        <f t="shared" si="7"/>
        <v>28</v>
      </c>
      <c r="O55" s="1" t="str">
        <f t="shared" si="8"/>
        <v>Jun</v>
      </c>
      <c r="P55" s="1">
        <f t="shared" si="9"/>
        <v>2021</v>
      </c>
    </row>
    <row r="56" spans="1:16" x14ac:dyDescent="0.2">
      <c r="A56" s="8">
        <v>44379</v>
      </c>
      <c r="B56" s="1" t="s">
        <v>9</v>
      </c>
      <c r="C56" s="1">
        <v>11</v>
      </c>
      <c r="D56" s="13" t="s">
        <v>185</v>
      </c>
      <c r="E56" s="13" t="s">
        <v>186</v>
      </c>
      <c r="F56" s="1" t="str">
        <f>VLOOKUP(B:B,MasterData!$A$1:$L$76,2,FALSE)</f>
        <v>Wireless Mouse</v>
      </c>
      <c r="G56" s="1" t="str">
        <f>VLOOKUP(B:B,MasterData!$A$1:$L$76,3,FALSE)</f>
        <v>Electronics</v>
      </c>
      <c r="H56" s="4">
        <f>VLOOKUP(B:B,MasterData!$A$1:$L$76,4,FALSE)</f>
        <v>19.989999999999998</v>
      </c>
      <c r="I56" s="4">
        <f>VLOOKUP(B:B,MasterData!$A$1:$L$76,5,FALSE)</f>
        <v>23.988</v>
      </c>
      <c r="J56" s="4">
        <f t="shared" si="5"/>
        <v>3.9980000000000011</v>
      </c>
      <c r="K56" s="10">
        <v>0</v>
      </c>
      <c r="L56" s="6">
        <f t="shared" si="6"/>
        <v>219.89</v>
      </c>
      <c r="M56" s="6">
        <f t="shared" si="1"/>
        <v>263.86799999999999</v>
      </c>
      <c r="N56" s="1">
        <f t="shared" si="7"/>
        <v>2</v>
      </c>
      <c r="O56" s="1" t="str">
        <f t="shared" si="8"/>
        <v>Jul</v>
      </c>
      <c r="P56" s="1">
        <f t="shared" si="9"/>
        <v>2021</v>
      </c>
    </row>
    <row r="57" spans="1:16" x14ac:dyDescent="0.2">
      <c r="A57" s="8">
        <v>44418</v>
      </c>
      <c r="B57" s="1" t="s">
        <v>9</v>
      </c>
      <c r="C57" s="1">
        <v>10</v>
      </c>
      <c r="D57" s="13" t="s">
        <v>184</v>
      </c>
      <c r="E57" s="13" t="s">
        <v>186</v>
      </c>
      <c r="F57" s="1" t="str">
        <f>VLOOKUP(B:B,MasterData!$A$1:$L$76,2,FALSE)</f>
        <v>Wireless Mouse</v>
      </c>
      <c r="G57" s="1" t="str">
        <f>VLOOKUP(B:B,MasterData!$A$1:$L$76,3,FALSE)</f>
        <v>Electronics</v>
      </c>
      <c r="H57" s="4">
        <f>VLOOKUP(B:B,MasterData!$A$1:$L$76,4,FALSE)</f>
        <v>19.989999999999998</v>
      </c>
      <c r="I57" s="4">
        <f>VLOOKUP(B:B,MasterData!$A$1:$L$76,5,FALSE)</f>
        <v>23.988</v>
      </c>
      <c r="J57" s="4">
        <f t="shared" si="5"/>
        <v>3.9980000000000011</v>
      </c>
      <c r="K57" s="10">
        <v>0</v>
      </c>
      <c r="L57" s="6">
        <f t="shared" si="6"/>
        <v>199.89999999999998</v>
      </c>
      <c r="M57" s="6">
        <f t="shared" si="1"/>
        <v>239.88</v>
      </c>
      <c r="N57" s="1">
        <f t="shared" si="7"/>
        <v>10</v>
      </c>
      <c r="O57" s="1" t="str">
        <f t="shared" si="8"/>
        <v>Aug</v>
      </c>
      <c r="P57" s="1">
        <f t="shared" si="9"/>
        <v>2021</v>
      </c>
    </row>
    <row r="58" spans="1:16" x14ac:dyDescent="0.2">
      <c r="A58" s="8">
        <v>44595</v>
      </c>
      <c r="B58" s="1" t="s">
        <v>9</v>
      </c>
      <c r="C58" s="1">
        <v>8</v>
      </c>
      <c r="D58" s="13" t="s">
        <v>185</v>
      </c>
      <c r="E58" s="13" t="s">
        <v>184</v>
      </c>
      <c r="F58" s="1" t="str">
        <f>VLOOKUP(B:B,MasterData!$A$1:$L$76,2,FALSE)</f>
        <v>Wireless Mouse</v>
      </c>
      <c r="G58" s="1" t="str">
        <f>VLOOKUP(B:B,MasterData!$A$1:$L$76,3,FALSE)</f>
        <v>Electronics</v>
      </c>
      <c r="H58" s="4">
        <f>VLOOKUP(B:B,MasterData!$A$1:$L$76,4,FALSE)</f>
        <v>19.989999999999998</v>
      </c>
      <c r="I58" s="4">
        <f>VLOOKUP(B:B,MasterData!$A$1:$L$76,5,FALSE)</f>
        <v>23.988</v>
      </c>
      <c r="J58" s="4">
        <f t="shared" si="5"/>
        <v>3.9980000000000011</v>
      </c>
      <c r="K58" s="10">
        <v>0</v>
      </c>
      <c r="L58" s="6">
        <f t="shared" si="6"/>
        <v>159.91999999999999</v>
      </c>
      <c r="M58" s="6">
        <f t="shared" si="1"/>
        <v>191.904</v>
      </c>
      <c r="N58" s="1">
        <f t="shared" si="7"/>
        <v>3</v>
      </c>
      <c r="O58" s="1" t="str">
        <f t="shared" si="8"/>
        <v>Feb</v>
      </c>
      <c r="P58" s="1">
        <f t="shared" si="9"/>
        <v>2022</v>
      </c>
    </row>
    <row r="59" spans="1:16" x14ac:dyDescent="0.2">
      <c r="A59" s="8">
        <v>44600</v>
      </c>
      <c r="B59" s="1" t="s">
        <v>9</v>
      </c>
      <c r="C59" s="1">
        <v>3</v>
      </c>
      <c r="D59" s="13" t="s">
        <v>184</v>
      </c>
      <c r="E59" s="13" t="s">
        <v>186</v>
      </c>
      <c r="F59" s="1" t="str">
        <f>VLOOKUP(B:B,MasterData!$A$1:$L$76,2,FALSE)</f>
        <v>Wireless Mouse</v>
      </c>
      <c r="G59" s="1" t="str">
        <f>VLOOKUP(B:B,MasterData!$A$1:$L$76,3,FALSE)</f>
        <v>Electronics</v>
      </c>
      <c r="H59" s="4">
        <f>VLOOKUP(B:B,MasterData!$A$1:$L$76,4,FALSE)</f>
        <v>19.989999999999998</v>
      </c>
      <c r="I59" s="4">
        <f>VLOOKUP(B:B,MasterData!$A$1:$L$76,5,FALSE)</f>
        <v>23.988</v>
      </c>
      <c r="J59" s="4">
        <f t="shared" si="5"/>
        <v>3.9980000000000011</v>
      </c>
      <c r="K59" s="10">
        <v>0</v>
      </c>
      <c r="L59" s="6">
        <f t="shared" si="6"/>
        <v>59.97</v>
      </c>
      <c r="M59" s="6">
        <f t="shared" si="1"/>
        <v>71.963999999999999</v>
      </c>
      <c r="N59" s="1">
        <f t="shared" si="7"/>
        <v>8</v>
      </c>
      <c r="O59" s="1" t="str">
        <f t="shared" si="8"/>
        <v>Feb</v>
      </c>
      <c r="P59" s="1">
        <f t="shared" si="9"/>
        <v>2022</v>
      </c>
    </row>
    <row r="60" spans="1:16" x14ac:dyDescent="0.2">
      <c r="A60" s="8">
        <v>44620</v>
      </c>
      <c r="B60" s="1" t="s">
        <v>9</v>
      </c>
      <c r="C60" s="1">
        <v>15</v>
      </c>
      <c r="D60" s="13" t="s">
        <v>185</v>
      </c>
      <c r="E60" s="13" t="s">
        <v>186</v>
      </c>
      <c r="F60" s="1" t="str">
        <f>VLOOKUP(B:B,MasterData!$A$1:$L$76,2,FALSE)</f>
        <v>Wireless Mouse</v>
      </c>
      <c r="G60" s="1" t="str">
        <f>VLOOKUP(B:B,MasterData!$A$1:$L$76,3,FALSE)</f>
        <v>Electronics</v>
      </c>
      <c r="H60" s="4">
        <f>VLOOKUP(B:B,MasterData!$A$1:$L$76,4,FALSE)</f>
        <v>19.989999999999998</v>
      </c>
      <c r="I60" s="4">
        <f>VLOOKUP(B:B,MasterData!$A$1:$L$76,5,FALSE)</f>
        <v>23.988</v>
      </c>
      <c r="J60" s="4">
        <f t="shared" si="5"/>
        <v>3.9980000000000011</v>
      </c>
      <c r="K60" s="10">
        <v>0</v>
      </c>
      <c r="L60" s="6">
        <f t="shared" si="6"/>
        <v>299.84999999999997</v>
      </c>
      <c r="M60" s="6">
        <f t="shared" si="1"/>
        <v>359.82</v>
      </c>
      <c r="N60" s="1">
        <f t="shared" si="7"/>
        <v>28</v>
      </c>
      <c r="O60" s="1" t="str">
        <f t="shared" si="8"/>
        <v>Feb</v>
      </c>
      <c r="P60" s="1">
        <f t="shared" si="9"/>
        <v>2022</v>
      </c>
    </row>
    <row r="61" spans="1:16" x14ac:dyDescent="0.2">
      <c r="A61" s="8">
        <v>44711</v>
      </c>
      <c r="B61" s="1" t="s">
        <v>9</v>
      </c>
      <c r="C61" s="1">
        <v>3</v>
      </c>
      <c r="D61" s="13" t="s">
        <v>184</v>
      </c>
      <c r="E61" s="13" t="s">
        <v>186</v>
      </c>
      <c r="F61" s="1" t="str">
        <f>VLOOKUP(B:B,MasterData!$A$1:$L$76,2,FALSE)</f>
        <v>Wireless Mouse</v>
      </c>
      <c r="G61" s="1" t="str">
        <f>VLOOKUP(B:B,MasterData!$A$1:$L$76,3,FALSE)</f>
        <v>Electronics</v>
      </c>
      <c r="H61" s="4">
        <f>VLOOKUP(B:B,MasterData!$A$1:$L$76,4,FALSE)</f>
        <v>19.989999999999998</v>
      </c>
      <c r="I61" s="4">
        <f>VLOOKUP(B:B,MasterData!$A$1:$L$76,5,FALSE)</f>
        <v>23.988</v>
      </c>
      <c r="J61" s="4">
        <f t="shared" si="5"/>
        <v>3.9980000000000011</v>
      </c>
      <c r="K61" s="10">
        <v>0</v>
      </c>
      <c r="L61" s="6">
        <f t="shared" si="6"/>
        <v>59.97</v>
      </c>
      <c r="M61" s="6">
        <f t="shared" si="1"/>
        <v>71.963999999999999</v>
      </c>
      <c r="N61" s="1">
        <f t="shared" si="7"/>
        <v>30</v>
      </c>
      <c r="O61" s="1" t="str">
        <f t="shared" si="8"/>
        <v>May</v>
      </c>
      <c r="P61" s="1">
        <f t="shared" si="9"/>
        <v>2022</v>
      </c>
    </row>
    <row r="62" spans="1:16" x14ac:dyDescent="0.2">
      <c r="A62" s="8">
        <v>44799</v>
      </c>
      <c r="B62" s="1" t="s">
        <v>9</v>
      </c>
      <c r="C62" s="1">
        <v>13</v>
      </c>
      <c r="D62" s="13" t="s">
        <v>183</v>
      </c>
      <c r="E62" s="13" t="s">
        <v>186</v>
      </c>
      <c r="F62" s="1" t="str">
        <f>VLOOKUP(B:B,MasterData!$A$1:$L$76,2,FALSE)</f>
        <v>Wireless Mouse</v>
      </c>
      <c r="G62" s="1" t="str">
        <f>VLOOKUP(B:B,MasterData!$A$1:$L$76,3,FALSE)</f>
        <v>Electronics</v>
      </c>
      <c r="H62" s="4">
        <f>VLOOKUP(B:B,MasterData!$A$1:$L$76,4,FALSE)</f>
        <v>19.989999999999998</v>
      </c>
      <c r="I62" s="4">
        <f>VLOOKUP(B:B,MasterData!$A$1:$L$76,5,FALSE)</f>
        <v>23.988</v>
      </c>
      <c r="J62" s="4">
        <f t="shared" si="5"/>
        <v>3.9980000000000011</v>
      </c>
      <c r="K62" s="10">
        <v>0</v>
      </c>
      <c r="L62" s="6">
        <f t="shared" si="6"/>
        <v>259.87</v>
      </c>
      <c r="M62" s="6">
        <f t="shared" si="1"/>
        <v>311.84399999999999</v>
      </c>
      <c r="N62" s="1">
        <f t="shared" si="7"/>
        <v>26</v>
      </c>
      <c r="O62" s="1" t="str">
        <f t="shared" si="8"/>
        <v>Aug</v>
      </c>
      <c r="P62" s="1">
        <f t="shared" si="9"/>
        <v>2022</v>
      </c>
    </row>
    <row r="63" spans="1:16" x14ac:dyDescent="0.2">
      <c r="A63" s="8">
        <v>44801</v>
      </c>
      <c r="B63" s="1" t="s">
        <v>9</v>
      </c>
      <c r="C63" s="1">
        <v>5</v>
      </c>
      <c r="D63" s="13" t="s">
        <v>185</v>
      </c>
      <c r="E63" s="13" t="s">
        <v>184</v>
      </c>
      <c r="F63" s="1" t="str">
        <f>VLOOKUP(B:B,MasterData!$A$1:$L$76,2,FALSE)</f>
        <v>Wireless Mouse</v>
      </c>
      <c r="G63" s="1" t="str">
        <f>VLOOKUP(B:B,MasterData!$A$1:$L$76,3,FALSE)</f>
        <v>Electronics</v>
      </c>
      <c r="H63" s="4">
        <f>VLOOKUP(B:B,MasterData!$A$1:$L$76,4,FALSE)</f>
        <v>19.989999999999998</v>
      </c>
      <c r="I63" s="4">
        <f>VLOOKUP(B:B,MasterData!$A$1:$L$76,5,FALSE)</f>
        <v>23.988</v>
      </c>
      <c r="J63" s="4">
        <f t="shared" si="5"/>
        <v>3.9980000000000011</v>
      </c>
      <c r="K63" s="10">
        <v>0</v>
      </c>
      <c r="L63" s="6">
        <f t="shared" si="6"/>
        <v>99.949999999999989</v>
      </c>
      <c r="M63" s="6">
        <f t="shared" si="1"/>
        <v>119.94</v>
      </c>
      <c r="N63" s="1">
        <f t="shared" si="7"/>
        <v>28</v>
      </c>
      <c r="O63" s="1" t="str">
        <f t="shared" si="8"/>
        <v>Aug</v>
      </c>
      <c r="P63" s="1">
        <f t="shared" si="9"/>
        <v>2022</v>
      </c>
    </row>
    <row r="64" spans="1:16" x14ac:dyDescent="0.2">
      <c r="A64" s="8">
        <v>44813</v>
      </c>
      <c r="B64" s="1" t="s">
        <v>9</v>
      </c>
      <c r="C64" s="1">
        <v>9</v>
      </c>
      <c r="D64" s="13" t="s">
        <v>185</v>
      </c>
      <c r="E64" s="13" t="s">
        <v>184</v>
      </c>
      <c r="F64" s="1" t="str">
        <f>VLOOKUP(B:B,MasterData!$A$1:$L$76,2,FALSE)</f>
        <v>Wireless Mouse</v>
      </c>
      <c r="G64" s="1" t="str">
        <f>VLOOKUP(B:B,MasterData!$A$1:$L$76,3,FALSE)</f>
        <v>Electronics</v>
      </c>
      <c r="H64" s="4">
        <f>VLOOKUP(B:B,MasterData!$A$1:$L$76,4,FALSE)</f>
        <v>19.989999999999998</v>
      </c>
      <c r="I64" s="4">
        <f>VLOOKUP(B:B,MasterData!$A$1:$L$76,5,FALSE)</f>
        <v>23.988</v>
      </c>
      <c r="J64" s="4">
        <f t="shared" si="5"/>
        <v>3.9980000000000011</v>
      </c>
      <c r="K64" s="10">
        <v>0</v>
      </c>
      <c r="L64" s="6">
        <f t="shared" si="6"/>
        <v>179.91</v>
      </c>
      <c r="M64" s="6">
        <f t="shared" si="1"/>
        <v>215.892</v>
      </c>
      <c r="N64" s="1">
        <f t="shared" si="7"/>
        <v>9</v>
      </c>
      <c r="O64" s="1" t="str">
        <f t="shared" si="8"/>
        <v>Sep</v>
      </c>
      <c r="P64" s="1">
        <f t="shared" si="9"/>
        <v>2022</v>
      </c>
    </row>
    <row r="65" spans="1:16" x14ac:dyDescent="0.2">
      <c r="A65" s="8">
        <v>44910</v>
      </c>
      <c r="B65" s="1" t="s">
        <v>9</v>
      </c>
      <c r="C65" s="1">
        <v>13</v>
      </c>
      <c r="D65" s="13" t="s">
        <v>185</v>
      </c>
      <c r="E65" s="13" t="s">
        <v>184</v>
      </c>
      <c r="F65" s="1" t="str">
        <f>VLOOKUP(B:B,MasterData!$A$1:$L$76,2,FALSE)</f>
        <v>Wireless Mouse</v>
      </c>
      <c r="G65" s="1" t="str">
        <f>VLOOKUP(B:B,MasterData!$A$1:$L$76,3,FALSE)</f>
        <v>Electronics</v>
      </c>
      <c r="H65" s="4">
        <f>VLOOKUP(B:B,MasterData!$A$1:$L$76,4,FALSE)</f>
        <v>19.989999999999998</v>
      </c>
      <c r="I65" s="4">
        <f>VLOOKUP(B:B,MasterData!$A$1:$L$76,5,FALSE)</f>
        <v>23.988</v>
      </c>
      <c r="J65" s="4">
        <f t="shared" si="5"/>
        <v>3.9980000000000011</v>
      </c>
      <c r="K65" s="10">
        <v>0</v>
      </c>
      <c r="L65" s="6">
        <f t="shared" si="6"/>
        <v>259.87</v>
      </c>
      <c r="M65" s="6">
        <f t="shared" si="1"/>
        <v>311.84399999999999</v>
      </c>
      <c r="N65" s="1">
        <f t="shared" si="7"/>
        <v>15</v>
      </c>
      <c r="O65" s="1" t="str">
        <f t="shared" si="8"/>
        <v>Dec</v>
      </c>
      <c r="P65" s="1">
        <f t="shared" si="9"/>
        <v>2022</v>
      </c>
    </row>
    <row r="66" spans="1:16" x14ac:dyDescent="0.2">
      <c r="A66" s="8">
        <v>44419</v>
      </c>
      <c r="B66" s="1" t="s">
        <v>10</v>
      </c>
      <c r="C66" s="1">
        <v>4</v>
      </c>
      <c r="D66" s="13" t="s">
        <v>185</v>
      </c>
      <c r="E66" s="13" t="s">
        <v>184</v>
      </c>
      <c r="F66" s="1" t="str">
        <f>VLOOKUP(B:B,MasterData!$A$1:$L$76,2,FALSE)</f>
        <v>Stainless Steel Water Bottle</v>
      </c>
      <c r="G66" s="1" t="str">
        <f>VLOOKUP(B:B,MasterData!$A$1:$L$76,3,FALSE)</f>
        <v>Kitchen &amp; Dining</v>
      </c>
      <c r="H66" s="4">
        <f>VLOOKUP(B:B,MasterData!$A$1:$L$76,4,FALSE)</f>
        <v>12.99</v>
      </c>
      <c r="I66" s="4">
        <f>VLOOKUP(B:B,MasterData!$A$1:$L$76,5,FALSE)</f>
        <v>15.588000000000001</v>
      </c>
      <c r="J66" s="4">
        <f t="shared" si="5"/>
        <v>2.5980000000000008</v>
      </c>
      <c r="K66" s="10">
        <v>0</v>
      </c>
      <c r="L66" s="6">
        <f t="shared" ref="L66:L97" si="10">C66*H66</f>
        <v>51.96</v>
      </c>
      <c r="M66" s="6">
        <f t="shared" ref="M66:M129" si="11">((C66*I66)*(1-K66))</f>
        <v>62.352000000000004</v>
      </c>
      <c r="N66" s="1">
        <f t="shared" ref="N66:N97" si="12">DAY(A66)</f>
        <v>11</v>
      </c>
      <c r="O66" s="1" t="str">
        <f t="shared" ref="O66:O97" si="13">TEXT(A66,"Mmm")</f>
        <v>Aug</v>
      </c>
      <c r="P66" s="1">
        <f t="shared" ref="P66:P97" si="14">YEAR(A66)</f>
        <v>2021</v>
      </c>
    </row>
    <row r="67" spans="1:16" x14ac:dyDescent="0.2">
      <c r="A67" s="8">
        <v>44470</v>
      </c>
      <c r="B67" s="1" t="s">
        <v>10</v>
      </c>
      <c r="C67" s="1">
        <v>14</v>
      </c>
      <c r="D67" s="13" t="s">
        <v>184</v>
      </c>
      <c r="E67" s="13" t="s">
        <v>186</v>
      </c>
      <c r="F67" s="1" t="str">
        <f>VLOOKUP(B:B,MasterData!$A$1:$L$76,2,FALSE)</f>
        <v>Stainless Steel Water Bottle</v>
      </c>
      <c r="G67" s="1" t="str">
        <f>VLOOKUP(B:B,MasterData!$A$1:$L$76,3,FALSE)</f>
        <v>Kitchen &amp; Dining</v>
      </c>
      <c r="H67" s="4">
        <f>VLOOKUP(B:B,MasterData!$A$1:$L$76,4,FALSE)</f>
        <v>12.99</v>
      </c>
      <c r="I67" s="4">
        <f>VLOOKUP(B:B,MasterData!$A$1:$L$76,5,FALSE)</f>
        <v>15.588000000000001</v>
      </c>
      <c r="J67" s="4">
        <f t="shared" ref="J67:J130" si="15">I67-H67</f>
        <v>2.5980000000000008</v>
      </c>
      <c r="K67" s="10">
        <v>0</v>
      </c>
      <c r="L67" s="6">
        <f t="shared" si="10"/>
        <v>181.86</v>
      </c>
      <c r="M67" s="6">
        <f t="shared" si="11"/>
        <v>218.23200000000003</v>
      </c>
      <c r="N67" s="1">
        <f t="shared" si="12"/>
        <v>1</v>
      </c>
      <c r="O67" s="1" t="str">
        <f t="shared" si="13"/>
        <v>Oct</v>
      </c>
      <c r="P67" s="1">
        <f t="shared" si="14"/>
        <v>2021</v>
      </c>
    </row>
    <row r="68" spans="1:16" x14ac:dyDescent="0.2">
      <c r="A68" s="8">
        <v>44527</v>
      </c>
      <c r="B68" s="1" t="s">
        <v>10</v>
      </c>
      <c r="C68" s="1">
        <v>8</v>
      </c>
      <c r="D68" s="13" t="s">
        <v>184</v>
      </c>
      <c r="E68" s="13" t="s">
        <v>184</v>
      </c>
      <c r="F68" s="1" t="str">
        <f>VLOOKUP(B:B,MasterData!$A$1:$L$76,2,FALSE)</f>
        <v>Stainless Steel Water Bottle</v>
      </c>
      <c r="G68" s="1" t="str">
        <f>VLOOKUP(B:B,MasterData!$A$1:$L$76,3,FALSE)</f>
        <v>Kitchen &amp; Dining</v>
      </c>
      <c r="H68" s="4">
        <f>VLOOKUP(B:B,MasterData!$A$1:$L$76,4,FALSE)</f>
        <v>12.99</v>
      </c>
      <c r="I68" s="4">
        <f>VLOOKUP(B:B,MasterData!$A$1:$L$76,5,FALSE)</f>
        <v>15.588000000000001</v>
      </c>
      <c r="J68" s="4">
        <f t="shared" si="15"/>
        <v>2.5980000000000008</v>
      </c>
      <c r="K68" s="10">
        <v>0</v>
      </c>
      <c r="L68" s="6">
        <f t="shared" si="10"/>
        <v>103.92</v>
      </c>
      <c r="M68" s="6">
        <f t="shared" si="11"/>
        <v>124.70400000000001</v>
      </c>
      <c r="N68" s="1">
        <f t="shared" si="12"/>
        <v>27</v>
      </c>
      <c r="O68" s="1" t="str">
        <f t="shared" si="13"/>
        <v>Nov</v>
      </c>
      <c r="P68" s="1">
        <f t="shared" si="14"/>
        <v>2021</v>
      </c>
    </row>
    <row r="69" spans="1:16" x14ac:dyDescent="0.2">
      <c r="A69" s="8">
        <v>44766</v>
      </c>
      <c r="B69" s="1" t="s">
        <v>10</v>
      </c>
      <c r="C69" s="1">
        <v>1</v>
      </c>
      <c r="D69" s="13" t="s">
        <v>184</v>
      </c>
      <c r="E69" s="13" t="s">
        <v>184</v>
      </c>
      <c r="F69" s="1" t="str">
        <f>VLOOKUP(B:B,MasterData!$A$1:$L$76,2,FALSE)</f>
        <v>Stainless Steel Water Bottle</v>
      </c>
      <c r="G69" s="1" t="str">
        <f>VLOOKUP(B:B,MasterData!$A$1:$L$76,3,FALSE)</f>
        <v>Kitchen &amp; Dining</v>
      </c>
      <c r="H69" s="4">
        <f>VLOOKUP(B:B,MasterData!$A$1:$L$76,4,FALSE)</f>
        <v>12.99</v>
      </c>
      <c r="I69" s="4">
        <f>VLOOKUP(B:B,MasterData!$A$1:$L$76,5,FALSE)</f>
        <v>15.588000000000001</v>
      </c>
      <c r="J69" s="4">
        <f t="shared" si="15"/>
        <v>2.5980000000000008</v>
      </c>
      <c r="K69" s="10">
        <v>0</v>
      </c>
      <c r="L69" s="6">
        <f t="shared" si="10"/>
        <v>12.99</v>
      </c>
      <c r="M69" s="6">
        <f t="shared" si="11"/>
        <v>15.588000000000001</v>
      </c>
      <c r="N69" s="1">
        <f t="shared" si="12"/>
        <v>24</v>
      </c>
      <c r="O69" s="1" t="str">
        <f t="shared" si="13"/>
        <v>Jul</v>
      </c>
      <c r="P69" s="1">
        <f t="shared" si="14"/>
        <v>2022</v>
      </c>
    </row>
    <row r="70" spans="1:16" x14ac:dyDescent="0.2">
      <c r="A70" s="8">
        <v>44803</v>
      </c>
      <c r="B70" s="1" t="s">
        <v>10</v>
      </c>
      <c r="C70" s="1">
        <v>6</v>
      </c>
      <c r="D70" s="13" t="s">
        <v>185</v>
      </c>
      <c r="E70" s="13" t="s">
        <v>186</v>
      </c>
      <c r="F70" s="1" t="str">
        <f>VLOOKUP(B:B,MasterData!$A$1:$L$76,2,FALSE)</f>
        <v>Stainless Steel Water Bottle</v>
      </c>
      <c r="G70" s="1" t="str">
        <f>VLOOKUP(B:B,MasterData!$A$1:$L$76,3,FALSE)</f>
        <v>Kitchen &amp; Dining</v>
      </c>
      <c r="H70" s="4">
        <f>VLOOKUP(B:B,MasterData!$A$1:$L$76,4,FALSE)</f>
        <v>12.99</v>
      </c>
      <c r="I70" s="4">
        <f>VLOOKUP(B:B,MasterData!$A$1:$L$76,5,FALSE)</f>
        <v>15.588000000000001</v>
      </c>
      <c r="J70" s="4">
        <f t="shared" si="15"/>
        <v>2.5980000000000008</v>
      </c>
      <c r="K70" s="10">
        <v>0</v>
      </c>
      <c r="L70" s="6">
        <f t="shared" si="10"/>
        <v>77.94</v>
      </c>
      <c r="M70" s="6">
        <f t="shared" si="11"/>
        <v>93.528000000000006</v>
      </c>
      <c r="N70" s="1">
        <f t="shared" si="12"/>
        <v>30</v>
      </c>
      <c r="O70" s="1" t="str">
        <f t="shared" si="13"/>
        <v>Aug</v>
      </c>
      <c r="P70" s="1">
        <f t="shared" si="14"/>
        <v>2022</v>
      </c>
    </row>
    <row r="71" spans="1:16" x14ac:dyDescent="0.2">
      <c r="A71" s="8">
        <v>44924</v>
      </c>
      <c r="B71" s="1" t="s">
        <v>10</v>
      </c>
      <c r="C71" s="1">
        <v>15</v>
      </c>
      <c r="D71" s="13" t="s">
        <v>185</v>
      </c>
      <c r="E71" s="13" t="s">
        <v>184</v>
      </c>
      <c r="F71" s="1" t="str">
        <f>VLOOKUP(B:B,MasterData!$A$1:$L$76,2,FALSE)</f>
        <v>Stainless Steel Water Bottle</v>
      </c>
      <c r="G71" s="1" t="str">
        <f>VLOOKUP(B:B,MasterData!$A$1:$L$76,3,FALSE)</f>
        <v>Kitchen &amp; Dining</v>
      </c>
      <c r="H71" s="4">
        <f>VLOOKUP(B:B,MasterData!$A$1:$L$76,4,FALSE)</f>
        <v>12.99</v>
      </c>
      <c r="I71" s="4">
        <f>VLOOKUP(B:B,MasterData!$A$1:$L$76,5,FALSE)</f>
        <v>15.588000000000001</v>
      </c>
      <c r="J71" s="4">
        <f t="shared" si="15"/>
        <v>2.5980000000000008</v>
      </c>
      <c r="K71" s="10">
        <v>0</v>
      </c>
      <c r="L71" s="6">
        <f t="shared" si="10"/>
        <v>194.85</v>
      </c>
      <c r="M71" s="6">
        <f t="shared" si="11"/>
        <v>233.82000000000002</v>
      </c>
      <c r="N71" s="1">
        <f t="shared" si="12"/>
        <v>29</v>
      </c>
      <c r="O71" s="1" t="str">
        <f t="shared" si="13"/>
        <v>Dec</v>
      </c>
      <c r="P71" s="1">
        <f t="shared" si="14"/>
        <v>2022</v>
      </c>
    </row>
    <row r="72" spans="1:16" x14ac:dyDescent="0.2">
      <c r="A72" s="8">
        <v>44510</v>
      </c>
      <c r="B72" s="1" t="s">
        <v>11</v>
      </c>
      <c r="C72" s="1">
        <v>6</v>
      </c>
      <c r="D72" s="13" t="s">
        <v>184</v>
      </c>
      <c r="E72" s="13" t="s">
        <v>186</v>
      </c>
      <c r="F72" s="1" t="str">
        <f>VLOOKUP(B:B,MasterData!$A$1:$L$76,2,FALSE)</f>
        <v>Coffee Maker</v>
      </c>
      <c r="G72" s="1" t="str">
        <f>VLOOKUP(B:B,MasterData!$A$1:$L$76,3,FALSE)</f>
        <v>Kitchen &amp; Dining</v>
      </c>
      <c r="H72" s="4">
        <f>VLOOKUP(B:B,MasterData!$A$1:$L$76,4,FALSE)</f>
        <v>89.99</v>
      </c>
      <c r="I72" s="4">
        <f>VLOOKUP(B:B,MasterData!$A$1:$L$76,5,FALSE)</f>
        <v>107.988</v>
      </c>
      <c r="J72" s="4">
        <f t="shared" si="15"/>
        <v>17.998000000000005</v>
      </c>
      <c r="K72" s="10">
        <v>0</v>
      </c>
      <c r="L72" s="6">
        <f t="shared" si="10"/>
        <v>539.93999999999994</v>
      </c>
      <c r="M72" s="6">
        <f t="shared" si="11"/>
        <v>647.928</v>
      </c>
      <c r="N72" s="1">
        <f t="shared" si="12"/>
        <v>10</v>
      </c>
      <c r="O72" s="1" t="str">
        <f t="shared" si="13"/>
        <v>Nov</v>
      </c>
      <c r="P72" s="1">
        <f t="shared" si="14"/>
        <v>2021</v>
      </c>
    </row>
    <row r="73" spans="1:16" x14ac:dyDescent="0.2">
      <c r="A73" s="8">
        <v>44747</v>
      </c>
      <c r="B73" s="1" t="s">
        <v>11</v>
      </c>
      <c r="C73" s="1">
        <v>7</v>
      </c>
      <c r="D73" s="13" t="s">
        <v>184</v>
      </c>
      <c r="E73" s="13" t="s">
        <v>186</v>
      </c>
      <c r="F73" s="1" t="str">
        <f>VLOOKUP(B:B,MasterData!$A$1:$L$76,2,FALSE)</f>
        <v>Coffee Maker</v>
      </c>
      <c r="G73" s="1" t="str">
        <f>VLOOKUP(B:B,MasterData!$A$1:$L$76,3,FALSE)</f>
        <v>Kitchen &amp; Dining</v>
      </c>
      <c r="H73" s="4">
        <f>VLOOKUP(B:B,MasterData!$A$1:$L$76,4,FALSE)</f>
        <v>89.99</v>
      </c>
      <c r="I73" s="4">
        <f>VLOOKUP(B:B,MasterData!$A$1:$L$76,5,FALSE)</f>
        <v>107.988</v>
      </c>
      <c r="J73" s="4">
        <f t="shared" si="15"/>
        <v>17.998000000000005</v>
      </c>
      <c r="K73" s="10">
        <v>0</v>
      </c>
      <c r="L73" s="6">
        <f t="shared" si="10"/>
        <v>629.92999999999995</v>
      </c>
      <c r="M73" s="6">
        <f t="shared" si="11"/>
        <v>755.91599999999994</v>
      </c>
      <c r="N73" s="1">
        <f t="shared" si="12"/>
        <v>5</v>
      </c>
      <c r="O73" s="1" t="str">
        <f t="shared" si="13"/>
        <v>Jul</v>
      </c>
      <c r="P73" s="1">
        <f t="shared" si="14"/>
        <v>2022</v>
      </c>
    </row>
    <row r="74" spans="1:16" x14ac:dyDescent="0.2">
      <c r="A74" s="8">
        <v>44793</v>
      </c>
      <c r="B74" s="1" t="s">
        <v>11</v>
      </c>
      <c r="C74" s="1">
        <v>13</v>
      </c>
      <c r="D74" s="13" t="s">
        <v>185</v>
      </c>
      <c r="E74" s="13" t="s">
        <v>184</v>
      </c>
      <c r="F74" s="1" t="str">
        <f>VLOOKUP(B:B,MasterData!$A$1:$L$76,2,FALSE)</f>
        <v>Coffee Maker</v>
      </c>
      <c r="G74" s="1" t="str">
        <f>VLOOKUP(B:B,MasterData!$A$1:$L$76,3,FALSE)</f>
        <v>Kitchen &amp; Dining</v>
      </c>
      <c r="H74" s="4">
        <f>VLOOKUP(B:B,MasterData!$A$1:$L$76,4,FALSE)</f>
        <v>89.99</v>
      </c>
      <c r="I74" s="4">
        <f>VLOOKUP(B:B,MasterData!$A$1:$L$76,5,FALSE)</f>
        <v>107.988</v>
      </c>
      <c r="J74" s="4">
        <f t="shared" si="15"/>
        <v>17.998000000000005</v>
      </c>
      <c r="K74" s="10">
        <v>0</v>
      </c>
      <c r="L74" s="6">
        <f t="shared" si="10"/>
        <v>1169.8699999999999</v>
      </c>
      <c r="M74" s="6">
        <f t="shared" si="11"/>
        <v>1403.8440000000001</v>
      </c>
      <c r="N74" s="1">
        <f t="shared" si="12"/>
        <v>20</v>
      </c>
      <c r="O74" s="1" t="str">
        <f t="shared" si="13"/>
        <v>Aug</v>
      </c>
      <c r="P74" s="1">
        <f t="shared" si="14"/>
        <v>2022</v>
      </c>
    </row>
    <row r="75" spans="1:16" x14ac:dyDescent="0.2">
      <c r="A75" s="8">
        <v>44840</v>
      </c>
      <c r="B75" s="1" t="s">
        <v>11</v>
      </c>
      <c r="C75" s="1">
        <v>1</v>
      </c>
      <c r="D75" s="13" t="s">
        <v>185</v>
      </c>
      <c r="E75" s="13" t="s">
        <v>184</v>
      </c>
      <c r="F75" s="1" t="str">
        <f>VLOOKUP(B:B,MasterData!$A$1:$L$76,2,FALSE)</f>
        <v>Coffee Maker</v>
      </c>
      <c r="G75" s="1" t="str">
        <f>VLOOKUP(B:B,MasterData!$A$1:$L$76,3,FALSE)</f>
        <v>Kitchen &amp; Dining</v>
      </c>
      <c r="H75" s="4">
        <f>VLOOKUP(B:B,MasterData!$A$1:$L$76,4,FALSE)</f>
        <v>89.99</v>
      </c>
      <c r="I75" s="4">
        <f>VLOOKUP(B:B,MasterData!$A$1:$L$76,5,FALSE)</f>
        <v>107.988</v>
      </c>
      <c r="J75" s="4">
        <f t="shared" si="15"/>
        <v>17.998000000000005</v>
      </c>
      <c r="K75" s="10">
        <v>0</v>
      </c>
      <c r="L75" s="6">
        <f t="shared" si="10"/>
        <v>89.99</v>
      </c>
      <c r="M75" s="6">
        <f t="shared" si="11"/>
        <v>107.988</v>
      </c>
      <c r="N75" s="1">
        <f t="shared" si="12"/>
        <v>6</v>
      </c>
      <c r="O75" s="1" t="str">
        <f t="shared" si="13"/>
        <v>Oct</v>
      </c>
      <c r="P75" s="1">
        <f t="shared" si="14"/>
        <v>2022</v>
      </c>
    </row>
    <row r="76" spans="1:16" x14ac:dyDescent="0.2">
      <c r="A76" s="8">
        <v>44239</v>
      </c>
      <c r="B76" s="1" t="s">
        <v>12</v>
      </c>
      <c r="C76" s="1">
        <v>9</v>
      </c>
      <c r="D76" s="13" t="s">
        <v>184</v>
      </c>
      <c r="E76" s="13" t="s">
        <v>186</v>
      </c>
      <c r="F76" s="1" t="str">
        <f>VLOOKUP(B:B,MasterData!$A$1:$L$76,2,FALSE)</f>
        <v>Toaster</v>
      </c>
      <c r="G76" s="1" t="str">
        <f>VLOOKUP(B:B,MasterData!$A$1:$L$76,3,FALSE)</f>
        <v>Kitchen &amp; Dining</v>
      </c>
      <c r="H76" s="4">
        <f>VLOOKUP(B:B,MasterData!$A$1:$L$76,4,FALSE)</f>
        <v>24.99</v>
      </c>
      <c r="I76" s="4">
        <f>VLOOKUP(B:B,MasterData!$A$1:$L$76,5,FALSE)</f>
        <v>29.988</v>
      </c>
      <c r="J76" s="4">
        <f t="shared" si="15"/>
        <v>4.9980000000000011</v>
      </c>
      <c r="K76" s="10">
        <v>0</v>
      </c>
      <c r="L76" s="6">
        <f t="shared" si="10"/>
        <v>224.91</v>
      </c>
      <c r="M76" s="6">
        <f t="shared" si="11"/>
        <v>269.892</v>
      </c>
      <c r="N76" s="1">
        <f t="shared" si="12"/>
        <v>12</v>
      </c>
      <c r="O76" s="1" t="str">
        <f t="shared" si="13"/>
        <v>Feb</v>
      </c>
      <c r="P76" s="1">
        <f t="shared" si="14"/>
        <v>2021</v>
      </c>
    </row>
    <row r="77" spans="1:16" x14ac:dyDescent="0.2">
      <c r="A77" s="8">
        <v>44322</v>
      </c>
      <c r="B77" s="1" t="s">
        <v>12</v>
      </c>
      <c r="C77" s="1">
        <v>6</v>
      </c>
      <c r="D77" s="13" t="s">
        <v>184</v>
      </c>
      <c r="E77" s="13" t="s">
        <v>184</v>
      </c>
      <c r="F77" s="1" t="str">
        <f>VLOOKUP(B:B,MasterData!$A$1:$L$76,2,FALSE)</f>
        <v>Toaster</v>
      </c>
      <c r="G77" s="1" t="str">
        <f>VLOOKUP(B:B,MasterData!$A$1:$L$76,3,FALSE)</f>
        <v>Kitchen &amp; Dining</v>
      </c>
      <c r="H77" s="4">
        <f>VLOOKUP(B:B,MasterData!$A$1:$L$76,4,FALSE)</f>
        <v>24.99</v>
      </c>
      <c r="I77" s="4">
        <f>VLOOKUP(B:B,MasterData!$A$1:$L$76,5,FALSE)</f>
        <v>29.988</v>
      </c>
      <c r="J77" s="4">
        <f t="shared" si="15"/>
        <v>4.9980000000000011</v>
      </c>
      <c r="K77" s="10">
        <v>0</v>
      </c>
      <c r="L77" s="6">
        <f t="shared" si="10"/>
        <v>149.94</v>
      </c>
      <c r="M77" s="6">
        <f t="shared" si="11"/>
        <v>179.928</v>
      </c>
      <c r="N77" s="1">
        <f t="shared" si="12"/>
        <v>6</v>
      </c>
      <c r="O77" s="1" t="str">
        <f t="shared" si="13"/>
        <v>May</v>
      </c>
      <c r="P77" s="1">
        <f t="shared" si="14"/>
        <v>2021</v>
      </c>
    </row>
    <row r="78" spans="1:16" x14ac:dyDescent="0.2">
      <c r="A78" s="8">
        <v>44498</v>
      </c>
      <c r="B78" s="1" t="s">
        <v>12</v>
      </c>
      <c r="C78" s="1">
        <v>14</v>
      </c>
      <c r="D78" s="13" t="s">
        <v>184</v>
      </c>
      <c r="E78" s="13" t="s">
        <v>184</v>
      </c>
      <c r="F78" s="1" t="str">
        <f>VLOOKUP(B:B,MasterData!$A$1:$L$76,2,FALSE)</f>
        <v>Toaster</v>
      </c>
      <c r="G78" s="1" t="str">
        <f>VLOOKUP(B:B,MasterData!$A$1:$L$76,3,FALSE)</f>
        <v>Kitchen &amp; Dining</v>
      </c>
      <c r="H78" s="4">
        <f>VLOOKUP(B:B,MasterData!$A$1:$L$76,4,FALSE)</f>
        <v>24.99</v>
      </c>
      <c r="I78" s="4">
        <f>VLOOKUP(B:B,MasterData!$A$1:$L$76,5,FALSE)</f>
        <v>29.988</v>
      </c>
      <c r="J78" s="4">
        <f t="shared" si="15"/>
        <v>4.9980000000000011</v>
      </c>
      <c r="K78" s="10">
        <v>0</v>
      </c>
      <c r="L78" s="6">
        <f t="shared" si="10"/>
        <v>349.85999999999996</v>
      </c>
      <c r="M78" s="6">
        <f t="shared" si="11"/>
        <v>419.83199999999999</v>
      </c>
      <c r="N78" s="1">
        <f t="shared" si="12"/>
        <v>29</v>
      </c>
      <c r="O78" s="1" t="str">
        <f t="shared" si="13"/>
        <v>Oct</v>
      </c>
      <c r="P78" s="1">
        <f t="shared" si="14"/>
        <v>2021</v>
      </c>
    </row>
    <row r="79" spans="1:16" x14ac:dyDescent="0.2">
      <c r="A79" s="8">
        <v>44521</v>
      </c>
      <c r="B79" s="1" t="s">
        <v>12</v>
      </c>
      <c r="C79" s="1">
        <v>1</v>
      </c>
      <c r="D79" s="13" t="s">
        <v>183</v>
      </c>
      <c r="E79" s="13" t="s">
        <v>184</v>
      </c>
      <c r="F79" s="1" t="str">
        <f>VLOOKUP(B:B,MasterData!$A$1:$L$76,2,FALSE)</f>
        <v>Toaster</v>
      </c>
      <c r="G79" s="1" t="str">
        <f>VLOOKUP(B:B,MasterData!$A$1:$L$76,3,FALSE)</f>
        <v>Kitchen &amp; Dining</v>
      </c>
      <c r="H79" s="4">
        <f>VLOOKUP(B:B,MasterData!$A$1:$L$76,4,FALSE)</f>
        <v>24.99</v>
      </c>
      <c r="I79" s="4">
        <f>VLOOKUP(B:B,MasterData!$A$1:$L$76,5,FALSE)</f>
        <v>29.988</v>
      </c>
      <c r="J79" s="4">
        <f t="shared" si="15"/>
        <v>4.9980000000000011</v>
      </c>
      <c r="K79" s="10">
        <v>0</v>
      </c>
      <c r="L79" s="6">
        <f t="shared" si="10"/>
        <v>24.99</v>
      </c>
      <c r="M79" s="6">
        <f t="shared" si="11"/>
        <v>29.988</v>
      </c>
      <c r="N79" s="1">
        <f t="shared" si="12"/>
        <v>21</v>
      </c>
      <c r="O79" s="1" t="str">
        <f t="shared" si="13"/>
        <v>Nov</v>
      </c>
      <c r="P79" s="1">
        <f t="shared" si="14"/>
        <v>2021</v>
      </c>
    </row>
    <row r="80" spans="1:16" x14ac:dyDescent="0.2">
      <c r="A80" s="8">
        <v>44581</v>
      </c>
      <c r="B80" s="1" t="s">
        <v>12</v>
      </c>
      <c r="C80" s="1">
        <v>2</v>
      </c>
      <c r="D80" s="13" t="s">
        <v>185</v>
      </c>
      <c r="E80" s="13" t="s">
        <v>186</v>
      </c>
      <c r="F80" s="1" t="str">
        <f>VLOOKUP(B:B,MasterData!$A$1:$L$76,2,FALSE)</f>
        <v>Toaster</v>
      </c>
      <c r="G80" s="1" t="str">
        <f>VLOOKUP(B:B,MasterData!$A$1:$L$76,3,FALSE)</f>
        <v>Kitchen &amp; Dining</v>
      </c>
      <c r="H80" s="4">
        <f>VLOOKUP(B:B,MasterData!$A$1:$L$76,4,FALSE)</f>
        <v>24.99</v>
      </c>
      <c r="I80" s="4">
        <f>VLOOKUP(B:B,MasterData!$A$1:$L$76,5,FALSE)</f>
        <v>29.988</v>
      </c>
      <c r="J80" s="4">
        <f t="shared" si="15"/>
        <v>4.9980000000000011</v>
      </c>
      <c r="K80" s="10">
        <v>0</v>
      </c>
      <c r="L80" s="6">
        <f t="shared" si="10"/>
        <v>49.98</v>
      </c>
      <c r="M80" s="6">
        <f t="shared" si="11"/>
        <v>59.975999999999999</v>
      </c>
      <c r="N80" s="1">
        <f t="shared" si="12"/>
        <v>20</v>
      </c>
      <c r="O80" s="1" t="str">
        <f t="shared" si="13"/>
        <v>Jan</v>
      </c>
      <c r="P80" s="1">
        <f t="shared" si="14"/>
        <v>2022</v>
      </c>
    </row>
    <row r="81" spans="1:16" x14ac:dyDescent="0.2">
      <c r="A81" s="8">
        <v>44696</v>
      </c>
      <c r="B81" s="1" t="s">
        <v>12</v>
      </c>
      <c r="C81" s="1">
        <v>5</v>
      </c>
      <c r="D81" s="13" t="s">
        <v>184</v>
      </c>
      <c r="E81" s="13" t="s">
        <v>184</v>
      </c>
      <c r="F81" s="1" t="str">
        <f>VLOOKUP(B:B,MasterData!$A$1:$L$76,2,FALSE)</f>
        <v>Toaster</v>
      </c>
      <c r="G81" s="1" t="str">
        <f>VLOOKUP(B:B,MasterData!$A$1:$L$76,3,FALSE)</f>
        <v>Kitchen &amp; Dining</v>
      </c>
      <c r="H81" s="4">
        <f>VLOOKUP(B:B,MasterData!$A$1:$L$76,4,FALSE)</f>
        <v>24.99</v>
      </c>
      <c r="I81" s="4">
        <f>VLOOKUP(B:B,MasterData!$A$1:$L$76,5,FALSE)</f>
        <v>29.988</v>
      </c>
      <c r="J81" s="4">
        <f t="shared" si="15"/>
        <v>4.9980000000000011</v>
      </c>
      <c r="K81" s="10">
        <v>0</v>
      </c>
      <c r="L81" s="6">
        <f t="shared" si="10"/>
        <v>124.94999999999999</v>
      </c>
      <c r="M81" s="6">
        <f t="shared" si="11"/>
        <v>149.94</v>
      </c>
      <c r="N81" s="1">
        <f t="shared" si="12"/>
        <v>15</v>
      </c>
      <c r="O81" s="1" t="str">
        <f t="shared" si="13"/>
        <v>May</v>
      </c>
      <c r="P81" s="1">
        <f t="shared" si="14"/>
        <v>2022</v>
      </c>
    </row>
    <row r="82" spans="1:16" x14ac:dyDescent="0.2">
      <c r="A82" s="8">
        <v>44709</v>
      </c>
      <c r="B82" s="1" t="s">
        <v>12</v>
      </c>
      <c r="C82" s="1">
        <v>9</v>
      </c>
      <c r="D82" s="13" t="s">
        <v>184</v>
      </c>
      <c r="E82" s="13" t="s">
        <v>186</v>
      </c>
      <c r="F82" s="1" t="str">
        <f>VLOOKUP(B:B,MasterData!$A$1:$L$76,2,FALSE)</f>
        <v>Toaster</v>
      </c>
      <c r="G82" s="1" t="str">
        <f>VLOOKUP(B:B,MasterData!$A$1:$L$76,3,FALSE)</f>
        <v>Kitchen &amp; Dining</v>
      </c>
      <c r="H82" s="4">
        <f>VLOOKUP(B:B,MasterData!$A$1:$L$76,4,FALSE)</f>
        <v>24.99</v>
      </c>
      <c r="I82" s="4">
        <f>VLOOKUP(B:B,MasterData!$A$1:$L$76,5,FALSE)</f>
        <v>29.988</v>
      </c>
      <c r="J82" s="4">
        <f t="shared" si="15"/>
        <v>4.9980000000000011</v>
      </c>
      <c r="K82" s="10">
        <v>0</v>
      </c>
      <c r="L82" s="6">
        <f t="shared" si="10"/>
        <v>224.91</v>
      </c>
      <c r="M82" s="6">
        <f t="shared" si="11"/>
        <v>269.892</v>
      </c>
      <c r="N82" s="1">
        <f t="shared" si="12"/>
        <v>28</v>
      </c>
      <c r="O82" s="1" t="str">
        <f t="shared" si="13"/>
        <v>May</v>
      </c>
      <c r="P82" s="1">
        <f t="shared" si="14"/>
        <v>2022</v>
      </c>
    </row>
    <row r="83" spans="1:16" x14ac:dyDescent="0.2">
      <c r="A83" s="8">
        <v>44722</v>
      </c>
      <c r="B83" s="1" t="s">
        <v>12</v>
      </c>
      <c r="C83" s="1">
        <v>8</v>
      </c>
      <c r="D83" s="13" t="s">
        <v>183</v>
      </c>
      <c r="E83" s="13" t="s">
        <v>184</v>
      </c>
      <c r="F83" s="1" t="str">
        <f>VLOOKUP(B:B,MasterData!$A$1:$L$76,2,FALSE)</f>
        <v>Toaster</v>
      </c>
      <c r="G83" s="1" t="str">
        <f>VLOOKUP(B:B,MasterData!$A$1:$L$76,3,FALSE)</f>
        <v>Kitchen &amp; Dining</v>
      </c>
      <c r="H83" s="4">
        <f>VLOOKUP(B:B,MasterData!$A$1:$L$76,4,FALSE)</f>
        <v>24.99</v>
      </c>
      <c r="I83" s="4">
        <f>VLOOKUP(B:B,MasterData!$A$1:$L$76,5,FALSE)</f>
        <v>29.988</v>
      </c>
      <c r="J83" s="4">
        <f t="shared" si="15"/>
        <v>4.9980000000000011</v>
      </c>
      <c r="K83" s="10">
        <v>0</v>
      </c>
      <c r="L83" s="6">
        <f t="shared" si="10"/>
        <v>199.92</v>
      </c>
      <c r="M83" s="6">
        <f t="shared" si="11"/>
        <v>239.904</v>
      </c>
      <c r="N83" s="1">
        <f t="shared" si="12"/>
        <v>10</v>
      </c>
      <c r="O83" s="1" t="str">
        <f t="shared" si="13"/>
        <v>Jun</v>
      </c>
      <c r="P83" s="1">
        <f t="shared" si="14"/>
        <v>2022</v>
      </c>
    </row>
    <row r="84" spans="1:16" x14ac:dyDescent="0.2">
      <c r="A84" s="8">
        <v>44847</v>
      </c>
      <c r="B84" s="1" t="s">
        <v>12</v>
      </c>
      <c r="C84" s="1">
        <v>15</v>
      </c>
      <c r="D84" s="13" t="s">
        <v>184</v>
      </c>
      <c r="E84" s="13" t="s">
        <v>184</v>
      </c>
      <c r="F84" s="1" t="str">
        <f>VLOOKUP(B:B,MasterData!$A$1:$L$76,2,FALSE)</f>
        <v>Toaster</v>
      </c>
      <c r="G84" s="1" t="str">
        <f>VLOOKUP(B:B,MasterData!$A$1:$L$76,3,FALSE)</f>
        <v>Kitchen &amp; Dining</v>
      </c>
      <c r="H84" s="4">
        <f>VLOOKUP(B:B,MasterData!$A$1:$L$76,4,FALSE)</f>
        <v>24.99</v>
      </c>
      <c r="I84" s="4">
        <f>VLOOKUP(B:B,MasterData!$A$1:$L$76,5,FALSE)</f>
        <v>29.988</v>
      </c>
      <c r="J84" s="4">
        <f t="shared" si="15"/>
        <v>4.9980000000000011</v>
      </c>
      <c r="K84" s="10">
        <v>0</v>
      </c>
      <c r="L84" s="6">
        <f t="shared" si="10"/>
        <v>374.84999999999997</v>
      </c>
      <c r="M84" s="6">
        <f t="shared" si="11"/>
        <v>449.82</v>
      </c>
      <c r="N84" s="1">
        <f t="shared" si="12"/>
        <v>13</v>
      </c>
      <c r="O84" s="1" t="str">
        <f t="shared" si="13"/>
        <v>Oct</v>
      </c>
      <c r="P84" s="1">
        <f t="shared" si="14"/>
        <v>2022</v>
      </c>
    </row>
    <row r="85" spans="1:16" x14ac:dyDescent="0.2">
      <c r="A85" s="8">
        <v>44870</v>
      </c>
      <c r="B85" s="1" t="s">
        <v>12</v>
      </c>
      <c r="C85" s="1">
        <v>15</v>
      </c>
      <c r="D85" s="13" t="s">
        <v>185</v>
      </c>
      <c r="E85" s="13" t="s">
        <v>186</v>
      </c>
      <c r="F85" s="1" t="str">
        <f>VLOOKUP(B:B,MasterData!$A$1:$L$76,2,FALSE)</f>
        <v>Toaster</v>
      </c>
      <c r="G85" s="1" t="str">
        <f>VLOOKUP(B:B,MasterData!$A$1:$L$76,3,FALSE)</f>
        <v>Kitchen &amp; Dining</v>
      </c>
      <c r="H85" s="4">
        <f>VLOOKUP(B:B,MasterData!$A$1:$L$76,4,FALSE)</f>
        <v>24.99</v>
      </c>
      <c r="I85" s="4">
        <f>VLOOKUP(B:B,MasterData!$A$1:$L$76,5,FALSE)</f>
        <v>29.988</v>
      </c>
      <c r="J85" s="4">
        <f t="shared" si="15"/>
        <v>4.9980000000000011</v>
      </c>
      <c r="K85" s="10">
        <v>0</v>
      </c>
      <c r="L85" s="6">
        <f t="shared" si="10"/>
        <v>374.84999999999997</v>
      </c>
      <c r="M85" s="6">
        <f t="shared" si="11"/>
        <v>449.82</v>
      </c>
      <c r="N85" s="1">
        <f t="shared" si="12"/>
        <v>5</v>
      </c>
      <c r="O85" s="1" t="str">
        <f t="shared" si="13"/>
        <v>Nov</v>
      </c>
      <c r="P85" s="1">
        <f t="shared" si="14"/>
        <v>2022</v>
      </c>
    </row>
    <row r="86" spans="1:16" x14ac:dyDescent="0.2">
      <c r="A86" s="8">
        <v>44924</v>
      </c>
      <c r="B86" s="1" t="s">
        <v>12</v>
      </c>
      <c r="C86" s="1">
        <v>1</v>
      </c>
      <c r="D86" s="13" t="s">
        <v>183</v>
      </c>
      <c r="E86" s="13" t="s">
        <v>186</v>
      </c>
      <c r="F86" s="1" t="str">
        <f>VLOOKUP(B:B,MasterData!$A$1:$L$76,2,FALSE)</f>
        <v>Toaster</v>
      </c>
      <c r="G86" s="1" t="str">
        <f>VLOOKUP(B:B,MasterData!$A$1:$L$76,3,FALSE)</f>
        <v>Kitchen &amp; Dining</v>
      </c>
      <c r="H86" s="4">
        <f>VLOOKUP(B:B,MasterData!$A$1:$L$76,4,FALSE)</f>
        <v>24.99</v>
      </c>
      <c r="I86" s="4">
        <f>VLOOKUP(B:B,MasterData!$A$1:$L$76,5,FALSE)</f>
        <v>29.988</v>
      </c>
      <c r="J86" s="4">
        <f t="shared" si="15"/>
        <v>4.9980000000000011</v>
      </c>
      <c r="K86" s="10">
        <v>0</v>
      </c>
      <c r="L86" s="6">
        <f t="shared" si="10"/>
        <v>24.99</v>
      </c>
      <c r="M86" s="6">
        <f t="shared" si="11"/>
        <v>29.988</v>
      </c>
      <c r="N86" s="1">
        <f t="shared" si="12"/>
        <v>29</v>
      </c>
      <c r="O86" s="1" t="str">
        <f t="shared" si="13"/>
        <v>Dec</v>
      </c>
      <c r="P86" s="1">
        <f t="shared" si="14"/>
        <v>2022</v>
      </c>
    </row>
    <row r="87" spans="1:16" x14ac:dyDescent="0.2">
      <c r="A87" s="8">
        <v>44322</v>
      </c>
      <c r="B87" s="1" t="s">
        <v>13</v>
      </c>
      <c r="C87" s="1">
        <v>15</v>
      </c>
      <c r="D87" s="13" t="s">
        <v>185</v>
      </c>
      <c r="E87" s="13" t="s">
        <v>184</v>
      </c>
      <c r="F87" s="1" t="str">
        <f>VLOOKUP(B:B,MasterData!$A$1:$L$76,2,FALSE)</f>
        <v>Microwave Oven</v>
      </c>
      <c r="G87" s="1" t="str">
        <f>VLOOKUP(B:B,MasterData!$A$1:$L$76,3,FALSE)</f>
        <v>Kitchen &amp; Dining</v>
      </c>
      <c r="H87" s="4">
        <f>VLOOKUP(B:B,MasterData!$A$1:$L$76,4,FALSE)</f>
        <v>149.99</v>
      </c>
      <c r="I87" s="4">
        <f>VLOOKUP(B:B,MasterData!$A$1:$L$76,5,FALSE)</f>
        <v>179.988</v>
      </c>
      <c r="J87" s="4">
        <f t="shared" si="15"/>
        <v>29.99799999999999</v>
      </c>
      <c r="K87" s="10">
        <v>0</v>
      </c>
      <c r="L87" s="6">
        <f t="shared" si="10"/>
        <v>2249.8500000000004</v>
      </c>
      <c r="M87" s="6">
        <f t="shared" si="11"/>
        <v>2699.82</v>
      </c>
      <c r="N87" s="1">
        <f t="shared" si="12"/>
        <v>6</v>
      </c>
      <c r="O87" s="1" t="str">
        <f t="shared" si="13"/>
        <v>May</v>
      </c>
      <c r="P87" s="1">
        <f t="shared" si="14"/>
        <v>2021</v>
      </c>
    </row>
    <row r="88" spans="1:16" x14ac:dyDescent="0.2">
      <c r="A88" s="8">
        <v>44323</v>
      </c>
      <c r="B88" s="1" t="s">
        <v>13</v>
      </c>
      <c r="C88" s="1">
        <v>1</v>
      </c>
      <c r="D88" s="13" t="s">
        <v>185</v>
      </c>
      <c r="E88" s="13" t="s">
        <v>186</v>
      </c>
      <c r="F88" s="1" t="str">
        <f>VLOOKUP(B:B,MasterData!$A$1:$L$76,2,FALSE)</f>
        <v>Microwave Oven</v>
      </c>
      <c r="G88" s="1" t="str">
        <f>VLOOKUP(B:B,MasterData!$A$1:$L$76,3,FALSE)</f>
        <v>Kitchen &amp; Dining</v>
      </c>
      <c r="H88" s="4">
        <f>VLOOKUP(B:B,MasterData!$A$1:$L$76,4,FALSE)</f>
        <v>149.99</v>
      </c>
      <c r="I88" s="4">
        <f>VLOOKUP(B:B,MasterData!$A$1:$L$76,5,FALSE)</f>
        <v>179.988</v>
      </c>
      <c r="J88" s="4">
        <f t="shared" si="15"/>
        <v>29.99799999999999</v>
      </c>
      <c r="K88" s="10">
        <v>0</v>
      </c>
      <c r="L88" s="6">
        <f t="shared" si="10"/>
        <v>149.99</v>
      </c>
      <c r="M88" s="6">
        <f t="shared" si="11"/>
        <v>179.988</v>
      </c>
      <c r="N88" s="1">
        <f t="shared" si="12"/>
        <v>7</v>
      </c>
      <c r="O88" s="1" t="str">
        <f t="shared" si="13"/>
        <v>May</v>
      </c>
      <c r="P88" s="1">
        <f t="shared" si="14"/>
        <v>2021</v>
      </c>
    </row>
    <row r="89" spans="1:16" x14ac:dyDescent="0.2">
      <c r="A89" s="8">
        <v>44374</v>
      </c>
      <c r="B89" s="1" t="s">
        <v>13</v>
      </c>
      <c r="C89" s="1">
        <v>11</v>
      </c>
      <c r="D89" s="13" t="s">
        <v>185</v>
      </c>
      <c r="E89" s="13" t="s">
        <v>186</v>
      </c>
      <c r="F89" s="1" t="str">
        <f>VLOOKUP(B:B,MasterData!$A$1:$L$76,2,FALSE)</f>
        <v>Microwave Oven</v>
      </c>
      <c r="G89" s="1" t="str">
        <f>VLOOKUP(B:B,MasterData!$A$1:$L$76,3,FALSE)</f>
        <v>Kitchen &amp; Dining</v>
      </c>
      <c r="H89" s="4">
        <f>VLOOKUP(B:B,MasterData!$A$1:$L$76,4,FALSE)</f>
        <v>149.99</v>
      </c>
      <c r="I89" s="4">
        <f>VLOOKUP(B:B,MasterData!$A$1:$L$76,5,FALSE)</f>
        <v>179.988</v>
      </c>
      <c r="J89" s="4">
        <f t="shared" si="15"/>
        <v>29.99799999999999</v>
      </c>
      <c r="K89" s="10">
        <v>0</v>
      </c>
      <c r="L89" s="6">
        <f t="shared" si="10"/>
        <v>1649.89</v>
      </c>
      <c r="M89" s="6">
        <f t="shared" si="11"/>
        <v>1979.8679999999999</v>
      </c>
      <c r="N89" s="1">
        <f t="shared" si="12"/>
        <v>27</v>
      </c>
      <c r="O89" s="1" t="str">
        <f t="shared" si="13"/>
        <v>Jun</v>
      </c>
      <c r="P89" s="1">
        <f t="shared" si="14"/>
        <v>2021</v>
      </c>
    </row>
    <row r="90" spans="1:16" x14ac:dyDescent="0.2">
      <c r="A90" s="8">
        <v>44390</v>
      </c>
      <c r="B90" s="1" t="s">
        <v>13</v>
      </c>
      <c r="C90" s="1">
        <v>1</v>
      </c>
      <c r="D90" s="13" t="s">
        <v>185</v>
      </c>
      <c r="E90" s="13" t="s">
        <v>186</v>
      </c>
      <c r="F90" s="1" t="str">
        <f>VLOOKUP(B:B,MasterData!$A$1:$L$76,2,FALSE)</f>
        <v>Microwave Oven</v>
      </c>
      <c r="G90" s="1" t="str">
        <f>VLOOKUP(B:B,MasterData!$A$1:$L$76,3,FALSE)</f>
        <v>Kitchen &amp; Dining</v>
      </c>
      <c r="H90" s="4">
        <f>VLOOKUP(B:B,MasterData!$A$1:$L$76,4,FALSE)</f>
        <v>149.99</v>
      </c>
      <c r="I90" s="4">
        <f>VLOOKUP(B:B,MasterData!$A$1:$L$76,5,FALSE)</f>
        <v>179.988</v>
      </c>
      <c r="J90" s="4">
        <f t="shared" si="15"/>
        <v>29.99799999999999</v>
      </c>
      <c r="K90" s="10">
        <v>0</v>
      </c>
      <c r="L90" s="6">
        <f t="shared" si="10"/>
        <v>149.99</v>
      </c>
      <c r="M90" s="6">
        <f t="shared" si="11"/>
        <v>179.988</v>
      </c>
      <c r="N90" s="1">
        <f t="shared" si="12"/>
        <v>13</v>
      </c>
      <c r="O90" s="1" t="str">
        <f t="shared" si="13"/>
        <v>Jul</v>
      </c>
      <c r="P90" s="1">
        <f t="shared" si="14"/>
        <v>2021</v>
      </c>
    </row>
    <row r="91" spans="1:16" x14ac:dyDescent="0.2">
      <c r="A91" s="8">
        <v>44406</v>
      </c>
      <c r="B91" s="1" t="s">
        <v>13</v>
      </c>
      <c r="C91" s="1">
        <v>15</v>
      </c>
      <c r="D91" s="13" t="s">
        <v>184</v>
      </c>
      <c r="E91" s="13" t="s">
        <v>186</v>
      </c>
      <c r="F91" s="1" t="str">
        <f>VLOOKUP(B:B,MasterData!$A$1:$L$76,2,FALSE)</f>
        <v>Microwave Oven</v>
      </c>
      <c r="G91" s="1" t="str">
        <f>VLOOKUP(B:B,MasterData!$A$1:$L$76,3,FALSE)</f>
        <v>Kitchen &amp; Dining</v>
      </c>
      <c r="H91" s="4">
        <f>VLOOKUP(B:B,MasterData!$A$1:$L$76,4,FALSE)</f>
        <v>149.99</v>
      </c>
      <c r="I91" s="4">
        <f>VLOOKUP(B:B,MasterData!$A$1:$L$76,5,FALSE)</f>
        <v>179.988</v>
      </c>
      <c r="J91" s="4">
        <f t="shared" si="15"/>
        <v>29.99799999999999</v>
      </c>
      <c r="K91" s="10">
        <v>0</v>
      </c>
      <c r="L91" s="6">
        <f t="shared" si="10"/>
        <v>2249.8500000000004</v>
      </c>
      <c r="M91" s="6">
        <f t="shared" si="11"/>
        <v>2699.82</v>
      </c>
      <c r="N91" s="1">
        <f t="shared" si="12"/>
        <v>29</v>
      </c>
      <c r="O91" s="1" t="str">
        <f t="shared" si="13"/>
        <v>Jul</v>
      </c>
      <c r="P91" s="1">
        <f t="shared" si="14"/>
        <v>2021</v>
      </c>
    </row>
    <row r="92" spans="1:16" x14ac:dyDescent="0.2">
      <c r="A92" s="8">
        <v>44493</v>
      </c>
      <c r="B92" s="1" t="s">
        <v>13</v>
      </c>
      <c r="C92" s="1">
        <v>3</v>
      </c>
      <c r="D92" s="13" t="s">
        <v>183</v>
      </c>
      <c r="E92" s="13" t="s">
        <v>186</v>
      </c>
      <c r="F92" s="1" t="str">
        <f>VLOOKUP(B:B,MasterData!$A$1:$L$76,2,FALSE)</f>
        <v>Microwave Oven</v>
      </c>
      <c r="G92" s="1" t="str">
        <f>VLOOKUP(B:B,MasterData!$A$1:$L$76,3,FALSE)</f>
        <v>Kitchen &amp; Dining</v>
      </c>
      <c r="H92" s="4">
        <f>VLOOKUP(B:B,MasterData!$A$1:$L$76,4,FALSE)</f>
        <v>149.99</v>
      </c>
      <c r="I92" s="4">
        <f>VLOOKUP(B:B,MasterData!$A$1:$L$76,5,FALSE)</f>
        <v>179.988</v>
      </c>
      <c r="J92" s="4">
        <f t="shared" si="15"/>
        <v>29.99799999999999</v>
      </c>
      <c r="K92" s="10">
        <v>0</v>
      </c>
      <c r="L92" s="6">
        <f t="shared" si="10"/>
        <v>449.97</v>
      </c>
      <c r="M92" s="6">
        <f t="shared" si="11"/>
        <v>539.96399999999994</v>
      </c>
      <c r="N92" s="1">
        <f t="shared" si="12"/>
        <v>24</v>
      </c>
      <c r="O92" s="1" t="str">
        <f t="shared" si="13"/>
        <v>Oct</v>
      </c>
      <c r="P92" s="1">
        <f t="shared" si="14"/>
        <v>2021</v>
      </c>
    </row>
    <row r="93" spans="1:16" x14ac:dyDescent="0.2">
      <c r="A93" s="8">
        <v>44693</v>
      </c>
      <c r="B93" s="1" t="s">
        <v>13</v>
      </c>
      <c r="C93" s="1">
        <v>7</v>
      </c>
      <c r="D93" s="13" t="s">
        <v>184</v>
      </c>
      <c r="E93" s="13" t="s">
        <v>186</v>
      </c>
      <c r="F93" s="1" t="str">
        <f>VLOOKUP(B:B,MasterData!$A$1:$L$76,2,FALSE)</f>
        <v>Microwave Oven</v>
      </c>
      <c r="G93" s="1" t="str">
        <f>VLOOKUP(B:B,MasterData!$A$1:$L$76,3,FALSE)</f>
        <v>Kitchen &amp; Dining</v>
      </c>
      <c r="H93" s="4">
        <f>VLOOKUP(B:B,MasterData!$A$1:$L$76,4,FALSE)</f>
        <v>149.99</v>
      </c>
      <c r="I93" s="4">
        <f>VLOOKUP(B:B,MasterData!$A$1:$L$76,5,FALSE)</f>
        <v>179.988</v>
      </c>
      <c r="J93" s="4">
        <f t="shared" si="15"/>
        <v>29.99799999999999</v>
      </c>
      <c r="K93" s="10">
        <v>0</v>
      </c>
      <c r="L93" s="6">
        <f t="shared" si="10"/>
        <v>1049.93</v>
      </c>
      <c r="M93" s="6">
        <f t="shared" si="11"/>
        <v>1259.9159999999999</v>
      </c>
      <c r="N93" s="1">
        <f t="shared" si="12"/>
        <v>12</v>
      </c>
      <c r="O93" s="1" t="str">
        <f t="shared" si="13"/>
        <v>May</v>
      </c>
      <c r="P93" s="1">
        <f t="shared" si="14"/>
        <v>2022</v>
      </c>
    </row>
    <row r="94" spans="1:16" x14ac:dyDescent="0.2">
      <c r="A94" s="8">
        <v>44914</v>
      </c>
      <c r="B94" s="1" t="s">
        <v>13</v>
      </c>
      <c r="C94" s="1">
        <v>7</v>
      </c>
      <c r="D94" s="13" t="s">
        <v>185</v>
      </c>
      <c r="E94" s="13" t="s">
        <v>184</v>
      </c>
      <c r="F94" s="1" t="str">
        <f>VLOOKUP(B:B,MasterData!$A$1:$L$76,2,FALSE)</f>
        <v>Microwave Oven</v>
      </c>
      <c r="G94" s="1" t="str">
        <f>VLOOKUP(B:B,MasterData!$A$1:$L$76,3,FALSE)</f>
        <v>Kitchen &amp; Dining</v>
      </c>
      <c r="H94" s="4">
        <f>VLOOKUP(B:B,MasterData!$A$1:$L$76,4,FALSE)</f>
        <v>149.99</v>
      </c>
      <c r="I94" s="4">
        <f>VLOOKUP(B:B,MasterData!$A$1:$L$76,5,FALSE)</f>
        <v>179.988</v>
      </c>
      <c r="J94" s="4">
        <f t="shared" si="15"/>
        <v>29.99799999999999</v>
      </c>
      <c r="K94" s="10">
        <v>0</v>
      </c>
      <c r="L94" s="6">
        <f t="shared" si="10"/>
        <v>1049.93</v>
      </c>
      <c r="M94" s="6">
        <f t="shared" si="11"/>
        <v>1259.9159999999999</v>
      </c>
      <c r="N94" s="1">
        <f t="shared" si="12"/>
        <v>19</v>
      </c>
      <c r="O94" s="1" t="str">
        <f t="shared" si="13"/>
        <v>Dec</v>
      </c>
      <c r="P94" s="1">
        <f t="shared" si="14"/>
        <v>2022</v>
      </c>
    </row>
    <row r="95" spans="1:16" x14ac:dyDescent="0.2">
      <c r="A95" s="8">
        <v>44916</v>
      </c>
      <c r="B95" s="1" t="s">
        <v>13</v>
      </c>
      <c r="C95" s="1">
        <v>10</v>
      </c>
      <c r="D95" s="13" t="s">
        <v>185</v>
      </c>
      <c r="E95" s="13" t="s">
        <v>184</v>
      </c>
      <c r="F95" s="1" t="str">
        <f>VLOOKUP(B:B,MasterData!$A$1:$L$76,2,FALSE)</f>
        <v>Microwave Oven</v>
      </c>
      <c r="G95" s="1" t="str">
        <f>VLOOKUP(B:B,MasterData!$A$1:$L$76,3,FALSE)</f>
        <v>Kitchen &amp; Dining</v>
      </c>
      <c r="H95" s="4">
        <f>VLOOKUP(B:B,MasterData!$A$1:$L$76,4,FALSE)</f>
        <v>149.99</v>
      </c>
      <c r="I95" s="4">
        <f>VLOOKUP(B:B,MasterData!$A$1:$L$76,5,FALSE)</f>
        <v>179.988</v>
      </c>
      <c r="J95" s="4">
        <f t="shared" si="15"/>
        <v>29.99799999999999</v>
      </c>
      <c r="K95" s="10">
        <v>0</v>
      </c>
      <c r="L95" s="6">
        <f t="shared" si="10"/>
        <v>1499.9</v>
      </c>
      <c r="M95" s="6">
        <f t="shared" si="11"/>
        <v>1799.88</v>
      </c>
      <c r="N95" s="1">
        <f t="shared" si="12"/>
        <v>21</v>
      </c>
      <c r="O95" s="1" t="str">
        <f t="shared" si="13"/>
        <v>Dec</v>
      </c>
      <c r="P95" s="1">
        <f t="shared" si="14"/>
        <v>2022</v>
      </c>
    </row>
    <row r="96" spans="1:16" x14ac:dyDescent="0.2">
      <c r="A96" s="8">
        <v>44380</v>
      </c>
      <c r="B96" s="1" t="s">
        <v>14</v>
      </c>
      <c r="C96" s="1">
        <v>9</v>
      </c>
      <c r="D96" s="13" t="s">
        <v>184</v>
      </c>
      <c r="E96" s="13" t="s">
        <v>186</v>
      </c>
      <c r="F96" s="1" t="str">
        <f>VLOOKUP(B:B,MasterData!$A$1:$L$76,2,FALSE)</f>
        <v>Running Shoes</v>
      </c>
      <c r="G96" s="1" t="str">
        <f>VLOOKUP(B:B,MasterData!$A$1:$L$76,3,FALSE)</f>
        <v>Sports &amp; Outdoors</v>
      </c>
      <c r="H96" s="4">
        <f>VLOOKUP(B:B,MasterData!$A$1:$L$76,4,FALSE)</f>
        <v>69.989999999999995</v>
      </c>
      <c r="I96" s="4">
        <f>VLOOKUP(B:B,MasterData!$A$1:$L$76,5,FALSE)</f>
        <v>83.988</v>
      </c>
      <c r="J96" s="4">
        <f t="shared" si="15"/>
        <v>13.998000000000005</v>
      </c>
      <c r="K96" s="10">
        <v>0</v>
      </c>
      <c r="L96" s="6">
        <f t="shared" si="10"/>
        <v>629.91</v>
      </c>
      <c r="M96" s="6">
        <f t="shared" si="11"/>
        <v>755.89200000000005</v>
      </c>
      <c r="N96" s="1">
        <f t="shared" si="12"/>
        <v>3</v>
      </c>
      <c r="O96" s="1" t="str">
        <f t="shared" si="13"/>
        <v>Jul</v>
      </c>
      <c r="P96" s="1">
        <f t="shared" si="14"/>
        <v>2021</v>
      </c>
    </row>
    <row r="97" spans="1:16" x14ac:dyDescent="0.2">
      <c r="A97" s="8">
        <v>44520</v>
      </c>
      <c r="B97" s="1" t="s">
        <v>14</v>
      </c>
      <c r="C97" s="1">
        <v>14</v>
      </c>
      <c r="D97" s="13" t="s">
        <v>184</v>
      </c>
      <c r="E97" s="13" t="s">
        <v>184</v>
      </c>
      <c r="F97" s="1" t="str">
        <f>VLOOKUP(B:B,MasterData!$A$1:$L$76,2,FALSE)</f>
        <v>Running Shoes</v>
      </c>
      <c r="G97" s="1" t="str">
        <f>VLOOKUP(B:B,MasterData!$A$1:$L$76,3,FALSE)</f>
        <v>Sports &amp; Outdoors</v>
      </c>
      <c r="H97" s="4">
        <f>VLOOKUP(B:B,MasterData!$A$1:$L$76,4,FALSE)</f>
        <v>69.989999999999995</v>
      </c>
      <c r="I97" s="4">
        <f>VLOOKUP(B:B,MasterData!$A$1:$L$76,5,FALSE)</f>
        <v>83.988</v>
      </c>
      <c r="J97" s="4">
        <f t="shared" si="15"/>
        <v>13.998000000000005</v>
      </c>
      <c r="K97" s="10">
        <v>0</v>
      </c>
      <c r="L97" s="6">
        <f t="shared" si="10"/>
        <v>979.8599999999999</v>
      </c>
      <c r="M97" s="6">
        <f t="shared" si="11"/>
        <v>1175.8319999999999</v>
      </c>
      <c r="N97" s="1">
        <f t="shared" si="12"/>
        <v>20</v>
      </c>
      <c r="O97" s="1" t="str">
        <f t="shared" si="13"/>
        <v>Nov</v>
      </c>
      <c r="P97" s="1">
        <f t="shared" si="14"/>
        <v>2021</v>
      </c>
    </row>
    <row r="98" spans="1:16" x14ac:dyDescent="0.2">
      <c r="A98" s="8">
        <v>44562</v>
      </c>
      <c r="B98" s="1" t="s">
        <v>14</v>
      </c>
      <c r="C98" s="1">
        <v>1</v>
      </c>
      <c r="D98" s="13" t="s">
        <v>183</v>
      </c>
      <c r="E98" s="13" t="s">
        <v>186</v>
      </c>
      <c r="F98" s="1" t="str">
        <f>VLOOKUP(B:B,MasterData!$A$1:$L$76,2,FALSE)</f>
        <v>Running Shoes</v>
      </c>
      <c r="G98" s="1" t="str">
        <f>VLOOKUP(B:B,MasterData!$A$1:$L$76,3,FALSE)</f>
        <v>Sports &amp; Outdoors</v>
      </c>
      <c r="H98" s="4">
        <f>VLOOKUP(B:B,MasterData!$A$1:$L$76,4,FALSE)</f>
        <v>69.989999999999995</v>
      </c>
      <c r="I98" s="4">
        <f>VLOOKUP(B:B,MasterData!$A$1:$L$76,5,FALSE)</f>
        <v>83.988</v>
      </c>
      <c r="J98" s="4">
        <f t="shared" si="15"/>
        <v>13.998000000000005</v>
      </c>
      <c r="K98" s="10">
        <v>0</v>
      </c>
      <c r="L98" s="6">
        <f t="shared" ref="L98:L130" si="16">C98*H98</f>
        <v>69.989999999999995</v>
      </c>
      <c r="M98" s="6">
        <f t="shared" si="11"/>
        <v>83.988</v>
      </c>
      <c r="N98" s="1">
        <f t="shared" ref="N98:N130" si="17">DAY(A98)</f>
        <v>1</v>
      </c>
      <c r="O98" s="1" t="str">
        <f t="shared" ref="O98:O130" si="18">TEXT(A98,"Mmm")</f>
        <v>Jan</v>
      </c>
      <c r="P98" s="1">
        <f t="shared" ref="P98:P130" si="19">YEAR(A98)</f>
        <v>2022</v>
      </c>
    </row>
    <row r="99" spans="1:16" x14ac:dyDescent="0.2">
      <c r="A99" s="8">
        <v>44563</v>
      </c>
      <c r="B99" s="1" t="s">
        <v>14</v>
      </c>
      <c r="C99" s="1">
        <v>2</v>
      </c>
      <c r="D99" s="13" t="s">
        <v>184</v>
      </c>
      <c r="E99" s="13" t="s">
        <v>186</v>
      </c>
      <c r="F99" s="1" t="str">
        <f>VLOOKUP(B:B,MasterData!$A$1:$L$76,2,FALSE)</f>
        <v>Running Shoes</v>
      </c>
      <c r="G99" s="1" t="str">
        <f>VLOOKUP(B:B,MasterData!$A$1:$L$76,3,FALSE)</f>
        <v>Sports &amp; Outdoors</v>
      </c>
      <c r="H99" s="4">
        <f>VLOOKUP(B:B,MasterData!$A$1:$L$76,4,FALSE)</f>
        <v>69.989999999999995</v>
      </c>
      <c r="I99" s="4">
        <f>VLOOKUP(B:B,MasterData!$A$1:$L$76,5,FALSE)</f>
        <v>83.988</v>
      </c>
      <c r="J99" s="4">
        <f t="shared" si="15"/>
        <v>13.998000000000005</v>
      </c>
      <c r="K99" s="10">
        <v>0</v>
      </c>
      <c r="L99" s="6">
        <f t="shared" si="16"/>
        <v>139.97999999999999</v>
      </c>
      <c r="M99" s="6">
        <f t="shared" si="11"/>
        <v>167.976</v>
      </c>
      <c r="N99" s="1">
        <f t="shared" si="17"/>
        <v>2</v>
      </c>
      <c r="O99" s="1" t="str">
        <f t="shared" si="18"/>
        <v>Jan</v>
      </c>
      <c r="P99" s="1">
        <f t="shared" si="19"/>
        <v>2022</v>
      </c>
    </row>
    <row r="100" spans="1:16" x14ac:dyDescent="0.2">
      <c r="A100" s="8">
        <v>44606</v>
      </c>
      <c r="B100" s="1" t="s">
        <v>14</v>
      </c>
      <c r="C100" s="1">
        <v>8</v>
      </c>
      <c r="D100" s="13" t="s">
        <v>184</v>
      </c>
      <c r="E100" s="13" t="s">
        <v>186</v>
      </c>
      <c r="F100" s="1" t="str">
        <f>VLOOKUP(B:B,MasterData!$A$1:$L$76,2,FALSE)</f>
        <v>Running Shoes</v>
      </c>
      <c r="G100" s="1" t="str">
        <f>VLOOKUP(B:B,MasterData!$A$1:$L$76,3,FALSE)</f>
        <v>Sports &amp; Outdoors</v>
      </c>
      <c r="H100" s="4">
        <f>VLOOKUP(B:B,MasterData!$A$1:$L$76,4,FALSE)</f>
        <v>69.989999999999995</v>
      </c>
      <c r="I100" s="4">
        <f>VLOOKUP(B:B,MasterData!$A$1:$L$76,5,FALSE)</f>
        <v>83.988</v>
      </c>
      <c r="J100" s="4">
        <f t="shared" si="15"/>
        <v>13.998000000000005</v>
      </c>
      <c r="K100" s="10">
        <v>0</v>
      </c>
      <c r="L100" s="6">
        <f t="shared" si="16"/>
        <v>559.91999999999996</v>
      </c>
      <c r="M100" s="6">
        <f t="shared" si="11"/>
        <v>671.904</v>
      </c>
      <c r="N100" s="1">
        <f t="shared" si="17"/>
        <v>14</v>
      </c>
      <c r="O100" s="1" t="str">
        <f t="shared" si="18"/>
        <v>Feb</v>
      </c>
      <c r="P100" s="1">
        <f t="shared" si="19"/>
        <v>2022</v>
      </c>
    </row>
    <row r="101" spans="1:16" x14ac:dyDescent="0.2">
      <c r="A101" s="8">
        <v>44697</v>
      </c>
      <c r="B101" s="1" t="s">
        <v>14</v>
      </c>
      <c r="C101" s="1">
        <v>13</v>
      </c>
      <c r="D101" s="13" t="s">
        <v>184</v>
      </c>
      <c r="E101" s="13" t="s">
        <v>184</v>
      </c>
      <c r="F101" s="1" t="str">
        <f>VLOOKUP(B:B,MasterData!$A$1:$L$76,2,FALSE)</f>
        <v>Running Shoes</v>
      </c>
      <c r="G101" s="1" t="str">
        <f>VLOOKUP(B:B,MasterData!$A$1:$L$76,3,FALSE)</f>
        <v>Sports &amp; Outdoors</v>
      </c>
      <c r="H101" s="4">
        <f>VLOOKUP(B:B,MasterData!$A$1:$L$76,4,FALSE)</f>
        <v>69.989999999999995</v>
      </c>
      <c r="I101" s="4">
        <f>VLOOKUP(B:B,MasterData!$A$1:$L$76,5,FALSE)</f>
        <v>83.988</v>
      </c>
      <c r="J101" s="4">
        <f t="shared" si="15"/>
        <v>13.998000000000005</v>
      </c>
      <c r="K101" s="10">
        <v>0</v>
      </c>
      <c r="L101" s="6">
        <f t="shared" si="16"/>
        <v>909.86999999999989</v>
      </c>
      <c r="M101" s="6">
        <f t="shared" si="11"/>
        <v>1091.8440000000001</v>
      </c>
      <c r="N101" s="1">
        <f t="shared" si="17"/>
        <v>16</v>
      </c>
      <c r="O101" s="1" t="str">
        <f t="shared" si="18"/>
        <v>May</v>
      </c>
      <c r="P101" s="1">
        <f t="shared" si="19"/>
        <v>2022</v>
      </c>
    </row>
    <row r="102" spans="1:16" x14ac:dyDescent="0.2">
      <c r="A102" s="8">
        <v>44709</v>
      </c>
      <c r="B102" s="1" t="s">
        <v>14</v>
      </c>
      <c r="C102" s="1">
        <v>12</v>
      </c>
      <c r="D102" s="13" t="s">
        <v>184</v>
      </c>
      <c r="E102" s="13" t="s">
        <v>184</v>
      </c>
      <c r="F102" s="1" t="str">
        <f>VLOOKUP(B:B,MasterData!$A$1:$L$76,2,FALSE)</f>
        <v>Running Shoes</v>
      </c>
      <c r="G102" s="1" t="str">
        <f>VLOOKUP(B:B,MasterData!$A$1:$L$76,3,FALSE)</f>
        <v>Sports &amp; Outdoors</v>
      </c>
      <c r="H102" s="4">
        <f>VLOOKUP(B:B,MasterData!$A$1:$L$76,4,FALSE)</f>
        <v>69.989999999999995</v>
      </c>
      <c r="I102" s="4">
        <f>VLOOKUP(B:B,MasterData!$A$1:$L$76,5,FALSE)</f>
        <v>83.988</v>
      </c>
      <c r="J102" s="4">
        <f t="shared" si="15"/>
        <v>13.998000000000005</v>
      </c>
      <c r="K102" s="10">
        <v>0</v>
      </c>
      <c r="L102" s="6">
        <f t="shared" si="16"/>
        <v>839.87999999999988</v>
      </c>
      <c r="M102" s="6">
        <f t="shared" si="11"/>
        <v>1007.856</v>
      </c>
      <c r="N102" s="1">
        <f t="shared" si="17"/>
        <v>28</v>
      </c>
      <c r="O102" s="1" t="str">
        <f t="shared" si="18"/>
        <v>May</v>
      </c>
      <c r="P102" s="1">
        <f t="shared" si="19"/>
        <v>2022</v>
      </c>
    </row>
    <row r="103" spans="1:16" x14ac:dyDescent="0.2">
      <c r="A103" s="8">
        <v>44762</v>
      </c>
      <c r="B103" s="1" t="s">
        <v>14</v>
      </c>
      <c r="C103" s="1">
        <v>8</v>
      </c>
      <c r="D103" s="13" t="s">
        <v>183</v>
      </c>
      <c r="E103" s="13" t="s">
        <v>184</v>
      </c>
      <c r="F103" s="1" t="str">
        <f>VLOOKUP(B:B,MasterData!$A$1:$L$76,2,FALSE)</f>
        <v>Running Shoes</v>
      </c>
      <c r="G103" s="1" t="str">
        <f>VLOOKUP(B:B,MasterData!$A$1:$L$76,3,FALSE)</f>
        <v>Sports &amp; Outdoors</v>
      </c>
      <c r="H103" s="4">
        <f>VLOOKUP(B:B,MasterData!$A$1:$L$76,4,FALSE)</f>
        <v>69.989999999999995</v>
      </c>
      <c r="I103" s="4">
        <f>VLOOKUP(B:B,MasterData!$A$1:$L$76,5,FALSE)</f>
        <v>83.988</v>
      </c>
      <c r="J103" s="4">
        <f t="shared" si="15"/>
        <v>13.998000000000005</v>
      </c>
      <c r="K103" s="10">
        <v>0</v>
      </c>
      <c r="L103" s="6">
        <f t="shared" si="16"/>
        <v>559.91999999999996</v>
      </c>
      <c r="M103" s="6">
        <f t="shared" si="11"/>
        <v>671.904</v>
      </c>
      <c r="N103" s="1">
        <f t="shared" si="17"/>
        <v>20</v>
      </c>
      <c r="O103" s="1" t="str">
        <f t="shared" si="18"/>
        <v>Jul</v>
      </c>
      <c r="P103" s="1">
        <f t="shared" si="19"/>
        <v>2022</v>
      </c>
    </row>
    <row r="104" spans="1:16" x14ac:dyDescent="0.2">
      <c r="A104" s="8">
        <v>44792</v>
      </c>
      <c r="B104" s="1" t="s">
        <v>14</v>
      </c>
      <c r="C104" s="1">
        <v>3</v>
      </c>
      <c r="D104" s="13" t="s">
        <v>184</v>
      </c>
      <c r="E104" s="13" t="s">
        <v>184</v>
      </c>
      <c r="F104" s="1" t="str">
        <f>VLOOKUP(B:B,MasterData!$A$1:$L$76,2,FALSE)</f>
        <v>Running Shoes</v>
      </c>
      <c r="G104" s="1" t="str">
        <f>VLOOKUP(B:B,MasterData!$A$1:$L$76,3,FALSE)</f>
        <v>Sports &amp; Outdoors</v>
      </c>
      <c r="H104" s="4">
        <f>VLOOKUP(B:B,MasterData!$A$1:$L$76,4,FALSE)</f>
        <v>69.989999999999995</v>
      </c>
      <c r="I104" s="4">
        <f>VLOOKUP(B:B,MasterData!$A$1:$L$76,5,FALSE)</f>
        <v>83.988</v>
      </c>
      <c r="J104" s="4">
        <f t="shared" si="15"/>
        <v>13.998000000000005</v>
      </c>
      <c r="K104" s="10">
        <v>0</v>
      </c>
      <c r="L104" s="6">
        <f t="shared" si="16"/>
        <v>209.96999999999997</v>
      </c>
      <c r="M104" s="6">
        <f t="shared" si="11"/>
        <v>251.964</v>
      </c>
      <c r="N104" s="1">
        <f t="shared" si="17"/>
        <v>19</v>
      </c>
      <c r="O104" s="1" t="str">
        <f t="shared" si="18"/>
        <v>Aug</v>
      </c>
      <c r="P104" s="1">
        <f t="shared" si="19"/>
        <v>2022</v>
      </c>
    </row>
    <row r="105" spans="1:16" x14ac:dyDescent="0.2">
      <c r="A105" s="8">
        <v>44262</v>
      </c>
      <c r="B105" s="1" t="s">
        <v>15</v>
      </c>
      <c r="C105" s="1">
        <v>9</v>
      </c>
      <c r="D105" s="13" t="s">
        <v>185</v>
      </c>
      <c r="E105" s="13" t="s">
        <v>186</v>
      </c>
      <c r="F105" s="1" t="str">
        <f>VLOOKUP(B:B,MasterData!$A$1:$L$76,2,FALSE)</f>
        <v>Basketball</v>
      </c>
      <c r="G105" s="1" t="str">
        <f>VLOOKUP(B:B,MasterData!$A$1:$L$76,3,FALSE)</f>
        <v>Sports &amp; Outdoors</v>
      </c>
      <c r="H105" s="4">
        <f>VLOOKUP(B:B,MasterData!$A$1:$L$76,4,FALSE)</f>
        <v>29.99</v>
      </c>
      <c r="I105" s="4">
        <f>VLOOKUP(B:B,MasterData!$A$1:$L$76,5,FALSE)</f>
        <v>35.988</v>
      </c>
      <c r="J105" s="4">
        <f t="shared" si="15"/>
        <v>5.9980000000000011</v>
      </c>
      <c r="K105" s="10">
        <v>0</v>
      </c>
      <c r="L105" s="6">
        <f t="shared" si="16"/>
        <v>269.90999999999997</v>
      </c>
      <c r="M105" s="6">
        <f t="shared" si="11"/>
        <v>323.892</v>
      </c>
      <c r="N105" s="1">
        <f t="shared" si="17"/>
        <v>7</v>
      </c>
      <c r="O105" s="1" t="str">
        <f t="shared" si="18"/>
        <v>Mar</v>
      </c>
      <c r="P105" s="1">
        <f t="shared" si="19"/>
        <v>2021</v>
      </c>
    </row>
    <row r="106" spans="1:16" x14ac:dyDescent="0.2">
      <c r="A106" s="8">
        <v>44373</v>
      </c>
      <c r="B106" s="1" t="s">
        <v>15</v>
      </c>
      <c r="C106" s="1">
        <v>7</v>
      </c>
      <c r="D106" s="13" t="s">
        <v>184</v>
      </c>
      <c r="E106" s="13" t="s">
        <v>184</v>
      </c>
      <c r="F106" s="1" t="str">
        <f>VLOOKUP(B:B,MasterData!$A$1:$L$76,2,FALSE)</f>
        <v>Basketball</v>
      </c>
      <c r="G106" s="1" t="str">
        <f>VLOOKUP(B:B,MasterData!$A$1:$L$76,3,FALSE)</f>
        <v>Sports &amp; Outdoors</v>
      </c>
      <c r="H106" s="4">
        <f>VLOOKUP(B:B,MasterData!$A$1:$L$76,4,FALSE)</f>
        <v>29.99</v>
      </c>
      <c r="I106" s="4">
        <f>VLOOKUP(B:B,MasterData!$A$1:$L$76,5,FALSE)</f>
        <v>35.988</v>
      </c>
      <c r="J106" s="4">
        <f t="shared" si="15"/>
        <v>5.9980000000000011</v>
      </c>
      <c r="K106" s="10">
        <v>0</v>
      </c>
      <c r="L106" s="6">
        <f t="shared" si="16"/>
        <v>209.92999999999998</v>
      </c>
      <c r="M106" s="6">
        <f t="shared" si="11"/>
        <v>251.916</v>
      </c>
      <c r="N106" s="1">
        <f t="shared" si="17"/>
        <v>26</v>
      </c>
      <c r="O106" s="1" t="str">
        <f t="shared" si="18"/>
        <v>Jun</v>
      </c>
      <c r="P106" s="1">
        <f t="shared" si="19"/>
        <v>2021</v>
      </c>
    </row>
    <row r="107" spans="1:16" x14ac:dyDescent="0.2">
      <c r="A107" s="8">
        <v>44421</v>
      </c>
      <c r="B107" s="1" t="s">
        <v>15</v>
      </c>
      <c r="C107" s="1">
        <v>9</v>
      </c>
      <c r="D107" s="13" t="s">
        <v>185</v>
      </c>
      <c r="E107" s="13" t="s">
        <v>184</v>
      </c>
      <c r="F107" s="1" t="str">
        <f>VLOOKUP(B:B,MasterData!$A$1:$L$76,2,FALSE)</f>
        <v>Basketball</v>
      </c>
      <c r="G107" s="1" t="str">
        <f>VLOOKUP(B:B,MasterData!$A$1:$L$76,3,FALSE)</f>
        <v>Sports &amp; Outdoors</v>
      </c>
      <c r="H107" s="4">
        <f>VLOOKUP(B:B,MasterData!$A$1:$L$76,4,FALSE)</f>
        <v>29.99</v>
      </c>
      <c r="I107" s="4">
        <f>VLOOKUP(B:B,MasterData!$A$1:$L$76,5,FALSE)</f>
        <v>35.988</v>
      </c>
      <c r="J107" s="4">
        <f t="shared" si="15"/>
        <v>5.9980000000000011</v>
      </c>
      <c r="K107" s="10">
        <v>0</v>
      </c>
      <c r="L107" s="6">
        <f t="shared" si="16"/>
        <v>269.90999999999997</v>
      </c>
      <c r="M107" s="6">
        <f t="shared" si="11"/>
        <v>323.892</v>
      </c>
      <c r="N107" s="1">
        <f t="shared" si="17"/>
        <v>13</v>
      </c>
      <c r="O107" s="1" t="str">
        <f t="shared" si="18"/>
        <v>Aug</v>
      </c>
      <c r="P107" s="1">
        <f t="shared" si="19"/>
        <v>2021</v>
      </c>
    </row>
    <row r="108" spans="1:16" x14ac:dyDescent="0.2">
      <c r="A108" s="8">
        <v>44481</v>
      </c>
      <c r="B108" s="1" t="s">
        <v>15</v>
      </c>
      <c r="C108" s="1">
        <v>8</v>
      </c>
      <c r="D108" s="13" t="s">
        <v>184</v>
      </c>
      <c r="E108" s="13" t="s">
        <v>184</v>
      </c>
      <c r="F108" s="1" t="str">
        <f>VLOOKUP(B:B,MasterData!$A$1:$L$76,2,FALSE)</f>
        <v>Basketball</v>
      </c>
      <c r="G108" s="1" t="str">
        <f>VLOOKUP(B:B,MasterData!$A$1:$L$76,3,FALSE)</f>
        <v>Sports &amp; Outdoors</v>
      </c>
      <c r="H108" s="4">
        <f>VLOOKUP(B:B,MasterData!$A$1:$L$76,4,FALSE)</f>
        <v>29.99</v>
      </c>
      <c r="I108" s="4">
        <f>VLOOKUP(B:B,MasterData!$A$1:$L$76,5,FALSE)</f>
        <v>35.988</v>
      </c>
      <c r="J108" s="4">
        <f t="shared" si="15"/>
        <v>5.9980000000000011</v>
      </c>
      <c r="K108" s="10">
        <v>0</v>
      </c>
      <c r="L108" s="6">
        <f t="shared" si="16"/>
        <v>239.92</v>
      </c>
      <c r="M108" s="6">
        <f t="shared" si="11"/>
        <v>287.904</v>
      </c>
      <c r="N108" s="1">
        <f t="shared" si="17"/>
        <v>12</v>
      </c>
      <c r="O108" s="1" t="str">
        <f t="shared" si="18"/>
        <v>Oct</v>
      </c>
      <c r="P108" s="1">
        <f t="shared" si="19"/>
        <v>2021</v>
      </c>
    </row>
    <row r="109" spans="1:16" x14ac:dyDescent="0.2">
      <c r="A109" s="8">
        <v>44491</v>
      </c>
      <c r="B109" s="1" t="s">
        <v>15</v>
      </c>
      <c r="C109" s="1">
        <v>13</v>
      </c>
      <c r="D109" s="13" t="s">
        <v>184</v>
      </c>
      <c r="E109" s="13" t="s">
        <v>186</v>
      </c>
      <c r="F109" s="1" t="str">
        <f>VLOOKUP(B:B,MasterData!$A$1:$L$76,2,FALSE)</f>
        <v>Basketball</v>
      </c>
      <c r="G109" s="1" t="str">
        <f>VLOOKUP(B:B,MasterData!$A$1:$L$76,3,FALSE)</f>
        <v>Sports &amp; Outdoors</v>
      </c>
      <c r="H109" s="4">
        <f>VLOOKUP(B:B,MasterData!$A$1:$L$76,4,FALSE)</f>
        <v>29.99</v>
      </c>
      <c r="I109" s="4">
        <f>VLOOKUP(B:B,MasterData!$A$1:$L$76,5,FALSE)</f>
        <v>35.988</v>
      </c>
      <c r="J109" s="4">
        <f t="shared" si="15"/>
        <v>5.9980000000000011</v>
      </c>
      <c r="K109" s="10">
        <v>0</v>
      </c>
      <c r="L109" s="6">
        <f t="shared" si="16"/>
        <v>389.87</v>
      </c>
      <c r="M109" s="6">
        <f t="shared" si="11"/>
        <v>467.84399999999999</v>
      </c>
      <c r="N109" s="1">
        <f t="shared" si="17"/>
        <v>22</v>
      </c>
      <c r="O109" s="1" t="str">
        <f t="shared" si="18"/>
        <v>Oct</v>
      </c>
      <c r="P109" s="1">
        <f t="shared" si="19"/>
        <v>2021</v>
      </c>
    </row>
    <row r="110" spans="1:16" x14ac:dyDescent="0.2">
      <c r="A110" s="8">
        <v>44494</v>
      </c>
      <c r="B110" s="1" t="s">
        <v>15</v>
      </c>
      <c r="C110" s="1">
        <v>9</v>
      </c>
      <c r="D110" s="13" t="s">
        <v>184</v>
      </c>
      <c r="E110" s="13" t="s">
        <v>186</v>
      </c>
      <c r="F110" s="1" t="str">
        <f>VLOOKUP(B:B,MasterData!$A$1:$L$76,2,FALSE)</f>
        <v>Basketball</v>
      </c>
      <c r="G110" s="1" t="str">
        <f>VLOOKUP(B:B,MasterData!$A$1:$L$76,3,FALSE)</f>
        <v>Sports &amp; Outdoors</v>
      </c>
      <c r="H110" s="4">
        <f>VLOOKUP(B:B,MasterData!$A$1:$L$76,4,FALSE)</f>
        <v>29.99</v>
      </c>
      <c r="I110" s="4">
        <f>VLOOKUP(B:B,MasterData!$A$1:$L$76,5,FALSE)</f>
        <v>35.988</v>
      </c>
      <c r="J110" s="4">
        <f t="shared" si="15"/>
        <v>5.9980000000000011</v>
      </c>
      <c r="K110" s="10">
        <v>0</v>
      </c>
      <c r="L110" s="6">
        <f t="shared" si="16"/>
        <v>269.90999999999997</v>
      </c>
      <c r="M110" s="6">
        <f t="shared" si="11"/>
        <v>323.892</v>
      </c>
      <c r="N110" s="1">
        <f t="shared" si="17"/>
        <v>25</v>
      </c>
      <c r="O110" s="1" t="str">
        <f t="shared" si="18"/>
        <v>Oct</v>
      </c>
      <c r="P110" s="1">
        <f t="shared" si="19"/>
        <v>2021</v>
      </c>
    </row>
    <row r="111" spans="1:16" x14ac:dyDescent="0.2">
      <c r="A111" s="8">
        <v>44550</v>
      </c>
      <c r="B111" s="1" t="s">
        <v>15</v>
      </c>
      <c r="C111" s="1">
        <v>14</v>
      </c>
      <c r="D111" s="13" t="s">
        <v>185</v>
      </c>
      <c r="E111" s="13" t="s">
        <v>184</v>
      </c>
      <c r="F111" s="1" t="str">
        <f>VLOOKUP(B:B,MasterData!$A$1:$L$76,2,FALSE)</f>
        <v>Basketball</v>
      </c>
      <c r="G111" s="1" t="str">
        <f>VLOOKUP(B:B,MasterData!$A$1:$L$76,3,FALSE)</f>
        <v>Sports &amp; Outdoors</v>
      </c>
      <c r="H111" s="4">
        <f>VLOOKUP(B:B,MasterData!$A$1:$L$76,4,FALSE)</f>
        <v>29.99</v>
      </c>
      <c r="I111" s="4">
        <f>VLOOKUP(B:B,MasterData!$A$1:$L$76,5,FALSE)</f>
        <v>35.988</v>
      </c>
      <c r="J111" s="4">
        <f t="shared" si="15"/>
        <v>5.9980000000000011</v>
      </c>
      <c r="K111" s="10">
        <v>0</v>
      </c>
      <c r="L111" s="6">
        <f t="shared" si="16"/>
        <v>419.85999999999996</v>
      </c>
      <c r="M111" s="6">
        <f t="shared" si="11"/>
        <v>503.83199999999999</v>
      </c>
      <c r="N111" s="1">
        <f t="shared" si="17"/>
        <v>20</v>
      </c>
      <c r="O111" s="1" t="str">
        <f t="shared" si="18"/>
        <v>Dec</v>
      </c>
      <c r="P111" s="1">
        <f t="shared" si="19"/>
        <v>2021</v>
      </c>
    </row>
    <row r="112" spans="1:16" x14ac:dyDescent="0.2">
      <c r="A112" s="8">
        <v>44576</v>
      </c>
      <c r="B112" s="1" t="s">
        <v>15</v>
      </c>
      <c r="C112" s="1">
        <v>10</v>
      </c>
      <c r="D112" s="13" t="s">
        <v>185</v>
      </c>
      <c r="E112" s="13" t="s">
        <v>186</v>
      </c>
      <c r="F112" s="1" t="str">
        <f>VLOOKUP(B:B,MasterData!$A$1:$L$76,2,FALSE)</f>
        <v>Basketball</v>
      </c>
      <c r="G112" s="1" t="str">
        <f>VLOOKUP(B:B,MasterData!$A$1:$L$76,3,FALSE)</f>
        <v>Sports &amp; Outdoors</v>
      </c>
      <c r="H112" s="4">
        <f>VLOOKUP(B:B,MasterData!$A$1:$L$76,4,FALSE)</f>
        <v>29.99</v>
      </c>
      <c r="I112" s="4">
        <f>VLOOKUP(B:B,MasterData!$A$1:$L$76,5,FALSE)</f>
        <v>35.988</v>
      </c>
      <c r="J112" s="4">
        <f t="shared" si="15"/>
        <v>5.9980000000000011</v>
      </c>
      <c r="K112" s="10">
        <v>0</v>
      </c>
      <c r="L112" s="6">
        <f t="shared" si="16"/>
        <v>299.89999999999998</v>
      </c>
      <c r="M112" s="6">
        <f t="shared" si="11"/>
        <v>359.88</v>
      </c>
      <c r="N112" s="1">
        <f t="shared" si="17"/>
        <v>15</v>
      </c>
      <c r="O112" s="1" t="str">
        <f t="shared" si="18"/>
        <v>Jan</v>
      </c>
      <c r="P112" s="1">
        <f t="shared" si="19"/>
        <v>2022</v>
      </c>
    </row>
    <row r="113" spans="1:16" x14ac:dyDescent="0.2">
      <c r="A113" s="8">
        <v>44694</v>
      </c>
      <c r="B113" s="1" t="s">
        <v>15</v>
      </c>
      <c r="C113" s="1">
        <v>5</v>
      </c>
      <c r="D113" s="13" t="s">
        <v>185</v>
      </c>
      <c r="E113" s="13" t="s">
        <v>184</v>
      </c>
      <c r="F113" s="1" t="str">
        <f>VLOOKUP(B:B,MasterData!$A$1:$L$76,2,FALSE)</f>
        <v>Basketball</v>
      </c>
      <c r="G113" s="1" t="str">
        <f>VLOOKUP(B:B,MasterData!$A$1:$L$76,3,FALSE)</f>
        <v>Sports &amp; Outdoors</v>
      </c>
      <c r="H113" s="4">
        <f>VLOOKUP(B:B,MasterData!$A$1:$L$76,4,FALSE)</f>
        <v>29.99</v>
      </c>
      <c r="I113" s="4">
        <f>VLOOKUP(B:B,MasterData!$A$1:$L$76,5,FALSE)</f>
        <v>35.988</v>
      </c>
      <c r="J113" s="4">
        <f t="shared" si="15"/>
        <v>5.9980000000000011</v>
      </c>
      <c r="K113" s="10">
        <v>0</v>
      </c>
      <c r="L113" s="6">
        <f t="shared" si="16"/>
        <v>149.94999999999999</v>
      </c>
      <c r="M113" s="6">
        <f t="shared" si="11"/>
        <v>179.94</v>
      </c>
      <c r="N113" s="1">
        <f t="shared" si="17"/>
        <v>13</v>
      </c>
      <c r="O113" s="1" t="str">
        <f t="shared" si="18"/>
        <v>May</v>
      </c>
      <c r="P113" s="1">
        <f t="shared" si="19"/>
        <v>2022</v>
      </c>
    </row>
    <row r="114" spans="1:16" x14ac:dyDescent="0.2">
      <c r="A114" s="8">
        <v>44788</v>
      </c>
      <c r="B114" s="1" t="s">
        <v>15</v>
      </c>
      <c r="C114" s="1">
        <v>7</v>
      </c>
      <c r="D114" s="13" t="s">
        <v>185</v>
      </c>
      <c r="E114" s="13" t="s">
        <v>184</v>
      </c>
      <c r="F114" s="1" t="str">
        <f>VLOOKUP(B:B,MasterData!$A$1:$L$76,2,FALSE)</f>
        <v>Basketball</v>
      </c>
      <c r="G114" s="1" t="str">
        <f>VLOOKUP(B:B,MasterData!$A$1:$L$76,3,FALSE)</f>
        <v>Sports &amp; Outdoors</v>
      </c>
      <c r="H114" s="4">
        <f>VLOOKUP(B:B,MasterData!$A$1:$L$76,4,FALSE)</f>
        <v>29.99</v>
      </c>
      <c r="I114" s="4">
        <f>VLOOKUP(B:B,MasterData!$A$1:$L$76,5,FALSE)</f>
        <v>35.988</v>
      </c>
      <c r="J114" s="4">
        <f t="shared" si="15"/>
        <v>5.9980000000000011</v>
      </c>
      <c r="K114" s="10">
        <v>0</v>
      </c>
      <c r="L114" s="6">
        <f t="shared" si="16"/>
        <v>209.92999999999998</v>
      </c>
      <c r="M114" s="6">
        <f t="shared" si="11"/>
        <v>251.916</v>
      </c>
      <c r="N114" s="1">
        <f t="shared" si="17"/>
        <v>15</v>
      </c>
      <c r="O114" s="1" t="str">
        <f t="shared" si="18"/>
        <v>Aug</v>
      </c>
      <c r="P114" s="1">
        <f t="shared" si="19"/>
        <v>2022</v>
      </c>
    </row>
    <row r="115" spans="1:16" x14ac:dyDescent="0.2">
      <c r="A115" s="8">
        <v>44838</v>
      </c>
      <c r="B115" s="1" t="s">
        <v>15</v>
      </c>
      <c r="C115" s="1">
        <v>15</v>
      </c>
      <c r="D115" s="13" t="s">
        <v>185</v>
      </c>
      <c r="E115" s="13" t="s">
        <v>184</v>
      </c>
      <c r="F115" s="1" t="str">
        <f>VLOOKUP(B:B,MasterData!$A$1:$L$76,2,FALSE)</f>
        <v>Basketball</v>
      </c>
      <c r="G115" s="1" t="str">
        <f>VLOOKUP(B:B,MasterData!$A$1:$L$76,3,FALSE)</f>
        <v>Sports &amp; Outdoors</v>
      </c>
      <c r="H115" s="4">
        <f>VLOOKUP(B:B,MasterData!$A$1:$L$76,4,FALSE)</f>
        <v>29.99</v>
      </c>
      <c r="I115" s="4">
        <f>VLOOKUP(B:B,MasterData!$A$1:$L$76,5,FALSE)</f>
        <v>35.988</v>
      </c>
      <c r="J115" s="4">
        <f t="shared" si="15"/>
        <v>5.9980000000000011</v>
      </c>
      <c r="K115" s="10">
        <v>0</v>
      </c>
      <c r="L115" s="6">
        <f t="shared" si="16"/>
        <v>449.84999999999997</v>
      </c>
      <c r="M115" s="6">
        <f t="shared" si="11"/>
        <v>539.81999999999994</v>
      </c>
      <c r="N115" s="1">
        <f t="shared" si="17"/>
        <v>4</v>
      </c>
      <c r="O115" s="1" t="str">
        <f t="shared" si="18"/>
        <v>Oct</v>
      </c>
      <c r="P115" s="1">
        <f t="shared" si="19"/>
        <v>2022</v>
      </c>
    </row>
    <row r="116" spans="1:16" x14ac:dyDescent="0.2">
      <c r="A116" s="8">
        <v>44914</v>
      </c>
      <c r="B116" s="1" t="s">
        <v>15</v>
      </c>
      <c r="C116" s="1">
        <v>11</v>
      </c>
      <c r="D116" s="13" t="s">
        <v>184</v>
      </c>
      <c r="E116" s="13" t="s">
        <v>184</v>
      </c>
      <c r="F116" s="1" t="str">
        <f>VLOOKUP(B:B,MasterData!$A$1:$L$76,2,FALSE)</f>
        <v>Basketball</v>
      </c>
      <c r="G116" s="1" t="str">
        <f>VLOOKUP(B:B,MasterData!$A$1:$L$76,3,FALSE)</f>
        <v>Sports &amp; Outdoors</v>
      </c>
      <c r="H116" s="4">
        <f>VLOOKUP(B:B,MasterData!$A$1:$L$76,4,FALSE)</f>
        <v>29.99</v>
      </c>
      <c r="I116" s="4">
        <f>VLOOKUP(B:B,MasterData!$A$1:$L$76,5,FALSE)</f>
        <v>35.988</v>
      </c>
      <c r="J116" s="4">
        <f t="shared" si="15"/>
        <v>5.9980000000000011</v>
      </c>
      <c r="K116" s="10">
        <v>0</v>
      </c>
      <c r="L116" s="6">
        <f t="shared" si="16"/>
        <v>329.89</v>
      </c>
      <c r="M116" s="6">
        <f t="shared" si="11"/>
        <v>395.86799999999999</v>
      </c>
      <c r="N116" s="1">
        <f t="shared" si="17"/>
        <v>19</v>
      </c>
      <c r="O116" s="1" t="str">
        <f t="shared" si="18"/>
        <v>Dec</v>
      </c>
      <c r="P116" s="1">
        <f t="shared" si="19"/>
        <v>2022</v>
      </c>
    </row>
    <row r="117" spans="1:16" x14ac:dyDescent="0.2">
      <c r="A117" s="8">
        <v>44926</v>
      </c>
      <c r="B117" s="1" t="s">
        <v>15</v>
      </c>
      <c r="C117" s="1">
        <v>3</v>
      </c>
      <c r="D117" s="13" t="s">
        <v>183</v>
      </c>
      <c r="E117" s="13" t="s">
        <v>186</v>
      </c>
      <c r="F117" s="1" t="str">
        <f>VLOOKUP(B:B,MasterData!$A$1:$L$76,2,FALSE)</f>
        <v>Basketball</v>
      </c>
      <c r="G117" s="1" t="str">
        <f>VLOOKUP(B:B,MasterData!$A$1:$L$76,3,FALSE)</f>
        <v>Sports &amp; Outdoors</v>
      </c>
      <c r="H117" s="4">
        <f>VLOOKUP(B:B,MasterData!$A$1:$L$76,4,FALSE)</f>
        <v>29.99</v>
      </c>
      <c r="I117" s="4">
        <f>VLOOKUP(B:B,MasterData!$A$1:$L$76,5,FALSE)</f>
        <v>35.988</v>
      </c>
      <c r="J117" s="4">
        <f t="shared" si="15"/>
        <v>5.9980000000000011</v>
      </c>
      <c r="K117" s="10">
        <v>0</v>
      </c>
      <c r="L117" s="6">
        <f t="shared" si="16"/>
        <v>89.97</v>
      </c>
      <c r="M117" s="6">
        <f t="shared" si="11"/>
        <v>107.964</v>
      </c>
      <c r="N117" s="1">
        <f t="shared" si="17"/>
        <v>31</v>
      </c>
      <c r="O117" s="1" t="str">
        <f t="shared" si="18"/>
        <v>Dec</v>
      </c>
      <c r="P117" s="1">
        <f t="shared" si="19"/>
        <v>2022</v>
      </c>
    </row>
    <row r="118" spans="1:16" x14ac:dyDescent="0.2">
      <c r="A118" s="8">
        <v>44273</v>
      </c>
      <c r="B118" s="1" t="s">
        <v>16</v>
      </c>
      <c r="C118" s="1">
        <v>8</v>
      </c>
      <c r="D118" s="13" t="s">
        <v>183</v>
      </c>
      <c r="E118" s="13" t="s">
        <v>186</v>
      </c>
      <c r="F118" s="1" t="str">
        <f>VLOOKUP(B:B,MasterData!$A$1:$L$76,2,FALSE)</f>
        <v>Yoga Mat</v>
      </c>
      <c r="G118" s="1" t="str">
        <f>VLOOKUP(B:B,MasterData!$A$1:$L$76,3,FALSE)</f>
        <v>Sports &amp; Outdoors</v>
      </c>
      <c r="H118" s="4">
        <f>VLOOKUP(B:B,MasterData!$A$1:$L$76,4,FALSE)</f>
        <v>19.989999999999998</v>
      </c>
      <c r="I118" s="4">
        <f>VLOOKUP(B:B,MasterData!$A$1:$L$76,5,FALSE)</f>
        <v>23.988</v>
      </c>
      <c r="J118" s="4">
        <f t="shared" si="15"/>
        <v>3.9980000000000011</v>
      </c>
      <c r="K118" s="10">
        <v>0</v>
      </c>
      <c r="L118" s="6">
        <f t="shared" si="16"/>
        <v>159.91999999999999</v>
      </c>
      <c r="M118" s="6">
        <f t="shared" si="11"/>
        <v>191.904</v>
      </c>
      <c r="N118" s="1">
        <f t="shared" si="17"/>
        <v>18</v>
      </c>
      <c r="O118" s="1" t="str">
        <f t="shared" si="18"/>
        <v>Mar</v>
      </c>
      <c r="P118" s="1">
        <f t="shared" si="19"/>
        <v>2021</v>
      </c>
    </row>
    <row r="119" spans="1:16" x14ac:dyDescent="0.2">
      <c r="A119" s="8">
        <v>44280</v>
      </c>
      <c r="B119" s="1" t="s">
        <v>16</v>
      </c>
      <c r="C119" s="1">
        <v>14</v>
      </c>
      <c r="D119" s="13" t="s">
        <v>184</v>
      </c>
      <c r="E119" s="13" t="s">
        <v>186</v>
      </c>
      <c r="F119" s="1" t="str">
        <f>VLOOKUP(B:B,MasterData!$A$1:$L$76,2,FALSE)</f>
        <v>Yoga Mat</v>
      </c>
      <c r="G119" s="1" t="str">
        <f>VLOOKUP(B:B,MasterData!$A$1:$L$76,3,FALSE)</f>
        <v>Sports &amp; Outdoors</v>
      </c>
      <c r="H119" s="4">
        <f>VLOOKUP(B:B,MasterData!$A$1:$L$76,4,FALSE)</f>
        <v>19.989999999999998</v>
      </c>
      <c r="I119" s="4">
        <f>VLOOKUP(B:B,MasterData!$A$1:$L$76,5,FALSE)</f>
        <v>23.988</v>
      </c>
      <c r="J119" s="4">
        <f t="shared" si="15"/>
        <v>3.9980000000000011</v>
      </c>
      <c r="K119" s="10">
        <v>0</v>
      </c>
      <c r="L119" s="6">
        <f t="shared" si="16"/>
        <v>279.85999999999996</v>
      </c>
      <c r="M119" s="6">
        <f t="shared" si="11"/>
        <v>335.83199999999999</v>
      </c>
      <c r="N119" s="1">
        <f t="shared" si="17"/>
        <v>25</v>
      </c>
      <c r="O119" s="1" t="str">
        <f t="shared" si="18"/>
        <v>Mar</v>
      </c>
      <c r="P119" s="1">
        <f t="shared" si="19"/>
        <v>2021</v>
      </c>
    </row>
    <row r="120" spans="1:16" x14ac:dyDescent="0.2">
      <c r="A120" s="8">
        <v>44528</v>
      </c>
      <c r="B120" s="1" t="s">
        <v>16</v>
      </c>
      <c r="C120" s="1">
        <v>2</v>
      </c>
      <c r="D120" s="13" t="s">
        <v>185</v>
      </c>
      <c r="E120" s="13" t="s">
        <v>186</v>
      </c>
      <c r="F120" s="1" t="str">
        <f>VLOOKUP(B:B,MasterData!$A$1:$L$76,2,FALSE)</f>
        <v>Yoga Mat</v>
      </c>
      <c r="G120" s="1" t="str">
        <f>VLOOKUP(B:B,MasterData!$A$1:$L$76,3,FALSE)</f>
        <v>Sports &amp; Outdoors</v>
      </c>
      <c r="H120" s="4">
        <f>VLOOKUP(B:B,MasterData!$A$1:$L$76,4,FALSE)</f>
        <v>19.989999999999998</v>
      </c>
      <c r="I120" s="4">
        <f>VLOOKUP(B:B,MasterData!$A$1:$L$76,5,FALSE)</f>
        <v>23.988</v>
      </c>
      <c r="J120" s="4">
        <f t="shared" si="15"/>
        <v>3.9980000000000011</v>
      </c>
      <c r="K120" s="10">
        <v>0</v>
      </c>
      <c r="L120" s="6">
        <f t="shared" si="16"/>
        <v>39.979999999999997</v>
      </c>
      <c r="M120" s="6">
        <f t="shared" si="11"/>
        <v>47.975999999999999</v>
      </c>
      <c r="N120" s="1">
        <f t="shared" si="17"/>
        <v>28</v>
      </c>
      <c r="O120" s="1" t="str">
        <f t="shared" si="18"/>
        <v>Nov</v>
      </c>
      <c r="P120" s="1">
        <f t="shared" si="19"/>
        <v>2021</v>
      </c>
    </row>
    <row r="121" spans="1:16" x14ac:dyDescent="0.2">
      <c r="A121" s="8">
        <v>44551</v>
      </c>
      <c r="B121" s="1" t="s">
        <v>16</v>
      </c>
      <c r="C121" s="1">
        <v>10</v>
      </c>
      <c r="D121" s="13" t="s">
        <v>184</v>
      </c>
      <c r="E121" s="13" t="s">
        <v>186</v>
      </c>
      <c r="F121" s="1" t="str">
        <f>VLOOKUP(B:B,MasterData!$A$1:$L$76,2,FALSE)</f>
        <v>Yoga Mat</v>
      </c>
      <c r="G121" s="1" t="str">
        <f>VLOOKUP(B:B,MasterData!$A$1:$L$76,3,FALSE)</f>
        <v>Sports &amp; Outdoors</v>
      </c>
      <c r="H121" s="4">
        <f>VLOOKUP(B:B,MasterData!$A$1:$L$76,4,FALSE)</f>
        <v>19.989999999999998</v>
      </c>
      <c r="I121" s="4">
        <f>VLOOKUP(B:B,MasterData!$A$1:$L$76,5,FALSE)</f>
        <v>23.988</v>
      </c>
      <c r="J121" s="4">
        <f t="shared" si="15"/>
        <v>3.9980000000000011</v>
      </c>
      <c r="K121" s="10">
        <v>0</v>
      </c>
      <c r="L121" s="6">
        <f t="shared" si="16"/>
        <v>199.89999999999998</v>
      </c>
      <c r="M121" s="6">
        <f t="shared" si="11"/>
        <v>239.88</v>
      </c>
      <c r="N121" s="1">
        <f t="shared" si="17"/>
        <v>21</v>
      </c>
      <c r="O121" s="1" t="str">
        <f t="shared" si="18"/>
        <v>Dec</v>
      </c>
      <c r="P121" s="1">
        <f t="shared" si="19"/>
        <v>2021</v>
      </c>
    </row>
    <row r="122" spans="1:16" x14ac:dyDescent="0.2">
      <c r="A122" s="8">
        <v>44565</v>
      </c>
      <c r="B122" s="1" t="s">
        <v>16</v>
      </c>
      <c r="C122" s="1">
        <v>1</v>
      </c>
      <c r="D122" s="13" t="s">
        <v>184</v>
      </c>
      <c r="E122" s="13" t="s">
        <v>184</v>
      </c>
      <c r="F122" s="1" t="str">
        <f>VLOOKUP(B:B,MasterData!$A$1:$L$76,2,FALSE)</f>
        <v>Yoga Mat</v>
      </c>
      <c r="G122" s="1" t="str">
        <f>VLOOKUP(B:B,MasterData!$A$1:$L$76,3,FALSE)</f>
        <v>Sports &amp; Outdoors</v>
      </c>
      <c r="H122" s="4">
        <f>VLOOKUP(B:B,MasterData!$A$1:$L$76,4,FALSE)</f>
        <v>19.989999999999998</v>
      </c>
      <c r="I122" s="4">
        <f>VLOOKUP(B:B,MasterData!$A$1:$L$76,5,FALSE)</f>
        <v>23.988</v>
      </c>
      <c r="J122" s="4">
        <f t="shared" si="15"/>
        <v>3.9980000000000011</v>
      </c>
      <c r="K122" s="10">
        <v>0</v>
      </c>
      <c r="L122" s="6">
        <f t="shared" si="16"/>
        <v>19.989999999999998</v>
      </c>
      <c r="M122" s="6">
        <f t="shared" si="11"/>
        <v>23.988</v>
      </c>
      <c r="N122" s="1">
        <f t="shared" si="17"/>
        <v>4</v>
      </c>
      <c r="O122" s="1" t="str">
        <f t="shared" si="18"/>
        <v>Jan</v>
      </c>
      <c r="P122" s="1">
        <f t="shared" si="19"/>
        <v>2022</v>
      </c>
    </row>
    <row r="123" spans="1:16" x14ac:dyDescent="0.2">
      <c r="A123" s="8">
        <v>44615</v>
      </c>
      <c r="B123" s="1" t="s">
        <v>16</v>
      </c>
      <c r="C123" s="1">
        <v>6</v>
      </c>
      <c r="D123" s="13" t="s">
        <v>184</v>
      </c>
      <c r="E123" s="13" t="s">
        <v>184</v>
      </c>
      <c r="F123" s="1" t="str">
        <f>VLOOKUP(B:B,MasterData!$A$1:$L$76,2,FALSE)</f>
        <v>Yoga Mat</v>
      </c>
      <c r="G123" s="1" t="str">
        <f>VLOOKUP(B:B,MasterData!$A$1:$L$76,3,FALSE)</f>
        <v>Sports &amp; Outdoors</v>
      </c>
      <c r="H123" s="4">
        <f>VLOOKUP(B:B,MasterData!$A$1:$L$76,4,FALSE)</f>
        <v>19.989999999999998</v>
      </c>
      <c r="I123" s="4">
        <f>VLOOKUP(B:B,MasterData!$A$1:$L$76,5,FALSE)</f>
        <v>23.988</v>
      </c>
      <c r="J123" s="4">
        <f t="shared" si="15"/>
        <v>3.9980000000000011</v>
      </c>
      <c r="K123" s="10">
        <v>0</v>
      </c>
      <c r="L123" s="6">
        <f t="shared" si="16"/>
        <v>119.94</v>
      </c>
      <c r="M123" s="6">
        <f t="shared" si="11"/>
        <v>143.928</v>
      </c>
      <c r="N123" s="1">
        <f t="shared" si="17"/>
        <v>23</v>
      </c>
      <c r="O123" s="1" t="str">
        <f t="shared" si="18"/>
        <v>Feb</v>
      </c>
      <c r="P123" s="1">
        <f t="shared" si="19"/>
        <v>2022</v>
      </c>
    </row>
    <row r="124" spans="1:16" x14ac:dyDescent="0.2">
      <c r="A124" s="8">
        <v>44619</v>
      </c>
      <c r="B124" s="1" t="s">
        <v>16</v>
      </c>
      <c r="C124" s="1">
        <v>15</v>
      </c>
      <c r="D124" s="13" t="s">
        <v>185</v>
      </c>
      <c r="E124" s="13" t="s">
        <v>184</v>
      </c>
      <c r="F124" s="1" t="str">
        <f>VLOOKUP(B:B,MasterData!$A$1:$L$76,2,FALSE)</f>
        <v>Yoga Mat</v>
      </c>
      <c r="G124" s="1" t="str">
        <f>VLOOKUP(B:B,MasterData!$A$1:$L$76,3,FALSE)</f>
        <v>Sports &amp; Outdoors</v>
      </c>
      <c r="H124" s="4">
        <f>VLOOKUP(B:B,MasterData!$A$1:$L$76,4,FALSE)</f>
        <v>19.989999999999998</v>
      </c>
      <c r="I124" s="4">
        <f>VLOOKUP(B:B,MasterData!$A$1:$L$76,5,FALSE)</f>
        <v>23.988</v>
      </c>
      <c r="J124" s="4">
        <f t="shared" si="15"/>
        <v>3.9980000000000011</v>
      </c>
      <c r="K124" s="10">
        <v>0</v>
      </c>
      <c r="L124" s="6">
        <f t="shared" si="16"/>
        <v>299.84999999999997</v>
      </c>
      <c r="M124" s="6">
        <f t="shared" si="11"/>
        <v>359.82</v>
      </c>
      <c r="N124" s="1">
        <f t="shared" si="17"/>
        <v>27</v>
      </c>
      <c r="O124" s="1" t="str">
        <f t="shared" si="18"/>
        <v>Feb</v>
      </c>
      <c r="P124" s="1">
        <f t="shared" si="19"/>
        <v>2022</v>
      </c>
    </row>
    <row r="125" spans="1:16" x14ac:dyDescent="0.2">
      <c r="A125" s="8">
        <v>44672</v>
      </c>
      <c r="B125" s="1" t="s">
        <v>16</v>
      </c>
      <c r="C125" s="1">
        <v>2</v>
      </c>
      <c r="D125" s="13" t="s">
        <v>185</v>
      </c>
      <c r="E125" s="13" t="s">
        <v>186</v>
      </c>
      <c r="F125" s="1" t="str">
        <f>VLOOKUP(B:B,MasterData!$A$1:$L$76,2,FALSE)</f>
        <v>Yoga Mat</v>
      </c>
      <c r="G125" s="1" t="str">
        <f>VLOOKUP(B:B,MasterData!$A$1:$L$76,3,FALSE)</f>
        <v>Sports &amp; Outdoors</v>
      </c>
      <c r="H125" s="4">
        <f>VLOOKUP(B:B,MasterData!$A$1:$L$76,4,FALSE)</f>
        <v>19.989999999999998</v>
      </c>
      <c r="I125" s="4">
        <f>VLOOKUP(B:B,MasterData!$A$1:$L$76,5,FALSE)</f>
        <v>23.988</v>
      </c>
      <c r="J125" s="4">
        <f t="shared" si="15"/>
        <v>3.9980000000000011</v>
      </c>
      <c r="K125" s="10">
        <v>0</v>
      </c>
      <c r="L125" s="6">
        <f t="shared" si="16"/>
        <v>39.979999999999997</v>
      </c>
      <c r="M125" s="6">
        <f t="shared" si="11"/>
        <v>47.975999999999999</v>
      </c>
      <c r="N125" s="1">
        <f t="shared" si="17"/>
        <v>21</v>
      </c>
      <c r="O125" s="1" t="str">
        <f t="shared" si="18"/>
        <v>Apr</v>
      </c>
      <c r="P125" s="1">
        <f t="shared" si="19"/>
        <v>2022</v>
      </c>
    </row>
    <row r="126" spans="1:16" x14ac:dyDescent="0.2">
      <c r="A126" s="8">
        <v>44695</v>
      </c>
      <c r="B126" s="1" t="s">
        <v>16</v>
      </c>
      <c r="C126" s="1">
        <v>14</v>
      </c>
      <c r="D126" s="13" t="s">
        <v>185</v>
      </c>
      <c r="E126" s="13" t="s">
        <v>186</v>
      </c>
      <c r="F126" s="1" t="str">
        <f>VLOOKUP(B:B,MasterData!$A$1:$L$76,2,FALSE)</f>
        <v>Yoga Mat</v>
      </c>
      <c r="G126" s="1" t="str">
        <f>VLOOKUP(B:B,MasterData!$A$1:$L$76,3,FALSE)</f>
        <v>Sports &amp; Outdoors</v>
      </c>
      <c r="H126" s="4">
        <f>VLOOKUP(B:B,MasterData!$A$1:$L$76,4,FALSE)</f>
        <v>19.989999999999998</v>
      </c>
      <c r="I126" s="4">
        <f>VLOOKUP(B:B,MasterData!$A$1:$L$76,5,FALSE)</f>
        <v>23.988</v>
      </c>
      <c r="J126" s="4">
        <f t="shared" si="15"/>
        <v>3.9980000000000011</v>
      </c>
      <c r="K126" s="10">
        <v>0</v>
      </c>
      <c r="L126" s="6">
        <f t="shared" si="16"/>
        <v>279.85999999999996</v>
      </c>
      <c r="M126" s="6">
        <f t="shared" si="11"/>
        <v>335.83199999999999</v>
      </c>
      <c r="N126" s="1">
        <f t="shared" si="17"/>
        <v>14</v>
      </c>
      <c r="O126" s="1" t="str">
        <f t="shared" si="18"/>
        <v>May</v>
      </c>
      <c r="P126" s="1">
        <f t="shared" si="19"/>
        <v>2022</v>
      </c>
    </row>
    <row r="127" spans="1:16" x14ac:dyDescent="0.2">
      <c r="A127" s="8">
        <v>44738</v>
      </c>
      <c r="B127" s="1" t="s">
        <v>16</v>
      </c>
      <c r="C127" s="1">
        <v>4</v>
      </c>
      <c r="D127" s="13" t="s">
        <v>185</v>
      </c>
      <c r="E127" s="13" t="s">
        <v>186</v>
      </c>
      <c r="F127" s="1" t="str">
        <f>VLOOKUP(B:B,MasterData!$A$1:$L$76,2,FALSE)</f>
        <v>Yoga Mat</v>
      </c>
      <c r="G127" s="1" t="str">
        <f>VLOOKUP(B:B,MasterData!$A$1:$L$76,3,FALSE)</f>
        <v>Sports &amp; Outdoors</v>
      </c>
      <c r="H127" s="4">
        <f>VLOOKUP(B:B,MasterData!$A$1:$L$76,4,FALSE)</f>
        <v>19.989999999999998</v>
      </c>
      <c r="I127" s="4">
        <f>VLOOKUP(B:B,MasterData!$A$1:$L$76,5,FALSE)</f>
        <v>23.988</v>
      </c>
      <c r="J127" s="4">
        <f t="shared" si="15"/>
        <v>3.9980000000000011</v>
      </c>
      <c r="K127" s="10">
        <v>0</v>
      </c>
      <c r="L127" s="6">
        <f t="shared" si="16"/>
        <v>79.959999999999994</v>
      </c>
      <c r="M127" s="6">
        <f t="shared" si="11"/>
        <v>95.951999999999998</v>
      </c>
      <c r="N127" s="1">
        <f t="shared" si="17"/>
        <v>26</v>
      </c>
      <c r="O127" s="1" t="str">
        <f t="shared" si="18"/>
        <v>Jun</v>
      </c>
      <c r="P127" s="1">
        <f t="shared" si="19"/>
        <v>2022</v>
      </c>
    </row>
    <row r="128" spans="1:16" x14ac:dyDescent="0.2">
      <c r="A128" s="8">
        <v>44779</v>
      </c>
      <c r="B128" s="1" t="s">
        <v>16</v>
      </c>
      <c r="C128" s="1">
        <v>9</v>
      </c>
      <c r="D128" s="13" t="s">
        <v>184</v>
      </c>
      <c r="E128" s="13" t="s">
        <v>184</v>
      </c>
      <c r="F128" s="1" t="str">
        <f>VLOOKUP(B:B,MasterData!$A$1:$L$76,2,FALSE)</f>
        <v>Yoga Mat</v>
      </c>
      <c r="G128" s="1" t="str">
        <f>VLOOKUP(B:B,MasterData!$A$1:$L$76,3,FALSE)</f>
        <v>Sports &amp; Outdoors</v>
      </c>
      <c r="H128" s="4">
        <f>VLOOKUP(B:B,MasterData!$A$1:$L$76,4,FALSE)</f>
        <v>19.989999999999998</v>
      </c>
      <c r="I128" s="4">
        <f>VLOOKUP(B:B,MasterData!$A$1:$L$76,5,FALSE)</f>
        <v>23.988</v>
      </c>
      <c r="J128" s="4">
        <f t="shared" si="15"/>
        <v>3.9980000000000011</v>
      </c>
      <c r="K128" s="10">
        <v>0</v>
      </c>
      <c r="L128" s="6">
        <f t="shared" si="16"/>
        <v>179.91</v>
      </c>
      <c r="M128" s="6">
        <f t="shared" si="11"/>
        <v>215.892</v>
      </c>
      <c r="N128" s="1">
        <f t="shared" si="17"/>
        <v>6</v>
      </c>
      <c r="O128" s="1" t="str">
        <f t="shared" si="18"/>
        <v>Aug</v>
      </c>
      <c r="P128" s="1">
        <f t="shared" si="19"/>
        <v>2022</v>
      </c>
    </row>
    <row r="129" spans="1:16" x14ac:dyDescent="0.2">
      <c r="A129" s="8">
        <v>44828</v>
      </c>
      <c r="B129" s="1" t="s">
        <v>16</v>
      </c>
      <c r="C129" s="1">
        <v>14</v>
      </c>
      <c r="D129" s="13" t="s">
        <v>185</v>
      </c>
      <c r="E129" s="13" t="s">
        <v>184</v>
      </c>
      <c r="F129" s="1" t="str">
        <f>VLOOKUP(B:B,MasterData!$A$1:$L$76,2,FALSE)</f>
        <v>Yoga Mat</v>
      </c>
      <c r="G129" s="1" t="str">
        <f>VLOOKUP(B:B,MasterData!$A$1:$L$76,3,FALSE)</f>
        <v>Sports &amp; Outdoors</v>
      </c>
      <c r="H129" s="4">
        <f>VLOOKUP(B:B,MasterData!$A$1:$L$76,4,FALSE)</f>
        <v>19.989999999999998</v>
      </c>
      <c r="I129" s="4">
        <f>VLOOKUP(B:B,MasterData!$A$1:$L$76,5,FALSE)</f>
        <v>23.988</v>
      </c>
      <c r="J129" s="4">
        <f t="shared" si="15"/>
        <v>3.9980000000000011</v>
      </c>
      <c r="K129" s="10">
        <v>0</v>
      </c>
      <c r="L129" s="6">
        <f t="shared" si="16"/>
        <v>279.85999999999996</v>
      </c>
      <c r="M129" s="6">
        <f t="shared" si="11"/>
        <v>335.83199999999999</v>
      </c>
      <c r="N129" s="1">
        <f t="shared" si="17"/>
        <v>24</v>
      </c>
      <c r="O129" s="1" t="str">
        <f t="shared" si="18"/>
        <v>Sep</v>
      </c>
      <c r="P129" s="1">
        <f t="shared" si="19"/>
        <v>2022</v>
      </c>
    </row>
    <row r="130" spans="1:16" x14ac:dyDescent="0.2">
      <c r="A130" s="8">
        <v>44867</v>
      </c>
      <c r="B130" s="1" t="s">
        <v>16</v>
      </c>
      <c r="C130" s="1">
        <v>15</v>
      </c>
      <c r="D130" s="13" t="s">
        <v>183</v>
      </c>
      <c r="E130" s="13" t="s">
        <v>186</v>
      </c>
      <c r="F130" s="1" t="str">
        <f>VLOOKUP(B:B,MasterData!$A$1:$L$76,2,FALSE)</f>
        <v>Yoga Mat</v>
      </c>
      <c r="G130" s="1" t="str">
        <f>VLOOKUP(B:B,MasterData!$A$1:$L$76,3,FALSE)</f>
        <v>Sports &amp; Outdoors</v>
      </c>
      <c r="H130" s="4">
        <f>VLOOKUP(B:B,MasterData!$A$1:$L$76,4,FALSE)</f>
        <v>19.989999999999998</v>
      </c>
      <c r="I130" s="4">
        <f>VLOOKUP(B:B,MasterData!$A$1:$L$76,5,FALSE)</f>
        <v>23.988</v>
      </c>
      <c r="J130" s="4">
        <f t="shared" si="15"/>
        <v>3.9980000000000011</v>
      </c>
      <c r="K130" s="10">
        <v>0</v>
      </c>
      <c r="L130" s="6">
        <f t="shared" si="16"/>
        <v>299.84999999999997</v>
      </c>
      <c r="M130" s="6">
        <f t="shared" ref="M130:M193" si="20">((C130*I130)*(1-K130))</f>
        <v>359.82</v>
      </c>
      <c r="N130" s="1">
        <f t="shared" si="17"/>
        <v>2</v>
      </c>
      <c r="O130" s="1" t="str">
        <f t="shared" si="18"/>
        <v>Nov</v>
      </c>
      <c r="P130" s="1">
        <f t="shared" si="19"/>
        <v>2022</v>
      </c>
    </row>
    <row r="131" spans="1:16" x14ac:dyDescent="0.2">
      <c r="A131" s="8">
        <v>44881</v>
      </c>
      <c r="B131" s="1" t="s">
        <v>16</v>
      </c>
      <c r="C131" s="1">
        <v>8</v>
      </c>
      <c r="D131" s="13" t="s">
        <v>184</v>
      </c>
      <c r="E131" s="13" t="s">
        <v>184</v>
      </c>
      <c r="F131" s="1" t="str">
        <f>VLOOKUP(B:B,MasterData!$A$1:$L$76,2,FALSE)</f>
        <v>Yoga Mat</v>
      </c>
      <c r="G131" s="1" t="str">
        <f>VLOOKUP(B:B,MasterData!$A$1:$L$76,3,FALSE)</f>
        <v>Sports &amp; Outdoors</v>
      </c>
      <c r="H131" s="4">
        <f>VLOOKUP(B:B,MasterData!$A$1:$L$76,4,FALSE)</f>
        <v>19.989999999999998</v>
      </c>
      <c r="I131" s="4">
        <f>VLOOKUP(B:B,MasterData!$A$1:$L$76,5,FALSE)</f>
        <v>23.988</v>
      </c>
      <c r="J131" s="4">
        <f t="shared" ref="J131:J194" si="21">I131-H131</f>
        <v>3.9980000000000011</v>
      </c>
      <c r="K131" s="10">
        <v>0</v>
      </c>
      <c r="L131" s="6">
        <f t="shared" ref="L131:L194" si="22">C131*H131</f>
        <v>159.91999999999999</v>
      </c>
      <c r="M131" s="6">
        <f t="shared" si="20"/>
        <v>191.904</v>
      </c>
      <c r="N131" s="1">
        <f t="shared" ref="N131:N194" si="23">DAY(A131)</f>
        <v>16</v>
      </c>
      <c r="O131" s="1" t="str">
        <f t="shared" ref="O131:O194" si="24">TEXT(A131,"Mmm")</f>
        <v>Nov</v>
      </c>
      <c r="P131" s="1">
        <f t="shared" ref="P131:P194" si="25">YEAR(A131)</f>
        <v>2022</v>
      </c>
    </row>
    <row r="132" spans="1:16" x14ac:dyDescent="0.2">
      <c r="A132" s="8">
        <v>44199</v>
      </c>
      <c r="B132" s="1" t="s">
        <v>17</v>
      </c>
      <c r="C132" s="1">
        <v>5</v>
      </c>
      <c r="D132" s="13" t="s">
        <v>185</v>
      </c>
      <c r="E132" s="13" t="s">
        <v>184</v>
      </c>
      <c r="F132" s="1" t="str">
        <f>VLOOKUP(B:B,MasterData!$A$1:$L$76,2,FALSE)</f>
        <v>Gaming Console</v>
      </c>
      <c r="G132" s="1" t="str">
        <f>VLOOKUP(B:B,MasterData!$A$1:$L$76,3,FALSE)</f>
        <v>Electronics</v>
      </c>
      <c r="H132" s="4">
        <f>VLOOKUP(B:B,MasterData!$A$1:$L$76,4,FALSE)</f>
        <v>299.99</v>
      </c>
      <c r="I132" s="4">
        <f>VLOOKUP(B:B,MasterData!$A$1:$L$76,5,FALSE)</f>
        <v>359.988</v>
      </c>
      <c r="J132" s="4">
        <f t="shared" si="21"/>
        <v>59.99799999999999</v>
      </c>
      <c r="K132" s="10">
        <v>0</v>
      </c>
      <c r="L132" s="6">
        <f t="shared" si="22"/>
        <v>1499.95</v>
      </c>
      <c r="M132" s="6">
        <f t="shared" si="20"/>
        <v>1799.94</v>
      </c>
      <c r="N132" s="1">
        <f t="shared" si="23"/>
        <v>3</v>
      </c>
      <c r="O132" s="1" t="str">
        <f t="shared" si="24"/>
        <v>Jan</v>
      </c>
      <c r="P132" s="1">
        <f t="shared" si="25"/>
        <v>2021</v>
      </c>
    </row>
    <row r="133" spans="1:16" x14ac:dyDescent="0.2">
      <c r="A133" s="8">
        <v>44250</v>
      </c>
      <c r="B133" s="1" t="s">
        <v>17</v>
      </c>
      <c r="C133" s="1">
        <v>3</v>
      </c>
      <c r="D133" s="13" t="s">
        <v>185</v>
      </c>
      <c r="E133" s="13" t="s">
        <v>186</v>
      </c>
      <c r="F133" s="1" t="str">
        <f>VLOOKUP(B:B,MasterData!$A$1:$L$76,2,FALSE)</f>
        <v>Gaming Console</v>
      </c>
      <c r="G133" s="1" t="str">
        <f>VLOOKUP(B:B,MasterData!$A$1:$L$76,3,FALSE)</f>
        <v>Electronics</v>
      </c>
      <c r="H133" s="4">
        <f>VLOOKUP(B:B,MasterData!$A$1:$L$76,4,FALSE)</f>
        <v>299.99</v>
      </c>
      <c r="I133" s="4">
        <f>VLOOKUP(B:B,MasterData!$A$1:$L$76,5,FALSE)</f>
        <v>359.988</v>
      </c>
      <c r="J133" s="4">
        <f t="shared" si="21"/>
        <v>59.99799999999999</v>
      </c>
      <c r="K133" s="10">
        <v>0</v>
      </c>
      <c r="L133" s="6">
        <f t="shared" si="22"/>
        <v>899.97</v>
      </c>
      <c r="M133" s="6">
        <f t="shared" si="20"/>
        <v>1079.9639999999999</v>
      </c>
      <c r="N133" s="1">
        <f t="shared" si="23"/>
        <v>23</v>
      </c>
      <c r="O133" s="1" t="str">
        <f t="shared" si="24"/>
        <v>Feb</v>
      </c>
      <c r="P133" s="1">
        <f t="shared" si="25"/>
        <v>2021</v>
      </c>
    </row>
    <row r="134" spans="1:16" x14ac:dyDescent="0.2">
      <c r="A134" s="8">
        <v>44350</v>
      </c>
      <c r="B134" s="1" t="s">
        <v>17</v>
      </c>
      <c r="C134" s="1">
        <v>10</v>
      </c>
      <c r="D134" s="13" t="s">
        <v>185</v>
      </c>
      <c r="E134" s="13" t="s">
        <v>186</v>
      </c>
      <c r="F134" s="1" t="str">
        <f>VLOOKUP(B:B,MasterData!$A$1:$L$76,2,FALSE)</f>
        <v>Gaming Console</v>
      </c>
      <c r="G134" s="1" t="str">
        <f>VLOOKUP(B:B,MasterData!$A$1:$L$76,3,FALSE)</f>
        <v>Electronics</v>
      </c>
      <c r="H134" s="4">
        <f>VLOOKUP(B:B,MasterData!$A$1:$L$76,4,FALSE)</f>
        <v>299.99</v>
      </c>
      <c r="I134" s="4">
        <f>VLOOKUP(B:B,MasterData!$A$1:$L$76,5,FALSE)</f>
        <v>359.988</v>
      </c>
      <c r="J134" s="4">
        <f t="shared" si="21"/>
        <v>59.99799999999999</v>
      </c>
      <c r="K134" s="10">
        <v>0</v>
      </c>
      <c r="L134" s="6">
        <f t="shared" si="22"/>
        <v>2999.9</v>
      </c>
      <c r="M134" s="6">
        <f t="shared" si="20"/>
        <v>3599.88</v>
      </c>
      <c r="N134" s="1">
        <f t="shared" si="23"/>
        <v>3</v>
      </c>
      <c r="O134" s="1" t="str">
        <f t="shared" si="24"/>
        <v>Jun</v>
      </c>
      <c r="P134" s="1">
        <f t="shared" si="25"/>
        <v>2021</v>
      </c>
    </row>
    <row r="135" spans="1:16" x14ac:dyDescent="0.2">
      <c r="A135" s="8">
        <v>44439</v>
      </c>
      <c r="B135" s="1" t="s">
        <v>17</v>
      </c>
      <c r="C135" s="1">
        <v>2</v>
      </c>
      <c r="D135" s="13" t="s">
        <v>185</v>
      </c>
      <c r="E135" s="13" t="s">
        <v>184</v>
      </c>
      <c r="F135" s="1" t="str">
        <f>VLOOKUP(B:B,MasterData!$A$1:$L$76,2,FALSE)</f>
        <v>Gaming Console</v>
      </c>
      <c r="G135" s="1" t="str">
        <f>VLOOKUP(B:B,MasterData!$A$1:$L$76,3,FALSE)</f>
        <v>Electronics</v>
      </c>
      <c r="H135" s="4">
        <f>VLOOKUP(B:B,MasterData!$A$1:$L$76,4,FALSE)</f>
        <v>299.99</v>
      </c>
      <c r="I135" s="4">
        <f>VLOOKUP(B:B,MasterData!$A$1:$L$76,5,FALSE)</f>
        <v>359.988</v>
      </c>
      <c r="J135" s="4">
        <f t="shared" si="21"/>
        <v>59.99799999999999</v>
      </c>
      <c r="K135" s="10">
        <v>0</v>
      </c>
      <c r="L135" s="6">
        <f t="shared" si="22"/>
        <v>599.98</v>
      </c>
      <c r="M135" s="6">
        <f t="shared" si="20"/>
        <v>719.976</v>
      </c>
      <c r="N135" s="1">
        <f t="shared" si="23"/>
        <v>31</v>
      </c>
      <c r="O135" s="1" t="str">
        <f t="shared" si="24"/>
        <v>Aug</v>
      </c>
      <c r="P135" s="1">
        <f t="shared" si="25"/>
        <v>2021</v>
      </c>
    </row>
    <row r="136" spans="1:16" x14ac:dyDescent="0.2">
      <c r="A136" s="8">
        <v>44506</v>
      </c>
      <c r="B136" s="1" t="s">
        <v>17</v>
      </c>
      <c r="C136" s="1">
        <v>10</v>
      </c>
      <c r="D136" s="13" t="s">
        <v>185</v>
      </c>
      <c r="E136" s="13" t="s">
        <v>184</v>
      </c>
      <c r="F136" s="1" t="str">
        <f>VLOOKUP(B:B,MasterData!$A$1:$L$76,2,FALSE)</f>
        <v>Gaming Console</v>
      </c>
      <c r="G136" s="1" t="str">
        <f>VLOOKUP(B:B,MasterData!$A$1:$L$76,3,FALSE)</f>
        <v>Electronics</v>
      </c>
      <c r="H136" s="4">
        <f>VLOOKUP(B:B,MasterData!$A$1:$L$76,4,FALSE)</f>
        <v>299.99</v>
      </c>
      <c r="I136" s="4">
        <f>VLOOKUP(B:B,MasterData!$A$1:$L$76,5,FALSE)</f>
        <v>359.988</v>
      </c>
      <c r="J136" s="4">
        <f t="shared" si="21"/>
        <v>59.99799999999999</v>
      </c>
      <c r="K136" s="10">
        <v>0</v>
      </c>
      <c r="L136" s="6">
        <f t="shared" si="22"/>
        <v>2999.9</v>
      </c>
      <c r="M136" s="6">
        <f t="shared" si="20"/>
        <v>3599.88</v>
      </c>
      <c r="N136" s="1">
        <f t="shared" si="23"/>
        <v>6</v>
      </c>
      <c r="O136" s="1" t="str">
        <f t="shared" si="24"/>
        <v>Nov</v>
      </c>
      <c r="P136" s="1">
        <f t="shared" si="25"/>
        <v>2021</v>
      </c>
    </row>
    <row r="137" spans="1:16" x14ac:dyDescent="0.2">
      <c r="A137" s="8">
        <v>44538</v>
      </c>
      <c r="B137" s="1" t="s">
        <v>17</v>
      </c>
      <c r="C137" s="1">
        <v>14</v>
      </c>
      <c r="D137" s="13" t="s">
        <v>185</v>
      </c>
      <c r="E137" s="13" t="s">
        <v>184</v>
      </c>
      <c r="F137" s="1" t="str">
        <f>VLOOKUP(B:B,MasterData!$A$1:$L$76,2,FALSE)</f>
        <v>Gaming Console</v>
      </c>
      <c r="G137" s="1" t="str">
        <f>VLOOKUP(B:B,MasterData!$A$1:$L$76,3,FALSE)</f>
        <v>Electronics</v>
      </c>
      <c r="H137" s="4">
        <f>VLOOKUP(B:B,MasterData!$A$1:$L$76,4,FALSE)</f>
        <v>299.99</v>
      </c>
      <c r="I137" s="4">
        <f>VLOOKUP(B:B,MasterData!$A$1:$L$76,5,FALSE)</f>
        <v>359.988</v>
      </c>
      <c r="J137" s="4">
        <f t="shared" si="21"/>
        <v>59.99799999999999</v>
      </c>
      <c r="K137" s="10">
        <v>0</v>
      </c>
      <c r="L137" s="6">
        <f t="shared" si="22"/>
        <v>4199.8600000000006</v>
      </c>
      <c r="M137" s="6">
        <f t="shared" si="20"/>
        <v>5039.8320000000003</v>
      </c>
      <c r="N137" s="1">
        <f t="shared" si="23"/>
        <v>8</v>
      </c>
      <c r="O137" s="1" t="str">
        <f t="shared" si="24"/>
        <v>Dec</v>
      </c>
      <c r="P137" s="1">
        <f t="shared" si="25"/>
        <v>2021</v>
      </c>
    </row>
    <row r="138" spans="1:16" x14ac:dyDescent="0.2">
      <c r="A138" s="8">
        <v>44615</v>
      </c>
      <c r="B138" s="1" t="s">
        <v>17</v>
      </c>
      <c r="C138" s="1">
        <v>15</v>
      </c>
      <c r="D138" s="13" t="s">
        <v>184</v>
      </c>
      <c r="E138" s="13" t="s">
        <v>186</v>
      </c>
      <c r="F138" s="1" t="str">
        <f>VLOOKUP(B:B,MasterData!$A$1:$L$76,2,FALSE)</f>
        <v>Gaming Console</v>
      </c>
      <c r="G138" s="1" t="str">
        <f>VLOOKUP(B:B,MasterData!$A$1:$L$76,3,FALSE)</f>
        <v>Electronics</v>
      </c>
      <c r="H138" s="4">
        <f>VLOOKUP(B:B,MasterData!$A$1:$L$76,4,FALSE)</f>
        <v>299.99</v>
      </c>
      <c r="I138" s="4">
        <f>VLOOKUP(B:B,MasterData!$A$1:$L$76,5,FALSE)</f>
        <v>359.988</v>
      </c>
      <c r="J138" s="4">
        <f t="shared" si="21"/>
        <v>59.99799999999999</v>
      </c>
      <c r="K138" s="10">
        <v>0</v>
      </c>
      <c r="L138" s="6">
        <f t="shared" si="22"/>
        <v>4499.8500000000004</v>
      </c>
      <c r="M138" s="6">
        <f t="shared" si="20"/>
        <v>5399.82</v>
      </c>
      <c r="N138" s="1">
        <f t="shared" si="23"/>
        <v>23</v>
      </c>
      <c r="O138" s="1" t="str">
        <f t="shared" si="24"/>
        <v>Feb</v>
      </c>
      <c r="P138" s="1">
        <f t="shared" si="25"/>
        <v>2022</v>
      </c>
    </row>
    <row r="139" spans="1:16" x14ac:dyDescent="0.2">
      <c r="A139" s="8">
        <v>44685</v>
      </c>
      <c r="B139" s="1" t="s">
        <v>17</v>
      </c>
      <c r="C139" s="1">
        <v>10</v>
      </c>
      <c r="D139" s="13" t="s">
        <v>185</v>
      </c>
      <c r="E139" s="13" t="s">
        <v>184</v>
      </c>
      <c r="F139" s="1" t="str">
        <f>VLOOKUP(B:B,MasterData!$A$1:$L$76,2,FALSE)</f>
        <v>Gaming Console</v>
      </c>
      <c r="G139" s="1" t="str">
        <f>VLOOKUP(B:B,MasterData!$A$1:$L$76,3,FALSE)</f>
        <v>Electronics</v>
      </c>
      <c r="H139" s="4">
        <f>VLOOKUP(B:B,MasterData!$A$1:$L$76,4,FALSE)</f>
        <v>299.99</v>
      </c>
      <c r="I139" s="4">
        <f>VLOOKUP(B:B,MasterData!$A$1:$L$76,5,FALSE)</f>
        <v>359.988</v>
      </c>
      <c r="J139" s="4">
        <f t="shared" si="21"/>
        <v>59.99799999999999</v>
      </c>
      <c r="K139" s="10">
        <v>0</v>
      </c>
      <c r="L139" s="6">
        <f t="shared" si="22"/>
        <v>2999.9</v>
      </c>
      <c r="M139" s="6">
        <f t="shared" si="20"/>
        <v>3599.88</v>
      </c>
      <c r="N139" s="1">
        <f t="shared" si="23"/>
        <v>4</v>
      </c>
      <c r="O139" s="1" t="str">
        <f t="shared" si="24"/>
        <v>May</v>
      </c>
      <c r="P139" s="1">
        <f t="shared" si="25"/>
        <v>2022</v>
      </c>
    </row>
    <row r="140" spans="1:16" x14ac:dyDescent="0.2">
      <c r="A140" s="8">
        <v>44906</v>
      </c>
      <c r="B140" s="1" t="s">
        <v>17</v>
      </c>
      <c r="C140" s="1">
        <v>10</v>
      </c>
      <c r="D140" s="13" t="s">
        <v>184</v>
      </c>
      <c r="E140" s="13" t="s">
        <v>186</v>
      </c>
      <c r="F140" s="1" t="str">
        <f>VLOOKUP(B:B,MasterData!$A$1:$L$76,2,FALSE)</f>
        <v>Gaming Console</v>
      </c>
      <c r="G140" s="1" t="str">
        <f>VLOOKUP(B:B,MasterData!$A$1:$L$76,3,FALSE)</f>
        <v>Electronics</v>
      </c>
      <c r="H140" s="4">
        <f>VLOOKUP(B:B,MasterData!$A$1:$L$76,4,FALSE)</f>
        <v>299.99</v>
      </c>
      <c r="I140" s="4">
        <f>VLOOKUP(B:B,MasterData!$A$1:$L$76,5,FALSE)</f>
        <v>359.988</v>
      </c>
      <c r="J140" s="4">
        <f t="shared" si="21"/>
        <v>59.99799999999999</v>
      </c>
      <c r="K140" s="10">
        <v>0</v>
      </c>
      <c r="L140" s="6">
        <f t="shared" si="22"/>
        <v>2999.9</v>
      </c>
      <c r="M140" s="6">
        <f t="shared" si="20"/>
        <v>3599.88</v>
      </c>
      <c r="N140" s="1">
        <f t="shared" si="23"/>
        <v>11</v>
      </c>
      <c r="O140" s="1" t="str">
        <f t="shared" si="24"/>
        <v>Dec</v>
      </c>
      <c r="P140" s="1">
        <f t="shared" si="25"/>
        <v>2022</v>
      </c>
    </row>
    <row r="141" spans="1:16" x14ac:dyDescent="0.2">
      <c r="A141" s="8">
        <v>44321</v>
      </c>
      <c r="B141" s="1" t="s">
        <v>18</v>
      </c>
      <c r="C141" s="1">
        <v>13</v>
      </c>
      <c r="D141" s="13" t="s">
        <v>185</v>
      </c>
      <c r="E141" s="13" t="s">
        <v>186</v>
      </c>
      <c r="F141" s="1" t="str">
        <f>VLOOKUP(B:B,MasterData!$A$1:$L$76,2,FALSE)</f>
        <v>Desk Chair</v>
      </c>
      <c r="G141" s="1" t="str">
        <f>VLOOKUP(B:B,MasterData!$A$1:$L$76,3,FALSE)</f>
        <v>Office Furniture</v>
      </c>
      <c r="H141" s="4">
        <f>VLOOKUP(B:B,MasterData!$A$1:$L$76,4,FALSE)</f>
        <v>129.99</v>
      </c>
      <c r="I141" s="4">
        <f>VLOOKUP(B:B,MasterData!$A$1:$L$76,5,FALSE)</f>
        <v>155.988</v>
      </c>
      <c r="J141" s="4">
        <f t="shared" si="21"/>
        <v>25.99799999999999</v>
      </c>
      <c r="K141" s="10">
        <v>0</v>
      </c>
      <c r="L141" s="6">
        <f t="shared" si="22"/>
        <v>1689.8700000000001</v>
      </c>
      <c r="M141" s="6">
        <f t="shared" si="20"/>
        <v>2027.8440000000001</v>
      </c>
      <c r="N141" s="1">
        <f t="shared" si="23"/>
        <v>5</v>
      </c>
      <c r="O141" s="1" t="str">
        <f t="shared" si="24"/>
        <v>May</v>
      </c>
      <c r="P141" s="1">
        <f t="shared" si="25"/>
        <v>2021</v>
      </c>
    </row>
    <row r="142" spans="1:16" x14ac:dyDescent="0.2">
      <c r="A142" s="8">
        <v>44378</v>
      </c>
      <c r="B142" s="1" t="s">
        <v>18</v>
      </c>
      <c r="C142" s="1">
        <v>11</v>
      </c>
      <c r="D142" s="13" t="s">
        <v>185</v>
      </c>
      <c r="E142" s="13" t="s">
        <v>186</v>
      </c>
      <c r="F142" s="1" t="str">
        <f>VLOOKUP(B:B,MasterData!$A$1:$L$76,2,FALSE)</f>
        <v>Desk Chair</v>
      </c>
      <c r="G142" s="1" t="str">
        <f>VLOOKUP(B:B,MasterData!$A$1:$L$76,3,FALSE)</f>
        <v>Office Furniture</v>
      </c>
      <c r="H142" s="4">
        <f>VLOOKUP(B:B,MasterData!$A$1:$L$76,4,FALSE)</f>
        <v>129.99</v>
      </c>
      <c r="I142" s="4">
        <f>VLOOKUP(B:B,MasterData!$A$1:$L$76,5,FALSE)</f>
        <v>155.988</v>
      </c>
      <c r="J142" s="4">
        <f t="shared" si="21"/>
        <v>25.99799999999999</v>
      </c>
      <c r="K142" s="10">
        <v>0</v>
      </c>
      <c r="L142" s="6">
        <f t="shared" si="22"/>
        <v>1429.89</v>
      </c>
      <c r="M142" s="6">
        <f t="shared" si="20"/>
        <v>1715.8679999999999</v>
      </c>
      <c r="N142" s="1">
        <f t="shared" si="23"/>
        <v>1</v>
      </c>
      <c r="O142" s="1" t="str">
        <f t="shared" si="24"/>
        <v>Jul</v>
      </c>
      <c r="P142" s="1">
        <f t="shared" si="25"/>
        <v>2021</v>
      </c>
    </row>
    <row r="143" spans="1:16" x14ac:dyDescent="0.2">
      <c r="A143" s="8">
        <v>44469</v>
      </c>
      <c r="B143" s="1" t="s">
        <v>18</v>
      </c>
      <c r="C143" s="1">
        <v>5</v>
      </c>
      <c r="D143" s="13" t="s">
        <v>184</v>
      </c>
      <c r="E143" s="13" t="s">
        <v>184</v>
      </c>
      <c r="F143" s="1" t="str">
        <f>VLOOKUP(B:B,MasterData!$A$1:$L$76,2,FALSE)</f>
        <v>Desk Chair</v>
      </c>
      <c r="G143" s="1" t="str">
        <f>VLOOKUP(B:B,MasterData!$A$1:$L$76,3,FALSE)</f>
        <v>Office Furniture</v>
      </c>
      <c r="H143" s="4">
        <f>VLOOKUP(B:B,MasterData!$A$1:$L$76,4,FALSE)</f>
        <v>129.99</v>
      </c>
      <c r="I143" s="4">
        <f>VLOOKUP(B:B,MasterData!$A$1:$L$76,5,FALSE)</f>
        <v>155.988</v>
      </c>
      <c r="J143" s="4">
        <f t="shared" si="21"/>
        <v>25.99799999999999</v>
      </c>
      <c r="K143" s="10">
        <v>0</v>
      </c>
      <c r="L143" s="6">
        <f t="shared" si="22"/>
        <v>649.95000000000005</v>
      </c>
      <c r="M143" s="6">
        <f t="shared" si="20"/>
        <v>779.94</v>
      </c>
      <c r="N143" s="1">
        <f t="shared" si="23"/>
        <v>30</v>
      </c>
      <c r="O143" s="1" t="str">
        <f t="shared" si="24"/>
        <v>Sep</v>
      </c>
      <c r="P143" s="1">
        <f t="shared" si="25"/>
        <v>2021</v>
      </c>
    </row>
    <row r="144" spans="1:16" x14ac:dyDescent="0.2">
      <c r="A144" s="8">
        <v>44472</v>
      </c>
      <c r="B144" s="1" t="s">
        <v>18</v>
      </c>
      <c r="C144" s="1">
        <v>9</v>
      </c>
      <c r="D144" s="13" t="s">
        <v>185</v>
      </c>
      <c r="E144" s="13" t="s">
        <v>184</v>
      </c>
      <c r="F144" s="1" t="str">
        <f>VLOOKUP(B:B,MasterData!$A$1:$L$76,2,FALSE)</f>
        <v>Desk Chair</v>
      </c>
      <c r="G144" s="1" t="str">
        <f>VLOOKUP(B:B,MasterData!$A$1:$L$76,3,FALSE)</f>
        <v>Office Furniture</v>
      </c>
      <c r="H144" s="4">
        <f>VLOOKUP(B:B,MasterData!$A$1:$L$76,4,FALSE)</f>
        <v>129.99</v>
      </c>
      <c r="I144" s="4">
        <f>VLOOKUP(B:B,MasterData!$A$1:$L$76,5,FALSE)</f>
        <v>155.988</v>
      </c>
      <c r="J144" s="4">
        <f t="shared" si="21"/>
        <v>25.99799999999999</v>
      </c>
      <c r="K144" s="10">
        <v>0</v>
      </c>
      <c r="L144" s="6">
        <f t="shared" si="22"/>
        <v>1169.9100000000001</v>
      </c>
      <c r="M144" s="6">
        <f t="shared" si="20"/>
        <v>1403.8920000000001</v>
      </c>
      <c r="N144" s="1">
        <f t="shared" si="23"/>
        <v>3</v>
      </c>
      <c r="O144" s="1" t="str">
        <f t="shared" si="24"/>
        <v>Oct</v>
      </c>
      <c r="P144" s="1">
        <f t="shared" si="25"/>
        <v>2021</v>
      </c>
    </row>
    <row r="145" spans="1:16" x14ac:dyDescent="0.2">
      <c r="A145" s="8">
        <v>44521</v>
      </c>
      <c r="B145" s="1" t="s">
        <v>18</v>
      </c>
      <c r="C145" s="1">
        <v>1</v>
      </c>
      <c r="D145" s="13" t="s">
        <v>184</v>
      </c>
      <c r="E145" s="13" t="s">
        <v>186</v>
      </c>
      <c r="F145" s="1" t="str">
        <f>VLOOKUP(B:B,MasterData!$A$1:$L$76,2,FALSE)</f>
        <v>Desk Chair</v>
      </c>
      <c r="G145" s="1" t="str">
        <f>VLOOKUP(B:B,MasterData!$A$1:$L$76,3,FALSE)</f>
        <v>Office Furniture</v>
      </c>
      <c r="H145" s="4">
        <f>VLOOKUP(B:B,MasterData!$A$1:$L$76,4,FALSE)</f>
        <v>129.99</v>
      </c>
      <c r="I145" s="4">
        <f>VLOOKUP(B:B,MasterData!$A$1:$L$76,5,FALSE)</f>
        <v>155.988</v>
      </c>
      <c r="J145" s="4">
        <f t="shared" si="21"/>
        <v>25.99799999999999</v>
      </c>
      <c r="K145" s="10">
        <v>0</v>
      </c>
      <c r="L145" s="6">
        <f t="shared" si="22"/>
        <v>129.99</v>
      </c>
      <c r="M145" s="6">
        <f t="shared" si="20"/>
        <v>155.988</v>
      </c>
      <c r="N145" s="1">
        <f t="shared" si="23"/>
        <v>21</v>
      </c>
      <c r="O145" s="1" t="str">
        <f t="shared" si="24"/>
        <v>Nov</v>
      </c>
      <c r="P145" s="1">
        <f t="shared" si="25"/>
        <v>2021</v>
      </c>
    </row>
    <row r="146" spans="1:16" x14ac:dyDescent="0.2">
      <c r="A146" s="8">
        <v>44578</v>
      </c>
      <c r="B146" s="1" t="s">
        <v>18</v>
      </c>
      <c r="C146" s="1">
        <v>4</v>
      </c>
      <c r="D146" s="13" t="s">
        <v>184</v>
      </c>
      <c r="E146" s="13" t="s">
        <v>184</v>
      </c>
      <c r="F146" s="1" t="str">
        <f>VLOOKUP(B:B,MasterData!$A$1:$L$76,2,FALSE)</f>
        <v>Desk Chair</v>
      </c>
      <c r="G146" s="1" t="str">
        <f>VLOOKUP(B:B,MasterData!$A$1:$L$76,3,FALSE)</f>
        <v>Office Furniture</v>
      </c>
      <c r="H146" s="4">
        <f>VLOOKUP(B:B,MasterData!$A$1:$L$76,4,FALSE)</f>
        <v>129.99</v>
      </c>
      <c r="I146" s="4">
        <f>VLOOKUP(B:B,MasterData!$A$1:$L$76,5,FALSE)</f>
        <v>155.988</v>
      </c>
      <c r="J146" s="4">
        <f t="shared" si="21"/>
        <v>25.99799999999999</v>
      </c>
      <c r="K146" s="10">
        <v>0</v>
      </c>
      <c r="L146" s="6">
        <f t="shared" si="22"/>
        <v>519.96</v>
      </c>
      <c r="M146" s="6">
        <f t="shared" si="20"/>
        <v>623.952</v>
      </c>
      <c r="N146" s="1">
        <f t="shared" si="23"/>
        <v>17</v>
      </c>
      <c r="O146" s="1" t="str">
        <f t="shared" si="24"/>
        <v>Jan</v>
      </c>
      <c r="P146" s="1">
        <f t="shared" si="25"/>
        <v>2022</v>
      </c>
    </row>
    <row r="147" spans="1:16" x14ac:dyDescent="0.2">
      <c r="A147" s="8">
        <v>44583</v>
      </c>
      <c r="B147" s="1" t="s">
        <v>18</v>
      </c>
      <c r="C147" s="1">
        <v>6</v>
      </c>
      <c r="D147" s="13" t="s">
        <v>184</v>
      </c>
      <c r="E147" s="13" t="s">
        <v>186</v>
      </c>
      <c r="F147" s="1" t="str">
        <f>VLOOKUP(B:B,MasterData!$A$1:$L$76,2,FALSE)</f>
        <v>Desk Chair</v>
      </c>
      <c r="G147" s="1" t="str">
        <f>VLOOKUP(B:B,MasterData!$A$1:$L$76,3,FALSE)</f>
        <v>Office Furniture</v>
      </c>
      <c r="H147" s="4">
        <f>VLOOKUP(B:B,MasterData!$A$1:$L$76,4,FALSE)</f>
        <v>129.99</v>
      </c>
      <c r="I147" s="4">
        <f>VLOOKUP(B:B,MasterData!$A$1:$L$76,5,FALSE)</f>
        <v>155.988</v>
      </c>
      <c r="J147" s="4">
        <f t="shared" si="21"/>
        <v>25.99799999999999</v>
      </c>
      <c r="K147" s="10">
        <v>0</v>
      </c>
      <c r="L147" s="6">
        <f t="shared" si="22"/>
        <v>779.94</v>
      </c>
      <c r="M147" s="6">
        <f t="shared" si="20"/>
        <v>935.928</v>
      </c>
      <c r="N147" s="1">
        <f t="shared" si="23"/>
        <v>22</v>
      </c>
      <c r="O147" s="1" t="str">
        <f t="shared" si="24"/>
        <v>Jan</v>
      </c>
      <c r="P147" s="1">
        <f t="shared" si="25"/>
        <v>2022</v>
      </c>
    </row>
    <row r="148" spans="1:16" x14ac:dyDescent="0.2">
      <c r="A148" s="8">
        <v>44597</v>
      </c>
      <c r="B148" s="1" t="s">
        <v>18</v>
      </c>
      <c r="C148" s="1">
        <v>6</v>
      </c>
      <c r="D148" s="13" t="s">
        <v>185</v>
      </c>
      <c r="E148" s="13" t="s">
        <v>186</v>
      </c>
      <c r="F148" s="1" t="str">
        <f>VLOOKUP(B:B,MasterData!$A$1:$L$76,2,FALSE)</f>
        <v>Desk Chair</v>
      </c>
      <c r="G148" s="1" t="str">
        <f>VLOOKUP(B:B,MasterData!$A$1:$L$76,3,FALSE)</f>
        <v>Office Furniture</v>
      </c>
      <c r="H148" s="4">
        <f>VLOOKUP(B:B,MasterData!$A$1:$L$76,4,FALSE)</f>
        <v>129.99</v>
      </c>
      <c r="I148" s="4">
        <f>VLOOKUP(B:B,MasterData!$A$1:$L$76,5,FALSE)</f>
        <v>155.988</v>
      </c>
      <c r="J148" s="4">
        <f t="shared" si="21"/>
        <v>25.99799999999999</v>
      </c>
      <c r="K148" s="10">
        <v>0</v>
      </c>
      <c r="L148" s="6">
        <f t="shared" si="22"/>
        <v>779.94</v>
      </c>
      <c r="M148" s="6">
        <f t="shared" si="20"/>
        <v>935.928</v>
      </c>
      <c r="N148" s="1">
        <f t="shared" si="23"/>
        <v>5</v>
      </c>
      <c r="O148" s="1" t="str">
        <f t="shared" si="24"/>
        <v>Feb</v>
      </c>
      <c r="P148" s="1">
        <f t="shared" si="25"/>
        <v>2022</v>
      </c>
    </row>
    <row r="149" spans="1:16" x14ac:dyDescent="0.2">
      <c r="A149" s="8">
        <v>44681</v>
      </c>
      <c r="B149" s="1" t="s">
        <v>18</v>
      </c>
      <c r="C149" s="1">
        <v>13</v>
      </c>
      <c r="D149" s="13" t="s">
        <v>184</v>
      </c>
      <c r="E149" s="13" t="s">
        <v>184</v>
      </c>
      <c r="F149" s="1" t="str">
        <f>VLOOKUP(B:B,MasterData!$A$1:$L$76,2,FALSE)</f>
        <v>Desk Chair</v>
      </c>
      <c r="G149" s="1" t="str">
        <f>VLOOKUP(B:B,MasterData!$A$1:$L$76,3,FALSE)</f>
        <v>Office Furniture</v>
      </c>
      <c r="H149" s="4">
        <f>VLOOKUP(B:B,MasterData!$A$1:$L$76,4,FALSE)</f>
        <v>129.99</v>
      </c>
      <c r="I149" s="4">
        <f>VLOOKUP(B:B,MasterData!$A$1:$L$76,5,FALSE)</f>
        <v>155.988</v>
      </c>
      <c r="J149" s="4">
        <f t="shared" si="21"/>
        <v>25.99799999999999</v>
      </c>
      <c r="K149" s="10">
        <v>0</v>
      </c>
      <c r="L149" s="6">
        <f t="shared" si="22"/>
        <v>1689.8700000000001</v>
      </c>
      <c r="M149" s="6">
        <f t="shared" si="20"/>
        <v>2027.8440000000001</v>
      </c>
      <c r="N149" s="1">
        <f t="shared" si="23"/>
        <v>30</v>
      </c>
      <c r="O149" s="1" t="str">
        <f t="shared" si="24"/>
        <v>Apr</v>
      </c>
      <c r="P149" s="1">
        <f t="shared" si="25"/>
        <v>2022</v>
      </c>
    </row>
    <row r="150" spans="1:16" x14ac:dyDescent="0.2">
      <c r="A150" s="8">
        <v>44907</v>
      </c>
      <c r="B150" s="1" t="s">
        <v>18</v>
      </c>
      <c r="C150" s="1">
        <v>9</v>
      </c>
      <c r="D150" s="13" t="s">
        <v>183</v>
      </c>
      <c r="E150" s="13" t="s">
        <v>186</v>
      </c>
      <c r="F150" s="1" t="str">
        <f>VLOOKUP(B:B,MasterData!$A$1:$L$76,2,FALSE)</f>
        <v>Desk Chair</v>
      </c>
      <c r="G150" s="1" t="str">
        <f>VLOOKUP(B:B,MasterData!$A$1:$L$76,3,FALSE)</f>
        <v>Office Furniture</v>
      </c>
      <c r="H150" s="4">
        <f>VLOOKUP(B:B,MasterData!$A$1:$L$76,4,FALSE)</f>
        <v>129.99</v>
      </c>
      <c r="I150" s="4">
        <f>VLOOKUP(B:B,MasterData!$A$1:$L$76,5,FALSE)</f>
        <v>155.988</v>
      </c>
      <c r="J150" s="4">
        <f t="shared" si="21"/>
        <v>25.99799999999999</v>
      </c>
      <c r="K150" s="10">
        <v>0</v>
      </c>
      <c r="L150" s="6">
        <f t="shared" si="22"/>
        <v>1169.9100000000001</v>
      </c>
      <c r="M150" s="6">
        <f t="shared" si="20"/>
        <v>1403.8920000000001</v>
      </c>
      <c r="N150" s="1">
        <f t="shared" si="23"/>
        <v>12</v>
      </c>
      <c r="O150" s="1" t="str">
        <f t="shared" si="24"/>
        <v>Dec</v>
      </c>
      <c r="P150" s="1">
        <f t="shared" si="25"/>
        <v>2022</v>
      </c>
    </row>
    <row r="151" spans="1:16" x14ac:dyDescent="0.2">
      <c r="A151" s="8">
        <v>44247</v>
      </c>
      <c r="B151" s="1" t="s">
        <v>19</v>
      </c>
      <c r="C151" s="1">
        <v>11</v>
      </c>
      <c r="D151" s="13" t="s">
        <v>184</v>
      </c>
      <c r="E151" s="13" t="s">
        <v>186</v>
      </c>
      <c r="F151" s="1" t="str">
        <f>VLOOKUP(B:B,MasterData!$A$1:$L$76,2,FALSE)</f>
        <v>Office Desk</v>
      </c>
      <c r="G151" s="1" t="str">
        <f>VLOOKUP(B:B,MasterData!$A$1:$L$76,3,FALSE)</f>
        <v>Office Furniture</v>
      </c>
      <c r="H151" s="4">
        <f>VLOOKUP(B:B,MasterData!$A$1:$L$76,4,FALSE)</f>
        <v>249.99</v>
      </c>
      <c r="I151" s="4">
        <f>VLOOKUP(B:B,MasterData!$A$1:$L$76,5,FALSE)</f>
        <v>299.988</v>
      </c>
      <c r="J151" s="4">
        <f t="shared" si="21"/>
        <v>49.99799999999999</v>
      </c>
      <c r="K151" s="10">
        <v>0</v>
      </c>
      <c r="L151" s="6">
        <f t="shared" si="22"/>
        <v>2749.8900000000003</v>
      </c>
      <c r="M151" s="6">
        <f t="shared" si="20"/>
        <v>3299.8679999999999</v>
      </c>
      <c r="N151" s="1">
        <f t="shared" si="23"/>
        <v>20</v>
      </c>
      <c r="O151" s="1" t="str">
        <f t="shared" si="24"/>
        <v>Feb</v>
      </c>
      <c r="P151" s="1">
        <f t="shared" si="25"/>
        <v>2021</v>
      </c>
    </row>
    <row r="152" spans="1:16" x14ac:dyDescent="0.2">
      <c r="A152" s="8">
        <v>44320</v>
      </c>
      <c r="B152" s="1" t="s">
        <v>19</v>
      </c>
      <c r="C152" s="1">
        <v>4</v>
      </c>
      <c r="D152" s="13" t="s">
        <v>185</v>
      </c>
      <c r="E152" s="13" t="s">
        <v>186</v>
      </c>
      <c r="F152" s="1" t="str">
        <f>VLOOKUP(B:B,MasterData!$A$1:$L$76,2,FALSE)</f>
        <v>Office Desk</v>
      </c>
      <c r="G152" s="1" t="str">
        <f>VLOOKUP(B:B,MasterData!$A$1:$L$76,3,FALSE)</f>
        <v>Office Furniture</v>
      </c>
      <c r="H152" s="4">
        <f>VLOOKUP(B:B,MasterData!$A$1:$L$76,4,FALSE)</f>
        <v>249.99</v>
      </c>
      <c r="I152" s="4">
        <f>VLOOKUP(B:B,MasterData!$A$1:$L$76,5,FALSE)</f>
        <v>299.988</v>
      </c>
      <c r="J152" s="4">
        <f t="shared" si="21"/>
        <v>49.99799999999999</v>
      </c>
      <c r="K152" s="10">
        <v>0</v>
      </c>
      <c r="L152" s="6">
        <f t="shared" si="22"/>
        <v>999.96</v>
      </c>
      <c r="M152" s="6">
        <f t="shared" si="20"/>
        <v>1199.952</v>
      </c>
      <c r="N152" s="1">
        <f t="shared" si="23"/>
        <v>4</v>
      </c>
      <c r="O152" s="1" t="str">
        <f t="shared" si="24"/>
        <v>May</v>
      </c>
      <c r="P152" s="1">
        <f t="shared" si="25"/>
        <v>2021</v>
      </c>
    </row>
    <row r="153" spans="1:16" x14ac:dyDescent="0.2">
      <c r="A153" s="8">
        <v>44363</v>
      </c>
      <c r="B153" s="1" t="s">
        <v>19</v>
      </c>
      <c r="C153" s="1">
        <v>11</v>
      </c>
      <c r="D153" s="13" t="s">
        <v>185</v>
      </c>
      <c r="E153" s="13" t="s">
        <v>186</v>
      </c>
      <c r="F153" s="1" t="str">
        <f>VLOOKUP(B:B,MasterData!$A$1:$L$76,2,FALSE)</f>
        <v>Office Desk</v>
      </c>
      <c r="G153" s="1" t="str">
        <f>VLOOKUP(B:B,MasterData!$A$1:$L$76,3,FALSE)</f>
        <v>Office Furniture</v>
      </c>
      <c r="H153" s="4">
        <f>VLOOKUP(B:B,MasterData!$A$1:$L$76,4,FALSE)</f>
        <v>249.99</v>
      </c>
      <c r="I153" s="4">
        <f>VLOOKUP(B:B,MasterData!$A$1:$L$76,5,FALSE)</f>
        <v>299.988</v>
      </c>
      <c r="J153" s="4">
        <f t="shared" si="21"/>
        <v>49.99799999999999</v>
      </c>
      <c r="K153" s="10">
        <v>0</v>
      </c>
      <c r="L153" s="6">
        <f t="shared" si="22"/>
        <v>2749.8900000000003</v>
      </c>
      <c r="M153" s="6">
        <f t="shared" si="20"/>
        <v>3299.8679999999999</v>
      </c>
      <c r="N153" s="1">
        <f t="shared" si="23"/>
        <v>16</v>
      </c>
      <c r="O153" s="1" t="str">
        <f t="shared" si="24"/>
        <v>Jun</v>
      </c>
      <c r="P153" s="1">
        <f t="shared" si="25"/>
        <v>2021</v>
      </c>
    </row>
    <row r="154" spans="1:16" x14ac:dyDescent="0.2">
      <c r="A154" s="8">
        <v>44563</v>
      </c>
      <c r="B154" s="1" t="s">
        <v>19</v>
      </c>
      <c r="C154" s="1">
        <v>1</v>
      </c>
      <c r="D154" s="13" t="s">
        <v>185</v>
      </c>
      <c r="E154" s="13" t="s">
        <v>186</v>
      </c>
      <c r="F154" s="1" t="str">
        <f>VLOOKUP(B:B,MasterData!$A$1:$L$76,2,FALSE)</f>
        <v>Office Desk</v>
      </c>
      <c r="G154" s="1" t="str">
        <f>VLOOKUP(B:B,MasterData!$A$1:$L$76,3,FALSE)</f>
        <v>Office Furniture</v>
      </c>
      <c r="H154" s="4">
        <f>VLOOKUP(B:B,MasterData!$A$1:$L$76,4,FALSE)</f>
        <v>249.99</v>
      </c>
      <c r="I154" s="4">
        <f>VLOOKUP(B:B,MasterData!$A$1:$L$76,5,FALSE)</f>
        <v>299.988</v>
      </c>
      <c r="J154" s="4">
        <f t="shared" si="21"/>
        <v>49.99799999999999</v>
      </c>
      <c r="K154" s="10">
        <v>0</v>
      </c>
      <c r="L154" s="6">
        <f t="shared" si="22"/>
        <v>249.99</v>
      </c>
      <c r="M154" s="6">
        <f t="shared" si="20"/>
        <v>299.988</v>
      </c>
      <c r="N154" s="1">
        <f t="shared" si="23"/>
        <v>2</v>
      </c>
      <c r="O154" s="1" t="str">
        <f t="shared" si="24"/>
        <v>Jan</v>
      </c>
      <c r="P154" s="1">
        <f t="shared" si="25"/>
        <v>2022</v>
      </c>
    </row>
    <row r="155" spans="1:16" x14ac:dyDescent="0.2">
      <c r="A155" s="8">
        <v>44688</v>
      </c>
      <c r="B155" s="1" t="s">
        <v>19</v>
      </c>
      <c r="C155" s="1">
        <v>1</v>
      </c>
      <c r="D155" s="13" t="s">
        <v>184</v>
      </c>
      <c r="E155" s="13" t="s">
        <v>184</v>
      </c>
      <c r="F155" s="1" t="str">
        <f>VLOOKUP(B:B,MasterData!$A$1:$L$76,2,FALSE)</f>
        <v>Office Desk</v>
      </c>
      <c r="G155" s="1" t="str">
        <f>VLOOKUP(B:B,MasterData!$A$1:$L$76,3,FALSE)</f>
        <v>Office Furniture</v>
      </c>
      <c r="H155" s="4">
        <f>VLOOKUP(B:B,MasterData!$A$1:$L$76,4,FALSE)</f>
        <v>249.99</v>
      </c>
      <c r="I155" s="4">
        <f>VLOOKUP(B:B,MasterData!$A$1:$L$76,5,FALSE)</f>
        <v>299.988</v>
      </c>
      <c r="J155" s="4">
        <f t="shared" si="21"/>
        <v>49.99799999999999</v>
      </c>
      <c r="K155" s="10">
        <v>0</v>
      </c>
      <c r="L155" s="6">
        <f t="shared" si="22"/>
        <v>249.99</v>
      </c>
      <c r="M155" s="6">
        <f t="shared" si="20"/>
        <v>299.988</v>
      </c>
      <c r="N155" s="1">
        <f t="shared" si="23"/>
        <v>7</v>
      </c>
      <c r="O155" s="1" t="str">
        <f t="shared" si="24"/>
        <v>May</v>
      </c>
      <c r="P155" s="1">
        <f t="shared" si="25"/>
        <v>2022</v>
      </c>
    </row>
    <row r="156" spans="1:16" x14ac:dyDescent="0.2">
      <c r="A156" s="8">
        <v>44706</v>
      </c>
      <c r="B156" s="1" t="s">
        <v>19</v>
      </c>
      <c r="C156" s="1">
        <v>7</v>
      </c>
      <c r="D156" s="13" t="s">
        <v>184</v>
      </c>
      <c r="E156" s="13" t="s">
        <v>184</v>
      </c>
      <c r="F156" s="1" t="str">
        <f>VLOOKUP(B:B,MasterData!$A$1:$L$76,2,FALSE)</f>
        <v>Office Desk</v>
      </c>
      <c r="G156" s="1" t="str">
        <f>VLOOKUP(B:B,MasterData!$A$1:$L$76,3,FALSE)</f>
        <v>Office Furniture</v>
      </c>
      <c r="H156" s="4">
        <f>VLOOKUP(B:B,MasterData!$A$1:$L$76,4,FALSE)</f>
        <v>249.99</v>
      </c>
      <c r="I156" s="4">
        <f>VLOOKUP(B:B,MasterData!$A$1:$L$76,5,FALSE)</f>
        <v>299.988</v>
      </c>
      <c r="J156" s="4">
        <f t="shared" si="21"/>
        <v>49.99799999999999</v>
      </c>
      <c r="K156" s="10">
        <v>0</v>
      </c>
      <c r="L156" s="6">
        <f t="shared" si="22"/>
        <v>1749.93</v>
      </c>
      <c r="M156" s="6">
        <f t="shared" si="20"/>
        <v>2099.9160000000002</v>
      </c>
      <c r="N156" s="1">
        <f t="shared" si="23"/>
        <v>25</v>
      </c>
      <c r="O156" s="1" t="str">
        <f t="shared" si="24"/>
        <v>May</v>
      </c>
      <c r="P156" s="1">
        <f t="shared" si="25"/>
        <v>2022</v>
      </c>
    </row>
    <row r="157" spans="1:16" x14ac:dyDescent="0.2">
      <c r="A157" s="8">
        <v>44748</v>
      </c>
      <c r="B157" s="1" t="s">
        <v>19</v>
      </c>
      <c r="C157" s="1">
        <v>2</v>
      </c>
      <c r="D157" s="13" t="s">
        <v>185</v>
      </c>
      <c r="E157" s="13" t="s">
        <v>186</v>
      </c>
      <c r="F157" s="1" t="str">
        <f>VLOOKUP(B:B,MasterData!$A$1:$L$76,2,FALSE)</f>
        <v>Office Desk</v>
      </c>
      <c r="G157" s="1" t="str">
        <f>VLOOKUP(B:B,MasterData!$A$1:$L$76,3,FALSE)</f>
        <v>Office Furniture</v>
      </c>
      <c r="H157" s="4">
        <f>VLOOKUP(B:B,MasterData!$A$1:$L$76,4,FALSE)</f>
        <v>249.99</v>
      </c>
      <c r="I157" s="4">
        <f>VLOOKUP(B:B,MasterData!$A$1:$L$76,5,FALSE)</f>
        <v>299.988</v>
      </c>
      <c r="J157" s="4">
        <f t="shared" si="21"/>
        <v>49.99799999999999</v>
      </c>
      <c r="K157" s="10">
        <v>0</v>
      </c>
      <c r="L157" s="6">
        <f t="shared" si="22"/>
        <v>499.98</v>
      </c>
      <c r="M157" s="6">
        <f t="shared" si="20"/>
        <v>599.976</v>
      </c>
      <c r="N157" s="1">
        <f t="shared" si="23"/>
        <v>6</v>
      </c>
      <c r="O157" s="1" t="str">
        <f t="shared" si="24"/>
        <v>Jul</v>
      </c>
      <c r="P157" s="1">
        <f t="shared" si="25"/>
        <v>2022</v>
      </c>
    </row>
    <row r="158" spans="1:16" x14ac:dyDescent="0.2">
      <c r="A158" s="8">
        <v>44791</v>
      </c>
      <c r="B158" s="1" t="s">
        <v>19</v>
      </c>
      <c r="C158" s="1">
        <v>8</v>
      </c>
      <c r="D158" s="13" t="s">
        <v>184</v>
      </c>
      <c r="E158" s="13" t="s">
        <v>184</v>
      </c>
      <c r="F158" s="1" t="str">
        <f>VLOOKUP(B:B,MasterData!$A$1:$L$76,2,FALSE)</f>
        <v>Office Desk</v>
      </c>
      <c r="G158" s="1" t="str">
        <f>VLOOKUP(B:B,MasterData!$A$1:$L$76,3,FALSE)</f>
        <v>Office Furniture</v>
      </c>
      <c r="H158" s="4">
        <f>VLOOKUP(B:B,MasterData!$A$1:$L$76,4,FALSE)</f>
        <v>249.99</v>
      </c>
      <c r="I158" s="4">
        <f>VLOOKUP(B:B,MasterData!$A$1:$L$76,5,FALSE)</f>
        <v>299.988</v>
      </c>
      <c r="J158" s="4">
        <f t="shared" si="21"/>
        <v>49.99799999999999</v>
      </c>
      <c r="K158" s="10">
        <v>0</v>
      </c>
      <c r="L158" s="6">
        <f t="shared" si="22"/>
        <v>1999.92</v>
      </c>
      <c r="M158" s="6">
        <f t="shared" si="20"/>
        <v>2399.904</v>
      </c>
      <c r="N158" s="1">
        <f t="shared" si="23"/>
        <v>18</v>
      </c>
      <c r="O158" s="1" t="str">
        <f t="shared" si="24"/>
        <v>Aug</v>
      </c>
      <c r="P158" s="1">
        <f t="shared" si="25"/>
        <v>2022</v>
      </c>
    </row>
    <row r="159" spans="1:16" x14ac:dyDescent="0.2">
      <c r="A159" s="8">
        <v>44808</v>
      </c>
      <c r="B159" s="1" t="s">
        <v>19</v>
      </c>
      <c r="C159" s="1">
        <v>1</v>
      </c>
      <c r="D159" s="13" t="s">
        <v>185</v>
      </c>
      <c r="E159" s="13" t="s">
        <v>186</v>
      </c>
      <c r="F159" s="1" t="str">
        <f>VLOOKUP(B:B,MasterData!$A$1:$L$76,2,FALSE)</f>
        <v>Office Desk</v>
      </c>
      <c r="G159" s="1" t="str">
        <f>VLOOKUP(B:B,MasterData!$A$1:$L$76,3,FALSE)</f>
        <v>Office Furniture</v>
      </c>
      <c r="H159" s="4">
        <f>VLOOKUP(B:B,MasterData!$A$1:$L$76,4,FALSE)</f>
        <v>249.99</v>
      </c>
      <c r="I159" s="4">
        <f>VLOOKUP(B:B,MasterData!$A$1:$L$76,5,FALSE)</f>
        <v>299.988</v>
      </c>
      <c r="J159" s="4">
        <f t="shared" si="21"/>
        <v>49.99799999999999</v>
      </c>
      <c r="K159" s="10">
        <v>0</v>
      </c>
      <c r="L159" s="6">
        <f t="shared" si="22"/>
        <v>249.99</v>
      </c>
      <c r="M159" s="6">
        <f t="shared" si="20"/>
        <v>299.988</v>
      </c>
      <c r="N159" s="1">
        <f t="shared" si="23"/>
        <v>4</v>
      </c>
      <c r="O159" s="1" t="str">
        <f t="shared" si="24"/>
        <v>Sep</v>
      </c>
      <c r="P159" s="1">
        <f t="shared" si="25"/>
        <v>2022</v>
      </c>
    </row>
    <row r="160" spans="1:16" x14ac:dyDescent="0.2">
      <c r="A160" s="8">
        <v>44850</v>
      </c>
      <c r="B160" s="1" t="s">
        <v>19</v>
      </c>
      <c r="C160" s="1">
        <v>3</v>
      </c>
      <c r="D160" s="13" t="s">
        <v>184</v>
      </c>
      <c r="E160" s="13" t="s">
        <v>184</v>
      </c>
      <c r="F160" s="1" t="str">
        <f>VLOOKUP(B:B,MasterData!$A$1:$L$76,2,FALSE)</f>
        <v>Office Desk</v>
      </c>
      <c r="G160" s="1" t="str">
        <f>VLOOKUP(B:B,MasterData!$A$1:$L$76,3,FALSE)</f>
        <v>Office Furniture</v>
      </c>
      <c r="H160" s="4">
        <f>VLOOKUP(B:B,MasterData!$A$1:$L$76,4,FALSE)</f>
        <v>249.99</v>
      </c>
      <c r="I160" s="4">
        <f>VLOOKUP(B:B,MasterData!$A$1:$L$76,5,FALSE)</f>
        <v>299.988</v>
      </c>
      <c r="J160" s="4">
        <f t="shared" si="21"/>
        <v>49.99799999999999</v>
      </c>
      <c r="K160" s="10">
        <v>0</v>
      </c>
      <c r="L160" s="6">
        <f t="shared" si="22"/>
        <v>749.97</v>
      </c>
      <c r="M160" s="6">
        <f t="shared" si="20"/>
        <v>899.96399999999994</v>
      </c>
      <c r="N160" s="1">
        <f t="shared" si="23"/>
        <v>16</v>
      </c>
      <c r="O160" s="1" t="str">
        <f t="shared" si="24"/>
        <v>Oct</v>
      </c>
      <c r="P160" s="1">
        <f t="shared" si="25"/>
        <v>2022</v>
      </c>
    </row>
    <row r="161" spans="1:16" x14ac:dyDescent="0.2">
      <c r="A161" s="8">
        <v>44867</v>
      </c>
      <c r="B161" s="1" t="s">
        <v>19</v>
      </c>
      <c r="C161" s="1">
        <v>15</v>
      </c>
      <c r="D161" s="13" t="s">
        <v>185</v>
      </c>
      <c r="E161" s="13" t="s">
        <v>186</v>
      </c>
      <c r="F161" s="1" t="str">
        <f>VLOOKUP(B:B,MasterData!$A$1:$L$76,2,FALSE)</f>
        <v>Office Desk</v>
      </c>
      <c r="G161" s="1" t="str">
        <f>VLOOKUP(B:B,MasterData!$A$1:$L$76,3,FALSE)</f>
        <v>Office Furniture</v>
      </c>
      <c r="H161" s="4">
        <f>VLOOKUP(B:B,MasterData!$A$1:$L$76,4,FALSE)</f>
        <v>249.99</v>
      </c>
      <c r="I161" s="4">
        <f>VLOOKUP(B:B,MasterData!$A$1:$L$76,5,FALSE)</f>
        <v>299.988</v>
      </c>
      <c r="J161" s="4">
        <f t="shared" si="21"/>
        <v>49.99799999999999</v>
      </c>
      <c r="K161" s="10">
        <v>0</v>
      </c>
      <c r="L161" s="6">
        <f t="shared" si="22"/>
        <v>3749.8500000000004</v>
      </c>
      <c r="M161" s="6">
        <f t="shared" si="20"/>
        <v>4499.82</v>
      </c>
      <c r="N161" s="1">
        <f t="shared" si="23"/>
        <v>2</v>
      </c>
      <c r="O161" s="1" t="str">
        <f t="shared" si="24"/>
        <v>Nov</v>
      </c>
      <c r="P161" s="1">
        <f t="shared" si="25"/>
        <v>2022</v>
      </c>
    </row>
    <row r="162" spans="1:16" x14ac:dyDescent="0.2">
      <c r="A162" s="8">
        <v>44871</v>
      </c>
      <c r="B162" s="1" t="s">
        <v>19</v>
      </c>
      <c r="C162" s="1">
        <v>13</v>
      </c>
      <c r="D162" s="13" t="s">
        <v>185</v>
      </c>
      <c r="E162" s="13" t="s">
        <v>186</v>
      </c>
      <c r="F162" s="1" t="str">
        <f>VLOOKUP(B:B,MasterData!$A$1:$L$76,2,FALSE)</f>
        <v>Office Desk</v>
      </c>
      <c r="G162" s="1" t="str">
        <f>VLOOKUP(B:B,MasterData!$A$1:$L$76,3,FALSE)</f>
        <v>Office Furniture</v>
      </c>
      <c r="H162" s="4">
        <f>VLOOKUP(B:B,MasterData!$A$1:$L$76,4,FALSE)</f>
        <v>249.99</v>
      </c>
      <c r="I162" s="4">
        <f>VLOOKUP(B:B,MasterData!$A$1:$L$76,5,FALSE)</f>
        <v>299.988</v>
      </c>
      <c r="J162" s="4">
        <f t="shared" si="21"/>
        <v>49.99799999999999</v>
      </c>
      <c r="K162" s="10">
        <v>0</v>
      </c>
      <c r="L162" s="6">
        <f t="shared" si="22"/>
        <v>3249.87</v>
      </c>
      <c r="M162" s="6">
        <f t="shared" si="20"/>
        <v>3899.8440000000001</v>
      </c>
      <c r="N162" s="1">
        <f t="shared" si="23"/>
        <v>6</v>
      </c>
      <c r="O162" s="1" t="str">
        <f t="shared" si="24"/>
        <v>Nov</v>
      </c>
      <c r="P162" s="1">
        <f t="shared" si="25"/>
        <v>2022</v>
      </c>
    </row>
    <row r="163" spans="1:16" x14ac:dyDescent="0.2">
      <c r="A163" s="8">
        <v>44898</v>
      </c>
      <c r="B163" s="1" t="s">
        <v>19</v>
      </c>
      <c r="C163" s="1">
        <v>5</v>
      </c>
      <c r="D163" s="13" t="s">
        <v>183</v>
      </c>
      <c r="E163" s="13" t="s">
        <v>186</v>
      </c>
      <c r="F163" s="1" t="str">
        <f>VLOOKUP(B:B,MasterData!$A$1:$L$76,2,FALSE)</f>
        <v>Office Desk</v>
      </c>
      <c r="G163" s="1" t="str">
        <f>VLOOKUP(B:B,MasterData!$A$1:$L$76,3,FALSE)</f>
        <v>Office Furniture</v>
      </c>
      <c r="H163" s="4">
        <f>VLOOKUP(B:B,MasterData!$A$1:$L$76,4,FALSE)</f>
        <v>249.99</v>
      </c>
      <c r="I163" s="4">
        <f>VLOOKUP(B:B,MasterData!$A$1:$L$76,5,FALSE)</f>
        <v>299.988</v>
      </c>
      <c r="J163" s="4">
        <f t="shared" si="21"/>
        <v>49.99799999999999</v>
      </c>
      <c r="K163" s="10">
        <v>0</v>
      </c>
      <c r="L163" s="6">
        <f t="shared" si="22"/>
        <v>1249.95</v>
      </c>
      <c r="M163" s="6">
        <f t="shared" si="20"/>
        <v>1499.94</v>
      </c>
      <c r="N163" s="1">
        <f t="shared" si="23"/>
        <v>3</v>
      </c>
      <c r="O163" s="1" t="str">
        <f t="shared" si="24"/>
        <v>Dec</v>
      </c>
      <c r="P163" s="1">
        <f t="shared" si="25"/>
        <v>2022</v>
      </c>
    </row>
    <row r="164" spans="1:16" x14ac:dyDescent="0.2">
      <c r="A164" s="8">
        <v>44325</v>
      </c>
      <c r="B164" s="1" t="s">
        <v>20</v>
      </c>
      <c r="C164" s="1">
        <v>8</v>
      </c>
      <c r="D164" s="13" t="s">
        <v>185</v>
      </c>
      <c r="E164" s="13" t="s">
        <v>186</v>
      </c>
      <c r="F164" s="1" t="str">
        <f>VLOOKUP(B:B,MasterData!$A$1:$L$76,2,FALSE)</f>
        <v>Backpack</v>
      </c>
      <c r="G164" s="1" t="str">
        <f>VLOOKUP(B:B,MasterData!$A$1:$L$76,3,FALSE)</f>
        <v>Travel &amp; Luggage</v>
      </c>
      <c r="H164" s="4">
        <f>VLOOKUP(B:B,MasterData!$A$1:$L$76,4,FALSE)</f>
        <v>39.99</v>
      </c>
      <c r="I164" s="4">
        <f>VLOOKUP(B:B,MasterData!$A$1:$L$76,5,FALSE)</f>
        <v>47.988</v>
      </c>
      <c r="J164" s="4">
        <f t="shared" si="21"/>
        <v>7.9979999999999976</v>
      </c>
      <c r="K164" s="10">
        <v>0</v>
      </c>
      <c r="L164" s="6">
        <f t="shared" si="22"/>
        <v>319.92</v>
      </c>
      <c r="M164" s="6">
        <f t="shared" si="20"/>
        <v>383.904</v>
      </c>
      <c r="N164" s="1">
        <f t="shared" si="23"/>
        <v>9</v>
      </c>
      <c r="O164" s="1" t="str">
        <f t="shared" si="24"/>
        <v>May</v>
      </c>
      <c r="P164" s="1">
        <f t="shared" si="25"/>
        <v>2021</v>
      </c>
    </row>
    <row r="165" spans="1:16" x14ac:dyDescent="0.2">
      <c r="A165" s="8">
        <v>44328</v>
      </c>
      <c r="B165" s="1" t="s">
        <v>20</v>
      </c>
      <c r="C165" s="1">
        <v>15</v>
      </c>
      <c r="D165" s="13" t="s">
        <v>185</v>
      </c>
      <c r="E165" s="13" t="s">
        <v>184</v>
      </c>
      <c r="F165" s="1" t="str">
        <f>VLOOKUP(B:B,MasterData!$A$1:$L$76,2,FALSE)</f>
        <v>Backpack</v>
      </c>
      <c r="G165" s="1" t="str">
        <f>VLOOKUP(B:B,MasterData!$A$1:$L$76,3,FALSE)</f>
        <v>Travel &amp; Luggage</v>
      </c>
      <c r="H165" s="4">
        <f>VLOOKUP(B:B,MasterData!$A$1:$L$76,4,FALSE)</f>
        <v>39.99</v>
      </c>
      <c r="I165" s="4">
        <f>VLOOKUP(B:B,MasterData!$A$1:$L$76,5,FALSE)</f>
        <v>47.988</v>
      </c>
      <c r="J165" s="4">
        <f t="shared" si="21"/>
        <v>7.9979999999999976</v>
      </c>
      <c r="K165" s="10">
        <v>0</v>
      </c>
      <c r="L165" s="6">
        <f t="shared" si="22"/>
        <v>599.85</v>
      </c>
      <c r="M165" s="6">
        <f t="shared" si="20"/>
        <v>719.81999999999994</v>
      </c>
      <c r="N165" s="1">
        <f t="shared" si="23"/>
        <v>12</v>
      </c>
      <c r="O165" s="1" t="str">
        <f t="shared" si="24"/>
        <v>May</v>
      </c>
      <c r="P165" s="1">
        <f t="shared" si="25"/>
        <v>2021</v>
      </c>
    </row>
    <row r="166" spans="1:16" x14ac:dyDescent="0.2">
      <c r="A166" s="8">
        <v>44370</v>
      </c>
      <c r="B166" s="1" t="s">
        <v>20</v>
      </c>
      <c r="C166" s="1">
        <v>4</v>
      </c>
      <c r="D166" s="13" t="s">
        <v>185</v>
      </c>
      <c r="E166" s="13" t="s">
        <v>184</v>
      </c>
      <c r="F166" s="1" t="str">
        <f>VLOOKUP(B:B,MasterData!$A$1:$L$76,2,FALSE)</f>
        <v>Backpack</v>
      </c>
      <c r="G166" s="1" t="str">
        <f>VLOOKUP(B:B,MasterData!$A$1:$L$76,3,FALSE)</f>
        <v>Travel &amp; Luggage</v>
      </c>
      <c r="H166" s="4">
        <f>VLOOKUP(B:B,MasterData!$A$1:$L$76,4,FALSE)</f>
        <v>39.99</v>
      </c>
      <c r="I166" s="4">
        <f>VLOOKUP(B:B,MasterData!$A$1:$L$76,5,FALSE)</f>
        <v>47.988</v>
      </c>
      <c r="J166" s="4">
        <f t="shared" si="21"/>
        <v>7.9979999999999976</v>
      </c>
      <c r="K166" s="10">
        <v>0</v>
      </c>
      <c r="L166" s="6">
        <f t="shared" si="22"/>
        <v>159.96</v>
      </c>
      <c r="M166" s="6">
        <f t="shared" si="20"/>
        <v>191.952</v>
      </c>
      <c r="N166" s="1">
        <f t="shared" si="23"/>
        <v>23</v>
      </c>
      <c r="O166" s="1" t="str">
        <f t="shared" si="24"/>
        <v>Jun</v>
      </c>
      <c r="P166" s="1">
        <f t="shared" si="25"/>
        <v>2021</v>
      </c>
    </row>
    <row r="167" spans="1:16" x14ac:dyDescent="0.2">
      <c r="A167" s="8">
        <v>44371</v>
      </c>
      <c r="B167" s="1" t="s">
        <v>20</v>
      </c>
      <c r="C167" s="1">
        <v>13</v>
      </c>
      <c r="D167" s="13" t="s">
        <v>185</v>
      </c>
      <c r="E167" s="13" t="s">
        <v>184</v>
      </c>
      <c r="F167" s="1" t="str">
        <f>VLOOKUP(B:B,MasterData!$A$1:$L$76,2,FALSE)</f>
        <v>Backpack</v>
      </c>
      <c r="G167" s="1" t="str">
        <f>VLOOKUP(B:B,MasterData!$A$1:$L$76,3,FALSE)</f>
        <v>Travel &amp; Luggage</v>
      </c>
      <c r="H167" s="4">
        <f>VLOOKUP(B:B,MasterData!$A$1:$L$76,4,FALSE)</f>
        <v>39.99</v>
      </c>
      <c r="I167" s="4">
        <f>VLOOKUP(B:B,MasterData!$A$1:$L$76,5,FALSE)</f>
        <v>47.988</v>
      </c>
      <c r="J167" s="4">
        <f t="shared" si="21"/>
        <v>7.9979999999999976</v>
      </c>
      <c r="K167" s="10">
        <v>0</v>
      </c>
      <c r="L167" s="6">
        <f t="shared" si="22"/>
        <v>519.87</v>
      </c>
      <c r="M167" s="6">
        <f t="shared" si="20"/>
        <v>623.84400000000005</v>
      </c>
      <c r="N167" s="1">
        <f t="shared" si="23"/>
        <v>24</v>
      </c>
      <c r="O167" s="1" t="str">
        <f t="shared" si="24"/>
        <v>Jun</v>
      </c>
      <c r="P167" s="1">
        <f t="shared" si="25"/>
        <v>2021</v>
      </c>
    </row>
    <row r="168" spans="1:16" x14ac:dyDescent="0.2">
      <c r="A168" s="8">
        <v>44533</v>
      </c>
      <c r="B168" s="1" t="s">
        <v>20</v>
      </c>
      <c r="C168" s="1">
        <v>2</v>
      </c>
      <c r="D168" s="13" t="s">
        <v>184</v>
      </c>
      <c r="E168" s="13" t="s">
        <v>186</v>
      </c>
      <c r="F168" s="1" t="str">
        <f>VLOOKUP(B:B,MasterData!$A$1:$L$76,2,FALSE)</f>
        <v>Backpack</v>
      </c>
      <c r="G168" s="1" t="str">
        <f>VLOOKUP(B:B,MasterData!$A$1:$L$76,3,FALSE)</f>
        <v>Travel &amp; Luggage</v>
      </c>
      <c r="H168" s="4">
        <f>VLOOKUP(B:B,MasterData!$A$1:$L$76,4,FALSE)</f>
        <v>39.99</v>
      </c>
      <c r="I168" s="4">
        <f>VLOOKUP(B:B,MasterData!$A$1:$L$76,5,FALSE)</f>
        <v>47.988</v>
      </c>
      <c r="J168" s="4">
        <f t="shared" si="21"/>
        <v>7.9979999999999976</v>
      </c>
      <c r="K168" s="10">
        <v>0</v>
      </c>
      <c r="L168" s="6">
        <f t="shared" si="22"/>
        <v>79.98</v>
      </c>
      <c r="M168" s="6">
        <f t="shared" si="20"/>
        <v>95.975999999999999</v>
      </c>
      <c r="N168" s="1">
        <f t="shared" si="23"/>
        <v>3</v>
      </c>
      <c r="O168" s="1" t="str">
        <f t="shared" si="24"/>
        <v>Dec</v>
      </c>
      <c r="P168" s="1">
        <f t="shared" si="25"/>
        <v>2021</v>
      </c>
    </row>
    <row r="169" spans="1:16" x14ac:dyDescent="0.2">
      <c r="A169" s="8">
        <v>44592</v>
      </c>
      <c r="B169" s="1" t="s">
        <v>20</v>
      </c>
      <c r="C169" s="1">
        <v>6</v>
      </c>
      <c r="D169" s="13" t="s">
        <v>184</v>
      </c>
      <c r="E169" s="13" t="s">
        <v>186</v>
      </c>
      <c r="F169" s="1" t="str">
        <f>VLOOKUP(B:B,MasterData!$A$1:$L$76,2,FALSE)</f>
        <v>Backpack</v>
      </c>
      <c r="G169" s="1" t="str">
        <f>VLOOKUP(B:B,MasterData!$A$1:$L$76,3,FALSE)</f>
        <v>Travel &amp; Luggage</v>
      </c>
      <c r="H169" s="4">
        <f>VLOOKUP(B:B,MasterData!$A$1:$L$76,4,FALSE)</f>
        <v>39.99</v>
      </c>
      <c r="I169" s="4">
        <f>VLOOKUP(B:B,MasterData!$A$1:$L$76,5,FALSE)</f>
        <v>47.988</v>
      </c>
      <c r="J169" s="4">
        <f t="shared" si="21"/>
        <v>7.9979999999999976</v>
      </c>
      <c r="K169" s="10">
        <v>0</v>
      </c>
      <c r="L169" s="6">
        <f t="shared" si="22"/>
        <v>239.94</v>
      </c>
      <c r="M169" s="6">
        <f t="shared" si="20"/>
        <v>287.928</v>
      </c>
      <c r="N169" s="1">
        <f t="shared" si="23"/>
        <v>31</v>
      </c>
      <c r="O169" s="1" t="str">
        <f t="shared" si="24"/>
        <v>Jan</v>
      </c>
      <c r="P169" s="1">
        <f t="shared" si="25"/>
        <v>2022</v>
      </c>
    </row>
    <row r="170" spans="1:16" x14ac:dyDescent="0.2">
      <c r="A170" s="8">
        <v>44615</v>
      </c>
      <c r="B170" s="1" t="s">
        <v>20</v>
      </c>
      <c r="C170" s="1">
        <v>8</v>
      </c>
      <c r="D170" s="13" t="s">
        <v>185</v>
      </c>
      <c r="E170" s="13" t="s">
        <v>184</v>
      </c>
      <c r="F170" s="1" t="str">
        <f>VLOOKUP(B:B,MasterData!$A$1:$L$76,2,FALSE)</f>
        <v>Backpack</v>
      </c>
      <c r="G170" s="1" t="str">
        <f>VLOOKUP(B:B,MasterData!$A$1:$L$76,3,FALSE)</f>
        <v>Travel &amp; Luggage</v>
      </c>
      <c r="H170" s="4">
        <f>VLOOKUP(B:B,MasterData!$A$1:$L$76,4,FALSE)</f>
        <v>39.99</v>
      </c>
      <c r="I170" s="4">
        <f>VLOOKUP(B:B,MasterData!$A$1:$L$76,5,FALSE)</f>
        <v>47.988</v>
      </c>
      <c r="J170" s="4">
        <f t="shared" si="21"/>
        <v>7.9979999999999976</v>
      </c>
      <c r="K170" s="10">
        <v>0</v>
      </c>
      <c r="L170" s="6">
        <f t="shared" si="22"/>
        <v>319.92</v>
      </c>
      <c r="M170" s="6">
        <f t="shared" si="20"/>
        <v>383.904</v>
      </c>
      <c r="N170" s="1">
        <f t="shared" si="23"/>
        <v>23</v>
      </c>
      <c r="O170" s="1" t="str">
        <f t="shared" si="24"/>
        <v>Feb</v>
      </c>
      <c r="P170" s="1">
        <f t="shared" si="25"/>
        <v>2022</v>
      </c>
    </row>
    <row r="171" spans="1:16" x14ac:dyDescent="0.2">
      <c r="A171" s="8">
        <v>44634</v>
      </c>
      <c r="B171" s="1" t="s">
        <v>20</v>
      </c>
      <c r="C171" s="1">
        <v>13</v>
      </c>
      <c r="D171" s="13" t="s">
        <v>185</v>
      </c>
      <c r="E171" s="13" t="s">
        <v>184</v>
      </c>
      <c r="F171" s="1" t="str">
        <f>VLOOKUP(B:B,MasterData!$A$1:$L$76,2,FALSE)</f>
        <v>Backpack</v>
      </c>
      <c r="G171" s="1" t="str">
        <f>VLOOKUP(B:B,MasterData!$A$1:$L$76,3,FALSE)</f>
        <v>Travel &amp; Luggage</v>
      </c>
      <c r="H171" s="4">
        <f>VLOOKUP(B:B,MasterData!$A$1:$L$76,4,FALSE)</f>
        <v>39.99</v>
      </c>
      <c r="I171" s="4">
        <f>VLOOKUP(B:B,MasterData!$A$1:$L$76,5,FALSE)</f>
        <v>47.988</v>
      </c>
      <c r="J171" s="4">
        <f t="shared" si="21"/>
        <v>7.9979999999999976</v>
      </c>
      <c r="K171" s="10">
        <v>0</v>
      </c>
      <c r="L171" s="6">
        <f t="shared" si="22"/>
        <v>519.87</v>
      </c>
      <c r="M171" s="6">
        <f t="shared" si="20"/>
        <v>623.84400000000005</v>
      </c>
      <c r="N171" s="1">
        <f t="shared" si="23"/>
        <v>14</v>
      </c>
      <c r="O171" s="1" t="str">
        <f t="shared" si="24"/>
        <v>Mar</v>
      </c>
      <c r="P171" s="1">
        <f t="shared" si="25"/>
        <v>2022</v>
      </c>
    </row>
    <row r="172" spans="1:16" x14ac:dyDescent="0.2">
      <c r="A172" s="8">
        <v>44669</v>
      </c>
      <c r="B172" s="1" t="s">
        <v>20</v>
      </c>
      <c r="C172" s="1">
        <v>9</v>
      </c>
      <c r="D172" s="13" t="s">
        <v>185</v>
      </c>
      <c r="E172" s="13" t="s">
        <v>186</v>
      </c>
      <c r="F172" s="1" t="str">
        <f>VLOOKUP(B:B,MasterData!$A$1:$L$76,2,FALSE)</f>
        <v>Backpack</v>
      </c>
      <c r="G172" s="1" t="str">
        <f>VLOOKUP(B:B,MasterData!$A$1:$L$76,3,FALSE)</f>
        <v>Travel &amp; Luggage</v>
      </c>
      <c r="H172" s="4">
        <f>VLOOKUP(B:B,MasterData!$A$1:$L$76,4,FALSE)</f>
        <v>39.99</v>
      </c>
      <c r="I172" s="4">
        <f>VLOOKUP(B:B,MasterData!$A$1:$L$76,5,FALSE)</f>
        <v>47.988</v>
      </c>
      <c r="J172" s="4">
        <f t="shared" si="21"/>
        <v>7.9979999999999976</v>
      </c>
      <c r="K172" s="10">
        <v>0</v>
      </c>
      <c r="L172" s="6">
        <f t="shared" si="22"/>
        <v>359.91</v>
      </c>
      <c r="M172" s="6">
        <f t="shared" si="20"/>
        <v>431.892</v>
      </c>
      <c r="N172" s="1">
        <f t="shared" si="23"/>
        <v>18</v>
      </c>
      <c r="O172" s="1" t="str">
        <f t="shared" si="24"/>
        <v>Apr</v>
      </c>
      <c r="P172" s="1">
        <f t="shared" si="25"/>
        <v>2022</v>
      </c>
    </row>
    <row r="173" spans="1:16" x14ac:dyDescent="0.2">
      <c r="A173" s="8">
        <v>44681</v>
      </c>
      <c r="B173" s="1" t="s">
        <v>20</v>
      </c>
      <c r="C173" s="1">
        <v>8</v>
      </c>
      <c r="D173" s="13" t="s">
        <v>185</v>
      </c>
      <c r="E173" s="13" t="s">
        <v>184</v>
      </c>
      <c r="F173" s="1" t="str">
        <f>VLOOKUP(B:B,MasterData!$A$1:$L$76,2,FALSE)</f>
        <v>Backpack</v>
      </c>
      <c r="G173" s="1" t="str">
        <f>VLOOKUP(B:B,MasterData!$A$1:$L$76,3,FALSE)</f>
        <v>Travel &amp; Luggage</v>
      </c>
      <c r="H173" s="4">
        <f>VLOOKUP(B:B,MasterData!$A$1:$L$76,4,FALSE)</f>
        <v>39.99</v>
      </c>
      <c r="I173" s="4">
        <f>VLOOKUP(B:B,MasterData!$A$1:$L$76,5,FALSE)</f>
        <v>47.988</v>
      </c>
      <c r="J173" s="4">
        <f t="shared" si="21"/>
        <v>7.9979999999999976</v>
      </c>
      <c r="K173" s="10">
        <v>0</v>
      </c>
      <c r="L173" s="6">
        <f t="shared" si="22"/>
        <v>319.92</v>
      </c>
      <c r="M173" s="6">
        <f t="shared" si="20"/>
        <v>383.904</v>
      </c>
      <c r="N173" s="1">
        <f t="shared" si="23"/>
        <v>30</v>
      </c>
      <c r="O173" s="1" t="str">
        <f t="shared" si="24"/>
        <v>Apr</v>
      </c>
      <c r="P173" s="1">
        <f t="shared" si="25"/>
        <v>2022</v>
      </c>
    </row>
    <row r="174" spans="1:16" x14ac:dyDescent="0.2">
      <c r="A174" s="8">
        <v>44781</v>
      </c>
      <c r="B174" s="1" t="s">
        <v>20</v>
      </c>
      <c r="C174" s="1">
        <v>2</v>
      </c>
      <c r="D174" s="13" t="s">
        <v>185</v>
      </c>
      <c r="E174" s="13" t="s">
        <v>184</v>
      </c>
      <c r="F174" s="1" t="str">
        <f>VLOOKUP(B:B,MasterData!$A$1:$L$76,2,FALSE)</f>
        <v>Backpack</v>
      </c>
      <c r="G174" s="1" t="str">
        <f>VLOOKUP(B:B,MasterData!$A$1:$L$76,3,FALSE)</f>
        <v>Travel &amp; Luggage</v>
      </c>
      <c r="H174" s="4">
        <f>VLOOKUP(B:B,MasterData!$A$1:$L$76,4,FALSE)</f>
        <v>39.99</v>
      </c>
      <c r="I174" s="4">
        <f>VLOOKUP(B:B,MasterData!$A$1:$L$76,5,FALSE)</f>
        <v>47.988</v>
      </c>
      <c r="J174" s="4">
        <f t="shared" si="21"/>
        <v>7.9979999999999976</v>
      </c>
      <c r="K174" s="10">
        <v>0</v>
      </c>
      <c r="L174" s="6">
        <f t="shared" si="22"/>
        <v>79.98</v>
      </c>
      <c r="M174" s="6">
        <f t="shared" si="20"/>
        <v>95.975999999999999</v>
      </c>
      <c r="N174" s="1">
        <f t="shared" si="23"/>
        <v>8</v>
      </c>
      <c r="O174" s="1" t="str">
        <f t="shared" si="24"/>
        <v>Aug</v>
      </c>
      <c r="P174" s="1">
        <f t="shared" si="25"/>
        <v>2022</v>
      </c>
    </row>
    <row r="175" spans="1:16" x14ac:dyDescent="0.2">
      <c r="A175" s="8">
        <v>44781</v>
      </c>
      <c r="B175" s="1" t="s">
        <v>20</v>
      </c>
      <c r="C175" s="1">
        <v>12</v>
      </c>
      <c r="D175" s="13" t="s">
        <v>185</v>
      </c>
      <c r="E175" s="13" t="s">
        <v>186</v>
      </c>
      <c r="F175" s="1" t="str">
        <f>VLOOKUP(B:B,MasterData!$A$1:$L$76,2,FALSE)</f>
        <v>Backpack</v>
      </c>
      <c r="G175" s="1" t="str">
        <f>VLOOKUP(B:B,MasterData!$A$1:$L$76,3,FALSE)</f>
        <v>Travel &amp; Luggage</v>
      </c>
      <c r="H175" s="4">
        <f>VLOOKUP(B:B,MasterData!$A$1:$L$76,4,FALSE)</f>
        <v>39.99</v>
      </c>
      <c r="I175" s="4">
        <f>VLOOKUP(B:B,MasterData!$A$1:$L$76,5,FALSE)</f>
        <v>47.988</v>
      </c>
      <c r="J175" s="4">
        <f t="shared" si="21"/>
        <v>7.9979999999999976</v>
      </c>
      <c r="K175" s="10">
        <v>0</v>
      </c>
      <c r="L175" s="6">
        <f t="shared" si="22"/>
        <v>479.88</v>
      </c>
      <c r="M175" s="6">
        <f t="shared" si="20"/>
        <v>575.85599999999999</v>
      </c>
      <c r="N175" s="1">
        <f t="shared" si="23"/>
        <v>8</v>
      </c>
      <c r="O175" s="1" t="str">
        <f t="shared" si="24"/>
        <v>Aug</v>
      </c>
      <c r="P175" s="1">
        <f t="shared" si="25"/>
        <v>2022</v>
      </c>
    </row>
    <row r="176" spans="1:16" x14ac:dyDescent="0.2">
      <c r="A176" s="8">
        <v>44796</v>
      </c>
      <c r="B176" s="1" t="s">
        <v>20</v>
      </c>
      <c r="C176" s="1">
        <v>11</v>
      </c>
      <c r="D176" s="13" t="s">
        <v>184</v>
      </c>
      <c r="E176" s="13" t="s">
        <v>184</v>
      </c>
      <c r="F176" s="1" t="str">
        <f>VLOOKUP(B:B,MasterData!$A$1:$L$76,2,FALSE)</f>
        <v>Backpack</v>
      </c>
      <c r="G176" s="1" t="str">
        <f>VLOOKUP(B:B,MasterData!$A$1:$L$76,3,FALSE)</f>
        <v>Travel &amp; Luggage</v>
      </c>
      <c r="H176" s="4">
        <f>VLOOKUP(B:B,MasterData!$A$1:$L$76,4,FALSE)</f>
        <v>39.99</v>
      </c>
      <c r="I176" s="4">
        <f>VLOOKUP(B:B,MasterData!$A$1:$L$76,5,FALSE)</f>
        <v>47.988</v>
      </c>
      <c r="J176" s="4">
        <f t="shared" si="21"/>
        <v>7.9979999999999976</v>
      </c>
      <c r="K176" s="10">
        <v>0</v>
      </c>
      <c r="L176" s="6">
        <f t="shared" si="22"/>
        <v>439.89000000000004</v>
      </c>
      <c r="M176" s="6">
        <f t="shared" si="20"/>
        <v>527.86799999999994</v>
      </c>
      <c r="N176" s="1">
        <f t="shared" si="23"/>
        <v>23</v>
      </c>
      <c r="O176" s="1" t="str">
        <f t="shared" si="24"/>
        <v>Aug</v>
      </c>
      <c r="P176" s="1">
        <f t="shared" si="25"/>
        <v>2022</v>
      </c>
    </row>
    <row r="177" spans="1:16" x14ac:dyDescent="0.2">
      <c r="A177" s="8">
        <v>44902</v>
      </c>
      <c r="B177" s="1" t="s">
        <v>20</v>
      </c>
      <c r="C177" s="1">
        <v>5</v>
      </c>
      <c r="D177" s="13" t="s">
        <v>185</v>
      </c>
      <c r="E177" s="13" t="s">
        <v>186</v>
      </c>
      <c r="F177" s="1" t="str">
        <f>VLOOKUP(B:B,MasterData!$A$1:$L$76,2,FALSE)</f>
        <v>Backpack</v>
      </c>
      <c r="G177" s="1" t="str">
        <f>VLOOKUP(B:B,MasterData!$A$1:$L$76,3,FALSE)</f>
        <v>Travel &amp; Luggage</v>
      </c>
      <c r="H177" s="4">
        <f>VLOOKUP(B:B,MasterData!$A$1:$L$76,4,FALSE)</f>
        <v>39.99</v>
      </c>
      <c r="I177" s="4">
        <f>VLOOKUP(B:B,MasterData!$A$1:$L$76,5,FALSE)</f>
        <v>47.988</v>
      </c>
      <c r="J177" s="4">
        <f t="shared" si="21"/>
        <v>7.9979999999999976</v>
      </c>
      <c r="K177" s="10">
        <v>0</v>
      </c>
      <c r="L177" s="6">
        <f t="shared" si="22"/>
        <v>199.95000000000002</v>
      </c>
      <c r="M177" s="6">
        <f t="shared" si="20"/>
        <v>239.94</v>
      </c>
      <c r="N177" s="1">
        <f t="shared" si="23"/>
        <v>7</v>
      </c>
      <c r="O177" s="1" t="str">
        <f t="shared" si="24"/>
        <v>Dec</v>
      </c>
      <c r="P177" s="1">
        <f t="shared" si="25"/>
        <v>2022</v>
      </c>
    </row>
    <row r="178" spans="1:16" x14ac:dyDescent="0.2">
      <c r="A178" s="8">
        <v>44589</v>
      </c>
      <c r="B178" s="1" t="s">
        <v>21</v>
      </c>
      <c r="C178" s="1">
        <v>11</v>
      </c>
      <c r="D178" s="13" t="s">
        <v>185</v>
      </c>
      <c r="E178" s="13" t="s">
        <v>184</v>
      </c>
      <c r="F178" s="1" t="str">
        <f>VLOOKUP(B:B,MasterData!$A$1:$L$76,2,FALSE)</f>
        <v>Hardcover Book</v>
      </c>
      <c r="G178" s="1" t="str">
        <f>VLOOKUP(B:B,MasterData!$A$1:$L$76,3,FALSE)</f>
        <v>Books</v>
      </c>
      <c r="H178" s="4">
        <f>VLOOKUP(B:B,MasterData!$A$1:$L$76,4,FALSE)</f>
        <v>14.99</v>
      </c>
      <c r="I178" s="4">
        <f>VLOOKUP(B:B,MasterData!$A$1:$L$76,5,FALSE)</f>
        <v>17.988</v>
      </c>
      <c r="J178" s="4">
        <f t="shared" si="21"/>
        <v>2.9979999999999993</v>
      </c>
      <c r="K178" s="10">
        <v>0</v>
      </c>
      <c r="L178" s="6">
        <f t="shared" si="22"/>
        <v>164.89000000000001</v>
      </c>
      <c r="M178" s="6">
        <f t="shared" si="20"/>
        <v>197.86799999999999</v>
      </c>
      <c r="N178" s="1">
        <f t="shared" si="23"/>
        <v>28</v>
      </c>
      <c r="O178" s="1" t="str">
        <f t="shared" si="24"/>
        <v>Jan</v>
      </c>
      <c r="P178" s="1">
        <f t="shared" si="25"/>
        <v>2022</v>
      </c>
    </row>
    <row r="179" spans="1:16" x14ac:dyDescent="0.2">
      <c r="A179" s="8">
        <v>44691</v>
      </c>
      <c r="B179" s="1" t="s">
        <v>21</v>
      </c>
      <c r="C179" s="1">
        <v>6</v>
      </c>
      <c r="D179" s="13" t="s">
        <v>185</v>
      </c>
      <c r="E179" s="13" t="s">
        <v>184</v>
      </c>
      <c r="F179" s="1" t="str">
        <f>VLOOKUP(B:B,MasterData!$A$1:$L$76,2,FALSE)</f>
        <v>Hardcover Book</v>
      </c>
      <c r="G179" s="1" t="str">
        <f>VLOOKUP(B:B,MasterData!$A$1:$L$76,3,FALSE)</f>
        <v>Books</v>
      </c>
      <c r="H179" s="4">
        <f>VLOOKUP(B:B,MasterData!$A$1:$L$76,4,FALSE)</f>
        <v>14.99</v>
      </c>
      <c r="I179" s="4">
        <f>VLOOKUP(B:B,MasterData!$A$1:$L$76,5,FALSE)</f>
        <v>17.988</v>
      </c>
      <c r="J179" s="4">
        <f t="shared" si="21"/>
        <v>2.9979999999999993</v>
      </c>
      <c r="K179" s="10">
        <v>0</v>
      </c>
      <c r="L179" s="6">
        <f t="shared" si="22"/>
        <v>89.94</v>
      </c>
      <c r="M179" s="6">
        <f t="shared" si="20"/>
        <v>107.928</v>
      </c>
      <c r="N179" s="1">
        <f t="shared" si="23"/>
        <v>10</v>
      </c>
      <c r="O179" s="1" t="str">
        <f t="shared" si="24"/>
        <v>May</v>
      </c>
      <c r="P179" s="1">
        <f t="shared" si="25"/>
        <v>2022</v>
      </c>
    </row>
    <row r="180" spans="1:16" x14ac:dyDescent="0.2">
      <c r="A180" s="8">
        <v>44734</v>
      </c>
      <c r="B180" s="1" t="s">
        <v>21</v>
      </c>
      <c r="C180" s="1">
        <v>10</v>
      </c>
      <c r="D180" s="13" t="s">
        <v>184</v>
      </c>
      <c r="E180" s="13" t="s">
        <v>186</v>
      </c>
      <c r="F180" s="1" t="str">
        <f>VLOOKUP(B:B,MasterData!$A$1:$L$76,2,FALSE)</f>
        <v>Hardcover Book</v>
      </c>
      <c r="G180" s="1" t="str">
        <f>VLOOKUP(B:B,MasterData!$A$1:$L$76,3,FALSE)</f>
        <v>Books</v>
      </c>
      <c r="H180" s="4">
        <f>VLOOKUP(B:B,MasterData!$A$1:$L$76,4,FALSE)</f>
        <v>14.99</v>
      </c>
      <c r="I180" s="4">
        <f>VLOOKUP(B:B,MasterData!$A$1:$L$76,5,FALSE)</f>
        <v>17.988</v>
      </c>
      <c r="J180" s="4">
        <f t="shared" si="21"/>
        <v>2.9979999999999993</v>
      </c>
      <c r="K180" s="10">
        <v>0</v>
      </c>
      <c r="L180" s="6">
        <f t="shared" si="22"/>
        <v>149.9</v>
      </c>
      <c r="M180" s="6">
        <f t="shared" si="20"/>
        <v>179.88</v>
      </c>
      <c r="N180" s="1">
        <f t="shared" si="23"/>
        <v>22</v>
      </c>
      <c r="O180" s="1" t="str">
        <f t="shared" si="24"/>
        <v>Jun</v>
      </c>
      <c r="P180" s="1">
        <f t="shared" si="25"/>
        <v>2022</v>
      </c>
    </row>
    <row r="181" spans="1:16" x14ac:dyDescent="0.2">
      <c r="A181" s="8">
        <v>44767</v>
      </c>
      <c r="B181" s="1" t="s">
        <v>21</v>
      </c>
      <c r="C181" s="1">
        <v>13</v>
      </c>
      <c r="D181" s="13" t="s">
        <v>184</v>
      </c>
      <c r="E181" s="13" t="s">
        <v>186</v>
      </c>
      <c r="F181" s="1" t="str">
        <f>VLOOKUP(B:B,MasterData!$A$1:$L$76,2,FALSE)</f>
        <v>Hardcover Book</v>
      </c>
      <c r="G181" s="1" t="str">
        <f>VLOOKUP(B:B,MasterData!$A$1:$L$76,3,FALSE)</f>
        <v>Books</v>
      </c>
      <c r="H181" s="4">
        <f>VLOOKUP(B:B,MasterData!$A$1:$L$76,4,FALSE)</f>
        <v>14.99</v>
      </c>
      <c r="I181" s="4">
        <f>VLOOKUP(B:B,MasterData!$A$1:$L$76,5,FALSE)</f>
        <v>17.988</v>
      </c>
      <c r="J181" s="4">
        <f t="shared" si="21"/>
        <v>2.9979999999999993</v>
      </c>
      <c r="K181" s="10">
        <v>0</v>
      </c>
      <c r="L181" s="6">
        <f t="shared" si="22"/>
        <v>194.87</v>
      </c>
      <c r="M181" s="6">
        <f t="shared" si="20"/>
        <v>233.84399999999999</v>
      </c>
      <c r="N181" s="1">
        <f t="shared" si="23"/>
        <v>25</v>
      </c>
      <c r="O181" s="1" t="str">
        <f t="shared" si="24"/>
        <v>Jul</v>
      </c>
      <c r="P181" s="1">
        <f t="shared" si="25"/>
        <v>2022</v>
      </c>
    </row>
    <row r="182" spans="1:16" x14ac:dyDescent="0.2">
      <c r="A182" s="8">
        <v>44883</v>
      </c>
      <c r="B182" s="1" t="s">
        <v>21</v>
      </c>
      <c r="C182" s="1">
        <v>8</v>
      </c>
      <c r="D182" s="13" t="s">
        <v>185</v>
      </c>
      <c r="E182" s="13" t="s">
        <v>186</v>
      </c>
      <c r="F182" s="1" t="str">
        <f>VLOOKUP(B:B,MasterData!$A$1:$L$76,2,FALSE)</f>
        <v>Hardcover Book</v>
      </c>
      <c r="G182" s="1" t="str">
        <f>VLOOKUP(B:B,MasterData!$A$1:$L$76,3,FALSE)</f>
        <v>Books</v>
      </c>
      <c r="H182" s="4">
        <f>VLOOKUP(B:B,MasterData!$A$1:$L$76,4,FALSE)</f>
        <v>14.99</v>
      </c>
      <c r="I182" s="4">
        <f>VLOOKUP(B:B,MasterData!$A$1:$L$76,5,FALSE)</f>
        <v>17.988</v>
      </c>
      <c r="J182" s="4">
        <f t="shared" si="21"/>
        <v>2.9979999999999993</v>
      </c>
      <c r="K182" s="10">
        <v>0</v>
      </c>
      <c r="L182" s="6">
        <f t="shared" si="22"/>
        <v>119.92</v>
      </c>
      <c r="M182" s="6">
        <f t="shared" si="20"/>
        <v>143.904</v>
      </c>
      <c r="N182" s="1">
        <f t="shared" si="23"/>
        <v>18</v>
      </c>
      <c r="O182" s="1" t="str">
        <f t="shared" si="24"/>
        <v>Nov</v>
      </c>
      <c r="P182" s="1">
        <f t="shared" si="25"/>
        <v>2022</v>
      </c>
    </row>
    <row r="183" spans="1:16" x14ac:dyDescent="0.2">
      <c r="A183" s="8">
        <v>44258</v>
      </c>
      <c r="B183" s="1" t="s">
        <v>22</v>
      </c>
      <c r="C183" s="1">
        <v>1</v>
      </c>
      <c r="D183" s="13" t="s">
        <v>185</v>
      </c>
      <c r="E183" s="13" t="s">
        <v>184</v>
      </c>
      <c r="F183" s="1" t="str">
        <f>VLOOKUP(B:B,MasterData!$A$1:$L$76,2,FALSE)</f>
        <v>Bluetooth Speaker</v>
      </c>
      <c r="G183" s="1" t="str">
        <f>VLOOKUP(B:B,MasterData!$A$1:$L$76,3,FALSE)</f>
        <v>Electronics</v>
      </c>
      <c r="H183" s="4">
        <f>VLOOKUP(B:B,MasterData!$A$1:$L$76,4,FALSE)</f>
        <v>59.99</v>
      </c>
      <c r="I183" s="4">
        <f>VLOOKUP(B:B,MasterData!$A$1:$L$76,5,FALSE)</f>
        <v>71.988</v>
      </c>
      <c r="J183" s="4">
        <f t="shared" si="21"/>
        <v>11.997999999999998</v>
      </c>
      <c r="K183" s="10">
        <v>0</v>
      </c>
      <c r="L183" s="6">
        <f t="shared" si="22"/>
        <v>59.99</v>
      </c>
      <c r="M183" s="6">
        <f t="shared" si="20"/>
        <v>71.988</v>
      </c>
      <c r="N183" s="1">
        <f t="shared" si="23"/>
        <v>3</v>
      </c>
      <c r="O183" s="1" t="str">
        <f t="shared" si="24"/>
        <v>Mar</v>
      </c>
      <c r="P183" s="1">
        <f t="shared" si="25"/>
        <v>2021</v>
      </c>
    </row>
    <row r="184" spans="1:16" x14ac:dyDescent="0.2">
      <c r="A184" s="8">
        <v>44317</v>
      </c>
      <c r="B184" s="1" t="s">
        <v>22</v>
      </c>
      <c r="C184" s="1">
        <v>1</v>
      </c>
      <c r="D184" s="13" t="s">
        <v>184</v>
      </c>
      <c r="E184" s="13" t="s">
        <v>186</v>
      </c>
      <c r="F184" s="1" t="str">
        <f>VLOOKUP(B:B,MasterData!$A$1:$L$76,2,FALSE)</f>
        <v>Bluetooth Speaker</v>
      </c>
      <c r="G184" s="1" t="str">
        <f>VLOOKUP(B:B,MasterData!$A$1:$L$76,3,FALSE)</f>
        <v>Electronics</v>
      </c>
      <c r="H184" s="4">
        <f>VLOOKUP(B:B,MasterData!$A$1:$L$76,4,FALSE)</f>
        <v>59.99</v>
      </c>
      <c r="I184" s="4">
        <f>VLOOKUP(B:B,MasterData!$A$1:$L$76,5,FALSE)</f>
        <v>71.988</v>
      </c>
      <c r="J184" s="4">
        <f t="shared" si="21"/>
        <v>11.997999999999998</v>
      </c>
      <c r="K184" s="10">
        <v>0</v>
      </c>
      <c r="L184" s="6">
        <f t="shared" si="22"/>
        <v>59.99</v>
      </c>
      <c r="M184" s="6">
        <f t="shared" si="20"/>
        <v>71.988</v>
      </c>
      <c r="N184" s="1">
        <f t="shared" si="23"/>
        <v>1</v>
      </c>
      <c r="O184" s="1" t="str">
        <f t="shared" si="24"/>
        <v>May</v>
      </c>
      <c r="P184" s="1">
        <f t="shared" si="25"/>
        <v>2021</v>
      </c>
    </row>
    <row r="185" spans="1:16" x14ac:dyDescent="0.2">
      <c r="A185" s="8">
        <v>44325</v>
      </c>
      <c r="B185" s="1" t="s">
        <v>22</v>
      </c>
      <c r="C185" s="1">
        <v>6</v>
      </c>
      <c r="D185" s="13" t="s">
        <v>184</v>
      </c>
      <c r="E185" s="13" t="s">
        <v>184</v>
      </c>
      <c r="F185" s="1" t="str">
        <f>VLOOKUP(B:B,MasterData!$A$1:$L$76,2,FALSE)</f>
        <v>Bluetooth Speaker</v>
      </c>
      <c r="G185" s="1" t="str">
        <f>VLOOKUP(B:B,MasterData!$A$1:$L$76,3,FALSE)</f>
        <v>Electronics</v>
      </c>
      <c r="H185" s="4">
        <f>VLOOKUP(B:B,MasterData!$A$1:$L$76,4,FALSE)</f>
        <v>59.99</v>
      </c>
      <c r="I185" s="4">
        <f>VLOOKUP(B:B,MasterData!$A$1:$L$76,5,FALSE)</f>
        <v>71.988</v>
      </c>
      <c r="J185" s="4">
        <f t="shared" si="21"/>
        <v>11.997999999999998</v>
      </c>
      <c r="K185" s="10">
        <v>0</v>
      </c>
      <c r="L185" s="6">
        <f t="shared" si="22"/>
        <v>359.94</v>
      </c>
      <c r="M185" s="6">
        <f t="shared" si="20"/>
        <v>431.928</v>
      </c>
      <c r="N185" s="1">
        <f t="shared" si="23"/>
        <v>9</v>
      </c>
      <c r="O185" s="1" t="str">
        <f t="shared" si="24"/>
        <v>May</v>
      </c>
      <c r="P185" s="1">
        <f t="shared" si="25"/>
        <v>2021</v>
      </c>
    </row>
    <row r="186" spans="1:16" x14ac:dyDescent="0.2">
      <c r="A186" s="8">
        <v>44462</v>
      </c>
      <c r="B186" s="1" t="s">
        <v>22</v>
      </c>
      <c r="C186" s="1">
        <v>7</v>
      </c>
      <c r="D186" s="13" t="s">
        <v>184</v>
      </c>
      <c r="E186" s="13" t="s">
        <v>184</v>
      </c>
      <c r="F186" s="1" t="str">
        <f>VLOOKUP(B:B,MasterData!$A$1:$L$76,2,FALSE)</f>
        <v>Bluetooth Speaker</v>
      </c>
      <c r="G186" s="1" t="str">
        <f>VLOOKUP(B:B,MasterData!$A$1:$L$76,3,FALSE)</f>
        <v>Electronics</v>
      </c>
      <c r="H186" s="4">
        <f>VLOOKUP(B:B,MasterData!$A$1:$L$76,4,FALSE)</f>
        <v>59.99</v>
      </c>
      <c r="I186" s="4">
        <f>VLOOKUP(B:B,MasterData!$A$1:$L$76,5,FALSE)</f>
        <v>71.988</v>
      </c>
      <c r="J186" s="4">
        <f t="shared" si="21"/>
        <v>11.997999999999998</v>
      </c>
      <c r="K186" s="10">
        <v>0</v>
      </c>
      <c r="L186" s="6">
        <f t="shared" si="22"/>
        <v>419.93</v>
      </c>
      <c r="M186" s="6">
        <f t="shared" si="20"/>
        <v>503.916</v>
      </c>
      <c r="N186" s="1">
        <f t="shared" si="23"/>
        <v>23</v>
      </c>
      <c r="O186" s="1" t="str">
        <f t="shared" si="24"/>
        <v>Sep</v>
      </c>
      <c r="P186" s="1">
        <f t="shared" si="25"/>
        <v>2021</v>
      </c>
    </row>
    <row r="187" spans="1:16" x14ac:dyDescent="0.2">
      <c r="A187" s="8">
        <v>44598</v>
      </c>
      <c r="B187" s="1" t="s">
        <v>22</v>
      </c>
      <c r="C187" s="1">
        <v>6</v>
      </c>
      <c r="D187" s="13" t="s">
        <v>185</v>
      </c>
      <c r="E187" s="13" t="s">
        <v>186</v>
      </c>
      <c r="F187" s="1" t="str">
        <f>VLOOKUP(B:B,MasterData!$A$1:$L$76,2,FALSE)</f>
        <v>Bluetooth Speaker</v>
      </c>
      <c r="G187" s="1" t="str">
        <f>VLOOKUP(B:B,MasterData!$A$1:$L$76,3,FALSE)</f>
        <v>Electronics</v>
      </c>
      <c r="H187" s="4">
        <f>VLOOKUP(B:B,MasterData!$A$1:$L$76,4,FALSE)</f>
        <v>59.99</v>
      </c>
      <c r="I187" s="4">
        <f>VLOOKUP(B:B,MasterData!$A$1:$L$76,5,FALSE)</f>
        <v>71.988</v>
      </c>
      <c r="J187" s="4">
        <f t="shared" si="21"/>
        <v>11.997999999999998</v>
      </c>
      <c r="K187" s="10">
        <v>0</v>
      </c>
      <c r="L187" s="6">
        <f t="shared" si="22"/>
        <v>359.94</v>
      </c>
      <c r="M187" s="6">
        <f t="shared" si="20"/>
        <v>431.928</v>
      </c>
      <c r="N187" s="1">
        <f t="shared" si="23"/>
        <v>6</v>
      </c>
      <c r="O187" s="1" t="str">
        <f t="shared" si="24"/>
        <v>Feb</v>
      </c>
      <c r="P187" s="1">
        <f t="shared" si="25"/>
        <v>2022</v>
      </c>
    </row>
    <row r="188" spans="1:16" x14ac:dyDescent="0.2">
      <c r="A188" s="8">
        <v>44671</v>
      </c>
      <c r="B188" s="1" t="s">
        <v>22</v>
      </c>
      <c r="C188" s="1">
        <v>4</v>
      </c>
      <c r="D188" s="13" t="s">
        <v>185</v>
      </c>
      <c r="E188" s="13" t="s">
        <v>184</v>
      </c>
      <c r="F188" s="1" t="str">
        <f>VLOOKUP(B:B,MasterData!$A$1:$L$76,2,FALSE)</f>
        <v>Bluetooth Speaker</v>
      </c>
      <c r="G188" s="1" t="str">
        <f>VLOOKUP(B:B,MasterData!$A$1:$L$76,3,FALSE)</f>
        <v>Electronics</v>
      </c>
      <c r="H188" s="4">
        <f>VLOOKUP(B:B,MasterData!$A$1:$L$76,4,FALSE)</f>
        <v>59.99</v>
      </c>
      <c r="I188" s="4">
        <f>VLOOKUP(B:B,MasterData!$A$1:$L$76,5,FALSE)</f>
        <v>71.988</v>
      </c>
      <c r="J188" s="4">
        <f t="shared" si="21"/>
        <v>11.997999999999998</v>
      </c>
      <c r="K188" s="10">
        <v>0</v>
      </c>
      <c r="L188" s="6">
        <f t="shared" si="22"/>
        <v>239.96</v>
      </c>
      <c r="M188" s="6">
        <f t="shared" si="20"/>
        <v>287.952</v>
      </c>
      <c r="N188" s="1">
        <f t="shared" si="23"/>
        <v>20</v>
      </c>
      <c r="O188" s="1" t="str">
        <f t="shared" si="24"/>
        <v>Apr</v>
      </c>
      <c r="P188" s="1">
        <f t="shared" si="25"/>
        <v>2022</v>
      </c>
    </row>
    <row r="189" spans="1:16" x14ac:dyDescent="0.2">
      <c r="A189" s="8">
        <v>44737</v>
      </c>
      <c r="B189" s="1" t="s">
        <v>22</v>
      </c>
      <c r="C189" s="1">
        <v>7</v>
      </c>
      <c r="D189" s="13" t="s">
        <v>184</v>
      </c>
      <c r="E189" s="13" t="s">
        <v>184</v>
      </c>
      <c r="F189" s="1" t="str">
        <f>VLOOKUP(B:B,MasterData!$A$1:$L$76,2,FALSE)</f>
        <v>Bluetooth Speaker</v>
      </c>
      <c r="G189" s="1" t="str">
        <f>VLOOKUP(B:B,MasterData!$A$1:$L$76,3,FALSE)</f>
        <v>Electronics</v>
      </c>
      <c r="H189" s="4">
        <f>VLOOKUP(B:B,MasterData!$A$1:$L$76,4,FALSE)</f>
        <v>59.99</v>
      </c>
      <c r="I189" s="4">
        <f>VLOOKUP(B:B,MasterData!$A$1:$L$76,5,FALSE)</f>
        <v>71.988</v>
      </c>
      <c r="J189" s="4">
        <f t="shared" si="21"/>
        <v>11.997999999999998</v>
      </c>
      <c r="K189" s="10">
        <v>0</v>
      </c>
      <c r="L189" s="6">
        <f t="shared" si="22"/>
        <v>419.93</v>
      </c>
      <c r="M189" s="6">
        <f t="shared" si="20"/>
        <v>503.916</v>
      </c>
      <c r="N189" s="1">
        <f t="shared" si="23"/>
        <v>25</v>
      </c>
      <c r="O189" s="1" t="str">
        <f t="shared" si="24"/>
        <v>Jun</v>
      </c>
      <c r="P189" s="1">
        <f t="shared" si="25"/>
        <v>2022</v>
      </c>
    </row>
    <row r="190" spans="1:16" x14ac:dyDescent="0.2">
      <c r="A190" s="8">
        <v>44752</v>
      </c>
      <c r="B190" s="1" t="s">
        <v>22</v>
      </c>
      <c r="C190" s="1">
        <v>12</v>
      </c>
      <c r="D190" s="13" t="s">
        <v>184</v>
      </c>
      <c r="E190" s="13" t="s">
        <v>186</v>
      </c>
      <c r="F190" s="1" t="str">
        <f>VLOOKUP(B:B,MasterData!$A$1:$L$76,2,FALSE)</f>
        <v>Bluetooth Speaker</v>
      </c>
      <c r="G190" s="1" t="str">
        <f>VLOOKUP(B:B,MasterData!$A$1:$L$76,3,FALSE)</f>
        <v>Electronics</v>
      </c>
      <c r="H190" s="4">
        <f>VLOOKUP(B:B,MasterData!$A$1:$L$76,4,FALSE)</f>
        <v>59.99</v>
      </c>
      <c r="I190" s="4">
        <f>VLOOKUP(B:B,MasterData!$A$1:$L$76,5,FALSE)</f>
        <v>71.988</v>
      </c>
      <c r="J190" s="4">
        <f t="shared" si="21"/>
        <v>11.997999999999998</v>
      </c>
      <c r="K190" s="10">
        <v>0</v>
      </c>
      <c r="L190" s="6">
        <f t="shared" si="22"/>
        <v>719.88</v>
      </c>
      <c r="M190" s="6">
        <f t="shared" si="20"/>
        <v>863.85599999999999</v>
      </c>
      <c r="N190" s="1">
        <f t="shared" si="23"/>
        <v>10</v>
      </c>
      <c r="O190" s="1" t="str">
        <f t="shared" si="24"/>
        <v>Jul</v>
      </c>
      <c r="P190" s="1">
        <f t="shared" si="25"/>
        <v>2022</v>
      </c>
    </row>
    <row r="191" spans="1:16" x14ac:dyDescent="0.2">
      <c r="A191" s="8">
        <v>44766</v>
      </c>
      <c r="B191" s="1" t="s">
        <v>22</v>
      </c>
      <c r="C191" s="1">
        <v>14</v>
      </c>
      <c r="D191" s="13" t="s">
        <v>185</v>
      </c>
      <c r="E191" s="13" t="s">
        <v>186</v>
      </c>
      <c r="F191" s="1" t="str">
        <f>VLOOKUP(B:B,MasterData!$A$1:$L$76,2,FALSE)</f>
        <v>Bluetooth Speaker</v>
      </c>
      <c r="G191" s="1" t="str">
        <f>VLOOKUP(B:B,MasterData!$A$1:$L$76,3,FALSE)</f>
        <v>Electronics</v>
      </c>
      <c r="H191" s="4">
        <f>VLOOKUP(B:B,MasterData!$A$1:$L$76,4,FALSE)</f>
        <v>59.99</v>
      </c>
      <c r="I191" s="4">
        <f>VLOOKUP(B:B,MasterData!$A$1:$L$76,5,FALSE)</f>
        <v>71.988</v>
      </c>
      <c r="J191" s="4">
        <f t="shared" si="21"/>
        <v>11.997999999999998</v>
      </c>
      <c r="K191" s="10">
        <v>0</v>
      </c>
      <c r="L191" s="6">
        <f t="shared" si="22"/>
        <v>839.86</v>
      </c>
      <c r="M191" s="6">
        <f t="shared" si="20"/>
        <v>1007.832</v>
      </c>
      <c r="N191" s="1">
        <f t="shared" si="23"/>
        <v>24</v>
      </c>
      <c r="O191" s="1" t="str">
        <f t="shared" si="24"/>
        <v>Jul</v>
      </c>
      <c r="P191" s="1">
        <f t="shared" si="25"/>
        <v>2022</v>
      </c>
    </row>
    <row r="192" spans="1:16" x14ac:dyDescent="0.2">
      <c r="A192" s="8">
        <v>44825</v>
      </c>
      <c r="B192" s="1" t="s">
        <v>22</v>
      </c>
      <c r="C192" s="1">
        <v>5</v>
      </c>
      <c r="D192" s="13" t="s">
        <v>185</v>
      </c>
      <c r="E192" s="13" t="s">
        <v>186</v>
      </c>
      <c r="F192" s="1" t="str">
        <f>VLOOKUP(B:B,MasterData!$A$1:$L$76,2,FALSE)</f>
        <v>Bluetooth Speaker</v>
      </c>
      <c r="G192" s="1" t="str">
        <f>VLOOKUP(B:B,MasterData!$A$1:$L$76,3,FALSE)</f>
        <v>Electronics</v>
      </c>
      <c r="H192" s="4">
        <f>VLOOKUP(B:B,MasterData!$A$1:$L$76,4,FALSE)</f>
        <v>59.99</v>
      </c>
      <c r="I192" s="4">
        <f>VLOOKUP(B:B,MasterData!$A$1:$L$76,5,FALSE)</f>
        <v>71.988</v>
      </c>
      <c r="J192" s="4">
        <f t="shared" si="21"/>
        <v>11.997999999999998</v>
      </c>
      <c r="K192" s="10">
        <v>0</v>
      </c>
      <c r="L192" s="6">
        <f t="shared" si="22"/>
        <v>299.95</v>
      </c>
      <c r="M192" s="6">
        <f t="shared" si="20"/>
        <v>359.94</v>
      </c>
      <c r="N192" s="1">
        <f t="shared" si="23"/>
        <v>21</v>
      </c>
      <c r="O192" s="1" t="str">
        <f t="shared" si="24"/>
        <v>Sep</v>
      </c>
      <c r="P192" s="1">
        <f t="shared" si="25"/>
        <v>2022</v>
      </c>
    </row>
    <row r="193" spans="1:16" x14ac:dyDescent="0.2">
      <c r="A193" s="8">
        <v>44878</v>
      </c>
      <c r="B193" s="1" t="s">
        <v>22</v>
      </c>
      <c r="C193" s="1">
        <v>10</v>
      </c>
      <c r="D193" s="13" t="s">
        <v>183</v>
      </c>
      <c r="E193" s="13" t="s">
        <v>186</v>
      </c>
      <c r="F193" s="1" t="str">
        <f>VLOOKUP(B:B,MasterData!$A$1:$L$76,2,FALSE)</f>
        <v>Bluetooth Speaker</v>
      </c>
      <c r="G193" s="1" t="str">
        <f>VLOOKUP(B:B,MasterData!$A$1:$L$76,3,FALSE)</f>
        <v>Electronics</v>
      </c>
      <c r="H193" s="4">
        <f>VLOOKUP(B:B,MasterData!$A$1:$L$76,4,FALSE)</f>
        <v>59.99</v>
      </c>
      <c r="I193" s="4">
        <f>VLOOKUP(B:B,MasterData!$A$1:$L$76,5,FALSE)</f>
        <v>71.988</v>
      </c>
      <c r="J193" s="4">
        <f t="shared" si="21"/>
        <v>11.997999999999998</v>
      </c>
      <c r="K193" s="10">
        <v>0</v>
      </c>
      <c r="L193" s="6">
        <f t="shared" si="22"/>
        <v>599.9</v>
      </c>
      <c r="M193" s="6">
        <f t="shared" si="20"/>
        <v>719.88</v>
      </c>
      <c r="N193" s="1">
        <f t="shared" si="23"/>
        <v>13</v>
      </c>
      <c r="O193" s="1" t="str">
        <f t="shared" si="24"/>
        <v>Nov</v>
      </c>
      <c r="P193" s="1">
        <f t="shared" si="25"/>
        <v>2022</v>
      </c>
    </row>
    <row r="194" spans="1:16" x14ac:dyDescent="0.2">
      <c r="A194" s="8">
        <v>44363</v>
      </c>
      <c r="B194" s="1" t="s">
        <v>23</v>
      </c>
      <c r="C194" s="1">
        <v>12</v>
      </c>
      <c r="D194" s="13" t="s">
        <v>184</v>
      </c>
      <c r="E194" s="13" t="s">
        <v>186</v>
      </c>
      <c r="F194" s="1" t="str">
        <f>VLOOKUP(B:B,MasterData!$A$1:$L$76,2,FALSE)</f>
        <v>External Hard Drive</v>
      </c>
      <c r="G194" s="1" t="str">
        <f>VLOOKUP(B:B,MasterData!$A$1:$L$76,3,FALSE)</f>
        <v>Electronics</v>
      </c>
      <c r="H194" s="4">
        <f>VLOOKUP(B:B,MasterData!$A$1:$L$76,4,FALSE)</f>
        <v>79.989999999999995</v>
      </c>
      <c r="I194" s="4">
        <f>VLOOKUP(B:B,MasterData!$A$1:$L$76,5,FALSE)</f>
        <v>95.988</v>
      </c>
      <c r="J194" s="4">
        <f t="shared" si="21"/>
        <v>15.998000000000005</v>
      </c>
      <c r="K194" s="10">
        <v>0</v>
      </c>
      <c r="L194" s="6">
        <f t="shared" si="22"/>
        <v>959.87999999999988</v>
      </c>
      <c r="M194" s="6">
        <f t="shared" ref="M194:M257" si="26">((C194*I194)*(1-K194))</f>
        <v>1151.856</v>
      </c>
      <c r="N194" s="1">
        <f t="shared" si="23"/>
        <v>16</v>
      </c>
      <c r="O194" s="1" t="str">
        <f t="shared" si="24"/>
        <v>Jun</v>
      </c>
      <c r="P194" s="1">
        <f t="shared" si="25"/>
        <v>2021</v>
      </c>
    </row>
    <row r="195" spans="1:16" x14ac:dyDescent="0.2">
      <c r="A195" s="8">
        <v>44393</v>
      </c>
      <c r="B195" s="1" t="s">
        <v>23</v>
      </c>
      <c r="C195" s="1">
        <v>8</v>
      </c>
      <c r="D195" s="13" t="s">
        <v>183</v>
      </c>
      <c r="E195" s="13" t="s">
        <v>186</v>
      </c>
      <c r="F195" s="1" t="str">
        <f>VLOOKUP(B:B,MasterData!$A$1:$L$76,2,FALSE)</f>
        <v>External Hard Drive</v>
      </c>
      <c r="G195" s="1" t="str">
        <f>VLOOKUP(B:B,MasterData!$A$1:$L$76,3,FALSE)</f>
        <v>Electronics</v>
      </c>
      <c r="H195" s="4">
        <f>VLOOKUP(B:B,MasterData!$A$1:$L$76,4,FALSE)</f>
        <v>79.989999999999995</v>
      </c>
      <c r="I195" s="4">
        <f>VLOOKUP(B:B,MasterData!$A$1:$L$76,5,FALSE)</f>
        <v>95.988</v>
      </c>
      <c r="J195" s="4">
        <f t="shared" ref="J195:J258" si="27">I195-H195</f>
        <v>15.998000000000005</v>
      </c>
      <c r="K195" s="10">
        <v>0</v>
      </c>
      <c r="L195" s="6">
        <f t="shared" ref="L195:L258" si="28">C195*H195</f>
        <v>639.91999999999996</v>
      </c>
      <c r="M195" s="6">
        <f t="shared" si="26"/>
        <v>767.904</v>
      </c>
      <c r="N195" s="1">
        <f t="shared" ref="N195:N258" si="29">DAY(A195)</f>
        <v>16</v>
      </c>
      <c r="O195" s="1" t="str">
        <f t="shared" ref="O195:O258" si="30">TEXT(A195,"Mmm")</f>
        <v>Jul</v>
      </c>
      <c r="P195" s="1">
        <f t="shared" ref="P195:P258" si="31">YEAR(A195)</f>
        <v>2021</v>
      </c>
    </row>
    <row r="196" spans="1:16" x14ac:dyDescent="0.2">
      <c r="A196" s="8">
        <v>44448</v>
      </c>
      <c r="B196" s="1" t="s">
        <v>23</v>
      </c>
      <c r="C196" s="1">
        <v>4</v>
      </c>
      <c r="D196" s="13" t="s">
        <v>185</v>
      </c>
      <c r="E196" s="13" t="s">
        <v>184</v>
      </c>
      <c r="F196" s="1" t="str">
        <f>VLOOKUP(B:B,MasterData!$A$1:$L$76,2,FALSE)</f>
        <v>External Hard Drive</v>
      </c>
      <c r="G196" s="1" t="str">
        <f>VLOOKUP(B:B,MasterData!$A$1:$L$76,3,FALSE)</f>
        <v>Electronics</v>
      </c>
      <c r="H196" s="4">
        <f>VLOOKUP(B:B,MasterData!$A$1:$L$76,4,FALSE)</f>
        <v>79.989999999999995</v>
      </c>
      <c r="I196" s="4">
        <f>VLOOKUP(B:B,MasterData!$A$1:$L$76,5,FALSE)</f>
        <v>95.988</v>
      </c>
      <c r="J196" s="4">
        <f t="shared" si="27"/>
        <v>15.998000000000005</v>
      </c>
      <c r="K196" s="10">
        <v>0</v>
      </c>
      <c r="L196" s="6">
        <f t="shared" si="28"/>
        <v>319.95999999999998</v>
      </c>
      <c r="M196" s="6">
        <f t="shared" si="26"/>
        <v>383.952</v>
      </c>
      <c r="N196" s="1">
        <f t="shared" si="29"/>
        <v>9</v>
      </c>
      <c r="O196" s="1" t="str">
        <f t="shared" si="30"/>
        <v>Sep</v>
      </c>
      <c r="P196" s="1">
        <f t="shared" si="31"/>
        <v>2021</v>
      </c>
    </row>
    <row r="197" spans="1:16" x14ac:dyDescent="0.2">
      <c r="A197" s="8">
        <v>44475</v>
      </c>
      <c r="B197" s="1" t="s">
        <v>23</v>
      </c>
      <c r="C197" s="1">
        <v>1</v>
      </c>
      <c r="D197" s="13" t="s">
        <v>185</v>
      </c>
      <c r="E197" s="13" t="s">
        <v>184</v>
      </c>
      <c r="F197" s="1" t="str">
        <f>VLOOKUP(B:B,MasterData!$A$1:$L$76,2,FALSE)</f>
        <v>External Hard Drive</v>
      </c>
      <c r="G197" s="1" t="str">
        <f>VLOOKUP(B:B,MasterData!$A$1:$L$76,3,FALSE)</f>
        <v>Electronics</v>
      </c>
      <c r="H197" s="4">
        <f>VLOOKUP(B:B,MasterData!$A$1:$L$76,4,FALSE)</f>
        <v>79.989999999999995</v>
      </c>
      <c r="I197" s="4">
        <f>VLOOKUP(B:B,MasterData!$A$1:$L$76,5,FALSE)</f>
        <v>95.988</v>
      </c>
      <c r="J197" s="4">
        <f t="shared" si="27"/>
        <v>15.998000000000005</v>
      </c>
      <c r="K197" s="10">
        <v>0</v>
      </c>
      <c r="L197" s="6">
        <f t="shared" si="28"/>
        <v>79.989999999999995</v>
      </c>
      <c r="M197" s="6">
        <f t="shared" si="26"/>
        <v>95.988</v>
      </c>
      <c r="N197" s="1">
        <f t="shared" si="29"/>
        <v>6</v>
      </c>
      <c r="O197" s="1" t="str">
        <f t="shared" si="30"/>
        <v>Oct</v>
      </c>
      <c r="P197" s="1">
        <f t="shared" si="31"/>
        <v>2021</v>
      </c>
    </row>
    <row r="198" spans="1:16" x14ac:dyDescent="0.2">
      <c r="A198" s="8">
        <v>44535</v>
      </c>
      <c r="B198" s="1" t="s">
        <v>23</v>
      </c>
      <c r="C198" s="1">
        <v>15</v>
      </c>
      <c r="D198" s="13" t="s">
        <v>185</v>
      </c>
      <c r="E198" s="13" t="s">
        <v>186</v>
      </c>
      <c r="F198" s="1" t="str">
        <f>VLOOKUP(B:B,MasterData!$A$1:$L$76,2,FALSE)</f>
        <v>External Hard Drive</v>
      </c>
      <c r="G198" s="1" t="str">
        <f>VLOOKUP(B:B,MasterData!$A$1:$L$76,3,FALSE)</f>
        <v>Electronics</v>
      </c>
      <c r="H198" s="4">
        <f>VLOOKUP(B:B,MasterData!$A$1:$L$76,4,FALSE)</f>
        <v>79.989999999999995</v>
      </c>
      <c r="I198" s="4">
        <f>VLOOKUP(B:B,MasterData!$A$1:$L$76,5,FALSE)</f>
        <v>95.988</v>
      </c>
      <c r="J198" s="4">
        <f t="shared" si="27"/>
        <v>15.998000000000005</v>
      </c>
      <c r="K198" s="10">
        <v>0</v>
      </c>
      <c r="L198" s="6">
        <f t="shared" si="28"/>
        <v>1199.8499999999999</v>
      </c>
      <c r="M198" s="6">
        <f t="shared" si="26"/>
        <v>1439.82</v>
      </c>
      <c r="N198" s="1">
        <f t="shared" si="29"/>
        <v>5</v>
      </c>
      <c r="O198" s="1" t="str">
        <f t="shared" si="30"/>
        <v>Dec</v>
      </c>
      <c r="P198" s="1">
        <f t="shared" si="31"/>
        <v>2021</v>
      </c>
    </row>
    <row r="199" spans="1:16" x14ac:dyDescent="0.2">
      <c r="A199" s="8">
        <v>44575</v>
      </c>
      <c r="B199" s="1" t="s">
        <v>23</v>
      </c>
      <c r="C199" s="1">
        <v>14</v>
      </c>
      <c r="D199" s="13" t="s">
        <v>185</v>
      </c>
      <c r="E199" s="13" t="s">
        <v>184</v>
      </c>
      <c r="F199" s="1" t="str">
        <f>VLOOKUP(B:B,MasterData!$A$1:$L$76,2,FALSE)</f>
        <v>External Hard Drive</v>
      </c>
      <c r="G199" s="1" t="str">
        <f>VLOOKUP(B:B,MasterData!$A$1:$L$76,3,FALSE)</f>
        <v>Electronics</v>
      </c>
      <c r="H199" s="4">
        <f>VLOOKUP(B:B,MasterData!$A$1:$L$76,4,FALSE)</f>
        <v>79.989999999999995</v>
      </c>
      <c r="I199" s="4">
        <f>VLOOKUP(B:B,MasterData!$A$1:$L$76,5,FALSE)</f>
        <v>95.988</v>
      </c>
      <c r="J199" s="4">
        <f t="shared" si="27"/>
        <v>15.998000000000005</v>
      </c>
      <c r="K199" s="10">
        <v>0</v>
      </c>
      <c r="L199" s="6">
        <f t="shared" si="28"/>
        <v>1119.8599999999999</v>
      </c>
      <c r="M199" s="6">
        <f t="shared" si="26"/>
        <v>1343.8319999999999</v>
      </c>
      <c r="N199" s="1">
        <f t="shared" si="29"/>
        <v>14</v>
      </c>
      <c r="O199" s="1" t="str">
        <f t="shared" si="30"/>
        <v>Jan</v>
      </c>
      <c r="P199" s="1">
        <f t="shared" si="31"/>
        <v>2022</v>
      </c>
    </row>
    <row r="200" spans="1:16" x14ac:dyDescent="0.2">
      <c r="A200" s="8">
        <v>44638</v>
      </c>
      <c r="B200" s="1" t="s">
        <v>23</v>
      </c>
      <c r="C200" s="1">
        <v>10</v>
      </c>
      <c r="D200" s="13" t="s">
        <v>185</v>
      </c>
      <c r="E200" s="13" t="s">
        <v>186</v>
      </c>
      <c r="F200" s="1" t="str">
        <f>VLOOKUP(B:B,MasterData!$A$1:$L$76,2,FALSE)</f>
        <v>External Hard Drive</v>
      </c>
      <c r="G200" s="1" t="str">
        <f>VLOOKUP(B:B,MasterData!$A$1:$L$76,3,FALSE)</f>
        <v>Electronics</v>
      </c>
      <c r="H200" s="4">
        <f>VLOOKUP(B:B,MasterData!$A$1:$L$76,4,FALSE)</f>
        <v>79.989999999999995</v>
      </c>
      <c r="I200" s="4">
        <f>VLOOKUP(B:B,MasterData!$A$1:$L$76,5,FALSE)</f>
        <v>95.988</v>
      </c>
      <c r="J200" s="4">
        <f t="shared" si="27"/>
        <v>15.998000000000005</v>
      </c>
      <c r="K200" s="10">
        <v>0</v>
      </c>
      <c r="L200" s="6">
        <f t="shared" si="28"/>
        <v>799.9</v>
      </c>
      <c r="M200" s="6">
        <f t="shared" si="26"/>
        <v>959.88</v>
      </c>
      <c r="N200" s="1">
        <f t="shared" si="29"/>
        <v>18</v>
      </c>
      <c r="O200" s="1" t="str">
        <f t="shared" si="30"/>
        <v>Mar</v>
      </c>
      <c r="P200" s="1">
        <f t="shared" si="31"/>
        <v>2022</v>
      </c>
    </row>
    <row r="201" spans="1:16" x14ac:dyDescent="0.2">
      <c r="A201" s="8">
        <v>44799</v>
      </c>
      <c r="B201" s="1" t="s">
        <v>23</v>
      </c>
      <c r="C201" s="1">
        <v>8</v>
      </c>
      <c r="D201" s="13" t="s">
        <v>184</v>
      </c>
      <c r="E201" s="13" t="s">
        <v>184</v>
      </c>
      <c r="F201" s="1" t="str">
        <f>VLOOKUP(B:B,MasterData!$A$1:$L$76,2,FALSE)</f>
        <v>External Hard Drive</v>
      </c>
      <c r="G201" s="1" t="str">
        <f>VLOOKUP(B:B,MasterData!$A$1:$L$76,3,FALSE)</f>
        <v>Electronics</v>
      </c>
      <c r="H201" s="4">
        <f>VLOOKUP(B:B,MasterData!$A$1:$L$76,4,FALSE)</f>
        <v>79.989999999999995</v>
      </c>
      <c r="I201" s="4">
        <f>VLOOKUP(B:B,MasterData!$A$1:$L$76,5,FALSE)</f>
        <v>95.988</v>
      </c>
      <c r="J201" s="4">
        <f t="shared" si="27"/>
        <v>15.998000000000005</v>
      </c>
      <c r="K201" s="10">
        <v>0</v>
      </c>
      <c r="L201" s="6">
        <f t="shared" si="28"/>
        <v>639.91999999999996</v>
      </c>
      <c r="M201" s="6">
        <f t="shared" si="26"/>
        <v>767.904</v>
      </c>
      <c r="N201" s="1">
        <f t="shared" si="29"/>
        <v>26</v>
      </c>
      <c r="O201" s="1" t="str">
        <f t="shared" si="30"/>
        <v>Aug</v>
      </c>
      <c r="P201" s="1">
        <f t="shared" si="31"/>
        <v>2022</v>
      </c>
    </row>
    <row r="202" spans="1:16" x14ac:dyDescent="0.2">
      <c r="A202" s="8">
        <v>44844</v>
      </c>
      <c r="B202" s="1" t="s">
        <v>23</v>
      </c>
      <c r="C202" s="1">
        <v>12</v>
      </c>
      <c r="D202" s="13" t="s">
        <v>184</v>
      </c>
      <c r="E202" s="13" t="s">
        <v>184</v>
      </c>
      <c r="F202" s="1" t="str">
        <f>VLOOKUP(B:B,MasterData!$A$1:$L$76,2,FALSE)</f>
        <v>External Hard Drive</v>
      </c>
      <c r="G202" s="1" t="str">
        <f>VLOOKUP(B:B,MasterData!$A$1:$L$76,3,FALSE)</f>
        <v>Electronics</v>
      </c>
      <c r="H202" s="4">
        <f>VLOOKUP(B:B,MasterData!$A$1:$L$76,4,FALSE)</f>
        <v>79.989999999999995</v>
      </c>
      <c r="I202" s="4">
        <f>VLOOKUP(B:B,MasterData!$A$1:$L$76,5,FALSE)</f>
        <v>95.988</v>
      </c>
      <c r="J202" s="4">
        <f t="shared" si="27"/>
        <v>15.998000000000005</v>
      </c>
      <c r="K202" s="10">
        <v>0</v>
      </c>
      <c r="L202" s="6">
        <f t="shared" si="28"/>
        <v>959.87999999999988</v>
      </c>
      <c r="M202" s="6">
        <f t="shared" si="26"/>
        <v>1151.856</v>
      </c>
      <c r="N202" s="1">
        <f t="shared" si="29"/>
        <v>10</v>
      </c>
      <c r="O202" s="1" t="str">
        <f t="shared" si="30"/>
        <v>Oct</v>
      </c>
      <c r="P202" s="1">
        <f t="shared" si="31"/>
        <v>2022</v>
      </c>
    </row>
    <row r="203" spans="1:16" x14ac:dyDescent="0.2">
      <c r="A203" s="8">
        <v>44871</v>
      </c>
      <c r="B203" s="1" t="s">
        <v>23</v>
      </c>
      <c r="C203" s="1">
        <v>13</v>
      </c>
      <c r="D203" s="13" t="s">
        <v>185</v>
      </c>
      <c r="E203" s="13" t="s">
        <v>186</v>
      </c>
      <c r="F203" s="1" t="str">
        <f>VLOOKUP(B:B,MasterData!$A$1:$L$76,2,FALSE)</f>
        <v>External Hard Drive</v>
      </c>
      <c r="G203" s="1" t="str">
        <f>VLOOKUP(B:B,MasterData!$A$1:$L$76,3,FALSE)</f>
        <v>Electronics</v>
      </c>
      <c r="H203" s="4">
        <f>VLOOKUP(B:B,MasterData!$A$1:$L$76,4,FALSE)</f>
        <v>79.989999999999995</v>
      </c>
      <c r="I203" s="4">
        <f>VLOOKUP(B:B,MasterData!$A$1:$L$76,5,FALSE)</f>
        <v>95.988</v>
      </c>
      <c r="J203" s="4">
        <f t="shared" si="27"/>
        <v>15.998000000000005</v>
      </c>
      <c r="K203" s="10">
        <v>0</v>
      </c>
      <c r="L203" s="6">
        <f t="shared" si="28"/>
        <v>1039.8699999999999</v>
      </c>
      <c r="M203" s="6">
        <f t="shared" si="26"/>
        <v>1247.8440000000001</v>
      </c>
      <c r="N203" s="1">
        <f t="shared" si="29"/>
        <v>6</v>
      </c>
      <c r="O203" s="1" t="str">
        <f t="shared" si="30"/>
        <v>Nov</v>
      </c>
      <c r="P203" s="1">
        <f t="shared" si="31"/>
        <v>2022</v>
      </c>
    </row>
    <row r="204" spans="1:16" x14ac:dyDescent="0.2">
      <c r="A204" s="8">
        <v>44874</v>
      </c>
      <c r="B204" s="1" t="s">
        <v>23</v>
      </c>
      <c r="C204" s="1">
        <v>8</v>
      </c>
      <c r="D204" s="13" t="s">
        <v>184</v>
      </c>
      <c r="E204" s="13" t="s">
        <v>186</v>
      </c>
      <c r="F204" s="1" t="str">
        <f>VLOOKUP(B:B,MasterData!$A$1:$L$76,2,FALSE)</f>
        <v>External Hard Drive</v>
      </c>
      <c r="G204" s="1" t="str">
        <f>VLOOKUP(B:B,MasterData!$A$1:$L$76,3,FALSE)</f>
        <v>Electronics</v>
      </c>
      <c r="H204" s="4">
        <f>VLOOKUP(B:B,MasterData!$A$1:$L$76,4,FALSE)</f>
        <v>79.989999999999995</v>
      </c>
      <c r="I204" s="4">
        <f>VLOOKUP(B:B,MasterData!$A$1:$L$76,5,FALSE)</f>
        <v>95.988</v>
      </c>
      <c r="J204" s="4">
        <f t="shared" si="27"/>
        <v>15.998000000000005</v>
      </c>
      <c r="K204" s="10">
        <v>0</v>
      </c>
      <c r="L204" s="6">
        <f t="shared" si="28"/>
        <v>639.91999999999996</v>
      </c>
      <c r="M204" s="6">
        <f t="shared" si="26"/>
        <v>767.904</v>
      </c>
      <c r="N204" s="1">
        <f t="shared" si="29"/>
        <v>9</v>
      </c>
      <c r="O204" s="1" t="str">
        <f t="shared" si="30"/>
        <v>Nov</v>
      </c>
      <c r="P204" s="1">
        <f t="shared" si="31"/>
        <v>2022</v>
      </c>
    </row>
    <row r="205" spans="1:16" x14ac:dyDescent="0.2">
      <c r="A205" s="8">
        <v>44217</v>
      </c>
      <c r="B205" s="1" t="s">
        <v>24</v>
      </c>
      <c r="C205" s="1">
        <v>15</v>
      </c>
      <c r="D205" s="13" t="s">
        <v>183</v>
      </c>
      <c r="E205" s="13" t="s">
        <v>186</v>
      </c>
      <c r="F205" s="1" t="str">
        <f>VLOOKUP(B:B,MasterData!$A$1:$L$76,2,FALSE)</f>
        <v>LED Desk Lamp</v>
      </c>
      <c r="G205" s="1" t="str">
        <f>VLOOKUP(B:B,MasterData!$A$1:$L$76,3,FALSE)</f>
        <v>Home Decor</v>
      </c>
      <c r="H205" s="4">
        <f>VLOOKUP(B:B,MasterData!$A$1:$L$76,4,FALSE)</f>
        <v>29.99</v>
      </c>
      <c r="I205" s="4">
        <f>VLOOKUP(B:B,MasterData!$A$1:$L$76,5,FALSE)</f>
        <v>35.988</v>
      </c>
      <c r="J205" s="4">
        <f t="shared" si="27"/>
        <v>5.9980000000000011</v>
      </c>
      <c r="K205" s="10">
        <v>0</v>
      </c>
      <c r="L205" s="6">
        <f t="shared" si="28"/>
        <v>449.84999999999997</v>
      </c>
      <c r="M205" s="6">
        <f t="shared" si="26"/>
        <v>539.81999999999994</v>
      </c>
      <c r="N205" s="1">
        <f t="shared" si="29"/>
        <v>21</v>
      </c>
      <c r="O205" s="1" t="str">
        <f t="shared" si="30"/>
        <v>Jan</v>
      </c>
      <c r="P205" s="1">
        <f t="shared" si="31"/>
        <v>2021</v>
      </c>
    </row>
    <row r="206" spans="1:16" x14ac:dyDescent="0.2">
      <c r="A206" s="8">
        <v>44276</v>
      </c>
      <c r="B206" s="1" t="s">
        <v>24</v>
      </c>
      <c r="C206" s="1">
        <v>7</v>
      </c>
      <c r="D206" s="13" t="s">
        <v>185</v>
      </c>
      <c r="E206" s="13" t="s">
        <v>184</v>
      </c>
      <c r="F206" s="1" t="str">
        <f>VLOOKUP(B:B,MasterData!$A$1:$L$76,2,FALSE)</f>
        <v>LED Desk Lamp</v>
      </c>
      <c r="G206" s="1" t="str">
        <f>VLOOKUP(B:B,MasterData!$A$1:$L$76,3,FALSE)</f>
        <v>Home Decor</v>
      </c>
      <c r="H206" s="4">
        <f>VLOOKUP(B:B,MasterData!$A$1:$L$76,4,FALSE)</f>
        <v>29.99</v>
      </c>
      <c r="I206" s="4">
        <f>VLOOKUP(B:B,MasterData!$A$1:$L$76,5,FALSE)</f>
        <v>35.988</v>
      </c>
      <c r="J206" s="4">
        <f t="shared" si="27"/>
        <v>5.9980000000000011</v>
      </c>
      <c r="K206" s="10">
        <v>0</v>
      </c>
      <c r="L206" s="6">
        <f t="shared" si="28"/>
        <v>209.92999999999998</v>
      </c>
      <c r="M206" s="6">
        <f t="shared" si="26"/>
        <v>251.916</v>
      </c>
      <c r="N206" s="1">
        <f t="shared" si="29"/>
        <v>21</v>
      </c>
      <c r="O206" s="1" t="str">
        <f t="shared" si="30"/>
        <v>Mar</v>
      </c>
      <c r="P206" s="1">
        <f t="shared" si="31"/>
        <v>2021</v>
      </c>
    </row>
    <row r="207" spans="1:16" x14ac:dyDescent="0.2">
      <c r="A207" s="8">
        <v>44351</v>
      </c>
      <c r="B207" s="1" t="s">
        <v>24</v>
      </c>
      <c r="C207" s="1">
        <v>12</v>
      </c>
      <c r="D207" s="13" t="s">
        <v>184</v>
      </c>
      <c r="E207" s="13" t="s">
        <v>186</v>
      </c>
      <c r="F207" s="1" t="str">
        <f>VLOOKUP(B:B,MasterData!$A$1:$L$76,2,FALSE)</f>
        <v>LED Desk Lamp</v>
      </c>
      <c r="G207" s="1" t="str">
        <f>VLOOKUP(B:B,MasterData!$A$1:$L$76,3,FALSE)</f>
        <v>Home Decor</v>
      </c>
      <c r="H207" s="4">
        <f>VLOOKUP(B:B,MasterData!$A$1:$L$76,4,FALSE)</f>
        <v>29.99</v>
      </c>
      <c r="I207" s="4">
        <f>VLOOKUP(B:B,MasterData!$A$1:$L$76,5,FALSE)</f>
        <v>35.988</v>
      </c>
      <c r="J207" s="4">
        <f t="shared" si="27"/>
        <v>5.9980000000000011</v>
      </c>
      <c r="K207" s="10">
        <v>0</v>
      </c>
      <c r="L207" s="6">
        <f t="shared" si="28"/>
        <v>359.88</v>
      </c>
      <c r="M207" s="6">
        <f t="shared" si="26"/>
        <v>431.85599999999999</v>
      </c>
      <c r="N207" s="1">
        <f t="shared" si="29"/>
        <v>4</v>
      </c>
      <c r="O207" s="1" t="str">
        <f t="shared" si="30"/>
        <v>Jun</v>
      </c>
      <c r="P207" s="1">
        <f t="shared" si="31"/>
        <v>2021</v>
      </c>
    </row>
    <row r="208" spans="1:16" x14ac:dyDescent="0.2">
      <c r="A208" s="8">
        <v>44352</v>
      </c>
      <c r="B208" s="1" t="s">
        <v>24</v>
      </c>
      <c r="C208" s="1">
        <v>15</v>
      </c>
      <c r="D208" s="13" t="s">
        <v>183</v>
      </c>
      <c r="E208" s="13" t="s">
        <v>184</v>
      </c>
      <c r="F208" s="1" t="str">
        <f>VLOOKUP(B:B,MasterData!$A$1:$L$76,2,FALSE)</f>
        <v>LED Desk Lamp</v>
      </c>
      <c r="G208" s="1" t="str">
        <f>VLOOKUP(B:B,MasterData!$A$1:$L$76,3,FALSE)</f>
        <v>Home Decor</v>
      </c>
      <c r="H208" s="4">
        <f>VLOOKUP(B:B,MasterData!$A$1:$L$76,4,FALSE)</f>
        <v>29.99</v>
      </c>
      <c r="I208" s="4">
        <f>VLOOKUP(B:B,MasterData!$A$1:$L$76,5,FALSE)</f>
        <v>35.988</v>
      </c>
      <c r="J208" s="4">
        <f t="shared" si="27"/>
        <v>5.9980000000000011</v>
      </c>
      <c r="K208" s="10">
        <v>0</v>
      </c>
      <c r="L208" s="6">
        <f t="shared" si="28"/>
        <v>449.84999999999997</v>
      </c>
      <c r="M208" s="6">
        <f t="shared" si="26"/>
        <v>539.81999999999994</v>
      </c>
      <c r="N208" s="1">
        <f t="shared" si="29"/>
        <v>5</v>
      </c>
      <c r="O208" s="1" t="str">
        <f t="shared" si="30"/>
        <v>Jun</v>
      </c>
      <c r="P208" s="1">
        <f t="shared" si="31"/>
        <v>2021</v>
      </c>
    </row>
    <row r="209" spans="1:16" x14ac:dyDescent="0.2">
      <c r="A209" s="8">
        <v>44428</v>
      </c>
      <c r="B209" s="1" t="s">
        <v>24</v>
      </c>
      <c r="C209" s="1">
        <v>9</v>
      </c>
      <c r="D209" s="13" t="s">
        <v>185</v>
      </c>
      <c r="E209" s="13" t="s">
        <v>184</v>
      </c>
      <c r="F209" s="1" t="str">
        <f>VLOOKUP(B:B,MasterData!$A$1:$L$76,2,FALSE)</f>
        <v>LED Desk Lamp</v>
      </c>
      <c r="G209" s="1" t="str">
        <f>VLOOKUP(B:B,MasterData!$A$1:$L$76,3,FALSE)</f>
        <v>Home Decor</v>
      </c>
      <c r="H209" s="4">
        <f>VLOOKUP(B:B,MasterData!$A$1:$L$76,4,FALSE)</f>
        <v>29.99</v>
      </c>
      <c r="I209" s="4">
        <f>VLOOKUP(B:B,MasterData!$A$1:$L$76,5,FALSE)</f>
        <v>35.988</v>
      </c>
      <c r="J209" s="4">
        <f t="shared" si="27"/>
        <v>5.9980000000000011</v>
      </c>
      <c r="K209" s="10">
        <v>0</v>
      </c>
      <c r="L209" s="6">
        <f t="shared" si="28"/>
        <v>269.90999999999997</v>
      </c>
      <c r="M209" s="6">
        <f t="shared" si="26"/>
        <v>323.892</v>
      </c>
      <c r="N209" s="1">
        <f t="shared" si="29"/>
        <v>20</v>
      </c>
      <c r="O209" s="1" t="str">
        <f t="shared" si="30"/>
        <v>Aug</v>
      </c>
      <c r="P209" s="1">
        <f t="shared" si="31"/>
        <v>2021</v>
      </c>
    </row>
    <row r="210" spans="1:16" x14ac:dyDescent="0.2">
      <c r="A210" s="8">
        <v>44461</v>
      </c>
      <c r="B210" s="1" t="s">
        <v>24</v>
      </c>
      <c r="C210" s="1">
        <v>2</v>
      </c>
      <c r="D210" s="13" t="s">
        <v>184</v>
      </c>
      <c r="E210" s="13" t="s">
        <v>186</v>
      </c>
      <c r="F210" s="1" t="str">
        <f>VLOOKUP(B:B,MasterData!$A$1:$L$76,2,FALSE)</f>
        <v>LED Desk Lamp</v>
      </c>
      <c r="G210" s="1" t="str">
        <f>VLOOKUP(B:B,MasterData!$A$1:$L$76,3,FALSE)</f>
        <v>Home Decor</v>
      </c>
      <c r="H210" s="4">
        <f>VLOOKUP(B:B,MasterData!$A$1:$L$76,4,FALSE)</f>
        <v>29.99</v>
      </c>
      <c r="I210" s="4">
        <f>VLOOKUP(B:B,MasterData!$A$1:$L$76,5,FALSE)</f>
        <v>35.988</v>
      </c>
      <c r="J210" s="4">
        <f t="shared" si="27"/>
        <v>5.9980000000000011</v>
      </c>
      <c r="K210" s="10">
        <v>0</v>
      </c>
      <c r="L210" s="6">
        <f t="shared" si="28"/>
        <v>59.98</v>
      </c>
      <c r="M210" s="6">
        <f t="shared" si="26"/>
        <v>71.975999999999999</v>
      </c>
      <c r="N210" s="1">
        <f t="shared" si="29"/>
        <v>22</v>
      </c>
      <c r="O210" s="1" t="str">
        <f t="shared" si="30"/>
        <v>Sep</v>
      </c>
      <c r="P210" s="1">
        <f t="shared" si="31"/>
        <v>2021</v>
      </c>
    </row>
    <row r="211" spans="1:16" x14ac:dyDescent="0.2">
      <c r="A211" s="8">
        <v>44687</v>
      </c>
      <c r="B211" s="1" t="s">
        <v>24</v>
      </c>
      <c r="C211" s="1">
        <v>7</v>
      </c>
      <c r="D211" s="13" t="s">
        <v>185</v>
      </c>
      <c r="E211" s="13" t="s">
        <v>184</v>
      </c>
      <c r="F211" s="1" t="str">
        <f>VLOOKUP(B:B,MasterData!$A$1:$L$76,2,FALSE)</f>
        <v>LED Desk Lamp</v>
      </c>
      <c r="G211" s="1" t="str">
        <f>VLOOKUP(B:B,MasterData!$A$1:$L$76,3,FALSE)</f>
        <v>Home Decor</v>
      </c>
      <c r="H211" s="4">
        <f>VLOOKUP(B:B,MasterData!$A$1:$L$76,4,FALSE)</f>
        <v>29.99</v>
      </c>
      <c r="I211" s="4">
        <f>VLOOKUP(B:B,MasterData!$A$1:$L$76,5,FALSE)</f>
        <v>35.988</v>
      </c>
      <c r="J211" s="4">
        <f t="shared" si="27"/>
        <v>5.9980000000000011</v>
      </c>
      <c r="K211" s="10">
        <v>0</v>
      </c>
      <c r="L211" s="6">
        <f t="shared" si="28"/>
        <v>209.92999999999998</v>
      </c>
      <c r="M211" s="6">
        <f t="shared" si="26"/>
        <v>251.916</v>
      </c>
      <c r="N211" s="1">
        <f t="shared" si="29"/>
        <v>6</v>
      </c>
      <c r="O211" s="1" t="str">
        <f t="shared" si="30"/>
        <v>May</v>
      </c>
      <c r="P211" s="1">
        <f t="shared" si="31"/>
        <v>2022</v>
      </c>
    </row>
    <row r="212" spans="1:16" x14ac:dyDescent="0.2">
      <c r="A212" s="8">
        <v>44697</v>
      </c>
      <c r="B212" s="1" t="s">
        <v>24</v>
      </c>
      <c r="C212" s="1">
        <v>13</v>
      </c>
      <c r="D212" s="13" t="s">
        <v>185</v>
      </c>
      <c r="E212" s="13" t="s">
        <v>186</v>
      </c>
      <c r="F212" s="1" t="str">
        <f>VLOOKUP(B:B,MasterData!$A$1:$L$76,2,FALSE)</f>
        <v>LED Desk Lamp</v>
      </c>
      <c r="G212" s="1" t="str">
        <f>VLOOKUP(B:B,MasterData!$A$1:$L$76,3,FALSE)</f>
        <v>Home Decor</v>
      </c>
      <c r="H212" s="4">
        <f>VLOOKUP(B:B,MasterData!$A$1:$L$76,4,FALSE)</f>
        <v>29.99</v>
      </c>
      <c r="I212" s="4">
        <f>VLOOKUP(B:B,MasterData!$A$1:$L$76,5,FALSE)</f>
        <v>35.988</v>
      </c>
      <c r="J212" s="4">
        <f t="shared" si="27"/>
        <v>5.9980000000000011</v>
      </c>
      <c r="K212" s="10">
        <v>0</v>
      </c>
      <c r="L212" s="6">
        <f t="shared" si="28"/>
        <v>389.87</v>
      </c>
      <c r="M212" s="6">
        <f t="shared" si="26"/>
        <v>467.84399999999999</v>
      </c>
      <c r="N212" s="1">
        <f t="shared" si="29"/>
        <v>16</v>
      </c>
      <c r="O212" s="1" t="str">
        <f t="shared" si="30"/>
        <v>May</v>
      </c>
      <c r="P212" s="1">
        <f t="shared" si="31"/>
        <v>2022</v>
      </c>
    </row>
    <row r="213" spans="1:16" x14ac:dyDescent="0.2">
      <c r="A213" s="8">
        <v>44711</v>
      </c>
      <c r="B213" s="1" t="s">
        <v>24</v>
      </c>
      <c r="C213" s="1">
        <v>9</v>
      </c>
      <c r="D213" s="13" t="s">
        <v>185</v>
      </c>
      <c r="E213" s="13" t="s">
        <v>184</v>
      </c>
      <c r="F213" s="1" t="str">
        <f>VLOOKUP(B:B,MasterData!$A$1:$L$76,2,FALSE)</f>
        <v>LED Desk Lamp</v>
      </c>
      <c r="G213" s="1" t="str">
        <f>VLOOKUP(B:B,MasterData!$A$1:$L$76,3,FALSE)</f>
        <v>Home Decor</v>
      </c>
      <c r="H213" s="4">
        <f>VLOOKUP(B:B,MasterData!$A$1:$L$76,4,FALSE)</f>
        <v>29.99</v>
      </c>
      <c r="I213" s="4">
        <f>VLOOKUP(B:B,MasterData!$A$1:$L$76,5,FALSE)</f>
        <v>35.988</v>
      </c>
      <c r="J213" s="4">
        <f t="shared" si="27"/>
        <v>5.9980000000000011</v>
      </c>
      <c r="K213" s="10">
        <v>0</v>
      </c>
      <c r="L213" s="6">
        <f t="shared" si="28"/>
        <v>269.90999999999997</v>
      </c>
      <c r="M213" s="6">
        <f t="shared" si="26"/>
        <v>323.892</v>
      </c>
      <c r="N213" s="1">
        <f t="shared" si="29"/>
        <v>30</v>
      </c>
      <c r="O213" s="1" t="str">
        <f t="shared" si="30"/>
        <v>May</v>
      </c>
      <c r="P213" s="1">
        <f t="shared" si="31"/>
        <v>2022</v>
      </c>
    </row>
    <row r="214" spans="1:16" x14ac:dyDescent="0.2">
      <c r="A214" s="8">
        <v>44869</v>
      </c>
      <c r="B214" s="1" t="s">
        <v>24</v>
      </c>
      <c r="C214" s="1">
        <v>10</v>
      </c>
      <c r="D214" s="13" t="s">
        <v>185</v>
      </c>
      <c r="E214" s="13" t="s">
        <v>184</v>
      </c>
      <c r="F214" s="1" t="str">
        <f>VLOOKUP(B:B,MasterData!$A$1:$L$76,2,FALSE)</f>
        <v>LED Desk Lamp</v>
      </c>
      <c r="G214" s="1" t="str">
        <f>VLOOKUP(B:B,MasterData!$A$1:$L$76,3,FALSE)</f>
        <v>Home Decor</v>
      </c>
      <c r="H214" s="4">
        <f>VLOOKUP(B:B,MasterData!$A$1:$L$76,4,FALSE)</f>
        <v>29.99</v>
      </c>
      <c r="I214" s="4">
        <f>VLOOKUP(B:B,MasterData!$A$1:$L$76,5,FALSE)</f>
        <v>35.988</v>
      </c>
      <c r="J214" s="4">
        <f t="shared" si="27"/>
        <v>5.9980000000000011</v>
      </c>
      <c r="K214" s="10">
        <v>0</v>
      </c>
      <c r="L214" s="6">
        <f t="shared" si="28"/>
        <v>299.89999999999998</v>
      </c>
      <c r="M214" s="6">
        <f t="shared" si="26"/>
        <v>359.88</v>
      </c>
      <c r="N214" s="1">
        <f t="shared" si="29"/>
        <v>4</v>
      </c>
      <c r="O214" s="1" t="str">
        <f t="shared" si="30"/>
        <v>Nov</v>
      </c>
      <c r="P214" s="1">
        <f t="shared" si="31"/>
        <v>2022</v>
      </c>
    </row>
    <row r="215" spans="1:16" x14ac:dyDescent="0.2">
      <c r="A215" s="8">
        <v>44888</v>
      </c>
      <c r="B215" s="1" t="s">
        <v>24</v>
      </c>
      <c r="C215" s="1">
        <v>12</v>
      </c>
      <c r="D215" s="13" t="s">
        <v>184</v>
      </c>
      <c r="E215" s="13" t="s">
        <v>184</v>
      </c>
      <c r="F215" s="1" t="str">
        <f>VLOOKUP(B:B,MasterData!$A$1:$L$76,2,FALSE)</f>
        <v>LED Desk Lamp</v>
      </c>
      <c r="G215" s="1" t="str">
        <f>VLOOKUP(B:B,MasterData!$A$1:$L$76,3,FALSE)</f>
        <v>Home Decor</v>
      </c>
      <c r="H215" s="4">
        <f>VLOOKUP(B:B,MasterData!$A$1:$L$76,4,FALSE)</f>
        <v>29.99</v>
      </c>
      <c r="I215" s="4">
        <f>VLOOKUP(B:B,MasterData!$A$1:$L$76,5,FALSE)</f>
        <v>35.988</v>
      </c>
      <c r="J215" s="4">
        <f t="shared" si="27"/>
        <v>5.9980000000000011</v>
      </c>
      <c r="K215" s="10">
        <v>0</v>
      </c>
      <c r="L215" s="6">
        <f t="shared" si="28"/>
        <v>359.88</v>
      </c>
      <c r="M215" s="6">
        <f t="shared" si="26"/>
        <v>431.85599999999999</v>
      </c>
      <c r="N215" s="1">
        <f t="shared" si="29"/>
        <v>23</v>
      </c>
      <c r="O215" s="1" t="str">
        <f t="shared" si="30"/>
        <v>Nov</v>
      </c>
      <c r="P215" s="1">
        <f t="shared" si="31"/>
        <v>2022</v>
      </c>
    </row>
    <row r="216" spans="1:16" x14ac:dyDescent="0.2">
      <c r="A216" s="8">
        <v>44263</v>
      </c>
      <c r="B216" s="1" t="s">
        <v>25</v>
      </c>
      <c r="C216" s="1">
        <v>6</v>
      </c>
      <c r="D216" s="13" t="s">
        <v>184</v>
      </c>
      <c r="E216" s="13" t="s">
        <v>186</v>
      </c>
      <c r="F216" s="1" t="str">
        <f>VLOOKUP(B:B,MasterData!$A$1:$L$76,2,FALSE)</f>
        <v>Cookware Set</v>
      </c>
      <c r="G216" s="1" t="str">
        <f>VLOOKUP(B:B,MasterData!$A$1:$L$76,3,FALSE)</f>
        <v>Kitchen &amp; Dining</v>
      </c>
      <c r="H216" s="4">
        <f>VLOOKUP(B:B,MasterData!$A$1:$L$76,4,FALSE)</f>
        <v>149.99</v>
      </c>
      <c r="I216" s="4">
        <f>VLOOKUP(B:B,MasterData!$A$1:$L$76,5,FALSE)</f>
        <v>179.988</v>
      </c>
      <c r="J216" s="4">
        <f t="shared" si="27"/>
        <v>29.99799999999999</v>
      </c>
      <c r="K216" s="10">
        <v>0</v>
      </c>
      <c r="L216" s="6">
        <f t="shared" si="28"/>
        <v>899.94</v>
      </c>
      <c r="M216" s="6">
        <f t="shared" si="26"/>
        <v>1079.9279999999999</v>
      </c>
      <c r="N216" s="1">
        <f t="shared" si="29"/>
        <v>8</v>
      </c>
      <c r="O216" s="1" t="str">
        <f t="shared" si="30"/>
        <v>Mar</v>
      </c>
      <c r="P216" s="1">
        <f t="shared" si="31"/>
        <v>2021</v>
      </c>
    </row>
    <row r="217" spans="1:16" x14ac:dyDescent="0.2">
      <c r="A217" s="8">
        <v>44351</v>
      </c>
      <c r="B217" s="1" t="s">
        <v>25</v>
      </c>
      <c r="C217" s="1">
        <v>8</v>
      </c>
      <c r="D217" s="13" t="s">
        <v>183</v>
      </c>
      <c r="E217" s="13" t="s">
        <v>184</v>
      </c>
      <c r="F217" s="1" t="str">
        <f>VLOOKUP(B:B,MasterData!$A$1:$L$76,2,FALSE)</f>
        <v>Cookware Set</v>
      </c>
      <c r="G217" s="1" t="str">
        <f>VLOOKUP(B:B,MasterData!$A$1:$L$76,3,FALSE)</f>
        <v>Kitchen &amp; Dining</v>
      </c>
      <c r="H217" s="4">
        <f>VLOOKUP(B:B,MasterData!$A$1:$L$76,4,FALSE)</f>
        <v>149.99</v>
      </c>
      <c r="I217" s="4">
        <f>VLOOKUP(B:B,MasterData!$A$1:$L$76,5,FALSE)</f>
        <v>179.988</v>
      </c>
      <c r="J217" s="4">
        <f t="shared" si="27"/>
        <v>29.99799999999999</v>
      </c>
      <c r="K217" s="10">
        <v>0</v>
      </c>
      <c r="L217" s="6">
        <f t="shared" si="28"/>
        <v>1199.92</v>
      </c>
      <c r="M217" s="6">
        <f t="shared" si="26"/>
        <v>1439.904</v>
      </c>
      <c r="N217" s="1">
        <f t="shared" si="29"/>
        <v>4</v>
      </c>
      <c r="O217" s="1" t="str">
        <f t="shared" si="30"/>
        <v>Jun</v>
      </c>
      <c r="P217" s="1">
        <f t="shared" si="31"/>
        <v>2021</v>
      </c>
    </row>
    <row r="218" spans="1:16" x14ac:dyDescent="0.2">
      <c r="A218" s="8">
        <v>44375</v>
      </c>
      <c r="B218" s="1" t="s">
        <v>25</v>
      </c>
      <c r="C218" s="1">
        <v>7</v>
      </c>
      <c r="D218" s="13" t="s">
        <v>184</v>
      </c>
      <c r="E218" s="13" t="s">
        <v>184</v>
      </c>
      <c r="F218" s="1" t="str">
        <f>VLOOKUP(B:B,MasterData!$A$1:$L$76,2,FALSE)</f>
        <v>Cookware Set</v>
      </c>
      <c r="G218" s="1" t="str">
        <f>VLOOKUP(B:B,MasterData!$A$1:$L$76,3,FALSE)</f>
        <v>Kitchen &amp; Dining</v>
      </c>
      <c r="H218" s="4">
        <f>VLOOKUP(B:B,MasterData!$A$1:$L$76,4,FALSE)</f>
        <v>149.99</v>
      </c>
      <c r="I218" s="4">
        <f>VLOOKUP(B:B,MasterData!$A$1:$L$76,5,FALSE)</f>
        <v>179.988</v>
      </c>
      <c r="J218" s="4">
        <f t="shared" si="27"/>
        <v>29.99799999999999</v>
      </c>
      <c r="K218" s="10">
        <v>0</v>
      </c>
      <c r="L218" s="6">
        <f t="shared" si="28"/>
        <v>1049.93</v>
      </c>
      <c r="M218" s="6">
        <f t="shared" si="26"/>
        <v>1259.9159999999999</v>
      </c>
      <c r="N218" s="1">
        <f t="shared" si="29"/>
        <v>28</v>
      </c>
      <c r="O218" s="1" t="str">
        <f t="shared" si="30"/>
        <v>Jun</v>
      </c>
      <c r="P218" s="1">
        <f t="shared" si="31"/>
        <v>2021</v>
      </c>
    </row>
    <row r="219" spans="1:16" x14ac:dyDescent="0.2">
      <c r="A219" s="8">
        <v>44466</v>
      </c>
      <c r="B219" s="1" t="s">
        <v>25</v>
      </c>
      <c r="C219" s="1">
        <v>1</v>
      </c>
      <c r="D219" s="13" t="s">
        <v>185</v>
      </c>
      <c r="E219" s="13" t="s">
        <v>186</v>
      </c>
      <c r="F219" s="1" t="str">
        <f>VLOOKUP(B:B,MasterData!$A$1:$L$76,2,FALSE)</f>
        <v>Cookware Set</v>
      </c>
      <c r="G219" s="1" t="str">
        <f>VLOOKUP(B:B,MasterData!$A$1:$L$76,3,FALSE)</f>
        <v>Kitchen &amp; Dining</v>
      </c>
      <c r="H219" s="4">
        <f>VLOOKUP(B:B,MasterData!$A$1:$L$76,4,FALSE)</f>
        <v>149.99</v>
      </c>
      <c r="I219" s="4">
        <f>VLOOKUP(B:B,MasterData!$A$1:$L$76,5,FALSE)</f>
        <v>179.988</v>
      </c>
      <c r="J219" s="4">
        <f t="shared" si="27"/>
        <v>29.99799999999999</v>
      </c>
      <c r="K219" s="10">
        <v>0</v>
      </c>
      <c r="L219" s="6">
        <f t="shared" si="28"/>
        <v>149.99</v>
      </c>
      <c r="M219" s="6">
        <f t="shared" si="26"/>
        <v>179.988</v>
      </c>
      <c r="N219" s="1">
        <f t="shared" si="29"/>
        <v>27</v>
      </c>
      <c r="O219" s="1" t="str">
        <f t="shared" si="30"/>
        <v>Sep</v>
      </c>
      <c r="P219" s="1">
        <f t="shared" si="31"/>
        <v>2021</v>
      </c>
    </row>
    <row r="220" spans="1:16" x14ac:dyDescent="0.2">
      <c r="A220" s="8">
        <v>44491</v>
      </c>
      <c r="B220" s="1" t="s">
        <v>25</v>
      </c>
      <c r="C220" s="1">
        <v>7</v>
      </c>
      <c r="D220" s="13" t="s">
        <v>185</v>
      </c>
      <c r="E220" s="13" t="s">
        <v>186</v>
      </c>
      <c r="F220" s="1" t="str">
        <f>VLOOKUP(B:B,MasterData!$A$1:$L$76,2,FALSE)</f>
        <v>Cookware Set</v>
      </c>
      <c r="G220" s="1" t="str">
        <f>VLOOKUP(B:B,MasterData!$A$1:$L$76,3,FALSE)</f>
        <v>Kitchen &amp; Dining</v>
      </c>
      <c r="H220" s="4">
        <f>VLOOKUP(B:B,MasterData!$A$1:$L$76,4,FALSE)</f>
        <v>149.99</v>
      </c>
      <c r="I220" s="4">
        <f>VLOOKUP(B:B,MasterData!$A$1:$L$76,5,FALSE)</f>
        <v>179.988</v>
      </c>
      <c r="J220" s="4">
        <f t="shared" si="27"/>
        <v>29.99799999999999</v>
      </c>
      <c r="K220" s="10">
        <v>0</v>
      </c>
      <c r="L220" s="6">
        <f t="shared" si="28"/>
        <v>1049.93</v>
      </c>
      <c r="M220" s="6">
        <f t="shared" si="26"/>
        <v>1259.9159999999999</v>
      </c>
      <c r="N220" s="1">
        <f t="shared" si="29"/>
        <v>22</v>
      </c>
      <c r="O220" s="1" t="str">
        <f t="shared" si="30"/>
        <v>Oct</v>
      </c>
      <c r="P220" s="1">
        <f t="shared" si="31"/>
        <v>2021</v>
      </c>
    </row>
    <row r="221" spans="1:16" x14ac:dyDescent="0.2">
      <c r="A221" s="8">
        <v>44503</v>
      </c>
      <c r="B221" s="1" t="s">
        <v>25</v>
      </c>
      <c r="C221" s="1">
        <v>12</v>
      </c>
      <c r="D221" s="13" t="s">
        <v>185</v>
      </c>
      <c r="E221" s="13" t="s">
        <v>186</v>
      </c>
      <c r="F221" s="1" t="str">
        <f>VLOOKUP(B:B,MasterData!$A$1:$L$76,2,FALSE)</f>
        <v>Cookware Set</v>
      </c>
      <c r="G221" s="1" t="str">
        <f>VLOOKUP(B:B,MasterData!$A$1:$L$76,3,FALSE)</f>
        <v>Kitchen &amp; Dining</v>
      </c>
      <c r="H221" s="4">
        <f>VLOOKUP(B:B,MasterData!$A$1:$L$76,4,FALSE)</f>
        <v>149.99</v>
      </c>
      <c r="I221" s="4">
        <f>VLOOKUP(B:B,MasterData!$A$1:$L$76,5,FALSE)</f>
        <v>179.988</v>
      </c>
      <c r="J221" s="4">
        <f t="shared" si="27"/>
        <v>29.99799999999999</v>
      </c>
      <c r="K221" s="10">
        <v>0</v>
      </c>
      <c r="L221" s="6">
        <f t="shared" si="28"/>
        <v>1799.88</v>
      </c>
      <c r="M221" s="6">
        <f t="shared" si="26"/>
        <v>2159.8559999999998</v>
      </c>
      <c r="N221" s="1">
        <f t="shared" si="29"/>
        <v>3</v>
      </c>
      <c r="O221" s="1" t="str">
        <f t="shared" si="30"/>
        <v>Nov</v>
      </c>
      <c r="P221" s="1">
        <f t="shared" si="31"/>
        <v>2021</v>
      </c>
    </row>
    <row r="222" spans="1:16" x14ac:dyDescent="0.2">
      <c r="A222" s="8">
        <v>44581</v>
      </c>
      <c r="B222" s="1" t="s">
        <v>25</v>
      </c>
      <c r="C222" s="1">
        <v>7</v>
      </c>
      <c r="D222" s="13" t="s">
        <v>184</v>
      </c>
      <c r="E222" s="13" t="s">
        <v>184</v>
      </c>
      <c r="F222" s="1" t="str">
        <f>VLOOKUP(B:B,MasterData!$A$1:$L$76,2,FALSE)</f>
        <v>Cookware Set</v>
      </c>
      <c r="G222" s="1" t="str">
        <f>VLOOKUP(B:B,MasterData!$A$1:$L$76,3,FALSE)</f>
        <v>Kitchen &amp; Dining</v>
      </c>
      <c r="H222" s="4">
        <f>VLOOKUP(B:B,MasterData!$A$1:$L$76,4,FALSE)</f>
        <v>149.99</v>
      </c>
      <c r="I222" s="4">
        <f>VLOOKUP(B:B,MasterData!$A$1:$L$76,5,FALSE)</f>
        <v>179.988</v>
      </c>
      <c r="J222" s="4">
        <f t="shared" si="27"/>
        <v>29.99799999999999</v>
      </c>
      <c r="K222" s="10">
        <v>0</v>
      </c>
      <c r="L222" s="6">
        <f t="shared" si="28"/>
        <v>1049.93</v>
      </c>
      <c r="M222" s="6">
        <f t="shared" si="26"/>
        <v>1259.9159999999999</v>
      </c>
      <c r="N222" s="1">
        <f t="shared" si="29"/>
        <v>20</v>
      </c>
      <c r="O222" s="1" t="str">
        <f t="shared" si="30"/>
        <v>Jan</v>
      </c>
      <c r="P222" s="1">
        <f t="shared" si="31"/>
        <v>2022</v>
      </c>
    </row>
    <row r="223" spans="1:16" x14ac:dyDescent="0.2">
      <c r="A223" s="8">
        <v>44725</v>
      </c>
      <c r="B223" s="1" t="s">
        <v>25</v>
      </c>
      <c r="C223" s="1">
        <v>6</v>
      </c>
      <c r="D223" s="13" t="s">
        <v>185</v>
      </c>
      <c r="E223" s="13" t="s">
        <v>186</v>
      </c>
      <c r="F223" s="1" t="str">
        <f>VLOOKUP(B:B,MasterData!$A$1:$L$76,2,FALSE)</f>
        <v>Cookware Set</v>
      </c>
      <c r="G223" s="1" t="str">
        <f>VLOOKUP(B:B,MasterData!$A$1:$L$76,3,FALSE)</f>
        <v>Kitchen &amp; Dining</v>
      </c>
      <c r="H223" s="4">
        <f>VLOOKUP(B:B,MasterData!$A$1:$L$76,4,FALSE)</f>
        <v>149.99</v>
      </c>
      <c r="I223" s="4">
        <f>VLOOKUP(B:B,MasterData!$A$1:$L$76,5,FALSE)</f>
        <v>179.988</v>
      </c>
      <c r="J223" s="4">
        <f t="shared" si="27"/>
        <v>29.99799999999999</v>
      </c>
      <c r="K223" s="10">
        <v>0</v>
      </c>
      <c r="L223" s="6">
        <f t="shared" si="28"/>
        <v>899.94</v>
      </c>
      <c r="M223" s="6">
        <f t="shared" si="26"/>
        <v>1079.9279999999999</v>
      </c>
      <c r="N223" s="1">
        <f t="shared" si="29"/>
        <v>13</v>
      </c>
      <c r="O223" s="1" t="str">
        <f t="shared" si="30"/>
        <v>Jun</v>
      </c>
      <c r="P223" s="1">
        <f t="shared" si="31"/>
        <v>2022</v>
      </c>
    </row>
    <row r="224" spans="1:16" x14ac:dyDescent="0.2">
      <c r="A224" s="8">
        <v>44787</v>
      </c>
      <c r="B224" s="1" t="s">
        <v>25</v>
      </c>
      <c r="C224" s="1">
        <v>14</v>
      </c>
      <c r="D224" s="13" t="s">
        <v>185</v>
      </c>
      <c r="E224" s="13" t="s">
        <v>186</v>
      </c>
      <c r="F224" s="1" t="str">
        <f>VLOOKUP(B:B,MasterData!$A$1:$L$76,2,FALSE)</f>
        <v>Cookware Set</v>
      </c>
      <c r="G224" s="1" t="str">
        <f>VLOOKUP(B:B,MasterData!$A$1:$L$76,3,FALSE)</f>
        <v>Kitchen &amp; Dining</v>
      </c>
      <c r="H224" s="4">
        <f>VLOOKUP(B:B,MasterData!$A$1:$L$76,4,FALSE)</f>
        <v>149.99</v>
      </c>
      <c r="I224" s="4">
        <f>VLOOKUP(B:B,MasterData!$A$1:$L$76,5,FALSE)</f>
        <v>179.988</v>
      </c>
      <c r="J224" s="4">
        <f t="shared" si="27"/>
        <v>29.99799999999999</v>
      </c>
      <c r="K224" s="10">
        <v>0</v>
      </c>
      <c r="L224" s="6">
        <f t="shared" si="28"/>
        <v>2099.86</v>
      </c>
      <c r="M224" s="6">
        <f t="shared" si="26"/>
        <v>2519.8319999999999</v>
      </c>
      <c r="N224" s="1">
        <f t="shared" si="29"/>
        <v>14</v>
      </c>
      <c r="O224" s="1" t="str">
        <f t="shared" si="30"/>
        <v>Aug</v>
      </c>
      <c r="P224" s="1">
        <f t="shared" si="31"/>
        <v>2022</v>
      </c>
    </row>
    <row r="225" spans="1:16" x14ac:dyDescent="0.2">
      <c r="A225" s="8">
        <v>44352</v>
      </c>
      <c r="B225" s="1" t="s">
        <v>26</v>
      </c>
      <c r="C225" s="1">
        <v>10</v>
      </c>
      <c r="D225" s="13" t="s">
        <v>185</v>
      </c>
      <c r="E225" s="13" t="s">
        <v>184</v>
      </c>
      <c r="F225" s="1" t="str">
        <f>VLOOKUP(B:B,MasterData!$A$1:$L$76,2,FALSE)</f>
        <v>Blender</v>
      </c>
      <c r="G225" s="1" t="str">
        <f>VLOOKUP(B:B,MasterData!$A$1:$L$76,3,FALSE)</f>
        <v>Kitchen &amp; Dining</v>
      </c>
      <c r="H225" s="4">
        <f>VLOOKUP(B:B,MasterData!$A$1:$L$76,4,FALSE)</f>
        <v>49.99</v>
      </c>
      <c r="I225" s="4">
        <f>VLOOKUP(B:B,MasterData!$A$1:$L$76,5,FALSE)</f>
        <v>59.988</v>
      </c>
      <c r="J225" s="4">
        <f t="shared" si="27"/>
        <v>9.9979999999999976</v>
      </c>
      <c r="K225" s="10">
        <v>0</v>
      </c>
      <c r="L225" s="6">
        <f t="shared" si="28"/>
        <v>499.90000000000003</v>
      </c>
      <c r="M225" s="6">
        <f t="shared" si="26"/>
        <v>599.88</v>
      </c>
      <c r="N225" s="1">
        <f t="shared" si="29"/>
        <v>5</v>
      </c>
      <c r="O225" s="1" t="str">
        <f t="shared" si="30"/>
        <v>Jun</v>
      </c>
      <c r="P225" s="1">
        <f t="shared" si="31"/>
        <v>2021</v>
      </c>
    </row>
    <row r="226" spans="1:16" x14ac:dyDescent="0.2">
      <c r="A226" s="8">
        <v>44411</v>
      </c>
      <c r="B226" s="1" t="s">
        <v>26</v>
      </c>
      <c r="C226" s="1">
        <v>12</v>
      </c>
      <c r="D226" s="13" t="s">
        <v>184</v>
      </c>
      <c r="E226" s="13" t="s">
        <v>184</v>
      </c>
      <c r="F226" s="1" t="str">
        <f>VLOOKUP(B:B,MasterData!$A$1:$L$76,2,FALSE)</f>
        <v>Blender</v>
      </c>
      <c r="G226" s="1" t="str">
        <f>VLOOKUP(B:B,MasterData!$A$1:$L$76,3,FALSE)</f>
        <v>Kitchen &amp; Dining</v>
      </c>
      <c r="H226" s="4">
        <f>VLOOKUP(B:B,MasterData!$A$1:$L$76,4,FALSE)</f>
        <v>49.99</v>
      </c>
      <c r="I226" s="4">
        <f>VLOOKUP(B:B,MasterData!$A$1:$L$76,5,FALSE)</f>
        <v>59.988</v>
      </c>
      <c r="J226" s="4">
        <f t="shared" si="27"/>
        <v>9.9979999999999976</v>
      </c>
      <c r="K226" s="10">
        <v>0</v>
      </c>
      <c r="L226" s="6">
        <f t="shared" si="28"/>
        <v>599.88</v>
      </c>
      <c r="M226" s="6">
        <f t="shared" si="26"/>
        <v>719.85599999999999</v>
      </c>
      <c r="N226" s="1">
        <f t="shared" si="29"/>
        <v>3</v>
      </c>
      <c r="O226" s="1" t="str">
        <f t="shared" si="30"/>
        <v>Aug</v>
      </c>
      <c r="P226" s="1">
        <f t="shared" si="31"/>
        <v>2021</v>
      </c>
    </row>
    <row r="227" spans="1:16" x14ac:dyDescent="0.2">
      <c r="A227" s="8">
        <v>44549</v>
      </c>
      <c r="B227" s="1" t="s">
        <v>26</v>
      </c>
      <c r="C227" s="1">
        <v>12</v>
      </c>
      <c r="D227" s="13" t="s">
        <v>185</v>
      </c>
      <c r="E227" s="13" t="s">
        <v>184</v>
      </c>
      <c r="F227" s="1" t="str">
        <f>VLOOKUP(B:B,MasterData!$A$1:$L$76,2,FALSE)</f>
        <v>Blender</v>
      </c>
      <c r="G227" s="1" t="str">
        <f>VLOOKUP(B:B,MasterData!$A$1:$L$76,3,FALSE)</f>
        <v>Kitchen &amp; Dining</v>
      </c>
      <c r="H227" s="4">
        <f>VLOOKUP(B:B,MasterData!$A$1:$L$76,4,FALSE)</f>
        <v>49.99</v>
      </c>
      <c r="I227" s="4">
        <f>VLOOKUP(B:B,MasterData!$A$1:$L$76,5,FALSE)</f>
        <v>59.988</v>
      </c>
      <c r="J227" s="4">
        <f t="shared" si="27"/>
        <v>9.9979999999999976</v>
      </c>
      <c r="K227" s="10">
        <v>0</v>
      </c>
      <c r="L227" s="6">
        <f t="shared" si="28"/>
        <v>599.88</v>
      </c>
      <c r="M227" s="6">
        <f t="shared" si="26"/>
        <v>719.85599999999999</v>
      </c>
      <c r="N227" s="1">
        <f t="shared" si="29"/>
        <v>19</v>
      </c>
      <c r="O227" s="1" t="str">
        <f t="shared" si="30"/>
        <v>Dec</v>
      </c>
      <c r="P227" s="1">
        <f t="shared" si="31"/>
        <v>2021</v>
      </c>
    </row>
    <row r="228" spans="1:16" x14ac:dyDescent="0.2">
      <c r="A228" s="8">
        <v>44563</v>
      </c>
      <c r="B228" s="1" t="s">
        <v>26</v>
      </c>
      <c r="C228" s="1">
        <v>7</v>
      </c>
      <c r="D228" s="13" t="s">
        <v>185</v>
      </c>
      <c r="E228" s="13" t="s">
        <v>186</v>
      </c>
      <c r="F228" s="1" t="str">
        <f>VLOOKUP(B:B,MasterData!$A$1:$L$76,2,FALSE)</f>
        <v>Blender</v>
      </c>
      <c r="G228" s="1" t="str">
        <f>VLOOKUP(B:B,MasterData!$A$1:$L$76,3,FALSE)</f>
        <v>Kitchen &amp; Dining</v>
      </c>
      <c r="H228" s="4">
        <f>VLOOKUP(B:B,MasterData!$A$1:$L$76,4,FALSE)</f>
        <v>49.99</v>
      </c>
      <c r="I228" s="4">
        <f>VLOOKUP(B:B,MasterData!$A$1:$L$76,5,FALSE)</f>
        <v>59.988</v>
      </c>
      <c r="J228" s="4">
        <f t="shared" si="27"/>
        <v>9.9979999999999976</v>
      </c>
      <c r="K228" s="10">
        <v>0</v>
      </c>
      <c r="L228" s="6">
        <f t="shared" si="28"/>
        <v>349.93</v>
      </c>
      <c r="M228" s="6">
        <f t="shared" si="26"/>
        <v>419.916</v>
      </c>
      <c r="N228" s="1">
        <f t="shared" si="29"/>
        <v>2</v>
      </c>
      <c r="O228" s="1" t="str">
        <f t="shared" si="30"/>
        <v>Jan</v>
      </c>
      <c r="P228" s="1">
        <f t="shared" si="31"/>
        <v>2022</v>
      </c>
    </row>
    <row r="229" spans="1:16" x14ac:dyDescent="0.2">
      <c r="A229" s="8">
        <v>44577</v>
      </c>
      <c r="B229" s="1" t="s">
        <v>26</v>
      </c>
      <c r="C229" s="1">
        <v>11</v>
      </c>
      <c r="D229" s="13" t="s">
        <v>184</v>
      </c>
      <c r="E229" s="13" t="s">
        <v>186</v>
      </c>
      <c r="F229" s="1" t="str">
        <f>VLOOKUP(B:B,MasterData!$A$1:$L$76,2,FALSE)</f>
        <v>Blender</v>
      </c>
      <c r="G229" s="1" t="str">
        <f>VLOOKUP(B:B,MasterData!$A$1:$L$76,3,FALSE)</f>
        <v>Kitchen &amp; Dining</v>
      </c>
      <c r="H229" s="4">
        <f>VLOOKUP(B:B,MasterData!$A$1:$L$76,4,FALSE)</f>
        <v>49.99</v>
      </c>
      <c r="I229" s="4">
        <f>VLOOKUP(B:B,MasterData!$A$1:$L$76,5,FALSE)</f>
        <v>59.988</v>
      </c>
      <c r="J229" s="4">
        <f t="shared" si="27"/>
        <v>9.9979999999999976</v>
      </c>
      <c r="K229" s="10">
        <v>0</v>
      </c>
      <c r="L229" s="6">
        <f t="shared" si="28"/>
        <v>549.89</v>
      </c>
      <c r="M229" s="6">
        <f t="shared" si="26"/>
        <v>659.86799999999994</v>
      </c>
      <c r="N229" s="1">
        <f t="shared" si="29"/>
        <v>16</v>
      </c>
      <c r="O229" s="1" t="str">
        <f t="shared" si="30"/>
        <v>Jan</v>
      </c>
      <c r="P229" s="1">
        <f t="shared" si="31"/>
        <v>2022</v>
      </c>
    </row>
    <row r="230" spans="1:16" x14ac:dyDescent="0.2">
      <c r="A230" s="8">
        <v>44690</v>
      </c>
      <c r="B230" s="1" t="s">
        <v>26</v>
      </c>
      <c r="C230" s="1">
        <v>12</v>
      </c>
      <c r="D230" s="13" t="s">
        <v>183</v>
      </c>
      <c r="E230" s="13" t="s">
        <v>186</v>
      </c>
      <c r="F230" s="1" t="str">
        <f>VLOOKUP(B:B,MasterData!$A$1:$L$76,2,FALSE)</f>
        <v>Blender</v>
      </c>
      <c r="G230" s="1" t="str">
        <f>VLOOKUP(B:B,MasterData!$A$1:$L$76,3,FALSE)</f>
        <v>Kitchen &amp; Dining</v>
      </c>
      <c r="H230" s="4">
        <f>VLOOKUP(B:B,MasterData!$A$1:$L$76,4,FALSE)</f>
        <v>49.99</v>
      </c>
      <c r="I230" s="4">
        <f>VLOOKUP(B:B,MasterData!$A$1:$L$76,5,FALSE)</f>
        <v>59.988</v>
      </c>
      <c r="J230" s="4">
        <f t="shared" si="27"/>
        <v>9.9979999999999976</v>
      </c>
      <c r="K230" s="10">
        <v>0</v>
      </c>
      <c r="L230" s="6">
        <f t="shared" si="28"/>
        <v>599.88</v>
      </c>
      <c r="M230" s="6">
        <f t="shared" si="26"/>
        <v>719.85599999999999</v>
      </c>
      <c r="N230" s="1">
        <f t="shared" si="29"/>
        <v>9</v>
      </c>
      <c r="O230" s="1" t="str">
        <f t="shared" si="30"/>
        <v>May</v>
      </c>
      <c r="P230" s="1">
        <f t="shared" si="31"/>
        <v>2022</v>
      </c>
    </row>
    <row r="231" spans="1:16" x14ac:dyDescent="0.2">
      <c r="A231" s="8">
        <v>44215</v>
      </c>
      <c r="B231" s="1" t="s">
        <v>27</v>
      </c>
      <c r="C231" s="1">
        <v>6</v>
      </c>
      <c r="D231" s="13" t="s">
        <v>185</v>
      </c>
      <c r="E231" s="13" t="s">
        <v>186</v>
      </c>
      <c r="F231" s="1" t="str">
        <f>VLOOKUP(B:B,MasterData!$A$1:$L$76,2,FALSE)</f>
        <v>Running Shorts</v>
      </c>
      <c r="G231" s="1" t="str">
        <f>VLOOKUP(B:B,MasterData!$A$1:$L$76,3,FALSE)</f>
        <v>Sports &amp; Outdoors</v>
      </c>
      <c r="H231" s="4">
        <f>VLOOKUP(B:B,MasterData!$A$1:$L$76,4,FALSE)</f>
        <v>24.99</v>
      </c>
      <c r="I231" s="4">
        <f>VLOOKUP(B:B,MasterData!$A$1:$L$76,5,FALSE)</f>
        <v>29.988</v>
      </c>
      <c r="J231" s="4">
        <f t="shared" si="27"/>
        <v>4.9980000000000011</v>
      </c>
      <c r="K231" s="10">
        <v>0</v>
      </c>
      <c r="L231" s="6">
        <f t="shared" si="28"/>
        <v>149.94</v>
      </c>
      <c r="M231" s="6">
        <f t="shared" si="26"/>
        <v>179.928</v>
      </c>
      <c r="N231" s="1">
        <f t="shared" si="29"/>
        <v>19</v>
      </c>
      <c r="O231" s="1" t="str">
        <f t="shared" si="30"/>
        <v>Jan</v>
      </c>
      <c r="P231" s="1">
        <f t="shared" si="31"/>
        <v>2021</v>
      </c>
    </row>
    <row r="232" spans="1:16" x14ac:dyDescent="0.2">
      <c r="A232" s="8">
        <v>44242</v>
      </c>
      <c r="B232" s="1" t="s">
        <v>27</v>
      </c>
      <c r="C232" s="1">
        <v>4</v>
      </c>
      <c r="D232" s="13" t="s">
        <v>185</v>
      </c>
      <c r="E232" s="13" t="s">
        <v>184</v>
      </c>
      <c r="F232" s="1" t="str">
        <f>VLOOKUP(B:B,MasterData!$A$1:$L$76,2,FALSE)</f>
        <v>Running Shorts</v>
      </c>
      <c r="G232" s="1" t="str">
        <f>VLOOKUP(B:B,MasterData!$A$1:$L$76,3,FALSE)</f>
        <v>Sports &amp; Outdoors</v>
      </c>
      <c r="H232" s="4">
        <f>VLOOKUP(B:B,MasterData!$A$1:$L$76,4,FALSE)</f>
        <v>24.99</v>
      </c>
      <c r="I232" s="4">
        <f>VLOOKUP(B:B,MasterData!$A$1:$L$76,5,FALSE)</f>
        <v>29.988</v>
      </c>
      <c r="J232" s="4">
        <f t="shared" si="27"/>
        <v>4.9980000000000011</v>
      </c>
      <c r="K232" s="10">
        <v>0</v>
      </c>
      <c r="L232" s="6">
        <f t="shared" si="28"/>
        <v>99.96</v>
      </c>
      <c r="M232" s="6">
        <f t="shared" si="26"/>
        <v>119.952</v>
      </c>
      <c r="N232" s="1">
        <f t="shared" si="29"/>
        <v>15</v>
      </c>
      <c r="O232" s="1" t="str">
        <f t="shared" si="30"/>
        <v>Feb</v>
      </c>
      <c r="P232" s="1">
        <f t="shared" si="31"/>
        <v>2021</v>
      </c>
    </row>
    <row r="233" spans="1:16" x14ac:dyDescent="0.2">
      <c r="A233" s="8">
        <v>44346</v>
      </c>
      <c r="B233" s="1" t="s">
        <v>27</v>
      </c>
      <c r="C233" s="1">
        <v>6</v>
      </c>
      <c r="D233" s="13" t="s">
        <v>184</v>
      </c>
      <c r="E233" s="13" t="s">
        <v>186</v>
      </c>
      <c r="F233" s="1" t="str">
        <f>VLOOKUP(B:B,MasterData!$A$1:$L$76,2,FALSE)</f>
        <v>Running Shorts</v>
      </c>
      <c r="G233" s="1" t="str">
        <f>VLOOKUP(B:B,MasterData!$A$1:$L$76,3,FALSE)</f>
        <v>Sports &amp; Outdoors</v>
      </c>
      <c r="H233" s="4">
        <f>VLOOKUP(B:B,MasterData!$A$1:$L$76,4,FALSE)</f>
        <v>24.99</v>
      </c>
      <c r="I233" s="4">
        <f>VLOOKUP(B:B,MasterData!$A$1:$L$76,5,FALSE)</f>
        <v>29.988</v>
      </c>
      <c r="J233" s="4">
        <f t="shared" si="27"/>
        <v>4.9980000000000011</v>
      </c>
      <c r="K233" s="10">
        <v>0</v>
      </c>
      <c r="L233" s="6">
        <f t="shared" si="28"/>
        <v>149.94</v>
      </c>
      <c r="M233" s="6">
        <f t="shared" si="26"/>
        <v>179.928</v>
      </c>
      <c r="N233" s="1">
        <f t="shared" si="29"/>
        <v>30</v>
      </c>
      <c r="O233" s="1" t="str">
        <f t="shared" si="30"/>
        <v>May</v>
      </c>
      <c r="P233" s="1">
        <f t="shared" si="31"/>
        <v>2021</v>
      </c>
    </row>
    <row r="234" spans="1:16" x14ac:dyDescent="0.2">
      <c r="A234" s="8">
        <v>44395</v>
      </c>
      <c r="B234" s="1" t="s">
        <v>27</v>
      </c>
      <c r="C234" s="1">
        <v>14</v>
      </c>
      <c r="D234" s="13" t="s">
        <v>184</v>
      </c>
      <c r="E234" s="13" t="s">
        <v>184</v>
      </c>
      <c r="F234" s="1" t="str">
        <f>VLOOKUP(B:B,MasterData!$A$1:$L$76,2,FALSE)</f>
        <v>Running Shorts</v>
      </c>
      <c r="G234" s="1" t="str">
        <f>VLOOKUP(B:B,MasterData!$A$1:$L$76,3,FALSE)</f>
        <v>Sports &amp; Outdoors</v>
      </c>
      <c r="H234" s="4">
        <f>VLOOKUP(B:B,MasterData!$A$1:$L$76,4,FALSE)</f>
        <v>24.99</v>
      </c>
      <c r="I234" s="4">
        <f>VLOOKUP(B:B,MasterData!$A$1:$L$76,5,FALSE)</f>
        <v>29.988</v>
      </c>
      <c r="J234" s="4">
        <f t="shared" si="27"/>
        <v>4.9980000000000011</v>
      </c>
      <c r="K234" s="10">
        <v>0</v>
      </c>
      <c r="L234" s="6">
        <f t="shared" si="28"/>
        <v>349.85999999999996</v>
      </c>
      <c r="M234" s="6">
        <f t="shared" si="26"/>
        <v>419.83199999999999</v>
      </c>
      <c r="N234" s="1">
        <f t="shared" si="29"/>
        <v>18</v>
      </c>
      <c r="O234" s="1" t="str">
        <f t="shared" si="30"/>
        <v>Jul</v>
      </c>
      <c r="P234" s="1">
        <f t="shared" si="31"/>
        <v>2021</v>
      </c>
    </row>
    <row r="235" spans="1:16" x14ac:dyDescent="0.2">
      <c r="A235" s="8">
        <v>44411</v>
      </c>
      <c r="B235" s="1" t="s">
        <v>27</v>
      </c>
      <c r="C235" s="1">
        <v>13</v>
      </c>
      <c r="D235" s="13" t="s">
        <v>184</v>
      </c>
      <c r="E235" s="13" t="s">
        <v>184</v>
      </c>
      <c r="F235" s="1" t="str">
        <f>VLOOKUP(B:B,MasterData!$A$1:$L$76,2,FALSE)</f>
        <v>Running Shorts</v>
      </c>
      <c r="G235" s="1" t="str">
        <f>VLOOKUP(B:B,MasterData!$A$1:$L$76,3,FALSE)</f>
        <v>Sports &amp; Outdoors</v>
      </c>
      <c r="H235" s="4">
        <f>VLOOKUP(B:B,MasterData!$A$1:$L$76,4,FALSE)</f>
        <v>24.99</v>
      </c>
      <c r="I235" s="4">
        <f>VLOOKUP(B:B,MasterData!$A$1:$L$76,5,FALSE)</f>
        <v>29.988</v>
      </c>
      <c r="J235" s="4">
        <f t="shared" si="27"/>
        <v>4.9980000000000011</v>
      </c>
      <c r="K235" s="10">
        <v>0</v>
      </c>
      <c r="L235" s="6">
        <f t="shared" si="28"/>
        <v>324.87</v>
      </c>
      <c r="M235" s="6">
        <f t="shared" si="26"/>
        <v>389.84399999999999</v>
      </c>
      <c r="N235" s="1">
        <f t="shared" si="29"/>
        <v>3</v>
      </c>
      <c r="O235" s="1" t="str">
        <f t="shared" si="30"/>
        <v>Aug</v>
      </c>
      <c r="P235" s="1">
        <f t="shared" si="31"/>
        <v>2021</v>
      </c>
    </row>
    <row r="236" spans="1:16" x14ac:dyDescent="0.2">
      <c r="A236" s="8">
        <v>44421</v>
      </c>
      <c r="B236" s="1" t="s">
        <v>27</v>
      </c>
      <c r="C236" s="1">
        <v>13</v>
      </c>
      <c r="D236" s="13" t="s">
        <v>185</v>
      </c>
      <c r="E236" s="13" t="s">
        <v>184</v>
      </c>
      <c r="F236" s="1" t="str">
        <f>VLOOKUP(B:B,MasterData!$A$1:$L$76,2,FALSE)</f>
        <v>Running Shorts</v>
      </c>
      <c r="G236" s="1" t="str">
        <f>VLOOKUP(B:B,MasterData!$A$1:$L$76,3,FALSE)</f>
        <v>Sports &amp; Outdoors</v>
      </c>
      <c r="H236" s="4">
        <f>VLOOKUP(B:B,MasterData!$A$1:$L$76,4,FALSE)</f>
        <v>24.99</v>
      </c>
      <c r="I236" s="4">
        <f>VLOOKUP(B:B,MasterData!$A$1:$L$76,5,FALSE)</f>
        <v>29.988</v>
      </c>
      <c r="J236" s="4">
        <f t="shared" si="27"/>
        <v>4.9980000000000011</v>
      </c>
      <c r="K236" s="10">
        <v>0</v>
      </c>
      <c r="L236" s="6">
        <f t="shared" si="28"/>
        <v>324.87</v>
      </c>
      <c r="M236" s="6">
        <f t="shared" si="26"/>
        <v>389.84399999999999</v>
      </c>
      <c r="N236" s="1">
        <f t="shared" si="29"/>
        <v>13</v>
      </c>
      <c r="O236" s="1" t="str">
        <f t="shared" si="30"/>
        <v>Aug</v>
      </c>
      <c r="P236" s="1">
        <f t="shared" si="31"/>
        <v>2021</v>
      </c>
    </row>
    <row r="237" spans="1:16" x14ac:dyDescent="0.2">
      <c r="A237" s="8">
        <v>44444</v>
      </c>
      <c r="B237" s="1" t="s">
        <v>27</v>
      </c>
      <c r="C237" s="1">
        <v>1</v>
      </c>
      <c r="D237" s="13" t="s">
        <v>185</v>
      </c>
      <c r="E237" s="13" t="s">
        <v>186</v>
      </c>
      <c r="F237" s="1" t="str">
        <f>VLOOKUP(B:B,MasterData!$A$1:$L$76,2,FALSE)</f>
        <v>Running Shorts</v>
      </c>
      <c r="G237" s="1" t="str">
        <f>VLOOKUP(B:B,MasterData!$A$1:$L$76,3,FALSE)</f>
        <v>Sports &amp; Outdoors</v>
      </c>
      <c r="H237" s="4">
        <f>VLOOKUP(B:B,MasterData!$A$1:$L$76,4,FALSE)</f>
        <v>24.99</v>
      </c>
      <c r="I237" s="4">
        <f>VLOOKUP(B:B,MasterData!$A$1:$L$76,5,FALSE)</f>
        <v>29.988</v>
      </c>
      <c r="J237" s="4">
        <f t="shared" si="27"/>
        <v>4.9980000000000011</v>
      </c>
      <c r="K237" s="10">
        <v>0</v>
      </c>
      <c r="L237" s="6">
        <f t="shared" si="28"/>
        <v>24.99</v>
      </c>
      <c r="M237" s="6">
        <f t="shared" si="26"/>
        <v>29.988</v>
      </c>
      <c r="N237" s="1">
        <f t="shared" si="29"/>
        <v>5</v>
      </c>
      <c r="O237" s="1" t="str">
        <f t="shared" si="30"/>
        <v>Sep</v>
      </c>
      <c r="P237" s="1">
        <f t="shared" si="31"/>
        <v>2021</v>
      </c>
    </row>
    <row r="238" spans="1:16" x14ac:dyDescent="0.2">
      <c r="A238" s="8">
        <v>44549</v>
      </c>
      <c r="B238" s="1" t="s">
        <v>27</v>
      </c>
      <c r="C238" s="1">
        <v>3</v>
      </c>
      <c r="D238" s="13" t="s">
        <v>183</v>
      </c>
      <c r="E238" s="13" t="s">
        <v>184</v>
      </c>
      <c r="F238" s="1" t="str">
        <f>VLOOKUP(B:B,MasterData!$A$1:$L$76,2,FALSE)</f>
        <v>Running Shorts</v>
      </c>
      <c r="G238" s="1" t="str">
        <f>VLOOKUP(B:B,MasterData!$A$1:$L$76,3,FALSE)</f>
        <v>Sports &amp; Outdoors</v>
      </c>
      <c r="H238" s="4">
        <f>VLOOKUP(B:B,MasterData!$A$1:$L$76,4,FALSE)</f>
        <v>24.99</v>
      </c>
      <c r="I238" s="4">
        <f>VLOOKUP(B:B,MasterData!$A$1:$L$76,5,FALSE)</f>
        <v>29.988</v>
      </c>
      <c r="J238" s="4">
        <f t="shared" si="27"/>
        <v>4.9980000000000011</v>
      </c>
      <c r="K238" s="10">
        <v>0</v>
      </c>
      <c r="L238" s="6">
        <f t="shared" si="28"/>
        <v>74.97</v>
      </c>
      <c r="M238" s="6">
        <f t="shared" si="26"/>
        <v>89.963999999999999</v>
      </c>
      <c r="N238" s="1">
        <f t="shared" si="29"/>
        <v>19</v>
      </c>
      <c r="O238" s="1" t="str">
        <f t="shared" si="30"/>
        <v>Dec</v>
      </c>
      <c r="P238" s="1">
        <f t="shared" si="31"/>
        <v>2021</v>
      </c>
    </row>
    <row r="239" spans="1:16" x14ac:dyDescent="0.2">
      <c r="A239" s="8">
        <v>44592</v>
      </c>
      <c r="B239" s="1" t="s">
        <v>27</v>
      </c>
      <c r="C239" s="1">
        <v>9</v>
      </c>
      <c r="D239" s="13" t="s">
        <v>185</v>
      </c>
      <c r="E239" s="13" t="s">
        <v>186</v>
      </c>
      <c r="F239" s="1" t="str">
        <f>VLOOKUP(B:B,MasterData!$A$1:$L$76,2,FALSE)</f>
        <v>Running Shorts</v>
      </c>
      <c r="G239" s="1" t="str">
        <f>VLOOKUP(B:B,MasterData!$A$1:$L$76,3,FALSE)</f>
        <v>Sports &amp; Outdoors</v>
      </c>
      <c r="H239" s="4">
        <f>VLOOKUP(B:B,MasterData!$A$1:$L$76,4,FALSE)</f>
        <v>24.99</v>
      </c>
      <c r="I239" s="4">
        <f>VLOOKUP(B:B,MasterData!$A$1:$L$76,5,FALSE)</f>
        <v>29.988</v>
      </c>
      <c r="J239" s="4">
        <f t="shared" si="27"/>
        <v>4.9980000000000011</v>
      </c>
      <c r="K239" s="10">
        <v>0</v>
      </c>
      <c r="L239" s="6">
        <f t="shared" si="28"/>
        <v>224.91</v>
      </c>
      <c r="M239" s="6">
        <f t="shared" si="26"/>
        <v>269.892</v>
      </c>
      <c r="N239" s="1">
        <f t="shared" si="29"/>
        <v>31</v>
      </c>
      <c r="O239" s="1" t="str">
        <f t="shared" si="30"/>
        <v>Jan</v>
      </c>
      <c r="P239" s="1">
        <f t="shared" si="31"/>
        <v>2022</v>
      </c>
    </row>
    <row r="240" spans="1:16" x14ac:dyDescent="0.2">
      <c r="A240" s="8">
        <v>44793</v>
      </c>
      <c r="B240" s="1" t="s">
        <v>27</v>
      </c>
      <c r="C240" s="1">
        <v>14</v>
      </c>
      <c r="D240" s="13" t="s">
        <v>185</v>
      </c>
      <c r="E240" s="13" t="s">
        <v>184</v>
      </c>
      <c r="F240" s="1" t="str">
        <f>VLOOKUP(B:B,MasterData!$A$1:$L$76,2,FALSE)</f>
        <v>Running Shorts</v>
      </c>
      <c r="G240" s="1" t="str">
        <f>VLOOKUP(B:B,MasterData!$A$1:$L$76,3,FALSE)</f>
        <v>Sports &amp; Outdoors</v>
      </c>
      <c r="H240" s="4">
        <f>VLOOKUP(B:B,MasterData!$A$1:$L$76,4,FALSE)</f>
        <v>24.99</v>
      </c>
      <c r="I240" s="4">
        <f>VLOOKUP(B:B,MasterData!$A$1:$L$76,5,FALSE)</f>
        <v>29.988</v>
      </c>
      <c r="J240" s="4">
        <f t="shared" si="27"/>
        <v>4.9980000000000011</v>
      </c>
      <c r="K240" s="10">
        <v>0</v>
      </c>
      <c r="L240" s="6">
        <f t="shared" si="28"/>
        <v>349.85999999999996</v>
      </c>
      <c r="M240" s="6">
        <f t="shared" si="26"/>
        <v>419.83199999999999</v>
      </c>
      <c r="N240" s="1">
        <f t="shared" si="29"/>
        <v>20</v>
      </c>
      <c r="O240" s="1" t="str">
        <f t="shared" si="30"/>
        <v>Aug</v>
      </c>
      <c r="P240" s="1">
        <f t="shared" si="31"/>
        <v>2022</v>
      </c>
    </row>
    <row r="241" spans="1:16" x14ac:dyDescent="0.2">
      <c r="A241" s="8">
        <v>44198</v>
      </c>
      <c r="B241" s="1" t="s">
        <v>28</v>
      </c>
      <c r="C241" s="1">
        <v>15</v>
      </c>
      <c r="D241" s="13" t="s">
        <v>184</v>
      </c>
      <c r="E241" s="13" t="s">
        <v>186</v>
      </c>
      <c r="F241" s="1" t="str">
        <f>VLOOKUP(B:B,MasterData!$A$1:$L$76,2,FALSE)</f>
        <v>Hiking Boots</v>
      </c>
      <c r="G241" s="1" t="str">
        <f>VLOOKUP(B:B,MasterData!$A$1:$L$76,3,FALSE)</f>
        <v>Sports &amp; Outdoors</v>
      </c>
      <c r="H241" s="4">
        <f>VLOOKUP(B:B,MasterData!$A$1:$L$76,4,FALSE)</f>
        <v>89.99</v>
      </c>
      <c r="I241" s="4">
        <f>VLOOKUP(B:B,MasterData!$A$1:$L$76,5,FALSE)</f>
        <v>107.988</v>
      </c>
      <c r="J241" s="4">
        <f t="shared" si="27"/>
        <v>17.998000000000005</v>
      </c>
      <c r="K241" s="10">
        <v>0</v>
      </c>
      <c r="L241" s="6">
        <f t="shared" si="28"/>
        <v>1349.85</v>
      </c>
      <c r="M241" s="6">
        <f t="shared" si="26"/>
        <v>1619.82</v>
      </c>
      <c r="N241" s="1">
        <f t="shared" si="29"/>
        <v>2</v>
      </c>
      <c r="O241" s="1" t="str">
        <f t="shared" si="30"/>
        <v>Jan</v>
      </c>
      <c r="P241" s="1">
        <f t="shared" si="31"/>
        <v>2021</v>
      </c>
    </row>
    <row r="242" spans="1:16" x14ac:dyDescent="0.2">
      <c r="A242" s="8">
        <v>44280</v>
      </c>
      <c r="B242" s="1" t="s">
        <v>28</v>
      </c>
      <c r="C242" s="1">
        <v>4</v>
      </c>
      <c r="D242" s="13" t="s">
        <v>185</v>
      </c>
      <c r="E242" s="13" t="s">
        <v>186</v>
      </c>
      <c r="F242" s="1" t="str">
        <f>VLOOKUP(B:B,MasterData!$A$1:$L$76,2,FALSE)</f>
        <v>Hiking Boots</v>
      </c>
      <c r="G242" s="1" t="str">
        <f>VLOOKUP(B:B,MasterData!$A$1:$L$76,3,FALSE)</f>
        <v>Sports &amp; Outdoors</v>
      </c>
      <c r="H242" s="4">
        <f>VLOOKUP(B:B,MasterData!$A$1:$L$76,4,FALSE)</f>
        <v>89.99</v>
      </c>
      <c r="I242" s="4">
        <f>VLOOKUP(B:B,MasterData!$A$1:$L$76,5,FALSE)</f>
        <v>107.988</v>
      </c>
      <c r="J242" s="4">
        <f t="shared" si="27"/>
        <v>17.998000000000005</v>
      </c>
      <c r="K242" s="10">
        <v>0</v>
      </c>
      <c r="L242" s="6">
        <f t="shared" si="28"/>
        <v>359.96</v>
      </c>
      <c r="M242" s="6">
        <f t="shared" si="26"/>
        <v>431.952</v>
      </c>
      <c r="N242" s="1">
        <f t="shared" si="29"/>
        <v>25</v>
      </c>
      <c r="O242" s="1" t="str">
        <f t="shared" si="30"/>
        <v>Mar</v>
      </c>
      <c r="P242" s="1">
        <f t="shared" si="31"/>
        <v>2021</v>
      </c>
    </row>
    <row r="243" spans="1:16" x14ac:dyDescent="0.2">
      <c r="A243" s="8">
        <v>44400</v>
      </c>
      <c r="B243" s="1" t="s">
        <v>28</v>
      </c>
      <c r="C243" s="1">
        <v>7</v>
      </c>
      <c r="D243" s="13" t="s">
        <v>183</v>
      </c>
      <c r="E243" s="13" t="s">
        <v>184</v>
      </c>
      <c r="F243" s="1" t="str">
        <f>VLOOKUP(B:B,MasterData!$A$1:$L$76,2,FALSE)</f>
        <v>Hiking Boots</v>
      </c>
      <c r="G243" s="1" t="str">
        <f>VLOOKUP(B:B,MasterData!$A$1:$L$76,3,FALSE)</f>
        <v>Sports &amp; Outdoors</v>
      </c>
      <c r="H243" s="4">
        <f>VLOOKUP(B:B,MasterData!$A$1:$L$76,4,FALSE)</f>
        <v>89.99</v>
      </c>
      <c r="I243" s="4">
        <f>VLOOKUP(B:B,MasterData!$A$1:$L$76,5,FALSE)</f>
        <v>107.988</v>
      </c>
      <c r="J243" s="4">
        <f t="shared" si="27"/>
        <v>17.998000000000005</v>
      </c>
      <c r="K243" s="10">
        <v>0</v>
      </c>
      <c r="L243" s="6">
        <f t="shared" si="28"/>
        <v>629.92999999999995</v>
      </c>
      <c r="M243" s="6">
        <f t="shared" si="26"/>
        <v>755.91599999999994</v>
      </c>
      <c r="N243" s="1">
        <f t="shared" si="29"/>
        <v>23</v>
      </c>
      <c r="O243" s="1" t="str">
        <f t="shared" si="30"/>
        <v>Jul</v>
      </c>
      <c r="P243" s="1">
        <f t="shared" si="31"/>
        <v>2021</v>
      </c>
    </row>
    <row r="244" spans="1:16" x14ac:dyDescent="0.2">
      <c r="A244" s="8">
        <v>44440</v>
      </c>
      <c r="B244" s="1" t="s">
        <v>28</v>
      </c>
      <c r="C244" s="1">
        <v>14</v>
      </c>
      <c r="D244" s="13" t="s">
        <v>184</v>
      </c>
      <c r="E244" s="13" t="s">
        <v>184</v>
      </c>
      <c r="F244" s="1" t="str">
        <f>VLOOKUP(B:B,MasterData!$A$1:$L$76,2,FALSE)</f>
        <v>Hiking Boots</v>
      </c>
      <c r="G244" s="1" t="str">
        <f>VLOOKUP(B:B,MasterData!$A$1:$L$76,3,FALSE)</f>
        <v>Sports &amp; Outdoors</v>
      </c>
      <c r="H244" s="4">
        <f>VLOOKUP(B:B,MasterData!$A$1:$L$76,4,FALSE)</f>
        <v>89.99</v>
      </c>
      <c r="I244" s="4">
        <f>VLOOKUP(B:B,MasterData!$A$1:$L$76,5,FALSE)</f>
        <v>107.988</v>
      </c>
      <c r="J244" s="4">
        <f t="shared" si="27"/>
        <v>17.998000000000005</v>
      </c>
      <c r="K244" s="10">
        <v>0</v>
      </c>
      <c r="L244" s="6">
        <f t="shared" si="28"/>
        <v>1259.8599999999999</v>
      </c>
      <c r="M244" s="6">
        <f t="shared" si="26"/>
        <v>1511.8319999999999</v>
      </c>
      <c r="N244" s="1">
        <f t="shared" si="29"/>
        <v>1</v>
      </c>
      <c r="O244" s="1" t="str">
        <f t="shared" si="30"/>
        <v>Sep</v>
      </c>
      <c r="P244" s="1">
        <f t="shared" si="31"/>
        <v>2021</v>
      </c>
    </row>
    <row r="245" spans="1:16" x14ac:dyDescent="0.2">
      <c r="A245" s="8">
        <v>44491</v>
      </c>
      <c r="B245" s="1" t="s">
        <v>28</v>
      </c>
      <c r="C245" s="1">
        <v>1</v>
      </c>
      <c r="D245" s="13" t="s">
        <v>185</v>
      </c>
      <c r="E245" s="13" t="s">
        <v>186</v>
      </c>
      <c r="F245" s="1" t="str">
        <f>VLOOKUP(B:B,MasterData!$A$1:$L$76,2,FALSE)</f>
        <v>Hiking Boots</v>
      </c>
      <c r="G245" s="1" t="str">
        <f>VLOOKUP(B:B,MasterData!$A$1:$L$76,3,FALSE)</f>
        <v>Sports &amp; Outdoors</v>
      </c>
      <c r="H245" s="4">
        <f>VLOOKUP(B:B,MasterData!$A$1:$L$76,4,FALSE)</f>
        <v>89.99</v>
      </c>
      <c r="I245" s="4">
        <f>VLOOKUP(B:B,MasterData!$A$1:$L$76,5,FALSE)</f>
        <v>107.988</v>
      </c>
      <c r="J245" s="4">
        <f t="shared" si="27"/>
        <v>17.998000000000005</v>
      </c>
      <c r="K245" s="10">
        <v>0</v>
      </c>
      <c r="L245" s="6">
        <f t="shared" si="28"/>
        <v>89.99</v>
      </c>
      <c r="M245" s="6">
        <f t="shared" si="26"/>
        <v>107.988</v>
      </c>
      <c r="N245" s="1">
        <f t="shared" si="29"/>
        <v>22</v>
      </c>
      <c r="O245" s="1" t="str">
        <f t="shared" si="30"/>
        <v>Oct</v>
      </c>
      <c r="P245" s="1">
        <f t="shared" si="31"/>
        <v>2021</v>
      </c>
    </row>
    <row r="246" spans="1:16" x14ac:dyDescent="0.2">
      <c r="A246" s="8">
        <v>44864</v>
      </c>
      <c r="B246" s="1" t="s">
        <v>28</v>
      </c>
      <c r="C246" s="1">
        <v>3</v>
      </c>
      <c r="D246" s="13" t="s">
        <v>185</v>
      </c>
      <c r="E246" s="13" t="s">
        <v>186</v>
      </c>
      <c r="F246" s="1" t="str">
        <f>VLOOKUP(B:B,MasterData!$A$1:$L$76,2,FALSE)</f>
        <v>Hiking Boots</v>
      </c>
      <c r="G246" s="1" t="str">
        <f>VLOOKUP(B:B,MasterData!$A$1:$L$76,3,FALSE)</f>
        <v>Sports &amp; Outdoors</v>
      </c>
      <c r="H246" s="4">
        <f>VLOOKUP(B:B,MasterData!$A$1:$L$76,4,FALSE)</f>
        <v>89.99</v>
      </c>
      <c r="I246" s="4">
        <f>VLOOKUP(B:B,MasterData!$A$1:$L$76,5,FALSE)</f>
        <v>107.988</v>
      </c>
      <c r="J246" s="4">
        <f t="shared" si="27"/>
        <v>17.998000000000005</v>
      </c>
      <c r="K246" s="10">
        <v>0</v>
      </c>
      <c r="L246" s="6">
        <f t="shared" si="28"/>
        <v>269.96999999999997</v>
      </c>
      <c r="M246" s="6">
        <f t="shared" si="26"/>
        <v>323.964</v>
      </c>
      <c r="N246" s="1">
        <f t="shared" si="29"/>
        <v>30</v>
      </c>
      <c r="O246" s="1" t="str">
        <f t="shared" si="30"/>
        <v>Oct</v>
      </c>
      <c r="P246" s="1">
        <f t="shared" si="31"/>
        <v>2022</v>
      </c>
    </row>
    <row r="247" spans="1:16" x14ac:dyDescent="0.2">
      <c r="A247" s="8">
        <v>44250</v>
      </c>
      <c r="B247" s="1" t="s">
        <v>29</v>
      </c>
      <c r="C247" s="1">
        <v>2</v>
      </c>
      <c r="D247" s="13" t="s">
        <v>185</v>
      </c>
      <c r="E247" s="13" t="s">
        <v>184</v>
      </c>
      <c r="F247" s="1" t="str">
        <f>VLOOKUP(B:B,MasterData!$A$1:$L$76,2,FALSE)</f>
        <v>Tennis Racket</v>
      </c>
      <c r="G247" s="1" t="str">
        <f>VLOOKUP(B:B,MasterData!$A$1:$L$76,3,FALSE)</f>
        <v>Sports &amp; Outdoors</v>
      </c>
      <c r="H247" s="4">
        <f>VLOOKUP(B:B,MasterData!$A$1:$L$76,4,FALSE)</f>
        <v>69.989999999999995</v>
      </c>
      <c r="I247" s="4">
        <f>VLOOKUP(B:B,MasterData!$A$1:$L$76,5,FALSE)</f>
        <v>83.988</v>
      </c>
      <c r="J247" s="4">
        <f t="shared" si="27"/>
        <v>13.998000000000005</v>
      </c>
      <c r="K247" s="10">
        <v>0</v>
      </c>
      <c r="L247" s="6">
        <f t="shared" si="28"/>
        <v>139.97999999999999</v>
      </c>
      <c r="M247" s="6">
        <f t="shared" si="26"/>
        <v>167.976</v>
      </c>
      <c r="N247" s="1">
        <f t="shared" si="29"/>
        <v>23</v>
      </c>
      <c r="O247" s="1" t="str">
        <f t="shared" si="30"/>
        <v>Feb</v>
      </c>
      <c r="P247" s="1">
        <f t="shared" si="31"/>
        <v>2021</v>
      </c>
    </row>
    <row r="248" spans="1:16" x14ac:dyDescent="0.2">
      <c r="A248" s="8">
        <v>44268</v>
      </c>
      <c r="B248" s="1" t="s">
        <v>29</v>
      </c>
      <c r="C248" s="1">
        <v>10</v>
      </c>
      <c r="D248" s="13" t="s">
        <v>183</v>
      </c>
      <c r="E248" s="13" t="s">
        <v>186</v>
      </c>
      <c r="F248" s="1" t="str">
        <f>VLOOKUP(B:B,MasterData!$A$1:$L$76,2,FALSE)</f>
        <v>Tennis Racket</v>
      </c>
      <c r="G248" s="1" t="str">
        <f>VLOOKUP(B:B,MasterData!$A$1:$L$76,3,FALSE)</f>
        <v>Sports &amp; Outdoors</v>
      </c>
      <c r="H248" s="4">
        <f>VLOOKUP(B:B,MasterData!$A$1:$L$76,4,FALSE)</f>
        <v>69.989999999999995</v>
      </c>
      <c r="I248" s="4">
        <f>VLOOKUP(B:B,MasterData!$A$1:$L$76,5,FALSE)</f>
        <v>83.988</v>
      </c>
      <c r="J248" s="4">
        <f t="shared" si="27"/>
        <v>13.998000000000005</v>
      </c>
      <c r="K248" s="10">
        <v>0</v>
      </c>
      <c r="L248" s="6">
        <f t="shared" si="28"/>
        <v>699.9</v>
      </c>
      <c r="M248" s="6">
        <f t="shared" si="26"/>
        <v>839.88</v>
      </c>
      <c r="N248" s="1">
        <f t="shared" si="29"/>
        <v>13</v>
      </c>
      <c r="O248" s="1" t="str">
        <f t="shared" si="30"/>
        <v>Mar</v>
      </c>
      <c r="P248" s="1">
        <f t="shared" si="31"/>
        <v>2021</v>
      </c>
    </row>
    <row r="249" spans="1:16" x14ac:dyDescent="0.2">
      <c r="A249" s="8">
        <v>44363</v>
      </c>
      <c r="B249" s="1" t="s">
        <v>29</v>
      </c>
      <c r="C249" s="1">
        <v>5</v>
      </c>
      <c r="D249" s="13" t="s">
        <v>183</v>
      </c>
      <c r="E249" s="13" t="s">
        <v>186</v>
      </c>
      <c r="F249" s="1" t="str">
        <f>VLOOKUP(B:B,MasterData!$A$1:$L$76,2,FALSE)</f>
        <v>Tennis Racket</v>
      </c>
      <c r="G249" s="1" t="str">
        <f>VLOOKUP(B:B,MasterData!$A$1:$L$76,3,FALSE)</f>
        <v>Sports &amp; Outdoors</v>
      </c>
      <c r="H249" s="4">
        <f>VLOOKUP(B:B,MasterData!$A$1:$L$76,4,FALSE)</f>
        <v>69.989999999999995</v>
      </c>
      <c r="I249" s="4">
        <f>VLOOKUP(B:B,MasterData!$A$1:$L$76,5,FALSE)</f>
        <v>83.988</v>
      </c>
      <c r="J249" s="4">
        <f t="shared" si="27"/>
        <v>13.998000000000005</v>
      </c>
      <c r="K249" s="10">
        <v>0</v>
      </c>
      <c r="L249" s="6">
        <f t="shared" si="28"/>
        <v>349.95</v>
      </c>
      <c r="M249" s="6">
        <f t="shared" si="26"/>
        <v>419.94</v>
      </c>
      <c r="N249" s="1">
        <f t="shared" si="29"/>
        <v>16</v>
      </c>
      <c r="O249" s="1" t="str">
        <f t="shared" si="30"/>
        <v>Jun</v>
      </c>
      <c r="P249" s="1">
        <f t="shared" si="31"/>
        <v>2021</v>
      </c>
    </row>
    <row r="250" spans="1:16" x14ac:dyDescent="0.2">
      <c r="A250" s="8">
        <v>44366</v>
      </c>
      <c r="B250" s="1" t="s">
        <v>29</v>
      </c>
      <c r="C250" s="1">
        <v>5</v>
      </c>
      <c r="D250" s="13" t="s">
        <v>185</v>
      </c>
      <c r="E250" s="13" t="s">
        <v>184</v>
      </c>
      <c r="F250" s="1" t="str">
        <f>VLOOKUP(B:B,MasterData!$A$1:$L$76,2,FALSE)</f>
        <v>Tennis Racket</v>
      </c>
      <c r="G250" s="1" t="str">
        <f>VLOOKUP(B:B,MasterData!$A$1:$L$76,3,FALSE)</f>
        <v>Sports &amp; Outdoors</v>
      </c>
      <c r="H250" s="4">
        <f>VLOOKUP(B:B,MasterData!$A$1:$L$76,4,FALSE)</f>
        <v>69.989999999999995</v>
      </c>
      <c r="I250" s="4">
        <f>VLOOKUP(B:B,MasterData!$A$1:$L$76,5,FALSE)</f>
        <v>83.988</v>
      </c>
      <c r="J250" s="4">
        <f t="shared" si="27"/>
        <v>13.998000000000005</v>
      </c>
      <c r="K250" s="10">
        <v>0</v>
      </c>
      <c r="L250" s="6">
        <f t="shared" si="28"/>
        <v>349.95</v>
      </c>
      <c r="M250" s="6">
        <f t="shared" si="26"/>
        <v>419.94</v>
      </c>
      <c r="N250" s="1">
        <f t="shared" si="29"/>
        <v>19</v>
      </c>
      <c r="O250" s="1" t="str">
        <f t="shared" si="30"/>
        <v>Jun</v>
      </c>
      <c r="P250" s="1">
        <f t="shared" si="31"/>
        <v>2021</v>
      </c>
    </row>
    <row r="251" spans="1:16" x14ac:dyDescent="0.2">
      <c r="A251" s="8">
        <v>44428</v>
      </c>
      <c r="B251" s="1" t="s">
        <v>29</v>
      </c>
      <c r="C251" s="1">
        <v>15</v>
      </c>
      <c r="D251" s="13" t="s">
        <v>185</v>
      </c>
      <c r="E251" s="13" t="s">
        <v>186</v>
      </c>
      <c r="F251" s="1" t="str">
        <f>VLOOKUP(B:B,MasterData!$A$1:$L$76,2,FALSE)</f>
        <v>Tennis Racket</v>
      </c>
      <c r="G251" s="1" t="str">
        <f>VLOOKUP(B:B,MasterData!$A$1:$L$76,3,FALSE)</f>
        <v>Sports &amp; Outdoors</v>
      </c>
      <c r="H251" s="4">
        <f>VLOOKUP(B:B,MasterData!$A$1:$L$76,4,FALSE)</f>
        <v>69.989999999999995</v>
      </c>
      <c r="I251" s="4">
        <f>VLOOKUP(B:B,MasterData!$A$1:$L$76,5,FALSE)</f>
        <v>83.988</v>
      </c>
      <c r="J251" s="4">
        <f t="shared" si="27"/>
        <v>13.998000000000005</v>
      </c>
      <c r="K251" s="10">
        <v>0</v>
      </c>
      <c r="L251" s="6">
        <f t="shared" si="28"/>
        <v>1049.8499999999999</v>
      </c>
      <c r="M251" s="6">
        <f t="shared" si="26"/>
        <v>1259.82</v>
      </c>
      <c r="N251" s="1">
        <f t="shared" si="29"/>
        <v>20</v>
      </c>
      <c r="O251" s="1" t="str">
        <f t="shared" si="30"/>
        <v>Aug</v>
      </c>
      <c r="P251" s="1">
        <f t="shared" si="31"/>
        <v>2021</v>
      </c>
    </row>
    <row r="252" spans="1:16" x14ac:dyDescent="0.2">
      <c r="A252" s="8">
        <v>44487</v>
      </c>
      <c r="B252" s="1" t="s">
        <v>29</v>
      </c>
      <c r="C252" s="1">
        <v>13</v>
      </c>
      <c r="D252" s="13" t="s">
        <v>184</v>
      </c>
      <c r="E252" s="13" t="s">
        <v>186</v>
      </c>
      <c r="F252" s="1" t="str">
        <f>VLOOKUP(B:B,MasterData!$A$1:$L$76,2,FALSE)</f>
        <v>Tennis Racket</v>
      </c>
      <c r="G252" s="1" t="str">
        <f>VLOOKUP(B:B,MasterData!$A$1:$L$76,3,FALSE)</f>
        <v>Sports &amp; Outdoors</v>
      </c>
      <c r="H252" s="4">
        <f>VLOOKUP(B:B,MasterData!$A$1:$L$76,4,FALSE)</f>
        <v>69.989999999999995</v>
      </c>
      <c r="I252" s="4">
        <f>VLOOKUP(B:B,MasterData!$A$1:$L$76,5,FALSE)</f>
        <v>83.988</v>
      </c>
      <c r="J252" s="4">
        <f t="shared" si="27"/>
        <v>13.998000000000005</v>
      </c>
      <c r="K252" s="10">
        <v>0</v>
      </c>
      <c r="L252" s="6">
        <f t="shared" si="28"/>
        <v>909.86999999999989</v>
      </c>
      <c r="M252" s="6">
        <f t="shared" si="26"/>
        <v>1091.8440000000001</v>
      </c>
      <c r="N252" s="1">
        <f t="shared" si="29"/>
        <v>18</v>
      </c>
      <c r="O252" s="1" t="str">
        <f t="shared" si="30"/>
        <v>Oct</v>
      </c>
      <c r="P252" s="1">
        <f t="shared" si="31"/>
        <v>2021</v>
      </c>
    </row>
    <row r="253" spans="1:16" x14ac:dyDescent="0.2">
      <c r="A253" s="8">
        <v>44747</v>
      </c>
      <c r="B253" s="1" t="s">
        <v>29</v>
      </c>
      <c r="C253" s="1">
        <v>8</v>
      </c>
      <c r="D253" s="13" t="s">
        <v>185</v>
      </c>
      <c r="E253" s="13" t="s">
        <v>184</v>
      </c>
      <c r="F253" s="1" t="str">
        <f>VLOOKUP(B:B,MasterData!$A$1:$L$76,2,FALSE)</f>
        <v>Tennis Racket</v>
      </c>
      <c r="G253" s="1" t="str">
        <f>VLOOKUP(B:B,MasterData!$A$1:$L$76,3,FALSE)</f>
        <v>Sports &amp; Outdoors</v>
      </c>
      <c r="H253" s="4">
        <f>VLOOKUP(B:B,MasterData!$A$1:$L$76,4,FALSE)</f>
        <v>69.989999999999995</v>
      </c>
      <c r="I253" s="4">
        <f>VLOOKUP(B:B,MasterData!$A$1:$L$76,5,FALSE)</f>
        <v>83.988</v>
      </c>
      <c r="J253" s="4">
        <f t="shared" si="27"/>
        <v>13.998000000000005</v>
      </c>
      <c r="K253" s="10">
        <v>0</v>
      </c>
      <c r="L253" s="6">
        <f t="shared" si="28"/>
        <v>559.91999999999996</v>
      </c>
      <c r="M253" s="6">
        <f t="shared" si="26"/>
        <v>671.904</v>
      </c>
      <c r="N253" s="1">
        <f t="shared" si="29"/>
        <v>5</v>
      </c>
      <c r="O253" s="1" t="str">
        <f t="shared" si="30"/>
        <v>Jul</v>
      </c>
      <c r="P253" s="1">
        <f t="shared" si="31"/>
        <v>2022</v>
      </c>
    </row>
    <row r="254" spans="1:16" x14ac:dyDescent="0.2">
      <c r="A254" s="8">
        <v>44756</v>
      </c>
      <c r="B254" s="1" t="s">
        <v>29</v>
      </c>
      <c r="C254" s="1">
        <v>9</v>
      </c>
      <c r="D254" s="13" t="s">
        <v>185</v>
      </c>
      <c r="E254" s="13" t="s">
        <v>184</v>
      </c>
      <c r="F254" s="1" t="str">
        <f>VLOOKUP(B:B,MasterData!$A$1:$L$76,2,FALSE)</f>
        <v>Tennis Racket</v>
      </c>
      <c r="G254" s="1" t="str">
        <f>VLOOKUP(B:B,MasterData!$A$1:$L$76,3,FALSE)</f>
        <v>Sports &amp; Outdoors</v>
      </c>
      <c r="H254" s="4">
        <f>VLOOKUP(B:B,MasterData!$A$1:$L$76,4,FALSE)</f>
        <v>69.989999999999995</v>
      </c>
      <c r="I254" s="4">
        <f>VLOOKUP(B:B,MasterData!$A$1:$L$76,5,FALSE)</f>
        <v>83.988</v>
      </c>
      <c r="J254" s="4">
        <f t="shared" si="27"/>
        <v>13.998000000000005</v>
      </c>
      <c r="K254" s="10">
        <v>0</v>
      </c>
      <c r="L254" s="6">
        <f t="shared" si="28"/>
        <v>629.91</v>
      </c>
      <c r="M254" s="6">
        <f t="shared" si="26"/>
        <v>755.89200000000005</v>
      </c>
      <c r="N254" s="1">
        <f t="shared" si="29"/>
        <v>14</v>
      </c>
      <c r="O254" s="1" t="str">
        <f t="shared" si="30"/>
        <v>Jul</v>
      </c>
      <c r="P254" s="1">
        <f t="shared" si="31"/>
        <v>2022</v>
      </c>
    </row>
    <row r="255" spans="1:16" x14ac:dyDescent="0.2">
      <c r="A255" s="8">
        <v>44804</v>
      </c>
      <c r="B255" s="1" t="s">
        <v>29</v>
      </c>
      <c r="C255" s="1">
        <v>13</v>
      </c>
      <c r="D255" s="13" t="s">
        <v>185</v>
      </c>
      <c r="E255" s="13" t="s">
        <v>186</v>
      </c>
      <c r="F255" s="1" t="str">
        <f>VLOOKUP(B:B,MasterData!$A$1:$L$76,2,FALSE)</f>
        <v>Tennis Racket</v>
      </c>
      <c r="G255" s="1" t="str">
        <f>VLOOKUP(B:B,MasterData!$A$1:$L$76,3,FALSE)</f>
        <v>Sports &amp; Outdoors</v>
      </c>
      <c r="H255" s="4">
        <f>VLOOKUP(B:B,MasterData!$A$1:$L$76,4,FALSE)</f>
        <v>69.989999999999995</v>
      </c>
      <c r="I255" s="4">
        <f>VLOOKUP(B:B,MasterData!$A$1:$L$76,5,FALSE)</f>
        <v>83.988</v>
      </c>
      <c r="J255" s="4">
        <f t="shared" si="27"/>
        <v>13.998000000000005</v>
      </c>
      <c r="K255" s="10">
        <v>0</v>
      </c>
      <c r="L255" s="6">
        <f t="shared" si="28"/>
        <v>909.86999999999989</v>
      </c>
      <c r="M255" s="6">
        <f t="shared" si="26"/>
        <v>1091.8440000000001</v>
      </c>
      <c r="N255" s="1">
        <f t="shared" si="29"/>
        <v>31</v>
      </c>
      <c r="O255" s="1" t="str">
        <f t="shared" si="30"/>
        <v>Aug</v>
      </c>
      <c r="P255" s="1">
        <f t="shared" si="31"/>
        <v>2022</v>
      </c>
    </row>
    <row r="256" spans="1:16" x14ac:dyDescent="0.2">
      <c r="A256" s="8">
        <v>44399</v>
      </c>
      <c r="B256" s="1" t="s">
        <v>30</v>
      </c>
      <c r="C256" s="1">
        <v>14</v>
      </c>
      <c r="D256" s="13" t="s">
        <v>184</v>
      </c>
      <c r="E256" s="13" t="s">
        <v>186</v>
      </c>
      <c r="F256" s="1" t="str">
        <f>VLOOKUP(B:B,MasterData!$A$1:$L$76,2,FALSE)</f>
        <v>Wireless Keyboard</v>
      </c>
      <c r="G256" s="1" t="str">
        <f>VLOOKUP(B:B,MasterData!$A$1:$L$76,3,FALSE)</f>
        <v>Electronics</v>
      </c>
      <c r="H256" s="4">
        <f>VLOOKUP(B:B,MasterData!$A$1:$L$76,4,FALSE)</f>
        <v>34.99</v>
      </c>
      <c r="I256" s="4">
        <f>VLOOKUP(B:B,MasterData!$A$1:$L$76,5,FALSE)</f>
        <v>41.988</v>
      </c>
      <c r="J256" s="4">
        <f t="shared" si="27"/>
        <v>6.9979999999999976</v>
      </c>
      <c r="K256" s="10">
        <v>0</v>
      </c>
      <c r="L256" s="6">
        <f t="shared" si="28"/>
        <v>489.86</v>
      </c>
      <c r="M256" s="6">
        <f t="shared" si="26"/>
        <v>587.83199999999999</v>
      </c>
      <c r="N256" s="1">
        <f t="shared" si="29"/>
        <v>22</v>
      </c>
      <c r="O256" s="1" t="str">
        <f t="shared" si="30"/>
        <v>Jul</v>
      </c>
      <c r="P256" s="1">
        <f t="shared" si="31"/>
        <v>2021</v>
      </c>
    </row>
    <row r="257" spans="1:16" x14ac:dyDescent="0.2">
      <c r="A257" s="8">
        <v>44450</v>
      </c>
      <c r="B257" s="1" t="s">
        <v>30</v>
      </c>
      <c r="C257" s="1">
        <v>6</v>
      </c>
      <c r="D257" s="13" t="s">
        <v>183</v>
      </c>
      <c r="E257" s="13" t="s">
        <v>184</v>
      </c>
      <c r="F257" s="1" t="str">
        <f>VLOOKUP(B:B,MasterData!$A$1:$L$76,2,FALSE)</f>
        <v>Wireless Keyboard</v>
      </c>
      <c r="G257" s="1" t="str">
        <f>VLOOKUP(B:B,MasterData!$A$1:$L$76,3,FALSE)</f>
        <v>Electronics</v>
      </c>
      <c r="H257" s="4">
        <f>VLOOKUP(B:B,MasterData!$A$1:$L$76,4,FALSE)</f>
        <v>34.99</v>
      </c>
      <c r="I257" s="4">
        <f>VLOOKUP(B:B,MasterData!$A$1:$L$76,5,FALSE)</f>
        <v>41.988</v>
      </c>
      <c r="J257" s="4">
        <f t="shared" si="27"/>
        <v>6.9979999999999976</v>
      </c>
      <c r="K257" s="10">
        <v>0</v>
      </c>
      <c r="L257" s="6">
        <f t="shared" si="28"/>
        <v>209.94</v>
      </c>
      <c r="M257" s="6">
        <f t="shared" si="26"/>
        <v>251.928</v>
      </c>
      <c r="N257" s="1">
        <f t="shared" si="29"/>
        <v>11</v>
      </c>
      <c r="O257" s="1" t="str">
        <f t="shared" si="30"/>
        <v>Sep</v>
      </c>
      <c r="P257" s="1">
        <f t="shared" si="31"/>
        <v>2021</v>
      </c>
    </row>
    <row r="258" spans="1:16" x14ac:dyDescent="0.2">
      <c r="A258" s="8">
        <v>44478</v>
      </c>
      <c r="B258" s="1" t="s">
        <v>30</v>
      </c>
      <c r="C258" s="1">
        <v>5</v>
      </c>
      <c r="D258" s="13" t="s">
        <v>185</v>
      </c>
      <c r="E258" s="13" t="s">
        <v>186</v>
      </c>
      <c r="F258" s="1" t="str">
        <f>VLOOKUP(B:B,MasterData!$A$1:$L$76,2,FALSE)</f>
        <v>Wireless Keyboard</v>
      </c>
      <c r="G258" s="1" t="str">
        <f>VLOOKUP(B:B,MasterData!$A$1:$L$76,3,FALSE)</f>
        <v>Electronics</v>
      </c>
      <c r="H258" s="4">
        <f>VLOOKUP(B:B,MasterData!$A$1:$L$76,4,FALSE)</f>
        <v>34.99</v>
      </c>
      <c r="I258" s="4">
        <f>VLOOKUP(B:B,MasterData!$A$1:$L$76,5,FALSE)</f>
        <v>41.988</v>
      </c>
      <c r="J258" s="4">
        <f t="shared" si="27"/>
        <v>6.9979999999999976</v>
      </c>
      <c r="K258" s="10">
        <v>0</v>
      </c>
      <c r="L258" s="6">
        <f t="shared" si="28"/>
        <v>174.95000000000002</v>
      </c>
      <c r="M258" s="6">
        <f t="shared" ref="M258:M321" si="32">((C258*I258)*(1-K258))</f>
        <v>209.94</v>
      </c>
      <c r="N258" s="1">
        <f t="shared" si="29"/>
        <v>9</v>
      </c>
      <c r="O258" s="1" t="str">
        <f t="shared" si="30"/>
        <v>Oct</v>
      </c>
      <c r="P258" s="1">
        <f t="shared" si="31"/>
        <v>2021</v>
      </c>
    </row>
    <row r="259" spans="1:16" x14ac:dyDescent="0.2">
      <c r="A259" s="8">
        <v>44554</v>
      </c>
      <c r="B259" s="1" t="s">
        <v>30</v>
      </c>
      <c r="C259" s="1">
        <v>8</v>
      </c>
      <c r="D259" s="13" t="s">
        <v>183</v>
      </c>
      <c r="E259" s="13" t="s">
        <v>186</v>
      </c>
      <c r="F259" s="1" t="str">
        <f>VLOOKUP(B:B,MasterData!$A$1:$L$76,2,FALSE)</f>
        <v>Wireless Keyboard</v>
      </c>
      <c r="G259" s="1" t="str">
        <f>VLOOKUP(B:B,MasterData!$A$1:$L$76,3,FALSE)</f>
        <v>Electronics</v>
      </c>
      <c r="H259" s="4">
        <f>VLOOKUP(B:B,MasterData!$A$1:$L$76,4,FALSE)</f>
        <v>34.99</v>
      </c>
      <c r="I259" s="4">
        <f>VLOOKUP(B:B,MasterData!$A$1:$L$76,5,FALSE)</f>
        <v>41.988</v>
      </c>
      <c r="J259" s="4">
        <f t="shared" ref="J259:J322" si="33">I259-H259</f>
        <v>6.9979999999999976</v>
      </c>
      <c r="K259" s="10">
        <v>0</v>
      </c>
      <c r="L259" s="6">
        <f t="shared" ref="L259:L322" si="34">C259*H259</f>
        <v>279.92</v>
      </c>
      <c r="M259" s="6">
        <f t="shared" si="32"/>
        <v>335.904</v>
      </c>
      <c r="N259" s="1">
        <f t="shared" ref="N259:N322" si="35">DAY(A259)</f>
        <v>24</v>
      </c>
      <c r="O259" s="1" t="str">
        <f t="shared" ref="O259:O322" si="36">TEXT(A259,"Mmm")</f>
        <v>Dec</v>
      </c>
      <c r="P259" s="1">
        <f t="shared" ref="P259:P322" si="37">YEAR(A259)</f>
        <v>2021</v>
      </c>
    </row>
    <row r="260" spans="1:16" x14ac:dyDescent="0.2">
      <c r="A260" s="8">
        <v>44606</v>
      </c>
      <c r="B260" s="1" t="s">
        <v>30</v>
      </c>
      <c r="C260" s="1">
        <v>3</v>
      </c>
      <c r="D260" s="13" t="s">
        <v>185</v>
      </c>
      <c r="E260" s="13" t="s">
        <v>186</v>
      </c>
      <c r="F260" s="1" t="str">
        <f>VLOOKUP(B:B,MasterData!$A$1:$L$76,2,FALSE)</f>
        <v>Wireless Keyboard</v>
      </c>
      <c r="G260" s="1" t="str">
        <f>VLOOKUP(B:B,MasterData!$A$1:$L$76,3,FALSE)</f>
        <v>Electronics</v>
      </c>
      <c r="H260" s="4">
        <f>VLOOKUP(B:B,MasterData!$A$1:$L$76,4,FALSE)</f>
        <v>34.99</v>
      </c>
      <c r="I260" s="4">
        <f>VLOOKUP(B:B,MasterData!$A$1:$L$76,5,FALSE)</f>
        <v>41.988</v>
      </c>
      <c r="J260" s="4">
        <f t="shared" si="33"/>
        <v>6.9979999999999976</v>
      </c>
      <c r="K260" s="10">
        <v>0</v>
      </c>
      <c r="L260" s="6">
        <f t="shared" si="34"/>
        <v>104.97</v>
      </c>
      <c r="M260" s="6">
        <f t="shared" si="32"/>
        <v>125.964</v>
      </c>
      <c r="N260" s="1">
        <f t="shared" si="35"/>
        <v>14</v>
      </c>
      <c r="O260" s="1" t="str">
        <f t="shared" si="36"/>
        <v>Feb</v>
      </c>
      <c r="P260" s="1">
        <f t="shared" si="37"/>
        <v>2022</v>
      </c>
    </row>
    <row r="261" spans="1:16" x14ac:dyDescent="0.2">
      <c r="A261" s="8">
        <v>44626</v>
      </c>
      <c r="B261" s="1" t="s">
        <v>30</v>
      </c>
      <c r="C261" s="1">
        <v>2</v>
      </c>
      <c r="D261" s="13" t="s">
        <v>185</v>
      </c>
      <c r="E261" s="13" t="s">
        <v>186</v>
      </c>
      <c r="F261" s="1" t="str">
        <f>VLOOKUP(B:B,MasterData!$A$1:$L$76,2,FALSE)</f>
        <v>Wireless Keyboard</v>
      </c>
      <c r="G261" s="1" t="str">
        <f>VLOOKUP(B:B,MasterData!$A$1:$L$76,3,FALSE)</f>
        <v>Electronics</v>
      </c>
      <c r="H261" s="4">
        <f>VLOOKUP(B:B,MasterData!$A$1:$L$76,4,FALSE)</f>
        <v>34.99</v>
      </c>
      <c r="I261" s="4">
        <f>VLOOKUP(B:B,MasterData!$A$1:$L$76,5,FALSE)</f>
        <v>41.988</v>
      </c>
      <c r="J261" s="4">
        <f t="shared" si="33"/>
        <v>6.9979999999999976</v>
      </c>
      <c r="K261" s="10">
        <v>0</v>
      </c>
      <c r="L261" s="6">
        <f t="shared" si="34"/>
        <v>69.98</v>
      </c>
      <c r="M261" s="6">
        <f t="shared" si="32"/>
        <v>83.975999999999999</v>
      </c>
      <c r="N261" s="1">
        <f t="shared" si="35"/>
        <v>6</v>
      </c>
      <c r="O261" s="1" t="str">
        <f t="shared" si="36"/>
        <v>Mar</v>
      </c>
      <c r="P261" s="1">
        <f t="shared" si="37"/>
        <v>2022</v>
      </c>
    </row>
    <row r="262" spans="1:16" x14ac:dyDescent="0.2">
      <c r="A262" s="8">
        <v>44638</v>
      </c>
      <c r="B262" s="1" t="s">
        <v>30</v>
      </c>
      <c r="C262" s="1">
        <v>2</v>
      </c>
      <c r="D262" s="13" t="s">
        <v>184</v>
      </c>
      <c r="E262" s="13" t="s">
        <v>186</v>
      </c>
      <c r="F262" s="1" t="str">
        <f>VLOOKUP(B:B,MasterData!$A$1:$L$76,2,FALSE)</f>
        <v>Wireless Keyboard</v>
      </c>
      <c r="G262" s="1" t="str">
        <f>VLOOKUP(B:B,MasterData!$A$1:$L$76,3,FALSE)</f>
        <v>Electronics</v>
      </c>
      <c r="H262" s="4">
        <f>VLOOKUP(B:B,MasterData!$A$1:$L$76,4,FALSE)</f>
        <v>34.99</v>
      </c>
      <c r="I262" s="4">
        <f>VLOOKUP(B:B,MasterData!$A$1:$L$76,5,FALSE)</f>
        <v>41.988</v>
      </c>
      <c r="J262" s="4">
        <f t="shared" si="33"/>
        <v>6.9979999999999976</v>
      </c>
      <c r="K262" s="10">
        <v>0</v>
      </c>
      <c r="L262" s="6">
        <f t="shared" si="34"/>
        <v>69.98</v>
      </c>
      <c r="M262" s="6">
        <f t="shared" si="32"/>
        <v>83.975999999999999</v>
      </c>
      <c r="N262" s="1">
        <f t="shared" si="35"/>
        <v>18</v>
      </c>
      <c r="O262" s="1" t="str">
        <f t="shared" si="36"/>
        <v>Mar</v>
      </c>
      <c r="P262" s="1">
        <f t="shared" si="37"/>
        <v>2022</v>
      </c>
    </row>
    <row r="263" spans="1:16" x14ac:dyDescent="0.2">
      <c r="A263" s="8">
        <v>44660</v>
      </c>
      <c r="B263" s="1" t="s">
        <v>30</v>
      </c>
      <c r="C263" s="1">
        <v>12</v>
      </c>
      <c r="D263" s="13" t="s">
        <v>183</v>
      </c>
      <c r="E263" s="13" t="s">
        <v>186</v>
      </c>
      <c r="F263" s="1" t="str">
        <f>VLOOKUP(B:B,MasterData!$A$1:$L$76,2,FALSE)</f>
        <v>Wireless Keyboard</v>
      </c>
      <c r="G263" s="1" t="str">
        <f>VLOOKUP(B:B,MasterData!$A$1:$L$76,3,FALSE)</f>
        <v>Electronics</v>
      </c>
      <c r="H263" s="4">
        <f>VLOOKUP(B:B,MasterData!$A$1:$L$76,4,FALSE)</f>
        <v>34.99</v>
      </c>
      <c r="I263" s="4">
        <f>VLOOKUP(B:B,MasterData!$A$1:$L$76,5,FALSE)</f>
        <v>41.988</v>
      </c>
      <c r="J263" s="4">
        <f t="shared" si="33"/>
        <v>6.9979999999999976</v>
      </c>
      <c r="K263" s="10">
        <v>0</v>
      </c>
      <c r="L263" s="6">
        <f t="shared" si="34"/>
        <v>419.88</v>
      </c>
      <c r="M263" s="6">
        <f t="shared" si="32"/>
        <v>503.85599999999999</v>
      </c>
      <c r="N263" s="1">
        <f t="shared" si="35"/>
        <v>9</v>
      </c>
      <c r="O263" s="1" t="str">
        <f t="shared" si="36"/>
        <v>Apr</v>
      </c>
      <c r="P263" s="1">
        <f t="shared" si="37"/>
        <v>2022</v>
      </c>
    </row>
    <row r="264" spans="1:16" x14ac:dyDescent="0.2">
      <c r="A264" s="8">
        <v>44674</v>
      </c>
      <c r="B264" s="1" t="s">
        <v>30</v>
      </c>
      <c r="C264" s="1">
        <v>15</v>
      </c>
      <c r="D264" s="13" t="s">
        <v>184</v>
      </c>
      <c r="E264" s="13" t="s">
        <v>184</v>
      </c>
      <c r="F264" s="1" t="str">
        <f>VLOOKUP(B:B,MasterData!$A$1:$L$76,2,FALSE)</f>
        <v>Wireless Keyboard</v>
      </c>
      <c r="G264" s="1" t="str">
        <f>VLOOKUP(B:B,MasterData!$A$1:$L$76,3,FALSE)</f>
        <v>Electronics</v>
      </c>
      <c r="H264" s="4">
        <f>VLOOKUP(B:B,MasterData!$A$1:$L$76,4,FALSE)</f>
        <v>34.99</v>
      </c>
      <c r="I264" s="4">
        <f>VLOOKUP(B:B,MasterData!$A$1:$L$76,5,FALSE)</f>
        <v>41.988</v>
      </c>
      <c r="J264" s="4">
        <f t="shared" si="33"/>
        <v>6.9979999999999976</v>
      </c>
      <c r="K264" s="10">
        <v>0</v>
      </c>
      <c r="L264" s="6">
        <f t="shared" si="34"/>
        <v>524.85</v>
      </c>
      <c r="M264" s="6">
        <f t="shared" si="32"/>
        <v>629.81999999999994</v>
      </c>
      <c r="N264" s="1">
        <f t="shared" si="35"/>
        <v>23</v>
      </c>
      <c r="O264" s="1" t="str">
        <f t="shared" si="36"/>
        <v>Apr</v>
      </c>
      <c r="P264" s="1">
        <f t="shared" si="37"/>
        <v>2022</v>
      </c>
    </row>
    <row r="265" spans="1:16" x14ac:dyDescent="0.2">
      <c r="A265" s="8">
        <v>44727</v>
      </c>
      <c r="B265" s="1" t="s">
        <v>30</v>
      </c>
      <c r="C265" s="1">
        <v>15</v>
      </c>
      <c r="D265" s="13" t="s">
        <v>183</v>
      </c>
      <c r="E265" s="13" t="s">
        <v>184</v>
      </c>
      <c r="F265" s="1" t="str">
        <f>VLOOKUP(B:B,MasterData!$A$1:$L$76,2,FALSE)</f>
        <v>Wireless Keyboard</v>
      </c>
      <c r="G265" s="1" t="str">
        <f>VLOOKUP(B:B,MasterData!$A$1:$L$76,3,FALSE)</f>
        <v>Electronics</v>
      </c>
      <c r="H265" s="4">
        <f>VLOOKUP(B:B,MasterData!$A$1:$L$76,4,FALSE)</f>
        <v>34.99</v>
      </c>
      <c r="I265" s="4">
        <f>VLOOKUP(B:B,MasterData!$A$1:$L$76,5,FALSE)</f>
        <v>41.988</v>
      </c>
      <c r="J265" s="4">
        <f t="shared" si="33"/>
        <v>6.9979999999999976</v>
      </c>
      <c r="K265" s="10">
        <v>0</v>
      </c>
      <c r="L265" s="6">
        <f t="shared" si="34"/>
        <v>524.85</v>
      </c>
      <c r="M265" s="6">
        <f t="shared" si="32"/>
        <v>629.81999999999994</v>
      </c>
      <c r="N265" s="1">
        <f t="shared" si="35"/>
        <v>15</v>
      </c>
      <c r="O265" s="1" t="str">
        <f t="shared" si="36"/>
        <v>Jun</v>
      </c>
      <c r="P265" s="1">
        <f t="shared" si="37"/>
        <v>2022</v>
      </c>
    </row>
    <row r="266" spans="1:16" x14ac:dyDescent="0.2">
      <c r="A266" s="8">
        <v>44776</v>
      </c>
      <c r="B266" s="1" t="s">
        <v>30</v>
      </c>
      <c r="C266" s="1">
        <v>5</v>
      </c>
      <c r="D266" s="13" t="s">
        <v>185</v>
      </c>
      <c r="E266" s="13" t="s">
        <v>186</v>
      </c>
      <c r="F266" s="1" t="str">
        <f>VLOOKUP(B:B,MasterData!$A$1:$L$76,2,FALSE)</f>
        <v>Wireless Keyboard</v>
      </c>
      <c r="G266" s="1" t="str">
        <f>VLOOKUP(B:B,MasterData!$A$1:$L$76,3,FALSE)</f>
        <v>Electronics</v>
      </c>
      <c r="H266" s="4">
        <f>VLOOKUP(B:B,MasterData!$A$1:$L$76,4,FALSE)</f>
        <v>34.99</v>
      </c>
      <c r="I266" s="4">
        <f>VLOOKUP(B:B,MasterData!$A$1:$L$76,5,FALSE)</f>
        <v>41.988</v>
      </c>
      <c r="J266" s="4">
        <f t="shared" si="33"/>
        <v>6.9979999999999976</v>
      </c>
      <c r="K266" s="10">
        <v>0</v>
      </c>
      <c r="L266" s="6">
        <f t="shared" si="34"/>
        <v>174.95000000000002</v>
      </c>
      <c r="M266" s="6">
        <f t="shared" si="32"/>
        <v>209.94</v>
      </c>
      <c r="N266" s="1">
        <f t="shared" si="35"/>
        <v>3</v>
      </c>
      <c r="O266" s="1" t="str">
        <f t="shared" si="36"/>
        <v>Aug</v>
      </c>
      <c r="P266" s="1">
        <f t="shared" si="37"/>
        <v>2022</v>
      </c>
    </row>
    <row r="267" spans="1:16" x14ac:dyDescent="0.2">
      <c r="A267" s="8">
        <v>44823</v>
      </c>
      <c r="B267" s="1" t="s">
        <v>30</v>
      </c>
      <c r="C267" s="1">
        <v>8</v>
      </c>
      <c r="D267" s="13" t="s">
        <v>183</v>
      </c>
      <c r="E267" s="13" t="s">
        <v>186</v>
      </c>
      <c r="F267" s="1" t="str">
        <f>VLOOKUP(B:B,MasterData!$A$1:$L$76,2,FALSE)</f>
        <v>Wireless Keyboard</v>
      </c>
      <c r="G267" s="1" t="str">
        <f>VLOOKUP(B:B,MasterData!$A$1:$L$76,3,FALSE)</f>
        <v>Electronics</v>
      </c>
      <c r="H267" s="4">
        <f>VLOOKUP(B:B,MasterData!$A$1:$L$76,4,FALSE)</f>
        <v>34.99</v>
      </c>
      <c r="I267" s="4">
        <f>VLOOKUP(B:B,MasterData!$A$1:$L$76,5,FALSE)</f>
        <v>41.988</v>
      </c>
      <c r="J267" s="4">
        <f t="shared" si="33"/>
        <v>6.9979999999999976</v>
      </c>
      <c r="K267" s="10">
        <v>0</v>
      </c>
      <c r="L267" s="6">
        <f t="shared" si="34"/>
        <v>279.92</v>
      </c>
      <c r="M267" s="6">
        <f t="shared" si="32"/>
        <v>335.904</v>
      </c>
      <c r="N267" s="1">
        <f t="shared" si="35"/>
        <v>19</v>
      </c>
      <c r="O267" s="1" t="str">
        <f t="shared" si="36"/>
        <v>Sep</v>
      </c>
      <c r="P267" s="1">
        <f t="shared" si="37"/>
        <v>2022</v>
      </c>
    </row>
    <row r="268" spans="1:16" x14ac:dyDescent="0.2">
      <c r="A268" s="8">
        <v>44826</v>
      </c>
      <c r="B268" s="1" t="s">
        <v>30</v>
      </c>
      <c r="C268" s="1">
        <v>12</v>
      </c>
      <c r="D268" s="13" t="s">
        <v>184</v>
      </c>
      <c r="E268" s="13" t="s">
        <v>184</v>
      </c>
      <c r="F268" s="1" t="str">
        <f>VLOOKUP(B:B,MasterData!$A$1:$L$76,2,FALSE)</f>
        <v>Wireless Keyboard</v>
      </c>
      <c r="G268" s="1" t="str">
        <f>VLOOKUP(B:B,MasterData!$A$1:$L$76,3,FALSE)</f>
        <v>Electronics</v>
      </c>
      <c r="H268" s="4">
        <f>VLOOKUP(B:B,MasterData!$A$1:$L$76,4,FALSE)</f>
        <v>34.99</v>
      </c>
      <c r="I268" s="4">
        <f>VLOOKUP(B:B,MasterData!$A$1:$L$76,5,FALSE)</f>
        <v>41.988</v>
      </c>
      <c r="J268" s="4">
        <f t="shared" si="33"/>
        <v>6.9979999999999976</v>
      </c>
      <c r="K268" s="10">
        <v>0</v>
      </c>
      <c r="L268" s="6">
        <f t="shared" si="34"/>
        <v>419.88</v>
      </c>
      <c r="M268" s="6">
        <f t="shared" si="32"/>
        <v>503.85599999999999</v>
      </c>
      <c r="N268" s="1">
        <f t="shared" si="35"/>
        <v>22</v>
      </c>
      <c r="O268" s="1" t="str">
        <f t="shared" si="36"/>
        <v>Sep</v>
      </c>
      <c r="P268" s="1">
        <f t="shared" si="37"/>
        <v>2022</v>
      </c>
    </row>
    <row r="269" spans="1:16" x14ac:dyDescent="0.2">
      <c r="A269" s="8">
        <v>44899</v>
      </c>
      <c r="B269" s="1" t="s">
        <v>30</v>
      </c>
      <c r="C269" s="1">
        <v>15</v>
      </c>
      <c r="D269" s="13" t="s">
        <v>185</v>
      </c>
      <c r="E269" s="13" t="s">
        <v>186</v>
      </c>
      <c r="F269" s="1" t="str">
        <f>VLOOKUP(B:B,MasterData!$A$1:$L$76,2,FALSE)</f>
        <v>Wireless Keyboard</v>
      </c>
      <c r="G269" s="1" t="str">
        <f>VLOOKUP(B:B,MasterData!$A$1:$L$76,3,FALSE)</f>
        <v>Electronics</v>
      </c>
      <c r="H269" s="4">
        <f>VLOOKUP(B:B,MasterData!$A$1:$L$76,4,FALSE)</f>
        <v>34.99</v>
      </c>
      <c r="I269" s="4">
        <f>VLOOKUP(B:B,MasterData!$A$1:$L$76,5,FALSE)</f>
        <v>41.988</v>
      </c>
      <c r="J269" s="4">
        <f t="shared" si="33"/>
        <v>6.9979999999999976</v>
      </c>
      <c r="K269" s="10">
        <v>0</v>
      </c>
      <c r="L269" s="6">
        <f t="shared" si="34"/>
        <v>524.85</v>
      </c>
      <c r="M269" s="6">
        <f t="shared" si="32"/>
        <v>629.81999999999994</v>
      </c>
      <c r="N269" s="1">
        <f t="shared" si="35"/>
        <v>4</v>
      </c>
      <c r="O269" s="1" t="str">
        <f t="shared" si="36"/>
        <v>Dec</v>
      </c>
      <c r="P269" s="1">
        <f t="shared" si="37"/>
        <v>2022</v>
      </c>
    </row>
    <row r="270" spans="1:16" x14ac:dyDescent="0.2">
      <c r="A270" s="8">
        <v>44245</v>
      </c>
      <c r="B270" s="1" t="s">
        <v>31</v>
      </c>
      <c r="C270" s="1">
        <v>6</v>
      </c>
      <c r="D270" s="13" t="s">
        <v>184</v>
      </c>
      <c r="E270" s="13" t="s">
        <v>186</v>
      </c>
      <c r="F270" s="1" t="str">
        <f>VLOOKUP(B:B,MasterData!$A$1:$L$76,2,FALSE)</f>
        <v>Smart Thermostat</v>
      </c>
      <c r="G270" s="1" t="str">
        <f>VLOOKUP(B:B,MasterData!$A$1:$L$76,3,FALSE)</f>
        <v>Smart Home</v>
      </c>
      <c r="H270" s="4">
        <f>VLOOKUP(B:B,MasterData!$A$1:$L$76,4,FALSE)</f>
        <v>129.99</v>
      </c>
      <c r="I270" s="4">
        <f>VLOOKUP(B:B,MasterData!$A$1:$L$76,5,FALSE)</f>
        <v>155.988</v>
      </c>
      <c r="J270" s="4">
        <f t="shared" si="33"/>
        <v>25.99799999999999</v>
      </c>
      <c r="K270" s="10">
        <v>0</v>
      </c>
      <c r="L270" s="6">
        <f t="shared" si="34"/>
        <v>779.94</v>
      </c>
      <c r="M270" s="6">
        <f t="shared" si="32"/>
        <v>935.928</v>
      </c>
      <c r="N270" s="1">
        <f t="shared" si="35"/>
        <v>18</v>
      </c>
      <c r="O270" s="1" t="str">
        <f t="shared" si="36"/>
        <v>Feb</v>
      </c>
      <c r="P270" s="1">
        <f t="shared" si="37"/>
        <v>2021</v>
      </c>
    </row>
    <row r="271" spans="1:16" x14ac:dyDescent="0.2">
      <c r="A271" s="8">
        <v>44263</v>
      </c>
      <c r="B271" s="1" t="s">
        <v>31</v>
      </c>
      <c r="C271" s="1">
        <v>9</v>
      </c>
      <c r="D271" s="13" t="s">
        <v>184</v>
      </c>
      <c r="E271" s="13" t="s">
        <v>184</v>
      </c>
      <c r="F271" s="1" t="str">
        <f>VLOOKUP(B:B,MasterData!$A$1:$L$76,2,FALSE)</f>
        <v>Smart Thermostat</v>
      </c>
      <c r="G271" s="1" t="str">
        <f>VLOOKUP(B:B,MasterData!$A$1:$L$76,3,FALSE)</f>
        <v>Smart Home</v>
      </c>
      <c r="H271" s="4">
        <f>VLOOKUP(B:B,MasterData!$A$1:$L$76,4,FALSE)</f>
        <v>129.99</v>
      </c>
      <c r="I271" s="4">
        <f>VLOOKUP(B:B,MasterData!$A$1:$L$76,5,FALSE)</f>
        <v>155.988</v>
      </c>
      <c r="J271" s="4">
        <f t="shared" si="33"/>
        <v>25.99799999999999</v>
      </c>
      <c r="K271" s="10">
        <v>0</v>
      </c>
      <c r="L271" s="6">
        <f t="shared" si="34"/>
        <v>1169.9100000000001</v>
      </c>
      <c r="M271" s="6">
        <f t="shared" si="32"/>
        <v>1403.8920000000001</v>
      </c>
      <c r="N271" s="1">
        <f t="shared" si="35"/>
        <v>8</v>
      </c>
      <c r="O271" s="1" t="str">
        <f t="shared" si="36"/>
        <v>Mar</v>
      </c>
      <c r="P271" s="1">
        <f t="shared" si="37"/>
        <v>2021</v>
      </c>
    </row>
    <row r="272" spans="1:16" x14ac:dyDescent="0.2">
      <c r="A272" s="8">
        <v>44397</v>
      </c>
      <c r="B272" s="1" t="s">
        <v>31</v>
      </c>
      <c r="C272" s="1">
        <v>11</v>
      </c>
      <c r="D272" s="13" t="s">
        <v>184</v>
      </c>
      <c r="E272" s="13" t="s">
        <v>184</v>
      </c>
      <c r="F272" s="1" t="str">
        <f>VLOOKUP(B:B,MasterData!$A$1:$L$76,2,FALSE)</f>
        <v>Smart Thermostat</v>
      </c>
      <c r="G272" s="1" t="str">
        <f>VLOOKUP(B:B,MasterData!$A$1:$L$76,3,FALSE)</f>
        <v>Smart Home</v>
      </c>
      <c r="H272" s="4">
        <f>VLOOKUP(B:B,MasterData!$A$1:$L$76,4,FALSE)</f>
        <v>129.99</v>
      </c>
      <c r="I272" s="4">
        <f>VLOOKUP(B:B,MasterData!$A$1:$L$76,5,FALSE)</f>
        <v>155.988</v>
      </c>
      <c r="J272" s="4">
        <f t="shared" si="33"/>
        <v>25.99799999999999</v>
      </c>
      <c r="K272" s="10">
        <v>0</v>
      </c>
      <c r="L272" s="6">
        <f t="shared" si="34"/>
        <v>1429.89</v>
      </c>
      <c r="M272" s="6">
        <f t="shared" si="32"/>
        <v>1715.8679999999999</v>
      </c>
      <c r="N272" s="1">
        <f t="shared" si="35"/>
        <v>20</v>
      </c>
      <c r="O272" s="1" t="str">
        <f t="shared" si="36"/>
        <v>Jul</v>
      </c>
      <c r="P272" s="1">
        <f t="shared" si="37"/>
        <v>2021</v>
      </c>
    </row>
    <row r="273" spans="1:16" x14ac:dyDescent="0.2">
      <c r="A273" s="8">
        <v>44424</v>
      </c>
      <c r="B273" s="1" t="s">
        <v>31</v>
      </c>
      <c r="C273" s="1">
        <v>3</v>
      </c>
      <c r="D273" s="13" t="s">
        <v>184</v>
      </c>
      <c r="E273" s="13" t="s">
        <v>184</v>
      </c>
      <c r="F273" s="1" t="str">
        <f>VLOOKUP(B:B,MasterData!$A$1:$L$76,2,FALSE)</f>
        <v>Smart Thermostat</v>
      </c>
      <c r="G273" s="1" t="str">
        <f>VLOOKUP(B:B,MasterData!$A$1:$L$76,3,FALSE)</f>
        <v>Smart Home</v>
      </c>
      <c r="H273" s="4">
        <f>VLOOKUP(B:B,MasterData!$A$1:$L$76,4,FALSE)</f>
        <v>129.99</v>
      </c>
      <c r="I273" s="4">
        <f>VLOOKUP(B:B,MasterData!$A$1:$L$76,5,FALSE)</f>
        <v>155.988</v>
      </c>
      <c r="J273" s="4">
        <f t="shared" si="33"/>
        <v>25.99799999999999</v>
      </c>
      <c r="K273" s="10">
        <v>0</v>
      </c>
      <c r="L273" s="6">
        <f t="shared" si="34"/>
        <v>389.97</v>
      </c>
      <c r="M273" s="6">
        <f t="shared" si="32"/>
        <v>467.964</v>
      </c>
      <c r="N273" s="1">
        <f t="shared" si="35"/>
        <v>16</v>
      </c>
      <c r="O273" s="1" t="str">
        <f t="shared" si="36"/>
        <v>Aug</v>
      </c>
      <c r="P273" s="1">
        <f t="shared" si="37"/>
        <v>2021</v>
      </c>
    </row>
    <row r="274" spans="1:16" x14ac:dyDescent="0.2">
      <c r="A274" s="8">
        <v>44486</v>
      </c>
      <c r="B274" s="1" t="s">
        <v>31</v>
      </c>
      <c r="C274" s="1">
        <v>13</v>
      </c>
      <c r="D274" s="13" t="s">
        <v>185</v>
      </c>
      <c r="E274" s="13" t="s">
        <v>184</v>
      </c>
      <c r="F274" s="1" t="str">
        <f>VLOOKUP(B:B,MasterData!$A$1:$L$76,2,FALSE)</f>
        <v>Smart Thermostat</v>
      </c>
      <c r="G274" s="1" t="str">
        <f>VLOOKUP(B:B,MasterData!$A$1:$L$76,3,FALSE)</f>
        <v>Smart Home</v>
      </c>
      <c r="H274" s="4">
        <f>VLOOKUP(B:B,MasterData!$A$1:$L$76,4,FALSE)</f>
        <v>129.99</v>
      </c>
      <c r="I274" s="4">
        <f>VLOOKUP(B:B,MasterData!$A$1:$L$76,5,FALSE)</f>
        <v>155.988</v>
      </c>
      <c r="J274" s="4">
        <f t="shared" si="33"/>
        <v>25.99799999999999</v>
      </c>
      <c r="K274" s="10">
        <v>0</v>
      </c>
      <c r="L274" s="6">
        <f t="shared" si="34"/>
        <v>1689.8700000000001</v>
      </c>
      <c r="M274" s="6">
        <f t="shared" si="32"/>
        <v>2027.8440000000001</v>
      </c>
      <c r="N274" s="1">
        <f t="shared" si="35"/>
        <v>17</v>
      </c>
      <c r="O274" s="1" t="str">
        <f t="shared" si="36"/>
        <v>Oct</v>
      </c>
      <c r="P274" s="1">
        <f t="shared" si="37"/>
        <v>2021</v>
      </c>
    </row>
    <row r="275" spans="1:16" x14ac:dyDescent="0.2">
      <c r="A275" s="8">
        <v>44639</v>
      </c>
      <c r="B275" s="1" t="s">
        <v>31</v>
      </c>
      <c r="C275" s="1">
        <v>6</v>
      </c>
      <c r="D275" s="13" t="s">
        <v>183</v>
      </c>
      <c r="E275" s="13" t="s">
        <v>186</v>
      </c>
      <c r="F275" s="1" t="str">
        <f>VLOOKUP(B:B,MasterData!$A$1:$L$76,2,FALSE)</f>
        <v>Smart Thermostat</v>
      </c>
      <c r="G275" s="1" t="str">
        <f>VLOOKUP(B:B,MasterData!$A$1:$L$76,3,FALSE)</f>
        <v>Smart Home</v>
      </c>
      <c r="H275" s="4">
        <f>VLOOKUP(B:B,MasterData!$A$1:$L$76,4,FALSE)</f>
        <v>129.99</v>
      </c>
      <c r="I275" s="4">
        <f>VLOOKUP(B:B,MasterData!$A$1:$L$76,5,FALSE)</f>
        <v>155.988</v>
      </c>
      <c r="J275" s="4">
        <f t="shared" si="33"/>
        <v>25.99799999999999</v>
      </c>
      <c r="K275" s="10">
        <v>0</v>
      </c>
      <c r="L275" s="6">
        <f t="shared" si="34"/>
        <v>779.94</v>
      </c>
      <c r="M275" s="6">
        <f t="shared" si="32"/>
        <v>935.928</v>
      </c>
      <c r="N275" s="1">
        <f t="shared" si="35"/>
        <v>19</v>
      </c>
      <c r="O275" s="1" t="str">
        <f t="shared" si="36"/>
        <v>Mar</v>
      </c>
      <c r="P275" s="1">
        <f t="shared" si="37"/>
        <v>2022</v>
      </c>
    </row>
    <row r="276" spans="1:16" x14ac:dyDescent="0.2">
      <c r="A276" s="8">
        <v>44679</v>
      </c>
      <c r="B276" s="1" t="s">
        <v>31</v>
      </c>
      <c r="C276" s="1">
        <v>14</v>
      </c>
      <c r="D276" s="13" t="s">
        <v>185</v>
      </c>
      <c r="E276" s="13" t="s">
        <v>186</v>
      </c>
      <c r="F276" s="1" t="str">
        <f>VLOOKUP(B:B,MasterData!$A$1:$L$76,2,FALSE)</f>
        <v>Smart Thermostat</v>
      </c>
      <c r="G276" s="1" t="str">
        <f>VLOOKUP(B:B,MasterData!$A$1:$L$76,3,FALSE)</f>
        <v>Smart Home</v>
      </c>
      <c r="H276" s="4">
        <f>VLOOKUP(B:B,MasterData!$A$1:$L$76,4,FALSE)</f>
        <v>129.99</v>
      </c>
      <c r="I276" s="4">
        <f>VLOOKUP(B:B,MasterData!$A$1:$L$76,5,FALSE)</f>
        <v>155.988</v>
      </c>
      <c r="J276" s="4">
        <f t="shared" si="33"/>
        <v>25.99799999999999</v>
      </c>
      <c r="K276" s="10">
        <v>0</v>
      </c>
      <c r="L276" s="6">
        <f t="shared" si="34"/>
        <v>1819.8600000000001</v>
      </c>
      <c r="M276" s="6">
        <f t="shared" si="32"/>
        <v>2183.8319999999999</v>
      </c>
      <c r="N276" s="1">
        <f t="shared" si="35"/>
        <v>28</v>
      </c>
      <c r="O276" s="1" t="str">
        <f t="shared" si="36"/>
        <v>Apr</v>
      </c>
      <c r="P276" s="1">
        <f t="shared" si="37"/>
        <v>2022</v>
      </c>
    </row>
    <row r="277" spans="1:16" x14ac:dyDescent="0.2">
      <c r="A277" s="8">
        <v>44682</v>
      </c>
      <c r="B277" s="1" t="s">
        <v>31</v>
      </c>
      <c r="C277" s="1">
        <v>9</v>
      </c>
      <c r="D277" s="13" t="s">
        <v>183</v>
      </c>
      <c r="E277" s="13" t="s">
        <v>184</v>
      </c>
      <c r="F277" s="1" t="str">
        <f>VLOOKUP(B:B,MasterData!$A$1:$L$76,2,FALSE)</f>
        <v>Smart Thermostat</v>
      </c>
      <c r="G277" s="1" t="str">
        <f>VLOOKUP(B:B,MasterData!$A$1:$L$76,3,FALSE)</f>
        <v>Smart Home</v>
      </c>
      <c r="H277" s="4">
        <f>VLOOKUP(B:B,MasterData!$A$1:$L$76,4,FALSE)</f>
        <v>129.99</v>
      </c>
      <c r="I277" s="4">
        <f>VLOOKUP(B:B,MasterData!$A$1:$L$76,5,FALSE)</f>
        <v>155.988</v>
      </c>
      <c r="J277" s="4">
        <f t="shared" si="33"/>
        <v>25.99799999999999</v>
      </c>
      <c r="K277" s="10">
        <v>0</v>
      </c>
      <c r="L277" s="6">
        <f t="shared" si="34"/>
        <v>1169.9100000000001</v>
      </c>
      <c r="M277" s="6">
        <f t="shared" si="32"/>
        <v>1403.8920000000001</v>
      </c>
      <c r="N277" s="1">
        <f t="shared" si="35"/>
        <v>1</v>
      </c>
      <c r="O277" s="1" t="str">
        <f t="shared" si="36"/>
        <v>May</v>
      </c>
      <c r="P277" s="1">
        <f t="shared" si="37"/>
        <v>2022</v>
      </c>
    </row>
    <row r="278" spans="1:16" x14ac:dyDescent="0.2">
      <c r="A278" s="8">
        <v>44689</v>
      </c>
      <c r="B278" s="1" t="s">
        <v>31</v>
      </c>
      <c r="C278" s="1">
        <v>7</v>
      </c>
      <c r="D278" s="13" t="s">
        <v>184</v>
      </c>
      <c r="E278" s="13" t="s">
        <v>184</v>
      </c>
      <c r="F278" s="1" t="str">
        <f>VLOOKUP(B:B,MasterData!$A$1:$L$76,2,FALSE)</f>
        <v>Smart Thermostat</v>
      </c>
      <c r="G278" s="1" t="str">
        <f>VLOOKUP(B:B,MasterData!$A$1:$L$76,3,FALSE)</f>
        <v>Smart Home</v>
      </c>
      <c r="H278" s="4">
        <f>VLOOKUP(B:B,MasterData!$A$1:$L$76,4,FALSE)</f>
        <v>129.99</v>
      </c>
      <c r="I278" s="4">
        <f>VLOOKUP(B:B,MasterData!$A$1:$L$76,5,FALSE)</f>
        <v>155.988</v>
      </c>
      <c r="J278" s="4">
        <f t="shared" si="33"/>
        <v>25.99799999999999</v>
      </c>
      <c r="K278" s="10">
        <v>0</v>
      </c>
      <c r="L278" s="6">
        <f t="shared" si="34"/>
        <v>909.93000000000006</v>
      </c>
      <c r="M278" s="6">
        <f t="shared" si="32"/>
        <v>1091.9159999999999</v>
      </c>
      <c r="N278" s="1">
        <f t="shared" si="35"/>
        <v>8</v>
      </c>
      <c r="O278" s="1" t="str">
        <f t="shared" si="36"/>
        <v>May</v>
      </c>
      <c r="P278" s="1">
        <f t="shared" si="37"/>
        <v>2022</v>
      </c>
    </row>
    <row r="279" spans="1:16" x14ac:dyDescent="0.2">
      <c r="A279" s="8">
        <v>44699</v>
      </c>
      <c r="B279" s="1" t="s">
        <v>31</v>
      </c>
      <c r="C279" s="1">
        <v>4</v>
      </c>
      <c r="D279" s="13" t="s">
        <v>183</v>
      </c>
      <c r="E279" s="13" t="s">
        <v>184</v>
      </c>
      <c r="F279" s="1" t="str">
        <f>VLOOKUP(B:B,MasterData!$A$1:$L$76,2,FALSE)</f>
        <v>Smart Thermostat</v>
      </c>
      <c r="G279" s="1" t="str">
        <f>VLOOKUP(B:B,MasterData!$A$1:$L$76,3,FALSE)</f>
        <v>Smart Home</v>
      </c>
      <c r="H279" s="4">
        <f>VLOOKUP(B:B,MasterData!$A$1:$L$76,4,FALSE)</f>
        <v>129.99</v>
      </c>
      <c r="I279" s="4">
        <f>VLOOKUP(B:B,MasterData!$A$1:$L$76,5,FALSE)</f>
        <v>155.988</v>
      </c>
      <c r="J279" s="4">
        <f t="shared" si="33"/>
        <v>25.99799999999999</v>
      </c>
      <c r="K279" s="10">
        <v>0</v>
      </c>
      <c r="L279" s="6">
        <f t="shared" si="34"/>
        <v>519.96</v>
      </c>
      <c r="M279" s="6">
        <f t="shared" si="32"/>
        <v>623.952</v>
      </c>
      <c r="N279" s="1">
        <f t="shared" si="35"/>
        <v>18</v>
      </c>
      <c r="O279" s="1" t="str">
        <f t="shared" si="36"/>
        <v>May</v>
      </c>
      <c r="P279" s="1">
        <f t="shared" si="37"/>
        <v>2022</v>
      </c>
    </row>
    <row r="280" spans="1:16" x14ac:dyDescent="0.2">
      <c r="A280" s="8">
        <v>44699</v>
      </c>
      <c r="B280" s="1" t="s">
        <v>31</v>
      </c>
      <c r="C280" s="1">
        <v>8</v>
      </c>
      <c r="D280" s="13" t="s">
        <v>183</v>
      </c>
      <c r="E280" s="13" t="s">
        <v>184</v>
      </c>
      <c r="F280" s="1" t="str">
        <f>VLOOKUP(B:B,MasterData!$A$1:$L$76,2,FALSE)</f>
        <v>Smart Thermostat</v>
      </c>
      <c r="G280" s="1" t="str">
        <f>VLOOKUP(B:B,MasterData!$A$1:$L$76,3,FALSE)</f>
        <v>Smart Home</v>
      </c>
      <c r="H280" s="4">
        <f>VLOOKUP(B:B,MasterData!$A$1:$L$76,4,FALSE)</f>
        <v>129.99</v>
      </c>
      <c r="I280" s="4">
        <f>VLOOKUP(B:B,MasterData!$A$1:$L$76,5,FALSE)</f>
        <v>155.988</v>
      </c>
      <c r="J280" s="4">
        <f t="shared" si="33"/>
        <v>25.99799999999999</v>
      </c>
      <c r="K280" s="10">
        <v>0</v>
      </c>
      <c r="L280" s="6">
        <f t="shared" si="34"/>
        <v>1039.92</v>
      </c>
      <c r="M280" s="6">
        <f t="shared" si="32"/>
        <v>1247.904</v>
      </c>
      <c r="N280" s="1">
        <f t="shared" si="35"/>
        <v>18</v>
      </c>
      <c r="O280" s="1" t="str">
        <f t="shared" si="36"/>
        <v>May</v>
      </c>
      <c r="P280" s="1">
        <f t="shared" si="37"/>
        <v>2022</v>
      </c>
    </row>
    <row r="281" spans="1:16" x14ac:dyDescent="0.2">
      <c r="A281" s="8">
        <v>44709</v>
      </c>
      <c r="B281" s="1" t="s">
        <v>31</v>
      </c>
      <c r="C281" s="1">
        <v>10</v>
      </c>
      <c r="D281" s="13" t="s">
        <v>183</v>
      </c>
      <c r="E281" s="13" t="s">
        <v>186</v>
      </c>
      <c r="F281" s="1" t="str">
        <f>VLOOKUP(B:B,MasterData!$A$1:$L$76,2,FALSE)</f>
        <v>Smart Thermostat</v>
      </c>
      <c r="G281" s="1" t="str">
        <f>VLOOKUP(B:B,MasterData!$A$1:$L$76,3,FALSE)</f>
        <v>Smart Home</v>
      </c>
      <c r="H281" s="4">
        <f>VLOOKUP(B:B,MasterData!$A$1:$L$76,4,FALSE)</f>
        <v>129.99</v>
      </c>
      <c r="I281" s="4">
        <f>VLOOKUP(B:B,MasterData!$A$1:$L$76,5,FALSE)</f>
        <v>155.988</v>
      </c>
      <c r="J281" s="4">
        <f t="shared" si="33"/>
        <v>25.99799999999999</v>
      </c>
      <c r="K281" s="10">
        <v>0</v>
      </c>
      <c r="L281" s="6">
        <f t="shared" si="34"/>
        <v>1299.9000000000001</v>
      </c>
      <c r="M281" s="6">
        <f t="shared" si="32"/>
        <v>1559.88</v>
      </c>
      <c r="N281" s="1">
        <f t="shared" si="35"/>
        <v>28</v>
      </c>
      <c r="O281" s="1" t="str">
        <f t="shared" si="36"/>
        <v>May</v>
      </c>
      <c r="P281" s="1">
        <f t="shared" si="37"/>
        <v>2022</v>
      </c>
    </row>
    <row r="282" spans="1:16" x14ac:dyDescent="0.2">
      <c r="A282" s="8">
        <v>44767</v>
      </c>
      <c r="B282" s="1" t="s">
        <v>31</v>
      </c>
      <c r="C282" s="1">
        <v>2</v>
      </c>
      <c r="D282" s="13" t="s">
        <v>185</v>
      </c>
      <c r="E282" s="13" t="s">
        <v>186</v>
      </c>
      <c r="F282" s="1" t="str">
        <f>VLOOKUP(B:B,MasterData!$A$1:$L$76,2,FALSE)</f>
        <v>Smart Thermostat</v>
      </c>
      <c r="G282" s="1" t="str">
        <f>VLOOKUP(B:B,MasterData!$A$1:$L$76,3,FALSE)</f>
        <v>Smart Home</v>
      </c>
      <c r="H282" s="4">
        <f>VLOOKUP(B:B,MasterData!$A$1:$L$76,4,FALSE)</f>
        <v>129.99</v>
      </c>
      <c r="I282" s="4">
        <f>VLOOKUP(B:B,MasterData!$A$1:$L$76,5,FALSE)</f>
        <v>155.988</v>
      </c>
      <c r="J282" s="4">
        <f t="shared" si="33"/>
        <v>25.99799999999999</v>
      </c>
      <c r="K282" s="10">
        <v>0</v>
      </c>
      <c r="L282" s="6">
        <f t="shared" si="34"/>
        <v>259.98</v>
      </c>
      <c r="M282" s="6">
        <f t="shared" si="32"/>
        <v>311.976</v>
      </c>
      <c r="N282" s="1">
        <f t="shared" si="35"/>
        <v>25</v>
      </c>
      <c r="O282" s="1" t="str">
        <f t="shared" si="36"/>
        <v>Jul</v>
      </c>
      <c r="P282" s="1">
        <f t="shared" si="37"/>
        <v>2022</v>
      </c>
    </row>
    <row r="283" spans="1:16" x14ac:dyDescent="0.2">
      <c r="A283" s="8">
        <v>44875</v>
      </c>
      <c r="B283" s="1" t="s">
        <v>31</v>
      </c>
      <c r="C283" s="1">
        <v>7</v>
      </c>
      <c r="D283" s="13" t="s">
        <v>185</v>
      </c>
      <c r="E283" s="13" t="s">
        <v>184</v>
      </c>
      <c r="F283" s="1" t="str">
        <f>VLOOKUP(B:B,MasterData!$A$1:$L$76,2,FALSE)</f>
        <v>Smart Thermostat</v>
      </c>
      <c r="G283" s="1" t="str">
        <f>VLOOKUP(B:B,MasterData!$A$1:$L$76,3,FALSE)</f>
        <v>Smart Home</v>
      </c>
      <c r="H283" s="4">
        <f>VLOOKUP(B:B,MasterData!$A$1:$L$76,4,FALSE)</f>
        <v>129.99</v>
      </c>
      <c r="I283" s="4">
        <f>VLOOKUP(B:B,MasterData!$A$1:$L$76,5,FALSE)</f>
        <v>155.988</v>
      </c>
      <c r="J283" s="4">
        <f t="shared" si="33"/>
        <v>25.99799999999999</v>
      </c>
      <c r="K283" s="10">
        <v>0</v>
      </c>
      <c r="L283" s="6">
        <f t="shared" si="34"/>
        <v>909.93000000000006</v>
      </c>
      <c r="M283" s="6">
        <f t="shared" si="32"/>
        <v>1091.9159999999999</v>
      </c>
      <c r="N283" s="1">
        <f t="shared" si="35"/>
        <v>10</v>
      </c>
      <c r="O283" s="1" t="str">
        <f t="shared" si="36"/>
        <v>Nov</v>
      </c>
      <c r="P283" s="1">
        <f t="shared" si="37"/>
        <v>2022</v>
      </c>
    </row>
    <row r="284" spans="1:16" x14ac:dyDescent="0.2">
      <c r="A284" s="8">
        <v>44879</v>
      </c>
      <c r="B284" s="1" t="s">
        <v>31</v>
      </c>
      <c r="C284" s="1">
        <v>1</v>
      </c>
      <c r="D284" s="13" t="s">
        <v>185</v>
      </c>
      <c r="E284" s="13" t="s">
        <v>186</v>
      </c>
      <c r="F284" s="1" t="str">
        <f>VLOOKUP(B:B,MasterData!$A$1:$L$76,2,FALSE)</f>
        <v>Smart Thermostat</v>
      </c>
      <c r="G284" s="1" t="str">
        <f>VLOOKUP(B:B,MasterData!$A$1:$L$76,3,FALSE)</f>
        <v>Smart Home</v>
      </c>
      <c r="H284" s="4">
        <f>VLOOKUP(B:B,MasterData!$A$1:$L$76,4,FALSE)</f>
        <v>129.99</v>
      </c>
      <c r="I284" s="4">
        <f>VLOOKUP(B:B,MasterData!$A$1:$L$76,5,FALSE)</f>
        <v>155.988</v>
      </c>
      <c r="J284" s="4">
        <f t="shared" si="33"/>
        <v>25.99799999999999</v>
      </c>
      <c r="K284" s="10">
        <v>0</v>
      </c>
      <c r="L284" s="6">
        <f t="shared" si="34"/>
        <v>129.99</v>
      </c>
      <c r="M284" s="6">
        <f t="shared" si="32"/>
        <v>155.988</v>
      </c>
      <c r="N284" s="1">
        <f t="shared" si="35"/>
        <v>14</v>
      </c>
      <c r="O284" s="1" t="str">
        <f t="shared" si="36"/>
        <v>Nov</v>
      </c>
      <c r="P284" s="1">
        <f t="shared" si="37"/>
        <v>2022</v>
      </c>
    </row>
    <row r="285" spans="1:16" x14ac:dyDescent="0.2">
      <c r="A285" s="8">
        <v>44906</v>
      </c>
      <c r="B285" s="1" t="s">
        <v>31</v>
      </c>
      <c r="C285" s="1">
        <v>9</v>
      </c>
      <c r="D285" s="13" t="s">
        <v>183</v>
      </c>
      <c r="E285" s="13" t="s">
        <v>184</v>
      </c>
      <c r="F285" s="1" t="str">
        <f>VLOOKUP(B:B,MasterData!$A$1:$L$76,2,FALSE)</f>
        <v>Smart Thermostat</v>
      </c>
      <c r="G285" s="1" t="str">
        <f>VLOOKUP(B:B,MasterData!$A$1:$L$76,3,FALSE)</f>
        <v>Smart Home</v>
      </c>
      <c r="H285" s="4">
        <f>VLOOKUP(B:B,MasterData!$A$1:$L$76,4,FALSE)</f>
        <v>129.99</v>
      </c>
      <c r="I285" s="4">
        <f>VLOOKUP(B:B,MasterData!$A$1:$L$76,5,FALSE)</f>
        <v>155.988</v>
      </c>
      <c r="J285" s="4">
        <f t="shared" si="33"/>
        <v>25.99799999999999</v>
      </c>
      <c r="K285" s="10">
        <v>0</v>
      </c>
      <c r="L285" s="6">
        <f t="shared" si="34"/>
        <v>1169.9100000000001</v>
      </c>
      <c r="M285" s="6">
        <f t="shared" si="32"/>
        <v>1403.8920000000001</v>
      </c>
      <c r="N285" s="1">
        <f t="shared" si="35"/>
        <v>11</v>
      </c>
      <c r="O285" s="1" t="str">
        <f t="shared" si="36"/>
        <v>Dec</v>
      </c>
      <c r="P285" s="1">
        <f t="shared" si="37"/>
        <v>2022</v>
      </c>
    </row>
    <row r="286" spans="1:16" x14ac:dyDescent="0.2">
      <c r="A286" s="8">
        <v>44270</v>
      </c>
      <c r="B286" s="1" t="s">
        <v>32</v>
      </c>
      <c r="C286" s="1">
        <v>11</v>
      </c>
      <c r="D286" s="13" t="s">
        <v>184</v>
      </c>
      <c r="E286" s="13" t="s">
        <v>186</v>
      </c>
      <c r="F286" s="1" t="str">
        <f>VLOOKUP(B:B,MasterData!$A$1:$L$76,2,FALSE)</f>
        <v>Robot Vacuum Cleaner</v>
      </c>
      <c r="G286" s="1" t="str">
        <f>VLOOKUP(B:B,MasterData!$A$1:$L$76,3,FALSE)</f>
        <v>Smart Home</v>
      </c>
      <c r="H286" s="4">
        <f>VLOOKUP(B:B,MasterData!$A$1:$L$76,4,FALSE)</f>
        <v>199.99</v>
      </c>
      <c r="I286" s="4">
        <f>VLOOKUP(B:B,MasterData!$A$1:$L$76,5,FALSE)</f>
        <v>239.988</v>
      </c>
      <c r="J286" s="4">
        <f t="shared" si="33"/>
        <v>39.99799999999999</v>
      </c>
      <c r="K286" s="10">
        <v>0</v>
      </c>
      <c r="L286" s="6">
        <f t="shared" si="34"/>
        <v>2199.8900000000003</v>
      </c>
      <c r="M286" s="6">
        <f t="shared" si="32"/>
        <v>2639.8679999999999</v>
      </c>
      <c r="N286" s="1">
        <f t="shared" si="35"/>
        <v>15</v>
      </c>
      <c r="O286" s="1" t="str">
        <f t="shared" si="36"/>
        <v>Mar</v>
      </c>
      <c r="P286" s="1">
        <f t="shared" si="37"/>
        <v>2021</v>
      </c>
    </row>
    <row r="287" spans="1:16" x14ac:dyDescent="0.2">
      <c r="A287" s="8">
        <v>44328</v>
      </c>
      <c r="B287" s="1" t="s">
        <v>32</v>
      </c>
      <c r="C287" s="1">
        <v>3</v>
      </c>
      <c r="D287" s="13" t="s">
        <v>185</v>
      </c>
      <c r="E287" s="13" t="s">
        <v>184</v>
      </c>
      <c r="F287" s="1" t="str">
        <f>VLOOKUP(B:B,MasterData!$A$1:$L$76,2,FALSE)</f>
        <v>Robot Vacuum Cleaner</v>
      </c>
      <c r="G287" s="1" t="str">
        <f>VLOOKUP(B:B,MasterData!$A$1:$L$76,3,FALSE)</f>
        <v>Smart Home</v>
      </c>
      <c r="H287" s="4">
        <f>VLOOKUP(B:B,MasterData!$A$1:$L$76,4,FALSE)</f>
        <v>199.99</v>
      </c>
      <c r="I287" s="4">
        <f>VLOOKUP(B:B,MasterData!$A$1:$L$76,5,FALSE)</f>
        <v>239.988</v>
      </c>
      <c r="J287" s="4">
        <f t="shared" si="33"/>
        <v>39.99799999999999</v>
      </c>
      <c r="K287" s="10">
        <v>0</v>
      </c>
      <c r="L287" s="6">
        <f t="shared" si="34"/>
        <v>599.97</v>
      </c>
      <c r="M287" s="6">
        <f t="shared" si="32"/>
        <v>719.96399999999994</v>
      </c>
      <c r="N287" s="1">
        <f t="shared" si="35"/>
        <v>12</v>
      </c>
      <c r="O287" s="1" t="str">
        <f t="shared" si="36"/>
        <v>May</v>
      </c>
      <c r="P287" s="1">
        <f t="shared" si="37"/>
        <v>2021</v>
      </c>
    </row>
    <row r="288" spans="1:16" x14ac:dyDescent="0.2">
      <c r="A288" s="8">
        <v>44355</v>
      </c>
      <c r="B288" s="1" t="s">
        <v>32</v>
      </c>
      <c r="C288" s="1">
        <v>11</v>
      </c>
      <c r="D288" s="13" t="s">
        <v>183</v>
      </c>
      <c r="E288" s="13" t="s">
        <v>186</v>
      </c>
      <c r="F288" s="1" t="str">
        <f>VLOOKUP(B:B,MasterData!$A$1:$L$76,2,FALSE)</f>
        <v>Robot Vacuum Cleaner</v>
      </c>
      <c r="G288" s="1" t="str">
        <f>VLOOKUP(B:B,MasterData!$A$1:$L$76,3,FALSE)</f>
        <v>Smart Home</v>
      </c>
      <c r="H288" s="4">
        <f>VLOOKUP(B:B,MasterData!$A$1:$L$76,4,FALSE)</f>
        <v>199.99</v>
      </c>
      <c r="I288" s="4">
        <f>VLOOKUP(B:B,MasterData!$A$1:$L$76,5,FALSE)</f>
        <v>239.988</v>
      </c>
      <c r="J288" s="4">
        <f t="shared" si="33"/>
        <v>39.99799999999999</v>
      </c>
      <c r="K288" s="10">
        <v>0</v>
      </c>
      <c r="L288" s="6">
        <f t="shared" si="34"/>
        <v>2199.8900000000003</v>
      </c>
      <c r="M288" s="6">
        <f t="shared" si="32"/>
        <v>2639.8679999999999</v>
      </c>
      <c r="N288" s="1">
        <f t="shared" si="35"/>
        <v>8</v>
      </c>
      <c r="O288" s="1" t="str">
        <f t="shared" si="36"/>
        <v>Jun</v>
      </c>
      <c r="P288" s="1">
        <f t="shared" si="37"/>
        <v>2021</v>
      </c>
    </row>
    <row r="289" spans="1:16" x14ac:dyDescent="0.2">
      <c r="A289" s="8">
        <v>44414</v>
      </c>
      <c r="B289" s="1" t="s">
        <v>32</v>
      </c>
      <c r="C289" s="1">
        <v>1</v>
      </c>
      <c r="D289" s="13" t="s">
        <v>183</v>
      </c>
      <c r="E289" s="13" t="s">
        <v>186</v>
      </c>
      <c r="F289" s="1" t="str">
        <f>VLOOKUP(B:B,MasterData!$A$1:$L$76,2,FALSE)</f>
        <v>Robot Vacuum Cleaner</v>
      </c>
      <c r="G289" s="1" t="str">
        <f>VLOOKUP(B:B,MasterData!$A$1:$L$76,3,FALSE)</f>
        <v>Smart Home</v>
      </c>
      <c r="H289" s="4">
        <f>VLOOKUP(B:B,MasterData!$A$1:$L$76,4,FALSE)</f>
        <v>199.99</v>
      </c>
      <c r="I289" s="4">
        <f>VLOOKUP(B:B,MasterData!$A$1:$L$76,5,FALSE)</f>
        <v>239.988</v>
      </c>
      <c r="J289" s="4">
        <f t="shared" si="33"/>
        <v>39.99799999999999</v>
      </c>
      <c r="K289" s="10">
        <v>0</v>
      </c>
      <c r="L289" s="6">
        <f t="shared" si="34"/>
        <v>199.99</v>
      </c>
      <c r="M289" s="6">
        <f t="shared" si="32"/>
        <v>239.988</v>
      </c>
      <c r="N289" s="1">
        <f t="shared" si="35"/>
        <v>6</v>
      </c>
      <c r="O289" s="1" t="str">
        <f t="shared" si="36"/>
        <v>Aug</v>
      </c>
      <c r="P289" s="1">
        <f t="shared" si="37"/>
        <v>2021</v>
      </c>
    </row>
    <row r="290" spans="1:16" x14ac:dyDescent="0.2">
      <c r="A290" s="8">
        <v>44434</v>
      </c>
      <c r="B290" s="1" t="s">
        <v>32</v>
      </c>
      <c r="C290" s="1">
        <v>4</v>
      </c>
      <c r="D290" s="13" t="s">
        <v>185</v>
      </c>
      <c r="E290" s="13" t="s">
        <v>184</v>
      </c>
      <c r="F290" s="1" t="str">
        <f>VLOOKUP(B:B,MasterData!$A$1:$L$76,2,FALSE)</f>
        <v>Robot Vacuum Cleaner</v>
      </c>
      <c r="G290" s="1" t="str">
        <f>VLOOKUP(B:B,MasterData!$A$1:$L$76,3,FALSE)</f>
        <v>Smart Home</v>
      </c>
      <c r="H290" s="4">
        <f>VLOOKUP(B:B,MasterData!$A$1:$L$76,4,FALSE)</f>
        <v>199.99</v>
      </c>
      <c r="I290" s="4">
        <f>VLOOKUP(B:B,MasterData!$A$1:$L$76,5,FALSE)</f>
        <v>239.988</v>
      </c>
      <c r="J290" s="4">
        <f t="shared" si="33"/>
        <v>39.99799999999999</v>
      </c>
      <c r="K290" s="10">
        <v>0</v>
      </c>
      <c r="L290" s="6">
        <f t="shared" si="34"/>
        <v>799.96</v>
      </c>
      <c r="M290" s="6">
        <f t="shared" si="32"/>
        <v>959.952</v>
      </c>
      <c r="N290" s="1">
        <f t="shared" si="35"/>
        <v>26</v>
      </c>
      <c r="O290" s="1" t="str">
        <f t="shared" si="36"/>
        <v>Aug</v>
      </c>
      <c r="P290" s="1">
        <f t="shared" si="37"/>
        <v>2021</v>
      </c>
    </row>
    <row r="291" spans="1:16" x14ac:dyDescent="0.2">
      <c r="A291" s="8">
        <v>44443</v>
      </c>
      <c r="B291" s="1" t="s">
        <v>32</v>
      </c>
      <c r="C291" s="1">
        <v>15</v>
      </c>
      <c r="D291" s="13" t="s">
        <v>185</v>
      </c>
      <c r="E291" s="13" t="s">
        <v>184</v>
      </c>
      <c r="F291" s="1" t="str">
        <f>VLOOKUP(B:B,MasterData!$A$1:$L$76,2,FALSE)</f>
        <v>Robot Vacuum Cleaner</v>
      </c>
      <c r="G291" s="1" t="str">
        <f>VLOOKUP(B:B,MasterData!$A$1:$L$76,3,FALSE)</f>
        <v>Smart Home</v>
      </c>
      <c r="H291" s="4">
        <f>VLOOKUP(B:B,MasterData!$A$1:$L$76,4,FALSE)</f>
        <v>199.99</v>
      </c>
      <c r="I291" s="4">
        <f>VLOOKUP(B:B,MasterData!$A$1:$L$76,5,FALSE)</f>
        <v>239.988</v>
      </c>
      <c r="J291" s="4">
        <f t="shared" si="33"/>
        <v>39.99799999999999</v>
      </c>
      <c r="K291" s="10">
        <v>0</v>
      </c>
      <c r="L291" s="6">
        <f t="shared" si="34"/>
        <v>2999.8500000000004</v>
      </c>
      <c r="M291" s="6">
        <f t="shared" si="32"/>
        <v>3599.82</v>
      </c>
      <c r="N291" s="1">
        <f t="shared" si="35"/>
        <v>4</v>
      </c>
      <c r="O291" s="1" t="str">
        <f t="shared" si="36"/>
        <v>Sep</v>
      </c>
      <c r="P291" s="1">
        <f t="shared" si="37"/>
        <v>2021</v>
      </c>
    </row>
    <row r="292" spans="1:16" x14ac:dyDescent="0.2">
      <c r="A292" s="8">
        <v>44608</v>
      </c>
      <c r="B292" s="1" t="s">
        <v>32</v>
      </c>
      <c r="C292" s="1">
        <v>1</v>
      </c>
      <c r="D292" s="13" t="s">
        <v>184</v>
      </c>
      <c r="E292" s="13" t="s">
        <v>186</v>
      </c>
      <c r="F292" s="1" t="str">
        <f>VLOOKUP(B:B,MasterData!$A$1:$L$76,2,FALSE)</f>
        <v>Robot Vacuum Cleaner</v>
      </c>
      <c r="G292" s="1" t="str">
        <f>VLOOKUP(B:B,MasterData!$A$1:$L$76,3,FALSE)</f>
        <v>Smart Home</v>
      </c>
      <c r="H292" s="4">
        <f>VLOOKUP(B:B,MasterData!$A$1:$L$76,4,FALSE)</f>
        <v>199.99</v>
      </c>
      <c r="I292" s="4">
        <f>VLOOKUP(B:B,MasterData!$A$1:$L$76,5,FALSE)</f>
        <v>239.988</v>
      </c>
      <c r="J292" s="4">
        <f t="shared" si="33"/>
        <v>39.99799999999999</v>
      </c>
      <c r="K292" s="10">
        <v>0</v>
      </c>
      <c r="L292" s="6">
        <f t="shared" si="34"/>
        <v>199.99</v>
      </c>
      <c r="M292" s="6">
        <f t="shared" si="32"/>
        <v>239.988</v>
      </c>
      <c r="N292" s="1">
        <f t="shared" si="35"/>
        <v>16</v>
      </c>
      <c r="O292" s="1" t="str">
        <f t="shared" si="36"/>
        <v>Feb</v>
      </c>
      <c r="P292" s="1">
        <f t="shared" si="37"/>
        <v>2022</v>
      </c>
    </row>
    <row r="293" spans="1:16" x14ac:dyDescent="0.2">
      <c r="A293" s="8">
        <v>44707</v>
      </c>
      <c r="B293" s="1" t="s">
        <v>32</v>
      </c>
      <c r="C293" s="1">
        <v>2</v>
      </c>
      <c r="D293" s="13" t="s">
        <v>184</v>
      </c>
      <c r="E293" s="13" t="s">
        <v>184</v>
      </c>
      <c r="F293" s="1" t="str">
        <f>VLOOKUP(B:B,MasterData!$A$1:$L$76,2,FALSE)</f>
        <v>Robot Vacuum Cleaner</v>
      </c>
      <c r="G293" s="1" t="str">
        <f>VLOOKUP(B:B,MasterData!$A$1:$L$76,3,FALSE)</f>
        <v>Smart Home</v>
      </c>
      <c r="H293" s="4">
        <f>VLOOKUP(B:B,MasterData!$A$1:$L$76,4,FALSE)</f>
        <v>199.99</v>
      </c>
      <c r="I293" s="4">
        <f>VLOOKUP(B:B,MasterData!$A$1:$L$76,5,FALSE)</f>
        <v>239.988</v>
      </c>
      <c r="J293" s="4">
        <f t="shared" si="33"/>
        <v>39.99799999999999</v>
      </c>
      <c r="K293" s="10">
        <v>0</v>
      </c>
      <c r="L293" s="6">
        <f t="shared" si="34"/>
        <v>399.98</v>
      </c>
      <c r="M293" s="6">
        <f t="shared" si="32"/>
        <v>479.976</v>
      </c>
      <c r="N293" s="1">
        <f t="shared" si="35"/>
        <v>26</v>
      </c>
      <c r="O293" s="1" t="str">
        <f t="shared" si="36"/>
        <v>May</v>
      </c>
      <c r="P293" s="1">
        <f t="shared" si="37"/>
        <v>2022</v>
      </c>
    </row>
    <row r="294" spans="1:16" x14ac:dyDescent="0.2">
      <c r="A294" s="8">
        <v>44723</v>
      </c>
      <c r="B294" s="1" t="s">
        <v>32</v>
      </c>
      <c r="C294" s="1">
        <v>13</v>
      </c>
      <c r="D294" s="13" t="s">
        <v>184</v>
      </c>
      <c r="E294" s="13" t="s">
        <v>186</v>
      </c>
      <c r="F294" s="1" t="str">
        <f>VLOOKUP(B:B,MasterData!$A$1:$L$76,2,FALSE)</f>
        <v>Robot Vacuum Cleaner</v>
      </c>
      <c r="G294" s="1" t="str">
        <f>VLOOKUP(B:B,MasterData!$A$1:$L$76,3,FALSE)</f>
        <v>Smart Home</v>
      </c>
      <c r="H294" s="4">
        <f>VLOOKUP(B:B,MasterData!$A$1:$L$76,4,FALSE)</f>
        <v>199.99</v>
      </c>
      <c r="I294" s="4">
        <f>VLOOKUP(B:B,MasterData!$A$1:$L$76,5,FALSE)</f>
        <v>239.988</v>
      </c>
      <c r="J294" s="4">
        <f t="shared" si="33"/>
        <v>39.99799999999999</v>
      </c>
      <c r="K294" s="10">
        <v>0</v>
      </c>
      <c r="L294" s="6">
        <f t="shared" si="34"/>
        <v>2599.87</v>
      </c>
      <c r="M294" s="6">
        <f t="shared" si="32"/>
        <v>3119.8440000000001</v>
      </c>
      <c r="N294" s="1">
        <f t="shared" si="35"/>
        <v>11</v>
      </c>
      <c r="O294" s="1" t="str">
        <f t="shared" si="36"/>
        <v>Jun</v>
      </c>
      <c r="P294" s="1">
        <f t="shared" si="37"/>
        <v>2022</v>
      </c>
    </row>
    <row r="295" spans="1:16" x14ac:dyDescent="0.2">
      <c r="A295" s="8">
        <v>44755</v>
      </c>
      <c r="B295" s="1" t="s">
        <v>32</v>
      </c>
      <c r="C295" s="1">
        <v>7</v>
      </c>
      <c r="D295" s="13" t="s">
        <v>185</v>
      </c>
      <c r="E295" s="13" t="s">
        <v>184</v>
      </c>
      <c r="F295" s="1" t="str">
        <f>VLOOKUP(B:B,MasterData!$A$1:$L$76,2,FALSE)</f>
        <v>Robot Vacuum Cleaner</v>
      </c>
      <c r="G295" s="1" t="str">
        <f>VLOOKUP(B:B,MasterData!$A$1:$L$76,3,FALSE)</f>
        <v>Smart Home</v>
      </c>
      <c r="H295" s="4">
        <f>VLOOKUP(B:B,MasterData!$A$1:$L$76,4,FALSE)</f>
        <v>199.99</v>
      </c>
      <c r="I295" s="4">
        <f>VLOOKUP(B:B,MasterData!$A$1:$L$76,5,FALSE)</f>
        <v>239.988</v>
      </c>
      <c r="J295" s="4">
        <f t="shared" si="33"/>
        <v>39.99799999999999</v>
      </c>
      <c r="K295" s="10">
        <v>0</v>
      </c>
      <c r="L295" s="6">
        <f t="shared" si="34"/>
        <v>1399.93</v>
      </c>
      <c r="M295" s="6">
        <f t="shared" si="32"/>
        <v>1679.9159999999999</v>
      </c>
      <c r="N295" s="1">
        <f t="shared" si="35"/>
        <v>13</v>
      </c>
      <c r="O295" s="1" t="str">
        <f t="shared" si="36"/>
        <v>Jul</v>
      </c>
      <c r="P295" s="1">
        <f t="shared" si="37"/>
        <v>2022</v>
      </c>
    </row>
    <row r="296" spans="1:16" x14ac:dyDescent="0.2">
      <c r="A296" s="8">
        <v>44899</v>
      </c>
      <c r="B296" s="1" t="s">
        <v>32</v>
      </c>
      <c r="C296" s="1">
        <v>10</v>
      </c>
      <c r="D296" s="13" t="s">
        <v>185</v>
      </c>
      <c r="E296" s="13" t="s">
        <v>186</v>
      </c>
      <c r="F296" s="1" t="str">
        <f>VLOOKUP(B:B,MasterData!$A$1:$L$76,2,FALSE)</f>
        <v>Robot Vacuum Cleaner</v>
      </c>
      <c r="G296" s="1" t="str">
        <f>VLOOKUP(B:B,MasterData!$A$1:$L$76,3,FALSE)</f>
        <v>Smart Home</v>
      </c>
      <c r="H296" s="4">
        <f>VLOOKUP(B:B,MasterData!$A$1:$L$76,4,FALSE)</f>
        <v>199.99</v>
      </c>
      <c r="I296" s="4">
        <f>VLOOKUP(B:B,MasterData!$A$1:$L$76,5,FALSE)</f>
        <v>239.988</v>
      </c>
      <c r="J296" s="4">
        <f t="shared" si="33"/>
        <v>39.99799999999999</v>
      </c>
      <c r="K296" s="10">
        <v>0</v>
      </c>
      <c r="L296" s="6">
        <f t="shared" si="34"/>
        <v>1999.9</v>
      </c>
      <c r="M296" s="6">
        <f t="shared" si="32"/>
        <v>2399.88</v>
      </c>
      <c r="N296" s="1">
        <f t="shared" si="35"/>
        <v>4</v>
      </c>
      <c r="O296" s="1" t="str">
        <f t="shared" si="36"/>
        <v>Dec</v>
      </c>
      <c r="P296" s="1">
        <f t="shared" si="37"/>
        <v>2022</v>
      </c>
    </row>
    <row r="297" spans="1:16" x14ac:dyDescent="0.2">
      <c r="A297" s="8">
        <v>44229</v>
      </c>
      <c r="B297" s="1" t="s">
        <v>33</v>
      </c>
      <c r="C297" s="1">
        <v>7</v>
      </c>
      <c r="D297" s="13" t="s">
        <v>184</v>
      </c>
      <c r="E297" s="13" t="s">
        <v>184</v>
      </c>
      <c r="F297" s="1" t="str">
        <f>VLOOKUP(B:B,MasterData!$A$1:$L$76,2,FALSE)</f>
        <v>Board Game</v>
      </c>
      <c r="G297" s="1" t="str">
        <f>VLOOKUP(B:B,MasterData!$A$1:$L$76,3,FALSE)</f>
        <v>Toys &amp; Games</v>
      </c>
      <c r="H297" s="4">
        <f>VLOOKUP(B:B,MasterData!$A$1:$L$76,4,FALSE)</f>
        <v>19.989999999999998</v>
      </c>
      <c r="I297" s="4">
        <f>VLOOKUP(B:B,MasterData!$A$1:$L$76,5,FALSE)</f>
        <v>23.988</v>
      </c>
      <c r="J297" s="4">
        <f t="shared" si="33"/>
        <v>3.9980000000000011</v>
      </c>
      <c r="K297" s="10">
        <v>0</v>
      </c>
      <c r="L297" s="6">
        <f t="shared" si="34"/>
        <v>139.92999999999998</v>
      </c>
      <c r="M297" s="6">
        <f t="shared" si="32"/>
        <v>167.916</v>
      </c>
      <c r="N297" s="1">
        <f t="shared" si="35"/>
        <v>2</v>
      </c>
      <c r="O297" s="1" t="str">
        <f t="shared" si="36"/>
        <v>Feb</v>
      </c>
      <c r="P297" s="1">
        <f t="shared" si="37"/>
        <v>2021</v>
      </c>
    </row>
    <row r="298" spans="1:16" x14ac:dyDescent="0.2">
      <c r="A298" s="8">
        <v>44266</v>
      </c>
      <c r="B298" s="1" t="s">
        <v>33</v>
      </c>
      <c r="C298" s="1">
        <v>11</v>
      </c>
      <c r="D298" s="13" t="s">
        <v>185</v>
      </c>
      <c r="E298" s="13" t="s">
        <v>186</v>
      </c>
      <c r="F298" s="1" t="str">
        <f>VLOOKUP(B:B,MasterData!$A$1:$L$76,2,FALSE)</f>
        <v>Board Game</v>
      </c>
      <c r="G298" s="1" t="str">
        <f>VLOOKUP(B:B,MasterData!$A$1:$L$76,3,FALSE)</f>
        <v>Toys &amp; Games</v>
      </c>
      <c r="H298" s="4">
        <f>VLOOKUP(B:B,MasterData!$A$1:$L$76,4,FALSE)</f>
        <v>19.989999999999998</v>
      </c>
      <c r="I298" s="4">
        <f>VLOOKUP(B:B,MasterData!$A$1:$L$76,5,FALSE)</f>
        <v>23.988</v>
      </c>
      <c r="J298" s="4">
        <f t="shared" si="33"/>
        <v>3.9980000000000011</v>
      </c>
      <c r="K298" s="10">
        <v>0</v>
      </c>
      <c r="L298" s="6">
        <f t="shared" si="34"/>
        <v>219.89</v>
      </c>
      <c r="M298" s="6">
        <f t="shared" si="32"/>
        <v>263.86799999999999</v>
      </c>
      <c r="N298" s="1">
        <f t="shared" si="35"/>
        <v>11</v>
      </c>
      <c r="O298" s="1" t="str">
        <f t="shared" si="36"/>
        <v>Mar</v>
      </c>
      <c r="P298" s="1">
        <f t="shared" si="37"/>
        <v>2021</v>
      </c>
    </row>
    <row r="299" spans="1:16" x14ac:dyDescent="0.2">
      <c r="A299" s="8">
        <v>44280</v>
      </c>
      <c r="B299" s="1" t="s">
        <v>33</v>
      </c>
      <c r="C299" s="1">
        <v>2</v>
      </c>
      <c r="D299" s="13" t="s">
        <v>185</v>
      </c>
      <c r="E299" s="13" t="s">
        <v>184</v>
      </c>
      <c r="F299" s="1" t="str">
        <f>VLOOKUP(B:B,MasterData!$A$1:$L$76,2,FALSE)</f>
        <v>Board Game</v>
      </c>
      <c r="G299" s="1" t="str">
        <f>VLOOKUP(B:B,MasterData!$A$1:$L$76,3,FALSE)</f>
        <v>Toys &amp; Games</v>
      </c>
      <c r="H299" s="4">
        <f>VLOOKUP(B:B,MasterData!$A$1:$L$76,4,FALSE)</f>
        <v>19.989999999999998</v>
      </c>
      <c r="I299" s="4">
        <f>VLOOKUP(B:B,MasterData!$A$1:$L$76,5,FALSE)</f>
        <v>23.988</v>
      </c>
      <c r="J299" s="4">
        <f t="shared" si="33"/>
        <v>3.9980000000000011</v>
      </c>
      <c r="K299" s="10">
        <v>0</v>
      </c>
      <c r="L299" s="6">
        <f t="shared" si="34"/>
        <v>39.979999999999997</v>
      </c>
      <c r="M299" s="6">
        <f t="shared" si="32"/>
        <v>47.975999999999999</v>
      </c>
      <c r="N299" s="1">
        <f t="shared" si="35"/>
        <v>25</v>
      </c>
      <c r="O299" s="1" t="str">
        <f t="shared" si="36"/>
        <v>Mar</v>
      </c>
      <c r="P299" s="1">
        <f t="shared" si="37"/>
        <v>2021</v>
      </c>
    </row>
    <row r="300" spans="1:16" x14ac:dyDescent="0.2">
      <c r="A300" s="8">
        <v>44317</v>
      </c>
      <c r="B300" s="1" t="s">
        <v>33</v>
      </c>
      <c r="C300" s="1">
        <v>3</v>
      </c>
      <c r="D300" s="13" t="s">
        <v>184</v>
      </c>
      <c r="E300" s="13" t="s">
        <v>186</v>
      </c>
      <c r="F300" s="1" t="str">
        <f>VLOOKUP(B:B,MasterData!$A$1:$L$76,2,FALSE)</f>
        <v>Board Game</v>
      </c>
      <c r="G300" s="1" t="str">
        <f>VLOOKUP(B:B,MasterData!$A$1:$L$76,3,FALSE)</f>
        <v>Toys &amp; Games</v>
      </c>
      <c r="H300" s="4">
        <f>VLOOKUP(B:B,MasterData!$A$1:$L$76,4,FALSE)</f>
        <v>19.989999999999998</v>
      </c>
      <c r="I300" s="4">
        <f>VLOOKUP(B:B,MasterData!$A$1:$L$76,5,FALSE)</f>
        <v>23.988</v>
      </c>
      <c r="J300" s="4">
        <f t="shared" si="33"/>
        <v>3.9980000000000011</v>
      </c>
      <c r="K300" s="10">
        <v>0</v>
      </c>
      <c r="L300" s="6">
        <f t="shared" si="34"/>
        <v>59.97</v>
      </c>
      <c r="M300" s="6">
        <f t="shared" si="32"/>
        <v>71.963999999999999</v>
      </c>
      <c r="N300" s="1">
        <f t="shared" si="35"/>
        <v>1</v>
      </c>
      <c r="O300" s="1" t="str">
        <f t="shared" si="36"/>
        <v>May</v>
      </c>
      <c r="P300" s="1">
        <f t="shared" si="37"/>
        <v>2021</v>
      </c>
    </row>
    <row r="301" spans="1:16" x14ac:dyDescent="0.2">
      <c r="A301" s="8">
        <v>44336</v>
      </c>
      <c r="B301" s="1" t="s">
        <v>33</v>
      </c>
      <c r="C301" s="1">
        <v>2</v>
      </c>
      <c r="D301" s="13" t="s">
        <v>184</v>
      </c>
      <c r="E301" s="13" t="s">
        <v>186</v>
      </c>
      <c r="F301" s="1" t="str">
        <f>VLOOKUP(B:B,MasterData!$A$1:$L$76,2,FALSE)</f>
        <v>Board Game</v>
      </c>
      <c r="G301" s="1" t="str">
        <f>VLOOKUP(B:B,MasterData!$A$1:$L$76,3,FALSE)</f>
        <v>Toys &amp; Games</v>
      </c>
      <c r="H301" s="4">
        <f>VLOOKUP(B:B,MasterData!$A$1:$L$76,4,FALSE)</f>
        <v>19.989999999999998</v>
      </c>
      <c r="I301" s="4">
        <f>VLOOKUP(B:B,MasterData!$A$1:$L$76,5,FALSE)</f>
        <v>23.988</v>
      </c>
      <c r="J301" s="4">
        <f t="shared" si="33"/>
        <v>3.9980000000000011</v>
      </c>
      <c r="K301" s="10">
        <v>0</v>
      </c>
      <c r="L301" s="6">
        <f t="shared" si="34"/>
        <v>39.979999999999997</v>
      </c>
      <c r="M301" s="6">
        <f t="shared" si="32"/>
        <v>47.975999999999999</v>
      </c>
      <c r="N301" s="1">
        <f t="shared" si="35"/>
        <v>20</v>
      </c>
      <c r="O301" s="1" t="str">
        <f t="shared" si="36"/>
        <v>May</v>
      </c>
      <c r="P301" s="1">
        <f t="shared" si="37"/>
        <v>2021</v>
      </c>
    </row>
    <row r="302" spans="1:16" x14ac:dyDescent="0.2">
      <c r="A302" s="8">
        <v>44399</v>
      </c>
      <c r="B302" s="1" t="s">
        <v>33</v>
      </c>
      <c r="C302" s="1">
        <v>3</v>
      </c>
      <c r="D302" s="13" t="s">
        <v>183</v>
      </c>
      <c r="E302" s="13" t="s">
        <v>186</v>
      </c>
      <c r="F302" s="1" t="str">
        <f>VLOOKUP(B:B,MasterData!$A$1:$L$76,2,FALSE)</f>
        <v>Board Game</v>
      </c>
      <c r="G302" s="1" t="str">
        <f>VLOOKUP(B:B,MasterData!$A$1:$L$76,3,FALSE)</f>
        <v>Toys &amp; Games</v>
      </c>
      <c r="H302" s="4">
        <f>VLOOKUP(B:B,MasterData!$A$1:$L$76,4,FALSE)</f>
        <v>19.989999999999998</v>
      </c>
      <c r="I302" s="4">
        <f>VLOOKUP(B:B,MasterData!$A$1:$L$76,5,FALSE)</f>
        <v>23.988</v>
      </c>
      <c r="J302" s="4">
        <f t="shared" si="33"/>
        <v>3.9980000000000011</v>
      </c>
      <c r="K302" s="10">
        <v>0</v>
      </c>
      <c r="L302" s="6">
        <f t="shared" si="34"/>
        <v>59.97</v>
      </c>
      <c r="M302" s="6">
        <f t="shared" si="32"/>
        <v>71.963999999999999</v>
      </c>
      <c r="N302" s="1">
        <f t="shared" si="35"/>
        <v>22</v>
      </c>
      <c r="O302" s="1" t="str">
        <f t="shared" si="36"/>
        <v>Jul</v>
      </c>
      <c r="P302" s="1">
        <f t="shared" si="37"/>
        <v>2021</v>
      </c>
    </row>
    <row r="303" spans="1:16" x14ac:dyDescent="0.2">
      <c r="A303" s="8">
        <v>44549</v>
      </c>
      <c r="B303" s="1" t="s">
        <v>33</v>
      </c>
      <c r="C303" s="1">
        <v>10</v>
      </c>
      <c r="D303" s="13" t="s">
        <v>184</v>
      </c>
      <c r="E303" s="13" t="s">
        <v>184</v>
      </c>
      <c r="F303" s="1" t="str">
        <f>VLOOKUP(B:B,MasterData!$A$1:$L$76,2,FALSE)</f>
        <v>Board Game</v>
      </c>
      <c r="G303" s="1" t="str">
        <f>VLOOKUP(B:B,MasterData!$A$1:$L$76,3,FALSE)</f>
        <v>Toys &amp; Games</v>
      </c>
      <c r="H303" s="4">
        <f>VLOOKUP(B:B,MasterData!$A$1:$L$76,4,FALSE)</f>
        <v>19.989999999999998</v>
      </c>
      <c r="I303" s="4">
        <f>VLOOKUP(B:B,MasterData!$A$1:$L$76,5,FALSE)</f>
        <v>23.988</v>
      </c>
      <c r="J303" s="4">
        <f t="shared" si="33"/>
        <v>3.9980000000000011</v>
      </c>
      <c r="K303" s="10">
        <v>0</v>
      </c>
      <c r="L303" s="6">
        <f t="shared" si="34"/>
        <v>199.89999999999998</v>
      </c>
      <c r="M303" s="6">
        <f t="shared" si="32"/>
        <v>239.88</v>
      </c>
      <c r="N303" s="1">
        <f t="shared" si="35"/>
        <v>19</v>
      </c>
      <c r="O303" s="1" t="str">
        <f t="shared" si="36"/>
        <v>Dec</v>
      </c>
      <c r="P303" s="1">
        <f t="shared" si="37"/>
        <v>2021</v>
      </c>
    </row>
    <row r="304" spans="1:16" x14ac:dyDescent="0.2">
      <c r="A304" s="8">
        <v>44558</v>
      </c>
      <c r="B304" s="1" t="s">
        <v>33</v>
      </c>
      <c r="C304" s="1">
        <v>6</v>
      </c>
      <c r="D304" s="13" t="s">
        <v>185</v>
      </c>
      <c r="E304" s="13" t="s">
        <v>186</v>
      </c>
      <c r="F304" s="1" t="str">
        <f>VLOOKUP(B:B,MasterData!$A$1:$L$76,2,FALSE)</f>
        <v>Board Game</v>
      </c>
      <c r="G304" s="1" t="str">
        <f>VLOOKUP(B:B,MasterData!$A$1:$L$76,3,FALSE)</f>
        <v>Toys &amp; Games</v>
      </c>
      <c r="H304" s="4">
        <f>VLOOKUP(B:B,MasterData!$A$1:$L$76,4,FALSE)</f>
        <v>19.989999999999998</v>
      </c>
      <c r="I304" s="4">
        <f>VLOOKUP(B:B,MasterData!$A$1:$L$76,5,FALSE)</f>
        <v>23.988</v>
      </c>
      <c r="J304" s="4">
        <f t="shared" si="33"/>
        <v>3.9980000000000011</v>
      </c>
      <c r="K304" s="10">
        <v>0</v>
      </c>
      <c r="L304" s="6">
        <f t="shared" si="34"/>
        <v>119.94</v>
      </c>
      <c r="M304" s="6">
        <f t="shared" si="32"/>
        <v>143.928</v>
      </c>
      <c r="N304" s="1">
        <f t="shared" si="35"/>
        <v>28</v>
      </c>
      <c r="O304" s="1" t="str">
        <f t="shared" si="36"/>
        <v>Dec</v>
      </c>
      <c r="P304" s="1">
        <f t="shared" si="37"/>
        <v>2021</v>
      </c>
    </row>
    <row r="305" spans="1:16" x14ac:dyDescent="0.2">
      <c r="A305" s="8">
        <v>44560</v>
      </c>
      <c r="B305" s="1" t="s">
        <v>33</v>
      </c>
      <c r="C305" s="1">
        <v>13</v>
      </c>
      <c r="D305" s="13" t="s">
        <v>184</v>
      </c>
      <c r="E305" s="13" t="s">
        <v>184</v>
      </c>
      <c r="F305" s="1" t="str">
        <f>VLOOKUP(B:B,MasterData!$A$1:$L$76,2,FALSE)</f>
        <v>Board Game</v>
      </c>
      <c r="G305" s="1" t="str">
        <f>VLOOKUP(B:B,MasterData!$A$1:$L$76,3,FALSE)</f>
        <v>Toys &amp; Games</v>
      </c>
      <c r="H305" s="4">
        <f>VLOOKUP(B:B,MasterData!$A$1:$L$76,4,FALSE)</f>
        <v>19.989999999999998</v>
      </c>
      <c r="I305" s="4">
        <f>VLOOKUP(B:B,MasterData!$A$1:$L$76,5,FALSE)</f>
        <v>23.988</v>
      </c>
      <c r="J305" s="4">
        <f t="shared" si="33"/>
        <v>3.9980000000000011</v>
      </c>
      <c r="K305" s="10">
        <v>0</v>
      </c>
      <c r="L305" s="6">
        <f t="shared" si="34"/>
        <v>259.87</v>
      </c>
      <c r="M305" s="6">
        <f t="shared" si="32"/>
        <v>311.84399999999999</v>
      </c>
      <c r="N305" s="1">
        <f t="shared" si="35"/>
        <v>30</v>
      </c>
      <c r="O305" s="1" t="str">
        <f t="shared" si="36"/>
        <v>Dec</v>
      </c>
      <c r="P305" s="1">
        <f t="shared" si="37"/>
        <v>2021</v>
      </c>
    </row>
    <row r="306" spans="1:16" x14ac:dyDescent="0.2">
      <c r="A306" s="8">
        <v>44570</v>
      </c>
      <c r="B306" s="1" t="s">
        <v>33</v>
      </c>
      <c r="C306" s="1">
        <v>12</v>
      </c>
      <c r="D306" s="13" t="s">
        <v>185</v>
      </c>
      <c r="E306" s="13" t="s">
        <v>184</v>
      </c>
      <c r="F306" s="1" t="str">
        <f>VLOOKUP(B:B,MasterData!$A$1:$L$76,2,FALSE)</f>
        <v>Board Game</v>
      </c>
      <c r="G306" s="1" t="str">
        <f>VLOOKUP(B:B,MasterData!$A$1:$L$76,3,FALSE)</f>
        <v>Toys &amp; Games</v>
      </c>
      <c r="H306" s="4">
        <f>VLOOKUP(B:B,MasterData!$A$1:$L$76,4,FALSE)</f>
        <v>19.989999999999998</v>
      </c>
      <c r="I306" s="4">
        <f>VLOOKUP(B:B,MasterData!$A$1:$L$76,5,FALSE)</f>
        <v>23.988</v>
      </c>
      <c r="J306" s="4">
        <f t="shared" si="33"/>
        <v>3.9980000000000011</v>
      </c>
      <c r="K306" s="10">
        <v>0</v>
      </c>
      <c r="L306" s="6">
        <f t="shared" si="34"/>
        <v>239.88</v>
      </c>
      <c r="M306" s="6">
        <f t="shared" si="32"/>
        <v>287.85599999999999</v>
      </c>
      <c r="N306" s="1">
        <f t="shared" si="35"/>
        <v>9</v>
      </c>
      <c r="O306" s="1" t="str">
        <f t="shared" si="36"/>
        <v>Jan</v>
      </c>
      <c r="P306" s="1">
        <f t="shared" si="37"/>
        <v>2022</v>
      </c>
    </row>
    <row r="307" spans="1:16" x14ac:dyDescent="0.2">
      <c r="A307" s="8">
        <v>44731</v>
      </c>
      <c r="B307" s="1" t="s">
        <v>33</v>
      </c>
      <c r="C307" s="1">
        <v>8</v>
      </c>
      <c r="D307" s="13" t="s">
        <v>185</v>
      </c>
      <c r="E307" s="13" t="s">
        <v>186</v>
      </c>
      <c r="F307" s="1" t="str">
        <f>VLOOKUP(B:B,MasterData!$A$1:$L$76,2,FALSE)</f>
        <v>Board Game</v>
      </c>
      <c r="G307" s="1" t="str">
        <f>VLOOKUP(B:B,MasterData!$A$1:$L$76,3,FALSE)</f>
        <v>Toys &amp; Games</v>
      </c>
      <c r="H307" s="4">
        <f>VLOOKUP(B:B,MasterData!$A$1:$L$76,4,FALSE)</f>
        <v>19.989999999999998</v>
      </c>
      <c r="I307" s="4">
        <f>VLOOKUP(B:B,MasterData!$A$1:$L$76,5,FALSE)</f>
        <v>23.988</v>
      </c>
      <c r="J307" s="4">
        <f t="shared" si="33"/>
        <v>3.9980000000000011</v>
      </c>
      <c r="K307" s="10">
        <v>0</v>
      </c>
      <c r="L307" s="6">
        <f t="shared" si="34"/>
        <v>159.91999999999999</v>
      </c>
      <c r="M307" s="6">
        <f t="shared" si="32"/>
        <v>191.904</v>
      </c>
      <c r="N307" s="1">
        <f t="shared" si="35"/>
        <v>19</v>
      </c>
      <c r="O307" s="1" t="str">
        <f t="shared" si="36"/>
        <v>Jun</v>
      </c>
      <c r="P307" s="1">
        <f t="shared" si="37"/>
        <v>2022</v>
      </c>
    </row>
    <row r="308" spans="1:16" x14ac:dyDescent="0.2">
      <c r="A308" s="8">
        <v>44791</v>
      </c>
      <c r="B308" s="1" t="s">
        <v>33</v>
      </c>
      <c r="C308" s="1">
        <v>2</v>
      </c>
      <c r="D308" s="13" t="s">
        <v>184</v>
      </c>
      <c r="E308" s="13" t="s">
        <v>186</v>
      </c>
      <c r="F308" s="1" t="str">
        <f>VLOOKUP(B:B,MasterData!$A$1:$L$76,2,FALSE)</f>
        <v>Board Game</v>
      </c>
      <c r="G308" s="1" t="str">
        <f>VLOOKUP(B:B,MasterData!$A$1:$L$76,3,FALSE)</f>
        <v>Toys &amp; Games</v>
      </c>
      <c r="H308" s="4">
        <f>VLOOKUP(B:B,MasterData!$A$1:$L$76,4,FALSE)</f>
        <v>19.989999999999998</v>
      </c>
      <c r="I308" s="4">
        <f>VLOOKUP(B:B,MasterData!$A$1:$L$76,5,FALSE)</f>
        <v>23.988</v>
      </c>
      <c r="J308" s="4">
        <f t="shared" si="33"/>
        <v>3.9980000000000011</v>
      </c>
      <c r="K308" s="10">
        <v>0</v>
      </c>
      <c r="L308" s="6">
        <f t="shared" si="34"/>
        <v>39.979999999999997</v>
      </c>
      <c r="M308" s="6">
        <f t="shared" si="32"/>
        <v>47.975999999999999</v>
      </c>
      <c r="N308" s="1">
        <f t="shared" si="35"/>
        <v>18</v>
      </c>
      <c r="O308" s="1" t="str">
        <f t="shared" si="36"/>
        <v>Aug</v>
      </c>
      <c r="P308" s="1">
        <f t="shared" si="37"/>
        <v>2022</v>
      </c>
    </row>
    <row r="309" spans="1:16" x14ac:dyDescent="0.2">
      <c r="A309" s="8">
        <v>44797</v>
      </c>
      <c r="B309" s="1" t="s">
        <v>33</v>
      </c>
      <c r="C309" s="1">
        <v>5</v>
      </c>
      <c r="D309" s="13" t="s">
        <v>185</v>
      </c>
      <c r="E309" s="13" t="s">
        <v>186</v>
      </c>
      <c r="F309" s="1" t="str">
        <f>VLOOKUP(B:B,MasterData!$A$1:$L$76,2,FALSE)</f>
        <v>Board Game</v>
      </c>
      <c r="G309" s="1" t="str">
        <f>VLOOKUP(B:B,MasterData!$A$1:$L$76,3,FALSE)</f>
        <v>Toys &amp; Games</v>
      </c>
      <c r="H309" s="4">
        <f>VLOOKUP(B:B,MasterData!$A$1:$L$76,4,FALSE)</f>
        <v>19.989999999999998</v>
      </c>
      <c r="I309" s="4">
        <f>VLOOKUP(B:B,MasterData!$A$1:$L$76,5,FALSE)</f>
        <v>23.988</v>
      </c>
      <c r="J309" s="4">
        <f t="shared" si="33"/>
        <v>3.9980000000000011</v>
      </c>
      <c r="K309" s="10">
        <v>0</v>
      </c>
      <c r="L309" s="6">
        <f t="shared" si="34"/>
        <v>99.949999999999989</v>
      </c>
      <c r="M309" s="6">
        <f t="shared" si="32"/>
        <v>119.94</v>
      </c>
      <c r="N309" s="1">
        <f t="shared" si="35"/>
        <v>24</v>
      </c>
      <c r="O309" s="1" t="str">
        <f t="shared" si="36"/>
        <v>Aug</v>
      </c>
      <c r="P309" s="1">
        <f t="shared" si="37"/>
        <v>2022</v>
      </c>
    </row>
    <row r="310" spans="1:16" x14ac:dyDescent="0.2">
      <c r="A310" s="8">
        <v>44819</v>
      </c>
      <c r="B310" s="1" t="s">
        <v>33</v>
      </c>
      <c r="C310" s="1">
        <v>15</v>
      </c>
      <c r="D310" s="13" t="s">
        <v>184</v>
      </c>
      <c r="E310" s="13" t="s">
        <v>184</v>
      </c>
      <c r="F310" s="1" t="str">
        <f>VLOOKUP(B:B,MasterData!$A$1:$L$76,2,FALSE)</f>
        <v>Board Game</v>
      </c>
      <c r="G310" s="1" t="str">
        <f>VLOOKUP(B:B,MasterData!$A$1:$L$76,3,FALSE)</f>
        <v>Toys &amp; Games</v>
      </c>
      <c r="H310" s="4">
        <f>VLOOKUP(B:B,MasterData!$A$1:$L$76,4,FALSE)</f>
        <v>19.989999999999998</v>
      </c>
      <c r="I310" s="4">
        <f>VLOOKUP(B:B,MasterData!$A$1:$L$76,5,FALSE)</f>
        <v>23.988</v>
      </c>
      <c r="J310" s="4">
        <f t="shared" si="33"/>
        <v>3.9980000000000011</v>
      </c>
      <c r="K310" s="10">
        <v>0</v>
      </c>
      <c r="L310" s="6">
        <f t="shared" si="34"/>
        <v>299.84999999999997</v>
      </c>
      <c r="M310" s="6">
        <f t="shared" si="32"/>
        <v>359.82</v>
      </c>
      <c r="N310" s="1">
        <f t="shared" si="35"/>
        <v>15</v>
      </c>
      <c r="O310" s="1" t="str">
        <f t="shared" si="36"/>
        <v>Sep</v>
      </c>
      <c r="P310" s="1">
        <f t="shared" si="37"/>
        <v>2022</v>
      </c>
    </row>
    <row r="311" spans="1:16" x14ac:dyDescent="0.2">
      <c r="A311" s="8">
        <v>44249</v>
      </c>
      <c r="B311" s="1" t="s">
        <v>34</v>
      </c>
      <c r="C311" s="1">
        <v>5</v>
      </c>
      <c r="D311" s="13" t="s">
        <v>184</v>
      </c>
      <c r="E311" s="13" t="s">
        <v>186</v>
      </c>
      <c r="F311" s="1" t="str">
        <f>VLOOKUP(B:B,MasterData!$A$1:$L$76,2,FALSE)</f>
        <v>Action Figure</v>
      </c>
      <c r="G311" s="1" t="str">
        <f>VLOOKUP(B:B,MasterData!$A$1:$L$76,3,FALSE)</f>
        <v>Toys &amp; Games</v>
      </c>
      <c r="H311" s="4">
        <f>VLOOKUP(B:B,MasterData!$A$1:$L$76,4,FALSE)</f>
        <v>9.99</v>
      </c>
      <c r="I311" s="4">
        <f>VLOOKUP(B:B,MasterData!$A$1:$L$76,5,FALSE)</f>
        <v>11.988</v>
      </c>
      <c r="J311" s="4">
        <f t="shared" si="33"/>
        <v>1.9979999999999993</v>
      </c>
      <c r="K311" s="10">
        <v>0</v>
      </c>
      <c r="L311" s="6">
        <f t="shared" si="34"/>
        <v>49.95</v>
      </c>
      <c r="M311" s="6">
        <f t="shared" si="32"/>
        <v>59.94</v>
      </c>
      <c r="N311" s="1">
        <f t="shared" si="35"/>
        <v>22</v>
      </c>
      <c r="O311" s="1" t="str">
        <f t="shared" si="36"/>
        <v>Feb</v>
      </c>
      <c r="P311" s="1">
        <f t="shared" si="37"/>
        <v>2021</v>
      </c>
    </row>
    <row r="312" spans="1:16" x14ac:dyDescent="0.2">
      <c r="A312" s="8">
        <v>44254</v>
      </c>
      <c r="B312" s="1" t="s">
        <v>34</v>
      </c>
      <c r="C312" s="1">
        <v>11</v>
      </c>
      <c r="D312" s="13" t="s">
        <v>183</v>
      </c>
      <c r="E312" s="13" t="s">
        <v>184</v>
      </c>
      <c r="F312" s="1" t="str">
        <f>VLOOKUP(B:B,MasterData!$A$1:$L$76,2,FALSE)</f>
        <v>Action Figure</v>
      </c>
      <c r="G312" s="1" t="str">
        <f>VLOOKUP(B:B,MasterData!$A$1:$L$76,3,FALSE)</f>
        <v>Toys &amp; Games</v>
      </c>
      <c r="H312" s="4">
        <f>VLOOKUP(B:B,MasterData!$A$1:$L$76,4,FALSE)</f>
        <v>9.99</v>
      </c>
      <c r="I312" s="4">
        <f>VLOOKUP(B:B,MasterData!$A$1:$L$76,5,FALSE)</f>
        <v>11.988</v>
      </c>
      <c r="J312" s="4">
        <f t="shared" si="33"/>
        <v>1.9979999999999993</v>
      </c>
      <c r="K312" s="10">
        <v>0</v>
      </c>
      <c r="L312" s="6">
        <f t="shared" si="34"/>
        <v>109.89</v>
      </c>
      <c r="M312" s="6">
        <f t="shared" si="32"/>
        <v>131.86799999999999</v>
      </c>
      <c r="N312" s="1">
        <f t="shared" si="35"/>
        <v>27</v>
      </c>
      <c r="O312" s="1" t="str">
        <f t="shared" si="36"/>
        <v>Feb</v>
      </c>
      <c r="P312" s="1">
        <f t="shared" si="37"/>
        <v>2021</v>
      </c>
    </row>
    <row r="313" spans="1:16" x14ac:dyDescent="0.2">
      <c r="A313" s="8">
        <v>44283</v>
      </c>
      <c r="B313" s="1" t="s">
        <v>34</v>
      </c>
      <c r="C313" s="1">
        <v>8</v>
      </c>
      <c r="D313" s="13" t="s">
        <v>184</v>
      </c>
      <c r="E313" s="13" t="s">
        <v>186</v>
      </c>
      <c r="F313" s="1" t="str">
        <f>VLOOKUP(B:B,MasterData!$A$1:$L$76,2,FALSE)</f>
        <v>Action Figure</v>
      </c>
      <c r="G313" s="1" t="str">
        <f>VLOOKUP(B:B,MasterData!$A$1:$L$76,3,FALSE)</f>
        <v>Toys &amp; Games</v>
      </c>
      <c r="H313" s="4">
        <f>VLOOKUP(B:B,MasterData!$A$1:$L$76,4,FALSE)</f>
        <v>9.99</v>
      </c>
      <c r="I313" s="4">
        <f>VLOOKUP(B:B,MasterData!$A$1:$L$76,5,FALSE)</f>
        <v>11.988</v>
      </c>
      <c r="J313" s="4">
        <f t="shared" si="33"/>
        <v>1.9979999999999993</v>
      </c>
      <c r="K313" s="10">
        <v>0</v>
      </c>
      <c r="L313" s="6">
        <f t="shared" si="34"/>
        <v>79.92</v>
      </c>
      <c r="M313" s="6">
        <f t="shared" si="32"/>
        <v>95.903999999999996</v>
      </c>
      <c r="N313" s="1">
        <f t="shared" si="35"/>
        <v>28</v>
      </c>
      <c r="O313" s="1" t="str">
        <f t="shared" si="36"/>
        <v>Mar</v>
      </c>
      <c r="P313" s="1">
        <f t="shared" si="37"/>
        <v>2021</v>
      </c>
    </row>
    <row r="314" spans="1:16" x14ac:dyDescent="0.2">
      <c r="A314" s="8">
        <v>44312</v>
      </c>
      <c r="B314" s="1" t="s">
        <v>34</v>
      </c>
      <c r="C314" s="1">
        <v>3</v>
      </c>
      <c r="D314" s="13" t="s">
        <v>185</v>
      </c>
      <c r="E314" s="13" t="s">
        <v>184</v>
      </c>
      <c r="F314" s="1" t="str">
        <f>VLOOKUP(B:B,MasterData!$A$1:$L$76,2,FALSE)</f>
        <v>Action Figure</v>
      </c>
      <c r="G314" s="1" t="str">
        <f>VLOOKUP(B:B,MasterData!$A$1:$L$76,3,FALSE)</f>
        <v>Toys &amp; Games</v>
      </c>
      <c r="H314" s="4">
        <f>VLOOKUP(B:B,MasterData!$A$1:$L$76,4,FALSE)</f>
        <v>9.99</v>
      </c>
      <c r="I314" s="4">
        <f>VLOOKUP(B:B,MasterData!$A$1:$L$76,5,FALSE)</f>
        <v>11.988</v>
      </c>
      <c r="J314" s="4">
        <f t="shared" si="33"/>
        <v>1.9979999999999993</v>
      </c>
      <c r="K314" s="10">
        <v>0</v>
      </c>
      <c r="L314" s="6">
        <f t="shared" si="34"/>
        <v>29.97</v>
      </c>
      <c r="M314" s="6">
        <f t="shared" si="32"/>
        <v>35.963999999999999</v>
      </c>
      <c r="N314" s="1">
        <f t="shared" si="35"/>
        <v>26</v>
      </c>
      <c r="O314" s="1" t="str">
        <f t="shared" si="36"/>
        <v>Apr</v>
      </c>
      <c r="P314" s="1">
        <f t="shared" si="37"/>
        <v>2021</v>
      </c>
    </row>
    <row r="315" spans="1:16" x14ac:dyDescent="0.2">
      <c r="A315" s="8">
        <v>44316</v>
      </c>
      <c r="B315" s="1" t="s">
        <v>34</v>
      </c>
      <c r="C315" s="1">
        <v>1</v>
      </c>
      <c r="D315" s="13" t="s">
        <v>185</v>
      </c>
      <c r="E315" s="13" t="s">
        <v>184</v>
      </c>
      <c r="F315" s="1" t="str">
        <f>VLOOKUP(B:B,MasterData!$A$1:$L$76,2,FALSE)</f>
        <v>Action Figure</v>
      </c>
      <c r="G315" s="1" t="str">
        <f>VLOOKUP(B:B,MasterData!$A$1:$L$76,3,FALSE)</f>
        <v>Toys &amp; Games</v>
      </c>
      <c r="H315" s="4">
        <f>VLOOKUP(B:B,MasterData!$A$1:$L$76,4,FALSE)</f>
        <v>9.99</v>
      </c>
      <c r="I315" s="4">
        <f>VLOOKUP(B:B,MasterData!$A$1:$L$76,5,FALSE)</f>
        <v>11.988</v>
      </c>
      <c r="J315" s="4">
        <f t="shared" si="33"/>
        <v>1.9979999999999993</v>
      </c>
      <c r="K315" s="10">
        <v>0</v>
      </c>
      <c r="L315" s="6">
        <f t="shared" si="34"/>
        <v>9.99</v>
      </c>
      <c r="M315" s="6">
        <f t="shared" si="32"/>
        <v>11.988</v>
      </c>
      <c r="N315" s="1">
        <f t="shared" si="35"/>
        <v>30</v>
      </c>
      <c r="O315" s="1" t="str">
        <f t="shared" si="36"/>
        <v>Apr</v>
      </c>
      <c r="P315" s="1">
        <f t="shared" si="37"/>
        <v>2021</v>
      </c>
    </row>
    <row r="316" spans="1:16" x14ac:dyDescent="0.2">
      <c r="A316" s="8">
        <v>44449</v>
      </c>
      <c r="B316" s="1" t="s">
        <v>34</v>
      </c>
      <c r="C316" s="1">
        <v>9</v>
      </c>
      <c r="D316" s="13" t="s">
        <v>183</v>
      </c>
      <c r="E316" s="13" t="s">
        <v>184</v>
      </c>
      <c r="F316" s="1" t="str">
        <f>VLOOKUP(B:B,MasterData!$A$1:$L$76,2,FALSE)</f>
        <v>Action Figure</v>
      </c>
      <c r="G316" s="1" t="str">
        <f>VLOOKUP(B:B,MasterData!$A$1:$L$76,3,FALSE)</f>
        <v>Toys &amp; Games</v>
      </c>
      <c r="H316" s="4">
        <f>VLOOKUP(B:B,MasterData!$A$1:$L$76,4,FALSE)</f>
        <v>9.99</v>
      </c>
      <c r="I316" s="4">
        <f>VLOOKUP(B:B,MasterData!$A$1:$L$76,5,FALSE)</f>
        <v>11.988</v>
      </c>
      <c r="J316" s="4">
        <f t="shared" si="33"/>
        <v>1.9979999999999993</v>
      </c>
      <c r="K316" s="10">
        <v>0</v>
      </c>
      <c r="L316" s="6">
        <f t="shared" si="34"/>
        <v>89.91</v>
      </c>
      <c r="M316" s="6">
        <f t="shared" si="32"/>
        <v>107.892</v>
      </c>
      <c r="N316" s="1">
        <f t="shared" si="35"/>
        <v>10</v>
      </c>
      <c r="O316" s="1" t="str">
        <f t="shared" si="36"/>
        <v>Sep</v>
      </c>
      <c r="P316" s="1">
        <f t="shared" si="37"/>
        <v>2021</v>
      </c>
    </row>
    <row r="317" spans="1:16" x14ac:dyDescent="0.2">
      <c r="A317" s="8">
        <v>44471</v>
      </c>
      <c r="B317" s="1" t="s">
        <v>34</v>
      </c>
      <c r="C317" s="1">
        <v>15</v>
      </c>
      <c r="D317" s="13" t="s">
        <v>185</v>
      </c>
      <c r="E317" s="13" t="s">
        <v>184</v>
      </c>
      <c r="F317" s="1" t="str">
        <f>VLOOKUP(B:B,MasterData!$A$1:$L$76,2,FALSE)</f>
        <v>Action Figure</v>
      </c>
      <c r="G317" s="1" t="str">
        <f>VLOOKUP(B:B,MasterData!$A$1:$L$76,3,FALSE)</f>
        <v>Toys &amp; Games</v>
      </c>
      <c r="H317" s="4">
        <f>VLOOKUP(B:B,MasterData!$A$1:$L$76,4,FALSE)</f>
        <v>9.99</v>
      </c>
      <c r="I317" s="4">
        <f>VLOOKUP(B:B,MasterData!$A$1:$L$76,5,FALSE)</f>
        <v>11.988</v>
      </c>
      <c r="J317" s="4">
        <f t="shared" si="33"/>
        <v>1.9979999999999993</v>
      </c>
      <c r="K317" s="10">
        <v>0</v>
      </c>
      <c r="L317" s="6">
        <f t="shared" si="34"/>
        <v>149.85</v>
      </c>
      <c r="M317" s="6">
        <f t="shared" si="32"/>
        <v>179.82</v>
      </c>
      <c r="N317" s="1">
        <f t="shared" si="35"/>
        <v>2</v>
      </c>
      <c r="O317" s="1" t="str">
        <f t="shared" si="36"/>
        <v>Oct</v>
      </c>
      <c r="P317" s="1">
        <f t="shared" si="37"/>
        <v>2021</v>
      </c>
    </row>
    <row r="318" spans="1:16" x14ac:dyDescent="0.2">
      <c r="A318" s="8">
        <v>44586</v>
      </c>
      <c r="B318" s="1" t="s">
        <v>34</v>
      </c>
      <c r="C318" s="1">
        <v>14</v>
      </c>
      <c r="D318" s="13" t="s">
        <v>185</v>
      </c>
      <c r="E318" s="13" t="s">
        <v>186</v>
      </c>
      <c r="F318" s="1" t="str">
        <f>VLOOKUP(B:B,MasterData!$A$1:$L$76,2,FALSE)</f>
        <v>Action Figure</v>
      </c>
      <c r="G318" s="1" t="str">
        <f>VLOOKUP(B:B,MasterData!$A$1:$L$76,3,FALSE)</f>
        <v>Toys &amp; Games</v>
      </c>
      <c r="H318" s="4">
        <f>VLOOKUP(B:B,MasterData!$A$1:$L$76,4,FALSE)</f>
        <v>9.99</v>
      </c>
      <c r="I318" s="4">
        <f>VLOOKUP(B:B,MasterData!$A$1:$L$76,5,FALSE)</f>
        <v>11.988</v>
      </c>
      <c r="J318" s="4">
        <f t="shared" si="33"/>
        <v>1.9979999999999993</v>
      </c>
      <c r="K318" s="10">
        <v>0</v>
      </c>
      <c r="L318" s="6">
        <f t="shared" si="34"/>
        <v>139.86000000000001</v>
      </c>
      <c r="M318" s="6">
        <f t="shared" si="32"/>
        <v>167.83199999999999</v>
      </c>
      <c r="N318" s="1">
        <f t="shared" si="35"/>
        <v>25</v>
      </c>
      <c r="O318" s="1" t="str">
        <f t="shared" si="36"/>
        <v>Jan</v>
      </c>
      <c r="P318" s="1">
        <f t="shared" si="37"/>
        <v>2022</v>
      </c>
    </row>
    <row r="319" spans="1:16" x14ac:dyDescent="0.2">
      <c r="A319" s="8">
        <v>44629</v>
      </c>
      <c r="B319" s="1" t="s">
        <v>34</v>
      </c>
      <c r="C319" s="1">
        <v>11</v>
      </c>
      <c r="D319" s="13" t="s">
        <v>184</v>
      </c>
      <c r="E319" s="13" t="s">
        <v>186</v>
      </c>
      <c r="F319" s="1" t="str">
        <f>VLOOKUP(B:B,MasterData!$A$1:$L$76,2,FALSE)</f>
        <v>Action Figure</v>
      </c>
      <c r="G319" s="1" t="str">
        <f>VLOOKUP(B:B,MasterData!$A$1:$L$76,3,FALSE)</f>
        <v>Toys &amp; Games</v>
      </c>
      <c r="H319" s="4">
        <f>VLOOKUP(B:B,MasterData!$A$1:$L$76,4,FALSE)</f>
        <v>9.99</v>
      </c>
      <c r="I319" s="4">
        <f>VLOOKUP(B:B,MasterData!$A$1:$L$76,5,FALSE)</f>
        <v>11.988</v>
      </c>
      <c r="J319" s="4">
        <f t="shared" si="33"/>
        <v>1.9979999999999993</v>
      </c>
      <c r="K319" s="10">
        <v>0</v>
      </c>
      <c r="L319" s="6">
        <f t="shared" si="34"/>
        <v>109.89</v>
      </c>
      <c r="M319" s="6">
        <f t="shared" si="32"/>
        <v>131.86799999999999</v>
      </c>
      <c r="N319" s="1">
        <f t="shared" si="35"/>
        <v>9</v>
      </c>
      <c r="O319" s="1" t="str">
        <f t="shared" si="36"/>
        <v>Mar</v>
      </c>
      <c r="P319" s="1">
        <f t="shared" si="37"/>
        <v>2022</v>
      </c>
    </row>
    <row r="320" spans="1:16" x14ac:dyDescent="0.2">
      <c r="A320" s="8">
        <v>44649</v>
      </c>
      <c r="B320" s="1" t="s">
        <v>34</v>
      </c>
      <c r="C320" s="1">
        <v>12</v>
      </c>
      <c r="D320" s="13" t="s">
        <v>184</v>
      </c>
      <c r="E320" s="13" t="s">
        <v>184</v>
      </c>
      <c r="F320" s="1" t="str">
        <f>VLOOKUP(B:B,MasterData!$A$1:$L$76,2,FALSE)</f>
        <v>Action Figure</v>
      </c>
      <c r="G320" s="1" t="str">
        <f>VLOOKUP(B:B,MasterData!$A$1:$L$76,3,FALSE)</f>
        <v>Toys &amp; Games</v>
      </c>
      <c r="H320" s="4">
        <f>VLOOKUP(B:B,MasterData!$A$1:$L$76,4,FALSE)</f>
        <v>9.99</v>
      </c>
      <c r="I320" s="4">
        <f>VLOOKUP(B:B,MasterData!$A$1:$L$76,5,FALSE)</f>
        <v>11.988</v>
      </c>
      <c r="J320" s="4">
        <f t="shared" si="33"/>
        <v>1.9979999999999993</v>
      </c>
      <c r="K320" s="10">
        <v>0</v>
      </c>
      <c r="L320" s="6">
        <f t="shared" si="34"/>
        <v>119.88</v>
      </c>
      <c r="M320" s="6">
        <f t="shared" si="32"/>
        <v>143.85599999999999</v>
      </c>
      <c r="N320" s="1">
        <f t="shared" si="35"/>
        <v>29</v>
      </c>
      <c r="O320" s="1" t="str">
        <f t="shared" si="36"/>
        <v>Mar</v>
      </c>
      <c r="P320" s="1">
        <f t="shared" si="37"/>
        <v>2022</v>
      </c>
    </row>
    <row r="321" spans="1:16" x14ac:dyDescent="0.2">
      <c r="A321" s="8">
        <v>44672</v>
      </c>
      <c r="B321" s="1" t="s">
        <v>34</v>
      </c>
      <c r="C321" s="1">
        <v>14</v>
      </c>
      <c r="D321" s="13" t="s">
        <v>184</v>
      </c>
      <c r="E321" s="13" t="s">
        <v>184</v>
      </c>
      <c r="F321" s="1" t="str">
        <f>VLOOKUP(B:B,MasterData!$A$1:$L$76,2,FALSE)</f>
        <v>Action Figure</v>
      </c>
      <c r="G321" s="1" t="str">
        <f>VLOOKUP(B:B,MasterData!$A$1:$L$76,3,FALSE)</f>
        <v>Toys &amp; Games</v>
      </c>
      <c r="H321" s="4">
        <f>VLOOKUP(B:B,MasterData!$A$1:$L$76,4,FALSE)</f>
        <v>9.99</v>
      </c>
      <c r="I321" s="4">
        <f>VLOOKUP(B:B,MasterData!$A$1:$L$76,5,FALSE)</f>
        <v>11.988</v>
      </c>
      <c r="J321" s="4">
        <f t="shared" si="33"/>
        <v>1.9979999999999993</v>
      </c>
      <c r="K321" s="10">
        <v>0</v>
      </c>
      <c r="L321" s="6">
        <f t="shared" si="34"/>
        <v>139.86000000000001</v>
      </c>
      <c r="M321" s="6">
        <f t="shared" si="32"/>
        <v>167.83199999999999</v>
      </c>
      <c r="N321" s="1">
        <f t="shared" si="35"/>
        <v>21</v>
      </c>
      <c r="O321" s="1" t="str">
        <f t="shared" si="36"/>
        <v>Apr</v>
      </c>
      <c r="P321" s="1">
        <f t="shared" si="37"/>
        <v>2022</v>
      </c>
    </row>
    <row r="322" spans="1:16" x14ac:dyDescent="0.2">
      <c r="A322" s="8">
        <v>44788</v>
      </c>
      <c r="B322" s="1" t="s">
        <v>34</v>
      </c>
      <c r="C322" s="1">
        <v>10</v>
      </c>
      <c r="D322" s="13" t="s">
        <v>183</v>
      </c>
      <c r="E322" s="13" t="s">
        <v>186</v>
      </c>
      <c r="F322" s="1" t="str">
        <f>VLOOKUP(B:B,MasterData!$A$1:$L$76,2,FALSE)</f>
        <v>Action Figure</v>
      </c>
      <c r="G322" s="1" t="str">
        <f>VLOOKUP(B:B,MasterData!$A$1:$L$76,3,FALSE)</f>
        <v>Toys &amp; Games</v>
      </c>
      <c r="H322" s="4">
        <f>VLOOKUP(B:B,MasterData!$A$1:$L$76,4,FALSE)</f>
        <v>9.99</v>
      </c>
      <c r="I322" s="4">
        <f>VLOOKUP(B:B,MasterData!$A$1:$L$76,5,FALSE)</f>
        <v>11.988</v>
      </c>
      <c r="J322" s="4">
        <f t="shared" si="33"/>
        <v>1.9979999999999993</v>
      </c>
      <c r="K322" s="10">
        <v>0</v>
      </c>
      <c r="L322" s="6">
        <f t="shared" si="34"/>
        <v>99.9</v>
      </c>
      <c r="M322" s="6">
        <f t="shared" ref="M322:M385" si="38">((C322*I322)*(1-K322))</f>
        <v>119.88</v>
      </c>
      <c r="N322" s="1">
        <f t="shared" si="35"/>
        <v>15</v>
      </c>
      <c r="O322" s="1" t="str">
        <f t="shared" si="36"/>
        <v>Aug</v>
      </c>
      <c r="P322" s="1">
        <f t="shared" si="37"/>
        <v>2022</v>
      </c>
    </row>
    <row r="323" spans="1:16" x14ac:dyDescent="0.2">
      <c r="A323" s="8">
        <v>44867</v>
      </c>
      <c r="B323" s="1" t="s">
        <v>34</v>
      </c>
      <c r="C323" s="1">
        <v>5</v>
      </c>
      <c r="D323" s="13" t="s">
        <v>185</v>
      </c>
      <c r="E323" s="13" t="s">
        <v>186</v>
      </c>
      <c r="F323" s="1" t="str">
        <f>VLOOKUP(B:B,MasterData!$A$1:$L$76,2,FALSE)</f>
        <v>Action Figure</v>
      </c>
      <c r="G323" s="1" t="str">
        <f>VLOOKUP(B:B,MasterData!$A$1:$L$76,3,FALSE)</f>
        <v>Toys &amp; Games</v>
      </c>
      <c r="H323" s="4">
        <f>VLOOKUP(B:B,MasterData!$A$1:$L$76,4,FALSE)</f>
        <v>9.99</v>
      </c>
      <c r="I323" s="4">
        <f>VLOOKUP(B:B,MasterData!$A$1:$L$76,5,FALSE)</f>
        <v>11.988</v>
      </c>
      <c r="J323" s="4">
        <f t="shared" ref="J323:J386" si="39">I323-H323</f>
        <v>1.9979999999999993</v>
      </c>
      <c r="K323" s="10">
        <v>0</v>
      </c>
      <c r="L323" s="6">
        <f t="shared" ref="L323:L386" si="40">C323*H323</f>
        <v>49.95</v>
      </c>
      <c r="M323" s="6">
        <f t="shared" si="38"/>
        <v>59.94</v>
      </c>
      <c r="N323" s="1">
        <f t="shared" ref="N323:N386" si="41">DAY(A323)</f>
        <v>2</v>
      </c>
      <c r="O323" s="1" t="str">
        <f t="shared" ref="O323:O386" si="42">TEXT(A323,"Mmm")</f>
        <v>Nov</v>
      </c>
      <c r="P323" s="1">
        <f t="shared" ref="P323:P386" si="43">YEAR(A323)</f>
        <v>2022</v>
      </c>
    </row>
    <row r="324" spans="1:16" x14ac:dyDescent="0.2">
      <c r="A324" s="8">
        <v>44907</v>
      </c>
      <c r="B324" s="1" t="s">
        <v>34</v>
      </c>
      <c r="C324" s="1">
        <v>10</v>
      </c>
      <c r="D324" s="13" t="s">
        <v>183</v>
      </c>
      <c r="E324" s="13" t="s">
        <v>184</v>
      </c>
      <c r="F324" s="1" t="str">
        <f>VLOOKUP(B:B,MasterData!$A$1:$L$76,2,FALSE)</f>
        <v>Action Figure</v>
      </c>
      <c r="G324" s="1" t="str">
        <f>VLOOKUP(B:B,MasterData!$A$1:$L$76,3,FALSE)</f>
        <v>Toys &amp; Games</v>
      </c>
      <c r="H324" s="4">
        <f>VLOOKUP(B:B,MasterData!$A$1:$L$76,4,FALSE)</f>
        <v>9.99</v>
      </c>
      <c r="I324" s="4">
        <f>VLOOKUP(B:B,MasterData!$A$1:$L$76,5,FALSE)</f>
        <v>11.988</v>
      </c>
      <c r="J324" s="4">
        <f t="shared" si="39"/>
        <v>1.9979999999999993</v>
      </c>
      <c r="K324" s="10">
        <v>0</v>
      </c>
      <c r="L324" s="6">
        <f t="shared" si="40"/>
        <v>99.9</v>
      </c>
      <c r="M324" s="6">
        <f t="shared" si="38"/>
        <v>119.88</v>
      </c>
      <c r="N324" s="1">
        <f t="shared" si="41"/>
        <v>12</v>
      </c>
      <c r="O324" s="1" t="str">
        <f t="shared" si="42"/>
        <v>Dec</v>
      </c>
      <c r="P324" s="1">
        <f t="shared" si="43"/>
        <v>2022</v>
      </c>
    </row>
    <row r="325" spans="1:16" x14ac:dyDescent="0.2">
      <c r="A325" s="8">
        <v>44205</v>
      </c>
      <c r="B325" s="1" t="s">
        <v>35</v>
      </c>
      <c r="C325" s="1">
        <v>8</v>
      </c>
      <c r="D325" s="13" t="s">
        <v>185</v>
      </c>
      <c r="E325" s="13" t="s">
        <v>186</v>
      </c>
      <c r="F325" s="1" t="str">
        <f>VLOOKUP(B:B,MasterData!$A$1:$L$76,2,FALSE)</f>
        <v>Designer Watch</v>
      </c>
      <c r="G325" s="1" t="str">
        <f>VLOOKUP(B:B,MasterData!$A$1:$L$76,3,FALSE)</f>
        <v>Fashion</v>
      </c>
      <c r="H325" s="4">
        <f>VLOOKUP(B:B,MasterData!$A$1:$L$76,4,FALSE)</f>
        <v>199.99</v>
      </c>
      <c r="I325" s="4">
        <f>VLOOKUP(B:B,MasterData!$A$1:$L$76,5,FALSE)</f>
        <v>239.988</v>
      </c>
      <c r="J325" s="4">
        <f t="shared" si="39"/>
        <v>39.99799999999999</v>
      </c>
      <c r="K325" s="10">
        <v>0</v>
      </c>
      <c r="L325" s="6">
        <f t="shared" si="40"/>
        <v>1599.92</v>
      </c>
      <c r="M325" s="6">
        <f t="shared" si="38"/>
        <v>1919.904</v>
      </c>
      <c r="N325" s="1">
        <f t="shared" si="41"/>
        <v>9</v>
      </c>
      <c r="O325" s="1" t="str">
        <f t="shared" si="42"/>
        <v>Jan</v>
      </c>
      <c r="P325" s="1">
        <f t="shared" si="43"/>
        <v>2021</v>
      </c>
    </row>
    <row r="326" spans="1:16" x14ac:dyDescent="0.2">
      <c r="A326" s="8">
        <v>44428</v>
      </c>
      <c r="B326" s="1" t="s">
        <v>35</v>
      </c>
      <c r="C326" s="1">
        <v>13</v>
      </c>
      <c r="D326" s="13" t="s">
        <v>185</v>
      </c>
      <c r="E326" s="13" t="s">
        <v>184</v>
      </c>
      <c r="F326" s="1" t="str">
        <f>VLOOKUP(B:B,MasterData!$A$1:$L$76,2,FALSE)</f>
        <v>Designer Watch</v>
      </c>
      <c r="G326" s="1" t="str">
        <f>VLOOKUP(B:B,MasterData!$A$1:$L$76,3,FALSE)</f>
        <v>Fashion</v>
      </c>
      <c r="H326" s="4">
        <f>VLOOKUP(B:B,MasterData!$A$1:$L$76,4,FALSE)</f>
        <v>199.99</v>
      </c>
      <c r="I326" s="4">
        <f>VLOOKUP(B:B,MasterData!$A$1:$L$76,5,FALSE)</f>
        <v>239.988</v>
      </c>
      <c r="J326" s="4">
        <f t="shared" si="39"/>
        <v>39.99799999999999</v>
      </c>
      <c r="K326" s="10">
        <v>0</v>
      </c>
      <c r="L326" s="6">
        <f t="shared" si="40"/>
        <v>2599.87</v>
      </c>
      <c r="M326" s="6">
        <f t="shared" si="38"/>
        <v>3119.8440000000001</v>
      </c>
      <c r="N326" s="1">
        <f t="shared" si="41"/>
        <v>20</v>
      </c>
      <c r="O326" s="1" t="str">
        <f t="shared" si="42"/>
        <v>Aug</v>
      </c>
      <c r="P326" s="1">
        <f t="shared" si="43"/>
        <v>2021</v>
      </c>
    </row>
    <row r="327" spans="1:16" x14ac:dyDescent="0.2">
      <c r="A327" s="8">
        <v>44698</v>
      </c>
      <c r="B327" s="1" t="s">
        <v>35</v>
      </c>
      <c r="C327" s="1">
        <v>8</v>
      </c>
      <c r="D327" s="13" t="s">
        <v>185</v>
      </c>
      <c r="E327" s="13" t="s">
        <v>186</v>
      </c>
      <c r="F327" s="1" t="str">
        <f>VLOOKUP(B:B,MasterData!$A$1:$L$76,2,FALSE)</f>
        <v>Designer Watch</v>
      </c>
      <c r="G327" s="1" t="str">
        <f>VLOOKUP(B:B,MasterData!$A$1:$L$76,3,FALSE)</f>
        <v>Fashion</v>
      </c>
      <c r="H327" s="4">
        <f>VLOOKUP(B:B,MasterData!$A$1:$L$76,4,FALSE)</f>
        <v>199.99</v>
      </c>
      <c r="I327" s="4">
        <f>VLOOKUP(B:B,MasterData!$A$1:$L$76,5,FALSE)</f>
        <v>239.988</v>
      </c>
      <c r="J327" s="4">
        <f t="shared" si="39"/>
        <v>39.99799999999999</v>
      </c>
      <c r="K327" s="10">
        <v>0</v>
      </c>
      <c r="L327" s="6">
        <f t="shared" si="40"/>
        <v>1599.92</v>
      </c>
      <c r="M327" s="6">
        <f t="shared" si="38"/>
        <v>1919.904</v>
      </c>
      <c r="N327" s="1">
        <f t="shared" si="41"/>
        <v>17</v>
      </c>
      <c r="O327" s="1" t="str">
        <f t="shared" si="42"/>
        <v>May</v>
      </c>
      <c r="P327" s="1">
        <f t="shared" si="43"/>
        <v>2022</v>
      </c>
    </row>
    <row r="328" spans="1:16" x14ac:dyDescent="0.2">
      <c r="A328" s="8">
        <v>44895</v>
      </c>
      <c r="B328" s="1" t="s">
        <v>35</v>
      </c>
      <c r="C328" s="1">
        <v>2</v>
      </c>
      <c r="D328" s="13" t="s">
        <v>185</v>
      </c>
      <c r="E328" s="13" t="s">
        <v>184</v>
      </c>
      <c r="F328" s="1" t="str">
        <f>VLOOKUP(B:B,MasterData!$A$1:$L$76,2,FALSE)</f>
        <v>Designer Watch</v>
      </c>
      <c r="G328" s="1" t="str">
        <f>VLOOKUP(B:B,MasterData!$A$1:$L$76,3,FALSE)</f>
        <v>Fashion</v>
      </c>
      <c r="H328" s="4">
        <f>VLOOKUP(B:B,MasterData!$A$1:$L$76,4,FALSE)</f>
        <v>199.99</v>
      </c>
      <c r="I328" s="4">
        <f>VLOOKUP(B:B,MasterData!$A$1:$L$76,5,FALSE)</f>
        <v>239.988</v>
      </c>
      <c r="J328" s="4">
        <f t="shared" si="39"/>
        <v>39.99799999999999</v>
      </c>
      <c r="K328" s="10">
        <v>0</v>
      </c>
      <c r="L328" s="6">
        <f t="shared" si="40"/>
        <v>399.98</v>
      </c>
      <c r="M328" s="6">
        <f t="shared" si="38"/>
        <v>479.976</v>
      </c>
      <c r="N328" s="1">
        <f t="shared" si="41"/>
        <v>30</v>
      </c>
      <c r="O328" s="1" t="str">
        <f t="shared" si="42"/>
        <v>Nov</v>
      </c>
      <c r="P328" s="1">
        <f t="shared" si="43"/>
        <v>2022</v>
      </c>
    </row>
    <row r="329" spans="1:16" x14ac:dyDescent="0.2">
      <c r="A329" s="8">
        <v>44252</v>
      </c>
      <c r="B329" s="1" t="s">
        <v>36</v>
      </c>
      <c r="C329" s="1">
        <v>2</v>
      </c>
      <c r="D329" s="13" t="s">
        <v>185</v>
      </c>
      <c r="E329" s="13" t="s">
        <v>184</v>
      </c>
      <c r="F329" s="1" t="str">
        <f>VLOOKUP(B:B,MasterData!$A$1:$L$76,2,FALSE)</f>
        <v>Sunglasses</v>
      </c>
      <c r="G329" s="1" t="str">
        <f>VLOOKUP(B:B,MasterData!$A$1:$L$76,3,FALSE)</f>
        <v>Fashion</v>
      </c>
      <c r="H329" s="4">
        <f>VLOOKUP(B:B,MasterData!$A$1:$L$76,4,FALSE)</f>
        <v>49.99</v>
      </c>
      <c r="I329" s="4">
        <f>VLOOKUP(B:B,MasterData!$A$1:$L$76,5,FALSE)</f>
        <v>59.988</v>
      </c>
      <c r="J329" s="4">
        <f t="shared" si="39"/>
        <v>9.9979999999999976</v>
      </c>
      <c r="K329" s="10">
        <v>0</v>
      </c>
      <c r="L329" s="6">
        <f t="shared" si="40"/>
        <v>99.98</v>
      </c>
      <c r="M329" s="6">
        <f t="shared" si="38"/>
        <v>119.976</v>
      </c>
      <c r="N329" s="1">
        <f t="shared" si="41"/>
        <v>25</v>
      </c>
      <c r="O329" s="1" t="str">
        <f t="shared" si="42"/>
        <v>Feb</v>
      </c>
      <c r="P329" s="1">
        <f t="shared" si="43"/>
        <v>2021</v>
      </c>
    </row>
    <row r="330" spans="1:16" x14ac:dyDescent="0.2">
      <c r="A330" s="8">
        <v>44359</v>
      </c>
      <c r="B330" s="1" t="s">
        <v>36</v>
      </c>
      <c r="C330" s="1">
        <v>6</v>
      </c>
      <c r="D330" s="13" t="s">
        <v>185</v>
      </c>
      <c r="E330" s="13" t="s">
        <v>184</v>
      </c>
      <c r="F330" s="1" t="str">
        <f>VLOOKUP(B:B,MasterData!$A$1:$L$76,2,FALSE)</f>
        <v>Sunglasses</v>
      </c>
      <c r="G330" s="1" t="str">
        <f>VLOOKUP(B:B,MasterData!$A$1:$L$76,3,FALSE)</f>
        <v>Fashion</v>
      </c>
      <c r="H330" s="4">
        <f>VLOOKUP(B:B,MasterData!$A$1:$L$76,4,FALSE)</f>
        <v>49.99</v>
      </c>
      <c r="I330" s="4">
        <f>VLOOKUP(B:B,MasterData!$A$1:$L$76,5,FALSE)</f>
        <v>59.988</v>
      </c>
      <c r="J330" s="4">
        <f t="shared" si="39"/>
        <v>9.9979999999999976</v>
      </c>
      <c r="K330" s="10">
        <v>0</v>
      </c>
      <c r="L330" s="6">
        <f t="shared" si="40"/>
        <v>299.94</v>
      </c>
      <c r="M330" s="6">
        <f t="shared" si="38"/>
        <v>359.928</v>
      </c>
      <c r="N330" s="1">
        <f t="shared" si="41"/>
        <v>12</v>
      </c>
      <c r="O330" s="1" t="str">
        <f t="shared" si="42"/>
        <v>Jun</v>
      </c>
      <c r="P330" s="1">
        <f t="shared" si="43"/>
        <v>2021</v>
      </c>
    </row>
    <row r="331" spans="1:16" x14ac:dyDescent="0.2">
      <c r="A331" s="8">
        <v>44446</v>
      </c>
      <c r="B331" s="1" t="s">
        <v>36</v>
      </c>
      <c r="C331" s="1">
        <v>5</v>
      </c>
      <c r="D331" s="13" t="s">
        <v>185</v>
      </c>
      <c r="E331" s="13" t="s">
        <v>184</v>
      </c>
      <c r="F331" s="1" t="str">
        <f>VLOOKUP(B:B,MasterData!$A$1:$L$76,2,FALSE)</f>
        <v>Sunglasses</v>
      </c>
      <c r="G331" s="1" t="str">
        <f>VLOOKUP(B:B,MasterData!$A$1:$L$76,3,FALSE)</f>
        <v>Fashion</v>
      </c>
      <c r="H331" s="4">
        <f>VLOOKUP(B:B,MasterData!$A$1:$L$76,4,FALSE)</f>
        <v>49.99</v>
      </c>
      <c r="I331" s="4">
        <f>VLOOKUP(B:B,MasterData!$A$1:$L$76,5,FALSE)</f>
        <v>59.988</v>
      </c>
      <c r="J331" s="4">
        <f t="shared" si="39"/>
        <v>9.9979999999999976</v>
      </c>
      <c r="K331" s="10">
        <v>0</v>
      </c>
      <c r="L331" s="6">
        <f t="shared" si="40"/>
        <v>249.95000000000002</v>
      </c>
      <c r="M331" s="6">
        <f t="shared" si="38"/>
        <v>299.94</v>
      </c>
      <c r="N331" s="1">
        <f t="shared" si="41"/>
        <v>7</v>
      </c>
      <c r="O331" s="1" t="str">
        <f t="shared" si="42"/>
        <v>Sep</v>
      </c>
      <c r="P331" s="1">
        <f t="shared" si="43"/>
        <v>2021</v>
      </c>
    </row>
    <row r="332" spans="1:16" x14ac:dyDescent="0.2">
      <c r="A332" s="8">
        <v>44479</v>
      </c>
      <c r="B332" s="1" t="s">
        <v>36</v>
      </c>
      <c r="C332" s="1">
        <v>14</v>
      </c>
      <c r="D332" s="13" t="s">
        <v>185</v>
      </c>
      <c r="E332" s="13" t="s">
        <v>186</v>
      </c>
      <c r="F332" s="1" t="str">
        <f>VLOOKUP(B:B,MasterData!$A$1:$L$76,2,FALSE)</f>
        <v>Sunglasses</v>
      </c>
      <c r="G332" s="1" t="str">
        <f>VLOOKUP(B:B,MasterData!$A$1:$L$76,3,FALSE)</f>
        <v>Fashion</v>
      </c>
      <c r="H332" s="4">
        <f>VLOOKUP(B:B,MasterData!$A$1:$L$76,4,FALSE)</f>
        <v>49.99</v>
      </c>
      <c r="I332" s="4">
        <f>VLOOKUP(B:B,MasterData!$A$1:$L$76,5,FALSE)</f>
        <v>59.988</v>
      </c>
      <c r="J332" s="4">
        <f t="shared" si="39"/>
        <v>9.9979999999999976</v>
      </c>
      <c r="K332" s="10">
        <v>0</v>
      </c>
      <c r="L332" s="6">
        <f t="shared" si="40"/>
        <v>699.86</v>
      </c>
      <c r="M332" s="6">
        <f t="shared" si="38"/>
        <v>839.83199999999999</v>
      </c>
      <c r="N332" s="1">
        <f t="shared" si="41"/>
        <v>10</v>
      </c>
      <c r="O332" s="1" t="str">
        <f t="shared" si="42"/>
        <v>Oct</v>
      </c>
      <c r="P332" s="1">
        <f t="shared" si="43"/>
        <v>2021</v>
      </c>
    </row>
    <row r="333" spans="1:16" x14ac:dyDescent="0.2">
      <c r="A333" s="8">
        <v>44571</v>
      </c>
      <c r="B333" s="1" t="s">
        <v>36</v>
      </c>
      <c r="C333" s="1">
        <v>14</v>
      </c>
      <c r="D333" s="13" t="s">
        <v>184</v>
      </c>
      <c r="E333" s="13" t="s">
        <v>184</v>
      </c>
      <c r="F333" s="1" t="str">
        <f>VLOOKUP(B:B,MasterData!$A$1:$L$76,2,FALSE)</f>
        <v>Sunglasses</v>
      </c>
      <c r="G333" s="1" t="str">
        <f>VLOOKUP(B:B,MasterData!$A$1:$L$76,3,FALSE)</f>
        <v>Fashion</v>
      </c>
      <c r="H333" s="4">
        <f>VLOOKUP(B:B,MasterData!$A$1:$L$76,4,FALSE)</f>
        <v>49.99</v>
      </c>
      <c r="I333" s="4">
        <f>VLOOKUP(B:B,MasterData!$A$1:$L$76,5,FALSE)</f>
        <v>59.988</v>
      </c>
      <c r="J333" s="4">
        <f t="shared" si="39"/>
        <v>9.9979999999999976</v>
      </c>
      <c r="K333" s="10">
        <v>0</v>
      </c>
      <c r="L333" s="6">
        <f t="shared" si="40"/>
        <v>699.86</v>
      </c>
      <c r="M333" s="6">
        <f t="shared" si="38"/>
        <v>839.83199999999999</v>
      </c>
      <c r="N333" s="1">
        <f t="shared" si="41"/>
        <v>10</v>
      </c>
      <c r="O333" s="1" t="str">
        <f t="shared" si="42"/>
        <v>Jan</v>
      </c>
      <c r="P333" s="1">
        <f t="shared" si="43"/>
        <v>2022</v>
      </c>
    </row>
    <row r="334" spans="1:16" x14ac:dyDescent="0.2">
      <c r="A334" s="8">
        <v>44574</v>
      </c>
      <c r="B334" s="1" t="s">
        <v>36</v>
      </c>
      <c r="C334" s="1">
        <v>6</v>
      </c>
      <c r="D334" s="13" t="s">
        <v>184</v>
      </c>
      <c r="E334" s="13" t="s">
        <v>184</v>
      </c>
      <c r="F334" s="1" t="str">
        <f>VLOOKUP(B:B,MasterData!$A$1:$L$76,2,FALSE)</f>
        <v>Sunglasses</v>
      </c>
      <c r="G334" s="1" t="str">
        <f>VLOOKUP(B:B,MasterData!$A$1:$L$76,3,FALSE)</f>
        <v>Fashion</v>
      </c>
      <c r="H334" s="4">
        <f>VLOOKUP(B:B,MasterData!$A$1:$L$76,4,FALSE)</f>
        <v>49.99</v>
      </c>
      <c r="I334" s="4">
        <f>VLOOKUP(B:B,MasterData!$A$1:$L$76,5,FALSE)</f>
        <v>59.988</v>
      </c>
      <c r="J334" s="4">
        <f t="shared" si="39"/>
        <v>9.9979999999999976</v>
      </c>
      <c r="K334" s="10">
        <v>0</v>
      </c>
      <c r="L334" s="6">
        <f t="shared" si="40"/>
        <v>299.94</v>
      </c>
      <c r="M334" s="6">
        <f t="shared" si="38"/>
        <v>359.928</v>
      </c>
      <c r="N334" s="1">
        <f t="shared" si="41"/>
        <v>13</v>
      </c>
      <c r="O334" s="1" t="str">
        <f t="shared" si="42"/>
        <v>Jan</v>
      </c>
      <c r="P334" s="1">
        <f t="shared" si="43"/>
        <v>2022</v>
      </c>
    </row>
    <row r="335" spans="1:16" x14ac:dyDescent="0.2">
      <c r="A335" s="8">
        <v>44604</v>
      </c>
      <c r="B335" s="1" t="s">
        <v>36</v>
      </c>
      <c r="C335" s="1">
        <v>13</v>
      </c>
      <c r="D335" s="13" t="s">
        <v>185</v>
      </c>
      <c r="E335" s="13" t="s">
        <v>186</v>
      </c>
      <c r="F335" s="1" t="str">
        <f>VLOOKUP(B:B,MasterData!$A$1:$L$76,2,FALSE)</f>
        <v>Sunglasses</v>
      </c>
      <c r="G335" s="1" t="str">
        <f>VLOOKUP(B:B,MasterData!$A$1:$L$76,3,FALSE)</f>
        <v>Fashion</v>
      </c>
      <c r="H335" s="4">
        <f>VLOOKUP(B:B,MasterData!$A$1:$L$76,4,FALSE)</f>
        <v>49.99</v>
      </c>
      <c r="I335" s="4">
        <f>VLOOKUP(B:B,MasterData!$A$1:$L$76,5,FALSE)</f>
        <v>59.988</v>
      </c>
      <c r="J335" s="4">
        <f t="shared" si="39"/>
        <v>9.9979999999999976</v>
      </c>
      <c r="K335" s="10">
        <v>0</v>
      </c>
      <c r="L335" s="6">
        <f t="shared" si="40"/>
        <v>649.87</v>
      </c>
      <c r="M335" s="6">
        <f t="shared" si="38"/>
        <v>779.84400000000005</v>
      </c>
      <c r="N335" s="1">
        <f t="shared" si="41"/>
        <v>12</v>
      </c>
      <c r="O335" s="1" t="str">
        <f t="shared" si="42"/>
        <v>Feb</v>
      </c>
      <c r="P335" s="1">
        <f t="shared" si="43"/>
        <v>2022</v>
      </c>
    </row>
    <row r="336" spans="1:16" x14ac:dyDescent="0.2">
      <c r="A336" s="8">
        <v>44611</v>
      </c>
      <c r="B336" s="1" t="s">
        <v>36</v>
      </c>
      <c r="C336" s="1">
        <v>13</v>
      </c>
      <c r="D336" s="13" t="s">
        <v>184</v>
      </c>
      <c r="E336" s="13" t="s">
        <v>186</v>
      </c>
      <c r="F336" s="1" t="str">
        <f>VLOOKUP(B:B,MasterData!$A$1:$L$76,2,FALSE)</f>
        <v>Sunglasses</v>
      </c>
      <c r="G336" s="1" t="str">
        <f>VLOOKUP(B:B,MasterData!$A$1:$L$76,3,FALSE)</f>
        <v>Fashion</v>
      </c>
      <c r="H336" s="4">
        <f>VLOOKUP(B:B,MasterData!$A$1:$L$76,4,FALSE)</f>
        <v>49.99</v>
      </c>
      <c r="I336" s="4">
        <f>VLOOKUP(B:B,MasterData!$A$1:$L$76,5,FALSE)</f>
        <v>59.988</v>
      </c>
      <c r="J336" s="4">
        <f t="shared" si="39"/>
        <v>9.9979999999999976</v>
      </c>
      <c r="K336" s="10">
        <v>0</v>
      </c>
      <c r="L336" s="6">
        <f t="shared" si="40"/>
        <v>649.87</v>
      </c>
      <c r="M336" s="6">
        <f t="shared" si="38"/>
        <v>779.84400000000005</v>
      </c>
      <c r="N336" s="1">
        <f t="shared" si="41"/>
        <v>19</v>
      </c>
      <c r="O336" s="1" t="str">
        <f t="shared" si="42"/>
        <v>Feb</v>
      </c>
      <c r="P336" s="1">
        <f t="shared" si="43"/>
        <v>2022</v>
      </c>
    </row>
    <row r="337" spans="1:16" x14ac:dyDescent="0.2">
      <c r="A337" s="8">
        <v>44645</v>
      </c>
      <c r="B337" s="1" t="s">
        <v>36</v>
      </c>
      <c r="C337" s="1">
        <v>2</v>
      </c>
      <c r="D337" s="13" t="s">
        <v>183</v>
      </c>
      <c r="E337" s="13" t="s">
        <v>184</v>
      </c>
      <c r="F337" s="1" t="str">
        <f>VLOOKUP(B:B,MasterData!$A$1:$L$76,2,FALSE)</f>
        <v>Sunglasses</v>
      </c>
      <c r="G337" s="1" t="str">
        <f>VLOOKUP(B:B,MasterData!$A$1:$L$76,3,FALSE)</f>
        <v>Fashion</v>
      </c>
      <c r="H337" s="4">
        <f>VLOOKUP(B:B,MasterData!$A$1:$L$76,4,FALSE)</f>
        <v>49.99</v>
      </c>
      <c r="I337" s="4">
        <f>VLOOKUP(B:B,MasterData!$A$1:$L$76,5,FALSE)</f>
        <v>59.988</v>
      </c>
      <c r="J337" s="4">
        <f t="shared" si="39"/>
        <v>9.9979999999999976</v>
      </c>
      <c r="K337" s="10">
        <v>0</v>
      </c>
      <c r="L337" s="6">
        <f t="shared" si="40"/>
        <v>99.98</v>
      </c>
      <c r="M337" s="6">
        <f t="shared" si="38"/>
        <v>119.976</v>
      </c>
      <c r="N337" s="1">
        <f t="shared" si="41"/>
        <v>25</v>
      </c>
      <c r="O337" s="1" t="str">
        <f t="shared" si="42"/>
        <v>Mar</v>
      </c>
      <c r="P337" s="1">
        <f t="shared" si="43"/>
        <v>2022</v>
      </c>
    </row>
    <row r="338" spans="1:16" x14ac:dyDescent="0.2">
      <c r="A338" s="8">
        <v>44650</v>
      </c>
      <c r="B338" s="1" t="s">
        <v>36</v>
      </c>
      <c r="C338" s="1">
        <v>13</v>
      </c>
      <c r="D338" s="13" t="s">
        <v>184</v>
      </c>
      <c r="E338" s="13" t="s">
        <v>186</v>
      </c>
      <c r="F338" s="1" t="str">
        <f>VLOOKUP(B:B,MasterData!$A$1:$L$76,2,FALSE)</f>
        <v>Sunglasses</v>
      </c>
      <c r="G338" s="1" t="str">
        <f>VLOOKUP(B:B,MasterData!$A$1:$L$76,3,FALSE)</f>
        <v>Fashion</v>
      </c>
      <c r="H338" s="4">
        <f>VLOOKUP(B:B,MasterData!$A$1:$L$76,4,FALSE)</f>
        <v>49.99</v>
      </c>
      <c r="I338" s="4">
        <f>VLOOKUP(B:B,MasterData!$A$1:$L$76,5,FALSE)</f>
        <v>59.988</v>
      </c>
      <c r="J338" s="4">
        <f t="shared" si="39"/>
        <v>9.9979999999999976</v>
      </c>
      <c r="K338" s="10">
        <v>0</v>
      </c>
      <c r="L338" s="6">
        <f t="shared" si="40"/>
        <v>649.87</v>
      </c>
      <c r="M338" s="6">
        <f t="shared" si="38"/>
        <v>779.84400000000005</v>
      </c>
      <c r="N338" s="1">
        <f t="shared" si="41"/>
        <v>30</v>
      </c>
      <c r="O338" s="1" t="str">
        <f t="shared" si="42"/>
        <v>Mar</v>
      </c>
      <c r="P338" s="1">
        <f t="shared" si="43"/>
        <v>2022</v>
      </c>
    </row>
    <row r="339" spans="1:16" x14ac:dyDescent="0.2">
      <c r="A339" s="8">
        <v>44754</v>
      </c>
      <c r="B339" s="1" t="s">
        <v>36</v>
      </c>
      <c r="C339" s="1">
        <v>12</v>
      </c>
      <c r="D339" s="13" t="s">
        <v>185</v>
      </c>
      <c r="E339" s="13" t="s">
        <v>186</v>
      </c>
      <c r="F339" s="1" t="str">
        <f>VLOOKUP(B:B,MasterData!$A$1:$L$76,2,FALSE)</f>
        <v>Sunglasses</v>
      </c>
      <c r="G339" s="1" t="str">
        <f>VLOOKUP(B:B,MasterData!$A$1:$L$76,3,FALSE)</f>
        <v>Fashion</v>
      </c>
      <c r="H339" s="4">
        <f>VLOOKUP(B:B,MasterData!$A$1:$L$76,4,FALSE)</f>
        <v>49.99</v>
      </c>
      <c r="I339" s="4">
        <f>VLOOKUP(B:B,MasterData!$A$1:$L$76,5,FALSE)</f>
        <v>59.988</v>
      </c>
      <c r="J339" s="4">
        <f t="shared" si="39"/>
        <v>9.9979999999999976</v>
      </c>
      <c r="K339" s="10">
        <v>0</v>
      </c>
      <c r="L339" s="6">
        <f t="shared" si="40"/>
        <v>599.88</v>
      </c>
      <c r="M339" s="6">
        <f t="shared" si="38"/>
        <v>719.85599999999999</v>
      </c>
      <c r="N339" s="1">
        <f t="shared" si="41"/>
        <v>12</v>
      </c>
      <c r="O339" s="1" t="str">
        <f t="shared" si="42"/>
        <v>Jul</v>
      </c>
      <c r="P339" s="1">
        <f t="shared" si="43"/>
        <v>2022</v>
      </c>
    </row>
    <row r="340" spans="1:16" x14ac:dyDescent="0.2">
      <c r="A340" s="8">
        <v>44781</v>
      </c>
      <c r="B340" s="1" t="s">
        <v>36</v>
      </c>
      <c r="C340" s="1">
        <v>11</v>
      </c>
      <c r="D340" s="13" t="s">
        <v>185</v>
      </c>
      <c r="E340" s="13" t="s">
        <v>186</v>
      </c>
      <c r="F340" s="1" t="str">
        <f>VLOOKUP(B:B,MasterData!$A$1:$L$76,2,FALSE)</f>
        <v>Sunglasses</v>
      </c>
      <c r="G340" s="1" t="str">
        <f>VLOOKUP(B:B,MasterData!$A$1:$L$76,3,FALSE)</f>
        <v>Fashion</v>
      </c>
      <c r="H340" s="4">
        <f>VLOOKUP(B:B,MasterData!$A$1:$L$76,4,FALSE)</f>
        <v>49.99</v>
      </c>
      <c r="I340" s="4">
        <f>VLOOKUP(B:B,MasterData!$A$1:$L$76,5,FALSE)</f>
        <v>59.988</v>
      </c>
      <c r="J340" s="4">
        <f t="shared" si="39"/>
        <v>9.9979999999999976</v>
      </c>
      <c r="K340" s="10">
        <v>0</v>
      </c>
      <c r="L340" s="6">
        <f t="shared" si="40"/>
        <v>549.89</v>
      </c>
      <c r="M340" s="6">
        <f t="shared" si="38"/>
        <v>659.86799999999994</v>
      </c>
      <c r="N340" s="1">
        <f t="shared" si="41"/>
        <v>8</v>
      </c>
      <c r="O340" s="1" t="str">
        <f t="shared" si="42"/>
        <v>Aug</v>
      </c>
      <c r="P340" s="1">
        <f t="shared" si="43"/>
        <v>2022</v>
      </c>
    </row>
    <row r="341" spans="1:16" x14ac:dyDescent="0.2">
      <c r="A341" s="8">
        <v>44828</v>
      </c>
      <c r="B341" s="1" t="s">
        <v>36</v>
      </c>
      <c r="C341" s="1">
        <v>8</v>
      </c>
      <c r="D341" s="13" t="s">
        <v>185</v>
      </c>
      <c r="E341" s="13" t="s">
        <v>186</v>
      </c>
      <c r="F341" s="1" t="str">
        <f>VLOOKUP(B:B,MasterData!$A$1:$L$76,2,FALSE)</f>
        <v>Sunglasses</v>
      </c>
      <c r="G341" s="1" t="str">
        <f>VLOOKUP(B:B,MasterData!$A$1:$L$76,3,FALSE)</f>
        <v>Fashion</v>
      </c>
      <c r="H341" s="4">
        <f>VLOOKUP(B:B,MasterData!$A$1:$L$76,4,FALSE)</f>
        <v>49.99</v>
      </c>
      <c r="I341" s="4">
        <f>VLOOKUP(B:B,MasterData!$A$1:$L$76,5,FALSE)</f>
        <v>59.988</v>
      </c>
      <c r="J341" s="4">
        <f t="shared" si="39"/>
        <v>9.9979999999999976</v>
      </c>
      <c r="K341" s="10">
        <v>0</v>
      </c>
      <c r="L341" s="6">
        <f t="shared" si="40"/>
        <v>399.92</v>
      </c>
      <c r="M341" s="6">
        <f t="shared" si="38"/>
        <v>479.904</v>
      </c>
      <c r="N341" s="1">
        <f t="shared" si="41"/>
        <v>24</v>
      </c>
      <c r="O341" s="1" t="str">
        <f t="shared" si="42"/>
        <v>Sep</v>
      </c>
      <c r="P341" s="1">
        <f t="shared" si="43"/>
        <v>2022</v>
      </c>
    </row>
    <row r="342" spans="1:16" x14ac:dyDescent="0.2">
      <c r="A342" s="8">
        <v>44831</v>
      </c>
      <c r="B342" s="1" t="s">
        <v>36</v>
      </c>
      <c r="C342" s="1">
        <v>4</v>
      </c>
      <c r="D342" s="13" t="s">
        <v>185</v>
      </c>
      <c r="E342" s="13" t="s">
        <v>186</v>
      </c>
      <c r="F342" s="1" t="str">
        <f>VLOOKUP(B:B,MasterData!$A$1:$L$76,2,FALSE)</f>
        <v>Sunglasses</v>
      </c>
      <c r="G342" s="1" t="str">
        <f>VLOOKUP(B:B,MasterData!$A$1:$L$76,3,FALSE)</f>
        <v>Fashion</v>
      </c>
      <c r="H342" s="4">
        <f>VLOOKUP(B:B,MasterData!$A$1:$L$76,4,FALSE)</f>
        <v>49.99</v>
      </c>
      <c r="I342" s="4">
        <f>VLOOKUP(B:B,MasterData!$A$1:$L$76,5,FALSE)</f>
        <v>59.988</v>
      </c>
      <c r="J342" s="4">
        <f t="shared" si="39"/>
        <v>9.9979999999999976</v>
      </c>
      <c r="K342" s="10">
        <v>0</v>
      </c>
      <c r="L342" s="6">
        <f t="shared" si="40"/>
        <v>199.96</v>
      </c>
      <c r="M342" s="6">
        <f t="shared" si="38"/>
        <v>239.952</v>
      </c>
      <c r="N342" s="1">
        <f t="shared" si="41"/>
        <v>27</v>
      </c>
      <c r="O342" s="1" t="str">
        <f t="shared" si="42"/>
        <v>Sep</v>
      </c>
      <c r="P342" s="1">
        <f t="shared" si="43"/>
        <v>2022</v>
      </c>
    </row>
    <row r="343" spans="1:16" x14ac:dyDescent="0.2">
      <c r="A343" s="8">
        <v>44892</v>
      </c>
      <c r="B343" s="1" t="s">
        <v>36</v>
      </c>
      <c r="C343" s="1">
        <v>15</v>
      </c>
      <c r="D343" s="13" t="s">
        <v>185</v>
      </c>
      <c r="E343" s="13" t="s">
        <v>184</v>
      </c>
      <c r="F343" s="1" t="str">
        <f>VLOOKUP(B:B,MasterData!$A$1:$L$76,2,FALSE)</f>
        <v>Sunglasses</v>
      </c>
      <c r="G343" s="1" t="str">
        <f>VLOOKUP(B:B,MasterData!$A$1:$L$76,3,FALSE)</f>
        <v>Fashion</v>
      </c>
      <c r="H343" s="4">
        <f>VLOOKUP(B:B,MasterData!$A$1:$L$76,4,FALSE)</f>
        <v>49.99</v>
      </c>
      <c r="I343" s="4">
        <f>VLOOKUP(B:B,MasterData!$A$1:$L$76,5,FALSE)</f>
        <v>59.988</v>
      </c>
      <c r="J343" s="4">
        <f t="shared" si="39"/>
        <v>9.9979999999999976</v>
      </c>
      <c r="K343" s="10">
        <v>0</v>
      </c>
      <c r="L343" s="6">
        <f t="shared" si="40"/>
        <v>749.85</v>
      </c>
      <c r="M343" s="6">
        <f t="shared" si="38"/>
        <v>899.81999999999994</v>
      </c>
      <c r="N343" s="1">
        <f t="shared" si="41"/>
        <v>27</v>
      </c>
      <c r="O343" s="1" t="str">
        <f t="shared" si="42"/>
        <v>Nov</v>
      </c>
      <c r="P343" s="1">
        <f t="shared" si="43"/>
        <v>2022</v>
      </c>
    </row>
    <row r="344" spans="1:16" x14ac:dyDescent="0.2">
      <c r="A344" s="8">
        <v>44301</v>
      </c>
      <c r="B344" s="1" t="s">
        <v>37</v>
      </c>
      <c r="C344" s="1">
        <v>3</v>
      </c>
      <c r="D344" s="13" t="s">
        <v>185</v>
      </c>
      <c r="E344" s="13" t="s">
        <v>184</v>
      </c>
      <c r="F344" s="1" t="str">
        <f>VLOOKUP(B:B,MasterData!$A$1:$L$76,2,FALSE)</f>
        <v>Leather Wallet</v>
      </c>
      <c r="G344" s="1" t="str">
        <f>VLOOKUP(B:B,MasterData!$A$1:$L$76,3,FALSE)</f>
        <v>Fashion</v>
      </c>
      <c r="H344" s="4">
        <f>VLOOKUP(B:B,MasterData!$A$1:$L$76,4,FALSE)</f>
        <v>29.99</v>
      </c>
      <c r="I344" s="4">
        <f>VLOOKUP(B:B,MasterData!$A$1:$L$76,5,FALSE)</f>
        <v>35.988</v>
      </c>
      <c r="J344" s="4">
        <f t="shared" si="39"/>
        <v>5.9980000000000011</v>
      </c>
      <c r="K344" s="10">
        <v>0</v>
      </c>
      <c r="L344" s="6">
        <f t="shared" si="40"/>
        <v>89.97</v>
      </c>
      <c r="M344" s="6">
        <f t="shared" si="38"/>
        <v>107.964</v>
      </c>
      <c r="N344" s="1">
        <f t="shared" si="41"/>
        <v>15</v>
      </c>
      <c r="O344" s="1" t="str">
        <f t="shared" si="42"/>
        <v>Apr</v>
      </c>
      <c r="P344" s="1">
        <f t="shared" si="43"/>
        <v>2021</v>
      </c>
    </row>
    <row r="345" spans="1:16" x14ac:dyDescent="0.2">
      <c r="A345" s="8">
        <v>44355</v>
      </c>
      <c r="B345" s="1" t="s">
        <v>37</v>
      </c>
      <c r="C345" s="1">
        <v>11</v>
      </c>
      <c r="D345" s="13" t="s">
        <v>185</v>
      </c>
      <c r="E345" s="13" t="s">
        <v>184</v>
      </c>
      <c r="F345" s="1" t="str">
        <f>VLOOKUP(B:B,MasterData!$A$1:$L$76,2,FALSE)</f>
        <v>Leather Wallet</v>
      </c>
      <c r="G345" s="1" t="str">
        <f>VLOOKUP(B:B,MasterData!$A$1:$L$76,3,FALSE)</f>
        <v>Fashion</v>
      </c>
      <c r="H345" s="4">
        <f>VLOOKUP(B:B,MasterData!$A$1:$L$76,4,FALSE)</f>
        <v>29.99</v>
      </c>
      <c r="I345" s="4">
        <f>VLOOKUP(B:B,MasterData!$A$1:$L$76,5,FALSE)</f>
        <v>35.988</v>
      </c>
      <c r="J345" s="4">
        <f t="shared" si="39"/>
        <v>5.9980000000000011</v>
      </c>
      <c r="K345" s="10">
        <v>0</v>
      </c>
      <c r="L345" s="6">
        <f t="shared" si="40"/>
        <v>329.89</v>
      </c>
      <c r="M345" s="6">
        <f t="shared" si="38"/>
        <v>395.86799999999999</v>
      </c>
      <c r="N345" s="1">
        <f t="shared" si="41"/>
        <v>8</v>
      </c>
      <c r="O345" s="1" t="str">
        <f t="shared" si="42"/>
        <v>Jun</v>
      </c>
      <c r="P345" s="1">
        <f t="shared" si="43"/>
        <v>2021</v>
      </c>
    </row>
    <row r="346" spans="1:16" x14ac:dyDescent="0.2">
      <c r="A346" s="8">
        <v>44380</v>
      </c>
      <c r="B346" s="1" t="s">
        <v>37</v>
      </c>
      <c r="C346" s="1">
        <v>8</v>
      </c>
      <c r="D346" s="13" t="s">
        <v>184</v>
      </c>
      <c r="E346" s="13" t="s">
        <v>186</v>
      </c>
      <c r="F346" s="1" t="str">
        <f>VLOOKUP(B:B,MasterData!$A$1:$L$76,2,FALSE)</f>
        <v>Leather Wallet</v>
      </c>
      <c r="G346" s="1" t="str">
        <f>VLOOKUP(B:B,MasterData!$A$1:$L$76,3,FALSE)</f>
        <v>Fashion</v>
      </c>
      <c r="H346" s="4">
        <f>VLOOKUP(B:B,MasterData!$A$1:$L$76,4,FALSE)</f>
        <v>29.99</v>
      </c>
      <c r="I346" s="4">
        <f>VLOOKUP(B:B,MasterData!$A$1:$L$76,5,FALSE)</f>
        <v>35.988</v>
      </c>
      <c r="J346" s="4">
        <f t="shared" si="39"/>
        <v>5.9980000000000011</v>
      </c>
      <c r="K346" s="10">
        <v>0</v>
      </c>
      <c r="L346" s="6">
        <f t="shared" si="40"/>
        <v>239.92</v>
      </c>
      <c r="M346" s="6">
        <f t="shared" si="38"/>
        <v>287.904</v>
      </c>
      <c r="N346" s="1">
        <f t="shared" si="41"/>
        <v>3</v>
      </c>
      <c r="O346" s="1" t="str">
        <f t="shared" si="42"/>
        <v>Jul</v>
      </c>
      <c r="P346" s="1">
        <f t="shared" si="43"/>
        <v>2021</v>
      </c>
    </row>
    <row r="347" spans="1:16" x14ac:dyDescent="0.2">
      <c r="A347" s="8">
        <v>44564</v>
      </c>
      <c r="B347" s="1" t="s">
        <v>37</v>
      </c>
      <c r="C347" s="1">
        <v>9</v>
      </c>
      <c r="D347" s="13" t="s">
        <v>185</v>
      </c>
      <c r="E347" s="13" t="s">
        <v>186</v>
      </c>
      <c r="F347" s="1" t="str">
        <f>VLOOKUP(B:B,MasterData!$A$1:$L$76,2,FALSE)</f>
        <v>Leather Wallet</v>
      </c>
      <c r="G347" s="1" t="str">
        <f>VLOOKUP(B:B,MasterData!$A$1:$L$76,3,FALSE)</f>
        <v>Fashion</v>
      </c>
      <c r="H347" s="4">
        <f>VLOOKUP(B:B,MasterData!$A$1:$L$76,4,FALSE)</f>
        <v>29.99</v>
      </c>
      <c r="I347" s="4">
        <f>VLOOKUP(B:B,MasterData!$A$1:$L$76,5,FALSE)</f>
        <v>35.988</v>
      </c>
      <c r="J347" s="4">
        <f t="shared" si="39"/>
        <v>5.9980000000000011</v>
      </c>
      <c r="K347" s="10">
        <v>0</v>
      </c>
      <c r="L347" s="6">
        <f t="shared" si="40"/>
        <v>269.90999999999997</v>
      </c>
      <c r="M347" s="6">
        <f t="shared" si="38"/>
        <v>323.892</v>
      </c>
      <c r="N347" s="1">
        <f t="shared" si="41"/>
        <v>3</v>
      </c>
      <c r="O347" s="1" t="str">
        <f t="shared" si="42"/>
        <v>Jan</v>
      </c>
      <c r="P347" s="1">
        <f t="shared" si="43"/>
        <v>2022</v>
      </c>
    </row>
    <row r="348" spans="1:16" x14ac:dyDescent="0.2">
      <c r="A348" s="8">
        <v>44634</v>
      </c>
      <c r="B348" s="1" t="s">
        <v>37</v>
      </c>
      <c r="C348" s="1">
        <v>2</v>
      </c>
      <c r="D348" s="13" t="s">
        <v>185</v>
      </c>
      <c r="E348" s="13" t="s">
        <v>186</v>
      </c>
      <c r="F348" s="1" t="str">
        <f>VLOOKUP(B:B,MasterData!$A$1:$L$76,2,FALSE)</f>
        <v>Leather Wallet</v>
      </c>
      <c r="G348" s="1" t="str">
        <f>VLOOKUP(B:B,MasterData!$A$1:$L$76,3,FALSE)</f>
        <v>Fashion</v>
      </c>
      <c r="H348" s="4">
        <f>VLOOKUP(B:B,MasterData!$A$1:$L$76,4,FALSE)</f>
        <v>29.99</v>
      </c>
      <c r="I348" s="4">
        <f>VLOOKUP(B:B,MasterData!$A$1:$L$76,5,FALSE)</f>
        <v>35.988</v>
      </c>
      <c r="J348" s="4">
        <f t="shared" si="39"/>
        <v>5.9980000000000011</v>
      </c>
      <c r="K348" s="10">
        <v>0</v>
      </c>
      <c r="L348" s="6">
        <f t="shared" si="40"/>
        <v>59.98</v>
      </c>
      <c r="M348" s="6">
        <f t="shared" si="38"/>
        <v>71.975999999999999</v>
      </c>
      <c r="N348" s="1">
        <f t="shared" si="41"/>
        <v>14</v>
      </c>
      <c r="O348" s="1" t="str">
        <f t="shared" si="42"/>
        <v>Mar</v>
      </c>
      <c r="P348" s="1">
        <f t="shared" si="43"/>
        <v>2022</v>
      </c>
    </row>
    <row r="349" spans="1:16" x14ac:dyDescent="0.2">
      <c r="A349" s="8">
        <v>44683</v>
      </c>
      <c r="B349" s="1" t="s">
        <v>37</v>
      </c>
      <c r="C349" s="1">
        <v>4</v>
      </c>
      <c r="D349" s="13" t="s">
        <v>184</v>
      </c>
      <c r="E349" s="13" t="s">
        <v>186</v>
      </c>
      <c r="F349" s="1" t="str">
        <f>VLOOKUP(B:B,MasterData!$A$1:$L$76,2,FALSE)</f>
        <v>Leather Wallet</v>
      </c>
      <c r="G349" s="1" t="str">
        <f>VLOOKUP(B:B,MasterData!$A$1:$L$76,3,FALSE)</f>
        <v>Fashion</v>
      </c>
      <c r="H349" s="4">
        <f>VLOOKUP(B:B,MasterData!$A$1:$L$76,4,FALSE)</f>
        <v>29.99</v>
      </c>
      <c r="I349" s="4">
        <f>VLOOKUP(B:B,MasterData!$A$1:$L$76,5,FALSE)</f>
        <v>35.988</v>
      </c>
      <c r="J349" s="4">
        <f t="shared" si="39"/>
        <v>5.9980000000000011</v>
      </c>
      <c r="K349" s="10">
        <v>0</v>
      </c>
      <c r="L349" s="6">
        <f t="shared" si="40"/>
        <v>119.96</v>
      </c>
      <c r="M349" s="6">
        <f t="shared" si="38"/>
        <v>143.952</v>
      </c>
      <c r="N349" s="1">
        <f t="shared" si="41"/>
        <v>2</v>
      </c>
      <c r="O349" s="1" t="str">
        <f t="shared" si="42"/>
        <v>May</v>
      </c>
      <c r="P349" s="1">
        <f t="shared" si="43"/>
        <v>2022</v>
      </c>
    </row>
    <row r="350" spans="1:16" x14ac:dyDescent="0.2">
      <c r="A350" s="8">
        <v>44715</v>
      </c>
      <c r="B350" s="1" t="s">
        <v>37</v>
      </c>
      <c r="C350" s="1">
        <v>14</v>
      </c>
      <c r="D350" s="13" t="s">
        <v>184</v>
      </c>
      <c r="E350" s="13" t="s">
        <v>184</v>
      </c>
      <c r="F350" s="1" t="str">
        <f>VLOOKUP(B:B,MasterData!$A$1:$L$76,2,FALSE)</f>
        <v>Leather Wallet</v>
      </c>
      <c r="G350" s="1" t="str">
        <f>VLOOKUP(B:B,MasterData!$A$1:$L$76,3,FALSE)</f>
        <v>Fashion</v>
      </c>
      <c r="H350" s="4">
        <f>VLOOKUP(B:B,MasterData!$A$1:$L$76,4,FALSE)</f>
        <v>29.99</v>
      </c>
      <c r="I350" s="4">
        <f>VLOOKUP(B:B,MasterData!$A$1:$L$76,5,FALSE)</f>
        <v>35.988</v>
      </c>
      <c r="J350" s="4">
        <f t="shared" si="39"/>
        <v>5.9980000000000011</v>
      </c>
      <c r="K350" s="10">
        <v>0</v>
      </c>
      <c r="L350" s="6">
        <f t="shared" si="40"/>
        <v>419.85999999999996</v>
      </c>
      <c r="M350" s="6">
        <f t="shared" si="38"/>
        <v>503.83199999999999</v>
      </c>
      <c r="N350" s="1">
        <f t="shared" si="41"/>
        <v>3</v>
      </c>
      <c r="O350" s="1" t="str">
        <f t="shared" si="42"/>
        <v>Jun</v>
      </c>
      <c r="P350" s="1">
        <f t="shared" si="43"/>
        <v>2022</v>
      </c>
    </row>
    <row r="351" spans="1:16" x14ac:dyDescent="0.2">
      <c r="A351" s="8">
        <v>44746</v>
      </c>
      <c r="B351" s="1" t="s">
        <v>37</v>
      </c>
      <c r="C351" s="1">
        <v>7</v>
      </c>
      <c r="D351" s="13" t="s">
        <v>185</v>
      </c>
      <c r="E351" s="13" t="s">
        <v>184</v>
      </c>
      <c r="F351" s="1" t="str">
        <f>VLOOKUP(B:B,MasterData!$A$1:$L$76,2,FALSE)</f>
        <v>Leather Wallet</v>
      </c>
      <c r="G351" s="1" t="str">
        <f>VLOOKUP(B:B,MasterData!$A$1:$L$76,3,FALSE)</f>
        <v>Fashion</v>
      </c>
      <c r="H351" s="4">
        <f>VLOOKUP(B:B,MasterData!$A$1:$L$76,4,FALSE)</f>
        <v>29.99</v>
      </c>
      <c r="I351" s="4">
        <f>VLOOKUP(B:B,MasterData!$A$1:$L$76,5,FALSE)</f>
        <v>35.988</v>
      </c>
      <c r="J351" s="4">
        <f t="shared" si="39"/>
        <v>5.9980000000000011</v>
      </c>
      <c r="K351" s="10">
        <v>0</v>
      </c>
      <c r="L351" s="6">
        <f t="shared" si="40"/>
        <v>209.92999999999998</v>
      </c>
      <c r="M351" s="6">
        <f t="shared" si="38"/>
        <v>251.916</v>
      </c>
      <c r="N351" s="1">
        <f t="shared" si="41"/>
        <v>4</v>
      </c>
      <c r="O351" s="1" t="str">
        <f t="shared" si="42"/>
        <v>Jul</v>
      </c>
      <c r="P351" s="1">
        <f t="shared" si="43"/>
        <v>2022</v>
      </c>
    </row>
    <row r="352" spans="1:16" x14ac:dyDescent="0.2">
      <c r="A352" s="8">
        <v>44757</v>
      </c>
      <c r="B352" s="1" t="s">
        <v>37</v>
      </c>
      <c r="C352" s="1">
        <v>2</v>
      </c>
      <c r="D352" s="13" t="s">
        <v>184</v>
      </c>
      <c r="E352" s="13" t="s">
        <v>184</v>
      </c>
      <c r="F352" s="1" t="str">
        <f>VLOOKUP(B:B,MasterData!$A$1:$L$76,2,FALSE)</f>
        <v>Leather Wallet</v>
      </c>
      <c r="G352" s="1" t="str">
        <f>VLOOKUP(B:B,MasterData!$A$1:$L$76,3,FALSE)</f>
        <v>Fashion</v>
      </c>
      <c r="H352" s="4">
        <f>VLOOKUP(B:B,MasterData!$A$1:$L$76,4,FALSE)</f>
        <v>29.99</v>
      </c>
      <c r="I352" s="4">
        <f>VLOOKUP(B:B,MasterData!$A$1:$L$76,5,FALSE)</f>
        <v>35.988</v>
      </c>
      <c r="J352" s="4">
        <f t="shared" si="39"/>
        <v>5.9980000000000011</v>
      </c>
      <c r="K352" s="10">
        <v>0</v>
      </c>
      <c r="L352" s="6">
        <f t="shared" si="40"/>
        <v>59.98</v>
      </c>
      <c r="M352" s="6">
        <f t="shared" si="38"/>
        <v>71.975999999999999</v>
      </c>
      <c r="N352" s="1">
        <f t="shared" si="41"/>
        <v>15</v>
      </c>
      <c r="O352" s="1" t="str">
        <f t="shared" si="42"/>
        <v>Jul</v>
      </c>
      <c r="P352" s="1">
        <f t="shared" si="43"/>
        <v>2022</v>
      </c>
    </row>
    <row r="353" spans="1:16" x14ac:dyDescent="0.2">
      <c r="A353" s="8">
        <v>44794</v>
      </c>
      <c r="B353" s="1" t="s">
        <v>37</v>
      </c>
      <c r="C353" s="1">
        <v>4</v>
      </c>
      <c r="D353" s="13" t="s">
        <v>185</v>
      </c>
      <c r="E353" s="13" t="s">
        <v>184</v>
      </c>
      <c r="F353" s="1" t="str">
        <f>VLOOKUP(B:B,MasterData!$A$1:$L$76,2,FALSE)</f>
        <v>Leather Wallet</v>
      </c>
      <c r="G353" s="1" t="str">
        <f>VLOOKUP(B:B,MasterData!$A$1:$L$76,3,FALSE)</f>
        <v>Fashion</v>
      </c>
      <c r="H353" s="4">
        <f>VLOOKUP(B:B,MasterData!$A$1:$L$76,4,FALSE)</f>
        <v>29.99</v>
      </c>
      <c r="I353" s="4">
        <f>VLOOKUP(B:B,MasterData!$A$1:$L$76,5,FALSE)</f>
        <v>35.988</v>
      </c>
      <c r="J353" s="4">
        <f t="shared" si="39"/>
        <v>5.9980000000000011</v>
      </c>
      <c r="K353" s="10">
        <v>0</v>
      </c>
      <c r="L353" s="6">
        <f t="shared" si="40"/>
        <v>119.96</v>
      </c>
      <c r="M353" s="6">
        <f t="shared" si="38"/>
        <v>143.952</v>
      </c>
      <c r="N353" s="1">
        <f t="shared" si="41"/>
        <v>21</v>
      </c>
      <c r="O353" s="1" t="str">
        <f t="shared" si="42"/>
        <v>Aug</v>
      </c>
      <c r="P353" s="1">
        <f t="shared" si="43"/>
        <v>2022</v>
      </c>
    </row>
    <row r="354" spans="1:16" x14ac:dyDescent="0.2">
      <c r="A354" s="8">
        <v>44824</v>
      </c>
      <c r="B354" s="1" t="s">
        <v>37</v>
      </c>
      <c r="C354" s="1">
        <v>6</v>
      </c>
      <c r="D354" s="13" t="s">
        <v>185</v>
      </c>
      <c r="E354" s="13" t="s">
        <v>184</v>
      </c>
      <c r="F354" s="1" t="str">
        <f>VLOOKUP(B:B,MasterData!$A$1:$L$76,2,FALSE)</f>
        <v>Leather Wallet</v>
      </c>
      <c r="G354" s="1" t="str">
        <f>VLOOKUP(B:B,MasterData!$A$1:$L$76,3,FALSE)</f>
        <v>Fashion</v>
      </c>
      <c r="H354" s="4">
        <f>VLOOKUP(B:B,MasterData!$A$1:$L$76,4,FALSE)</f>
        <v>29.99</v>
      </c>
      <c r="I354" s="4">
        <f>VLOOKUP(B:B,MasterData!$A$1:$L$76,5,FALSE)</f>
        <v>35.988</v>
      </c>
      <c r="J354" s="4">
        <f t="shared" si="39"/>
        <v>5.9980000000000011</v>
      </c>
      <c r="K354" s="10">
        <v>0</v>
      </c>
      <c r="L354" s="6">
        <f t="shared" si="40"/>
        <v>179.94</v>
      </c>
      <c r="M354" s="6">
        <f t="shared" si="38"/>
        <v>215.928</v>
      </c>
      <c r="N354" s="1">
        <f t="shared" si="41"/>
        <v>20</v>
      </c>
      <c r="O354" s="1" t="str">
        <f t="shared" si="42"/>
        <v>Sep</v>
      </c>
      <c r="P354" s="1">
        <f t="shared" si="43"/>
        <v>2022</v>
      </c>
    </row>
    <row r="355" spans="1:16" x14ac:dyDescent="0.2">
      <c r="A355" s="8">
        <v>44824</v>
      </c>
      <c r="B355" s="1" t="s">
        <v>37</v>
      </c>
      <c r="C355" s="1">
        <v>10</v>
      </c>
      <c r="D355" s="13" t="s">
        <v>185</v>
      </c>
      <c r="E355" s="13" t="s">
        <v>184</v>
      </c>
      <c r="F355" s="1" t="str">
        <f>VLOOKUP(B:B,MasterData!$A$1:$L$76,2,FALSE)</f>
        <v>Leather Wallet</v>
      </c>
      <c r="G355" s="1" t="str">
        <f>VLOOKUP(B:B,MasterData!$A$1:$L$76,3,FALSE)</f>
        <v>Fashion</v>
      </c>
      <c r="H355" s="4">
        <f>VLOOKUP(B:B,MasterData!$A$1:$L$76,4,FALSE)</f>
        <v>29.99</v>
      </c>
      <c r="I355" s="4">
        <f>VLOOKUP(B:B,MasterData!$A$1:$L$76,5,FALSE)</f>
        <v>35.988</v>
      </c>
      <c r="J355" s="4">
        <f t="shared" si="39"/>
        <v>5.9980000000000011</v>
      </c>
      <c r="K355" s="10">
        <v>0</v>
      </c>
      <c r="L355" s="6">
        <f t="shared" si="40"/>
        <v>299.89999999999998</v>
      </c>
      <c r="M355" s="6">
        <f t="shared" si="38"/>
        <v>359.88</v>
      </c>
      <c r="N355" s="1">
        <f t="shared" si="41"/>
        <v>20</v>
      </c>
      <c r="O355" s="1" t="str">
        <f t="shared" si="42"/>
        <v>Sep</v>
      </c>
      <c r="P355" s="1">
        <f t="shared" si="43"/>
        <v>2022</v>
      </c>
    </row>
    <row r="356" spans="1:16" x14ac:dyDescent="0.2">
      <c r="A356" s="8">
        <v>44926</v>
      </c>
      <c r="B356" s="1" t="s">
        <v>37</v>
      </c>
      <c r="C356" s="1">
        <v>6</v>
      </c>
      <c r="D356" s="13" t="s">
        <v>184</v>
      </c>
      <c r="E356" s="13" t="s">
        <v>184</v>
      </c>
      <c r="F356" s="1" t="str">
        <f>VLOOKUP(B:B,MasterData!$A$1:$L$76,2,FALSE)</f>
        <v>Leather Wallet</v>
      </c>
      <c r="G356" s="1" t="str">
        <f>VLOOKUP(B:B,MasterData!$A$1:$L$76,3,FALSE)</f>
        <v>Fashion</v>
      </c>
      <c r="H356" s="4">
        <f>VLOOKUP(B:B,MasterData!$A$1:$L$76,4,FALSE)</f>
        <v>29.99</v>
      </c>
      <c r="I356" s="4">
        <f>VLOOKUP(B:B,MasterData!$A$1:$L$76,5,FALSE)</f>
        <v>35.988</v>
      </c>
      <c r="J356" s="4">
        <f t="shared" si="39"/>
        <v>5.9980000000000011</v>
      </c>
      <c r="K356" s="10">
        <v>0</v>
      </c>
      <c r="L356" s="6">
        <f t="shared" si="40"/>
        <v>179.94</v>
      </c>
      <c r="M356" s="6">
        <f t="shared" si="38"/>
        <v>215.928</v>
      </c>
      <c r="N356" s="1">
        <f t="shared" si="41"/>
        <v>31</v>
      </c>
      <c r="O356" s="1" t="str">
        <f t="shared" si="42"/>
        <v>Dec</v>
      </c>
      <c r="P356" s="1">
        <f t="shared" si="43"/>
        <v>2022</v>
      </c>
    </row>
    <row r="357" spans="1:16" x14ac:dyDescent="0.2">
      <c r="A357" s="8">
        <v>44221</v>
      </c>
      <c r="B357" s="1" t="s">
        <v>38</v>
      </c>
      <c r="C357" s="1">
        <v>7</v>
      </c>
      <c r="D357" s="13" t="s">
        <v>185</v>
      </c>
      <c r="E357" s="13" t="s">
        <v>184</v>
      </c>
      <c r="F357" s="1" t="str">
        <f>VLOOKUP(B:B,MasterData!$A$1:$L$76,2,FALSE)</f>
        <v>Tablet Computer</v>
      </c>
      <c r="G357" s="1" t="str">
        <f>VLOOKUP(B:B,MasterData!$A$1:$L$76,3,FALSE)</f>
        <v>Electronics</v>
      </c>
      <c r="H357" s="4">
        <f>VLOOKUP(B:B,MasterData!$A$1:$L$76,4,FALSE)</f>
        <v>299.99</v>
      </c>
      <c r="I357" s="4">
        <f>VLOOKUP(B:B,MasterData!$A$1:$L$76,5,FALSE)</f>
        <v>359.988</v>
      </c>
      <c r="J357" s="4">
        <f t="shared" si="39"/>
        <v>59.99799999999999</v>
      </c>
      <c r="K357" s="10">
        <v>0</v>
      </c>
      <c r="L357" s="6">
        <f t="shared" si="40"/>
        <v>2099.9300000000003</v>
      </c>
      <c r="M357" s="6">
        <f t="shared" si="38"/>
        <v>2519.9160000000002</v>
      </c>
      <c r="N357" s="1">
        <f t="shared" si="41"/>
        <v>25</v>
      </c>
      <c r="O357" s="1" t="str">
        <f t="shared" si="42"/>
        <v>Jan</v>
      </c>
      <c r="P357" s="1">
        <f t="shared" si="43"/>
        <v>2021</v>
      </c>
    </row>
    <row r="358" spans="1:16" x14ac:dyDescent="0.2">
      <c r="A358" s="8">
        <v>44239</v>
      </c>
      <c r="B358" s="1" t="s">
        <v>38</v>
      </c>
      <c r="C358" s="1">
        <v>7</v>
      </c>
      <c r="D358" s="13" t="s">
        <v>185</v>
      </c>
      <c r="E358" s="13" t="s">
        <v>186</v>
      </c>
      <c r="F358" s="1" t="str">
        <f>VLOOKUP(B:B,MasterData!$A$1:$L$76,2,FALSE)</f>
        <v>Tablet Computer</v>
      </c>
      <c r="G358" s="1" t="str">
        <f>VLOOKUP(B:B,MasterData!$A$1:$L$76,3,FALSE)</f>
        <v>Electronics</v>
      </c>
      <c r="H358" s="4">
        <f>VLOOKUP(B:B,MasterData!$A$1:$L$76,4,FALSE)</f>
        <v>299.99</v>
      </c>
      <c r="I358" s="4">
        <f>VLOOKUP(B:B,MasterData!$A$1:$L$76,5,FALSE)</f>
        <v>359.988</v>
      </c>
      <c r="J358" s="4">
        <f t="shared" si="39"/>
        <v>59.99799999999999</v>
      </c>
      <c r="K358" s="10">
        <v>0</v>
      </c>
      <c r="L358" s="6">
        <f t="shared" si="40"/>
        <v>2099.9300000000003</v>
      </c>
      <c r="M358" s="6">
        <f t="shared" si="38"/>
        <v>2519.9160000000002</v>
      </c>
      <c r="N358" s="1">
        <f t="shared" si="41"/>
        <v>12</v>
      </c>
      <c r="O358" s="1" t="str">
        <f t="shared" si="42"/>
        <v>Feb</v>
      </c>
      <c r="P358" s="1">
        <f t="shared" si="43"/>
        <v>2021</v>
      </c>
    </row>
    <row r="359" spans="1:16" x14ac:dyDescent="0.2">
      <c r="A359" s="8">
        <v>44320</v>
      </c>
      <c r="B359" s="1" t="s">
        <v>38</v>
      </c>
      <c r="C359" s="1">
        <v>13</v>
      </c>
      <c r="D359" s="13" t="s">
        <v>184</v>
      </c>
      <c r="E359" s="13" t="s">
        <v>184</v>
      </c>
      <c r="F359" s="1" t="str">
        <f>VLOOKUP(B:B,MasterData!$A$1:$L$76,2,FALSE)</f>
        <v>Tablet Computer</v>
      </c>
      <c r="G359" s="1" t="str">
        <f>VLOOKUP(B:B,MasterData!$A$1:$L$76,3,FALSE)</f>
        <v>Electronics</v>
      </c>
      <c r="H359" s="4">
        <f>VLOOKUP(B:B,MasterData!$A$1:$L$76,4,FALSE)</f>
        <v>299.99</v>
      </c>
      <c r="I359" s="4">
        <f>VLOOKUP(B:B,MasterData!$A$1:$L$76,5,FALSE)</f>
        <v>359.988</v>
      </c>
      <c r="J359" s="4">
        <f t="shared" si="39"/>
        <v>59.99799999999999</v>
      </c>
      <c r="K359" s="10">
        <v>0</v>
      </c>
      <c r="L359" s="6">
        <f t="shared" si="40"/>
        <v>3899.87</v>
      </c>
      <c r="M359" s="6">
        <f t="shared" si="38"/>
        <v>4679.8440000000001</v>
      </c>
      <c r="N359" s="1">
        <f t="shared" si="41"/>
        <v>4</v>
      </c>
      <c r="O359" s="1" t="str">
        <f t="shared" si="42"/>
        <v>May</v>
      </c>
      <c r="P359" s="1">
        <f t="shared" si="43"/>
        <v>2021</v>
      </c>
    </row>
    <row r="360" spans="1:16" x14ac:dyDescent="0.2">
      <c r="A360" s="8">
        <v>44388</v>
      </c>
      <c r="B360" s="1" t="s">
        <v>38</v>
      </c>
      <c r="C360" s="1">
        <v>4</v>
      </c>
      <c r="D360" s="13" t="s">
        <v>183</v>
      </c>
      <c r="E360" s="13" t="s">
        <v>184</v>
      </c>
      <c r="F360" s="1" t="str">
        <f>VLOOKUP(B:B,MasterData!$A$1:$L$76,2,FALSE)</f>
        <v>Tablet Computer</v>
      </c>
      <c r="G360" s="1" t="str">
        <f>VLOOKUP(B:B,MasterData!$A$1:$L$76,3,FALSE)</f>
        <v>Electronics</v>
      </c>
      <c r="H360" s="4">
        <f>VLOOKUP(B:B,MasterData!$A$1:$L$76,4,FALSE)</f>
        <v>299.99</v>
      </c>
      <c r="I360" s="4">
        <f>VLOOKUP(B:B,MasterData!$A$1:$L$76,5,FALSE)</f>
        <v>359.988</v>
      </c>
      <c r="J360" s="4">
        <f t="shared" si="39"/>
        <v>59.99799999999999</v>
      </c>
      <c r="K360" s="10">
        <v>0</v>
      </c>
      <c r="L360" s="6">
        <f t="shared" si="40"/>
        <v>1199.96</v>
      </c>
      <c r="M360" s="6">
        <f t="shared" si="38"/>
        <v>1439.952</v>
      </c>
      <c r="N360" s="1">
        <f t="shared" si="41"/>
        <v>11</v>
      </c>
      <c r="O360" s="1" t="str">
        <f t="shared" si="42"/>
        <v>Jul</v>
      </c>
      <c r="P360" s="1">
        <f t="shared" si="43"/>
        <v>2021</v>
      </c>
    </row>
    <row r="361" spans="1:16" x14ac:dyDescent="0.2">
      <c r="A361" s="8">
        <v>44413</v>
      </c>
      <c r="B361" s="1" t="s">
        <v>38</v>
      </c>
      <c r="C361" s="1">
        <v>14</v>
      </c>
      <c r="D361" s="13" t="s">
        <v>185</v>
      </c>
      <c r="E361" s="13" t="s">
        <v>186</v>
      </c>
      <c r="F361" s="1" t="str">
        <f>VLOOKUP(B:B,MasterData!$A$1:$L$76,2,FALSE)</f>
        <v>Tablet Computer</v>
      </c>
      <c r="G361" s="1" t="str">
        <f>VLOOKUP(B:B,MasterData!$A$1:$L$76,3,FALSE)</f>
        <v>Electronics</v>
      </c>
      <c r="H361" s="4">
        <f>VLOOKUP(B:B,MasterData!$A$1:$L$76,4,FALSE)</f>
        <v>299.99</v>
      </c>
      <c r="I361" s="4">
        <f>VLOOKUP(B:B,MasterData!$A$1:$L$76,5,FALSE)</f>
        <v>359.988</v>
      </c>
      <c r="J361" s="4">
        <f t="shared" si="39"/>
        <v>59.99799999999999</v>
      </c>
      <c r="K361" s="10">
        <v>0</v>
      </c>
      <c r="L361" s="6">
        <f t="shared" si="40"/>
        <v>4199.8600000000006</v>
      </c>
      <c r="M361" s="6">
        <f t="shared" si="38"/>
        <v>5039.8320000000003</v>
      </c>
      <c r="N361" s="1">
        <f t="shared" si="41"/>
        <v>5</v>
      </c>
      <c r="O361" s="1" t="str">
        <f t="shared" si="42"/>
        <v>Aug</v>
      </c>
      <c r="P361" s="1">
        <f t="shared" si="43"/>
        <v>2021</v>
      </c>
    </row>
    <row r="362" spans="1:16" x14ac:dyDescent="0.2">
      <c r="A362" s="8">
        <v>44438</v>
      </c>
      <c r="B362" s="1" t="s">
        <v>38</v>
      </c>
      <c r="C362" s="1">
        <v>13</v>
      </c>
      <c r="D362" s="13" t="s">
        <v>185</v>
      </c>
      <c r="E362" s="13" t="s">
        <v>184</v>
      </c>
      <c r="F362" s="1" t="str">
        <f>VLOOKUP(B:B,MasterData!$A$1:$L$76,2,FALSE)</f>
        <v>Tablet Computer</v>
      </c>
      <c r="G362" s="1" t="str">
        <f>VLOOKUP(B:B,MasterData!$A$1:$L$76,3,FALSE)</f>
        <v>Electronics</v>
      </c>
      <c r="H362" s="4">
        <f>VLOOKUP(B:B,MasterData!$A$1:$L$76,4,FALSE)</f>
        <v>299.99</v>
      </c>
      <c r="I362" s="4">
        <f>VLOOKUP(B:B,MasterData!$A$1:$L$76,5,FALSE)</f>
        <v>359.988</v>
      </c>
      <c r="J362" s="4">
        <f t="shared" si="39"/>
        <v>59.99799999999999</v>
      </c>
      <c r="K362" s="10">
        <v>0</v>
      </c>
      <c r="L362" s="6">
        <f t="shared" si="40"/>
        <v>3899.87</v>
      </c>
      <c r="M362" s="6">
        <f t="shared" si="38"/>
        <v>4679.8440000000001</v>
      </c>
      <c r="N362" s="1">
        <f t="shared" si="41"/>
        <v>30</v>
      </c>
      <c r="O362" s="1" t="str">
        <f t="shared" si="42"/>
        <v>Aug</v>
      </c>
      <c r="P362" s="1">
        <f t="shared" si="43"/>
        <v>2021</v>
      </c>
    </row>
    <row r="363" spans="1:16" x14ac:dyDescent="0.2">
      <c r="A363" s="8">
        <v>44469</v>
      </c>
      <c r="B363" s="1" t="s">
        <v>38</v>
      </c>
      <c r="C363" s="1">
        <v>9</v>
      </c>
      <c r="D363" s="13" t="s">
        <v>184</v>
      </c>
      <c r="E363" s="13" t="s">
        <v>184</v>
      </c>
      <c r="F363" s="1" t="str">
        <f>VLOOKUP(B:B,MasterData!$A$1:$L$76,2,FALSE)</f>
        <v>Tablet Computer</v>
      </c>
      <c r="G363" s="1" t="str">
        <f>VLOOKUP(B:B,MasterData!$A$1:$L$76,3,FALSE)</f>
        <v>Electronics</v>
      </c>
      <c r="H363" s="4">
        <f>VLOOKUP(B:B,MasterData!$A$1:$L$76,4,FALSE)</f>
        <v>299.99</v>
      </c>
      <c r="I363" s="4">
        <f>VLOOKUP(B:B,MasterData!$A$1:$L$76,5,FALSE)</f>
        <v>359.988</v>
      </c>
      <c r="J363" s="4">
        <f t="shared" si="39"/>
        <v>59.99799999999999</v>
      </c>
      <c r="K363" s="10">
        <v>0</v>
      </c>
      <c r="L363" s="6">
        <f t="shared" si="40"/>
        <v>2699.91</v>
      </c>
      <c r="M363" s="6">
        <f t="shared" si="38"/>
        <v>3239.8919999999998</v>
      </c>
      <c r="N363" s="1">
        <f t="shared" si="41"/>
        <v>30</v>
      </c>
      <c r="O363" s="1" t="str">
        <f t="shared" si="42"/>
        <v>Sep</v>
      </c>
      <c r="P363" s="1">
        <f t="shared" si="43"/>
        <v>2021</v>
      </c>
    </row>
    <row r="364" spans="1:16" x14ac:dyDescent="0.2">
      <c r="A364" s="8">
        <v>44520</v>
      </c>
      <c r="B364" s="1" t="s">
        <v>38</v>
      </c>
      <c r="C364" s="1">
        <v>11</v>
      </c>
      <c r="D364" s="13" t="s">
        <v>184</v>
      </c>
      <c r="E364" s="13" t="s">
        <v>186</v>
      </c>
      <c r="F364" s="1" t="str">
        <f>VLOOKUP(B:B,MasterData!$A$1:$L$76,2,FALSE)</f>
        <v>Tablet Computer</v>
      </c>
      <c r="G364" s="1" t="str">
        <f>VLOOKUP(B:B,MasterData!$A$1:$L$76,3,FALSE)</f>
        <v>Electronics</v>
      </c>
      <c r="H364" s="4">
        <f>VLOOKUP(B:B,MasterData!$A$1:$L$76,4,FALSE)</f>
        <v>299.99</v>
      </c>
      <c r="I364" s="4">
        <f>VLOOKUP(B:B,MasterData!$A$1:$L$76,5,FALSE)</f>
        <v>359.988</v>
      </c>
      <c r="J364" s="4">
        <f t="shared" si="39"/>
        <v>59.99799999999999</v>
      </c>
      <c r="K364" s="10">
        <v>0</v>
      </c>
      <c r="L364" s="6">
        <f t="shared" si="40"/>
        <v>3299.8900000000003</v>
      </c>
      <c r="M364" s="6">
        <f t="shared" si="38"/>
        <v>3959.8679999999999</v>
      </c>
      <c r="N364" s="1">
        <f t="shared" si="41"/>
        <v>20</v>
      </c>
      <c r="O364" s="1" t="str">
        <f t="shared" si="42"/>
        <v>Nov</v>
      </c>
      <c r="P364" s="1">
        <f t="shared" si="43"/>
        <v>2021</v>
      </c>
    </row>
    <row r="365" spans="1:16" x14ac:dyDescent="0.2">
      <c r="A365" s="8">
        <v>44533</v>
      </c>
      <c r="B365" s="1" t="s">
        <v>38</v>
      </c>
      <c r="C365" s="1">
        <v>8</v>
      </c>
      <c r="D365" s="13" t="s">
        <v>184</v>
      </c>
      <c r="E365" s="13" t="s">
        <v>184</v>
      </c>
      <c r="F365" s="1" t="str">
        <f>VLOOKUP(B:B,MasterData!$A$1:$L$76,2,FALSE)</f>
        <v>Tablet Computer</v>
      </c>
      <c r="G365" s="1" t="str">
        <f>VLOOKUP(B:B,MasterData!$A$1:$L$76,3,FALSE)</f>
        <v>Electronics</v>
      </c>
      <c r="H365" s="4">
        <f>VLOOKUP(B:B,MasterData!$A$1:$L$76,4,FALSE)</f>
        <v>299.99</v>
      </c>
      <c r="I365" s="4">
        <f>VLOOKUP(B:B,MasterData!$A$1:$L$76,5,FALSE)</f>
        <v>359.988</v>
      </c>
      <c r="J365" s="4">
        <f t="shared" si="39"/>
        <v>59.99799999999999</v>
      </c>
      <c r="K365" s="10">
        <v>0</v>
      </c>
      <c r="L365" s="6">
        <f t="shared" si="40"/>
        <v>2399.92</v>
      </c>
      <c r="M365" s="6">
        <f t="shared" si="38"/>
        <v>2879.904</v>
      </c>
      <c r="N365" s="1">
        <f t="shared" si="41"/>
        <v>3</v>
      </c>
      <c r="O365" s="1" t="str">
        <f t="shared" si="42"/>
        <v>Dec</v>
      </c>
      <c r="P365" s="1">
        <f t="shared" si="43"/>
        <v>2021</v>
      </c>
    </row>
    <row r="366" spans="1:16" x14ac:dyDescent="0.2">
      <c r="A366" s="8">
        <v>44572</v>
      </c>
      <c r="B366" s="1" t="s">
        <v>38</v>
      </c>
      <c r="C366" s="1">
        <v>2</v>
      </c>
      <c r="D366" s="13" t="s">
        <v>185</v>
      </c>
      <c r="E366" s="13" t="s">
        <v>184</v>
      </c>
      <c r="F366" s="1" t="str">
        <f>VLOOKUP(B:B,MasterData!$A$1:$L$76,2,FALSE)</f>
        <v>Tablet Computer</v>
      </c>
      <c r="G366" s="1" t="str">
        <f>VLOOKUP(B:B,MasterData!$A$1:$L$76,3,FALSE)</f>
        <v>Electronics</v>
      </c>
      <c r="H366" s="4">
        <f>VLOOKUP(B:B,MasterData!$A$1:$L$76,4,FALSE)</f>
        <v>299.99</v>
      </c>
      <c r="I366" s="4">
        <f>VLOOKUP(B:B,MasterData!$A$1:$L$76,5,FALSE)</f>
        <v>359.988</v>
      </c>
      <c r="J366" s="4">
        <f t="shared" si="39"/>
        <v>59.99799999999999</v>
      </c>
      <c r="K366" s="10">
        <v>0</v>
      </c>
      <c r="L366" s="6">
        <f t="shared" si="40"/>
        <v>599.98</v>
      </c>
      <c r="M366" s="6">
        <f t="shared" si="38"/>
        <v>719.976</v>
      </c>
      <c r="N366" s="1">
        <f t="shared" si="41"/>
        <v>11</v>
      </c>
      <c r="O366" s="1" t="str">
        <f t="shared" si="42"/>
        <v>Jan</v>
      </c>
      <c r="P366" s="1">
        <f t="shared" si="43"/>
        <v>2022</v>
      </c>
    </row>
    <row r="367" spans="1:16" x14ac:dyDescent="0.2">
      <c r="A367" s="8">
        <v>44676</v>
      </c>
      <c r="B367" s="1" t="s">
        <v>38</v>
      </c>
      <c r="C367" s="1">
        <v>9</v>
      </c>
      <c r="D367" s="13" t="s">
        <v>185</v>
      </c>
      <c r="E367" s="13" t="s">
        <v>186</v>
      </c>
      <c r="F367" s="1" t="str">
        <f>VLOOKUP(B:B,MasterData!$A$1:$L$76,2,FALSE)</f>
        <v>Tablet Computer</v>
      </c>
      <c r="G367" s="1" t="str">
        <f>VLOOKUP(B:B,MasterData!$A$1:$L$76,3,FALSE)</f>
        <v>Electronics</v>
      </c>
      <c r="H367" s="4">
        <f>VLOOKUP(B:B,MasterData!$A$1:$L$76,4,FALSE)</f>
        <v>299.99</v>
      </c>
      <c r="I367" s="4">
        <f>VLOOKUP(B:B,MasterData!$A$1:$L$76,5,FALSE)</f>
        <v>359.988</v>
      </c>
      <c r="J367" s="4">
        <f t="shared" si="39"/>
        <v>59.99799999999999</v>
      </c>
      <c r="K367" s="10">
        <v>0</v>
      </c>
      <c r="L367" s="6">
        <f t="shared" si="40"/>
        <v>2699.91</v>
      </c>
      <c r="M367" s="6">
        <f t="shared" si="38"/>
        <v>3239.8919999999998</v>
      </c>
      <c r="N367" s="1">
        <f t="shared" si="41"/>
        <v>25</v>
      </c>
      <c r="O367" s="1" t="str">
        <f t="shared" si="42"/>
        <v>Apr</v>
      </c>
      <c r="P367" s="1">
        <f t="shared" si="43"/>
        <v>2022</v>
      </c>
    </row>
    <row r="368" spans="1:16" x14ac:dyDescent="0.2">
      <c r="A368" s="8">
        <v>44682</v>
      </c>
      <c r="B368" s="1" t="s">
        <v>38</v>
      </c>
      <c r="C368" s="1">
        <v>6</v>
      </c>
      <c r="D368" s="13" t="s">
        <v>184</v>
      </c>
      <c r="E368" s="13" t="s">
        <v>184</v>
      </c>
      <c r="F368" s="1" t="str">
        <f>VLOOKUP(B:B,MasterData!$A$1:$L$76,2,FALSE)</f>
        <v>Tablet Computer</v>
      </c>
      <c r="G368" s="1" t="str">
        <f>VLOOKUP(B:B,MasterData!$A$1:$L$76,3,FALSE)</f>
        <v>Electronics</v>
      </c>
      <c r="H368" s="4">
        <f>VLOOKUP(B:B,MasterData!$A$1:$L$76,4,FALSE)</f>
        <v>299.99</v>
      </c>
      <c r="I368" s="4">
        <f>VLOOKUP(B:B,MasterData!$A$1:$L$76,5,FALSE)</f>
        <v>359.988</v>
      </c>
      <c r="J368" s="4">
        <f t="shared" si="39"/>
        <v>59.99799999999999</v>
      </c>
      <c r="K368" s="10">
        <v>0</v>
      </c>
      <c r="L368" s="6">
        <f t="shared" si="40"/>
        <v>1799.94</v>
      </c>
      <c r="M368" s="6">
        <f t="shared" si="38"/>
        <v>2159.9279999999999</v>
      </c>
      <c r="N368" s="1">
        <f t="shared" si="41"/>
        <v>1</v>
      </c>
      <c r="O368" s="1" t="str">
        <f t="shared" si="42"/>
        <v>May</v>
      </c>
      <c r="P368" s="1">
        <f t="shared" si="43"/>
        <v>2022</v>
      </c>
    </row>
    <row r="369" spans="1:16" x14ac:dyDescent="0.2">
      <c r="A369" s="8">
        <v>44688</v>
      </c>
      <c r="B369" s="1" t="s">
        <v>38</v>
      </c>
      <c r="C369" s="1">
        <v>4</v>
      </c>
      <c r="D369" s="13" t="s">
        <v>184</v>
      </c>
      <c r="E369" s="13" t="s">
        <v>186</v>
      </c>
      <c r="F369" s="1" t="str">
        <f>VLOOKUP(B:B,MasterData!$A$1:$L$76,2,FALSE)</f>
        <v>Tablet Computer</v>
      </c>
      <c r="G369" s="1" t="str">
        <f>VLOOKUP(B:B,MasterData!$A$1:$L$76,3,FALSE)</f>
        <v>Electronics</v>
      </c>
      <c r="H369" s="4">
        <f>VLOOKUP(B:B,MasterData!$A$1:$L$76,4,FALSE)</f>
        <v>299.99</v>
      </c>
      <c r="I369" s="4">
        <f>VLOOKUP(B:B,MasterData!$A$1:$L$76,5,FALSE)</f>
        <v>359.988</v>
      </c>
      <c r="J369" s="4">
        <f t="shared" si="39"/>
        <v>59.99799999999999</v>
      </c>
      <c r="K369" s="10">
        <v>0</v>
      </c>
      <c r="L369" s="6">
        <f t="shared" si="40"/>
        <v>1199.96</v>
      </c>
      <c r="M369" s="6">
        <f t="shared" si="38"/>
        <v>1439.952</v>
      </c>
      <c r="N369" s="1">
        <f t="shared" si="41"/>
        <v>7</v>
      </c>
      <c r="O369" s="1" t="str">
        <f t="shared" si="42"/>
        <v>May</v>
      </c>
      <c r="P369" s="1">
        <f t="shared" si="43"/>
        <v>2022</v>
      </c>
    </row>
    <row r="370" spans="1:16" x14ac:dyDescent="0.2">
      <c r="A370" s="8">
        <v>44738</v>
      </c>
      <c r="B370" s="1" t="s">
        <v>38</v>
      </c>
      <c r="C370" s="1">
        <v>12</v>
      </c>
      <c r="D370" s="13" t="s">
        <v>185</v>
      </c>
      <c r="E370" s="13" t="s">
        <v>184</v>
      </c>
      <c r="F370" s="1" t="str">
        <f>VLOOKUP(B:B,MasterData!$A$1:$L$76,2,FALSE)</f>
        <v>Tablet Computer</v>
      </c>
      <c r="G370" s="1" t="str">
        <f>VLOOKUP(B:B,MasterData!$A$1:$L$76,3,FALSE)</f>
        <v>Electronics</v>
      </c>
      <c r="H370" s="4">
        <f>VLOOKUP(B:B,MasterData!$A$1:$L$76,4,FALSE)</f>
        <v>299.99</v>
      </c>
      <c r="I370" s="4">
        <f>VLOOKUP(B:B,MasterData!$A$1:$L$76,5,FALSE)</f>
        <v>359.988</v>
      </c>
      <c r="J370" s="4">
        <f t="shared" si="39"/>
        <v>59.99799999999999</v>
      </c>
      <c r="K370" s="10">
        <v>0</v>
      </c>
      <c r="L370" s="6">
        <f t="shared" si="40"/>
        <v>3599.88</v>
      </c>
      <c r="M370" s="6">
        <f t="shared" si="38"/>
        <v>4319.8559999999998</v>
      </c>
      <c r="N370" s="1">
        <f t="shared" si="41"/>
        <v>26</v>
      </c>
      <c r="O370" s="1" t="str">
        <f t="shared" si="42"/>
        <v>Jun</v>
      </c>
      <c r="P370" s="1">
        <f t="shared" si="43"/>
        <v>2022</v>
      </c>
    </row>
    <row r="371" spans="1:16" x14ac:dyDescent="0.2">
      <c r="A371" s="8">
        <v>44765</v>
      </c>
      <c r="B371" s="1" t="s">
        <v>38</v>
      </c>
      <c r="C371" s="1">
        <v>2</v>
      </c>
      <c r="D371" s="13" t="s">
        <v>184</v>
      </c>
      <c r="E371" s="13" t="s">
        <v>184</v>
      </c>
      <c r="F371" s="1" t="str">
        <f>VLOOKUP(B:B,MasterData!$A$1:$L$76,2,FALSE)</f>
        <v>Tablet Computer</v>
      </c>
      <c r="G371" s="1" t="str">
        <f>VLOOKUP(B:B,MasterData!$A$1:$L$76,3,FALSE)</f>
        <v>Electronics</v>
      </c>
      <c r="H371" s="4">
        <f>VLOOKUP(B:B,MasterData!$A$1:$L$76,4,FALSE)</f>
        <v>299.99</v>
      </c>
      <c r="I371" s="4">
        <f>VLOOKUP(B:B,MasterData!$A$1:$L$76,5,FALSE)</f>
        <v>359.988</v>
      </c>
      <c r="J371" s="4">
        <f t="shared" si="39"/>
        <v>59.99799999999999</v>
      </c>
      <c r="K371" s="10">
        <v>0</v>
      </c>
      <c r="L371" s="6">
        <f t="shared" si="40"/>
        <v>599.98</v>
      </c>
      <c r="M371" s="6">
        <f t="shared" si="38"/>
        <v>719.976</v>
      </c>
      <c r="N371" s="1">
        <f t="shared" si="41"/>
        <v>23</v>
      </c>
      <c r="O371" s="1" t="str">
        <f t="shared" si="42"/>
        <v>Jul</v>
      </c>
      <c r="P371" s="1">
        <f t="shared" si="43"/>
        <v>2022</v>
      </c>
    </row>
    <row r="372" spans="1:16" x14ac:dyDescent="0.2">
      <c r="A372" s="8">
        <v>44837</v>
      </c>
      <c r="B372" s="1" t="s">
        <v>38</v>
      </c>
      <c r="C372" s="1">
        <v>5</v>
      </c>
      <c r="D372" s="13" t="s">
        <v>185</v>
      </c>
      <c r="E372" s="13" t="s">
        <v>186</v>
      </c>
      <c r="F372" s="1" t="str">
        <f>VLOOKUP(B:B,MasterData!$A$1:$L$76,2,FALSE)</f>
        <v>Tablet Computer</v>
      </c>
      <c r="G372" s="1" t="str">
        <f>VLOOKUP(B:B,MasterData!$A$1:$L$76,3,FALSE)</f>
        <v>Electronics</v>
      </c>
      <c r="H372" s="4">
        <f>VLOOKUP(B:B,MasterData!$A$1:$L$76,4,FALSE)</f>
        <v>299.99</v>
      </c>
      <c r="I372" s="4">
        <f>VLOOKUP(B:B,MasterData!$A$1:$L$76,5,FALSE)</f>
        <v>359.988</v>
      </c>
      <c r="J372" s="4">
        <f t="shared" si="39"/>
        <v>59.99799999999999</v>
      </c>
      <c r="K372" s="10">
        <v>0</v>
      </c>
      <c r="L372" s="6">
        <f t="shared" si="40"/>
        <v>1499.95</v>
      </c>
      <c r="M372" s="6">
        <f t="shared" si="38"/>
        <v>1799.94</v>
      </c>
      <c r="N372" s="1">
        <f t="shared" si="41"/>
        <v>3</v>
      </c>
      <c r="O372" s="1" t="str">
        <f t="shared" si="42"/>
        <v>Oct</v>
      </c>
      <c r="P372" s="1">
        <f t="shared" si="43"/>
        <v>2022</v>
      </c>
    </row>
    <row r="373" spans="1:16" x14ac:dyDescent="0.2">
      <c r="A373" s="8">
        <v>44886</v>
      </c>
      <c r="B373" s="1" t="s">
        <v>38</v>
      </c>
      <c r="C373" s="1">
        <v>6</v>
      </c>
      <c r="D373" s="13" t="s">
        <v>185</v>
      </c>
      <c r="E373" s="13" t="s">
        <v>186</v>
      </c>
      <c r="F373" s="1" t="str">
        <f>VLOOKUP(B:B,MasterData!$A$1:$L$76,2,FALSE)</f>
        <v>Tablet Computer</v>
      </c>
      <c r="G373" s="1" t="str">
        <f>VLOOKUP(B:B,MasterData!$A$1:$L$76,3,FALSE)</f>
        <v>Electronics</v>
      </c>
      <c r="H373" s="4">
        <f>VLOOKUP(B:B,MasterData!$A$1:$L$76,4,FALSE)</f>
        <v>299.99</v>
      </c>
      <c r="I373" s="4">
        <f>VLOOKUP(B:B,MasterData!$A$1:$L$76,5,FALSE)</f>
        <v>359.988</v>
      </c>
      <c r="J373" s="4">
        <f t="shared" si="39"/>
        <v>59.99799999999999</v>
      </c>
      <c r="K373" s="10">
        <v>0</v>
      </c>
      <c r="L373" s="6">
        <f t="shared" si="40"/>
        <v>1799.94</v>
      </c>
      <c r="M373" s="6">
        <f t="shared" si="38"/>
        <v>2159.9279999999999</v>
      </c>
      <c r="N373" s="1">
        <f t="shared" si="41"/>
        <v>21</v>
      </c>
      <c r="O373" s="1" t="str">
        <f t="shared" si="42"/>
        <v>Nov</v>
      </c>
      <c r="P373" s="1">
        <f t="shared" si="43"/>
        <v>2022</v>
      </c>
    </row>
    <row r="374" spans="1:16" x14ac:dyDescent="0.2">
      <c r="A374" s="8">
        <v>44893</v>
      </c>
      <c r="B374" s="1" t="s">
        <v>38</v>
      </c>
      <c r="C374" s="1">
        <v>8</v>
      </c>
      <c r="D374" s="13" t="s">
        <v>185</v>
      </c>
      <c r="E374" s="13" t="s">
        <v>186</v>
      </c>
      <c r="F374" s="1" t="str">
        <f>VLOOKUP(B:B,MasterData!$A$1:$L$76,2,FALSE)</f>
        <v>Tablet Computer</v>
      </c>
      <c r="G374" s="1" t="str">
        <f>VLOOKUP(B:B,MasterData!$A$1:$L$76,3,FALSE)</f>
        <v>Electronics</v>
      </c>
      <c r="H374" s="4">
        <f>VLOOKUP(B:B,MasterData!$A$1:$L$76,4,FALSE)</f>
        <v>299.99</v>
      </c>
      <c r="I374" s="4">
        <f>VLOOKUP(B:B,MasterData!$A$1:$L$76,5,FALSE)</f>
        <v>359.988</v>
      </c>
      <c r="J374" s="4">
        <f t="shared" si="39"/>
        <v>59.99799999999999</v>
      </c>
      <c r="K374" s="10">
        <v>0</v>
      </c>
      <c r="L374" s="6">
        <f t="shared" si="40"/>
        <v>2399.92</v>
      </c>
      <c r="M374" s="6">
        <f t="shared" si="38"/>
        <v>2879.904</v>
      </c>
      <c r="N374" s="1">
        <f t="shared" si="41"/>
        <v>28</v>
      </c>
      <c r="O374" s="1" t="str">
        <f t="shared" si="42"/>
        <v>Nov</v>
      </c>
      <c r="P374" s="1">
        <f t="shared" si="43"/>
        <v>2022</v>
      </c>
    </row>
    <row r="375" spans="1:16" x14ac:dyDescent="0.2">
      <c r="A375" s="8">
        <v>44205</v>
      </c>
      <c r="B375" s="1" t="s">
        <v>39</v>
      </c>
      <c r="C375" s="1">
        <v>1</v>
      </c>
      <c r="D375" s="13" t="s">
        <v>185</v>
      </c>
      <c r="E375" s="13" t="s">
        <v>186</v>
      </c>
      <c r="F375" s="1" t="str">
        <f>VLOOKUP(B:B,MasterData!$A$1:$L$76,2,FALSE)</f>
        <v>Digital Camera</v>
      </c>
      <c r="G375" s="1" t="str">
        <f>VLOOKUP(B:B,MasterData!$A$1:$L$76,3,FALSE)</f>
        <v>Electronics</v>
      </c>
      <c r="H375" s="4">
        <f>VLOOKUP(B:B,MasterData!$A$1:$L$76,4,FALSE)</f>
        <v>249.99</v>
      </c>
      <c r="I375" s="4">
        <f>VLOOKUP(B:B,MasterData!$A$1:$L$76,5,FALSE)</f>
        <v>299.988</v>
      </c>
      <c r="J375" s="4">
        <f t="shared" si="39"/>
        <v>49.99799999999999</v>
      </c>
      <c r="K375" s="10">
        <v>0</v>
      </c>
      <c r="L375" s="6">
        <f t="shared" si="40"/>
        <v>249.99</v>
      </c>
      <c r="M375" s="6">
        <f t="shared" si="38"/>
        <v>299.988</v>
      </c>
      <c r="N375" s="1">
        <f t="shared" si="41"/>
        <v>9</v>
      </c>
      <c r="O375" s="1" t="str">
        <f t="shared" si="42"/>
        <v>Jan</v>
      </c>
      <c r="P375" s="1">
        <f t="shared" si="43"/>
        <v>2021</v>
      </c>
    </row>
    <row r="376" spans="1:16" x14ac:dyDescent="0.2">
      <c r="A376" s="8">
        <v>44216</v>
      </c>
      <c r="B376" s="1" t="s">
        <v>39</v>
      </c>
      <c r="C376" s="1">
        <v>4</v>
      </c>
      <c r="D376" s="13" t="s">
        <v>185</v>
      </c>
      <c r="E376" s="13" t="s">
        <v>186</v>
      </c>
      <c r="F376" s="1" t="str">
        <f>VLOOKUP(B:B,MasterData!$A$1:$L$76,2,FALSE)</f>
        <v>Digital Camera</v>
      </c>
      <c r="G376" s="1" t="str">
        <f>VLOOKUP(B:B,MasterData!$A$1:$L$76,3,FALSE)</f>
        <v>Electronics</v>
      </c>
      <c r="H376" s="4">
        <f>VLOOKUP(B:B,MasterData!$A$1:$L$76,4,FALSE)</f>
        <v>249.99</v>
      </c>
      <c r="I376" s="4">
        <f>VLOOKUP(B:B,MasterData!$A$1:$L$76,5,FALSE)</f>
        <v>299.988</v>
      </c>
      <c r="J376" s="4">
        <f t="shared" si="39"/>
        <v>49.99799999999999</v>
      </c>
      <c r="K376" s="10">
        <v>0</v>
      </c>
      <c r="L376" s="6">
        <f t="shared" si="40"/>
        <v>999.96</v>
      </c>
      <c r="M376" s="6">
        <f t="shared" si="38"/>
        <v>1199.952</v>
      </c>
      <c r="N376" s="1">
        <f t="shared" si="41"/>
        <v>20</v>
      </c>
      <c r="O376" s="1" t="str">
        <f t="shared" si="42"/>
        <v>Jan</v>
      </c>
      <c r="P376" s="1">
        <f t="shared" si="43"/>
        <v>2021</v>
      </c>
    </row>
    <row r="377" spans="1:16" x14ac:dyDescent="0.2">
      <c r="A377" s="8">
        <v>44221</v>
      </c>
      <c r="B377" s="1" t="s">
        <v>39</v>
      </c>
      <c r="C377" s="1">
        <v>14</v>
      </c>
      <c r="D377" s="13" t="s">
        <v>185</v>
      </c>
      <c r="E377" s="13" t="s">
        <v>184</v>
      </c>
      <c r="F377" s="1" t="str">
        <f>VLOOKUP(B:B,MasterData!$A$1:$L$76,2,FALSE)</f>
        <v>Digital Camera</v>
      </c>
      <c r="G377" s="1" t="str">
        <f>VLOOKUP(B:B,MasterData!$A$1:$L$76,3,FALSE)</f>
        <v>Electronics</v>
      </c>
      <c r="H377" s="4">
        <f>VLOOKUP(B:B,MasterData!$A$1:$L$76,4,FALSE)</f>
        <v>249.99</v>
      </c>
      <c r="I377" s="4">
        <f>VLOOKUP(B:B,MasterData!$A$1:$L$76,5,FALSE)</f>
        <v>299.988</v>
      </c>
      <c r="J377" s="4">
        <f t="shared" si="39"/>
        <v>49.99799999999999</v>
      </c>
      <c r="K377" s="10">
        <v>0</v>
      </c>
      <c r="L377" s="6">
        <f t="shared" si="40"/>
        <v>3499.86</v>
      </c>
      <c r="M377" s="6">
        <f t="shared" si="38"/>
        <v>4199.8320000000003</v>
      </c>
      <c r="N377" s="1">
        <f t="shared" si="41"/>
        <v>25</v>
      </c>
      <c r="O377" s="1" t="str">
        <f t="shared" si="42"/>
        <v>Jan</v>
      </c>
      <c r="P377" s="1">
        <f t="shared" si="43"/>
        <v>2021</v>
      </c>
    </row>
    <row r="378" spans="1:16" x14ac:dyDescent="0.2">
      <c r="A378" s="8">
        <v>44236</v>
      </c>
      <c r="B378" s="1" t="s">
        <v>39</v>
      </c>
      <c r="C378" s="1">
        <v>14</v>
      </c>
      <c r="D378" s="13" t="s">
        <v>185</v>
      </c>
      <c r="E378" s="13" t="s">
        <v>184</v>
      </c>
      <c r="F378" s="1" t="str">
        <f>VLOOKUP(B:B,MasterData!$A$1:$L$76,2,FALSE)</f>
        <v>Digital Camera</v>
      </c>
      <c r="G378" s="1" t="str">
        <f>VLOOKUP(B:B,MasterData!$A$1:$L$76,3,FALSE)</f>
        <v>Electronics</v>
      </c>
      <c r="H378" s="4">
        <f>VLOOKUP(B:B,MasterData!$A$1:$L$76,4,FALSE)</f>
        <v>249.99</v>
      </c>
      <c r="I378" s="4">
        <f>VLOOKUP(B:B,MasterData!$A$1:$L$76,5,FALSE)</f>
        <v>299.988</v>
      </c>
      <c r="J378" s="4">
        <f t="shared" si="39"/>
        <v>49.99799999999999</v>
      </c>
      <c r="K378" s="10">
        <v>0</v>
      </c>
      <c r="L378" s="6">
        <f t="shared" si="40"/>
        <v>3499.86</v>
      </c>
      <c r="M378" s="6">
        <f t="shared" si="38"/>
        <v>4199.8320000000003</v>
      </c>
      <c r="N378" s="1">
        <f t="shared" si="41"/>
        <v>9</v>
      </c>
      <c r="O378" s="1" t="str">
        <f t="shared" si="42"/>
        <v>Feb</v>
      </c>
      <c r="P378" s="1">
        <f t="shared" si="43"/>
        <v>2021</v>
      </c>
    </row>
    <row r="379" spans="1:16" x14ac:dyDescent="0.2">
      <c r="A379" s="8">
        <v>44329</v>
      </c>
      <c r="B379" s="1" t="s">
        <v>39</v>
      </c>
      <c r="C379" s="1">
        <v>4</v>
      </c>
      <c r="D379" s="13" t="s">
        <v>185</v>
      </c>
      <c r="E379" s="13" t="s">
        <v>184</v>
      </c>
      <c r="F379" s="1" t="str">
        <f>VLOOKUP(B:B,MasterData!$A$1:$L$76,2,FALSE)</f>
        <v>Digital Camera</v>
      </c>
      <c r="G379" s="1" t="str">
        <f>VLOOKUP(B:B,MasterData!$A$1:$L$76,3,FALSE)</f>
        <v>Electronics</v>
      </c>
      <c r="H379" s="4">
        <f>VLOOKUP(B:B,MasterData!$A$1:$L$76,4,FALSE)</f>
        <v>249.99</v>
      </c>
      <c r="I379" s="4">
        <f>VLOOKUP(B:B,MasterData!$A$1:$L$76,5,FALSE)</f>
        <v>299.988</v>
      </c>
      <c r="J379" s="4">
        <f t="shared" si="39"/>
        <v>49.99799999999999</v>
      </c>
      <c r="K379" s="10">
        <v>0</v>
      </c>
      <c r="L379" s="6">
        <f t="shared" si="40"/>
        <v>999.96</v>
      </c>
      <c r="M379" s="6">
        <f t="shared" si="38"/>
        <v>1199.952</v>
      </c>
      <c r="N379" s="1">
        <f t="shared" si="41"/>
        <v>13</v>
      </c>
      <c r="O379" s="1" t="str">
        <f t="shared" si="42"/>
        <v>May</v>
      </c>
      <c r="P379" s="1">
        <f t="shared" si="43"/>
        <v>2021</v>
      </c>
    </row>
    <row r="380" spans="1:16" x14ac:dyDescent="0.2">
      <c r="A380" s="8">
        <v>44353</v>
      </c>
      <c r="B380" s="1" t="s">
        <v>39</v>
      </c>
      <c r="C380" s="1">
        <v>6</v>
      </c>
      <c r="D380" s="13" t="s">
        <v>185</v>
      </c>
      <c r="E380" s="13" t="s">
        <v>184</v>
      </c>
      <c r="F380" s="1" t="str">
        <f>VLOOKUP(B:B,MasterData!$A$1:$L$76,2,FALSE)</f>
        <v>Digital Camera</v>
      </c>
      <c r="G380" s="1" t="str">
        <f>VLOOKUP(B:B,MasterData!$A$1:$L$76,3,FALSE)</f>
        <v>Electronics</v>
      </c>
      <c r="H380" s="4">
        <f>VLOOKUP(B:B,MasterData!$A$1:$L$76,4,FALSE)</f>
        <v>249.99</v>
      </c>
      <c r="I380" s="4">
        <f>VLOOKUP(B:B,MasterData!$A$1:$L$76,5,FALSE)</f>
        <v>299.988</v>
      </c>
      <c r="J380" s="4">
        <f t="shared" si="39"/>
        <v>49.99799999999999</v>
      </c>
      <c r="K380" s="10">
        <v>0</v>
      </c>
      <c r="L380" s="6">
        <f t="shared" si="40"/>
        <v>1499.94</v>
      </c>
      <c r="M380" s="6">
        <f t="shared" si="38"/>
        <v>1799.9279999999999</v>
      </c>
      <c r="N380" s="1">
        <f t="shared" si="41"/>
        <v>6</v>
      </c>
      <c r="O380" s="1" t="str">
        <f t="shared" si="42"/>
        <v>Jun</v>
      </c>
      <c r="P380" s="1">
        <f t="shared" si="43"/>
        <v>2021</v>
      </c>
    </row>
    <row r="381" spans="1:16" x14ac:dyDescent="0.2">
      <c r="A381" s="8">
        <v>44376</v>
      </c>
      <c r="B381" s="1" t="s">
        <v>39</v>
      </c>
      <c r="C381" s="1">
        <v>4</v>
      </c>
      <c r="D381" s="13" t="s">
        <v>185</v>
      </c>
      <c r="E381" s="13" t="s">
        <v>184</v>
      </c>
      <c r="F381" s="1" t="str">
        <f>VLOOKUP(B:B,MasterData!$A$1:$L$76,2,FALSE)</f>
        <v>Digital Camera</v>
      </c>
      <c r="G381" s="1" t="str">
        <f>VLOOKUP(B:B,MasterData!$A$1:$L$76,3,FALSE)</f>
        <v>Electronics</v>
      </c>
      <c r="H381" s="4">
        <f>VLOOKUP(B:B,MasterData!$A$1:$L$76,4,FALSE)</f>
        <v>249.99</v>
      </c>
      <c r="I381" s="4">
        <f>VLOOKUP(B:B,MasterData!$A$1:$L$76,5,FALSE)</f>
        <v>299.988</v>
      </c>
      <c r="J381" s="4">
        <f t="shared" si="39"/>
        <v>49.99799999999999</v>
      </c>
      <c r="K381" s="10">
        <v>0</v>
      </c>
      <c r="L381" s="6">
        <f t="shared" si="40"/>
        <v>999.96</v>
      </c>
      <c r="M381" s="6">
        <f t="shared" si="38"/>
        <v>1199.952</v>
      </c>
      <c r="N381" s="1">
        <f t="shared" si="41"/>
        <v>29</v>
      </c>
      <c r="O381" s="1" t="str">
        <f t="shared" si="42"/>
        <v>Jun</v>
      </c>
      <c r="P381" s="1">
        <f t="shared" si="43"/>
        <v>2021</v>
      </c>
    </row>
    <row r="382" spans="1:16" x14ac:dyDescent="0.2">
      <c r="A382" s="8">
        <v>44440</v>
      </c>
      <c r="B382" s="1" t="s">
        <v>39</v>
      </c>
      <c r="C382" s="1">
        <v>1</v>
      </c>
      <c r="D382" s="13" t="s">
        <v>183</v>
      </c>
      <c r="E382" s="13" t="s">
        <v>186</v>
      </c>
      <c r="F382" s="1" t="str">
        <f>VLOOKUP(B:B,MasterData!$A$1:$L$76,2,FALSE)</f>
        <v>Digital Camera</v>
      </c>
      <c r="G382" s="1" t="str">
        <f>VLOOKUP(B:B,MasterData!$A$1:$L$76,3,FALSE)</f>
        <v>Electronics</v>
      </c>
      <c r="H382" s="4">
        <f>VLOOKUP(B:B,MasterData!$A$1:$L$76,4,FALSE)</f>
        <v>249.99</v>
      </c>
      <c r="I382" s="4">
        <f>VLOOKUP(B:B,MasterData!$A$1:$L$76,5,FALSE)</f>
        <v>299.988</v>
      </c>
      <c r="J382" s="4">
        <f t="shared" si="39"/>
        <v>49.99799999999999</v>
      </c>
      <c r="K382" s="10">
        <v>0</v>
      </c>
      <c r="L382" s="6">
        <f t="shared" si="40"/>
        <v>249.99</v>
      </c>
      <c r="M382" s="6">
        <f t="shared" si="38"/>
        <v>299.988</v>
      </c>
      <c r="N382" s="1">
        <f t="shared" si="41"/>
        <v>1</v>
      </c>
      <c r="O382" s="1" t="str">
        <f t="shared" si="42"/>
        <v>Sep</v>
      </c>
      <c r="P382" s="1">
        <f t="shared" si="43"/>
        <v>2021</v>
      </c>
    </row>
    <row r="383" spans="1:16" x14ac:dyDescent="0.2">
      <c r="A383" s="8">
        <v>44475</v>
      </c>
      <c r="B383" s="1" t="s">
        <v>39</v>
      </c>
      <c r="C383" s="1">
        <v>12</v>
      </c>
      <c r="D383" s="13" t="s">
        <v>184</v>
      </c>
      <c r="E383" s="13" t="s">
        <v>184</v>
      </c>
      <c r="F383" s="1" t="str">
        <f>VLOOKUP(B:B,MasterData!$A$1:$L$76,2,FALSE)</f>
        <v>Digital Camera</v>
      </c>
      <c r="G383" s="1" t="str">
        <f>VLOOKUP(B:B,MasterData!$A$1:$L$76,3,FALSE)</f>
        <v>Electronics</v>
      </c>
      <c r="H383" s="4">
        <f>VLOOKUP(B:B,MasterData!$A$1:$L$76,4,FALSE)</f>
        <v>249.99</v>
      </c>
      <c r="I383" s="4">
        <f>VLOOKUP(B:B,MasterData!$A$1:$L$76,5,FALSE)</f>
        <v>299.988</v>
      </c>
      <c r="J383" s="4">
        <f t="shared" si="39"/>
        <v>49.99799999999999</v>
      </c>
      <c r="K383" s="10">
        <v>0</v>
      </c>
      <c r="L383" s="6">
        <f t="shared" si="40"/>
        <v>2999.88</v>
      </c>
      <c r="M383" s="6">
        <f t="shared" si="38"/>
        <v>3599.8559999999998</v>
      </c>
      <c r="N383" s="1">
        <f t="shared" si="41"/>
        <v>6</v>
      </c>
      <c r="O383" s="1" t="str">
        <f t="shared" si="42"/>
        <v>Oct</v>
      </c>
      <c r="P383" s="1">
        <f t="shared" si="43"/>
        <v>2021</v>
      </c>
    </row>
    <row r="384" spans="1:16" x14ac:dyDescent="0.2">
      <c r="A384" s="8">
        <v>44480</v>
      </c>
      <c r="B384" s="1" t="s">
        <v>39</v>
      </c>
      <c r="C384" s="1">
        <v>15</v>
      </c>
      <c r="D384" s="13" t="s">
        <v>185</v>
      </c>
      <c r="E384" s="13" t="s">
        <v>186</v>
      </c>
      <c r="F384" s="1" t="str">
        <f>VLOOKUP(B:B,MasterData!$A$1:$L$76,2,FALSE)</f>
        <v>Digital Camera</v>
      </c>
      <c r="G384" s="1" t="str">
        <f>VLOOKUP(B:B,MasterData!$A$1:$L$76,3,FALSE)</f>
        <v>Electronics</v>
      </c>
      <c r="H384" s="4">
        <f>VLOOKUP(B:B,MasterData!$A$1:$L$76,4,FALSE)</f>
        <v>249.99</v>
      </c>
      <c r="I384" s="4">
        <f>VLOOKUP(B:B,MasterData!$A$1:$L$76,5,FALSE)</f>
        <v>299.988</v>
      </c>
      <c r="J384" s="4">
        <f t="shared" si="39"/>
        <v>49.99799999999999</v>
      </c>
      <c r="K384" s="10">
        <v>0</v>
      </c>
      <c r="L384" s="6">
        <f t="shared" si="40"/>
        <v>3749.8500000000004</v>
      </c>
      <c r="M384" s="6">
        <f t="shared" si="38"/>
        <v>4499.82</v>
      </c>
      <c r="N384" s="1">
        <f t="shared" si="41"/>
        <v>11</v>
      </c>
      <c r="O384" s="1" t="str">
        <f t="shared" si="42"/>
        <v>Oct</v>
      </c>
      <c r="P384" s="1">
        <f t="shared" si="43"/>
        <v>2021</v>
      </c>
    </row>
    <row r="385" spans="1:16" x14ac:dyDescent="0.2">
      <c r="A385" s="8">
        <v>44814</v>
      </c>
      <c r="B385" s="1" t="s">
        <v>39</v>
      </c>
      <c r="C385" s="1">
        <v>4</v>
      </c>
      <c r="D385" s="13" t="s">
        <v>185</v>
      </c>
      <c r="E385" s="13" t="s">
        <v>186</v>
      </c>
      <c r="F385" s="1" t="str">
        <f>VLOOKUP(B:B,MasterData!$A$1:$L$76,2,FALSE)</f>
        <v>Digital Camera</v>
      </c>
      <c r="G385" s="1" t="str">
        <f>VLOOKUP(B:B,MasterData!$A$1:$L$76,3,FALSE)</f>
        <v>Electronics</v>
      </c>
      <c r="H385" s="4">
        <f>VLOOKUP(B:B,MasterData!$A$1:$L$76,4,FALSE)</f>
        <v>249.99</v>
      </c>
      <c r="I385" s="4">
        <f>VLOOKUP(B:B,MasterData!$A$1:$L$76,5,FALSE)</f>
        <v>299.988</v>
      </c>
      <c r="J385" s="4">
        <f t="shared" si="39"/>
        <v>49.99799999999999</v>
      </c>
      <c r="K385" s="10">
        <v>0</v>
      </c>
      <c r="L385" s="6">
        <f t="shared" si="40"/>
        <v>999.96</v>
      </c>
      <c r="M385" s="6">
        <f t="shared" si="38"/>
        <v>1199.952</v>
      </c>
      <c r="N385" s="1">
        <f t="shared" si="41"/>
        <v>10</v>
      </c>
      <c r="O385" s="1" t="str">
        <f t="shared" si="42"/>
        <v>Sep</v>
      </c>
      <c r="P385" s="1">
        <f t="shared" si="43"/>
        <v>2022</v>
      </c>
    </row>
    <row r="386" spans="1:16" x14ac:dyDescent="0.2">
      <c r="A386" s="8">
        <v>44843</v>
      </c>
      <c r="B386" s="1" t="s">
        <v>39</v>
      </c>
      <c r="C386" s="1">
        <v>14</v>
      </c>
      <c r="D386" s="13" t="s">
        <v>184</v>
      </c>
      <c r="E386" s="13" t="s">
        <v>184</v>
      </c>
      <c r="F386" s="1" t="str">
        <f>VLOOKUP(B:B,MasterData!$A$1:$L$76,2,FALSE)</f>
        <v>Digital Camera</v>
      </c>
      <c r="G386" s="1" t="str">
        <f>VLOOKUP(B:B,MasterData!$A$1:$L$76,3,FALSE)</f>
        <v>Electronics</v>
      </c>
      <c r="H386" s="4">
        <f>VLOOKUP(B:B,MasterData!$A$1:$L$76,4,FALSE)</f>
        <v>249.99</v>
      </c>
      <c r="I386" s="4">
        <f>VLOOKUP(B:B,MasterData!$A$1:$L$76,5,FALSE)</f>
        <v>299.988</v>
      </c>
      <c r="J386" s="4">
        <f t="shared" si="39"/>
        <v>49.99799999999999</v>
      </c>
      <c r="K386" s="10">
        <v>0</v>
      </c>
      <c r="L386" s="6">
        <f t="shared" si="40"/>
        <v>3499.86</v>
      </c>
      <c r="M386" s="6">
        <f t="shared" ref="M386:M449" si="44">((C386*I386)*(1-K386))</f>
        <v>4199.8320000000003</v>
      </c>
      <c r="N386" s="1">
        <f t="shared" si="41"/>
        <v>9</v>
      </c>
      <c r="O386" s="1" t="str">
        <f t="shared" si="42"/>
        <v>Oct</v>
      </c>
      <c r="P386" s="1">
        <f t="shared" si="43"/>
        <v>2022</v>
      </c>
    </row>
    <row r="387" spans="1:16" x14ac:dyDescent="0.2">
      <c r="A387" s="8">
        <v>44868</v>
      </c>
      <c r="B387" s="1" t="s">
        <v>39</v>
      </c>
      <c r="C387" s="1">
        <v>11</v>
      </c>
      <c r="D387" s="13" t="s">
        <v>184</v>
      </c>
      <c r="E387" s="13" t="s">
        <v>184</v>
      </c>
      <c r="F387" s="1" t="str">
        <f>VLOOKUP(B:B,MasterData!$A$1:$L$76,2,FALSE)</f>
        <v>Digital Camera</v>
      </c>
      <c r="G387" s="1" t="str">
        <f>VLOOKUP(B:B,MasterData!$A$1:$L$76,3,FALSE)</f>
        <v>Electronics</v>
      </c>
      <c r="H387" s="4">
        <f>VLOOKUP(B:B,MasterData!$A$1:$L$76,4,FALSE)</f>
        <v>249.99</v>
      </c>
      <c r="I387" s="4">
        <f>VLOOKUP(B:B,MasterData!$A$1:$L$76,5,FALSE)</f>
        <v>299.988</v>
      </c>
      <c r="J387" s="4">
        <f t="shared" ref="J387:J450" si="45">I387-H387</f>
        <v>49.99799999999999</v>
      </c>
      <c r="K387" s="10">
        <v>0</v>
      </c>
      <c r="L387" s="6">
        <f t="shared" ref="L387:L450" si="46">C387*H387</f>
        <v>2749.8900000000003</v>
      </c>
      <c r="M387" s="6">
        <f t="shared" si="44"/>
        <v>3299.8679999999999</v>
      </c>
      <c r="N387" s="1">
        <f t="shared" ref="N387:N450" si="47">DAY(A387)</f>
        <v>3</v>
      </c>
      <c r="O387" s="1" t="str">
        <f t="shared" ref="O387:O450" si="48">TEXT(A387,"Mmm")</f>
        <v>Nov</v>
      </c>
      <c r="P387" s="1">
        <f t="shared" ref="P387:P450" si="49">YEAR(A387)</f>
        <v>2022</v>
      </c>
    </row>
    <row r="388" spans="1:16" x14ac:dyDescent="0.2">
      <c r="A388" s="8">
        <v>44400</v>
      </c>
      <c r="B388" s="1" t="s">
        <v>40</v>
      </c>
      <c r="C388" s="1">
        <v>8</v>
      </c>
      <c r="D388" s="13" t="s">
        <v>185</v>
      </c>
      <c r="E388" s="13" t="s">
        <v>184</v>
      </c>
      <c r="F388" s="1" t="str">
        <f>VLOOKUP(B:B,MasterData!$A$1:$L$76,2,FALSE)</f>
        <v>Headphones with Microphone</v>
      </c>
      <c r="G388" s="1" t="str">
        <f>VLOOKUP(B:B,MasterData!$A$1:$L$76,3,FALSE)</f>
        <v>Electronics</v>
      </c>
      <c r="H388" s="4">
        <f>VLOOKUP(B:B,MasterData!$A$1:$L$76,4,FALSE)</f>
        <v>59.99</v>
      </c>
      <c r="I388" s="4">
        <f>VLOOKUP(B:B,MasterData!$A$1:$L$76,5,FALSE)</f>
        <v>71.988</v>
      </c>
      <c r="J388" s="4">
        <f t="shared" si="45"/>
        <v>11.997999999999998</v>
      </c>
      <c r="K388" s="10">
        <v>0</v>
      </c>
      <c r="L388" s="6">
        <f t="shared" si="46"/>
        <v>479.92</v>
      </c>
      <c r="M388" s="6">
        <f t="shared" si="44"/>
        <v>575.904</v>
      </c>
      <c r="N388" s="1">
        <f t="shared" si="47"/>
        <v>23</v>
      </c>
      <c r="O388" s="1" t="str">
        <f t="shared" si="48"/>
        <v>Jul</v>
      </c>
      <c r="P388" s="1">
        <f t="shared" si="49"/>
        <v>2021</v>
      </c>
    </row>
    <row r="389" spans="1:16" x14ac:dyDescent="0.2">
      <c r="A389" s="8">
        <v>44476</v>
      </c>
      <c r="B389" s="1" t="s">
        <v>40</v>
      </c>
      <c r="C389" s="1">
        <v>6</v>
      </c>
      <c r="D389" s="13" t="s">
        <v>185</v>
      </c>
      <c r="E389" s="13" t="s">
        <v>186</v>
      </c>
      <c r="F389" s="1" t="str">
        <f>VLOOKUP(B:B,MasterData!$A$1:$L$76,2,FALSE)</f>
        <v>Headphones with Microphone</v>
      </c>
      <c r="G389" s="1" t="str">
        <f>VLOOKUP(B:B,MasterData!$A$1:$L$76,3,FALSE)</f>
        <v>Electronics</v>
      </c>
      <c r="H389" s="4">
        <f>VLOOKUP(B:B,MasterData!$A$1:$L$76,4,FALSE)</f>
        <v>59.99</v>
      </c>
      <c r="I389" s="4">
        <f>VLOOKUP(B:B,MasterData!$A$1:$L$76,5,FALSE)</f>
        <v>71.988</v>
      </c>
      <c r="J389" s="4">
        <f t="shared" si="45"/>
        <v>11.997999999999998</v>
      </c>
      <c r="K389" s="10">
        <v>0</v>
      </c>
      <c r="L389" s="6">
        <f t="shared" si="46"/>
        <v>359.94</v>
      </c>
      <c r="M389" s="6">
        <f t="shared" si="44"/>
        <v>431.928</v>
      </c>
      <c r="N389" s="1">
        <f t="shared" si="47"/>
        <v>7</v>
      </c>
      <c r="O389" s="1" t="str">
        <f t="shared" si="48"/>
        <v>Oct</v>
      </c>
      <c r="P389" s="1">
        <f t="shared" si="49"/>
        <v>2021</v>
      </c>
    </row>
    <row r="390" spans="1:16" x14ac:dyDescent="0.2">
      <c r="A390" s="8">
        <v>44508</v>
      </c>
      <c r="B390" s="1" t="s">
        <v>40</v>
      </c>
      <c r="C390" s="1">
        <v>15</v>
      </c>
      <c r="D390" s="13" t="s">
        <v>185</v>
      </c>
      <c r="E390" s="13" t="s">
        <v>184</v>
      </c>
      <c r="F390" s="1" t="str">
        <f>VLOOKUP(B:B,MasterData!$A$1:$L$76,2,FALSE)</f>
        <v>Headphones with Microphone</v>
      </c>
      <c r="G390" s="1" t="str">
        <f>VLOOKUP(B:B,MasterData!$A$1:$L$76,3,FALSE)</f>
        <v>Electronics</v>
      </c>
      <c r="H390" s="4">
        <f>VLOOKUP(B:B,MasterData!$A$1:$L$76,4,FALSE)</f>
        <v>59.99</v>
      </c>
      <c r="I390" s="4">
        <f>VLOOKUP(B:B,MasterData!$A$1:$L$76,5,FALSE)</f>
        <v>71.988</v>
      </c>
      <c r="J390" s="4">
        <f t="shared" si="45"/>
        <v>11.997999999999998</v>
      </c>
      <c r="K390" s="10">
        <v>0</v>
      </c>
      <c r="L390" s="6">
        <f t="shared" si="46"/>
        <v>899.85</v>
      </c>
      <c r="M390" s="6">
        <f t="shared" si="44"/>
        <v>1079.82</v>
      </c>
      <c r="N390" s="1">
        <f t="shared" si="47"/>
        <v>8</v>
      </c>
      <c r="O390" s="1" t="str">
        <f t="shared" si="48"/>
        <v>Nov</v>
      </c>
      <c r="P390" s="1">
        <f t="shared" si="49"/>
        <v>2021</v>
      </c>
    </row>
    <row r="391" spans="1:16" x14ac:dyDescent="0.2">
      <c r="A391" s="8">
        <v>44556</v>
      </c>
      <c r="B391" s="1" t="s">
        <v>40</v>
      </c>
      <c r="C391" s="1">
        <v>14</v>
      </c>
      <c r="D391" s="13" t="s">
        <v>184</v>
      </c>
      <c r="E391" s="13" t="s">
        <v>186</v>
      </c>
      <c r="F391" s="1" t="str">
        <f>VLOOKUP(B:B,MasterData!$A$1:$L$76,2,FALSE)</f>
        <v>Headphones with Microphone</v>
      </c>
      <c r="G391" s="1" t="str">
        <f>VLOOKUP(B:B,MasterData!$A$1:$L$76,3,FALSE)</f>
        <v>Electronics</v>
      </c>
      <c r="H391" s="4">
        <f>VLOOKUP(B:B,MasterData!$A$1:$L$76,4,FALSE)</f>
        <v>59.99</v>
      </c>
      <c r="I391" s="4">
        <f>VLOOKUP(B:B,MasterData!$A$1:$L$76,5,FALSE)</f>
        <v>71.988</v>
      </c>
      <c r="J391" s="4">
        <f t="shared" si="45"/>
        <v>11.997999999999998</v>
      </c>
      <c r="K391" s="10">
        <v>0</v>
      </c>
      <c r="L391" s="6">
        <f t="shared" si="46"/>
        <v>839.86</v>
      </c>
      <c r="M391" s="6">
        <f t="shared" si="44"/>
        <v>1007.832</v>
      </c>
      <c r="N391" s="1">
        <f t="shared" si="47"/>
        <v>26</v>
      </c>
      <c r="O391" s="1" t="str">
        <f t="shared" si="48"/>
        <v>Dec</v>
      </c>
      <c r="P391" s="1">
        <f t="shared" si="49"/>
        <v>2021</v>
      </c>
    </row>
    <row r="392" spans="1:16" x14ac:dyDescent="0.2">
      <c r="A392" s="8">
        <v>44619</v>
      </c>
      <c r="B392" s="1" t="s">
        <v>40</v>
      </c>
      <c r="C392" s="1">
        <v>7</v>
      </c>
      <c r="D392" s="13" t="s">
        <v>185</v>
      </c>
      <c r="E392" s="13" t="s">
        <v>186</v>
      </c>
      <c r="F392" s="1" t="str">
        <f>VLOOKUP(B:B,MasterData!$A$1:$L$76,2,FALSE)</f>
        <v>Headphones with Microphone</v>
      </c>
      <c r="G392" s="1" t="str">
        <f>VLOOKUP(B:B,MasterData!$A$1:$L$76,3,FALSE)</f>
        <v>Electronics</v>
      </c>
      <c r="H392" s="4">
        <f>VLOOKUP(B:B,MasterData!$A$1:$L$76,4,FALSE)</f>
        <v>59.99</v>
      </c>
      <c r="I392" s="4">
        <f>VLOOKUP(B:B,MasterData!$A$1:$L$76,5,FALSE)</f>
        <v>71.988</v>
      </c>
      <c r="J392" s="4">
        <f t="shared" si="45"/>
        <v>11.997999999999998</v>
      </c>
      <c r="K392" s="10">
        <v>0</v>
      </c>
      <c r="L392" s="6">
        <f t="shared" si="46"/>
        <v>419.93</v>
      </c>
      <c r="M392" s="6">
        <f t="shared" si="44"/>
        <v>503.916</v>
      </c>
      <c r="N392" s="1">
        <f t="shared" si="47"/>
        <v>27</v>
      </c>
      <c r="O392" s="1" t="str">
        <f t="shared" si="48"/>
        <v>Feb</v>
      </c>
      <c r="P392" s="1">
        <f t="shared" si="49"/>
        <v>2022</v>
      </c>
    </row>
    <row r="393" spans="1:16" x14ac:dyDescent="0.2">
      <c r="A393" s="8">
        <v>44831</v>
      </c>
      <c r="B393" s="1" t="s">
        <v>40</v>
      </c>
      <c r="C393" s="1">
        <v>9</v>
      </c>
      <c r="D393" s="13" t="s">
        <v>185</v>
      </c>
      <c r="E393" s="13" t="s">
        <v>186</v>
      </c>
      <c r="F393" s="1" t="str">
        <f>VLOOKUP(B:B,MasterData!$A$1:$L$76,2,FALSE)</f>
        <v>Headphones with Microphone</v>
      </c>
      <c r="G393" s="1" t="str">
        <f>VLOOKUP(B:B,MasterData!$A$1:$L$76,3,FALSE)</f>
        <v>Electronics</v>
      </c>
      <c r="H393" s="4">
        <f>VLOOKUP(B:B,MasterData!$A$1:$L$76,4,FALSE)</f>
        <v>59.99</v>
      </c>
      <c r="I393" s="4">
        <f>VLOOKUP(B:B,MasterData!$A$1:$L$76,5,FALSE)</f>
        <v>71.988</v>
      </c>
      <c r="J393" s="4">
        <f t="shared" si="45"/>
        <v>11.997999999999998</v>
      </c>
      <c r="K393" s="10">
        <v>0</v>
      </c>
      <c r="L393" s="6">
        <f t="shared" si="46"/>
        <v>539.91</v>
      </c>
      <c r="M393" s="6">
        <f t="shared" si="44"/>
        <v>647.89200000000005</v>
      </c>
      <c r="N393" s="1">
        <f t="shared" si="47"/>
        <v>27</v>
      </c>
      <c r="O393" s="1" t="str">
        <f t="shared" si="48"/>
        <v>Sep</v>
      </c>
      <c r="P393" s="1">
        <f t="shared" si="49"/>
        <v>2022</v>
      </c>
    </row>
    <row r="394" spans="1:16" x14ac:dyDescent="0.2">
      <c r="A394" s="8">
        <v>44857</v>
      </c>
      <c r="B394" s="1" t="s">
        <v>40</v>
      </c>
      <c r="C394" s="1">
        <v>14</v>
      </c>
      <c r="D394" s="13" t="s">
        <v>184</v>
      </c>
      <c r="E394" s="13" t="s">
        <v>186</v>
      </c>
      <c r="F394" s="1" t="str">
        <f>VLOOKUP(B:B,MasterData!$A$1:$L$76,2,FALSE)</f>
        <v>Headphones with Microphone</v>
      </c>
      <c r="G394" s="1" t="str">
        <f>VLOOKUP(B:B,MasterData!$A$1:$L$76,3,FALSE)</f>
        <v>Electronics</v>
      </c>
      <c r="H394" s="4">
        <f>VLOOKUP(B:B,MasterData!$A$1:$L$76,4,FALSE)</f>
        <v>59.99</v>
      </c>
      <c r="I394" s="4">
        <f>VLOOKUP(B:B,MasterData!$A$1:$L$76,5,FALSE)</f>
        <v>71.988</v>
      </c>
      <c r="J394" s="4">
        <f t="shared" si="45"/>
        <v>11.997999999999998</v>
      </c>
      <c r="K394" s="10">
        <v>0</v>
      </c>
      <c r="L394" s="6">
        <f t="shared" si="46"/>
        <v>839.86</v>
      </c>
      <c r="M394" s="6">
        <f t="shared" si="44"/>
        <v>1007.832</v>
      </c>
      <c r="N394" s="1">
        <f t="shared" si="47"/>
        <v>23</v>
      </c>
      <c r="O394" s="1" t="str">
        <f t="shared" si="48"/>
        <v>Oct</v>
      </c>
      <c r="P394" s="1">
        <f t="shared" si="49"/>
        <v>2022</v>
      </c>
    </row>
    <row r="395" spans="1:16" x14ac:dyDescent="0.2">
      <c r="A395" s="8">
        <v>44873</v>
      </c>
      <c r="B395" s="1" t="s">
        <v>40</v>
      </c>
      <c r="C395" s="1">
        <v>10</v>
      </c>
      <c r="D395" s="13" t="s">
        <v>183</v>
      </c>
      <c r="E395" s="13" t="s">
        <v>184</v>
      </c>
      <c r="F395" s="1" t="str">
        <f>VLOOKUP(B:B,MasterData!$A$1:$L$76,2,FALSE)</f>
        <v>Headphones with Microphone</v>
      </c>
      <c r="G395" s="1" t="str">
        <f>VLOOKUP(B:B,MasterData!$A$1:$L$76,3,FALSE)</f>
        <v>Electronics</v>
      </c>
      <c r="H395" s="4">
        <f>VLOOKUP(B:B,MasterData!$A$1:$L$76,4,FALSE)</f>
        <v>59.99</v>
      </c>
      <c r="I395" s="4">
        <f>VLOOKUP(B:B,MasterData!$A$1:$L$76,5,FALSE)</f>
        <v>71.988</v>
      </c>
      <c r="J395" s="4">
        <f t="shared" si="45"/>
        <v>11.997999999999998</v>
      </c>
      <c r="K395" s="10">
        <v>0</v>
      </c>
      <c r="L395" s="6">
        <f t="shared" si="46"/>
        <v>599.9</v>
      </c>
      <c r="M395" s="6">
        <f t="shared" si="44"/>
        <v>719.88</v>
      </c>
      <c r="N395" s="1">
        <f t="shared" si="47"/>
        <v>8</v>
      </c>
      <c r="O395" s="1" t="str">
        <f t="shared" si="48"/>
        <v>Nov</v>
      </c>
      <c r="P395" s="1">
        <f t="shared" si="49"/>
        <v>2022</v>
      </c>
    </row>
    <row r="396" spans="1:16" x14ac:dyDescent="0.2">
      <c r="A396" s="8">
        <v>44890</v>
      </c>
      <c r="B396" s="1" t="s">
        <v>40</v>
      </c>
      <c r="C396" s="1">
        <v>5</v>
      </c>
      <c r="D396" s="13" t="s">
        <v>185</v>
      </c>
      <c r="E396" s="13" t="s">
        <v>186</v>
      </c>
      <c r="F396" s="1" t="str">
        <f>VLOOKUP(B:B,MasterData!$A$1:$L$76,2,FALSE)</f>
        <v>Headphones with Microphone</v>
      </c>
      <c r="G396" s="1" t="str">
        <f>VLOOKUP(B:B,MasterData!$A$1:$L$76,3,FALSE)</f>
        <v>Electronics</v>
      </c>
      <c r="H396" s="4">
        <f>VLOOKUP(B:B,MasterData!$A$1:$L$76,4,FALSE)</f>
        <v>59.99</v>
      </c>
      <c r="I396" s="4">
        <f>VLOOKUP(B:B,MasterData!$A$1:$L$76,5,FALSE)</f>
        <v>71.988</v>
      </c>
      <c r="J396" s="4">
        <f t="shared" si="45"/>
        <v>11.997999999999998</v>
      </c>
      <c r="K396" s="10">
        <v>0</v>
      </c>
      <c r="L396" s="6">
        <f t="shared" si="46"/>
        <v>299.95</v>
      </c>
      <c r="M396" s="6">
        <f t="shared" si="44"/>
        <v>359.94</v>
      </c>
      <c r="N396" s="1">
        <f t="shared" si="47"/>
        <v>25</v>
      </c>
      <c r="O396" s="1" t="str">
        <f t="shared" si="48"/>
        <v>Nov</v>
      </c>
      <c r="P396" s="1">
        <f t="shared" si="49"/>
        <v>2022</v>
      </c>
    </row>
    <row r="397" spans="1:16" x14ac:dyDescent="0.2">
      <c r="A397" s="8">
        <v>44207</v>
      </c>
      <c r="B397" s="1" t="s">
        <v>41</v>
      </c>
      <c r="C397" s="1">
        <v>4</v>
      </c>
      <c r="D397" s="13" t="s">
        <v>183</v>
      </c>
      <c r="E397" s="13" t="s">
        <v>184</v>
      </c>
      <c r="F397" s="1" t="str">
        <f>VLOOKUP(B:B,MasterData!$A$1:$L$76,2,FALSE)</f>
        <v>Gas Grill</v>
      </c>
      <c r="G397" s="1" t="str">
        <f>VLOOKUP(B:B,MasterData!$A$1:$L$76,3,FALSE)</f>
        <v>Outdoor Living</v>
      </c>
      <c r="H397" s="4">
        <f>VLOOKUP(B:B,MasterData!$A$1:$L$76,4,FALSE)</f>
        <v>299.99</v>
      </c>
      <c r="I397" s="4">
        <f>VLOOKUP(B:B,MasterData!$A$1:$L$76,5,FALSE)</f>
        <v>359.988</v>
      </c>
      <c r="J397" s="4">
        <f t="shared" si="45"/>
        <v>59.99799999999999</v>
      </c>
      <c r="K397" s="10">
        <v>0</v>
      </c>
      <c r="L397" s="6">
        <f t="shared" si="46"/>
        <v>1199.96</v>
      </c>
      <c r="M397" s="6">
        <f t="shared" si="44"/>
        <v>1439.952</v>
      </c>
      <c r="N397" s="1">
        <f t="shared" si="47"/>
        <v>11</v>
      </c>
      <c r="O397" s="1" t="str">
        <f t="shared" si="48"/>
        <v>Jan</v>
      </c>
      <c r="P397" s="1">
        <f t="shared" si="49"/>
        <v>2021</v>
      </c>
    </row>
    <row r="398" spans="1:16" x14ac:dyDescent="0.2">
      <c r="A398" s="8">
        <v>44232</v>
      </c>
      <c r="B398" s="1" t="s">
        <v>41</v>
      </c>
      <c r="C398" s="1">
        <v>7</v>
      </c>
      <c r="D398" s="13" t="s">
        <v>184</v>
      </c>
      <c r="E398" s="13" t="s">
        <v>186</v>
      </c>
      <c r="F398" s="1" t="str">
        <f>VLOOKUP(B:B,MasterData!$A$1:$L$76,2,FALSE)</f>
        <v>Gas Grill</v>
      </c>
      <c r="G398" s="1" t="str">
        <f>VLOOKUP(B:B,MasterData!$A$1:$L$76,3,FALSE)</f>
        <v>Outdoor Living</v>
      </c>
      <c r="H398" s="4">
        <f>VLOOKUP(B:B,MasterData!$A$1:$L$76,4,FALSE)</f>
        <v>299.99</v>
      </c>
      <c r="I398" s="4">
        <f>VLOOKUP(B:B,MasterData!$A$1:$L$76,5,FALSE)</f>
        <v>359.988</v>
      </c>
      <c r="J398" s="4">
        <f t="shared" si="45"/>
        <v>59.99799999999999</v>
      </c>
      <c r="K398" s="10">
        <v>0</v>
      </c>
      <c r="L398" s="6">
        <f t="shared" si="46"/>
        <v>2099.9300000000003</v>
      </c>
      <c r="M398" s="6">
        <f t="shared" si="44"/>
        <v>2519.9160000000002</v>
      </c>
      <c r="N398" s="1">
        <f t="shared" si="47"/>
        <v>5</v>
      </c>
      <c r="O398" s="1" t="str">
        <f t="shared" si="48"/>
        <v>Feb</v>
      </c>
      <c r="P398" s="1">
        <f t="shared" si="49"/>
        <v>2021</v>
      </c>
    </row>
    <row r="399" spans="1:16" x14ac:dyDescent="0.2">
      <c r="A399" s="8">
        <v>44298</v>
      </c>
      <c r="B399" s="1" t="s">
        <v>41</v>
      </c>
      <c r="C399" s="1">
        <v>4</v>
      </c>
      <c r="D399" s="13" t="s">
        <v>185</v>
      </c>
      <c r="E399" s="13" t="s">
        <v>184</v>
      </c>
      <c r="F399" s="1" t="str">
        <f>VLOOKUP(B:B,MasterData!$A$1:$L$76,2,FALSE)</f>
        <v>Gas Grill</v>
      </c>
      <c r="G399" s="1" t="str">
        <f>VLOOKUP(B:B,MasterData!$A$1:$L$76,3,FALSE)</f>
        <v>Outdoor Living</v>
      </c>
      <c r="H399" s="4">
        <f>VLOOKUP(B:B,MasterData!$A$1:$L$76,4,FALSE)</f>
        <v>299.99</v>
      </c>
      <c r="I399" s="4">
        <f>VLOOKUP(B:B,MasterData!$A$1:$L$76,5,FALSE)</f>
        <v>359.988</v>
      </c>
      <c r="J399" s="4">
        <f t="shared" si="45"/>
        <v>59.99799999999999</v>
      </c>
      <c r="K399" s="10">
        <v>0</v>
      </c>
      <c r="L399" s="6">
        <f t="shared" si="46"/>
        <v>1199.96</v>
      </c>
      <c r="M399" s="6">
        <f t="shared" si="44"/>
        <v>1439.952</v>
      </c>
      <c r="N399" s="1">
        <f t="shared" si="47"/>
        <v>12</v>
      </c>
      <c r="O399" s="1" t="str">
        <f t="shared" si="48"/>
        <v>Apr</v>
      </c>
      <c r="P399" s="1">
        <f t="shared" si="49"/>
        <v>2021</v>
      </c>
    </row>
    <row r="400" spans="1:16" x14ac:dyDescent="0.2">
      <c r="A400" s="8">
        <v>44315</v>
      </c>
      <c r="B400" s="1" t="s">
        <v>41</v>
      </c>
      <c r="C400" s="1">
        <v>7</v>
      </c>
      <c r="D400" s="13" t="s">
        <v>185</v>
      </c>
      <c r="E400" s="13" t="s">
        <v>184</v>
      </c>
      <c r="F400" s="1" t="str">
        <f>VLOOKUP(B:B,MasterData!$A$1:$L$76,2,FALSE)</f>
        <v>Gas Grill</v>
      </c>
      <c r="G400" s="1" t="str">
        <f>VLOOKUP(B:B,MasterData!$A$1:$L$76,3,FALSE)</f>
        <v>Outdoor Living</v>
      </c>
      <c r="H400" s="4">
        <f>VLOOKUP(B:B,MasterData!$A$1:$L$76,4,FALSE)</f>
        <v>299.99</v>
      </c>
      <c r="I400" s="4">
        <f>VLOOKUP(B:B,MasterData!$A$1:$L$76,5,FALSE)</f>
        <v>359.988</v>
      </c>
      <c r="J400" s="4">
        <f t="shared" si="45"/>
        <v>59.99799999999999</v>
      </c>
      <c r="K400" s="10">
        <v>0</v>
      </c>
      <c r="L400" s="6">
        <f t="shared" si="46"/>
        <v>2099.9300000000003</v>
      </c>
      <c r="M400" s="6">
        <f t="shared" si="44"/>
        <v>2519.9160000000002</v>
      </c>
      <c r="N400" s="1">
        <f t="shared" si="47"/>
        <v>29</v>
      </c>
      <c r="O400" s="1" t="str">
        <f t="shared" si="48"/>
        <v>Apr</v>
      </c>
      <c r="P400" s="1">
        <f t="shared" si="49"/>
        <v>2021</v>
      </c>
    </row>
    <row r="401" spans="1:16" x14ac:dyDescent="0.2">
      <c r="A401" s="8">
        <v>44401</v>
      </c>
      <c r="B401" s="1" t="s">
        <v>41</v>
      </c>
      <c r="C401" s="1">
        <v>4</v>
      </c>
      <c r="D401" s="13" t="s">
        <v>184</v>
      </c>
      <c r="E401" s="13" t="s">
        <v>186</v>
      </c>
      <c r="F401" s="1" t="str">
        <f>VLOOKUP(B:B,MasterData!$A$1:$L$76,2,FALSE)</f>
        <v>Gas Grill</v>
      </c>
      <c r="G401" s="1" t="str">
        <f>VLOOKUP(B:B,MasterData!$A$1:$L$76,3,FALSE)</f>
        <v>Outdoor Living</v>
      </c>
      <c r="H401" s="4">
        <f>VLOOKUP(B:B,MasterData!$A$1:$L$76,4,FALSE)</f>
        <v>299.99</v>
      </c>
      <c r="I401" s="4">
        <f>VLOOKUP(B:B,MasterData!$A$1:$L$76,5,FALSE)</f>
        <v>359.988</v>
      </c>
      <c r="J401" s="4">
        <f t="shared" si="45"/>
        <v>59.99799999999999</v>
      </c>
      <c r="K401" s="10">
        <v>0</v>
      </c>
      <c r="L401" s="6">
        <f t="shared" si="46"/>
        <v>1199.96</v>
      </c>
      <c r="M401" s="6">
        <f t="shared" si="44"/>
        <v>1439.952</v>
      </c>
      <c r="N401" s="1">
        <f t="shared" si="47"/>
        <v>24</v>
      </c>
      <c r="O401" s="1" t="str">
        <f t="shared" si="48"/>
        <v>Jul</v>
      </c>
      <c r="P401" s="1">
        <f t="shared" si="49"/>
        <v>2021</v>
      </c>
    </row>
    <row r="402" spans="1:16" x14ac:dyDescent="0.2">
      <c r="A402" s="8">
        <v>44418</v>
      </c>
      <c r="B402" s="1" t="s">
        <v>41</v>
      </c>
      <c r="C402" s="1">
        <v>4</v>
      </c>
      <c r="D402" s="13" t="s">
        <v>183</v>
      </c>
      <c r="E402" s="13" t="s">
        <v>186</v>
      </c>
      <c r="F402" s="1" t="str">
        <f>VLOOKUP(B:B,MasterData!$A$1:$L$76,2,FALSE)</f>
        <v>Gas Grill</v>
      </c>
      <c r="G402" s="1" t="str">
        <f>VLOOKUP(B:B,MasterData!$A$1:$L$76,3,FALSE)</f>
        <v>Outdoor Living</v>
      </c>
      <c r="H402" s="4">
        <f>VLOOKUP(B:B,MasterData!$A$1:$L$76,4,FALSE)</f>
        <v>299.99</v>
      </c>
      <c r="I402" s="4">
        <f>VLOOKUP(B:B,MasterData!$A$1:$L$76,5,FALSE)</f>
        <v>359.988</v>
      </c>
      <c r="J402" s="4">
        <f t="shared" si="45"/>
        <v>59.99799999999999</v>
      </c>
      <c r="K402" s="10">
        <v>0</v>
      </c>
      <c r="L402" s="6">
        <f t="shared" si="46"/>
        <v>1199.96</v>
      </c>
      <c r="M402" s="6">
        <f t="shared" si="44"/>
        <v>1439.952</v>
      </c>
      <c r="N402" s="1">
        <f t="shared" si="47"/>
        <v>10</v>
      </c>
      <c r="O402" s="1" t="str">
        <f t="shared" si="48"/>
        <v>Aug</v>
      </c>
      <c r="P402" s="1">
        <f t="shared" si="49"/>
        <v>2021</v>
      </c>
    </row>
    <row r="403" spans="1:16" x14ac:dyDescent="0.2">
      <c r="A403" s="8">
        <v>44624</v>
      </c>
      <c r="B403" s="1" t="s">
        <v>41</v>
      </c>
      <c r="C403" s="1">
        <v>13</v>
      </c>
      <c r="D403" s="13" t="s">
        <v>183</v>
      </c>
      <c r="E403" s="13" t="s">
        <v>184</v>
      </c>
      <c r="F403" s="1" t="str">
        <f>VLOOKUP(B:B,MasterData!$A$1:$L$76,2,FALSE)</f>
        <v>Gas Grill</v>
      </c>
      <c r="G403" s="1" t="str">
        <f>VLOOKUP(B:B,MasterData!$A$1:$L$76,3,FALSE)</f>
        <v>Outdoor Living</v>
      </c>
      <c r="H403" s="4">
        <f>VLOOKUP(B:B,MasterData!$A$1:$L$76,4,FALSE)</f>
        <v>299.99</v>
      </c>
      <c r="I403" s="4">
        <f>VLOOKUP(B:B,MasterData!$A$1:$L$76,5,FALSE)</f>
        <v>359.988</v>
      </c>
      <c r="J403" s="4">
        <f t="shared" si="45"/>
        <v>59.99799999999999</v>
      </c>
      <c r="K403" s="10">
        <v>0</v>
      </c>
      <c r="L403" s="6">
        <f t="shared" si="46"/>
        <v>3899.87</v>
      </c>
      <c r="M403" s="6">
        <f t="shared" si="44"/>
        <v>4679.8440000000001</v>
      </c>
      <c r="N403" s="1">
        <f t="shared" si="47"/>
        <v>4</v>
      </c>
      <c r="O403" s="1" t="str">
        <f t="shared" si="48"/>
        <v>Mar</v>
      </c>
      <c r="P403" s="1">
        <f t="shared" si="49"/>
        <v>2022</v>
      </c>
    </row>
    <row r="404" spans="1:16" x14ac:dyDescent="0.2">
      <c r="A404" s="8">
        <v>44800</v>
      </c>
      <c r="B404" s="1" t="s">
        <v>41</v>
      </c>
      <c r="C404" s="1">
        <v>15</v>
      </c>
      <c r="D404" s="13" t="s">
        <v>183</v>
      </c>
      <c r="E404" s="13" t="s">
        <v>184</v>
      </c>
      <c r="F404" s="1" t="str">
        <f>VLOOKUP(B:B,MasterData!$A$1:$L$76,2,FALSE)</f>
        <v>Gas Grill</v>
      </c>
      <c r="G404" s="1" t="str">
        <f>VLOOKUP(B:B,MasterData!$A$1:$L$76,3,FALSE)</f>
        <v>Outdoor Living</v>
      </c>
      <c r="H404" s="4">
        <f>VLOOKUP(B:B,MasterData!$A$1:$L$76,4,FALSE)</f>
        <v>299.99</v>
      </c>
      <c r="I404" s="4">
        <f>VLOOKUP(B:B,MasterData!$A$1:$L$76,5,FALSE)</f>
        <v>359.988</v>
      </c>
      <c r="J404" s="4">
        <f t="shared" si="45"/>
        <v>59.99799999999999</v>
      </c>
      <c r="K404" s="10">
        <v>0</v>
      </c>
      <c r="L404" s="6">
        <f t="shared" si="46"/>
        <v>4499.8500000000004</v>
      </c>
      <c r="M404" s="6">
        <f t="shared" si="44"/>
        <v>5399.82</v>
      </c>
      <c r="N404" s="1">
        <f t="shared" si="47"/>
        <v>27</v>
      </c>
      <c r="O404" s="1" t="str">
        <f t="shared" si="48"/>
        <v>Aug</v>
      </c>
      <c r="P404" s="1">
        <f t="shared" si="49"/>
        <v>2022</v>
      </c>
    </row>
    <row r="405" spans="1:16" x14ac:dyDescent="0.2">
      <c r="A405" s="8">
        <v>44822</v>
      </c>
      <c r="B405" s="1" t="s">
        <v>41</v>
      </c>
      <c r="C405" s="1">
        <v>14</v>
      </c>
      <c r="D405" s="13" t="s">
        <v>184</v>
      </c>
      <c r="E405" s="13" t="s">
        <v>186</v>
      </c>
      <c r="F405" s="1" t="str">
        <f>VLOOKUP(B:B,MasterData!$A$1:$L$76,2,FALSE)</f>
        <v>Gas Grill</v>
      </c>
      <c r="G405" s="1" t="str">
        <f>VLOOKUP(B:B,MasterData!$A$1:$L$76,3,FALSE)</f>
        <v>Outdoor Living</v>
      </c>
      <c r="H405" s="4">
        <f>VLOOKUP(B:B,MasterData!$A$1:$L$76,4,FALSE)</f>
        <v>299.99</v>
      </c>
      <c r="I405" s="4">
        <f>VLOOKUP(B:B,MasterData!$A$1:$L$76,5,FALSE)</f>
        <v>359.988</v>
      </c>
      <c r="J405" s="4">
        <f t="shared" si="45"/>
        <v>59.99799999999999</v>
      </c>
      <c r="K405" s="10">
        <v>0</v>
      </c>
      <c r="L405" s="6">
        <f t="shared" si="46"/>
        <v>4199.8600000000006</v>
      </c>
      <c r="M405" s="6">
        <f t="shared" si="44"/>
        <v>5039.8320000000003</v>
      </c>
      <c r="N405" s="1">
        <f t="shared" si="47"/>
        <v>18</v>
      </c>
      <c r="O405" s="1" t="str">
        <f t="shared" si="48"/>
        <v>Sep</v>
      </c>
      <c r="P405" s="1">
        <f t="shared" si="49"/>
        <v>2022</v>
      </c>
    </row>
    <row r="406" spans="1:16" x14ac:dyDescent="0.2">
      <c r="A406" s="8">
        <v>44198</v>
      </c>
      <c r="B406" s="1" t="s">
        <v>42</v>
      </c>
      <c r="C406" s="1">
        <v>6</v>
      </c>
      <c r="D406" s="13" t="s">
        <v>185</v>
      </c>
      <c r="E406" s="13" t="s">
        <v>186</v>
      </c>
      <c r="F406" s="1" t="str">
        <f>VLOOKUP(B:B,MasterData!$A$1:$L$76,2,FALSE)</f>
        <v>Patio Furniture Set</v>
      </c>
      <c r="G406" s="1" t="str">
        <f>VLOOKUP(B:B,MasterData!$A$1:$L$76,3,FALSE)</f>
        <v>Outdoor Living</v>
      </c>
      <c r="H406" s="4">
        <f>VLOOKUP(B:B,MasterData!$A$1:$L$76,4,FALSE)</f>
        <v>499.99</v>
      </c>
      <c r="I406" s="4">
        <f>VLOOKUP(B:B,MasterData!$A$1:$L$76,5,FALSE)</f>
        <v>599.98800000000006</v>
      </c>
      <c r="J406" s="4">
        <f t="shared" si="45"/>
        <v>99.998000000000047</v>
      </c>
      <c r="K406" s="10">
        <v>0</v>
      </c>
      <c r="L406" s="6">
        <f t="shared" si="46"/>
        <v>2999.94</v>
      </c>
      <c r="M406" s="6">
        <f t="shared" si="44"/>
        <v>3599.9280000000003</v>
      </c>
      <c r="N406" s="1">
        <f t="shared" si="47"/>
        <v>2</v>
      </c>
      <c r="O406" s="1" t="str">
        <f t="shared" si="48"/>
        <v>Jan</v>
      </c>
      <c r="P406" s="1">
        <f t="shared" si="49"/>
        <v>2021</v>
      </c>
    </row>
    <row r="407" spans="1:16" x14ac:dyDescent="0.2">
      <c r="A407" s="8">
        <v>44286</v>
      </c>
      <c r="B407" s="1" t="s">
        <v>42</v>
      </c>
      <c r="C407" s="1">
        <v>3</v>
      </c>
      <c r="D407" s="13" t="s">
        <v>185</v>
      </c>
      <c r="E407" s="13" t="s">
        <v>186</v>
      </c>
      <c r="F407" s="1" t="str">
        <f>VLOOKUP(B:B,MasterData!$A$1:$L$76,2,FALSE)</f>
        <v>Patio Furniture Set</v>
      </c>
      <c r="G407" s="1" t="str">
        <f>VLOOKUP(B:B,MasterData!$A$1:$L$76,3,FALSE)</f>
        <v>Outdoor Living</v>
      </c>
      <c r="H407" s="4">
        <f>VLOOKUP(B:B,MasterData!$A$1:$L$76,4,FALSE)</f>
        <v>499.99</v>
      </c>
      <c r="I407" s="4">
        <f>VLOOKUP(B:B,MasterData!$A$1:$L$76,5,FALSE)</f>
        <v>599.98800000000006</v>
      </c>
      <c r="J407" s="4">
        <f t="shared" si="45"/>
        <v>99.998000000000047</v>
      </c>
      <c r="K407" s="10">
        <v>0</v>
      </c>
      <c r="L407" s="6">
        <f t="shared" si="46"/>
        <v>1499.97</v>
      </c>
      <c r="M407" s="6">
        <f t="shared" si="44"/>
        <v>1799.9640000000002</v>
      </c>
      <c r="N407" s="1">
        <f t="shared" si="47"/>
        <v>31</v>
      </c>
      <c r="O407" s="1" t="str">
        <f t="shared" si="48"/>
        <v>Mar</v>
      </c>
      <c r="P407" s="1">
        <f t="shared" si="49"/>
        <v>2021</v>
      </c>
    </row>
    <row r="408" spans="1:16" x14ac:dyDescent="0.2">
      <c r="A408" s="8">
        <v>44304</v>
      </c>
      <c r="B408" s="1" t="s">
        <v>42</v>
      </c>
      <c r="C408" s="1">
        <v>13</v>
      </c>
      <c r="D408" s="13" t="s">
        <v>185</v>
      </c>
      <c r="E408" s="13" t="s">
        <v>186</v>
      </c>
      <c r="F408" s="1" t="str">
        <f>VLOOKUP(B:B,MasterData!$A$1:$L$76,2,FALSE)</f>
        <v>Patio Furniture Set</v>
      </c>
      <c r="G408" s="1" t="str">
        <f>VLOOKUP(B:B,MasterData!$A$1:$L$76,3,FALSE)</f>
        <v>Outdoor Living</v>
      </c>
      <c r="H408" s="4">
        <f>VLOOKUP(B:B,MasterData!$A$1:$L$76,4,FALSE)</f>
        <v>499.99</v>
      </c>
      <c r="I408" s="4">
        <f>VLOOKUP(B:B,MasterData!$A$1:$L$76,5,FALSE)</f>
        <v>599.98800000000006</v>
      </c>
      <c r="J408" s="4">
        <f t="shared" si="45"/>
        <v>99.998000000000047</v>
      </c>
      <c r="K408" s="10">
        <v>0</v>
      </c>
      <c r="L408" s="6">
        <f t="shared" si="46"/>
        <v>6499.87</v>
      </c>
      <c r="M408" s="6">
        <f t="shared" si="44"/>
        <v>7799.844000000001</v>
      </c>
      <c r="N408" s="1">
        <f t="shared" si="47"/>
        <v>18</v>
      </c>
      <c r="O408" s="1" t="str">
        <f t="shared" si="48"/>
        <v>Apr</v>
      </c>
      <c r="P408" s="1">
        <f t="shared" si="49"/>
        <v>2021</v>
      </c>
    </row>
    <row r="409" spans="1:16" x14ac:dyDescent="0.2">
      <c r="A409" s="8">
        <v>44397</v>
      </c>
      <c r="B409" s="1" t="s">
        <v>42</v>
      </c>
      <c r="C409" s="1">
        <v>5</v>
      </c>
      <c r="D409" s="13" t="s">
        <v>185</v>
      </c>
      <c r="E409" s="13" t="s">
        <v>184</v>
      </c>
      <c r="F409" s="1" t="str">
        <f>VLOOKUP(B:B,MasterData!$A$1:$L$76,2,FALSE)</f>
        <v>Patio Furniture Set</v>
      </c>
      <c r="G409" s="1" t="str">
        <f>VLOOKUP(B:B,MasterData!$A$1:$L$76,3,FALSE)</f>
        <v>Outdoor Living</v>
      </c>
      <c r="H409" s="4">
        <f>VLOOKUP(B:B,MasterData!$A$1:$L$76,4,FALSE)</f>
        <v>499.99</v>
      </c>
      <c r="I409" s="4">
        <f>VLOOKUP(B:B,MasterData!$A$1:$L$76,5,FALSE)</f>
        <v>599.98800000000006</v>
      </c>
      <c r="J409" s="4">
        <f t="shared" si="45"/>
        <v>99.998000000000047</v>
      </c>
      <c r="K409" s="10">
        <v>0</v>
      </c>
      <c r="L409" s="6">
        <f t="shared" si="46"/>
        <v>2499.9499999999998</v>
      </c>
      <c r="M409" s="6">
        <f t="shared" si="44"/>
        <v>2999.9400000000005</v>
      </c>
      <c r="N409" s="1">
        <f t="shared" si="47"/>
        <v>20</v>
      </c>
      <c r="O409" s="1" t="str">
        <f t="shared" si="48"/>
        <v>Jul</v>
      </c>
      <c r="P409" s="1">
        <f t="shared" si="49"/>
        <v>2021</v>
      </c>
    </row>
    <row r="410" spans="1:16" x14ac:dyDescent="0.2">
      <c r="A410" s="8">
        <v>44478</v>
      </c>
      <c r="B410" s="1" t="s">
        <v>42</v>
      </c>
      <c r="C410" s="1">
        <v>11</v>
      </c>
      <c r="D410" s="13" t="s">
        <v>184</v>
      </c>
      <c r="E410" s="13" t="s">
        <v>186</v>
      </c>
      <c r="F410" s="1" t="str">
        <f>VLOOKUP(B:B,MasterData!$A$1:$L$76,2,FALSE)</f>
        <v>Patio Furniture Set</v>
      </c>
      <c r="G410" s="1" t="str">
        <f>VLOOKUP(B:B,MasterData!$A$1:$L$76,3,FALSE)</f>
        <v>Outdoor Living</v>
      </c>
      <c r="H410" s="4">
        <f>VLOOKUP(B:B,MasterData!$A$1:$L$76,4,FALSE)</f>
        <v>499.99</v>
      </c>
      <c r="I410" s="4">
        <f>VLOOKUP(B:B,MasterData!$A$1:$L$76,5,FALSE)</f>
        <v>599.98800000000006</v>
      </c>
      <c r="J410" s="4">
        <f t="shared" si="45"/>
        <v>99.998000000000047</v>
      </c>
      <c r="K410" s="10">
        <v>0</v>
      </c>
      <c r="L410" s="6">
        <f t="shared" si="46"/>
        <v>5499.89</v>
      </c>
      <c r="M410" s="6">
        <f t="shared" si="44"/>
        <v>6599.8680000000004</v>
      </c>
      <c r="N410" s="1">
        <f t="shared" si="47"/>
        <v>9</v>
      </c>
      <c r="O410" s="1" t="str">
        <f t="shared" si="48"/>
        <v>Oct</v>
      </c>
      <c r="P410" s="1">
        <f t="shared" si="49"/>
        <v>2021</v>
      </c>
    </row>
    <row r="411" spans="1:16" x14ac:dyDescent="0.2">
      <c r="A411" s="8">
        <v>44500</v>
      </c>
      <c r="B411" s="1" t="s">
        <v>42</v>
      </c>
      <c r="C411" s="1">
        <v>6</v>
      </c>
      <c r="D411" s="13" t="s">
        <v>184</v>
      </c>
      <c r="E411" s="13" t="s">
        <v>186</v>
      </c>
      <c r="F411" s="1" t="str">
        <f>VLOOKUP(B:B,MasterData!$A$1:$L$76,2,FALSE)</f>
        <v>Patio Furniture Set</v>
      </c>
      <c r="G411" s="1" t="str">
        <f>VLOOKUP(B:B,MasterData!$A$1:$L$76,3,FALSE)</f>
        <v>Outdoor Living</v>
      </c>
      <c r="H411" s="4">
        <f>VLOOKUP(B:B,MasterData!$A$1:$L$76,4,FALSE)</f>
        <v>499.99</v>
      </c>
      <c r="I411" s="4">
        <f>VLOOKUP(B:B,MasterData!$A$1:$L$76,5,FALSE)</f>
        <v>599.98800000000006</v>
      </c>
      <c r="J411" s="4">
        <f t="shared" si="45"/>
        <v>99.998000000000047</v>
      </c>
      <c r="K411" s="10">
        <v>0</v>
      </c>
      <c r="L411" s="6">
        <f t="shared" si="46"/>
        <v>2999.94</v>
      </c>
      <c r="M411" s="6">
        <f t="shared" si="44"/>
        <v>3599.9280000000003</v>
      </c>
      <c r="N411" s="1">
        <f t="shared" si="47"/>
        <v>31</v>
      </c>
      <c r="O411" s="1" t="str">
        <f t="shared" si="48"/>
        <v>Oct</v>
      </c>
      <c r="P411" s="1">
        <f t="shared" si="49"/>
        <v>2021</v>
      </c>
    </row>
    <row r="412" spans="1:16" x14ac:dyDescent="0.2">
      <c r="A412" s="8">
        <v>44701</v>
      </c>
      <c r="B412" s="1" t="s">
        <v>42</v>
      </c>
      <c r="C412" s="1">
        <v>15</v>
      </c>
      <c r="D412" s="13" t="s">
        <v>184</v>
      </c>
      <c r="E412" s="13" t="s">
        <v>186</v>
      </c>
      <c r="F412" s="1" t="str">
        <f>VLOOKUP(B:B,MasterData!$A$1:$L$76,2,FALSE)</f>
        <v>Patio Furniture Set</v>
      </c>
      <c r="G412" s="1" t="str">
        <f>VLOOKUP(B:B,MasterData!$A$1:$L$76,3,FALSE)</f>
        <v>Outdoor Living</v>
      </c>
      <c r="H412" s="4">
        <f>VLOOKUP(B:B,MasterData!$A$1:$L$76,4,FALSE)</f>
        <v>499.99</v>
      </c>
      <c r="I412" s="4">
        <f>VLOOKUP(B:B,MasterData!$A$1:$L$76,5,FALSE)</f>
        <v>599.98800000000006</v>
      </c>
      <c r="J412" s="4">
        <f t="shared" si="45"/>
        <v>99.998000000000047</v>
      </c>
      <c r="K412" s="10">
        <v>0</v>
      </c>
      <c r="L412" s="6">
        <f t="shared" si="46"/>
        <v>7499.85</v>
      </c>
      <c r="M412" s="6">
        <f t="shared" si="44"/>
        <v>8999.8200000000015</v>
      </c>
      <c r="N412" s="1">
        <f t="shared" si="47"/>
        <v>20</v>
      </c>
      <c r="O412" s="1" t="str">
        <f t="shared" si="48"/>
        <v>May</v>
      </c>
      <c r="P412" s="1">
        <f t="shared" si="49"/>
        <v>2022</v>
      </c>
    </row>
    <row r="413" spans="1:16" x14ac:dyDescent="0.2">
      <c r="A413" s="8">
        <v>44818</v>
      </c>
      <c r="B413" s="1" t="s">
        <v>42</v>
      </c>
      <c r="C413" s="1">
        <v>3</v>
      </c>
      <c r="D413" s="13" t="s">
        <v>185</v>
      </c>
      <c r="E413" s="13" t="s">
        <v>186</v>
      </c>
      <c r="F413" s="1" t="str">
        <f>VLOOKUP(B:B,MasterData!$A$1:$L$76,2,FALSE)</f>
        <v>Patio Furniture Set</v>
      </c>
      <c r="G413" s="1" t="str">
        <f>VLOOKUP(B:B,MasterData!$A$1:$L$76,3,FALSE)</f>
        <v>Outdoor Living</v>
      </c>
      <c r="H413" s="4">
        <f>VLOOKUP(B:B,MasterData!$A$1:$L$76,4,FALSE)</f>
        <v>499.99</v>
      </c>
      <c r="I413" s="4">
        <f>VLOOKUP(B:B,MasterData!$A$1:$L$76,5,FALSE)</f>
        <v>599.98800000000006</v>
      </c>
      <c r="J413" s="4">
        <f t="shared" si="45"/>
        <v>99.998000000000047</v>
      </c>
      <c r="K413" s="10">
        <v>0</v>
      </c>
      <c r="L413" s="6">
        <f t="shared" si="46"/>
        <v>1499.97</v>
      </c>
      <c r="M413" s="6">
        <f t="shared" si="44"/>
        <v>1799.9640000000002</v>
      </c>
      <c r="N413" s="1">
        <f t="shared" si="47"/>
        <v>14</v>
      </c>
      <c r="O413" s="1" t="str">
        <f t="shared" si="48"/>
        <v>Sep</v>
      </c>
      <c r="P413" s="1">
        <f t="shared" si="49"/>
        <v>2022</v>
      </c>
    </row>
    <row r="414" spans="1:16" x14ac:dyDescent="0.2">
      <c r="A414" s="8">
        <v>44833</v>
      </c>
      <c r="B414" s="1" t="s">
        <v>42</v>
      </c>
      <c r="C414" s="1">
        <v>13</v>
      </c>
      <c r="D414" s="13" t="s">
        <v>185</v>
      </c>
      <c r="E414" s="13" t="s">
        <v>184</v>
      </c>
      <c r="F414" s="1" t="str">
        <f>VLOOKUP(B:B,MasterData!$A$1:$L$76,2,FALSE)</f>
        <v>Patio Furniture Set</v>
      </c>
      <c r="G414" s="1" t="str">
        <f>VLOOKUP(B:B,MasterData!$A$1:$L$76,3,FALSE)</f>
        <v>Outdoor Living</v>
      </c>
      <c r="H414" s="4">
        <f>VLOOKUP(B:B,MasterData!$A$1:$L$76,4,FALSE)</f>
        <v>499.99</v>
      </c>
      <c r="I414" s="4">
        <f>VLOOKUP(B:B,MasterData!$A$1:$L$76,5,FALSE)</f>
        <v>599.98800000000006</v>
      </c>
      <c r="J414" s="4">
        <f t="shared" si="45"/>
        <v>99.998000000000047</v>
      </c>
      <c r="K414" s="10">
        <v>0</v>
      </c>
      <c r="L414" s="6">
        <f t="shared" si="46"/>
        <v>6499.87</v>
      </c>
      <c r="M414" s="6">
        <f t="shared" si="44"/>
        <v>7799.844000000001</v>
      </c>
      <c r="N414" s="1">
        <f t="shared" si="47"/>
        <v>29</v>
      </c>
      <c r="O414" s="1" t="str">
        <f t="shared" si="48"/>
        <v>Sep</v>
      </c>
      <c r="P414" s="1">
        <f t="shared" si="49"/>
        <v>2022</v>
      </c>
    </row>
    <row r="415" spans="1:16" x14ac:dyDescent="0.2">
      <c r="A415" s="8">
        <v>44844</v>
      </c>
      <c r="B415" s="1" t="s">
        <v>42</v>
      </c>
      <c r="C415" s="1">
        <v>9</v>
      </c>
      <c r="D415" s="13" t="s">
        <v>185</v>
      </c>
      <c r="E415" s="13" t="s">
        <v>184</v>
      </c>
      <c r="F415" s="1" t="str">
        <f>VLOOKUP(B:B,MasterData!$A$1:$L$76,2,FALSE)</f>
        <v>Patio Furniture Set</v>
      </c>
      <c r="G415" s="1" t="str">
        <f>VLOOKUP(B:B,MasterData!$A$1:$L$76,3,FALSE)</f>
        <v>Outdoor Living</v>
      </c>
      <c r="H415" s="4">
        <f>VLOOKUP(B:B,MasterData!$A$1:$L$76,4,FALSE)</f>
        <v>499.99</v>
      </c>
      <c r="I415" s="4">
        <f>VLOOKUP(B:B,MasterData!$A$1:$L$76,5,FALSE)</f>
        <v>599.98800000000006</v>
      </c>
      <c r="J415" s="4">
        <f t="shared" si="45"/>
        <v>99.998000000000047</v>
      </c>
      <c r="K415" s="10">
        <v>0</v>
      </c>
      <c r="L415" s="6">
        <f t="shared" si="46"/>
        <v>4499.91</v>
      </c>
      <c r="M415" s="6">
        <f t="shared" si="44"/>
        <v>5399.8920000000007</v>
      </c>
      <c r="N415" s="1">
        <f t="shared" si="47"/>
        <v>10</v>
      </c>
      <c r="O415" s="1" t="str">
        <f t="shared" si="48"/>
        <v>Oct</v>
      </c>
      <c r="P415" s="1">
        <f t="shared" si="49"/>
        <v>2022</v>
      </c>
    </row>
    <row r="416" spans="1:16" x14ac:dyDescent="0.2">
      <c r="A416" s="8">
        <v>44866</v>
      </c>
      <c r="B416" s="1" t="s">
        <v>42</v>
      </c>
      <c r="C416" s="1">
        <v>15</v>
      </c>
      <c r="D416" s="13" t="s">
        <v>183</v>
      </c>
      <c r="E416" s="13" t="s">
        <v>184</v>
      </c>
      <c r="F416" s="1" t="str">
        <f>VLOOKUP(B:B,MasterData!$A$1:$L$76,2,FALSE)</f>
        <v>Patio Furniture Set</v>
      </c>
      <c r="G416" s="1" t="str">
        <f>VLOOKUP(B:B,MasterData!$A$1:$L$76,3,FALSE)</f>
        <v>Outdoor Living</v>
      </c>
      <c r="H416" s="4">
        <f>VLOOKUP(B:B,MasterData!$A$1:$L$76,4,FALSE)</f>
        <v>499.99</v>
      </c>
      <c r="I416" s="4">
        <f>VLOOKUP(B:B,MasterData!$A$1:$L$76,5,FALSE)</f>
        <v>599.98800000000006</v>
      </c>
      <c r="J416" s="4">
        <f t="shared" si="45"/>
        <v>99.998000000000047</v>
      </c>
      <c r="K416" s="10">
        <v>0</v>
      </c>
      <c r="L416" s="6">
        <f t="shared" si="46"/>
        <v>7499.85</v>
      </c>
      <c r="M416" s="6">
        <f t="shared" si="44"/>
        <v>8999.8200000000015</v>
      </c>
      <c r="N416" s="1">
        <f t="shared" si="47"/>
        <v>1</v>
      </c>
      <c r="O416" s="1" t="str">
        <f t="shared" si="48"/>
        <v>Nov</v>
      </c>
      <c r="P416" s="1">
        <f t="shared" si="49"/>
        <v>2022</v>
      </c>
    </row>
    <row r="417" spans="1:16" x14ac:dyDescent="0.2">
      <c r="A417" s="8">
        <v>44902</v>
      </c>
      <c r="B417" s="1" t="s">
        <v>42</v>
      </c>
      <c r="C417" s="1">
        <v>13</v>
      </c>
      <c r="D417" s="13" t="s">
        <v>185</v>
      </c>
      <c r="E417" s="13" t="s">
        <v>184</v>
      </c>
      <c r="F417" s="1" t="str">
        <f>VLOOKUP(B:B,MasterData!$A$1:$L$76,2,FALSE)</f>
        <v>Patio Furniture Set</v>
      </c>
      <c r="G417" s="1" t="str">
        <f>VLOOKUP(B:B,MasterData!$A$1:$L$76,3,FALSE)</f>
        <v>Outdoor Living</v>
      </c>
      <c r="H417" s="4">
        <f>VLOOKUP(B:B,MasterData!$A$1:$L$76,4,FALSE)</f>
        <v>499.99</v>
      </c>
      <c r="I417" s="4">
        <f>VLOOKUP(B:B,MasterData!$A$1:$L$76,5,FALSE)</f>
        <v>599.98800000000006</v>
      </c>
      <c r="J417" s="4">
        <f t="shared" si="45"/>
        <v>99.998000000000047</v>
      </c>
      <c r="K417" s="10">
        <v>0</v>
      </c>
      <c r="L417" s="6">
        <f t="shared" si="46"/>
        <v>6499.87</v>
      </c>
      <c r="M417" s="6">
        <f t="shared" si="44"/>
        <v>7799.844000000001</v>
      </c>
      <c r="N417" s="1">
        <f t="shared" si="47"/>
        <v>7</v>
      </c>
      <c r="O417" s="1" t="str">
        <f t="shared" si="48"/>
        <v>Dec</v>
      </c>
      <c r="P417" s="1">
        <f t="shared" si="49"/>
        <v>2022</v>
      </c>
    </row>
    <row r="418" spans="1:16" x14ac:dyDescent="0.2">
      <c r="A418" s="8">
        <v>44906</v>
      </c>
      <c r="B418" s="1" t="s">
        <v>42</v>
      </c>
      <c r="C418" s="1">
        <v>5</v>
      </c>
      <c r="D418" s="13" t="s">
        <v>185</v>
      </c>
      <c r="E418" s="13" t="s">
        <v>184</v>
      </c>
      <c r="F418" s="1" t="str">
        <f>VLOOKUP(B:B,MasterData!$A$1:$L$76,2,FALSE)</f>
        <v>Patio Furniture Set</v>
      </c>
      <c r="G418" s="1" t="str">
        <f>VLOOKUP(B:B,MasterData!$A$1:$L$76,3,FALSE)</f>
        <v>Outdoor Living</v>
      </c>
      <c r="H418" s="4">
        <f>VLOOKUP(B:B,MasterData!$A$1:$L$76,4,FALSE)</f>
        <v>499.99</v>
      </c>
      <c r="I418" s="4">
        <f>VLOOKUP(B:B,MasterData!$A$1:$L$76,5,FALSE)</f>
        <v>599.98800000000006</v>
      </c>
      <c r="J418" s="4">
        <f t="shared" si="45"/>
        <v>99.998000000000047</v>
      </c>
      <c r="K418" s="10">
        <v>0</v>
      </c>
      <c r="L418" s="6">
        <f t="shared" si="46"/>
        <v>2499.9499999999998</v>
      </c>
      <c r="M418" s="6">
        <f t="shared" si="44"/>
        <v>2999.9400000000005</v>
      </c>
      <c r="N418" s="1">
        <f t="shared" si="47"/>
        <v>11</v>
      </c>
      <c r="O418" s="1" t="str">
        <f t="shared" si="48"/>
        <v>Dec</v>
      </c>
      <c r="P418" s="1">
        <f t="shared" si="49"/>
        <v>2022</v>
      </c>
    </row>
    <row r="419" spans="1:16" x14ac:dyDescent="0.2">
      <c r="A419" s="8">
        <v>44271</v>
      </c>
      <c r="B419" s="1" t="s">
        <v>43</v>
      </c>
      <c r="C419" s="1">
        <v>14</v>
      </c>
      <c r="D419" s="13" t="s">
        <v>185</v>
      </c>
      <c r="E419" s="13" t="s">
        <v>186</v>
      </c>
      <c r="F419" s="1" t="str">
        <f>VLOOKUP(B:B,MasterData!$A$1:$L$76,2,FALSE)</f>
        <v>Camping Tent</v>
      </c>
      <c r="G419" s="1" t="str">
        <f>VLOOKUP(B:B,MasterData!$A$1:$L$76,3,FALSE)</f>
        <v>Outdoor Living</v>
      </c>
      <c r="H419" s="4">
        <f>VLOOKUP(B:B,MasterData!$A$1:$L$76,4,FALSE)</f>
        <v>129.99</v>
      </c>
      <c r="I419" s="4">
        <f>VLOOKUP(B:B,MasterData!$A$1:$L$76,5,FALSE)</f>
        <v>155.988</v>
      </c>
      <c r="J419" s="4">
        <f t="shared" si="45"/>
        <v>25.99799999999999</v>
      </c>
      <c r="K419" s="10">
        <v>0</v>
      </c>
      <c r="L419" s="6">
        <f t="shared" si="46"/>
        <v>1819.8600000000001</v>
      </c>
      <c r="M419" s="6">
        <f t="shared" si="44"/>
        <v>2183.8319999999999</v>
      </c>
      <c r="N419" s="1">
        <f t="shared" si="47"/>
        <v>16</v>
      </c>
      <c r="O419" s="1" t="str">
        <f t="shared" si="48"/>
        <v>Mar</v>
      </c>
      <c r="P419" s="1">
        <f t="shared" si="49"/>
        <v>2021</v>
      </c>
    </row>
    <row r="420" spans="1:16" x14ac:dyDescent="0.2">
      <c r="A420" s="8">
        <v>44277</v>
      </c>
      <c r="B420" s="1" t="s">
        <v>43</v>
      </c>
      <c r="C420" s="1">
        <v>8</v>
      </c>
      <c r="D420" s="13" t="s">
        <v>184</v>
      </c>
      <c r="E420" s="13" t="s">
        <v>184</v>
      </c>
      <c r="F420" s="1" t="str">
        <f>VLOOKUP(B:B,MasterData!$A$1:$L$76,2,FALSE)</f>
        <v>Camping Tent</v>
      </c>
      <c r="G420" s="1" t="str">
        <f>VLOOKUP(B:B,MasterData!$A$1:$L$76,3,FALSE)</f>
        <v>Outdoor Living</v>
      </c>
      <c r="H420" s="4">
        <f>VLOOKUP(B:B,MasterData!$A$1:$L$76,4,FALSE)</f>
        <v>129.99</v>
      </c>
      <c r="I420" s="4">
        <f>VLOOKUP(B:B,MasterData!$A$1:$L$76,5,FALSE)</f>
        <v>155.988</v>
      </c>
      <c r="J420" s="4">
        <f t="shared" si="45"/>
        <v>25.99799999999999</v>
      </c>
      <c r="K420" s="10">
        <v>0</v>
      </c>
      <c r="L420" s="6">
        <f t="shared" si="46"/>
        <v>1039.92</v>
      </c>
      <c r="M420" s="6">
        <f t="shared" si="44"/>
        <v>1247.904</v>
      </c>
      <c r="N420" s="1">
        <f t="shared" si="47"/>
        <v>22</v>
      </c>
      <c r="O420" s="1" t="str">
        <f t="shared" si="48"/>
        <v>Mar</v>
      </c>
      <c r="P420" s="1">
        <f t="shared" si="49"/>
        <v>2021</v>
      </c>
    </row>
    <row r="421" spans="1:16" x14ac:dyDescent="0.2">
      <c r="A421" s="8">
        <v>44365</v>
      </c>
      <c r="B421" s="1" t="s">
        <v>43</v>
      </c>
      <c r="C421" s="1">
        <v>13</v>
      </c>
      <c r="D421" s="13" t="s">
        <v>185</v>
      </c>
      <c r="E421" s="13" t="s">
        <v>186</v>
      </c>
      <c r="F421" s="1" t="str">
        <f>VLOOKUP(B:B,MasterData!$A$1:$L$76,2,FALSE)</f>
        <v>Camping Tent</v>
      </c>
      <c r="G421" s="1" t="str">
        <f>VLOOKUP(B:B,MasterData!$A$1:$L$76,3,FALSE)</f>
        <v>Outdoor Living</v>
      </c>
      <c r="H421" s="4">
        <f>VLOOKUP(B:B,MasterData!$A$1:$L$76,4,FALSE)</f>
        <v>129.99</v>
      </c>
      <c r="I421" s="4">
        <f>VLOOKUP(B:B,MasterData!$A$1:$L$76,5,FALSE)</f>
        <v>155.988</v>
      </c>
      <c r="J421" s="4">
        <f t="shared" si="45"/>
        <v>25.99799999999999</v>
      </c>
      <c r="K421" s="10">
        <v>0</v>
      </c>
      <c r="L421" s="6">
        <f t="shared" si="46"/>
        <v>1689.8700000000001</v>
      </c>
      <c r="M421" s="6">
        <f t="shared" si="44"/>
        <v>2027.8440000000001</v>
      </c>
      <c r="N421" s="1">
        <f t="shared" si="47"/>
        <v>18</v>
      </c>
      <c r="O421" s="1" t="str">
        <f t="shared" si="48"/>
        <v>Jun</v>
      </c>
      <c r="P421" s="1">
        <f t="shared" si="49"/>
        <v>2021</v>
      </c>
    </row>
    <row r="422" spans="1:16" x14ac:dyDescent="0.2">
      <c r="A422" s="8">
        <v>44437</v>
      </c>
      <c r="B422" s="1" t="s">
        <v>43</v>
      </c>
      <c r="C422" s="1">
        <v>12</v>
      </c>
      <c r="D422" s="13" t="s">
        <v>183</v>
      </c>
      <c r="E422" s="13" t="s">
        <v>184</v>
      </c>
      <c r="F422" s="1" t="str">
        <f>VLOOKUP(B:B,MasterData!$A$1:$L$76,2,FALSE)</f>
        <v>Camping Tent</v>
      </c>
      <c r="G422" s="1" t="str">
        <f>VLOOKUP(B:B,MasterData!$A$1:$L$76,3,FALSE)</f>
        <v>Outdoor Living</v>
      </c>
      <c r="H422" s="4">
        <f>VLOOKUP(B:B,MasterData!$A$1:$L$76,4,FALSE)</f>
        <v>129.99</v>
      </c>
      <c r="I422" s="4">
        <f>VLOOKUP(B:B,MasterData!$A$1:$L$76,5,FALSE)</f>
        <v>155.988</v>
      </c>
      <c r="J422" s="4">
        <f t="shared" si="45"/>
        <v>25.99799999999999</v>
      </c>
      <c r="K422" s="10">
        <v>0</v>
      </c>
      <c r="L422" s="6">
        <f t="shared" si="46"/>
        <v>1559.88</v>
      </c>
      <c r="M422" s="6">
        <f t="shared" si="44"/>
        <v>1871.856</v>
      </c>
      <c r="N422" s="1">
        <f t="shared" si="47"/>
        <v>29</v>
      </c>
      <c r="O422" s="1" t="str">
        <f t="shared" si="48"/>
        <v>Aug</v>
      </c>
      <c r="P422" s="1">
        <f t="shared" si="49"/>
        <v>2021</v>
      </c>
    </row>
    <row r="423" spans="1:16" x14ac:dyDescent="0.2">
      <c r="A423" s="8">
        <v>44532</v>
      </c>
      <c r="B423" s="1" t="s">
        <v>43</v>
      </c>
      <c r="C423" s="1">
        <v>10</v>
      </c>
      <c r="D423" s="13" t="s">
        <v>185</v>
      </c>
      <c r="E423" s="13" t="s">
        <v>186</v>
      </c>
      <c r="F423" s="1" t="str">
        <f>VLOOKUP(B:B,MasterData!$A$1:$L$76,2,FALSE)</f>
        <v>Camping Tent</v>
      </c>
      <c r="G423" s="1" t="str">
        <f>VLOOKUP(B:B,MasterData!$A$1:$L$76,3,FALSE)</f>
        <v>Outdoor Living</v>
      </c>
      <c r="H423" s="4">
        <f>VLOOKUP(B:B,MasterData!$A$1:$L$76,4,FALSE)</f>
        <v>129.99</v>
      </c>
      <c r="I423" s="4">
        <f>VLOOKUP(B:B,MasterData!$A$1:$L$76,5,FALSE)</f>
        <v>155.988</v>
      </c>
      <c r="J423" s="4">
        <f t="shared" si="45"/>
        <v>25.99799999999999</v>
      </c>
      <c r="K423" s="10">
        <v>0</v>
      </c>
      <c r="L423" s="6">
        <f t="shared" si="46"/>
        <v>1299.9000000000001</v>
      </c>
      <c r="M423" s="6">
        <f t="shared" si="44"/>
        <v>1559.88</v>
      </c>
      <c r="N423" s="1">
        <f t="shared" si="47"/>
        <v>2</v>
      </c>
      <c r="O423" s="1" t="str">
        <f t="shared" si="48"/>
        <v>Dec</v>
      </c>
      <c r="P423" s="1">
        <f t="shared" si="49"/>
        <v>2021</v>
      </c>
    </row>
    <row r="424" spans="1:16" x14ac:dyDescent="0.2">
      <c r="A424" s="8">
        <v>44660</v>
      </c>
      <c r="B424" s="1" t="s">
        <v>43</v>
      </c>
      <c r="C424" s="1">
        <v>9</v>
      </c>
      <c r="D424" s="13" t="s">
        <v>184</v>
      </c>
      <c r="E424" s="13" t="s">
        <v>184</v>
      </c>
      <c r="F424" s="1" t="str">
        <f>VLOOKUP(B:B,MasterData!$A$1:$L$76,2,FALSE)</f>
        <v>Camping Tent</v>
      </c>
      <c r="G424" s="1" t="str">
        <f>VLOOKUP(B:B,MasterData!$A$1:$L$76,3,FALSE)</f>
        <v>Outdoor Living</v>
      </c>
      <c r="H424" s="4">
        <f>VLOOKUP(B:B,MasterData!$A$1:$L$76,4,FALSE)</f>
        <v>129.99</v>
      </c>
      <c r="I424" s="4">
        <f>VLOOKUP(B:B,MasterData!$A$1:$L$76,5,FALSE)</f>
        <v>155.988</v>
      </c>
      <c r="J424" s="4">
        <f t="shared" si="45"/>
        <v>25.99799999999999</v>
      </c>
      <c r="K424" s="10">
        <v>0</v>
      </c>
      <c r="L424" s="6">
        <f t="shared" si="46"/>
        <v>1169.9100000000001</v>
      </c>
      <c r="M424" s="6">
        <f t="shared" si="44"/>
        <v>1403.8920000000001</v>
      </c>
      <c r="N424" s="1">
        <f t="shared" si="47"/>
        <v>9</v>
      </c>
      <c r="O424" s="1" t="str">
        <f t="shared" si="48"/>
        <v>Apr</v>
      </c>
      <c r="P424" s="1">
        <f t="shared" si="49"/>
        <v>2022</v>
      </c>
    </row>
    <row r="425" spans="1:16" x14ac:dyDescent="0.2">
      <c r="A425" s="8">
        <v>44723</v>
      </c>
      <c r="B425" s="1" t="s">
        <v>43</v>
      </c>
      <c r="C425" s="1">
        <v>6</v>
      </c>
      <c r="D425" s="13" t="s">
        <v>185</v>
      </c>
      <c r="E425" s="13" t="s">
        <v>184</v>
      </c>
      <c r="F425" s="1" t="str">
        <f>VLOOKUP(B:B,MasterData!$A$1:$L$76,2,FALSE)</f>
        <v>Camping Tent</v>
      </c>
      <c r="G425" s="1" t="str">
        <f>VLOOKUP(B:B,MasterData!$A$1:$L$76,3,FALSE)</f>
        <v>Outdoor Living</v>
      </c>
      <c r="H425" s="4">
        <f>VLOOKUP(B:B,MasterData!$A$1:$L$76,4,FALSE)</f>
        <v>129.99</v>
      </c>
      <c r="I425" s="4">
        <f>VLOOKUP(B:B,MasterData!$A$1:$L$76,5,FALSE)</f>
        <v>155.988</v>
      </c>
      <c r="J425" s="4">
        <f t="shared" si="45"/>
        <v>25.99799999999999</v>
      </c>
      <c r="K425" s="10">
        <v>0</v>
      </c>
      <c r="L425" s="6">
        <f t="shared" si="46"/>
        <v>779.94</v>
      </c>
      <c r="M425" s="6">
        <f t="shared" si="44"/>
        <v>935.928</v>
      </c>
      <c r="N425" s="1">
        <f t="shared" si="47"/>
        <v>11</v>
      </c>
      <c r="O425" s="1" t="str">
        <f t="shared" si="48"/>
        <v>Jun</v>
      </c>
      <c r="P425" s="1">
        <f t="shared" si="49"/>
        <v>2022</v>
      </c>
    </row>
    <row r="426" spans="1:16" x14ac:dyDescent="0.2">
      <c r="A426" s="8">
        <v>44801</v>
      </c>
      <c r="B426" s="1" t="s">
        <v>43</v>
      </c>
      <c r="C426" s="1">
        <v>9</v>
      </c>
      <c r="D426" s="13" t="s">
        <v>184</v>
      </c>
      <c r="E426" s="13" t="s">
        <v>184</v>
      </c>
      <c r="F426" s="1" t="str">
        <f>VLOOKUP(B:B,MasterData!$A$1:$L$76,2,FALSE)</f>
        <v>Camping Tent</v>
      </c>
      <c r="G426" s="1" t="str">
        <f>VLOOKUP(B:B,MasterData!$A$1:$L$76,3,FALSE)</f>
        <v>Outdoor Living</v>
      </c>
      <c r="H426" s="4">
        <f>VLOOKUP(B:B,MasterData!$A$1:$L$76,4,FALSE)</f>
        <v>129.99</v>
      </c>
      <c r="I426" s="4">
        <f>VLOOKUP(B:B,MasterData!$A$1:$L$76,5,FALSE)</f>
        <v>155.988</v>
      </c>
      <c r="J426" s="4">
        <f t="shared" si="45"/>
        <v>25.99799999999999</v>
      </c>
      <c r="K426" s="10">
        <v>0</v>
      </c>
      <c r="L426" s="6">
        <f t="shared" si="46"/>
        <v>1169.9100000000001</v>
      </c>
      <c r="M426" s="6">
        <f t="shared" si="44"/>
        <v>1403.8920000000001</v>
      </c>
      <c r="N426" s="1">
        <f t="shared" si="47"/>
        <v>28</v>
      </c>
      <c r="O426" s="1" t="str">
        <f t="shared" si="48"/>
        <v>Aug</v>
      </c>
      <c r="P426" s="1">
        <f t="shared" si="49"/>
        <v>2022</v>
      </c>
    </row>
    <row r="427" spans="1:16" x14ac:dyDescent="0.2">
      <c r="A427" s="8">
        <v>44803</v>
      </c>
      <c r="B427" s="1" t="s">
        <v>43</v>
      </c>
      <c r="C427" s="1">
        <v>6</v>
      </c>
      <c r="D427" s="13" t="s">
        <v>184</v>
      </c>
      <c r="E427" s="13" t="s">
        <v>186</v>
      </c>
      <c r="F427" s="1" t="str">
        <f>VLOOKUP(B:B,MasterData!$A$1:$L$76,2,FALSE)</f>
        <v>Camping Tent</v>
      </c>
      <c r="G427" s="1" t="str">
        <f>VLOOKUP(B:B,MasterData!$A$1:$L$76,3,FALSE)</f>
        <v>Outdoor Living</v>
      </c>
      <c r="H427" s="4">
        <f>VLOOKUP(B:B,MasterData!$A$1:$L$76,4,FALSE)</f>
        <v>129.99</v>
      </c>
      <c r="I427" s="4">
        <f>VLOOKUP(B:B,MasterData!$A$1:$L$76,5,FALSE)</f>
        <v>155.988</v>
      </c>
      <c r="J427" s="4">
        <f t="shared" si="45"/>
        <v>25.99799999999999</v>
      </c>
      <c r="K427" s="10">
        <v>0</v>
      </c>
      <c r="L427" s="6">
        <f t="shared" si="46"/>
        <v>779.94</v>
      </c>
      <c r="M427" s="6">
        <f t="shared" si="44"/>
        <v>935.928</v>
      </c>
      <c r="N427" s="1">
        <f t="shared" si="47"/>
        <v>30</v>
      </c>
      <c r="O427" s="1" t="str">
        <f t="shared" si="48"/>
        <v>Aug</v>
      </c>
      <c r="P427" s="1">
        <f t="shared" si="49"/>
        <v>2022</v>
      </c>
    </row>
    <row r="428" spans="1:16" x14ac:dyDescent="0.2">
      <c r="A428" s="8">
        <v>44223</v>
      </c>
      <c r="B428" s="1" t="s">
        <v>44</v>
      </c>
      <c r="C428" s="1">
        <v>3</v>
      </c>
      <c r="D428" s="13" t="s">
        <v>183</v>
      </c>
      <c r="E428" s="13" t="s">
        <v>184</v>
      </c>
      <c r="F428" s="1" t="str">
        <f>VLOOKUP(B:B,MasterData!$A$1:$L$76,2,FALSE)</f>
        <v>Painting Supplies</v>
      </c>
      <c r="G428" s="1" t="str">
        <f>VLOOKUP(B:B,MasterData!$A$1:$L$76,3,FALSE)</f>
        <v>Art &amp; Craft</v>
      </c>
      <c r="H428" s="4">
        <f>VLOOKUP(B:B,MasterData!$A$1:$L$76,4,FALSE)</f>
        <v>19.989999999999998</v>
      </c>
      <c r="I428" s="4">
        <f>VLOOKUP(B:B,MasterData!$A$1:$L$76,5,FALSE)</f>
        <v>23.988</v>
      </c>
      <c r="J428" s="4">
        <f t="shared" si="45"/>
        <v>3.9980000000000011</v>
      </c>
      <c r="K428" s="10">
        <v>0</v>
      </c>
      <c r="L428" s="6">
        <f t="shared" si="46"/>
        <v>59.97</v>
      </c>
      <c r="M428" s="6">
        <f t="shared" si="44"/>
        <v>71.963999999999999</v>
      </c>
      <c r="N428" s="1">
        <f t="shared" si="47"/>
        <v>27</v>
      </c>
      <c r="O428" s="1" t="str">
        <f t="shared" si="48"/>
        <v>Jan</v>
      </c>
      <c r="P428" s="1">
        <f t="shared" si="49"/>
        <v>2021</v>
      </c>
    </row>
    <row r="429" spans="1:16" x14ac:dyDescent="0.2">
      <c r="A429" s="8">
        <v>44290</v>
      </c>
      <c r="B429" s="1" t="s">
        <v>44</v>
      </c>
      <c r="C429" s="1">
        <v>9</v>
      </c>
      <c r="D429" s="13" t="s">
        <v>184</v>
      </c>
      <c r="E429" s="13" t="s">
        <v>186</v>
      </c>
      <c r="F429" s="1" t="str">
        <f>VLOOKUP(B:B,MasterData!$A$1:$L$76,2,FALSE)</f>
        <v>Painting Supplies</v>
      </c>
      <c r="G429" s="1" t="str">
        <f>VLOOKUP(B:B,MasterData!$A$1:$L$76,3,FALSE)</f>
        <v>Art &amp; Craft</v>
      </c>
      <c r="H429" s="4">
        <f>VLOOKUP(B:B,MasterData!$A$1:$L$76,4,FALSE)</f>
        <v>19.989999999999998</v>
      </c>
      <c r="I429" s="4">
        <f>VLOOKUP(B:B,MasterData!$A$1:$L$76,5,FALSE)</f>
        <v>23.988</v>
      </c>
      <c r="J429" s="4">
        <f t="shared" si="45"/>
        <v>3.9980000000000011</v>
      </c>
      <c r="K429" s="10">
        <v>0</v>
      </c>
      <c r="L429" s="6">
        <f t="shared" si="46"/>
        <v>179.91</v>
      </c>
      <c r="M429" s="6">
        <f t="shared" si="44"/>
        <v>215.892</v>
      </c>
      <c r="N429" s="1">
        <f t="shared" si="47"/>
        <v>4</v>
      </c>
      <c r="O429" s="1" t="str">
        <f t="shared" si="48"/>
        <v>Apr</v>
      </c>
      <c r="P429" s="1">
        <f t="shared" si="49"/>
        <v>2021</v>
      </c>
    </row>
    <row r="430" spans="1:16" x14ac:dyDescent="0.2">
      <c r="A430" s="8">
        <v>44346</v>
      </c>
      <c r="B430" s="1" t="s">
        <v>44</v>
      </c>
      <c r="C430" s="1">
        <v>13</v>
      </c>
      <c r="D430" s="13" t="s">
        <v>184</v>
      </c>
      <c r="E430" s="13" t="s">
        <v>184</v>
      </c>
      <c r="F430" s="1" t="str">
        <f>VLOOKUP(B:B,MasterData!$A$1:$L$76,2,FALSE)</f>
        <v>Painting Supplies</v>
      </c>
      <c r="G430" s="1" t="str">
        <f>VLOOKUP(B:B,MasterData!$A$1:$L$76,3,FALSE)</f>
        <v>Art &amp; Craft</v>
      </c>
      <c r="H430" s="4">
        <f>VLOOKUP(B:B,MasterData!$A$1:$L$76,4,FALSE)</f>
        <v>19.989999999999998</v>
      </c>
      <c r="I430" s="4">
        <f>VLOOKUP(B:B,MasterData!$A$1:$L$76,5,FALSE)</f>
        <v>23.988</v>
      </c>
      <c r="J430" s="4">
        <f t="shared" si="45"/>
        <v>3.9980000000000011</v>
      </c>
      <c r="K430" s="10">
        <v>0</v>
      </c>
      <c r="L430" s="6">
        <f t="shared" si="46"/>
        <v>259.87</v>
      </c>
      <c r="M430" s="6">
        <f t="shared" si="44"/>
        <v>311.84399999999999</v>
      </c>
      <c r="N430" s="1">
        <f t="shared" si="47"/>
        <v>30</v>
      </c>
      <c r="O430" s="1" t="str">
        <f t="shared" si="48"/>
        <v>May</v>
      </c>
      <c r="P430" s="1">
        <f t="shared" si="49"/>
        <v>2021</v>
      </c>
    </row>
    <row r="431" spans="1:16" x14ac:dyDescent="0.2">
      <c r="A431" s="8">
        <v>44461</v>
      </c>
      <c r="B431" s="1" t="s">
        <v>44</v>
      </c>
      <c r="C431" s="1">
        <v>4</v>
      </c>
      <c r="D431" s="13" t="s">
        <v>185</v>
      </c>
      <c r="E431" s="13" t="s">
        <v>186</v>
      </c>
      <c r="F431" s="1" t="str">
        <f>VLOOKUP(B:B,MasterData!$A$1:$L$76,2,FALSE)</f>
        <v>Painting Supplies</v>
      </c>
      <c r="G431" s="1" t="str">
        <f>VLOOKUP(B:B,MasterData!$A$1:$L$76,3,FALSE)</f>
        <v>Art &amp; Craft</v>
      </c>
      <c r="H431" s="4">
        <f>VLOOKUP(B:B,MasterData!$A$1:$L$76,4,FALSE)</f>
        <v>19.989999999999998</v>
      </c>
      <c r="I431" s="4">
        <f>VLOOKUP(B:B,MasterData!$A$1:$L$76,5,FALSE)</f>
        <v>23.988</v>
      </c>
      <c r="J431" s="4">
        <f t="shared" si="45"/>
        <v>3.9980000000000011</v>
      </c>
      <c r="K431" s="10">
        <v>0</v>
      </c>
      <c r="L431" s="6">
        <f t="shared" si="46"/>
        <v>79.959999999999994</v>
      </c>
      <c r="M431" s="6">
        <f t="shared" si="44"/>
        <v>95.951999999999998</v>
      </c>
      <c r="N431" s="1">
        <f t="shared" si="47"/>
        <v>22</v>
      </c>
      <c r="O431" s="1" t="str">
        <f t="shared" si="48"/>
        <v>Sep</v>
      </c>
      <c r="P431" s="1">
        <f t="shared" si="49"/>
        <v>2021</v>
      </c>
    </row>
    <row r="432" spans="1:16" x14ac:dyDescent="0.2">
      <c r="A432" s="8">
        <v>44512</v>
      </c>
      <c r="B432" s="1" t="s">
        <v>44</v>
      </c>
      <c r="C432" s="1">
        <v>3</v>
      </c>
      <c r="D432" s="13" t="s">
        <v>184</v>
      </c>
      <c r="E432" s="13" t="s">
        <v>186</v>
      </c>
      <c r="F432" s="1" t="str">
        <f>VLOOKUP(B:B,MasterData!$A$1:$L$76,2,FALSE)</f>
        <v>Painting Supplies</v>
      </c>
      <c r="G432" s="1" t="str">
        <f>VLOOKUP(B:B,MasterData!$A$1:$L$76,3,FALSE)</f>
        <v>Art &amp; Craft</v>
      </c>
      <c r="H432" s="4">
        <f>VLOOKUP(B:B,MasterData!$A$1:$L$76,4,FALSE)</f>
        <v>19.989999999999998</v>
      </c>
      <c r="I432" s="4">
        <f>VLOOKUP(B:B,MasterData!$A$1:$L$76,5,FALSE)</f>
        <v>23.988</v>
      </c>
      <c r="J432" s="4">
        <f t="shared" si="45"/>
        <v>3.9980000000000011</v>
      </c>
      <c r="K432" s="10">
        <v>0</v>
      </c>
      <c r="L432" s="6">
        <f t="shared" si="46"/>
        <v>59.97</v>
      </c>
      <c r="M432" s="6">
        <f t="shared" si="44"/>
        <v>71.963999999999999</v>
      </c>
      <c r="N432" s="1">
        <f t="shared" si="47"/>
        <v>12</v>
      </c>
      <c r="O432" s="1" t="str">
        <f t="shared" si="48"/>
        <v>Nov</v>
      </c>
      <c r="P432" s="1">
        <f t="shared" si="49"/>
        <v>2021</v>
      </c>
    </row>
    <row r="433" spans="1:16" x14ac:dyDescent="0.2">
      <c r="A433" s="8">
        <v>44530</v>
      </c>
      <c r="B433" s="1" t="s">
        <v>44</v>
      </c>
      <c r="C433" s="1">
        <v>15</v>
      </c>
      <c r="D433" s="13" t="s">
        <v>185</v>
      </c>
      <c r="E433" s="13" t="s">
        <v>184</v>
      </c>
      <c r="F433" s="1" t="str">
        <f>VLOOKUP(B:B,MasterData!$A$1:$L$76,2,FALSE)</f>
        <v>Painting Supplies</v>
      </c>
      <c r="G433" s="1" t="str">
        <f>VLOOKUP(B:B,MasterData!$A$1:$L$76,3,FALSE)</f>
        <v>Art &amp; Craft</v>
      </c>
      <c r="H433" s="4">
        <f>VLOOKUP(B:B,MasterData!$A$1:$L$76,4,FALSE)</f>
        <v>19.989999999999998</v>
      </c>
      <c r="I433" s="4">
        <f>VLOOKUP(B:B,MasterData!$A$1:$L$76,5,FALSE)</f>
        <v>23.988</v>
      </c>
      <c r="J433" s="4">
        <f t="shared" si="45"/>
        <v>3.9980000000000011</v>
      </c>
      <c r="K433" s="10">
        <v>0</v>
      </c>
      <c r="L433" s="6">
        <f t="shared" si="46"/>
        <v>299.84999999999997</v>
      </c>
      <c r="M433" s="6">
        <f t="shared" si="44"/>
        <v>359.82</v>
      </c>
      <c r="N433" s="1">
        <f t="shared" si="47"/>
        <v>30</v>
      </c>
      <c r="O433" s="1" t="str">
        <f t="shared" si="48"/>
        <v>Nov</v>
      </c>
      <c r="P433" s="1">
        <f t="shared" si="49"/>
        <v>2021</v>
      </c>
    </row>
    <row r="434" spans="1:16" x14ac:dyDescent="0.2">
      <c r="A434" s="8">
        <v>44579</v>
      </c>
      <c r="B434" s="1" t="s">
        <v>44</v>
      </c>
      <c r="C434" s="1">
        <v>9</v>
      </c>
      <c r="D434" s="13" t="s">
        <v>183</v>
      </c>
      <c r="E434" s="13" t="s">
        <v>186</v>
      </c>
      <c r="F434" s="1" t="str">
        <f>VLOOKUP(B:B,MasterData!$A$1:$L$76,2,FALSE)</f>
        <v>Painting Supplies</v>
      </c>
      <c r="G434" s="1" t="str">
        <f>VLOOKUP(B:B,MasterData!$A$1:$L$76,3,FALSE)</f>
        <v>Art &amp; Craft</v>
      </c>
      <c r="H434" s="4">
        <f>VLOOKUP(B:B,MasterData!$A$1:$L$76,4,FALSE)</f>
        <v>19.989999999999998</v>
      </c>
      <c r="I434" s="4">
        <f>VLOOKUP(B:B,MasterData!$A$1:$L$76,5,FALSE)</f>
        <v>23.988</v>
      </c>
      <c r="J434" s="4">
        <f t="shared" si="45"/>
        <v>3.9980000000000011</v>
      </c>
      <c r="K434" s="10">
        <v>0</v>
      </c>
      <c r="L434" s="6">
        <f t="shared" si="46"/>
        <v>179.91</v>
      </c>
      <c r="M434" s="6">
        <f t="shared" si="44"/>
        <v>215.892</v>
      </c>
      <c r="N434" s="1">
        <f t="shared" si="47"/>
        <v>18</v>
      </c>
      <c r="O434" s="1" t="str">
        <f t="shared" si="48"/>
        <v>Jan</v>
      </c>
      <c r="P434" s="1">
        <f t="shared" si="49"/>
        <v>2022</v>
      </c>
    </row>
    <row r="435" spans="1:16" x14ac:dyDescent="0.2">
      <c r="A435" s="8">
        <v>44658</v>
      </c>
      <c r="B435" s="1" t="s">
        <v>44</v>
      </c>
      <c r="C435" s="1">
        <v>7</v>
      </c>
      <c r="D435" s="13" t="s">
        <v>185</v>
      </c>
      <c r="E435" s="13" t="s">
        <v>184</v>
      </c>
      <c r="F435" s="1" t="str">
        <f>VLOOKUP(B:B,MasterData!$A$1:$L$76,2,FALSE)</f>
        <v>Painting Supplies</v>
      </c>
      <c r="G435" s="1" t="str">
        <f>VLOOKUP(B:B,MasterData!$A$1:$L$76,3,FALSE)</f>
        <v>Art &amp; Craft</v>
      </c>
      <c r="H435" s="4">
        <f>VLOOKUP(B:B,MasterData!$A$1:$L$76,4,FALSE)</f>
        <v>19.989999999999998</v>
      </c>
      <c r="I435" s="4">
        <f>VLOOKUP(B:B,MasterData!$A$1:$L$76,5,FALSE)</f>
        <v>23.988</v>
      </c>
      <c r="J435" s="4">
        <f t="shared" si="45"/>
        <v>3.9980000000000011</v>
      </c>
      <c r="K435" s="10">
        <v>0</v>
      </c>
      <c r="L435" s="6">
        <f t="shared" si="46"/>
        <v>139.92999999999998</v>
      </c>
      <c r="M435" s="6">
        <f t="shared" si="44"/>
        <v>167.916</v>
      </c>
      <c r="N435" s="1">
        <f t="shared" si="47"/>
        <v>7</v>
      </c>
      <c r="O435" s="1" t="str">
        <f t="shared" si="48"/>
        <v>Apr</v>
      </c>
      <c r="P435" s="1">
        <f t="shared" si="49"/>
        <v>2022</v>
      </c>
    </row>
    <row r="436" spans="1:16" x14ac:dyDescent="0.2">
      <c r="A436" s="8">
        <v>44734</v>
      </c>
      <c r="B436" s="1" t="s">
        <v>44</v>
      </c>
      <c r="C436" s="1">
        <v>4</v>
      </c>
      <c r="D436" s="13" t="s">
        <v>185</v>
      </c>
      <c r="E436" s="13" t="s">
        <v>186</v>
      </c>
      <c r="F436" s="1" t="str">
        <f>VLOOKUP(B:B,MasterData!$A$1:$L$76,2,FALSE)</f>
        <v>Painting Supplies</v>
      </c>
      <c r="G436" s="1" t="str">
        <f>VLOOKUP(B:B,MasterData!$A$1:$L$76,3,FALSE)</f>
        <v>Art &amp; Craft</v>
      </c>
      <c r="H436" s="4">
        <f>VLOOKUP(B:B,MasterData!$A$1:$L$76,4,FALSE)</f>
        <v>19.989999999999998</v>
      </c>
      <c r="I436" s="4">
        <f>VLOOKUP(B:B,MasterData!$A$1:$L$76,5,FALSE)</f>
        <v>23.988</v>
      </c>
      <c r="J436" s="4">
        <f t="shared" si="45"/>
        <v>3.9980000000000011</v>
      </c>
      <c r="K436" s="10">
        <v>0</v>
      </c>
      <c r="L436" s="6">
        <f t="shared" si="46"/>
        <v>79.959999999999994</v>
      </c>
      <c r="M436" s="6">
        <f t="shared" si="44"/>
        <v>95.951999999999998</v>
      </c>
      <c r="N436" s="1">
        <f t="shared" si="47"/>
        <v>22</v>
      </c>
      <c r="O436" s="1" t="str">
        <f t="shared" si="48"/>
        <v>Jun</v>
      </c>
      <c r="P436" s="1">
        <f t="shared" si="49"/>
        <v>2022</v>
      </c>
    </row>
    <row r="437" spans="1:16" x14ac:dyDescent="0.2">
      <c r="A437" s="8">
        <v>44873</v>
      </c>
      <c r="B437" s="1" t="s">
        <v>44</v>
      </c>
      <c r="C437" s="1">
        <v>11</v>
      </c>
      <c r="D437" s="13" t="s">
        <v>183</v>
      </c>
      <c r="E437" s="13" t="s">
        <v>186</v>
      </c>
      <c r="F437" s="1" t="str">
        <f>VLOOKUP(B:B,MasterData!$A$1:$L$76,2,FALSE)</f>
        <v>Painting Supplies</v>
      </c>
      <c r="G437" s="1" t="str">
        <f>VLOOKUP(B:B,MasterData!$A$1:$L$76,3,FALSE)</f>
        <v>Art &amp; Craft</v>
      </c>
      <c r="H437" s="4">
        <f>VLOOKUP(B:B,MasterData!$A$1:$L$76,4,FALSE)</f>
        <v>19.989999999999998</v>
      </c>
      <c r="I437" s="4">
        <f>VLOOKUP(B:B,MasterData!$A$1:$L$76,5,FALSE)</f>
        <v>23.988</v>
      </c>
      <c r="J437" s="4">
        <f t="shared" si="45"/>
        <v>3.9980000000000011</v>
      </c>
      <c r="K437" s="10">
        <v>0</v>
      </c>
      <c r="L437" s="6">
        <f t="shared" si="46"/>
        <v>219.89</v>
      </c>
      <c r="M437" s="6">
        <f t="shared" si="44"/>
        <v>263.86799999999999</v>
      </c>
      <c r="N437" s="1">
        <f t="shared" si="47"/>
        <v>8</v>
      </c>
      <c r="O437" s="1" t="str">
        <f t="shared" si="48"/>
        <v>Nov</v>
      </c>
      <c r="P437" s="1">
        <f t="shared" si="49"/>
        <v>2022</v>
      </c>
    </row>
    <row r="438" spans="1:16" x14ac:dyDescent="0.2">
      <c r="A438" s="8">
        <v>44361</v>
      </c>
      <c r="B438" s="1" t="s">
        <v>45</v>
      </c>
      <c r="C438" s="1">
        <v>10</v>
      </c>
      <c r="D438" s="13" t="s">
        <v>184</v>
      </c>
      <c r="E438" s="13" t="s">
        <v>186</v>
      </c>
      <c r="F438" s="1" t="str">
        <f>VLOOKUP(B:B,MasterData!$A$1:$L$76,2,FALSE)</f>
        <v>Electric Guitar</v>
      </c>
      <c r="G438" s="1" t="str">
        <f>VLOOKUP(B:B,MasterData!$A$1:$L$76,3,FALSE)</f>
        <v>Musical Instruments</v>
      </c>
      <c r="H438" s="4">
        <f>VLOOKUP(B:B,MasterData!$A$1:$L$76,4,FALSE)</f>
        <v>299.99</v>
      </c>
      <c r="I438" s="4">
        <f>VLOOKUP(B:B,MasterData!$A$1:$L$76,5,FALSE)</f>
        <v>359.988</v>
      </c>
      <c r="J438" s="4">
        <f t="shared" si="45"/>
        <v>59.99799999999999</v>
      </c>
      <c r="K438" s="10">
        <v>0</v>
      </c>
      <c r="L438" s="6">
        <f t="shared" si="46"/>
        <v>2999.9</v>
      </c>
      <c r="M438" s="6">
        <f t="shared" si="44"/>
        <v>3599.88</v>
      </c>
      <c r="N438" s="1">
        <f t="shared" si="47"/>
        <v>14</v>
      </c>
      <c r="O438" s="1" t="str">
        <f t="shared" si="48"/>
        <v>Jun</v>
      </c>
      <c r="P438" s="1">
        <f t="shared" si="49"/>
        <v>2021</v>
      </c>
    </row>
    <row r="439" spans="1:16" x14ac:dyDescent="0.2">
      <c r="A439" s="8">
        <v>44367</v>
      </c>
      <c r="B439" s="1" t="s">
        <v>45</v>
      </c>
      <c r="C439" s="1">
        <v>1</v>
      </c>
      <c r="D439" s="13" t="s">
        <v>183</v>
      </c>
      <c r="E439" s="13" t="s">
        <v>186</v>
      </c>
      <c r="F439" s="1" t="str">
        <f>VLOOKUP(B:B,MasterData!$A$1:$L$76,2,FALSE)</f>
        <v>Electric Guitar</v>
      </c>
      <c r="G439" s="1" t="str">
        <f>VLOOKUP(B:B,MasterData!$A$1:$L$76,3,FALSE)</f>
        <v>Musical Instruments</v>
      </c>
      <c r="H439" s="4">
        <f>VLOOKUP(B:B,MasterData!$A$1:$L$76,4,FALSE)</f>
        <v>299.99</v>
      </c>
      <c r="I439" s="4">
        <f>VLOOKUP(B:B,MasterData!$A$1:$L$76,5,FALSE)</f>
        <v>359.988</v>
      </c>
      <c r="J439" s="4">
        <f t="shared" si="45"/>
        <v>59.99799999999999</v>
      </c>
      <c r="K439" s="10">
        <v>0</v>
      </c>
      <c r="L439" s="6">
        <f t="shared" si="46"/>
        <v>299.99</v>
      </c>
      <c r="M439" s="6">
        <f t="shared" si="44"/>
        <v>359.988</v>
      </c>
      <c r="N439" s="1">
        <f t="shared" si="47"/>
        <v>20</v>
      </c>
      <c r="O439" s="1" t="str">
        <f t="shared" si="48"/>
        <v>Jun</v>
      </c>
      <c r="P439" s="1">
        <f t="shared" si="49"/>
        <v>2021</v>
      </c>
    </row>
    <row r="440" spans="1:16" x14ac:dyDescent="0.2">
      <c r="A440" s="8">
        <v>44385</v>
      </c>
      <c r="B440" s="1" t="s">
        <v>45</v>
      </c>
      <c r="C440" s="1">
        <v>10</v>
      </c>
      <c r="D440" s="13" t="s">
        <v>185</v>
      </c>
      <c r="E440" s="13" t="s">
        <v>184</v>
      </c>
      <c r="F440" s="1" t="str">
        <f>VLOOKUP(B:B,MasterData!$A$1:$L$76,2,FALSE)</f>
        <v>Electric Guitar</v>
      </c>
      <c r="G440" s="1" t="str">
        <f>VLOOKUP(B:B,MasterData!$A$1:$L$76,3,FALSE)</f>
        <v>Musical Instruments</v>
      </c>
      <c r="H440" s="4">
        <f>VLOOKUP(B:B,MasterData!$A$1:$L$76,4,FALSE)</f>
        <v>299.99</v>
      </c>
      <c r="I440" s="4">
        <f>VLOOKUP(B:B,MasterData!$A$1:$L$76,5,FALSE)</f>
        <v>359.988</v>
      </c>
      <c r="J440" s="4">
        <f t="shared" si="45"/>
        <v>59.99799999999999</v>
      </c>
      <c r="K440" s="10">
        <v>0</v>
      </c>
      <c r="L440" s="6">
        <f t="shared" si="46"/>
        <v>2999.9</v>
      </c>
      <c r="M440" s="6">
        <f t="shared" si="44"/>
        <v>3599.88</v>
      </c>
      <c r="N440" s="1">
        <f t="shared" si="47"/>
        <v>8</v>
      </c>
      <c r="O440" s="1" t="str">
        <f t="shared" si="48"/>
        <v>Jul</v>
      </c>
      <c r="P440" s="1">
        <f t="shared" si="49"/>
        <v>2021</v>
      </c>
    </row>
    <row r="441" spans="1:16" x14ac:dyDescent="0.2">
      <c r="A441" s="8">
        <v>44443</v>
      </c>
      <c r="B441" s="1" t="s">
        <v>45</v>
      </c>
      <c r="C441" s="1">
        <v>7</v>
      </c>
      <c r="D441" s="13" t="s">
        <v>185</v>
      </c>
      <c r="E441" s="13" t="s">
        <v>184</v>
      </c>
      <c r="F441" s="1" t="str">
        <f>VLOOKUP(B:B,MasterData!$A$1:$L$76,2,FALSE)</f>
        <v>Electric Guitar</v>
      </c>
      <c r="G441" s="1" t="str">
        <f>VLOOKUP(B:B,MasterData!$A$1:$L$76,3,FALSE)</f>
        <v>Musical Instruments</v>
      </c>
      <c r="H441" s="4">
        <f>VLOOKUP(B:B,MasterData!$A$1:$L$76,4,FALSE)</f>
        <v>299.99</v>
      </c>
      <c r="I441" s="4">
        <f>VLOOKUP(B:B,MasterData!$A$1:$L$76,5,FALSE)</f>
        <v>359.988</v>
      </c>
      <c r="J441" s="4">
        <f t="shared" si="45"/>
        <v>59.99799999999999</v>
      </c>
      <c r="K441" s="10">
        <v>0</v>
      </c>
      <c r="L441" s="6">
        <f t="shared" si="46"/>
        <v>2099.9300000000003</v>
      </c>
      <c r="M441" s="6">
        <f t="shared" si="44"/>
        <v>2519.9160000000002</v>
      </c>
      <c r="N441" s="1">
        <f t="shared" si="47"/>
        <v>4</v>
      </c>
      <c r="O441" s="1" t="str">
        <f t="shared" si="48"/>
        <v>Sep</v>
      </c>
      <c r="P441" s="1">
        <f t="shared" si="49"/>
        <v>2021</v>
      </c>
    </row>
    <row r="442" spans="1:16" x14ac:dyDescent="0.2">
      <c r="A442" s="8">
        <v>44454</v>
      </c>
      <c r="B442" s="1" t="s">
        <v>45</v>
      </c>
      <c r="C442" s="1">
        <v>6</v>
      </c>
      <c r="D442" s="13" t="s">
        <v>185</v>
      </c>
      <c r="E442" s="13" t="s">
        <v>184</v>
      </c>
      <c r="F442" s="1" t="str">
        <f>VLOOKUP(B:B,MasterData!$A$1:$L$76,2,FALSE)</f>
        <v>Electric Guitar</v>
      </c>
      <c r="G442" s="1" t="str">
        <f>VLOOKUP(B:B,MasterData!$A$1:$L$76,3,FALSE)</f>
        <v>Musical Instruments</v>
      </c>
      <c r="H442" s="4">
        <f>VLOOKUP(B:B,MasterData!$A$1:$L$76,4,FALSE)</f>
        <v>299.99</v>
      </c>
      <c r="I442" s="4">
        <f>VLOOKUP(B:B,MasterData!$A$1:$L$76,5,FALSE)</f>
        <v>359.988</v>
      </c>
      <c r="J442" s="4">
        <f t="shared" si="45"/>
        <v>59.99799999999999</v>
      </c>
      <c r="K442" s="10">
        <v>0</v>
      </c>
      <c r="L442" s="6">
        <f t="shared" si="46"/>
        <v>1799.94</v>
      </c>
      <c r="M442" s="6">
        <f t="shared" si="44"/>
        <v>2159.9279999999999</v>
      </c>
      <c r="N442" s="1">
        <f t="shared" si="47"/>
        <v>15</v>
      </c>
      <c r="O442" s="1" t="str">
        <f t="shared" si="48"/>
        <v>Sep</v>
      </c>
      <c r="P442" s="1">
        <f t="shared" si="49"/>
        <v>2021</v>
      </c>
    </row>
    <row r="443" spans="1:16" x14ac:dyDescent="0.2">
      <c r="A443" s="8">
        <v>44593</v>
      </c>
      <c r="B443" s="1" t="s">
        <v>45</v>
      </c>
      <c r="C443" s="1">
        <v>9</v>
      </c>
      <c r="D443" s="13" t="s">
        <v>185</v>
      </c>
      <c r="E443" s="13" t="s">
        <v>186</v>
      </c>
      <c r="F443" s="1" t="str">
        <f>VLOOKUP(B:B,MasterData!$A$1:$L$76,2,FALSE)</f>
        <v>Electric Guitar</v>
      </c>
      <c r="G443" s="1" t="str">
        <f>VLOOKUP(B:B,MasterData!$A$1:$L$76,3,FALSE)</f>
        <v>Musical Instruments</v>
      </c>
      <c r="H443" s="4">
        <f>VLOOKUP(B:B,MasterData!$A$1:$L$76,4,FALSE)</f>
        <v>299.99</v>
      </c>
      <c r="I443" s="4">
        <f>VLOOKUP(B:B,MasterData!$A$1:$L$76,5,FALSE)</f>
        <v>359.988</v>
      </c>
      <c r="J443" s="4">
        <f t="shared" si="45"/>
        <v>59.99799999999999</v>
      </c>
      <c r="K443" s="10">
        <v>0</v>
      </c>
      <c r="L443" s="6">
        <f t="shared" si="46"/>
        <v>2699.91</v>
      </c>
      <c r="M443" s="6">
        <f t="shared" si="44"/>
        <v>3239.8919999999998</v>
      </c>
      <c r="N443" s="1">
        <f t="shared" si="47"/>
        <v>1</v>
      </c>
      <c r="O443" s="1" t="str">
        <f t="shared" si="48"/>
        <v>Feb</v>
      </c>
      <c r="P443" s="1">
        <f t="shared" si="49"/>
        <v>2022</v>
      </c>
    </row>
    <row r="444" spans="1:16" x14ac:dyDescent="0.2">
      <c r="A444" s="8">
        <v>44643</v>
      </c>
      <c r="B444" s="1" t="s">
        <v>45</v>
      </c>
      <c r="C444" s="1">
        <v>9</v>
      </c>
      <c r="D444" s="13" t="s">
        <v>185</v>
      </c>
      <c r="E444" s="13" t="s">
        <v>186</v>
      </c>
      <c r="F444" s="1" t="str">
        <f>VLOOKUP(B:B,MasterData!$A$1:$L$76,2,FALSE)</f>
        <v>Electric Guitar</v>
      </c>
      <c r="G444" s="1" t="str">
        <f>VLOOKUP(B:B,MasterData!$A$1:$L$76,3,FALSE)</f>
        <v>Musical Instruments</v>
      </c>
      <c r="H444" s="4">
        <f>VLOOKUP(B:B,MasterData!$A$1:$L$76,4,FALSE)</f>
        <v>299.99</v>
      </c>
      <c r="I444" s="4">
        <f>VLOOKUP(B:B,MasterData!$A$1:$L$76,5,FALSE)</f>
        <v>359.988</v>
      </c>
      <c r="J444" s="4">
        <f t="shared" si="45"/>
        <v>59.99799999999999</v>
      </c>
      <c r="K444" s="10">
        <v>0</v>
      </c>
      <c r="L444" s="6">
        <f t="shared" si="46"/>
        <v>2699.91</v>
      </c>
      <c r="M444" s="6">
        <f t="shared" si="44"/>
        <v>3239.8919999999998</v>
      </c>
      <c r="N444" s="1">
        <f t="shared" si="47"/>
        <v>23</v>
      </c>
      <c r="O444" s="1" t="str">
        <f t="shared" si="48"/>
        <v>Mar</v>
      </c>
      <c r="P444" s="1">
        <f t="shared" si="49"/>
        <v>2022</v>
      </c>
    </row>
    <row r="445" spans="1:16" x14ac:dyDescent="0.2">
      <c r="A445" s="8">
        <v>44671</v>
      </c>
      <c r="B445" s="1" t="s">
        <v>45</v>
      </c>
      <c r="C445" s="1">
        <v>2</v>
      </c>
      <c r="D445" s="13" t="s">
        <v>183</v>
      </c>
      <c r="E445" s="13" t="s">
        <v>184</v>
      </c>
      <c r="F445" s="1" t="str">
        <f>VLOOKUP(B:B,MasterData!$A$1:$L$76,2,FALSE)</f>
        <v>Electric Guitar</v>
      </c>
      <c r="G445" s="1" t="str">
        <f>VLOOKUP(B:B,MasterData!$A$1:$L$76,3,FALSE)</f>
        <v>Musical Instruments</v>
      </c>
      <c r="H445" s="4">
        <f>VLOOKUP(B:B,MasterData!$A$1:$L$76,4,FALSE)</f>
        <v>299.99</v>
      </c>
      <c r="I445" s="4">
        <f>VLOOKUP(B:B,MasterData!$A$1:$L$76,5,FALSE)</f>
        <v>359.988</v>
      </c>
      <c r="J445" s="4">
        <f t="shared" si="45"/>
        <v>59.99799999999999</v>
      </c>
      <c r="K445" s="10">
        <v>0</v>
      </c>
      <c r="L445" s="6">
        <f t="shared" si="46"/>
        <v>599.98</v>
      </c>
      <c r="M445" s="6">
        <f t="shared" si="44"/>
        <v>719.976</v>
      </c>
      <c r="N445" s="1">
        <f t="shared" si="47"/>
        <v>20</v>
      </c>
      <c r="O445" s="1" t="str">
        <f t="shared" si="48"/>
        <v>Apr</v>
      </c>
      <c r="P445" s="1">
        <f t="shared" si="49"/>
        <v>2022</v>
      </c>
    </row>
    <row r="446" spans="1:16" x14ac:dyDescent="0.2">
      <c r="A446" s="8">
        <v>44709</v>
      </c>
      <c r="B446" s="1" t="s">
        <v>45</v>
      </c>
      <c r="C446" s="1">
        <v>5</v>
      </c>
      <c r="D446" s="13" t="s">
        <v>183</v>
      </c>
      <c r="E446" s="13" t="s">
        <v>184</v>
      </c>
      <c r="F446" s="1" t="str">
        <f>VLOOKUP(B:B,MasterData!$A$1:$L$76,2,FALSE)</f>
        <v>Electric Guitar</v>
      </c>
      <c r="G446" s="1" t="str">
        <f>VLOOKUP(B:B,MasterData!$A$1:$L$76,3,FALSE)</f>
        <v>Musical Instruments</v>
      </c>
      <c r="H446" s="4">
        <f>VLOOKUP(B:B,MasterData!$A$1:$L$76,4,FALSE)</f>
        <v>299.99</v>
      </c>
      <c r="I446" s="4">
        <f>VLOOKUP(B:B,MasterData!$A$1:$L$76,5,FALSE)</f>
        <v>359.988</v>
      </c>
      <c r="J446" s="4">
        <f t="shared" si="45"/>
        <v>59.99799999999999</v>
      </c>
      <c r="K446" s="10">
        <v>0</v>
      </c>
      <c r="L446" s="6">
        <f t="shared" si="46"/>
        <v>1499.95</v>
      </c>
      <c r="M446" s="6">
        <f t="shared" si="44"/>
        <v>1799.94</v>
      </c>
      <c r="N446" s="1">
        <f t="shared" si="47"/>
        <v>28</v>
      </c>
      <c r="O446" s="1" t="str">
        <f t="shared" si="48"/>
        <v>May</v>
      </c>
      <c r="P446" s="1">
        <f t="shared" si="49"/>
        <v>2022</v>
      </c>
    </row>
    <row r="447" spans="1:16" x14ac:dyDescent="0.2">
      <c r="A447" s="8">
        <v>44750</v>
      </c>
      <c r="B447" s="1" t="s">
        <v>45</v>
      </c>
      <c r="C447" s="1">
        <v>2</v>
      </c>
      <c r="D447" s="13" t="s">
        <v>185</v>
      </c>
      <c r="E447" s="13" t="s">
        <v>184</v>
      </c>
      <c r="F447" s="1" t="str">
        <f>VLOOKUP(B:B,MasterData!$A$1:$L$76,2,FALSE)</f>
        <v>Electric Guitar</v>
      </c>
      <c r="G447" s="1" t="str">
        <f>VLOOKUP(B:B,MasterData!$A$1:$L$76,3,FALSE)</f>
        <v>Musical Instruments</v>
      </c>
      <c r="H447" s="4">
        <f>VLOOKUP(B:B,MasterData!$A$1:$L$76,4,FALSE)</f>
        <v>299.99</v>
      </c>
      <c r="I447" s="4">
        <f>VLOOKUP(B:B,MasterData!$A$1:$L$76,5,FALSE)</f>
        <v>359.988</v>
      </c>
      <c r="J447" s="4">
        <f t="shared" si="45"/>
        <v>59.99799999999999</v>
      </c>
      <c r="K447" s="10">
        <v>0</v>
      </c>
      <c r="L447" s="6">
        <f t="shared" si="46"/>
        <v>599.98</v>
      </c>
      <c r="M447" s="6">
        <f t="shared" si="44"/>
        <v>719.976</v>
      </c>
      <c r="N447" s="1">
        <f t="shared" si="47"/>
        <v>8</v>
      </c>
      <c r="O447" s="1" t="str">
        <f t="shared" si="48"/>
        <v>Jul</v>
      </c>
      <c r="P447" s="1">
        <f t="shared" si="49"/>
        <v>2022</v>
      </c>
    </row>
    <row r="448" spans="1:16" x14ac:dyDescent="0.2">
      <c r="A448" s="8">
        <v>44760</v>
      </c>
      <c r="B448" s="1" t="s">
        <v>45</v>
      </c>
      <c r="C448" s="1">
        <v>12</v>
      </c>
      <c r="D448" s="13" t="s">
        <v>185</v>
      </c>
      <c r="E448" s="13" t="s">
        <v>184</v>
      </c>
      <c r="F448" s="1" t="str">
        <f>VLOOKUP(B:B,MasterData!$A$1:$L$76,2,FALSE)</f>
        <v>Electric Guitar</v>
      </c>
      <c r="G448" s="1" t="str">
        <f>VLOOKUP(B:B,MasterData!$A$1:$L$76,3,FALSE)</f>
        <v>Musical Instruments</v>
      </c>
      <c r="H448" s="4">
        <f>VLOOKUP(B:B,MasterData!$A$1:$L$76,4,FALSE)</f>
        <v>299.99</v>
      </c>
      <c r="I448" s="4">
        <f>VLOOKUP(B:B,MasterData!$A$1:$L$76,5,FALSE)</f>
        <v>359.988</v>
      </c>
      <c r="J448" s="4">
        <f t="shared" si="45"/>
        <v>59.99799999999999</v>
      </c>
      <c r="K448" s="10">
        <v>0</v>
      </c>
      <c r="L448" s="6">
        <f t="shared" si="46"/>
        <v>3599.88</v>
      </c>
      <c r="M448" s="6">
        <f t="shared" si="44"/>
        <v>4319.8559999999998</v>
      </c>
      <c r="N448" s="1">
        <f t="shared" si="47"/>
        <v>18</v>
      </c>
      <c r="O448" s="1" t="str">
        <f t="shared" si="48"/>
        <v>Jul</v>
      </c>
      <c r="P448" s="1">
        <f t="shared" si="49"/>
        <v>2022</v>
      </c>
    </row>
    <row r="449" spans="1:16" x14ac:dyDescent="0.2">
      <c r="A449" s="8">
        <v>44813</v>
      </c>
      <c r="B449" s="1" t="s">
        <v>45</v>
      </c>
      <c r="C449" s="1">
        <v>3</v>
      </c>
      <c r="D449" s="13" t="s">
        <v>185</v>
      </c>
      <c r="E449" s="13" t="s">
        <v>184</v>
      </c>
      <c r="F449" s="1" t="str">
        <f>VLOOKUP(B:B,MasterData!$A$1:$L$76,2,FALSE)</f>
        <v>Electric Guitar</v>
      </c>
      <c r="G449" s="1" t="str">
        <f>VLOOKUP(B:B,MasterData!$A$1:$L$76,3,FALSE)</f>
        <v>Musical Instruments</v>
      </c>
      <c r="H449" s="4">
        <f>VLOOKUP(B:B,MasterData!$A$1:$L$76,4,FALSE)</f>
        <v>299.99</v>
      </c>
      <c r="I449" s="4">
        <f>VLOOKUP(B:B,MasterData!$A$1:$L$76,5,FALSE)</f>
        <v>359.988</v>
      </c>
      <c r="J449" s="4">
        <f t="shared" si="45"/>
        <v>59.99799999999999</v>
      </c>
      <c r="K449" s="10">
        <v>0</v>
      </c>
      <c r="L449" s="6">
        <f t="shared" si="46"/>
        <v>899.97</v>
      </c>
      <c r="M449" s="6">
        <f t="shared" si="44"/>
        <v>1079.9639999999999</v>
      </c>
      <c r="N449" s="1">
        <f t="shared" si="47"/>
        <v>9</v>
      </c>
      <c r="O449" s="1" t="str">
        <f t="shared" si="48"/>
        <v>Sep</v>
      </c>
      <c r="P449" s="1">
        <f t="shared" si="49"/>
        <v>2022</v>
      </c>
    </row>
    <row r="450" spans="1:16" x14ac:dyDescent="0.2">
      <c r="A450" s="8">
        <v>44909</v>
      </c>
      <c r="B450" s="1" t="s">
        <v>45</v>
      </c>
      <c r="C450" s="1">
        <v>4</v>
      </c>
      <c r="D450" s="13" t="s">
        <v>185</v>
      </c>
      <c r="E450" s="13" t="s">
        <v>186</v>
      </c>
      <c r="F450" s="1" t="str">
        <f>VLOOKUP(B:B,MasterData!$A$1:$L$76,2,FALSE)</f>
        <v>Electric Guitar</v>
      </c>
      <c r="G450" s="1" t="str">
        <f>VLOOKUP(B:B,MasterData!$A$1:$L$76,3,FALSE)</f>
        <v>Musical Instruments</v>
      </c>
      <c r="H450" s="4">
        <f>VLOOKUP(B:B,MasterData!$A$1:$L$76,4,FALSE)</f>
        <v>299.99</v>
      </c>
      <c r="I450" s="4">
        <f>VLOOKUP(B:B,MasterData!$A$1:$L$76,5,FALSE)</f>
        <v>359.988</v>
      </c>
      <c r="J450" s="4">
        <f t="shared" si="45"/>
        <v>59.99799999999999</v>
      </c>
      <c r="K450" s="10">
        <v>0</v>
      </c>
      <c r="L450" s="6">
        <f t="shared" si="46"/>
        <v>1199.96</v>
      </c>
      <c r="M450" s="6">
        <f t="shared" ref="M450:M513" si="50">((C450*I450)*(1-K450))</f>
        <v>1439.952</v>
      </c>
      <c r="N450" s="1">
        <f t="shared" si="47"/>
        <v>14</v>
      </c>
      <c r="O450" s="1" t="str">
        <f t="shared" si="48"/>
        <v>Dec</v>
      </c>
      <c r="P450" s="1">
        <f t="shared" si="49"/>
        <v>2022</v>
      </c>
    </row>
    <row r="451" spans="1:16" x14ac:dyDescent="0.2">
      <c r="A451" s="8">
        <v>44926</v>
      </c>
      <c r="B451" s="1" t="s">
        <v>45</v>
      </c>
      <c r="C451" s="1">
        <v>12</v>
      </c>
      <c r="D451" s="13" t="s">
        <v>184</v>
      </c>
      <c r="E451" s="13" t="s">
        <v>184</v>
      </c>
      <c r="F451" s="1" t="str">
        <f>VLOOKUP(B:B,MasterData!$A$1:$L$76,2,FALSE)</f>
        <v>Electric Guitar</v>
      </c>
      <c r="G451" s="1" t="str">
        <f>VLOOKUP(B:B,MasterData!$A$1:$L$76,3,FALSE)</f>
        <v>Musical Instruments</v>
      </c>
      <c r="H451" s="4">
        <f>VLOOKUP(B:B,MasterData!$A$1:$L$76,4,FALSE)</f>
        <v>299.99</v>
      </c>
      <c r="I451" s="4">
        <f>VLOOKUP(B:B,MasterData!$A$1:$L$76,5,FALSE)</f>
        <v>359.988</v>
      </c>
      <c r="J451" s="4">
        <f t="shared" ref="J451:J514" si="51">I451-H451</f>
        <v>59.99799999999999</v>
      </c>
      <c r="K451" s="10">
        <v>0</v>
      </c>
      <c r="L451" s="6">
        <f t="shared" ref="L451:L514" si="52">C451*H451</f>
        <v>3599.88</v>
      </c>
      <c r="M451" s="6">
        <f t="shared" si="50"/>
        <v>4319.8559999999998</v>
      </c>
      <c r="N451" s="1">
        <f t="shared" ref="N451:N514" si="53">DAY(A451)</f>
        <v>31</v>
      </c>
      <c r="O451" s="1" t="str">
        <f t="shared" ref="O451:O514" si="54">TEXT(A451,"Mmm")</f>
        <v>Dec</v>
      </c>
      <c r="P451" s="1">
        <f t="shared" ref="P451:P514" si="55">YEAR(A451)</f>
        <v>2022</v>
      </c>
    </row>
    <row r="452" spans="1:16" x14ac:dyDescent="0.2">
      <c r="A452" s="8">
        <v>44208</v>
      </c>
      <c r="B452" s="1" t="s">
        <v>46</v>
      </c>
      <c r="C452" s="1">
        <v>10</v>
      </c>
      <c r="D452" s="13" t="s">
        <v>184</v>
      </c>
      <c r="E452" s="13" t="s">
        <v>186</v>
      </c>
      <c r="F452" s="1" t="str">
        <f>VLOOKUP(B:B,MasterData!$A$1:$L$76,2,FALSE)</f>
        <v>Drum Set</v>
      </c>
      <c r="G452" s="1" t="str">
        <f>VLOOKUP(B:B,MasterData!$A$1:$L$76,3,FALSE)</f>
        <v>Musical Instruments</v>
      </c>
      <c r="H452" s="4">
        <f>VLOOKUP(B:B,MasterData!$A$1:$L$76,4,FALSE)</f>
        <v>499.99</v>
      </c>
      <c r="I452" s="4">
        <f>VLOOKUP(B:B,MasterData!$A$1:$L$76,5,FALSE)</f>
        <v>599.98800000000006</v>
      </c>
      <c r="J452" s="4">
        <f t="shared" si="51"/>
        <v>99.998000000000047</v>
      </c>
      <c r="K452" s="10">
        <v>0</v>
      </c>
      <c r="L452" s="6">
        <f t="shared" si="52"/>
        <v>4999.8999999999996</v>
      </c>
      <c r="M452" s="6">
        <f t="shared" si="50"/>
        <v>5999.880000000001</v>
      </c>
      <c r="N452" s="1">
        <f t="shared" si="53"/>
        <v>12</v>
      </c>
      <c r="O452" s="1" t="str">
        <f t="shared" si="54"/>
        <v>Jan</v>
      </c>
      <c r="P452" s="1">
        <f t="shared" si="55"/>
        <v>2021</v>
      </c>
    </row>
    <row r="453" spans="1:16" x14ac:dyDescent="0.2">
      <c r="A453" s="8">
        <v>44214</v>
      </c>
      <c r="B453" s="1" t="s">
        <v>46</v>
      </c>
      <c r="C453" s="1">
        <v>13</v>
      </c>
      <c r="D453" s="13" t="s">
        <v>185</v>
      </c>
      <c r="E453" s="13" t="s">
        <v>184</v>
      </c>
      <c r="F453" s="1" t="str">
        <f>VLOOKUP(B:B,MasterData!$A$1:$L$76,2,FALSE)</f>
        <v>Drum Set</v>
      </c>
      <c r="G453" s="1" t="str">
        <f>VLOOKUP(B:B,MasterData!$A$1:$L$76,3,FALSE)</f>
        <v>Musical Instruments</v>
      </c>
      <c r="H453" s="4">
        <f>VLOOKUP(B:B,MasterData!$A$1:$L$76,4,FALSE)</f>
        <v>499.99</v>
      </c>
      <c r="I453" s="4">
        <f>VLOOKUP(B:B,MasterData!$A$1:$L$76,5,FALSE)</f>
        <v>599.98800000000006</v>
      </c>
      <c r="J453" s="4">
        <f t="shared" si="51"/>
        <v>99.998000000000047</v>
      </c>
      <c r="K453" s="10">
        <v>0</v>
      </c>
      <c r="L453" s="6">
        <f t="shared" si="52"/>
        <v>6499.87</v>
      </c>
      <c r="M453" s="6">
        <f t="shared" si="50"/>
        <v>7799.844000000001</v>
      </c>
      <c r="N453" s="1">
        <f t="shared" si="53"/>
        <v>18</v>
      </c>
      <c r="O453" s="1" t="str">
        <f t="shared" si="54"/>
        <v>Jan</v>
      </c>
      <c r="P453" s="1">
        <f t="shared" si="55"/>
        <v>2021</v>
      </c>
    </row>
    <row r="454" spans="1:16" x14ac:dyDescent="0.2">
      <c r="A454" s="8">
        <v>44221</v>
      </c>
      <c r="B454" s="1" t="s">
        <v>46</v>
      </c>
      <c r="C454" s="1">
        <v>6</v>
      </c>
      <c r="D454" s="13" t="s">
        <v>185</v>
      </c>
      <c r="E454" s="13" t="s">
        <v>186</v>
      </c>
      <c r="F454" s="1" t="str">
        <f>VLOOKUP(B:B,MasterData!$A$1:$L$76,2,FALSE)</f>
        <v>Drum Set</v>
      </c>
      <c r="G454" s="1" t="str">
        <f>VLOOKUP(B:B,MasterData!$A$1:$L$76,3,FALSE)</f>
        <v>Musical Instruments</v>
      </c>
      <c r="H454" s="4">
        <f>VLOOKUP(B:B,MasterData!$A$1:$L$76,4,FALSE)</f>
        <v>499.99</v>
      </c>
      <c r="I454" s="4">
        <f>VLOOKUP(B:B,MasterData!$A$1:$L$76,5,FALSE)</f>
        <v>599.98800000000006</v>
      </c>
      <c r="J454" s="4">
        <f t="shared" si="51"/>
        <v>99.998000000000047</v>
      </c>
      <c r="K454" s="10">
        <v>0</v>
      </c>
      <c r="L454" s="6">
        <f t="shared" si="52"/>
        <v>2999.94</v>
      </c>
      <c r="M454" s="6">
        <f t="shared" si="50"/>
        <v>3599.9280000000003</v>
      </c>
      <c r="N454" s="1">
        <f t="shared" si="53"/>
        <v>25</v>
      </c>
      <c r="O454" s="1" t="str">
        <f t="shared" si="54"/>
        <v>Jan</v>
      </c>
      <c r="P454" s="1">
        <f t="shared" si="55"/>
        <v>2021</v>
      </c>
    </row>
    <row r="455" spans="1:16" x14ac:dyDescent="0.2">
      <c r="A455" s="8">
        <v>44274</v>
      </c>
      <c r="B455" s="1" t="s">
        <v>46</v>
      </c>
      <c r="C455" s="1">
        <v>9</v>
      </c>
      <c r="D455" s="13" t="s">
        <v>184</v>
      </c>
      <c r="E455" s="13" t="s">
        <v>186</v>
      </c>
      <c r="F455" s="1" t="str">
        <f>VLOOKUP(B:B,MasterData!$A$1:$L$76,2,FALSE)</f>
        <v>Drum Set</v>
      </c>
      <c r="G455" s="1" t="str">
        <f>VLOOKUP(B:B,MasterData!$A$1:$L$76,3,FALSE)</f>
        <v>Musical Instruments</v>
      </c>
      <c r="H455" s="4">
        <f>VLOOKUP(B:B,MasterData!$A$1:$L$76,4,FALSE)</f>
        <v>499.99</v>
      </c>
      <c r="I455" s="4">
        <f>VLOOKUP(B:B,MasterData!$A$1:$L$76,5,FALSE)</f>
        <v>599.98800000000006</v>
      </c>
      <c r="J455" s="4">
        <f t="shared" si="51"/>
        <v>99.998000000000047</v>
      </c>
      <c r="K455" s="10">
        <v>0</v>
      </c>
      <c r="L455" s="6">
        <f t="shared" si="52"/>
        <v>4499.91</v>
      </c>
      <c r="M455" s="6">
        <f t="shared" si="50"/>
        <v>5399.8920000000007</v>
      </c>
      <c r="N455" s="1">
        <f t="shared" si="53"/>
        <v>19</v>
      </c>
      <c r="O455" s="1" t="str">
        <f t="shared" si="54"/>
        <v>Mar</v>
      </c>
      <c r="P455" s="1">
        <f t="shared" si="55"/>
        <v>2021</v>
      </c>
    </row>
    <row r="456" spans="1:16" x14ac:dyDescent="0.2">
      <c r="A456" s="8">
        <v>44290</v>
      </c>
      <c r="B456" s="1" t="s">
        <v>46</v>
      </c>
      <c r="C456" s="1">
        <v>4</v>
      </c>
      <c r="D456" s="13" t="s">
        <v>185</v>
      </c>
      <c r="E456" s="13" t="s">
        <v>186</v>
      </c>
      <c r="F456" s="1" t="str">
        <f>VLOOKUP(B:B,MasterData!$A$1:$L$76,2,FALSE)</f>
        <v>Drum Set</v>
      </c>
      <c r="G456" s="1" t="str">
        <f>VLOOKUP(B:B,MasterData!$A$1:$L$76,3,FALSE)</f>
        <v>Musical Instruments</v>
      </c>
      <c r="H456" s="4">
        <f>VLOOKUP(B:B,MasterData!$A$1:$L$76,4,FALSE)</f>
        <v>499.99</v>
      </c>
      <c r="I456" s="4">
        <f>VLOOKUP(B:B,MasterData!$A$1:$L$76,5,FALSE)</f>
        <v>599.98800000000006</v>
      </c>
      <c r="J456" s="4">
        <f t="shared" si="51"/>
        <v>99.998000000000047</v>
      </c>
      <c r="K456" s="10">
        <v>0</v>
      </c>
      <c r="L456" s="6">
        <f t="shared" si="52"/>
        <v>1999.96</v>
      </c>
      <c r="M456" s="6">
        <f t="shared" si="50"/>
        <v>2399.9520000000002</v>
      </c>
      <c r="N456" s="1">
        <f t="shared" si="53"/>
        <v>4</v>
      </c>
      <c r="O456" s="1" t="str">
        <f t="shared" si="54"/>
        <v>Apr</v>
      </c>
      <c r="P456" s="1">
        <f t="shared" si="55"/>
        <v>2021</v>
      </c>
    </row>
    <row r="457" spans="1:16" x14ac:dyDescent="0.2">
      <c r="A457" s="8">
        <v>44309</v>
      </c>
      <c r="B457" s="1" t="s">
        <v>46</v>
      </c>
      <c r="C457" s="1">
        <v>10</v>
      </c>
      <c r="D457" s="13" t="s">
        <v>185</v>
      </c>
      <c r="E457" s="13" t="s">
        <v>184</v>
      </c>
      <c r="F457" s="1" t="str">
        <f>VLOOKUP(B:B,MasterData!$A$1:$L$76,2,FALSE)</f>
        <v>Drum Set</v>
      </c>
      <c r="G457" s="1" t="str">
        <f>VLOOKUP(B:B,MasterData!$A$1:$L$76,3,FALSE)</f>
        <v>Musical Instruments</v>
      </c>
      <c r="H457" s="4">
        <f>VLOOKUP(B:B,MasterData!$A$1:$L$76,4,FALSE)</f>
        <v>499.99</v>
      </c>
      <c r="I457" s="4">
        <f>VLOOKUP(B:B,MasterData!$A$1:$L$76,5,FALSE)</f>
        <v>599.98800000000006</v>
      </c>
      <c r="J457" s="4">
        <f t="shared" si="51"/>
        <v>99.998000000000047</v>
      </c>
      <c r="K457" s="10">
        <v>0</v>
      </c>
      <c r="L457" s="6">
        <f t="shared" si="52"/>
        <v>4999.8999999999996</v>
      </c>
      <c r="M457" s="6">
        <f t="shared" si="50"/>
        <v>5999.880000000001</v>
      </c>
      <c r="N457" s="1">
        <f t="shared" si="53"/>
        <v>23</v>
      </c>
      <c r="O457" s="1" t="str">
        <f t="shared" si="54"/>
        <v>Apr</v>
      </c>
      <c r="P457" s="1">
        <f t="shared" si="55"/>
        <v>2021</v>
      </c>
    </row>
    <row r="458" spans="1:16" x14ac:dyDescent="0.2">
      <c r="A458" s="8">
        <v>44319</v>
      </c>
      <c r="B458" s="1" t="s">
        <v>46</v>
      </c>
      <c r="C458" s="1">
        <v>3</v>
      </c>
      <c r="D458" s="13" t="s">
        <v>184</v>
      </c>
      <c r="E458" s="13" t="s">
        <v>184</v>
      </c>
      <c r="F458" s="1" t="str">
        <f>VLOOKUP(B:B,MasterData!$A$1:$L$76,2,FALSE)</f>
        <v>Drum Set</v>
      </c>
      <c r="G458" s="1" t="str">
        <f>VLOOKUP(B:B,MasterData!$A$1:$L$76,3,FALSE)</f>
        <v>Musical Instruments</v>
      </c>
      <c r="H458" s="4">
        <f>VLOOKUP(B:B,MasterData!$A$1:$L$76,4,FALSE)</f>
        <v>499.99</v>
      </c>
      <c r="I458" s="4">
        <f>VLOOKUP(B:B,MasterData!$A$1:$L$76,5,FALSE)</f>
        <v>599.98800000000006</v>
      </c>
      <c r="J458" s="4">
        <f t="shared" si="51"/>
        <v>99.998000000000047</v>
      </c>
      <c r="K458" s="10">
        <v>0</v>
      </c>
      <c r="L458" s="6">
        <f t="shared" si="52"/>
        <v>1499.97</v>
      </c>
      <c r="M458" s="6">
        <f t="shared" si="50"/>
        <v>1799.9640000000002</v>
      </c>
      <c r="N458" s="1">
        <f t="shared" si="53"/>
        <v>3</v>
      </c>
      <c r="O458" s="1" t="str">
        <f t="shared" si="54"/>
        <v>May</v>
      </c>
      <c r="P458" s="1">
        <f t="shared" si="55"/>
        <v>2021</v>
      </c>
    </row>
    <row r="459" spans="1:16" x14ac:dyDescent="0.2">
      <c r="A459" s="8">
        <v>44339</v>
      </c>
      <c r="B459" s="1" t="s">
        <v>46</v>
      </c>
      <c r="C459" s="1">
        <v>11</v>
      </c>
      <c r="D459" s="13" t="s">
        <v>185</v>
      </c>
      <c r="E459" s="13" t="s">
        <v>184</v>
      </c>
      <c r="F459" s="1" t="str">
        <f>VLOOKUP(B:B,MasterData!$A$1:$L$76,2,FALSE)</f>
        <v>Drum Set</v>
      </c>
      <c r="G459" s="1" t="str">
        <f>VLOOKUP(B:B,MasterData!$A$1:$L$76,3,FALSE)</f>
        <v>Musical Instruments</v>
      </c>
      <c r="H459" s="4">
        <f>VLOOKUP(B:B,MasterData!$A$1:$L$76,4,FALSE)</f>
        <v>499.99</v>
      </c>
      <c r="I459" s="4">
        <f>VLOOKUP(B:B,MasterData!$A$1:$L$76,5,FALSE)</f>
        <v>599.98800000000006</v>
      </c>
      <c r="J459" s="4">
        <f t="shared" si="51"/>
        <v>99.998000000000047</v>
      </c>
      <c r="K459" s="10">
        <v>0</v>
      </c>
      <c r="L459" s="6">
        <f t="shared" si="52"/>
        <v>5499.89</v>
      </c>
      <c r="M459" s="6">
        <f t="shared" si="50"/>
        <v>6599.8680000000004</v>
      </c>
      <c r="N459" s="1">
        <f t="shared" si="53"/>
        <v>23</v>
      </c>
      <c r="O459" s="1" t="str">
        <f t="shared" si="54"/>
        <v>May</v>
      </c>
      <c r="P459" s="1">
        <f t="shared" si="55"/>
        <v>2021</v>
      </c>
    </row>
    <row r="460" spans="1:16" x14ac:dyDescent="0.2">
      <c r="A460" s="8">
        <v>44454</v>
      </c>
      <c r="B460" s="1" t="s">
        <v>46</v>
      </c>
      <c r="C460" s="1">
        <v>14</v>
      </c>
      <c r="D460" s="13" t="s">
        <v>185</v>
      </c>
      <c r="E460" s="13" t="s">
        <v>184</v>
      </c>
      <c r="F460" s="1" t="str">
        <f>VLOOKUP(B:B,MasterData!$A$1:$L$76,2,FALSE)</f>
        <v>Drum Set</v>
      </c>
      <c r="G460" s="1" t="str">
        <f>VLOOKUP(B:B,MasterData!$A$1:$L$76,3,FALSE)</f>
        <v>Musical Instruments</v>
      </c>
      <c r="H460" s="4">
        <f>VLOOKUP(B:B,MasterData!$A$1:$L$76,4,FALSE)</f>
        <v>499.99</v>
      </c>
      <c r="I460" s="4">
        <f>VLOOKUP(B:B,MasterData!$A$1:$L$76,5,FALSE)</f>
        <v>599.98800000000006</v>
      </c>
      <c r="J460" s="4">
        <f t="shared" si="51"/>
        <v>99.998000000000047</v>
      </c>
      <c r="K460" s="10">
        <v>0</v>
      </c>
      <c r="L460" s="6">
        <f t="shared" si="52"/>
        <v>6999.8600000000006</v>
      </c>
      <c r="M460" s="6">
        <f t="shared" si="50"/>
        <v>8399.8320000000003</v>
      </c>
      <c r="N460" s="1">
        <f t="shared" si="53"/>
        <v>15</v>
      </c>
      <c r="O460" s="1" t="str">
        <f t="shared" si="54"/>
        <v>Sep</v>
      </c>
      <c r="P460" s="1">
        <f t="shared" si="55"/>
        <v>2021</v>
      </c>
    </row>
    <row r="461" spans="1:16" x14ac:dyDescent="0.2">
      <c r="A461" s="8">
        <v>44460</v>
      </c>
      <c r="B461" s="1" t="s">
        <v>46</v>
      </c>
      <c r="C461" s="1">
        <v>7</v>
      </c>
      <c r="D461" s="13" t="s">
        <v>183</v>
      </c>
      <c r="E461" s="13" t="s">
        <v>186</v>
      </c>
      <c r="F461" s="1" t="str">
        <f>VLOOKUP(B:B,MasterData!$A$1:$L$76,2,FALSE)</f>
        <v>Drum Set</v>
      </c>
      <c r="G461" s="1" t="str">
        <f>VLOOKUP(B:B,MasterData!$A$1:$L$76,3,FALSE)</f>
        <v>Musical Instruments</v>
      </c>
      <c r="H461" s="4">
        <f>VLOOKUP(B:B,MasterData!$A$1:$L$76,4,FALSE)</f>
        <v>499.99</v>
      </c>
      <c r="I461" s="4">
        <f>VLOOKUP(B:B,MasterData!$A$1:$L$76,5,FALSE)</f>
        <v>599.98800000000006</v>
      </c>
      <c r="J461" s="4">
        <f t="shared" si="51"/>
        <v>99.998000000000047</v>
      </c>
      <c r="K461" s="10">
        <v>0</v>
      </c>
      <c r="L461" s="6">
        <f t="shared" si="52"/>
        <v>3499.9300000000003</v>
      </c>
      <c r="M461" s="6">
        <f t="shared" si="50"/>
        <v>4199.9160000000002</v>
      </c>
      <c r="N461" s="1">
        <f t="shared" si="53"/>
        <v>21</v>
      </c>
      <c r="O461" s="1" t="str">
        <f t="shared" si="54"/>
        <v>Sep</v>
      </c>
      <c r="P461" s="1">
        <f t="shared" si="55"/>
        <v>2021</v>
      </c>
    </row>
    <row r="462" spans="1:16" x14ac:dyDescent="0.2">
      <c r="A462" s="8">
        <v>44511</v>
      </c>
      <c r="B462" s="1" t="s">
        <v>46</v>
      </c>
      <c r="C462" s="1">
        <v>12</v>
      </c>
      <c r="D462" s="13" t="s">
        <v>183</v>
      </c>
      <c r="E462" s="13" t="s">
        <v>184</v>
      </c>
      <c r="F462" s="1" t="str">
        <f>VLOOKUP(B:B,MasterData!$A$1:$L$76,2,FALSE)</f>
        <v>Drum Set</v>
      </c>
      <c r="G462" s="1" t="str">
        <f>VLOOKUP(B:B,MasterData!$A$1:$L$76,3,FALSE)</f>
        <v>Musical Instruments</v>
      </c>
      <c r="H462" s="4">
        <f>VLOOKUP(B:B,MasterData!$A$1:$L$76,4,FALSE)</f>
        <v>499.99</v>
      </c>
      <c r="I462" s="4">
        <f>VLOOKUP(B:B,MasterData!$A$1:$L$76,5,FALSE)</f>
        <v>599.98800000000006</v>
      </c>
      <c r="J462" s="4">
        <f t="shared" si="51"/>
        <v>99.998000000000047</v>
      </c>
      <c r="K462" s="10">
        <v>0</v>
      </c>
      <c r="L462" s="6">
        <f t="shared" si="52"/>
        <v>5999.88</v>
      </c>
      <c r="M462" s="6">
        <f t="shared" si="50"/>
        <v>7199.8560000000007</v>
      </c>
      <c r="N462" s="1">
        <f t="shared" si="53"/>
        <v>11</v>
      </c>
      <c r="O462" s="1" t="str">
        <f t="shared" si="54"/>
        <v>Nov</v>
      </c>
      <c r="P462" s="1">
        <f t="shared" si="55"/>
        <v>2021</v>
      </c>
    </row>
    <row r="463" spans="1:16" x14ac:dyDescent="0.2">
      <c r="A463" s="8">
        <v>44548</v>
      </c>
      <c r="B463" s="1" t="s">
        <v>46</v>
      </c>
      <c r="C463" s="1">
        <v>2</v>
      </c>
      <c r="D463" s="13" t="s">
        <v>185</v>
      </c>
      <c r="E463" s="13" t="s">
        <v>186</v>
      </c>
      <c r="F463" s="1" t="str">
        <f>VLOOKUP(B:B,MasterData!$A$1:$L$76,2,FALSE)</f>
        <v>Drum Set</v>
      </c>
      <c r="G463" s="1" t="str">
        <f>VLOOKUP(B:B,MasterData!$A$1:$L$76,3,FALSE)</f>
        <v>Musical Instruments</v>
      </c>
      <c r="H463" s="4">
        <f>VLOOKUP(B:B,MasterData!$A$1:$L$76,4,FALSE)</f>
        <v>499.99</v>
      </c>
      <c r="I463" s="4">
        <f>VLOOKUP(B:B,MasterData!$A$1:$L$76,5,FALSE)</f>
        <v>599.98800000000006</v>
      </c>
      <c r="J463" s="4">
        <f t="shared" si="51"/>
        <v>99.998000000000047</v>
      </c>
      <c r="K463" s="10">
        <v>0</v>
      </c>
      <c r="L463" s="6">
        <f t="shared" si="52"/>
        <v>999.98</v>
      </c>
      <c r="M463" s="6">
        <f t="shared" si="50"/>
        <v>1199.9760000000001</v>
      </c>
      <c r="N463" s="1">
        <f t="shared" si="53"/>
        <v>18</v>
      </c>
      <c r="O463" s="1" t="str">
        <f t="shared" si="54"/>
        <v>Dec</v>
      </c>
      <c r="P463" s="1">
        <f t="shared" si="55"/>
        <v>2021</v>
      </c>
    </row>
    <row r="464" spans="1:16" x14ac:dyDescent="0.2">
      <c r="A464" s="8">
        <v>44554</v>
      </c>
      <c r="B464" s="1" t="s">
        <v>46</v>
      </c>
      <c r="C464" s="1">
        <v>8</v>
      </c>
      <c r="D464" s="13" t="s">
        <v>183</v>
      </c>
      <c r="E464" s="13" t="s">
        <v>184</v>
      </c>
      <c r="F464" s="1" t="str">
        <f>VLOOKUP(B:B,MasterData!$A$1:$L$76,2,FALSE)</f>
        <v>Drum Set</v>
      </c>
      <c r="G464" s="1" t="str">
        <f>VLOOKUP(B:B,MasterData!$A$1:$L$76,3,FALSE)</f>
        <v>Musical Instruments</v>
      </c>
      <c r="H464" s="4">
        <f>VLOOKUP(B:B,MasterData!$A$1:$L$76,4,FALSE)</f>
        <v>499.99</v>
      </c>
      <c r="I464" s="4">
        <f>VLOOKUP(B:B,MasterData!$A$1:$L$76,5,FALSE)</f>
        <v>599.98800000000006</v>
      </c>
      <c r="J464" s="4">
        <f t="shared" si="51"/>
        <v>99.998000000000047</v>
      </c>
      <c r="K464" s="10">
        <v>0</v>
      </c>
      <c r="L464" s="6">
        <f t="shared" si="52"/>
        <v>3999.92</v>
      </c>
      <c r="M464" s="6">
        <f t="shared" si="50"/>
        <v>4799.9040000000005</v>
      </c>
      <c r="N464" s="1">
        <f t="shared" si="53"/>
        <v>24</v>
      </c>
      <c r="O464" s="1" t="str">
        <f t="shared" si="54"/>
        <v>Dec</v>
      </c>
      <c r="P464" s="1">
        <f t="shared" si="55"/>
        <v>2021</v>
      </c>
    </row>
    <row r="465" spans="1:16" x14ac:dyDescent="0.2">
      <c r="A465" s="8">
        <v>44585</v>
      </c>
      <c r="B465" s="1" t="s">
        <v>46</v>
      </c>
      <c r="C465" s="1">
        <v>15</v>
      </c>
      <c r="D465" s="13" t="s">
        <v>184</v>
      </c>
      <c r="E465" s="13" t="s">
        <v>184</v>
      </c>
      <c r="F465" s="1" t="str">
        <f>VLOOKUP(B:B,MasterData!$A$1:$L$76,2,FALSE)</f>
        <v>Drum Set</v>
      </c>
      <c r="G465" s="1" t="str">
        <f>VLOOKUP(B:B,MasterData!$A$1:$L$76,3,FALSE)</f>
        <v>Musical Instruments</v>
      </c>
      <c r="H465" s="4">
        <f>VLOOKUP(B:B,MasterData!$A$1:$L$76,4,FALSE)</f>
        <v>499.99</v>
      </c>
      <c r="I465" s="4">
        <f>VLOOKUP(B:B,MasterData!$A$1:$L$76,5,FALSE)</f>
        <v>599.98800000000006</v>
      </c>
      <c r="J465" s="4">
        <f t="shared" si="51"/>
        <v>99.998000000000047</v>
      </c>
      <c r="K465" s="10">
        <v>0</v>
      </c>
      <c r="L465" s="6">
        <f t="shared" si="52"/>
        <v>7499.85</v>
      </c>
      <c r="M465" s="6">
        <f t="shared" si="50"/>
        <v>8999.8200000000015</v>
      </c>
      <c r="N465" s="1">
        <f t="shared" si="53"/>
        <v>24</v>
      </c>
      <c r="O465" s="1" t="str">
        <f t="shared" si="54"/>
        <v>Jan</v>
      </c>
      <c r="P465" s="1">
        <f t="shared" si="55"/>
        <v>2022</v>
      </c>
    </row>
    <row r="466" spans="1:16" x14ac:dyDescent="0.2">
      <c r="A466" s="8">
        <v>44728</v>
      </c>
      <c r="B466" s="1" t="s">
        <v>46</v>
      </c>
      <c r="C466" s="1">
        <v>15</v>
      </c>
      <c r="D466" s="13" t="s">
        <v>184</v>
      </c>
      <c r="E466" s="13" t="s">
        <v>186</v>
      </c>
      <c r="F466" s="1" t="str">
        <f>VLOOKUP(B:B,MasterData!$A$1:$L$76,2,FALSE)</f>
        <v>Drum Set</v>
      </c>
      <c r="G466" s="1" t="str">
        <f>VLOOKUP(B:B,MasterData!$A$1:$L$76,3,FALSE)</f>
        <v>Musical Instruments</v>
      </c>
      <c r="H466" s="4">
        <f>VLOOKUP(B:B,MasterData!$A$1:$L$76,4,FALSE)</f>
        <v>499.99</v>
      </c>
      <c r="I466" s="4">
        <f>VLOOKUP(B:B,MasterData!$A$1:$L$76,5,FALSE)</f>
        <v>599.98800000000006</v>
      </c>
      <c r="J466" s="4">
        <f t="shared" si="51"/>
        <v>99.998000000000047</v>
      </c>
      <c r="K466" s="10">
        <v>0</v>
      </c>
      <c r="L466" s="6">
        <f t="shared" si="52"/>
        <v>7499.85</v>
      </c>
      <c r="M466" s="6">
        <f t="shared" si="50"/>
        <v>8999.8200000000015</v>
      </c>
      <c r="N466" s="1">
        <f t="shared" si="53"/>
        <v>16</v>
      </c>
      <c r="O466" s="1" t="str">
        <f t="shared" si="54"/>
        <v>Jun</v>
      </c>
      <c r="P466" s="1">
        <f t="shared" si="55"/>
        <v>2022</v>
      </c>
    </row>
    <row r="467" spans="1:16" x14ac:dyDescent="0.2">
      <c r="A467" s="8">
        <v>44764</v>
      </c>
      <c r="B467" s="1" t="s">
        <v>46</v>
      </c>
      <c r="C467" s="1">
        <v>6</v>
      </c>
      <c r="D467" s="13" t="s">
        <v>185</v>
      </c>
      <c r="E467" s="13" t="s">
        <v>186</v>
      </c>
      <c r="F467" s="1" t="str">
        <f>VLOOKUP(B:B,MasterData!$A$1:$L$76,2,FALSE)</f>
        <v>Drum Set</v>
      </c>
      <c r="G467" s="1" t="str">
        <f>VLOOKUP(B:B,MasterData!$A$1:$L$76,3,FALSE)</f>
        <v>Musical Instruments</v>
      </c>
      <c r="H467" s="4">
        <f>VLOOKUP(B:B,MasterData!$A$1:$L$76,4,FALSE)</f>
        <v>499.99</v>
      </c>
      <c r="I467" s="4">
        <f>VLOOKUP(B:B,MasterData!$A$1:$L$76,5,FALSE)</f>
        <v>599.98800000000006</v>
      </c>
      <c r="J467" s="4">
        <f t="shared" si="51"/>
        <v>99.998000000000047</v>
      </c>
      <c r="K467" s="10">
        <v>0</v>
      </c>
      <c r="L467" s="6">
        <f t="shared" si="52"/>
        <v>2999.94</v>
      </c>
      <c r="M467" s="6">
        <f t="shared" si="50"/>
        <v>3599.9280000000003</v>
      </c>
      <c r="N467" s="1">
        <f t="shared" si="53"/>
        <v>22</v>
      </c>
      <c r="O467" s="1" t="str">
        <f t="shared" si="54"/>
        <v>Jul</v>
      </c>
      <c r="P467" s="1">
        <f t="shared" si="55"/>
        <v>2022</v>
      </c>
    </row>
    <row r="468" spans="1:16" x14ac:dyDescent="0.2">
      <c r="A468" s="8">
        <v>44865</v>
      </c>
      <c r="B468" s="1" t="s">
        <v>46</v>
      </c>
      <c r="C468" s="1">
        <v>8</v>
      </c>
      <c r="D468" s="13" t="s">
        <v>185</v>
      </c>
      <c r="E468" s="13" t="s">
        <v>184</v>
      </c>
      <c r="F468" s="1" t="str">
        <f>VLOOKUP(B:B,MasterData!$A$1:$L$76,2,FALSE)</f>
        <v>Drum Set</v>
      </c>
      <c r="G468" s="1" t="str">
        <f>VLOOKUP(B:B,MasterData!$A$1:$L$76,3,FALSE)</f>
        <v>Musical Instruments</v>
      </c>
      <c r="H468" s="4">
        <f>VLOOKUP(B:B,MasterData!$A$1:$L$76,4,FALSE)</f>
        <v>499.99</v>
      </c>
      <c r="I468" s="4">
        <f>VLOOKUP(B:B,MasterData!$A$1:$L$76,5,FALSE)</f>
        <v>599.98800000000006</v>
      </c>
      <c r="J468" s="4">
        <f t="shared" si="51"/>
        <v>99.998000000000047</v>
      </c>
      <c r="K468" s="10">
        <v>0</v>
      </c>
      <c r="L468" s="6">
        <f t="shared" si="52"/>
        <v>3999.92</v>
      </c>
      <c r="M468" s="6">
        <f t="shared" si="50"/>
        <v>4799.9040000000005</v>
      </c>
      <c r="N468" s="1">
        <f t="shared" si="53"/>
        <v>31</v>
      </c>
      <c r="O468" s="1" t="str">
        <f t="shared" si="54"/>
        <v>Oct</v>
      </c>
      <c r="P468" s="1">
        <f t="shared" si="55"/>
        <v>2022</v>
      </c>
    </row>
    <row r="469" spans="1:16" x14ac:dyDescent="0.2">
      <c r="A469" s="8">
        <v>44872</v>
      </c>
      <c r="B469" s="1" t="s">
        <v>46</v>
      </c>
      <c r="C469" s="1">
        <v>13</v>
      </c>
      <c r="D469" s="13" t="s">
        <v>184</v>
      </c>
      <c r="E469" s="13" t="s">
        <v>186</v>
      </c>
      <c r="F469" s="1" t="str">
        <f>VLOOKUP(B:B,MasterData!$A$1:$L$76,2,FALSE)</f>
        <v>Drum Set</v>
      </c>
      <c r="G469" s="1" t="str">
        <f>VLOOKUP(B:B,MasterData!$A$1:$L$76,3,FALSE)</f>
        <v>Musical Instruments</v>
      </c>
      <c r="H469" s="4">
        <f>VLOOKUP(B:B,MasterData!$A$1:$L$76,4,FALSE)</f>
        <v>499.99</v>
      </c>
      <c r="I469" s="4">
        <f>VLOOKUP(B:B,MasterData!$A$1:$L$76,5,FALSE)</f>
        <v>599.98800000000006</v>
      </c>
      <c r="J469" s="4">
        <f t="shared" si="51"/>
        <v>99.998000000000047</v>
      </c>
      <c r="K469" s="10">
        <v>0</v>
      </c>
      <c r="L469" s="6">
        <f t="shared" si="52"/>
        <v>6499.87</v>
      </c>
      <c r="M469" s="6">
        <f t="shared" si="50"/>
        <v>7799.844000000001</v>
      </c>
      <c r="N469" s="1">
        <f t="shared" si="53"/>
        <v>7</v>
      </c>
      <c r="O469" s="1" t="str">
        <f t="shared" si="54"/>
        <v>Nov</v>
      </c>
      <c r="P469" s="1">
        <f t="shared" si="55"/>
        <v>2022</v>
      </c>
    </row>
    <row r="470" spans="1:16" x14ac:dyDescent="0.2">
      <c r="A470" s="8">
        <v>44925</v>
      </c>
      <c r="B470" s="1" t="s">
        <v>46</v>
      </c>
      <c r="C470" s="1">
        <v>14</v>
      </c>
      <c r="D470" s="13" t="s">
        <v>185</v>
      </c>
      <c r="E470" s="13" t="s">
        <v>184</v>
      </c>
      <c r="F470" s="1" t="str">
        <f>VLOOKUP(B:B,MasterData!$A$1:$L$76,2,FALSE)</f>
        <v>Drum Set</v>
      </c>
      <c r="G470" s="1" t="str">
        <f>VLOOKUP(B:B,MasterData!$A$1:$L$76,3,FALSE)</f>
        <v>Musical Instruments</v>
      </c>
      <c r="H470" s="4">
        <f>VLOOKUP(B:B,MasterData!$A$1:$L$76,4,FALSE)</f>
        <v>499.99</v>
      </c>
      <c r="I470" s="4">
        <f>VLOOKUP(B:B,MasterData!$A$1:$L$76,5,FALSE)</f>
        <v>599.98800000000006</v>
      </c>
      <c r="J470" s="4">
        <f t="shared" si="51"/>
        <v>99.998000000000047</v>
      </c>
      <c r="K470" s="10">
        <v>0</v>
      </c>
      <c r="L470" s="6">
        <f t="shared" si="52"/>
        <v>6999.8600000000006</v>
      </c>
      <c r="M470" s="6">
        <f t="shared" si="50"/>
        <v>8399.8320000000003</v>
      </c>
      <c r="N470" s="1">
        <f t="shared" si="53"/>
        <v>30</v>
      </c>
      <c r="O470" s="1" t="str">
        <f t="shared" si="54"/>
        <v>Dec</v>
      </c>
      <c r="P470" s="1">
        <f t="shared" si="55"/>
        <v>2022</v>
      </c>
    </row>
    <row r="471" spans="1:16" x14ac:dyDescent="0.2">
      <c r="A471" s="8">
        <v>44232</v>
      </c>
      <c r="B471" s="1" t="s">
        <v>47</v>
      </c>
      <c r="C471" s="1">
        <v>1</v>
      </c>
      <c r="D471" s="13" t="s">
        <v>185</v>
      </c>
      <c r="E471" s="13" t="s">
        <v>186</v>
      </c>
      <c r="F471" s="1" t="str">
        <f>VLOOKUP(B:B,MasterData!$A$1:$L$76,2,FALSE)</f>
        <v>Cooking Utensils</v>
      </c>
      <c r="G471" s="1" t="str">
        <f>VLOOKUP(B:B,MasterData!$A$1:$L$76,3,FALSE)</f>
        <v>Kitchen &amp; Dining</v>
      </c>
      <c r="H471" s="4">
        <f>VLOOKUP(B:B,MasterData!$A$1:$L$76,4,FALSE)</f>
        <v>14.99</v>
      </c>
      <c r="I471" s="4">
        <f>VLOOKUP(B:B,MasterData!$A$1:$L$76,5,FALSE)</f>
        <v>17.988</v>
      </c>
      <c r="J471" s="4">
        <f t="shared" si="51"/>
        <v>2.9979999999999993</v>
      </c>
      <c r="K471" s="10">
        <v>0</v>
      </c>
      <c r="L471" s="6">
        <f t="shared" si="52"/>
        <v>14.99</v>
      </c>
      <c r="M471" s="6">
        <f t="shared" si="50"/>
        <v>17.988</v>
      </c>
      <c r="N471" s="1">
        <f t="shared" si="53"/>
        <v>5</v>
      </c>
      <c r="O471" s="1" t="str">
        <f t="shared" si="54"/>
        <v>Feb</v>
      </c>
      <c r="P471" s="1">
        <f t="shared" si="55"/>
        <v>2021</v>
      </c>
    </row>
    <row r="472" spans="1:16" x14ac:dyDescent="0.2">
      <c r="A472" s="8">
        <v>44233</v>
      </c>
      <c r="B472" s="1" t="s">
        <v>47</v>
      </c>
      <c r="C472" s="1">
        <v>1</v>
      </c>
      <c r="D472" s="13" t="s">
        <v>185</v>
      </c>
      <c r="E472" s="13" t="s">
        <v>186</v>
      </c>
      <c r="F472" s="1" t="str">
        <f>VLOOKUP(B:B,MasterData!$A$1:$L$76,2,FALSE)</f>
        <v>Cooking Utensils</v>
      </c>
      <c r="G472" s="1" t="str">
        <f>VLOOKUP(B:B,MasterData!$A$1:$L$76,3,FALSE)</f>
        <v>Kitchen &amp; Dining</v>
      </c>
      <c r="H472" s="4">
        <f>VLOOKUP(B:B,MasterData!$A$1:$L$76,4,FALSE)</f>
        <v>14.99</v>
      </c>
      <c r="I472" s="4">
        <f>VLOOKUP(B:B,MasterData!$A$1:$L$76,5,FALSE)</f>
        <v>17.988</v>
      </c>
      <c r="J472" s="4">
        <f t="shared" si="51"/>
        <v>2.9979999999999993</v>
      </c>
      <c r="K472" s="10">
        <v>0</v>
      </c>
      <c r="L472" s="6">
        <f t="shared" si="52"/>
        <v>14.99</v>
      </c>
      <c r="M472" s="6">
        <f t="shared" si="50"/>
        <v>17.988</v>
      </c>
      <c r="N472" s="1">
        <f t="shared" si="53"/>
        <v>6</v>
      </c>
      <c r="O472" s="1" t="str">
        <f t="shared" si="54"/>
        <v>Feb</v>
      </c>
      <c r="P472" s="1">
        <f t="shared" si="55"/>
        <v>2021</v>
      </c>
    </row>
    <row r="473" spans="1:16" x14ac:dyDescent="0.2">
      <c r="A473" s="8">
        <v>44398</v>
      </c>
      <c r="B473" s="1" t="s">
        <v>47</v>
      </c>
      <c r="C473" s="1">
        <v>15</v>
      </c>
      <c r="D473" s="13" t="s">
        <v>185</v>
      </c>
      <c r="E473" s="13" t="s">
        <v>184</v>
      </c>
      <c r="F473" s="1" t="str">
        <f>VLOOKUP(B:B,MasterData!$A$1:$L$76,2,FALSE)</f>
        <v>Cooking Utensils</v>
      </c>
      <c r="G473" s="1" t="str">
        <f>VLOOKUP(B:B,MasterData!$A$1:$L$76,3,FALSE)</f>
        <v>Kitchen &amp; Dining</v>
      </c>
      <c r="H473" s="4">
        <f>VLOOKUP(B:B,MasterData!$A$1:$L$76,4,FALSE)</f>
        <v>14.99</v>
      </c>
      <c r="I473" s="4">
        <f>VLOOKUP(B:B,MasterData!$A$1:$L$76,5,FALSE)</f>
        <v>17.988</v>
      </c>
      <c r="J473" s="4">
        <f t="shared" si="51"/>
        <v>2.9979999999999993</v>
      </c>
      <c r="K473" s="10">
        <v>0</v>
      </c>
      <c r="L473" s="6">
        <f t="shared" si="52"/>
        <v>224.85</v>
      </c>
      <c r="M473" s="6">
        <f t="shared" si="50"/>
        <v>269.82</v>
      </c>
      <c r="N473" s="1">
        <f t="shared" si="53"/>
        <v>21</v>
      </c>
      <c r="O473" s="1" t="str">
        <f t="shared" si="54"/>
        <v>Jul</v>
      </c>
      <c r="P473" s="1">
        <f t="shared" si="55"/>
        <v>2021</v>
      </c>
    </row>
    <row r="474" spans="1:16" x14ac:dyDescent="0.2">
      <c r="A474" s="8">
        <v>44565</v>
      </c>
      <c r="B474" s="1" t="s">
        <v>47</v>
      </c>
      <c r="C474" s="1">
        <v>8</v>
      </c>
      <c r="D474" s="13" t="s">
        <v>185</v>
      </c>
      <c r="E474" s="13" t="s">
        <v>184</v>
      </c>
      <c r="F474" s="1" t="str">
        <f>VLOOKUP(B:B,MasterData!$A$1:$L$76,2,FALSE)</f>
        <v>Cooking Utensils</v>
      </c>
      <c r="G474" s="1" t="str">
        <f>VLOOKUP(B:B,MasterData!$A$1:$L$76,3,FALSE)</f>
        <v>Kitchen &amp; Dining</v>
      </c>
      <c r="H474" s="4">
        <f>VLOOKUP(B:B,MasterData!$A$1:$L$76,4,FALSE)</f>
        <v>14.99</v>
      </c>
      <c r="I474" s="4">
        <f>VLOOKUP(B:B,MasterData!$A$1:$L$76,5,FALSE)</f>
        <v>17.988</v>
      </c>
      <c r="J474" s="4">
        <f t="shared" si="51"/>
        <v>2.9979999999999993</v>
      </c>
      <c r="K474" s="10">
        <v>0</v>
      </c>
      <c r="L474" s="6">
        <f t="shared" si="52"/>
        <v>119.92</v>
      </c>
      <c r="M474" s="6">
        <f t="shared" si="50"/>
        <v>143.904</v>
      </c>
      <c r="N474" s="1">
        <f t="shared" si="53"/>
        <v>4</v>
      </c>
      <c r="O474" s="1" t="str">
        <f t="shared" si="54"/>
        <v>Jan</v>
      </c>
      <c r="P474" s="1">
        <f t="shared" si="55"/>
        <v>2022</v>
      </c>
    </row>
    <row r="475" spans="1:16" x14ac:dyDescent="0.2">
      <c r="A475" s="8">
        <v>44745</v>
      </c>
      <c r="B475" s="1" t="s">
        <v>47</v>
      </c>
      <c r="C475" s="1">
        <v>15</v>
      </c>
      <c r="D475" s="13" t="s">
        <v>185</v>
      </c>
      <c r="E475" s="13" t="s">
        <v>186</v>
      </c>
      <c r="F475" s="1" t="str">
        <f>VLOOKUP(B:B,MasterData!$A$1:$L$76,2,FALSE)</f>
        <v>Cooking Utensils</v>
      </c>
      <c r="G475" s="1" t="str">
        <f>VLOOKUP(B:B,MasterData!$A$1:$L$76,3,FALSE)</f>
        <v>Kitchen &amp; Dining</v>
      </c>
      <c r="H475" s="4">
        <f>VLOOKUP(B:B,MasterData!$A$1:$L$76,4,FALSE)</f>
        <v>14.99</v>
      </c>
      <c r="I475" s="4">
        <f>VLOOKUP(B:B,MasterData!$A$1:$L$76,5,FALSE)</f>
        <v>17.988</v>
      </c>
      <c r="J475" s="4">
        <f t="shared" si="51"/>
        <v>2.9979999999999993</v>
      </c>
      <c r="K475" s="10">
        <v>0</v>
      </c>
      <c r="L475" s="6">
        <f t="shared" si="52"/>
        <v>224.85</v>
      </c>
      <c r="M475" s="6">
        <f t="shared" si="50"/>
        <v>269.82</v>
      </c>
      <c r="N475" s="1">
        <f t="shared" si="53"/>
        <v>3</v>
      </c>
      <c r="O475" s="1" t="str">
        <f t="shared" si="54"/>
        <v>Jul</v>
      </c>
      <c r="P475" s="1">
        <f t="shared" si="55"/>
        <v>2022</v>
      </c>
    </row>
    <row r="476" spans="1:16" x14ac:dyDescent="0.2">
      <c r="A476" s="8">
        <v>44803</v>
      </c>
      <c r="B476" s="1" t="s">
        <v>47</v>
      </c>
      <c r="C476" s="1">
        <v>5</v>
      </c>
      <c r="D476" s="13" t="s">
        <v>185</v>
      </c>
      <c r="E476" s="13" t="s">
        <v>186</v>
      </c>
      <c r="F476" s="1" t="str">
        <f>VLOOKUP(B:B,MasterData!$A$1:$L$76,2,FALSE)</f>
        <v>Cooking Utensils</v>
      </c>
      <c r="G476" s="1" t="str">
        <f>VLOOKUP(B:B,MasterData!$A$1:$L$76,3,FALSE)</f>
        <v>Kitchen &amp; Dining</v>
      </c>
      <c r="H476" s="4">
        <f>VLOOKUP(B:B,MasterData!$A$1:$L$76,4,FALSE)</f>
        <v>14.99</v>
      </c>
      <c r="I476" s="4">
        <f>VLOOKUP(B:B,MasterData!$A$1:$L$76,5,FALSE)</f>
        <v>17.988</v>
      </c>
      <c r="J476" s="4">
        <f t="shared" si="51"/>
        <v>2.9979999999999993</v>
      </c>
      <c r="K476" s="10">
        <v>0</v>
      </c>
      <c r="L476" s="6">
        <f t="shared" si="52"/>
        <v>74.95</v>
      </c>
      <c r="M476" s="6">
        <f t="shared" si="50"/>
        <v>89.94</v>
      </c>
      <c r="N476" s="1">
        <f t="shared" si="53"/>
        <v>30</v>
      </c>
      <c r="O476" s="1" t="str">
        <f t="shared" si="54"/>
        <v>Aug</v>
      </c>
      <c r="P476" s="1">
        <f t="shared" si="55"/>
        <v>2022</v>
      </c>
    </row>
    <row r="477" spans="1:16" x14ac:dyDescent="0.2">
      <c r="A477" s="8">
        <v>44827</v>
      </c>
      <c r="B477" s="1" t="s">
        <v>47</v>
      </c>
      <c r="C477" s="1">
        <v>12</v>
      </c>
      <c r="D477" s="13" t="s">
        <v>185</v>
      </c>
      <c r="E477" s="13" t="s">
        <v>184</v>
      </c>
      <c r="F477" s="1" t="str">
        <f>VLOOKUP(B:B,MasterData!$A$1:$L$76,2,FALSE)</f>
        <v>Cooking Utensils</v>
      </c>
      <c r="G477" s="1" t="str">
        <f>VLOOKUP(B:B,MasterData!$A$1:$L$76,3,FALSE)</f>
        <v>Kitchen &amp; Dining</v>
      </c>
      <c r="H477" s="4">
        <f>VLOOKUP(B:B,MasterData!$A$1:$L$76,4,FALSE)</f>
        <v>14.99</v>
      </c>
      <c r="I477" s="4">
        <f>VLOOKUP(B:B,MasterData!$A$1:$L$76,5,FALSE)</f>
        <v>17.988</v>
      </c>
      <c r="J477" s="4">
        <f t="shared" si="51"/>
        <v>2.9979999999999993</v>
      </c>
      <c r="K477" s="10">
        <v>0</v>
      </c>
      <c r="L477" s="6">
        <f t="shared" si="52"/>
        <v>179.88</v>
      </c>
      <c r="M477" s="6">
        <f t="shared" si="50"/>
        <v>215.85599999999999</v>
      </c>
      <c r="N477" s="1">
        <f t="shared" si="53"/>
        <v>23</v>
      </c>
      <c r="O477" s="1" t="str">
        <f t="shared" si="54"/>
        <v>Sep</v>
      </c>
      <c r="P477" s="1">
        <f t="shared" si="55"/>
        <v>2022</v>
      </c>
    </row>
    <row r="478" spans="1:16" x14ac:dyDescent="0.2">
      <c r="A478" s="8">
        <v>44871</v>
      </c>
      <c r="B478" s="1" t="s">
        <v>47</v>
      </c>
      <c r="C478" s="1">
        <v>13</v>
      </c>
      <c r="D478" s="13" t="s">
        <v>184</v>
      </c>
      <c r="E478" s="13" t="s">
        <v>184</v>
      </c>
      <c r="F478" s="1" t="str">
        <f>VLOOKUP(B:B,MasterData!$A$1:$L$76,2,FALSE)</f>
        <v>Cooking Utensils</v>
      </c>
      <c r="G478" s="1" t="str">
        <f>VLOOKUP(B:B,MasterData!$A$1:$L$76,3,FALSE)</f>
        <v>Kitchen &amp; Dining</v>
      </c>
      <c r="H478" s="4">
        <f>VLOOKUP(B:B,MasterData!$A$1:$L$76,4,FALSE)</f>
        <v>14.99</v>
      </c>
      <c r="I478" s="4">
        <f>VLOOKUP(B:B,MasterData!$A$1:$L$76,5,FALSE)</f>
        <v>17.988</v>
      </c>
      <c r="J478" s="4">
        <f t="shared" si="51"/>
        <v>2.9979999999999993</v>
      </c>
      <c r="K478" s="10">
        <v>0</v>
      </c>
      <c r="L478" s="6">
        <f t="shared" si="52"/>
        <v>194.87</v>
      </c>
      <c r="M478" s="6">
        <f t="shared" si="50"/>
        <v>233.84399999999999</v>
      </c>
      <c r="N478" s="1">
        <f t="shared" si="53"/>
        <v>6</v>
      </c>
      <c r="O478" s="1" t="str">
        <f t="shared" si="54"/>
        <v>Nov</v>
      </c>
      <c r="P478" s="1">
        <f t="shared" si="55"/>
        <v>2022</v>
      </c>
    </row>
    <row r="479" spans="1:16" x14ac:dyDescent="0.2">
      <c r="A479" s="8">
        <v>44214</v>
      </c>
      <c r="B479" s="1" t="s">
        <v>48</v>
      </c>
      <c r="C479" s="1">
        <v>3</v>
      </c>
      <c r="D479" s="13" t="s">
        <v>184</v>
      </c>
      <c r="E479" s="13" t="s">
        <v>186</v>
      </c>
      <c r="F479" s="1" t="str">
        <f>VLOOKUP(B:B,MasterData!$A$1:$L$76,2,FALSE)</f>
        <v>Power Drill</v>
      </c>
      <c r="G479" s="1" t="str">
        <f>VLOOKUP(B:B,MasterData!$A$1:$L$76,3,FALSE)</f>
        <v>Tools &amp; Home Improvement</v>
      </c>
      <c r="H479" s="4">
        <f>VLOOKUP(B:B,MasterData!$A$1:$L$76,4,FALSE)</f>
        <v>89.99</v>
      </c>
      <c r="I479" s="4">
        <f>VLOOKUP(B:B,MasterData!$A$1:$L$76,5,FALSE)</f>
        <v>107.988</v>
      </c>
      <c r="J479" s="4">
        <f t="shared" si="51"/>
        <v>17.998000000000005</v>
      </c>
      <c r="K479" s="10">
        <v>0</v>
      </c>
      <c r="L479" s="6">
        <f t="shared" si="52"/>
        <v>269.96999999999997</v>
      </c>
      <c r="M479" s="6">
        <f t="shared" si="50"/>
        <v>323.964</v>
      </c>
      <c r="N479" s="1">
        <f t="shared" si="53"/>
        <v>18</v>
      </c>
      <c r="O479" s="1" t="str">
        <f t="shared" si="54"/>
        <v>Jan</v>
      </c>
      <c r="P479" s="1">
        <f t="shared" si="55"/>
        <v>2021</v>
      </c>
    </row>
    <row r="480" spans="1:16" x14ac:dyDescent="0.2">
      <c r="A480" s="8">
        <v>44264</v>
      </c>
      <c r="B480" s="1" t="s">
        <v>48</v>
      </c>
      <c r="C480" s="1">
        <v>6</v>
      </c>
      <c r="D480" s="13" t="s">
        <v>183</v>
      </c>
      <c r="E480" s="13" t="s">
        <v>184</v>
      </c>
      <c r="F480" s="1" t="str">
        <f>VLOOKUP(B:B,MasterData!$A$1:$L$76,2,FALSE)</f>
        <v>Power Drill</v>
      </c>
      <c r="G480" s="1" t="str">
        <f>VLOOKUP(B:B,MasterData!$A$1:$L$76,3,FALSE)</f>
        <v>Tools &amp; Home Improvement</v>
      </c>
      <c r="H480" s="4">
        <f>VLOOKUP(B:B,MasterData!$A$1:$L$76,4,FALSE)</f>
        <v>89.99</v>
      </c>
      <c r="I480" s="4">
        <f>VLOOKUP(B:B,MasterData!$A$1:$L$76,5,FALSE)</f>
        <v>107.988</v>
      </c>
      <c r="J480" s="4">
        <f t="shared" si="51"/>
        <v>17.998000000000005</v>
      </c>
      <c r="K480" s="10">
        <v>0</v>
      </c>
      <c r="L480" s="6">
        <f t="shared" si="52"/>
        <v>539.93999999999994</v>
      </c>
      <c r="M480" s="6">
        <f t="shared" si="50"/>
        <v>647.928</v>
      </c>
      <c r="N480" s="1">
        <f t="shared" si="53"/>
        <v>9</v>
      </c>
      <c r="O480" s="1" t="str">
        <f t="shared" si="54"/>
        <v>Mar</v>
      </c>
      <c r="P480" s="1">
        <f t="shared" si="55"/>
        <v>2021</v>
      </c>
    </row>
    <row r="481" spans="1:16" x14ac:dyDescent="0.2">
      <c r="A481" s="8">
        <v>44409</v>
      </c>
      <c r="B481" s="1" t="s">
        <v>48</v>
      </c>
      <c r="C481" s="1">
        <v>11</v>
      </c>
      <c r="D481" s="13" t="s">
        <v>185</v>
      </c>
      <c r="E481" s="13" t="s">
        <v>186</v>
      </c>
      <c r="F481" s="1" t="str">
        <f>VLOOKUP(B:B,MasterData!$A$1:$L$76,2,FALSE)</f>
        <v>Power Drill</v>
      </c>
      <c r="G481" s="1" t="str">
        <f>VLOOKUP(B:B,MasterData!$A$1:$L$76,3,FALSE)</f>
        <v>Tools &amp; Home Improvement</v>
      </c>
      <c r="H481" s="4">
        <f>VLOOKUP(B:B,MasterData!$A$1:$L$76,4,FALSE)</f>
        <v>89.99</v>
      </c>
      <c r="I481" s="4">
        <f>VLOOKUP(B:B,MasterData!$A$1:$L$76,5,FALSE)</f>
        <v>107.988</v>
      </c>
      <c r="J481" s="4">
        <f t="shared" si="51"/>
        <v>17.998000000000005</v>
      </c>
      <c r="K481" s="10">
        <v>0</v>
      </c>
      <c r="L481" s="6">
        <f t="shared" si="52"/>
        <v>989.89</v>
      </c>
      <c r="M481" s="6">
        <f t="shared" si="50"/>
        <v>1187.8679999999999</v>
      </c>
      <c r="N481" s="1">
        <f t="shared" si="53"/>
        <v>1</v>
      </c>
      <c r="O481" s="1" t="str">
        <f t="shared" si="54"/>
        <v>Aug</v>
      </c>
      <c r="P481" s="1">
        <f t="shared" si="55"/>
        <v>2021</v>
      </c>
    </row>
    <row r="482" spans="1:16" x14ac:dyDescent="0.2">
      <c r="A482" s="8">
        <v>44418</v>
      </c>
      <c r="B482" s="1" t="s">
        <v>48</v>
      </c>
      <c r="C482" s="1">
        <v>6</v>
      </c>
      <c r="D482" s="13" t="s">
        <v>185</v>
      </c>
      <c r="E482" s="13" t="s">
        <v>186</v>
      </c>
      <c r="F482" s="1" t="str">
        <f>VLOOKUP(B:B,MasterData!$A$1:$L$76,2,FALSE)</f>
        <v>Power Drill</v>
      </c>
      <c r="G482" s="1" t="str">
        <f>VLOOKUP(B:B,MasterData!$A$1:$L$76,3,FALSE)</f>
        <v>Tools &amp; Home Improvement</v>
      </c>
      <c r="H482" s="4">
        <f>VLOOKUP(B:B,MasterData!$A$1:$L$76,4,FALSE)</f>
        <v>89.99</v>
      </c>
      <c r="I482" s="4">
        <f>VLOOKUP(B:B,MasterData!$A$1:$L$76,5,FALSE)</f>
        <v>107.988</v>
      </c>
      <c r="J482" s="4">
        <f t="shared" si="51"/>
        <v>17.998000000000005</v>
      </c>
      <c r="K482" s="10">
        <v>0</v>
      </c>
      <c r="L482" s="6">
        <f t="shared" si="52"/>
        <v>539.93999999999994</v>
      </c>
      <c r="M482" s="6">
        <f t="shared" si="50"/>
        <v>647.928</v>
      </c>
      <c r="N482" s="1">
        <f t="shared" si="53"/>
        <v>10</v>
      </c>
      <c r="O482" s="1" t="str">
        <f t="shared" si="54"/>
        <v>Aug</v>
      </c>
      <c r="P482" s="1">
        <f t="shared" si="55"/>
        <v>2021</v>
      </c>
    </row>
    <row r="483" spans="1:16" x14ac:dyDescent="0.2">
      <c r="A483" s="8">
        <v>44449</v>
      </c>
      <c r="B483" s="1" t="s">
        <v>48</v>
      </c>
      <c r="C483" s="1">
        <v>6</v>
      </c>
      <c r="D483" s="13" t="s">
        <v>185</v>
      </c>
      <c r="E483" s="13" t="s">
        <v>184</v>
      </c>
      <c r="F483" s="1" t="str">
        <f>VLOOKUP(B:B,MasterData!$A$1:$L$76,2,FALSE)</f>
        <v>Power Drill</v>
      </c>
      <c r="G483" s="1" t="str">
        <f>VLOOKUP(B:B,MasterData!$A$1:$L$76,3,FALSE)</f>
        <v>Tools &amp; Home Improvement</v>
      </c>
      <c r="H483" s="4">
        <f>VLOOKUP(B:B,MasterData!$A$1:$L$76,4,FALSE)</f>
        <v>89.99</v>
      </c>
      <c r="I483" s="4">
        <f>VLOOKUP(B:B,MasterData!$A$1:$L$76,5,FALSE)</f>
        <v>107.988</v>
      </c>
      <c r="J483" s="4">
        <f t="shared" si="51"/>
        <v>17.998000000000005</v>
      </c>
      <c r="K483" s="10">
        <v>0</v>
      </c>
      <c r="L483" s="6">
        <f t="shared" si="52"/>
        <v>539.93999999999994</v>
      </c>
      <c r="M483" s="6">
        <f t="shared" si="50"/>
        <v>647.928</v>
      </c>
      <c r="N483" s="1">
        <f t="shared" si="53"/>
        <v>10</v>
      </c>
      <c r="O483" s="1" t="str">
        <f t="shared" si="54"/>
        <v>Sep</v>
      </c>
      <c r="P483" s="1">
        <f t="shared" si="55"/>
        <v>2021</v>
      </c>
    </row>
    <row r="484" spans="1:16" x14ac:dyDescent="0.2">
      <c r="A484" s="8">
        <v>44495</v>
      </c>
      <c r="B484" s="1" t="s">
        <v>48</v>
      </c>
      <c r="C484" s="1">
        <v>6</v>
      </c>
      <c r="D484" s="13" t="s">
        <v>183</v>
      </c>
      <c r="E484" s="13" t="s">
        <v>186</v>
      </c>
      <c r="F484" s="1" t="str">
        <f>VLOOKUP(B:B,MasterData!$A$1:$L$76,2,FALSE)</f>
        <v>Power Drill</v>
      </c>
      <c r="G484" s="1" t="str">
        <f>VLOOKUP(B:B,MasterData!$A$1:$L$76,3,FALSE)</f>
        <v>Tools &amp; Home Improvement</v>
      </c>
      <c r="H484" s="4">
        <f>VLOOKUP(B:B,MasterData!$A$1:$L$76,4,FALSE)</f>
        <v>89.99</v>
      </c>
      <c r="I484" s="4">
        <f>VLOOKUP(B:B,MasterData!$A$1:$L$76,5,FALSE)</f>
        <v>107.988</v>
      </c>
      <c r="J484" s="4">
        <f t="shared" si="51"/>
        <v>17.998000000000005</v>
      </c>
      <c r="K484" s="10">
        <v>0</v>
      </c>
      <c r="L484" s="6">
        <f t="shared" si="52"/>
        <v>539.93999999999994</v>
      </c>
      <c r="M484" s="6">
        <f t="shared" si="50"/>
        <v>647.928</v>
      </c>
      <c r="N484" s="1">
        <f t="shared" si="53"/>
        <v>26</v>
      </c>
      <c r="O484" s="1" t="str">
        <f t="shared" si="54"/>
        <v>Oct</v>
      </c>
      <c r="P484" s="1">
        <f t="shared" si="55"/>
        <v>2021</v>
      </c>
    </row>
    <row r="485" spans="1:16" x14ac:dyDescent="0.2">
      <c r="A485" s="8">
        <v>44544</v>
      </c>
      <c r="B485" s="1" t="s">
        <v>48</v>
      </c>
      <c r="C485" s="1">
        <v>4</v>
      </c>
      <c r="D485" s="13" t="s">
        <v>185</v>
      </c>
      <c r="E485" s="13" t="s">
        <v>184</v>
      </c>
      <c r="F485" s="1" t="str">
        <f>VLOOKUP(B:B,MasterData!$A$1:$L$76,2,FALSE)</f>
        <v>Power Drill</v>
      </c>
      <c r="G485" s="1" t="str">
        <f>VLOOKUP(B:B,MasterData!$A$1:$L$76,3,FALSE)</f>
        <v>Tools &amp; Home Improvement</v>
      </c>
      <c r="H485" s="4">
        <f>VLOOKUP(B:B,MasterData!$A$1:$L$76,4,FALSE)</f>
        <v>89.99</v>
      </c>
      <c r="I485" s="4">
        <f>VLOOKUP(B:B,MasterData!$A$1:$L$76,5,FALSE)</f>
        <v>107.988</v>
      </c>
      <c r="J485" s="4">
        <f t="shared" si="51"/>
        <v>17.998000000000005</v>
      </c>
      <c r="K485" s="10">
        <v>0</v>
      </c>
      <c r="L485" s="6">
        <f t="shared" si="52"/>
        <v>359.96</v>
      </c>
      <c r="M485" s="6">
        <f t="shared" si="50"/>
        <v>431.952</v>
      </c>
      <c r="N485" s="1">
        <f t="shared" si="53"/>
        <v>14</v>
      </c>
      <c r="O485" s="1" t="str">
        <f t="shared" si="54"/>
        <v>Dec</v>
      </c>
      <c r="P485" s="1">
        <f t="shared" si="55"/>
        <v>2021</v>
      </c>
    </row>
    <row r="486" spans="1:16" x14ac:dyDescent="0.2">
      <c r="A486" s="8">
        <v>44629</v>
      </c>
      <c r="B486" s="1" t="s">
        <v>48</v>
      </c>
      <c r="C486" s="1">
        <v>3</v>
      </c>
      <c r="D486" s="13" t="s">
        <v>185</v>
      </c>
      <c r="E486" s="13" t="s">
        <v>184</v>
      </c>
      <c r="F486" s="1" t="str">
        <f>VLOOKUP(B:B,MasterData!$A$1:$L$76,2,FALSE)</f>
        <v>Power Drill</v>
      </c>
      <c r="G486" s="1" t="str">
        <f>VLOOKUP(B:B,MasterData!$A$1:$L$76,3,FALSE)</f>
        <v>Tools &amp; Home Improvement</v>
      </c>
      <c r="H486" s="4">
        <f>VLOOKUP(B:B,MasterData!$A$1:$L$76,4,FALSE)</f>
        <v>89.99</v>
      </c>
      <c r="I486" s="4">
        <f>VLOOKUP(B:B,MasterData!$A$1:$L$76,5,FALSE)</f>
        <v>107.988</v>
      </c>
      <c r="J486" s="4">
        <f t="shared" si="51"/>
        <v>17.998000000000005</v>
      </c>
      <c r="K486" s="10">
        <v>0</v>
      </c>
      <c r="L486" s="6">
        <f t="shared" si="52"/>
        <v>269.96999999999997</v>
      </c>
      <c r="M486" s="6">
        <f t="shared" si="50"/>
        <v>323.964</v>
      </c>
      <c r="N486" s="1">
        <f t="shared" si="53"/>
        <v>9</v>
      </c>
      <c r="O486" s="1" t="str">
        <f t="shared" si="54"/>
        <v>Mar</v>
      </c>
      <c r="P486" s="1">
        <f t="shared" si="55"/>
        <v>2022</v>
      </c>
    </row>
    <row r="487" spans="1:16" x14ac:dyDescent="0.2">
      <c r="A487" s="8">
        <v>44675</v>
      </c>
      <c r="B487" s="1" t="s">
        <v>48</v>
      </c>
      <c r="C487" s="1">
        <v>4</v>
      </c>
      <c r="D487" s="13" t="s">
        <v>185</v>
      </c>
      <c r="E487" s="13" t="s">
        <v>184</v>
      </c>
      <c r="F487" s="1" t="str">
        <f>VLOOKUP(B:B,MasterData!$A$1:$L$76,2,FALSE)</f>
        <v>Power Drill</v>
      </c>
      <c r="G487" s="1" t="str">
        <f>VLOOKUP(B:B,MasterData!$A$1:$L$76,3,FALSE)</f>
        <v>Tools &amp; Home Improvement</v>
      </c>
      <c r="H487" s="4">
        <f>VLOOKUP(B:B,MasterData!$A$1:$L$76,4,FALSE)</f>
        <v>89.99</v>
      </c>
      <c r="I487" s="4">
        <f>VLOOKUP(B:B,MasterData!$A$1:$L$76,5,FALSE)</f>
        <v>107.988</v>
      </c>
      <c r="J487" s="4">
        <f t="shared" si="51"/>
        <v>17.998000000000005</v>
      </c>
      <c r="K487" s="10">
        <v>0</v>
      </c>
      <c r="L487" s="6">
        <f t="shared" si="52"/>
        <v>359.96</v>
      </c>
      <c r="M487" s="6">
        <f t="shared" si="50"/>
        <v>431.952</v>
      </c>
      <c r="N487" s="1">
        <f t="shared" si="53"/>
        <v>24</v>
      </c>
      <c r="O487" s="1" t="str">
        <f t="shared" si="54"/>
        <v>Apr</v>
      </c>
      <c r="P487" s="1">
        <f t="shared" si="55"/>
        <v>2022</v>
      </c>
    </row>
    <row r="488" spans="1:16" x14ac:dyDescent="0.2">
      <c r="A488" s="8">
        <v>44703</v>
      </c>
      <c r="B488" s="1" t="s">
        <v>48</v>
      </c>
      <c r="C488" s="1">
        <v>12</v>
      </c>
      <c r="D488" s="13" t="s">
        <v>185</v>
      </c>
      <c r="E488" s="13" t="s">
        <v>184</v>
      </c>
      <c r="F488" s="1" t="str">
        <f>VLOOKUP(B:B,MasterData!$A$1:$L$76,2,FALSE)</f>
        <v>Power Drill</v>
      </c>
      <c r="G488" s="1" t="str">
        <f>VLOOKUP(B:B,MasterData!$A$1:$L$76,3,FALSE)</f>
        <v>Tools &amp; Home Improvement</v>
      </c>
      <c r="H488" s="4">
        <f>VLOOKUP(B:B,MasterData!$A$1:$L$76,4,FALSE)</f>
        <v>89.99</v>
      </c>
      <c r="I488" s="4">
        <f>VLOOKUP(B:B,MasterData!$A$1:$L$76,5,FALSE)</f>
        <v>107.988</v>
      </c>
      <c r="J488" s="4">
        <f t="shared" si="51"/>
        <v>17.998000000000005</v>
      </c>
      <c r="K488" s="10">
        <v>0</v>
      </c>
      <c r="L488" s="6">
        <f t="shared" si="52"/>
        <v>1079.8799999999999</v>
      </c>
      <c r="M488" s="6">
        <f t="shared" si="50"/>
        <v>1295.856</v>
      </c>
      <c r="N488" s="1">
        <f t="shared" si="53"/>
        <v>22</v>
      </c>
      <c r="O488" s="1" t="str">
        <f t="shared" si="54"/>
        <v>May</v>
      </c>
      <c r="P488" s="1">
        <f t="shared" si="55"/>
        <v>2022</v>
      </c>
    </row>
    <row r="489" spans="1:16" x14ac:dyDescent="0.2">
      <c r="A489" s="8">
        <v>44711</v>
      </c>
      <c r="B489" s="1" t="s">
        <v>48</v>
      </c>
      <c r="C489" s="1">
        <v>4</v>
      </c>
      <c r="D489" s="13" t="s">
        <v>183</v>
      </c>
      <c r="E489" s="13" t="s">
        <v>186</v>
      </c>
      <c r="F489" s="1" t="str">
        <f>VLOOKUP(B:B,MasterData!$A$1:$L$76,2,FALSE)</f>
        <v>Power Drill</v>
      </c>
      <c r="G489" s="1" t="str">
        <f>VLOOKUP(B:B,MasterData!$A$1:$L$76,3,FALSE)</f>
        <v>Tools &amp; Home Improvement</v>
      </c>
      <c r="H489" s="4">
        <f>VLOOKUP(B:B,MasterData!$A$1:$L$76,4,FALSE)</f>
        <v>89.99</v>
      </c>
      <c r="I489" s="4">
        <f>VLOOKUP(B:B,MasterData!$A$1:$L$76,5,FALSE)</f>
        <v>107.988</v>
      </c>
      <c r="J489" s="4">
        <f t="shared" si="51"/>
        <v>17.998000000000005</v>
      </c>
      <c r="K489" s="10">
        <v>0</v>
      </c>
      <c r="L489" s="6">
        <f t="shared" si="52"/>
        <v>359.96</v>
      </c>
      <c r="M489" s="6">
        <f t="shared" si="50"/>
        <v>431.952</v>
      </c>
      <c r="N489" s="1">
        <f t="shared" si="53"/>
        <v>30</v>
      </c>
      <c r="O489" s="1" t="str">
        <f t="shared" si="54"/>
        <v>May</v>
      </c>
      <c r="P489" s="1">
        <f t="shared" si="55"/>
        <v>2022</v>
      </c>
    </row>
    <row r="490" spans="1:16" x14ac:dyDescent="0.2">
      <c r="A490" s="8">
        <v>44767</v>
      </c>
      <c r="B490" s="1" t="s">
        <v>48</v>
      </c>
      <c r="C490" s="1">
        <v>12</v>
      </c>
      <c r="D490" s="13" t="s">
        <v>185</v>
      </c>
      <c r="E490" s="13" t="s">
        <v>186</v>
      </c>
      <c r="F490" s="1" t="str">
        <f>VLOOKUP(B:B,MasterData!$A$1:$L$76,2,FALSE)</f>
        <v>Power Drill</v>
      </c>
      <c r="G490" s="1" t="str">
        <f>VLOOKUP(B:B,MasterData!$A$1:$L$76,3,FALSE)</f>
        <v>Tools &amp; Home Improvement</v>
      </c>
      <c r="H490" s="4">
        <f>VLOOKUP(B:B,MasterData!$A$1:$L$76,4,FALSE)</f>
        <v>89.99</v>
      </c>
      <c r="I490" s="4">
        <f>VLOOKUP(B:B,MasterData!$A$1:$L$76,5,FALSE)</f>
        <v>107.988</v>
      </c>
      <c r="J490" s="4">
        <f t="shared" si="51"/>
        <v>17.998000000000005</v>
      </c>
      <c r="K490" s="10">
        <v>0</v>
      </c>
      <c r="L490" s="6">
        <f t="shared" si="52"/>
        <v>1079.8799999999999</v>
      </c>
      <c r="M490" s="6">
        <f t="shared" si="50"/>
        <v>1295.856</v>
      </c>
      <c r="N490" s="1">
        <f t="shared" si="53"/>
        <v>25</v>
      </c>
      <c r="O490" s="1" t="str">
        <f t="shared" si="54"/>
        <v>Jul</v>
      </c>
      <c r="P490" s="1">
        <f t="shared" si="55"/>
        <v>2022</v>
      </c>
    </row>
    <row r="491" spans="1:16" x14ac:dyDescent="0.2">
      <c r="A491" s="8">
        <v>44796</v>
      </c>
      <c r="B491" s="1" t="s">
        <v>48</v>
      </c>
      <c r="C491" s="1">
        <v>14</v>
      </c>
      <c r="D491" s="13" t="s">
        <v>185</v>
      </c>
      <c r="E491" s="13" t="s">
        <v>186</v>
      </c>
      <c r="F491" s="1" t="str">
        <f>VLOOKUP(B:B,MasterData!$A$1:$L$76,2,FALSE)</f>
        <v>Power Drill</v>
      </c>
      <c r="G491" s="1" t="str">
        <f>VLOOKUP(B:B,MasterData!$A$1:$L$76,3,FALSE)</f>
        <v>Tools &amp; Home Improvement</v>
      </c>
      <c r="H491" s="4">
        <f>VLOOKUP(B:B,MasterData!$A$1:$L$76,4,FALSE)</f>
        <v>89.99</v>
      </c>
      <c r="I491" s="4">
        <f>VLOOKUP(B:B,MasterData!$A$1:$L$76,5,FALSE)</f>
        <v>107.988</v>
      </c>
      <c r="J491" s="4">
        <f t="shared" si="51"/>
        <v>17.998000000000005</v>
      </c>
      <c r="K491" s="10">
        <v>0</v>
      </c>
      <c r="L491" s="6">
        <f t="shared" si="52"/>
        <v>1259.8599999999999</v>
      </c>
      <c r="M491" s="6">
        <f t="shared" si="50"/>
        <v>1511.8319999999999</v>
      </c>
      <c r="N491" s="1">
        <f t="shared" si="53"/>
        <v>23</v>
      </c>
      <c r="O491" s="1" t="str">
        <f t="shared" si="54"/>
        <v>Aug</v>
      </c>
      <c r="P491" s="1">
        <f t="shared" si="55"/>
        <v>2022</v>
      </c>
    </row>
    <row r="492" spans="1:16" x14ac:dyDescent="0.2">
      <c r="A492" s="8">
        <v>44831</v>
      </c>
      <c r="B492" s="1" t="s">
        <v>48</v>
      </c>
      <c r="C492" s="1">
        <v>3</v>
      </c>
      <c r="D492" s="13" t="s">
        <v>183</v>
      </c>
      <c r="E492" s="13" t="s">
        <v>186</v>
      </c>
      <c r="F492" s="1" t="str">
        <f>VLOOKUP(B:B,MasterData!$A$1:$L$76,2,FALSE)</f>
        <v>Power Drill</v>
      </c>
      <c r="G492" s="1" t="str">
        <f>VLOOKUP(B:B,MasterData!$A$1:$L$76,3,FALSE)</f>
        <v>Tools &amp; Home Improvement</v>
      </c>
      <c r="H492" s="4">
        <f>VLOOKUP(B:B,MasterData!$A$1:$L$76,4,FALSE)</f>
        <v>89.99</v>
      </c>
      <c r="I492" s="4">
        <f>VLOOKUP(B:B,MasterData!$A$1:$L$76,5,FALSE)</f>
        <v>107.988</v>
      </c>
      <c r="J492" s="4">
        <f t="shared" si="51"/>
        <v>17.998000000000005</v>
      </c>
      <c r="K492" s="10">
        <v>0</v>
      </c>
      <c r="L492" s="6">
        <f t="shared" si="52"/>
        <v>269.96999999999997</v>
      </c>
      <c r="M492" s="6">
        <f t="shared" si="50"/>
        <v>323.964</v>
      </c>
      <c r="N492" s="1">
        <f t="shared" si="53"/>
        <v>27</v>
      </c>
      <c r="O492" s="1" t="str">
        <f t="shared" si="54"/>
        <v>Sep</v>
      </c>
      <c r="P492" s="1">
        <f t="shared" si="55"/>
        <v>2022</v>
      </c>
    </row>
    <row r="493" spans="1:16" x14ac:dyDescent="0.2">
      <c r="A493" s="8">
        <v>44845</v>
      </c>
      <c r="B493" s="1" t="s">
        <v>48</v>
      </c>
      <c r="C493" s="1">
        <v>10</v>
      </c>
      <c r="D493" s="13" t="s">
        <v>185</v>
      </c>
      <c r="E493" s="13" t="s">
        <v>184</v>
      </c>
      <c r="F493" s="1" t="str">
        <f>VLOOKUP(B:B,MasterData!$A$1:$L$76,2,FALSE)</f>
        <v>Power Drill</v>
      </c>
      <c r="G493" s="1" t="str">
        <f>VLOOKUP(B:B,MasterData!$A$1:$L$76,3,FALSE)</f>
        <v>Tools &amp; Home Improvement</v>
      </c>
      <c r="H493" s="4">
        <f>VLOOKUP(B:B,MasterData!$A$1:$L$76,4,FALSE)</f>
        <v>89.99</v>
      </c>
      <c r="I493" s="4">
        <f>VLOOKUP(B:B,MasterData!$A$1:$L$76,5,FALSE)</f>
        <v>107.988</v>
      </c>
      <c r="J493" s="4">
        <f t="shared" si="51"/>
        <v>17.998000000000005</v>
      </c>
      <c r="K493" s="10">
        <v>0</v>
      </c>
      <c r="L493" s="6">
        <f t="shared" si="52"/>
        <v>899.9</v>
      </c>
      <c r="M493" s="6">
        <f t="shared" si="50"/>
        <v>1079.8800000000001</v>
      </c>
      <c r="N493" s="1">
        <f t="shared" si="53"/>
        <v>11</v>
      </c>
      <c r="O493" s="1" t="str">
        <f t="shared" si="54"/>
        <v>Oct</v>
      </c>
      <c r="P493" s="1">
        <f t="shared" si="55"/>
        <v>2022</v>
      </c>
    </row>
    <row r="494" spans="1:16" x14ac:dyDescent="0.2">
      <c r="A494" s="8">
        <v>44849</v>
      </c>
      <c r="B494" s="1" t="s">
        <v>48</v>
      </c>
      <c r="C494" s="1">
        <v>10</v>
      </c>
      <c r="D494" s="13" t="s">
        <v>185</v>
      </c>
      <c r="E494" s="13" t="s">
        <v>186</v>
      </c>
      <c r="F494" s="1" t="str">
        <f>VLOOKUP(B:B,MasterData!$A$1:$L$76,2,FALSE)</f>
        <v>Power Drill</v>
      </c>
      <c r="G494" s="1" t="str">
        <f>VLOOKUP(B:B,MasterData!$A$1:$L$76,3,FALSE)</f>
        <v>Tools &amp; Home Improvement</v>
      </c>
      <c r="H494" s="4">
        <f>VLOOKUP(B:B,MasterData!$A$1:$L$76,4,FALSE)</f>
        <v>89.99</v>
      </c>
      <c r="I494" s="4">
        <f>VLOOKUP(B:B,MasterData!$A$1:$L$76,5,FALSE)</f>
        <v>107.988</v>
      </c>
      <c r="J494" s="4">
        <f t="shared" si="51"/>
        <v>17.998000000000005</v>
      </c>
      <c r="K494" s="10">
        <v>0</v>
      </c>
      <c r="L494" s="6">
        <f t="shared" si="52"/>
        <v>899.9</v>
      </c>
      <c r="M494" s="6">
        <f t="shared" si="50"/>
        <v>1079.8800000000001</v>
      </c>
      <c r="N494" s="1">
        <f t="shared" si="53"/>
        <v>15</v>
      </c>
      <c r="O494" s="1" t="str">
        <f t="shared" si="54"/>
        <v>Oct</v>
      </c>
      <c r="P494" s="1">
        <f t="shared" si="55"/>
        <v>2022</v>
      </c>
    </row>
    <row r="495" spans="1:16" x14ac:dyDescent="0.2">
      <c r="A495" s="8">
        <v>44902</v>
      </c>
      <c r="B495" s="1" t="s">
        <v>48</v>
      </c>
      <c r="C495" s="1">
        <v>12</v>
      </c>
      <c r="D495" s="13" t="s">
        <v>185</v>
      </c>
      <c r="E495" s="13" t="s">
        <v>186</v>
      </c>
      <c r="F495" s="1" t="str">
        <f>VLOOKUP(B:B,MasterData!$A$1:$L$76,2,FALSE)</f>
        <v>Power Drill</v>
      </c>
      <c r="G495" s="1" t="str">
        <f>VLOOKUP(B:B,MasterData!$A$1:$L$76,3,FALSE)</f>
        <v>Tools &amp; Home Improvement</v>
      </c>
      <c r="H495" s="4">
        <f>VLOOKUP(B:B,MasterData!$A$1:$L$76,4,FALSE)</f>
        <v>89.99</v>
      </c>
      <c r="I495" s="4">
        <f>VLOOKUP(B:B,MasterData!$A$1:$L$76,5,FALSE)</f>
        <v>107.988</v>
      </c>
      <c r="J495" s="4">
        <f t="shared" si="51"/>
        <v>17.998000000000005</v>
      </c>
      <c r="K495" s="10">
        <v>0</v>
      </c>
      <c r="L495" s="6">
        <f t="shared" si="52"/>
        <v>1079.8799999999999</v>
      </c>
      <c r="M495" s="6">
        <f t="shared" si="50"/>
        <v>1295.856</v>
      </c>
      <c r="N495" s="1">
        <f t="shared" si="53"/>
        <v>7</v>
      </c>
      <c r="O495" s="1" t="str">
        <f t="shared" si="54"/>
        <v>Dec</v>
      </c>
      <c r="P495" s="1">
        <f t="shared" si="55"/>
        <v>2022</v>
      </c>
    </row>
    <row r="496" spans="1:16" x14ac:dyDescent="0.2">
      <c r="A496" s="8">
        <v>44914</v>
      </c>
      <c r="B496" s="1" t="s">
        <v>48</v>
      </c>
      <c r="C496" s="1">
        <v>14</v>
      </c>
      <c r="D496" s="13" t="s">
        <v>185</v>
      </c>
      <c r="E496" s="13" t="s">
        <v>186</v>
      </c>
      <c r="F496" s="1" t="str">
        <f>VLOOKUP(B:B,MasterData!$A$1:$L$76,2,FALSE)</f>
        <v>Power Drill</v>
      </c>
      <c r="G496" s="1" t="str">
        <f>VLOOKUP(B:B,MasterData!$A$1:$L$76,3,FALSE)</f>
        <v>Tools &amp; Home Improvement</v>
      </c>
      <c r="H496" s="4">
        <f>VLOOKUP(B:B,MasterData!$A$1:$L$76,4,FALSE)</f>
        <v>89.99</v>
      </c>
      <c r="I496" s="4">
        <f>VLOOKUP(B:B,MasterData!$A$1:$L$76,5,FALSE)</f>
        <v>107.988</v>
      </c>
      <c r="J496" s="4">
        <f t="shared" si="51"/>
        <v>17.998000000000005</v>
      </c>
      <c r="K496" s="10">
        <v>0</v>
      </c>
      <c r="L496" s="6">
        <f t="shared" si="52"/>
        <v>1259.8599999999999</v>
      </c>
      <c r="M496" s="6">
        <f t="shared" si="50"/>
        <v>1511.8319999999999</v>
      </c>
      <c r="N496" s="1">
        <f t="shared" si="53"/>
        <v>19</v>
      </c>
      <c r="O496" s="1" t="str">
        <f t="shared" si="54"/>
        <v>Dec</v>
      </c>
      <c r="P496" s="1">
        <f t="shared" si="55"/>
        <v>2022</v>
      </c>
    </row>
    <row r="497" spans="1:16" x14ac:dyDescent="0.2">
      <c r="A497" s="8">
        <v>44310</v>
      </c>
      <c r="B497" s="1" t="s">
        <v>49</v>
      </c>
      <c r="C497" s="1">
        <v>2</v>
      </c>
      <c r="D497" s="13" t="s">
        <v>184</v>
      </c>
      <c r="E497" s="13" t="s">
        <v>184</v>
      </c>
      <c r="F497" s="1" t="str">
        <f>VLOOKUP(B:B,MasterData!$A$1:$L$76,2,FALSE)</f>
        <v>Garden Hose</v>
      </c>
      <c r="G497" s="1" t="str">
        <f>VLOOKUP(B:B,MasterData!$A$1:$L$76,3,FALSE)</f>
        <v>Outdoor Living</v>
      </c>
      <c r="H497" s="4">
        <f>VLOOKUP(B:B,MasterData!$A$1:$L$76,4,FALSE)</f>
        <v>24.99</v>
      </c>
      <c r="I497" s="4">
        <f>VLOOKUP(B:B,MasterData!$A$1:$L$76,5,FALSE)</f>
        <v>29.988</v>
      </c>
      <c r="J497" s="4">
        <f t="shared" si="51"/>
        <v>4.9980000000000011</v>
      </c>
      <c r="K497" s="10">
        <v>0</v>
      </c>
      <c r="L497" s="6">
        <f t="shared" si="52"/>
        <v>49.98</v>
      </c>
      <c r="M497" s="6">
        <f t="shared" si="50"/>
        <v>59.975999999999999</v>
      </c>
      <c r="N497" s="1">
        <f t="shared" si="53"/>
        <v>24</v>
      </c>
      <c r="O497" s="1" t="str">
        <f t="shared" si="54"/>
        <v>Apr</v>
      </c>
      <c r="P497" s="1">
        <f t="shared" si="55"/>
        <v>2021</v>
      </c>
    </row>
    <row r="498" spans="1:16" x14ac:dyDescent="0.2">
      <c r="A498" s="8">
        <v>44302</v>
      </c>
      <c r="B498" s="1" t="s">
        <v>50</v>
      </c>
      <c r="C498" s="1">
        <v>15</v>
      </c>
      <c r="D498" s="13" t="s">
        <v>185</v>
      </c>
      <c r="E498" s="13" t="s">
        <v>186</v>
      </c>
      <c r="F498" s="1" t="str">
        <f>VLOOKUP(B:B,MasterData!$A$1:$L$76,2,FALSE)</f>
        <v>Suitcase</v>
      </c>
      <c r="G498" s="1" t="str">
        <f>VLOOKUP(B:B,MasterData!$A$1:$L$76,3,FALSE)</f>
        <v>Travel &amp; Luggage</v>
      </c>
      <c r="H498" s="4">
        <f>VLOOKUP(B:B,MasterData!$A$1:$L$76,4,FALSE)</f>
        <v>79.989999999999995</v>
      </c>
      <c r="I498" s="4">
        <f>VLOOKUP(B:B,MasterData!$A$1:$L$76,5,FALSE)</f>
        <v>95.988</v>
      </c>
      <c r="J498" s="4">
        <f t="shared" si="51"/>
        <v>15.998000000000005</v>
      </c>
      <c r="K498" s="10">
        <v>0</v>
      </c>
      <c r="L498" s="6">
        <f t="shared" si="52"/>
        <v>1199.8499999999999</v>
      </c>
      <c r="M498" s="6">
        <f t="shared" si="50"/>
        <v>1439.82</v>
      </c>
      <c r="N498" s="1">
        <f t="shared" si="53"/>
        <v>16</v>
      </c>
      <c r="O498" s="1" t="str">
        <f t="shared" si="54"/>
        <v>Apr</v>
      </c>
      <c r="P498" s="1">
        <f t="shared" si="55"/>
        <v>2021</v>
      </c>
    </row>
    <row r="499" spans="1:16" x14ac:dyDescent="0.2">
      <c r="A499" s="8">
        <v>44309</v>
      </c>
      <c r="B499" s="1" t="s">
        <v>51</v>
      </c>
      <c r="C499" s="1">
        <v>6</v>
      </c>
      <c r="D499" s="13" t="s">
        <v>185</v>
      </c>
      <c r="E499" s="13" t="s">
        <v>184</v>
      </c>
      <c r="F499" s="1" t="str">
        <f>VLOOKUP(B:B,MasterData!$A$1:$L$76,2,FALSE)</f>
        <v>Power Bank</v>
      </c>
      <c r="G499" s="1" t="str">
        <f>VLOOKUP(B:B,MasterData!$A$1:$L$76,3,FALSE)</f>
        <v>Electronics</v>
      </c>
      <c r="H499" s="4">
        <f>VLOOKUP(B:B,MasterData!$A$1:$L$76,4,FALSE)</f>
        <v>29.99</v>
      </c>
      <c r="I499" s="4">
        <f>VLOOKUP(B:B,MasterData!$A$1:$L$76,5,FALSE)</f>
        <v>35.988</v>
      </c>
      <c r="J499" s="4">
        <f t="shared" si="51"/>
        <v>5.9980000000000011</v>
      </c>
      <c r="K499" s="10">
        <v>0</v>
      </c>
      <c r="L499" s="6">
        <f t="shared" si="52"/>
        <v>179.94</v>
      </c>
      <c r="M499" s="6">
        <f t="shared" si="50"/>
        <v>215.928</v>
      </c>
      <c r="N499" s="1">
        <f t="shared" si="53"/>
        <v>23</v>
      </c>
      <c r="O499" s="1" t="str">
        <f t="shared" si="54"/>
        <v>Apr</v>
      </c>
      <c r="P499" s="1">
        <f t="shared" si="55"/>
        <v>2021</v>
      </c>
    </row>
    <row r="500" spans="1:16" x14ac:dyDescent="0.2">
      <c r="A500" s="8">
        <v>44298</v>
      </c>
      <c r="B500" s="1" t="s">
        <v>52</v>
      </c>
      <c r="C500" s="1">
        <v>13</v>
      </c>
      <c r="D500" s="13" t="s">
        <v>185</v>
      </c>
      <c r="E500" s="13" t="s">
        <v>186</v>
      </c>
      <c r="F500" s="1" t="str">
        <f>VLOOKUP(B:B,MasterData!$A$1:$L$76,2,FALSE)</f>
        <v>Wristwatch</v>
      </c>
      <c r="G500" s="1" t="str">
        <f>VLOOKUP(B:B,MasterData!$A$1:$L$76,3,FALSE)</f>
        <v>Fashion</v>
      </c>
      <c r="H500" s="4">
        <f>VLOOKUP(B:B,MasterData!$A$1:$L$76,4,FALSE)</f>
        <v>99.99</v>
      </c>
      <c r="I500" s="4">
        <f>VLOOKUP(B:B,MasterData!$A$1:$L$76,5,FALSE)</f>
        <v>119.988</v>
      </c>
      <c r="J500" s="4">
        <f t="shared" si="51"/>
        <v>19.998000000000005</v>
      </c>
      <c r="K500" s="10">
        <v>0</v>
      </c>
      <c r="L500" s="6">
        <f t="shared" si="52"/>
        <v>1299.8699999999999</v>
      </c>
      <c r="M500" s="6">
        <f t="shared" si="50"/>
        <v>1559.8440000000001</v>
      </c>
      <c r="N500" s="1">
        <f t="shared" si="53"/>
        <v>12</v>
      </c>
      <c r="O500" s="1" t="str">
        <f t="shared" si="54"/>
        <v>Apr</v>
      </c>
      <c r="P500" s="1">
        <f t="shared" si="55"/>
        <v>2021</v>
      </c>
    </row>
    <row r="501" spans="1:16" x14ac:dyDescent="0.2">
      <c r="A501" s="8">
        <v>44304</v>
      </c>
      <c r="B501" s="1" t="s">
        <v>53</v>
      </c>
      <c r="C501" s="1">
        <v>9</v>
      </c>
      <c r="D501" s="13" t="s">
        <v>183</v>
      </c>
      <c r="E501" s="13" t="s">
        <v>184</v>
      </c>
      <c r="F501" s="1" t="str">
        <f>VLOOKUP(B:B,MasterData!$A$1:$L$76,2,FALSE)</f>
        <v>Sneakers</v>
      </c>
      <c r="G501" s="1" t="str">
        <f>VLOOKUP(B:B,MasterData!$A$1:$L$76,3,FALSE)</f>
        <v>Fashion</v>
      </c>
      <c r="H501" s="4">
        <f>VLOOKUP(B:B,MasterData!$A$1:$L$76,4,FALSE)</f>
        <v>69.989999999999995</v>
      </c>
      <c r="I501" s="4">
        <f>VLOOKUP(B:B,MasterData!$A$1:$L$76,5,FALSE)</f>
        <v>83.988</v>
      </c>
      <c r="J501" s="4">
        <f t="shared" si="51"/>
        <v>13.998000000000005</v>
      </c>
      <c r="K501" s="10">
        <v>0</v>
      </c>
      <c r="L501" s="6">
        <f t="shared" si="52"/>
        <v>629.91</v>
      </c>
      <c r="M501" s="6">
        <f t="shared" si="50"/>
        <v>755.89200000000005</v>
      </c>
      <c r="N501" s="1">
        <f t="shared" si="53"/>
        <v>18</v>
      </c>
      <c r="O501" s="1" t="str">
        <f t="shared" si="54"/>
        <v>Apr</v>
      </c>
      <c r="P501" s="1">
        <f t="shared" si="55"/>
        <v>2021</v>
      </c>
    </row>
    <row r="502" spans="1:16" x14ac:dyDescent="0.2">
      <c r="A502" s="8">
        <v>44298</v>
      </c>
      <c r="B502" s="1" t="s">
        <v>54</v>
      </c>
      <c r="C502" s="1">
        <v>9</v>
      </c>
      <c r="D502" s="13" t="s">
        <v>185</v>
      </c>
      <c r="E502" s="13" t="s">
        <v>184</v>
      </c>
      <c r="F502" s="1" t="str">
        <f>VLOOKUP(B:B,MasterData!$A$1:$L$76,2,FALSE)</f>
        <v>Sleeping Bag</v>
      </c>
      <c r="G502" s="1" t="str">
        <f>VLOOKUP(B:B,MasterData!$A$1:$L$76,3,FALSE)</f>
        <v>Outdoor Living</v>
      </c>
      <c r="H502" s="4">
        <f>VLOOKUP(B:B,MasterData!$A$1:$L$76,4,FALSE)</f>
        <v>39.99</v>
      </c>
      <c r="I502" s="4">
        <f>VLOOKUP(B:B,MasterData!$A$1:$L$76,5,FALSE)</f>
        <v>47.988</v>
      </c>
      <c r="J502" s="4">
        <f t="shared" si="51"/>
        <v>7.9979999999999976</v>
      </c>
      <c r="K502" s="10">
        <v>0</v>
      </c>
      <c r="L502" s="6">
        <f t="shared" si="52"/>
        <v>359.91</v>
      </c>
      <c r="M502" s="6">
        <f t="shared" si="50"/>
        <v>431.892</v>
      </c>
      <c r="N502" s="1">
        <f t="shared" si="53"/>
        <v>12</v>
      </c>
      <c r="O502" s="1" t="str">
        <f t="shared" si="54"/>
        <v>Apr</v>
      </c>
      <c r="P502" s="1">
        <f t="shared" si="55"/>
        <v>2021</v>
      </c>
    </row>
    <row r="503" spans="1:16" x14ac:dyDescent="0.2">
      <c r="A503" s="8">
        <v>44298</v>
      </c>
      <c r="B503" s="1" t="s">
        <v>150</v>
      </c>
      <c r="C503" s="1">
        <v>3</v>
      </c>
      <c r="D503" s="13" t="s">
        <v>185</v>
      </c>
      <c r="E503" s="13" t="s">
        <v>186</v>
      </c>
      <c r="F503" s="1" t="str">
        <f>VLOOKUP(B:B,MasterData!$A$1:$L$76,2,FALSE)</f>
        <v>Wireless Earbuds</v>
      </c>
      <c r="G503" s="1" t="str">
        <f>VLOOKUP(B:B,MasterData!$A$1:$L$76,3,FALSE)</f>
        <v>Electronics</v>
      </c>
      <c r="H503" s="4">
        <f>VLOOKUP(B:B,MasterData!$A$1:$L$76,4,FALSE)</f>
        <v>69.989999999999995</v>
      </c>
      <c r="I503" s="4">
        <f>VLOOKUP(B:B,MasterData!$A$1:$L$76,5,FALSE)</f>
        <v>83.988</v>
      </c>
      <c r="J503" s="4">
        <f t="shared" si="51"/>
        <v>13.998000000000005</v>
      </c>
      <c r="K503" s="10">
        <v>0</v>
      </c>
      <c r="L503" s="6">
        <f t="shared" si="52"/>
        <v>209.96999999999997</v>
      </c>
      <c r="M503" s="6">
        <f t="shared" si="50"/>
        <v>251.964</v>
      </c>
      <c r="N503" s="1">
        <f t="shared" si="53"/>
        <v>12</v>
      </c>
      <c r="O503" s="1" t="str">
        <f t="shared" si="54"/>
        <v>Apr</v>
      </c>
      <c r="P503" s="1">
        <f t="shared" si="55"/>
        <v>2021</v>
      </c>
    </row>
    <row r="504" spans="1:16" x14ac:dyDescent="0.2">
      <c r="A504" s="8">
        <v>44285</v>
      </c>
      <c r="B504" s="1" t="s">
        <v>151</v>
      </c>
      <c r="C504" s="1">
        <v>1</v>
      </c>
      <c r="D504" s="13" t="s">
        <v>184</v>
      </c>
      <c r="E504" s="13" t="s">
        <v>186</v>
      </c>
      <c r="F504" s="1" t="str">
        <f>VLOOKUP(B:B,MasterData!$A$1:$L$76,2,FALSE)</f>
        <v>Cordless Vacuum Cleaner</v>
      </c>
      <c r="G504" s="1" t="str">
        <f>VLOOKUP(B:B,MasterData!$A$1:$L$76,3,FALSE)</f>
        <v>Home Appliances</v>
      </c>
      <c r="H504" s="4">
        <f>VLOOKUP(B:B,MasterData!$A$1:$L$76,4,FALSE)</f>
        <v>149.99</v>
      </c>
      <c r="I504" s="4">
        <f>VLOOKUP(B:B,MasterData!$A$1:$L$76,5,FALSE)</f>
        <v>179.988</v>
      </c>
      <c r="J504" s="4">
        <f t="shared" si="51"/>
        <v>29.99799999999999</v>
      </c>
      <c r="K504" s="10">
        <v>0</v>
      </c>
      <c r="L504" s="6">
        <f t="shared" si="52"/>
        <v>149.99</v>
      </c>
      <c r="M504" s="6">
        <f t="shared" si="50"/>
        <v>179.988</v>
      </c>
      <c r="N504" s="1">
        <f t="shared" si="53"/>
        <v>30</v>
      </c>
      <c r="O504" s="1" t="str">
        <f t="shared" si="54"/>
        <v>Mar</v>
      </c>
      <c r="P504" s="1">
        <f t="shared" si="55"/>
        <v>2021</v>
      </c>
    </row>
    <row r="505" spans="1:16" x14ac:dyDescent="0.2">
      <c r="A505" s="8">
        <v>44295</v>
      </c>
      <c r="B505" s="1" t="s">
        <v>152</v>
      </c>
      <c r="C505" s="1">
        <v>3</v>
      </c>
      <c r="D505" s="13" t="s">
        <v>184</v>
      </c>
      <c r="E505" s="13" t="s">
        <v>184</v>
      </c>
      <c r="F505" s="1" t="str">
        <f>VLOOKUP(B:B,MasterData!$A$1:$L$76,2,FALSE)</f>
        <v>Electric Kettle</v>
      </c>
      <c r="G505" s="1" t="str">
        <f>VLOOKUP(B:B,MasterData!$A$1:$L$76,3,FALSE)</f>
        <v>Kitchen &amp; Dining</v>
      </c>
      <c r="H505" s="4">
        <f>VLOOKUP(B:B,MasterData!$A$1:$L$76,4,FALSE)</f>
        <v>29.99</v>
      </c>
      <c r="I505" s="4">
        <f>VLOOKUP(B:B,MasterData!$A$1:$L$76,5,FALSE)</f>
        <v>35.988</v>
      </c>
      <c r="J505" s="4">
        <f t="shared" si="51"/>
        <v>5.9980000000000011</v>
      </c>
      <c r="K505" s="10">
        <v>0</v>
      </c>
      <c r="L505" s="6">
        <f t="shared" si="52"/>
        <v>89.97</v>
      </c>
      <c r="M505" s="6">
        <f t="shared" si="50"/>
        <v>107.964</v>
      </c>
      <c r="N505" s="1">
        <f t="shared" si="53"/>
        <v>9</v>
      </c>
      <c r="O505" s="1" t="str">
        <f t="shared" si="54"/>
        <v>Apr</v>
      </c>
      <c r="P505" s="1">
        <f t="shared" si="55"/>
        <v>2021</v>
      </c>
    </row>
    <row r="506" spans="1:16" x14ac:dyDescent="0.2">
      <c r="A506" s="8">
        <v>44282</v>
      </c>
      <c r="B506" s="1" t="s">
        <v>153</v>
      </c>
      <c r="C506" s="1">
        <v>3</v>
      </c>
      <c r="D506" s="13" t="s">
        <v>185</v>
      </c>
      <c r="E506" s="13" t="s">
        <v>184</v>
      </c>
      <c r="F506" s="1" t="str">
        <f>VLOOKUP(B:B,MasterData!$A$1:$L$76,2,FALSE)</f>
        <v>Mountain Bike</v>
      </c>
      <c r="G506" s="1" t="str">
        <f>VLOOKUP(B:B,MasterData!$A$1:$L$76,3,FALSE)</f>
        <v>Sports &amp; Outdoors</v>
      </c>
      <c r="H506" s="4">
        <f>VLOOKUP(B:B,MasterData!$A$1:$L$76,4,FALSE)</f>
        <v>499.99</v>
      </c>
      <c r="I506" s="4">
        <f>VLOOKUP(B:B,MasterData!$A$1:$L$76,5,FALSE)</f>
        <v>599.98800000000006</v>
      </c>
      <c r="J506" s="4">
        <f t="shared" si="51"/>
        <v>99.998000000000047</v>
      </c>
      <c r="K506" s="10">
        <v>0</v>
      </c>
      <c r="L506" s="6">
        <f t="shared" si="52"/>
        <v>1499.97</v>
      </c>
      <c r="M506" s="6">
        <f t="shared" si="50"/>
        <v>1799.9640000000002</v>
      </c>
      <c r="N506" s="1">
        <f t="shared" si="53"/>
        <v>27</v>
      </c>
      <c r="O506" s="1" t="str">
        <f t="shared" si="54"/>
        <v>Mar</v>
      </c>
      <c r="P506" s="1">
        <f t="shared" si="55"/>
        <v>2021</v>
      </c>
    </row>
    <row r="507" spans="1:16" x14ac:dyDescent="0.2">
      <c r="A507" s="8">
        <v>44291</v>
      </c>
      <c r="B507" s="1" t="s">
        <v>154</v>
      </c>
      <c r="C507" s="1">
        <v>15</v>
      </c>
      <c r="D507" s="13" t="s">
        <v>184</v>
      </c>
      <c r="E507" s="13" t="s">
        <v>184</v>
      </c>
      <c r="F507" s="1" t="str">
        <f>VLOOKUP(B:B,MasterData!$A$1:$L$76,2,FALSE)</f>
        <v>Smartwatch</v>
      </c>
      <c r="G507" s="1" t="str">
        <f>VLOOKUP(B:B,MasterData!$A$1:$L$76,3,FALSE)</f>
        <v>Electronics</v>
      </c>
      <c r="H507" s="4">
        <f>VLOOKUP(B:B,MasterData!$A$1:$L$76,4,FALSE)</f>
        <v>129.99</v>
      </c>
      <c r="I507" s="4">
        <f>VLOOKUP(B:B,MasterData!$A$1:$L$76,5,FALSE)</f>
        <v>155.988</v>
      </c>
      <c r="J507" s="4">
        <f t="shared" si="51"/>
        <v>25.99799999999999</v>
      </c>
      <c r="K507" s="10">
        <v>0</v>
      </c>
      <c r="L507" s="6">
        <f t="shared" si="52"/>
        <v>1949.8500000000001</v>
      </c>
      <c r="M507" s="6">
        <f t="shared" si="50"/>
        <v>2339.8200000000002</v>
      </c>
      <c r="N507" s="1">
        <f t="shared" si="53"/>
        <v>5</v>
      </c>
      <c r="O507" s="1" t="str">
        <f t="shared" si="54"/>
        <v>Apr</v>
      </c>
      <c r="P507" s="1">
        <f t="shared" si="55"/>
        <v>2021</v>
      </c>
    </row>
    <row r="508" spans="1:16" x14ac:dyDescent="0.2">
      <c r="A508" s="8">
        <v>44281</v>
      </c>
      <c r="B508" s="1" t="s">
        <v>155</v>
      </c>
      <c r="C508" s="1">
        <v>9</v>
      </c>
      <c r="D508" s="13" t="s">
        <v>185</v>
      </c>
      <c r="E508" s="13" t="s">
        <v>184</v>
      </c>
      <c r="F508" s="1" t="str">
        <f>VLOOKUP(B:B,MasterData!$A$1:$L$76,2,FALSE)</f>
        <v>Hair Dryer</v>
      </c>
      <c r="G508" s="1" t="str">
        <f>VLOOKUP(B:B,MasterData!$A$1:$L$76,3,FALSE)</f>
        <v>Beauty &amp; Personal Care</v>
      </c>
      <c r="H508" s="4">
        <f>VLOOKUP(B:B,MasterData!$A$1:$L$76,4,FALSE)</f>
        <v>39.99</v>
      </c>
      <c r="I508" s="4">
        <f>VLOOKUP(B:B,MasterData!$A$1:$L$76,5,FALSE)</f>
        <v>47.988</v>
      </c>
      <c r="J508" s="4">
        <f t="shared" si="51"/>
        <v>7.9979999999999976</v>
      </c>
      <c r="K508" s="10">
        <v>0</v>
      </c>
      <c r="L508" s="6">
        <f t="shared" si="52"/>
        <v>359.91</v>
      </c>
      <c r="M508" s="6">
        <f t="shared" si="50"/>
        <v>431.892</v>
      </c>
      <c r="N508" s="1">
        <f t="shared" si="53"/>
        <v>26</v>
      </c>
      <c r="O508" s="1" t="str">
        <f t="shared" si="54"/>
        <v>Mar</v>
      </c>
      <c r="P508" s="1">
        <f t="shared" si="55"/>
        <v>2021</v>
      </c>
    </row>
    <row r="509" spans="1:16" x14ac:dyDescent="0.2">
      <c r="A509" s="8">
        <v>44281</v>
      </c>
      <c r="B509" s="1" t="s">
        <v>156</v>
      </c>
      <c r="C509" s="1">
        <v>4</v>
      </c>
      <c r="D509" s="13" t="s">
        <v>185</v>
      </c>
      <c r="E509" s="13" t="s">
        <v>186</v>
      </c>
      <c r="F509" s="1" t="str">
        <f>VLOOKUP(B:B,MasterData!$A$1:$L$76,2,FALSE)</f>
        <v>Portable Grill</v>
      </c>
      <c r="G509" s="1" t="str">
        <f>VLOOKUP(B:B,MasterData!$A$1:$L$76,3,FALSE)</f>
        <v>Outdoor Living</v>
      </c>
      <c r="H509" s="4">
        <f>VLOOKUP(B:B,MasterData!$A$1:$L$76,4,FALSE)</f>
        <v>79.989999999999995</v>
      </c>
      <c r="I509" s="4">
        <f>VLOOKUP(B:B,MasterData!$A$1:$L$76,5,FALSE)</f>
        <v>95.988</v>
      </c>
      <c r="J509" s="4">
        <f t="shared" si="51"/>
        <v>15.998000000000005</v>
      </c>
      <c r="K509" s="10">
        <v>0</v>
      </c>
      <c r="L509" s="6">
        <f t="shared" si="52"/>
        <v>319.95999999999998</v>
      </c>
      <c r="M509" s="6">
        <f t="shared" si="50"/>
        <v>383.952</v>
      </c>
      <c r="N509" s="1">
        <f t="shared" si="53"/>
        <v>26</v>
      </c>
      <c r="O509" s="1" t="str">
        <f t="shared" si="54"/>
        <v>Mar</v>
      </c>
      <c r="P509" s="1">
        <f t="shared" si="55"/>
        <v>2021</v>
      </c>
    </row>
    <row r="510" spans="1:16" x14ac:dyDescent="0.2">
      <c r="A510" s="8">
        <v>44277</v>
      </c>
      <c r="B510" s="1" t="s">
        <v>157</v>
      </c>
      <c r="C510" s="1">
        <v>4</v>
      </c>
      <c r="D510" s="13" t="s">
        <v>184</v>
      </c>
      <c r="E510" s="13" t="s">
        <v>184</v>
      </c>
      <c r="F510" s="1" t="str">
        <f>VLOOKUP(B:B,MasterData!$A$1:$L$76,2,FALSE)</f>
        <v>Board Shorts</v>
      </c>
      <c r="G510" s="1" t="str">
        <f>VLOOKUP(B:B,MasterData!$A$1:$L$76,3,FALSE)</f>
        <v>Apparel</v>
      </c>
      <c r="H510" s="4">
        <f>VLOOKUP(B:B,MasterData!$A$1:$L$76,4,FALSE)</f>
        <v>29.99</v>
      </c>
      <c r="I510" s="4">
        <f>VLOOKUP(B:B,MasterData!$A$1:$L$76,5,FALSE)</f>
        <v>35.988</v>
      </c>
      <c r="J510" s="4">
        <f t="shared" si="51"/>
        <v>5.9980000000000011</v>
      </c>
      <c r="K510" s="10">
        <v>0</v>
      </c>
      <c r="L510" s="6">
        <f t="shared" si="52"/>
        <v>119.96</v>
      </c>
      <c r="M510" s="6">
        <f t="shared" si="50"/>
        <v>143.952</v>
      </c>
      <c r="N510" s="1">
        <f t="shared" si="53"/>
        <v>22</v>
      </c>
      <c r="O510" s="1" t="str">
        <f t="shared" si="54"/>
        <v>Mar</v>
      </c>
      <c r="P510" s="1">
        <f t="shared" si="55"/>
        <v>2021</v>
      </c>
    </row>
    <row r="511" spans="1:16" x14ac:dyDescent="0.2">
      <c r="A511" s="8">
        <v>44280</v>
      </c>
      <c r="B511" s="1" t="s">
        <v>158</v>
      </c>
      <c r="C511" s="1">
        <v>8</v>
      </c>
      <c r="D511" s="13" t="s">
        <v>185</v>
      </c>
      <c r="E511" s="13" t="s">
        <v>186</v>
      </c>
      <c r="F511" s="1" t="str">
        <f>VLOOKUP(B:B,MasterData!$A$1:$L$76,2,FALSE)</f>
        <v>Wireless Router</v>
      </c>
      <c r="G511" s="1" t="str">
        <f>VLOOKUP(B:B,MasterData!$A$1:$L$76,3,FALSE)</f>
        <v>Electronics</v>
      </c>
      <c r="H511" s="4">
        <f>VLOOKUP(B:B,MasterData!$A$1:$L$76,4,FALSE)</f>
        <v>59.99</v>
      </c>
      <c r="I511" s="4">
        <f>VLOOKUP(B:B,MasterData!$A$1:$L$76,5,FALSE)</f>
        <v>71.988</v>
      </c>
      <c r="J511" s="4">
        <f t="shared" si="51"/>
        <v>11.997999999999998</v>
      </c>
      <c r="K511" s="10">
        <v>0</v>
      </c>
      <c r="L511" s="6">
        <f t="shared" si="52"/>
        <v>479.92</v>
      </c>
      <c r="M511" s="6">
        <f t="shared" si="50"/>
        <v>575.904</v>
      </c>
      <c r="N511" s="1">
        <f t="shared" si="53"/>
        <v>25</v>
      </c>
      <c r="O511" s="1" t="str">
        <f t="shared" si="54"/>
        <v>Mar</v>
      </c>
      <c r="P511" s="1">
        <f t="shared" si="55"/>
        <v>2021</v>
      </c>
    </row>
    <row r="512" spans="1:16" x14ac:dyDescent="0.2">
      <c r="A512" s="8">
        <v>44276</v>
      </c>
      <c r="B512" s="1" t="s">
        <v>159</v>
      </c>
      <c r="C512" s="1">
        <v>13</v>
      </c>
      <c r="D512" s="13" t="s">
        <v>184</v>
      </c>
      <c r="E512" s="13" t="s">
        <v>184</v>
      </c>
      <c r="F512" s="1" t="str">
        <f>VLOOKUP(B:B,MasterData!$A$1:$L$76,2,FALSE)</f>
        <v>Satellite Radio</v>
      </c>
      <c r="G512" s="1" t="str">
        <f>VLOOKUP(B:B,MasterData!$A$1:$L$76,3,FALSE)</f>
        <v>Electronics</v>
      </c>
      <c r="H512" s="4">
        <f>VLOOKUP(B:B,MasterData!$A$1:$L$76,4,FALSE)</f>
        <v>79.989999999999995</v>
      </c>
      <c r="I512" s="4">
        <f>VLOOKUP(B:B,MasterData!$A$1:$L$76,5,FALSE)</f>
        <v>95.988</v>
      </c>
      <c r="J512" s="4">
        <f t="shared" si="51"/>
        <v>15.998000000000005</v>
      </c>
      <c r="K512" s="10">
        <v>0</v>
      </c>
      <c r="L512" s="6">
        <f t="shared" si="52"/>
        <v>1039.8699999999999</v>
      </c>
      <c r="M512" s="6">
        <f t="shared" si="50"/>
        <v>1247.8440000000001</v>
      </c>
      <c r="N512" s="1">
        <f t="shared" si="53"/>
        <v>21</v>
      </c>
      <c r="O512" s="1" t="str">
        <f t="shared" si="54"/>
        <v>Mar</v>
      </c>
      <c r="P512" s="1">
        <f t="shared" si="55"/>
        <v>2021</v>
      </c>
    </row>
    <row r="513" spans="1:16" x14ac:dyDescent="0.2">
      <c r="A513" s="8">
        <v>44231</v>
      </c>
      <c r="B513" s="1" t="s">
        <v>160</v>
      </c>
      <c r="C513" s="1">
        <v>4</v>
      </c>
      <c r="D513" s="13" t="s">
        <v>184</v>
      </c>
      <c r="E513" s="13" t="s">
        <v>184</v>
      </c>
      <c r="F513" s="1" t="str">
        <f>VLOOKUP(B:B,MasterData!$A$1:$L$76,2,FALSE)</f>
        <v>Home Theater System</v>
      </c>
      <c r="G513" s="1" t="str">
        <f>VLOOKUP(B:B,MasterData!$A$1:$L$76,3,FALSE)</f>
        <v>Electronics</v>
      </c>
      <c r="H513" s="4">
        <f>VLOOKUP(B:B,MasterData!$A$1:$L$76,4,FALSE)</f>
        <v>349.99</v>
      </c>
      <c r="I513" s="4">
        <f>VLOOKUP(B:B,MasterData!$A$1:$L$76,5,FALSE)</f>
        <v>419.988</v>
      </c>
      <c r="J513" s="4">
        <f t="shared" si="51"/>
        <v>69.99799999999999</v>
      </c>
      <c r="K513" s="10">
        <v>0</v>
      </c>
      <c r="L513" s="6">
        <f t="shared" si="52"/>
        <v>1399.96</v>
      </c>
      <c r="M513" s="6">
        <f t="shared" si="50"/>
        <v>1679.952</v>
      </c>
      <c r="N513" s="1">
        <f t="shared" si="53"/>
        <v>4</v>
      </c>
      <c r="O513" s="1" t="str">
        <f t="shared" si="54"/>
        <v>Feb</v>
      </c>
      <c r="P513" s="1">
        <f t="shared" si="55"/>
        <v>2021</v>
      </c>
    </row>
    <row r="514" spans="1:16" x14ac:dyDescent="0.2">
      <c r="A514" s="8">
        <v>44230</v>
      </c>
      <c r="B514" s="1" t="s">
        <v>161</v>
      </c>
      <c r="C514" s="1">
        <v>13</v>
      </c>
      <c r="D514" s="13" t="s">
        <v>185</v>
      </c>
      <c r="E514" s="13" t="s">
        <v>184</v>
      </c>
      <c r="F514" s="1" t="str">
        <f>VLOOKUP(B:B,MasterData!$A$1:$L$76,2,FALSE)</f>
        <v>Desk Organizer</v>
      </c>
      <c r="G514" s="1" t="str">
        <f>VLOOKUP(B:B,MasterData!$A$1:$L$76,3,FALSE)</f>
        <v>Office Supplies</v>
      </c>
      <c r="H514" s="4">
        <f>VLOOKUP(B:B,MasterData!$A$1:$L$76,4,FALSE)</f>
        <v>19.989999999999998</v>
      </c>
      <c r="I514" s="4">
        <f>VLOOKUP(B:B,MasterData!$A$1:$L$76,5,FALSE)</f>
        <v>23.988</v>
      </c>
      <c r="J514" s="4">
        <f t="shared" si="51"/>
        <v>3.9980000000000011</v>
      </c>
      <c r="K514" s="10">
        <v>0</v>
      </c>
      <c r="L514" s="6">
        <f t="shared" si="52"/>
        <v>259.87</v>
      </c>
      <c r="M514" s="6">
        <f t="shared" ref="M514:M528" si="56">((C514*I514)*(1-K514))</f>
        <v>311.84399999999999</v>
      </c>
      <c r="N514" s="1">
        <f t="shared" si="53"/>
        <v>3</v>
      </c>
      <c r="O514" s="1" t="str">
        <f t="shared" si="54"/>
        <v>Feb</v>
      </c>
      <c r="P514" s="1">
        <f t="shared" si="55"/>
        <v>2021</v>
      </c>
    </row>
    <row r="515" spans="1:16" x14ac:dyDescent="0.2">
      <c r="A515" s="8">
        <v>44230</v>
      </c>
      <c r="B515" s="1" t="s">
        <v>162</v>
      </c>
      <c r="C515" s="1">
        <v>2</v>
      </c>
      <c r="D515" s="13" t="s">
        <v>183</v>
      </c>
      <c r="E515" s="13" t="s">
        <v>186</v>
      </c>
      <c r="F515" s="1" t="str">
        <f>VLOOKUP(B:B,MasterData!$A$1:$L$76,2,FALSE)</f>
        <v>Fishing Rod and Reel</v>
      </c>
      <c r="G515" s="1" t="str">
        <f>VLOOKUP(B:B,MasterData!$A$1:$L$76,3,FALSE)</f>
        <v>Outdoor Recreation</v>
      </c>
      <c r="H515" s="4">
        <f>VLOOKUP(B:B,MasterData!$A$1:$L$76,4,FALSE)</f>
        <v>89.99</v>
      </c>
      <c r="I515" s="4">
        <f>VLOOKUP(B:B,MasterData!$A$1:$L$76,5,FALSE)</f>
        <v>107.988</v>
      </c>
      <c r="J515" s="4">
        <f t="shared" ref="J515:J528" si="57">I515-H515</f>
        <v>17.998000000000005</v>
      </c>
      <c r="K515" s="10">
        <v>0</v>
      </c>
      <c r="L515" s="6">
        <f t="shared" ref="L515:L528" si="58">C515*H515</f>
        <v>179.98</v>
      </c>
      <c r="M515" s="6">
        <f t="shared" si="56"/>
        <v>215.976</v>
      </c>
      <c r="N515" s="1">
        <f t="shared" ref="N515:N528" si="59">DAY(A515)</f>
        <v>3</v>
      </c>
      <c r="O515" s="1" t="str">
        <f t="shared" ref="O515:O528" si="60">TEXT(A515,"Mmm")</f>
        <v>Feb</v>
      </c>
      <c r="P515" s="1">
        <f t="shared" ref="P515:P528" si="61">YEAR(A515)</f>
        <v>2021</v>
      </c>
    </row>
    <row r="516" spans="1:16" x14ac:dyDescent="0.2">
      <c r="A516" s="8">
        <v>44224</v>
      </c>
      <c r="B516" s="1" t="s">
        <v>163</v>
      </c>
      <c r="C516" s="1">
        <v>10</v>
      </c>
      <c r="D516" s="13" t="s">
        <v>184</v>
      </c>
      <c r="E516" s="13" t="s">
        <v>186</v>
      </c>
      <c r="F516" s="1" t="str">
        <f>VLOOKUP(B:B,MasterData!$A$1:$L$76,2,FALSE)</f>
        <v>Bicycle Helmet</v>
      </c>
      <c r="G516" s="1" t="str">
        <f>VLOOKUP(B:B,MasterData!$A$1:$L$76,3,FALSE)</f>
        <v>Sports &amp; Outdoors</v>
      </c>
      <c r="H516" s="4">
        <f>VLOOKUP(B:B,MasterData!$A$1:$L$76,4,FALSE)</f>
        <v>29.99</v>
      </c>
      <c r="I516" s="4">
        <f>VLOOKUP(B:B,MasterData!$A$1:$L$76,5,FALSE)</f>
        <v>35.988</v>
      </c>
      <c r="J516" s="4">
        <f t="shared" si="57"/>
        <v>5.9980000000000011</v>
      </c>
      <c r="K516" s="10">
        <v>0</v>
      </c>
      <c r="L516" s="6">
        <f t="shared" si="58"/>
        <v>299.89999999999998</v>
      </c>
      <c r="M516" s="6">
        <f t="shared" si="56"/>
        <v>359.88</v>
      </c>
      <c r="N516" s="1">
        <f t="shared" si="59"/>
        <v>28</v>
      </c>
      <c r="O516" s="1" t="str">
        <f t="shared" si="60"/>
        <v>Jan</v>
      </c>
      <c r="P516" s="1">
        <f t="shared" si="61"/>
        <v>2021</v>
      </c>
    </row>
    <row r="517" spans="1:16" x14ac:dyDescent="0.2">
      <c r="A517" s="8">
        <v>44224</v>
      </c>
      <c r="B517" s="1" t="s">
        <v>164</v>
      </c>
      <c r="C517" s="1">
        <v>2</v>
      </c>
      <c r="D517" s="13" t="s">
        <v>185</v>
      </c>
      <c r="E517" s="13" t="s">
        <v>186</v>
      </c>
      <c r="F517" s="1" t="str">
        <f>VLOOKUP(B:B,MasterData!$A$1:$L$76,2,FALSE)</f>
        <v>Kindle E-Reader</v>
      </c>
      <c r="G517" s="1" t="str">
        <f>VLOOKUP(B:B,MasterData!$A$1:$L$76,3,FALSE)</f>
        <v>Electronics</v>
      </c>
      <c r="H517" s="4">
        <f>VLOOKUP(B:B,MasterData!$A$1:$L$76,4,FALSE)</f>
        <v>119.99</v>
      </c>
      <c r="I517" s="4">
        <f>VLOOKUP(B:B,MasterData!$A$1:$L$76,5,FALSE)</f>
        <v>143.988</v>
      </c>
      <c r="J517" s="4">
        <f t="shared" si="57"/>
        <v>23.998000000000005</v>
      </c>
      <c r="K517" s="10">
        <v>0</v>
      </c>
      <c r="L517" s="6">
        <f t="shared" si="58"/>
        <v>239.98</v>
      </c>
      <c r="M517" s="6">
        <f t="shared" si="56"/>
        <v>287.976</v>
      </c>
      <c r="N517" s="1">
        <f t="shared" si="59"/>
        <v>28</v>
      </c>
      <c r="O517" s="1" t="str">
        <f t="shared" si="60"/>
        <v>Jan</v>
      </c>
      <c r="P517" s="1">
        <f t="shared" si="61"/>
        <v>2021</v>
      </c>
    </row>
    <row r="518" spans="1:16" x14ac:dyDescent="0.2">
      <c r="A518" s="8">
        <v>44222</v>
      </c>
      <c r="B518" s="1" t="s">
        <v>165</v>
      </c>
      <c r="C518" s="1">
        <v>7</v>
      </c>
      <c r="D518" s="13" t="s">
        <v>184</v>
      </c>
      <c r="E518" s="13" t="s">
        <v>186</v>
      </c>
      <c r="F518" s="1" t="str">
        <f>VLOOKUP(B:B,MasterData!$A$1:$L$76,2,FALSE)</f>
        <v>Indoor Plants</v>
      </c>
      <c r="G518" s="1" t="str">
        <f>VLOOKUP(B:B,MasterData!$A$1:$L$76,3,FALSE)</f>
        <v>Home Decor</v>
      </c>
      <c r="H518" s="4">
        <f>VLOOKUP(B:B,MasterData!$A$1:$L$76,4,FALSE)</f>
        <v>14.99</v>
      </c>
      <c r="I518" s="4">
        <f>VLOOKUP(B:B,MasterData!$A$1:$L$76,5,FALSE)</f>
        <v>17.988</v>
      </c>
      <c r="J518" s="4">
        <f t="shared" si="57"/>
        <v>2.9979999999999993</v>
      </c>
      <c r="K518" s="10">
        <v>0</v>
      </c>
      <c r="L518" s="6">
        <f t="shared" si="58"/>
        <v>104.93</v>
      </c>
      <c r="M518" s="6">
        <f t="shared" si="56"/>
        <v>125.916</v>
      </c>
      <c r="N518" s="1">
        <f t="shared" si="59"/>
        <v>26</v>
      </c>
      <c r="O518" s="1" t="str">
        <f t="shared" si="60"/>
        <v>Jan</v>
      </c>
      <c r="P518" s="1">
        <f t="shared" si="61"/>
        <v>2021</v>
      </c>
    </row>
    <row r="519" spans="1:16" x14ac:dyDescent="0.2">
      <c r="A519" s="8">
        <v>44222</v>
      </c>
      <c r="B519" s="1" t="s">
        <v>166</v>
      </c>
      <c r="C519" s="1">
        <v>7</v>
      </c>
      <c r="D519" s="13" t="s">
        <v>184</v>
      </c>
      <c r="E519" s="13" t="s">
        <v>184</v>
      </c>
      <c r="F519" s="1" t="str">
        <f>VLOOKUP(B:B,MasterData!$A$1:$L$76,2,FALSE)</f>
        <v>Toolbox</v>
      </c>
      <c r="G519" s="1" t="str">
        <f>VLOOKUP(B:B,MasterData!$A$1:$L$76,3,FALSE)</f>
        <v>Tools &amp; Home Improvement</v>
      </c>
      <c r="H519" s="4">
        <f>VLOOKUP(B:B,MasterData!$A$1:$L$76,4,FALSE)</f>
        <v>39.99</v>
      </c>
      <c r="I519" s="4">
        <f>VLOOKUP(B:B,MasterData!$A$1:$L$76,5,FALSE)</f>
        <v>47.988</v>
      </c>
      <c r="J519" s="4">
        <f t="shared" si="57"/>
        <v>7.9979999999999976</v>
      </c>
      <c r="K519" s="10">
        <v>0</v>
      </c>
      <c r="L519" s="6">
        <f t="shared" si="58"/>
        <v>279.93</v>
      </c>
      <c r="M519" s="6">
        <f t="shared" si="56"/>
        <v>335.916</v>
      </c>
      <c r="N519" s="1">
        <f t="shared" si="59"/>
        <v>26</v>
      </c>
      <c r="O519" s="1" t="str">
        <f t="shared" si="60"/>
        <v>Jan</v>
      </c>
      <c r="P519" s="1">
        <f t="shared" si="61"/>
        <v>2021</v>
      </c>
    </row>
    <row r="520" spans="1:16" x14ac:dyDescent="0.2">
      <c r="A520" s="8">
        <v>44557</v>
      </c>
      <c r="B520" s="1" t="s">
        <v>167</v>
      </c>
      <c r="C520" s="1">
        <v>14</v>
      </c>
      <c r="D520" s="13" t="s">
        <v>185</v>
      </c>
      <c r="E520" s="13" t="s">
        <v>186</v>
      </c>
      <c r="F520" s="1" t="str">
        <f>VLOOKUP(B:B,MasterData!$A$1:$L$76,2,FALSE)</f>
        <v>Golf Clubs</v>
      </c>
      <c r="G520" s="1" t="str">
        <f>VLOOKUP(B:B,MasterData!$A$1:$L$76,3,FALSE)</f>
        <v>Sports &amp; Outdoors</v>
      </c>
      <c r="H520" s="4">
        <f>VLOOKUP(B:B,MasterData!$A$1:$L$76,4,FALSE)</f>
        <v>199.99</v>
      </c>
      <c r="I520" s="4">
        <f>VLOOKUP(B:B,MasterData!$A$1:$L$76,5,FALSE)</f>
        <v>239.988</v>
      </c>
      <c r="J520" s="4">
        <f t="shared" si="57"/>
        <v>39.99799999999999</v>
      </c>
      <c r="K520" s="10">
        <v>0</v>
      </c>
      <c r="L520" s="6">
        <f t="shared" si="58"/>
        <v>2799.86</v>
      </c>
      <c r="M520" s="6">
        <f t="shared" si="56"/>
        <v>3359.8319999999999</v>
      </c>
      <c r="N520" s="1">
        <f t="shared" si="59"/>
        <v>27</v>
      </c>
      <c r="O520" s="1" t="str">
        <f t="shared" si="60"/>
        <v>Dec</v>
      </c>
      <c r="P520" s="1">
        <f t="shared" si="61"/>
        <v>2021</v>
      </c>
    </row>
    <row r="521" spans="1:16" x14ac:dyDescent="0.2">
      <c r="A521" s="8">
        <v>44537</v>
      </c>
      <c r="B521" s="1" t="s">
        <v>168</v>
      </c>
      <c r="C521" s="1">
        <v>8</v>
      </c>
      <c r="D521" s="13" t="s">
        <v>185</v>
      </c>
      <c r="E521" s="13" t="s">
        <v>184</v>
      </c>
      <c r="F521" s="1" t="str">
        <f>VLOOKUP(B:B,MasterData!$A$1:$L$76,2,FALSE)</f>
        <v>Home Security Camera</v>
      </c>
      <c r="G521" s="1" t="str">
        <f>VLOOKUP(B:B,MasterData!$A$1:$L$76,3,FALSE)</f>
        <v>Smart Home</v>
      </c>
      <c r="H521" s="4">
        <f>VLOOKUP(B:B,MasterData!$A$1:$L$76,4,FALSE)</f>
        <v>89.99</v>
      </c>
      <c r="I521" s="4">
        <f>VLOOKUP(B:B,MasterData!$A$1:$L$76,5,FALSE)</f>
        <v>107.988</v>
      </c>
      <c r="J521" s="4">
        <f t="shared" si="57"/>
        <v>17.998000000000005</v>
      </c>
      <c r="K521" s="10">
        <v>0</v>
      </c>
      <c r="L521" s="6">
        <f t="shared" si="58"/>
        <v>719.92</v>
      </c>
      <c r="M521" s="6">
        <f t="shared" si="56"/>
        <v>863.904</v>
      </c>
      <c r="N521" s="1">
        <f t="shared" si="59"/>
        <v>7</v>
      </c>
      <c r="O521" s="1" t="str">
        <f t="shared" si="60"/>
        <v>Dec</v>
      </c>
      <c r="P521" s="1">
        <f t="shared" si="61"/>
        <v>2021</v>
      </c>
    </row>
    <row r="522" spans="1:16" x14ac:dyDescent="0.2">
      <c r="A522" s="8">
        <v>44207</v>
      </c>
      <c r="B522" s="1" t="s">
        <v>169</v>
      </c>
      <c r="C522" s="1">
        <v>4</v>
      </c>
      <c r="D522" s="13" t="s">
        <v>185</v>
      </c>
      <c r="E522" s="13" t="s">
        <v>184</v>
      </c>
      <c r="F522" s="1" t="str">
        <f>VLOOKUP(B:B,MasterData!$A$1:$L$76,2,FALSE)</f>
        <v>Travel Backpack</v>
      </c>
      <c r="G522" s="1" t="str">
        <f>VLOOKUP(B:B,MasterData!$A$1:$L$76,3,FALSE)</f>
        <v>Travel &amp; Luggage</v>
      </c>
      <c r="H522" s="4">
        <f>VLOOKUP(B:B,MasterData!$A$1:$L$76,4,FALSE)</f>
        <v>59.99</v>
      </c>
      <c r="I522" s="4">
        <f>VLOOKUP(B:B,MasterData!$A$1:$L$76,5,FALSE)</f>
        <v>71.988</v>
      </c>
      <c r="J522" s="4">
        <f t="shared" si="57"/>
        <v>11.997999999999998</v>
      </c>
      <c r="K522" s="10">
        <v>0</v>
      </c>
      <c r="L522" s="6">
        <f t="shared" si="58"/>
        <v>239.96</v>
      </c>
      <c r="M522" s="6">
        <f t="shared" si="56"/>
        <v>287.952</v>
      </c>
      <c r="N522" s="1">
        <f t="shared" si="59"/>
        <v>11</v>
      </c>
      <c r="O522" s="1" t="str">
        <f t="shared" si="60"/>
        <v>Jan</v>
      </c>
      <c r="P522" s="1">
        <f t="shared" si="61"/>
        <v>2021</v>
      </c>
    </row>
    <row r="523" spans="1:16" x14ac:dyDescent="0.2">
      <c r="A523" s="8">
        <v>44222</v>
      </c>
      <c r="B523" s="1" t="s">
        <v>170</v>
      </c>
      <c r="C523" s="1">
        <v>9</v>
      </c>
      <c r="D523" s="13" t="s">
        <v>183</v>
      </c>
      <c r="E523" s="13" t="s">
        <v>186</v>
      </c>
      <c r="F523" s="1" t="str">
        <f>VLOOKUP(B:B,MasterData!$A$1:$L$76,2,FALSE)</f>
        <v>Bluetooth Earphones</v>
      </c>
      <c r="G523" s="1" t="str">
        <f>VLOOKUP(B:B,MasterData!$A$1:$L$76,3,FALSE)</f>
        <v>Electronics</v>
      </c>
      <c r="H523" s="4">
        <f>VLOOKUP(B:B,MasterData!$A$1:$L$76,4,FALSE)</f>
        <v>49.99</v>
      </c>
      <c r="I523" s="4">
        <f>VLOOKUP(B:B,MasterData!$A$1:$L$76,5,FALSE)</f>
        <v>59.988</v>
      </c>
      <c r="J523" s="4">
        <f t="shared" si="57"/>
        <v>9.9979999999999976</v>
      </c>
      <c r="K523" s="10">
        <v>0</v>
      </c>
      <c r="L523" s="6">
        <f t="shared" si="58"/>
        <v>449.91</v>
      </c>
      <c r="M523" s="6">
        <f t="shared" si="56"/>
        <v>539.89200000000005</v>
      </c>
      <c r="N523" s="1">
        <f t="shared" si="59"/>
        <v>26</v>
      </c>
      <c r="O523" s="1" t="str">
        <f t="shared" si="60"/>
        <v>Jan</v>
      </c>
      <c r="P523" s="1">
        <f t="shared" si="61"/>
        <v>2021</v>
      </c>
    </row>
    <row r="524" spans="1:16" x14ac:dyDescent="0.2">
      <c r="A524" s="8">
        <v>44281</v>
      </c>
      <c r="B524" s="1" t="s">
        <v>171</v>
      </c>
      <c r="C524" s="1">
        <v>1</v>
      </c>
      <c r="D524" s="13" t="s">
        <v>185</v>
      </c>
      <c r="E524" s="13" t="s">
        <v>186</v>
      </c>
      <c r="F524" s="1" t="str">
        <f>VLOOKUP(B:B,MasterData!$A$1:$L$76,2,FALSE)</f>
        <v>Wireless Printer</v>
      </c>
      <c r="G524" s="1" t="str">
        <f>VLOOKUP(B:B,MasterData!$A$1:$L$76,3,FALSE)</f>
        <v>Electronics</v>
      </c>
      <c r="H524" s="4">
        <f>VLOOKUP(B:B,MasterData!$A$1:$L$76,4,FALSE)</f>
        <v>129.99</v>
      </c>
      <c r="I524" s="4">
        <f>VLOOKUP(B:B,MasterData!$A$1:$L$76,5,FALSE)</f>
        <v>155.988</v>
      </c>
      <c r="J524" s="4">
        <f t="shared" si="57"/>
        <v>25.99799999999999</v>
      </c>
      <c r="K524" s="10">
        <v>0</v>
      </c>
      <c r="L524" s="6">
        <f t="shared" si="58"/>
        <v>129.99</v>
      </c>
      <c r="M524" s="6">
        <f t="shared" si="56"/>
        <v>155.988</v>
      </c>
      <c r="N524" s="1">
        <f t="shared" si="59"/>
        <v>26</v>
      </c>
      <c r="O524" s="1" t="str">
        <f t="shared" si="60"/>
        <v>Mar</v>
      </c>
      <c r="P524" s="1">
        <f t="shared" si="61"/>
        <v>2021</v>
      </c>
    </row>
    <row r="525" spans="1:16" x14ac:dyDescent="0.2">
      <c r="A525" s="8">
        <v>44358</v>
      </c>
      <c r="B525" s="1" t="s">
        <v>171</v>
      </c>
      <c r="C525" s="1">
        <v>12</v>
      </c>
      <c r="D525" s="13" t="s">
        <v>183</v>
      </c>
      <c r="E525" s="13" t="s">
        <v>186</v>
      </c>
      <c r="F525" s="1" t="str">
        <f>VLOOKUP(B:B,MasterData!$A$1:$L$76,2,FALSE)</f>
        <v>Wireless Printer</v>
      </c>
      <c r="G525" s="1" t="str">
        <f>VLOOKUP(B:B,MasterData!$A$1:$L$76,3,FALSE)</f>
        <v>Electronics</v>
      </c>
      <c r="H525" s="4">
        <f>VLOOKUP(B:B,MasterData!$A$1:$L$76,4,FALSE)</f>
        <v>129.99</v>
      </c>
      <c r="I525" s="4">
        <f>VLOOKUP(B:B,MasterData!$A$1:$L$76,5,FALSE)</f>
        <v>155.988</v>
      </c>
      <c r="J525" s="4">
        <f t="shared" si="57"/>
        <v>25.99799999999999</v>
      </c>
      <c r="K525" s="10">
        <v>0</v>
      </c>
      <c r="L525" s="6">
        <f t="shared" si="58"/>
        <v>1559.88</v>
      </c>
      <c r="M525" s="6">
        <f t="shared" si="56"/>
        <v>1871.856</v>
      </c>
      <c r="N525" s="1">
        <f t="shared" si="59"/>
        <v>11</v>
      </c>
      <c r="O525" s="1" t="str">
        <f t="shared" si="60"/>
        <v>Jun</v>
      </c>
      <c r="P525" s="1">
        <f t="shared" si="61"/>
        <v>2021</v>
      </c>
    </row>
    <row r="526" spans="1:16" x14ac:dyDescent="0.2">
      <c r="A526" s="8">
        <v>44207</v>
      </c>
      <c r="B526" s="1" t="s">
        <v>172</v>
      </c>
      <c r="C526" s="1">
        <v>3</v>
      </c>
      <c r="D526" s="13" t="s">
        <v>185</v>
      </c>
      <c r="E526" s="13" t="s">
        <v>186</v>
      </c>
      <c r="F526" s="1" t="str">
        <f>VLOOKUP(B:B,MasterData!$A$1:$L$76,2,FALSE)</f>
        <v>Running Jacket</v>
      </c>
      <c r="G526" s="1" t="str">
        <f>VLOOKUP(B:B,MasterData!$A$1:$L$76,3,FALSE)</f>
        <v>Apparel</v>
      </c>
      <c r="H526" s="4">
        <f>VLOOKUP(B:B,MasterData!$A$1:$L$76,4,FALSE)</f>
        <v>49.99</v>
      </c>
      <c r="I526" s="4">
        <f>VLOOKUP(B:B,MasterData!$A$1:$L$76,5,FALSE)</f>
        <v>59.988</v>
      </c>
      <c r="J526" s="4">
        <f t="shared" si="57"/>
        <v>9.9979999999999976</v>
      </c>
      <c r="K526" s="10">
        <v>0</v>
      </c>
      <c r="L526" s="6">
        <f t="shared" si="58"/>
        <v>149.97</v>
      </c>
      <c r="M526" s="6">
        <f t="shared" si="56"/>
        <v>179.964</v>
      </c>
      <c r="N526" s="1">
        <f t="shared" si="59"/>
        <v>11</v>
      </c>
      <c r="O526" s="1" t="str">
        <f t="shared" si="60"/>
        <v>Jan</v>
      </c>
      <c r="P526" s="1">
        <f t="shared" si="61"/>
        <v>2021</v>
      </c>
    </row>
    <row r="527" spans="1:16" x14ac:dyDescent="0.2">
      <c r="A527" s="8">
        <v>44216</v>
      </c>
      <c r="B527" s="1" t="s">
        <v>173</v>
      </c>
      <c r="C527" s="1">
        <v>4</v>
      </c>
      <c r="D527" s="13" t="s">
        <v>185</v>
      </c>
      <c r="E527" s="13" t="s">
        <v>186</v>
      </c>
      <c r="F527" s="1" t="str">
        <f>VLOOKUP(B:B,MasterData!$A$1:$L$76,2,FALSE)</f>
        <v>Travel Pillow</v>
      </c>
      <c r="G527" s="1" t="str">
        <f>VLOOKUP(B:B,MasterData!$A$1:$L$76,3,FALSE)</f>
        <v>Travel &amp; Luggage</v>
      </c>
      <c r="H527" s="4">
        <f>VLOOKUP(B:B,MasterData!$A$1:$L$76,4,FALSE)</f>
        <v>19.989999999999998</v>
      </c>
      <c r="I527" s="4">
        <f>VLOOKUP(B:B,MasterData!$A$1:$L$76,5,FALSE)</f>
        <v>23.988</v>
      </c>
      <c r="J527" s="4">
        <f t="shared" si="57"/>
        <v>3.9980000000000011</v>
      </c>
      <c r="K527" s="10">
        <v>0</v>
      </c>
      <c r="L527" s="6">
        <f t="shared" si="58"/>
        <v>79.959999999999994</v>
      </c>
      <c r="M527" s="6">
        <f t="shared" si="56"/>
        <v>95.951999999999998</v>
      </c>
      <c r="N527" s="1">
        <f t="shared" si="59"/>
        <v>20</v>
      </c>
      <c r="O527" s="1" t="str">
        <f t="shared" si="60"/>
        <v>Jan</v>
      </c>
      <c r="P527" s="1">
        <f t="shared" si="61"/>
        <v>2021</v>
      </c>
    </row>
    <row r="528" spans="1:16" x14ac:dyDescent="0.2">
      <c r="A528" s="8">
        <v>44197</v>
      </c>
      <c r="B528" s="1" t="s">
        <v>174</v>
      </c>
      <c r="C528" s="1">
        <v>9</v>
      </c>
      <c r="D528" s="13" t="s">
        <v>183</v>
      </c>
      <c r="E528" s="13" t="s">
        <v>184</v>
      </c>
      <c r="F528" s="1" t="str">
        <f>VLOOKUP(B:B,MasterData!$A$1:$L$76,2,FALSE)</f>
        <v>Outdoor Hammock</v>
      </c>
      <c r="G528" s="1" t="str">
        <f>VLOOKUP(B:B,MasterData!$A$1:$L$76,3,FALSE)</f>
        <v>Outdoor Living</v>
      </c>
      <c r="H528" s="4">
        <f>VLOOKUP(B:B,MasterData!$A$1:$L$76,4,FALSE)</f>
        <v>69.989999999999995</v>
      </c>
      <c r="I528" s="4">
        <f>VLOOKUP(B:B,MasterData!$A$1:$L$76,5,FALSE)</f>
        <v>83.988</v>
      </c>
      <c r="J528" s="4">
        <f t="shared" si="57"/>
        <v>13.998000000000005</v>
      </c>
      <c r="K528" s="10">
        <v>0</v>
      </c>
      <c r="L528" s="6">
        <f t="shared" si="58"/>
        <v>629.91</v>
      </c>
      <c r="M528" s="6">
        <f t="shared" si="56"/>
        <v>755.89200000000005</v>
      </c>
      <c r="N528" s="1">
        <f t="shared" si="59"/>
        <v>1</v>
      </c>
      <c r="O528" s="1" t="str">
        <f t="shared" si="60"/>
        <v>Jan</v>
      </c>
      <c r="P528" s="1">
        <f t="shared" si="61"/>
        <v>2021</v>
      </c>
    </row>
  </sheetData>
  <autoFilter ref="A1:E528" xr:uid="{3232E32F-17E2-0C4C-909E-E35EF1B74D1A}">
    <sortState xmlns:xlrd2="http://schemas.microsoft.com/office/spreadsheetml/2017/richdata2" ref="A2:E528">
      <sortCondition ref="B1:B528"/>
    </sortState>
  </autoFilter>
  <dataValidations count="2">
    <dataValidation type="list" allowBlank="1" showInputMessage="1" sqref="D2:D528" xr:uid="{3E48631C-43E3-5549-8E55-34F47B8E8086}">
      <formula1>"Online,Wholesaler,Direct Sales"</formula1>
    </dataValidation>
    <dataValidation type="list" allowBlank="1" showInputMessage="1" showErrorMessage="1" sqref="E2:E528" xr:uid="{6582838B-DE79-3440-A20D-8C9322D75DD6}">
      <formula1>"Online,Cash"</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873-80EB-784C-9304-824CBB5E8DF9}">
  <dimension ref="A1:AL78"/>
  <sheetViews>
    <sheetView topLeftCell="V1" zoomScale="125" workbookViewId="0">
      <selection activeCell="X12" sqref="X12"/>
    </sheetView>
  </sheetViews>
  <sheetFormatPr baseColWidth="10" defaultRowHeight="16" x14ac:dyDescent="0.2"/>
  <cols>
    <col min="1" max="1" width="13" bestFit="1" customWidth="1"/>
    <col min="2" max="3" width="19.5" bestFit="1" customWidth="1"/>
    <col min="4" max="4" width="19.6640625" bestFit="1" customWidth="1"/>
    <col min="5" max="5" width="19.5" bestFit="1" customWidth="1"/>
    <col min="6" max="6" width="19.6640625" bestFit="1" customWidth="1"/>
    <col min="7" max="7" width="13" bestFit="1" customWidth="1"/>
    <col min="8" max="8" width="19.6640625" bestFit="1" customWidth="1"/>
    <col min="9" max="9" width="19.5" bestFit="1" customWidth="1"/>
    <col min="10" max="14" width="19.5" customWidth="1"/>
    <col min="15" max="15" width="19.5" bestFit="1" customWidth="1"/>
    <col min="16" max="16" width="25.83203125" bestFit="1" customWidth="1"/>
    <col min="17" max="17" width="19.5" bestFit="1" customWidth="1"/>
    <col min="18" max="18" width="18.33203125" bestFit="1" customWidth="1"/>
    <col min="19" max="21" width="18.33203125" customWidth="1"/>
    <col min="22" max="22" width="25.83203125" bestFit="1" customWidth="1"/>
    <col min="23" max="26" width="25.83203125" customWidth="1"/>
    <col min="27" max="27" width="24.5" customWidth="1"/>
    <col min="28" max="28" width="24.5" bestFit="1" customWidth="1"/>
    <col min="29" max="29" width="19.5" bestFit="1" customWidth="1"/>
    <col min="30" max="32" width="19.5" customWidth="1"/>
    <col min="33" max="33" width="19.5" bestFit="1" customWidth="1"/>
    <col min="34" max="34" width="13" bestFit="1" customWidth="1"/>
    <col min="35" max="36" width="19.5" bestFit="1" customWidth="1"/>
    <col min="37" max="37" width="13" bestFit="1" customWidth="1"/>
    <col min="38" max="38" width="19.5" bestFit="1" customWidth="1"/>
    <col min="40" max="40" width="13" bestFit="1" customWidth="1"/>
    <col min="41" max="41" width="7.1640625" bestFit="1" customWidth="1"/>
    <col min="42" max="63" width="15.5" bestFit="1" customWidth="1"/>
    <col min="64" max="64" width="12.1640625" bestFit="1" customWidth="1"/>
    <col min="65" max="65" width="12.6640625" bestFit="1" customWidth="1"/>
    <col min="66" max="66" width="10.1640625" bestFit="1" customWidth="1"/>
    <col min="67" max="67" width="12.6640625" bestFit="1" customWidth="1"/>
    <col min="68" max="68" width="10.1640625" bestFit="1" customWidth="1"/>
    <col min="69" max="69" width="12.6640625" bestFit="1" customWidth="1"/>
    <col min="70" max="70" width="10.1640625" bestFit="1" customWidth="1"/>
    <col min="71" max="71" width="12.6640625" bestFit="1" customWidth="1"/>
    <col min="72" max="72" width="10.1640625" bestFit="1" customWidth="1"/>
    <col min="73" max="73" width="12.6640625" bestFit="1" customWidth="1"/>
    <col min="74" max="74" width="10.1640625" bestFit="1" customWidth="1"/>
    <col min="75" max="75" width="12.6640625" bestFit="1" customWidth="1"/>
    <col min="76" max="76" width="10.1640625" bestFit="1" customWidth="1"/>
    <col min="77" max="77" width="12.6640625" bestFit="1" customWidth="1"/>
    <col min="78" max="78" width="10.1640625" bestFit="1" customWidth="1"/>
    <col min="79" max="79" width="12.6640625" bestFit="1" customWidth="1"/>
    <col min="80" max="80" width="10.1640625" bestFit="1" customWidth="1"/>
    <col min="81" max="81" width="12.6640625" bestFit="1" customWidth="1"/>
    <col min="82" max="82" width="10.1640625" bestFit="1" customWidth="1"/>
    <col min="83" max="83" width="12.6640625" bestFit="1" customWidth="1"/>
    <col min="84" max="84" width="10.1640625" bestFit="1" customWidth="1"/>
    <col min="85" max="85" width="12.6640625" bestFit="1" customWidth="1"/>
    <col min="86" max="86" width="10.1640625" bestFit="1" customWidth="1"/>
    <col min="87" max="87" width="12.6640625" bestFit="1" customWidth="1"/>
    <col min="88" max="88" width="10.1640625" bestFit="1" customWidth="1"/>
    <col min="89" max="89" width="12.6640625" bestFit="1" customWidth="1"/>
    <col min="90" max="90" width="10.1640625" bestFit="1" customWidth="1"/>
    <col min="91" max="91" width="12.6640625" bestFit="1" customWidth="1"/>
    <col min="92" max="92" width="10.1640625" bestFit="1" customWidth="1"/>
    <col min="93" max="93" width="12.6640625" bestFit="1" customWidth="1"/>
    <col min="94" max="94" width="10.1640625" bestFit="1" customWidth="1"/>
    <col min="95" max="95" width="12.6640625" bestFit="1" customWidth="1"/>
    <col min="96" max="96" width="10.1640625" bestFit="1" customWidth="1"/>
    <col min="97" max="97" width="12.6640625" bestFit="1" customWidth="1"/>
    <col min="98" max="98" width="10.1640625" bestFit="1" customWidth="1"/>
    <col min="99" max="99" width="12.6640625" bestFit="1" customWidth="1"/>
    <col min="100" max="100" width="10.1640625" bestFit="1" customWidth="1"/>
    <col min="101" max="101" width="12.6640625" bestFit="1" customWidth="1"/>
    <col min="102" max="102" width="10.1640625" bestFit="1" customWidth="1"/>
    <col min="103" max="103" width="12.6640625" bestFit="1" customWidth="1"/>
    <col min="104" max="104" width="10.1640625" bestFit="1" customWidth="1"/>
    <col min="105" max="105" width="12.6640625" bestFit="1" customWidth="1"/>
    <col min="106" max="106" width="10.1640625" bestFit="1" customWidth="1"/>
    <col min="107" max="107" width="12.6640625" bestFit="1" customWidth="1"/>
    <col min="108" max="108" width="10.1640625" bestFit="1" customWidth="1"/>
    <col min="109" max="109" width="12.6640625" bestFit="1" customWidth="1"/>
    <col min="110" max="110" width="10.1640625" bestFit="1" customWidth="1"/>
    <col min="111" max="111" width="12.6640625" bestFit="1" customWidth="1"/>
    <col min="112" max="112" width="10.1640625" bestFit="1" customWidth="1"/>
    <col min="113" max="113" width="12.6640625" bestFit="1" customWidth="1"/>
    <col min="114" max="114" width="10.1640625" bestFit="1" customWidth="1"/>
    <col min="115" max="115" width="12.6640625" bestFit="1" customWidth="1"/>
    <col min="116" max="116" width="10.1640625" bestFit="1" customWidth="1"/>
    <col min="117" max="117" width="12.6640625" bestFit="1" customWidth="1"/>
    <col min="118" max="118" width="10.1640625" bestFit="1" customWidth="1"/>
    <col min="119" max="119" width="12.6640625" bestFit="1" customWidth="1"/>
    <col min="120" max="120" width="10.1640625" bestFit="1" customWidth="1"/>
    <col min="121" max="121" width="12.6640625" bestFit="1" customWidth="1"/>
    <col min="122" max="122" width="10.1640625" bestFit="1" customWidth="1"/>
    <col min="123" max="123" width="12.6640625" bestFit="1" customWidth="1"/>
    <col min="124" max="124" width="10.1640625" bestFit="1" customWidth="1"/>
    <col min="125" max="125" width="12.6640625" bestFit="1" customWidth="1"/>
    <col min="126" max="126" width="10.1640625" bestFit="1" customWidth="1"/>
    <col min="127" max="127" width="12.6640625" bestFit="1" customWidth="1"/>
    <col min="128" max="128" width="10.1640625" bestFit="1" customWidth="1"/>
    <col min="129" max="129" width="12.6640625" bestFit="1" customWidth="1"/>
    <col min="130" max="130" width="10.1640625" bestFit="1" customWidth="1"/>
    <col min="131" max="131" width="12.6640625" bestFit="1" customWidth="1"/>
    <col min="132" max="132" width="10.1640625" bestFit="1" customWidth="1"/>
    <col min="133" max="133" width="12.6640625" bestFit="1" customWidth="1"/>
    <col min="134" max="134" width="10.1640625" bestFit="1" customWidth="1"/>
    <col min="135" max="135" width="12.6640625" bestFit="1" customWidth="1"/>
    <col min="136" max="136" width="10.1640625" bestFit="1" customWidth="1"/>
    <col min="137" max="137" width="12.6640625" bestFit="1" customWidth="1"/>
    <col min="138" max="138" width="10.1640625" bestFit="1" customWidth="1"/>
    <col min="139" max="139" width="12.6640625" bestFit="1" customWidth="1"/>
    <col min="140" max="140" width="10.1640625" bestFit="1" customWidth="1"/>
    <col min="141" max="141" width="12.6640625" bestFit="1" customWidth="1"/>
    <col min="142" max="142" width="10.1640625" bestFit="1" customWidth="1"/>
    <col min="143" max="143" width="12.6640625" bestFit="1" customWidth="1"/>
    <col min="144" max="144" width="10.1640625" bestFit="1" customWidth="1"/>
    <col min="145" max="145" width="12.6640625" bestFit="1" customWidth="1"/>
    <col min="146" max="146" width="10.1640625" bestFit="1" customWidth="1"/>
    <col min="147" max="147" width="12.6640625" bestFit="1" customWidth="1"/>
    <col min="148" max="148" width="10.1640625" bestFit="1" customWidth="1"/>
    <col min="149" max="149" width="12.6640625" bestFit="1" customWidth="1"/>
    <col min="150" max="150" width="10.1640625" bestFit="1" customWidth="1"/>
    <col min="151" max="151" width="12.6640625" bestFit="1" customWidth="1"/>
    <col min="152" max="152" width="10.1640625" bestFit="1" customWidth="1"/>
    <col min="153" max="153" width="12.6640625" bestFit="1" customWidth="1"/>
    <col min="154" max="154" width="10.1640625" bestFit="1" customWidth="1"/>
    <col min="155" max="155" width="12.6640625" bestFit="1" customWidth="1"/>
    <col min="156" max="156" width="10.1640625" bestFit="1" customWidth="1"/>
    <col min="157" max="157" width="12.6640625" bestFit="1" customWidth="1"/>
    <col min="158" max="158" width="10.1640625" bestFit="1" customWidth="1"/>
    <col min="159" max="159" width="12.6640625" bestFit="1" customWidth="1"/>
    <col min="160" max="160" width="10.1640625" bestFit="1" customWidth="1"/>
    <col min="161" max="161" width="12.6640625" bestFit="1" customWidth="1"/>
    <col min="162" max="162" width="10.1640625" bestFit="1" customWidth="1"/>
    <col min="163" max="163" width="12.6640625" bestFit="1" customWidth="1"/>
    <col min="164" max="164" width="10.1640625" bestFit="1" customWidth="1"/>
    <col min="165" max="165" width="12.6640625" bestFit="1" customWidth="1"/>
    <col min="166" max="166" width="10.1640625" bestFit="1" customWidth="1"/>
    <col min="167" max="167" width="12.6640625" bestFit="1" customWidth="1"/>
    <col min="168" max="168" width="10.1640625" bestFit="1" customWidth="1"/>
    <col min="169" max="169" width="12.6640625" bestFit="1" customWidth="1"/>
    <col min="170" max="170" width="10.1640625" bestFit="1" customWidth="1"/>
    <col min="171" max="171" width="12.6640625" bestFit="1" customWidth="1"/>
    <col min="172" max="172" width="10.1640625" bestFit="1" customWidth="1"/>
    <col min="173" max="173" width="12.6640625" bestFit="1" customWidth="1"/>
    <col min="174" max="174" width="10.1640625" bestFit="1" customWidth="1"/>
    <col min="175" max="175" width="12.6640625" bestFit="1" customWidth="1"/>
    <col min="176" max="176" width="10.1640625" bestFit="1" customWidth="1"/>
    <col min="177" max="177" width="12.6640625" bestFit="1" customWidth="1"/>
    <col min="178" max="178" width="10.1640625" bestFit="1" customWidth="1"/>
    <col min="179" max="179" width="12.6640625" bestFit="1" customWidth="1"/>
    <col min="180" max="180" width="10.1640625" bestFit="1" customWidth="1"/>
    <col min="181" max="181" width="12.6640625" bestFit="1" customWidth="1"/>
    <col min="182" max="182" width="10.1640625" bestFit="1" customWidth="1"/>
    <col min="183" max="183" width="12.6640625" bestFit="1" customWidth="1"/>
    <col min="184" max="184" width="10.1640625" bestFit="1" customWidth="1"/>
    <col min="185" max="185" width="12.6640625" bestFit="1" customWidth="1"/>
    <col min="186" max="186" width="10.1640625" bestFit="1" customWidth="1"/>
    <col min="187" max="187" width="12.6640625" bestFit="1" customWidth="1"/>
    <col min="188" max="188" width="10.1640625" bestFit="1" customWidth="1"/>
    <col min="189" max="189" width="12.6640625" bestFit="1" customWidth="1"/>
  </cols>
  <sheetData>
    <row r="1" spans="1:38" x14ac:dyDescent="0.2">
      <c r="A1" s="15" t="s">
        <v>195</v>
      </c>
      <c r="B1" t="s">
        <v>196</v>
      </c>
      <c r="D1" t="s">
        <v>197</v>
      </c>
      <c r="E1" t="s">
        <v>196</v>
      </c>
      <c r="G1" s="15" t="s">
        <v>195</v>
      </c>
      <c r="H1" t="s">
        <v>197</v>
      </c>
      <c r="I1" t="s">
        <v>196</v>
      </c>
      <c r="L1" t="b">
        <v>1</v>
      </c>
      <c r="M1" t="b">
        <v>1</v>
      </c>
      <c r="N1" t="b">
        <v>1</v>
      </c>
      <c r="P1" s="15" t="s">
        <v>195</v>
      </c>
      <c r="Q1" t="s">
        <v>196</v>
      </c>
      <c r="R1" t="s">
        <v>219</v>
      </c>
      <c r="S1" s="18" t="s">
        <v>220</v>
      </c>
      <c r="X1">
        <v>0</v>
      </c>
      <c r="Y1">
        <f>COUNT(R1:R76)-9</f>
        <v>66</v>
      </c>
      <c r="Z1">
        <f>MIN(X1:Y1)</f>
        <v>0</v>
      </c>
      <c r="AB1" s="15" t="s">
        <v>195</v>
      </c>
      <c r="AC1" t="s">
        <v>196</v>
      </c>
      <c r="AD1" s="19" t="s">
        <v>220</v>
      </c>
      <c r="AE1" t="str">
        <f ca="1">VLOOKUP(1,$AD$2:$AF$20,2,FALSE)</f>
        <v>Electronics</v>
      </c>
      <c r="AF1" s="5">
        <f ca="1">VLOOKUP(1,$AD$2:$AF$20,3,FALSE)</f>
        <v>407924.43600000045</v>
      </c>
      <c r="AH1" s="15" t="s">
        <v>195</v>
      </c>
      <c r="AI1" t="s">
        <v>196</v>
      </c>
      <c r="AK1" s="15" t="s">
        <v>195</v>
      </c>
      <c r="AL1" t="s">
        <v>196</v>
      </c>
    </row>
    <row r="2" spans="1:38" x14ac:dyDescent="0.2">
      <c r="A2" s="16">
        <v>1</v>
      </c>
      <c r="B2" s="11">
        <v>22921.128000000001</v>
      </c>
      <c r="D2">
        <v>716816.19999999821</v>
      </c>
      <c r="E2">
        <v>860179.44000000239</v>
      </c>
      <c r="G2" s="16" t="s">
        <v>198</v>
      </c>
      <c r="H2">
        <v>70160.930000000022</v>
      </c>
      <c r="I2">
        <v>84193.116000000038</v>
      </c>
      <c r="K2" t="s">
        <v>192</v>
      </c>
      <c r="L2" t="s">
        <v>217</v>
      </c>
      <c r="M2" t="s">
        <v>176</v>
      </c>
      <c r="N2" t="s">
        <v>218</v>
      </c>
      <c r="P2" s="16" t="s">
        <v>94</v>
      </c>
      <c r="Q2" s="11">
        <v>1534.4640000000004</v>
      </c>
      <c r="R2">
        <v>128</v>
      </c>
      <c r="S2" cm="1">
        <f t="array" aca="1" ref="S2:S76" ca="1">RANK(_xlfn.ANCHORARRAY(U2),_xlfn.ANCHORARRAY(U2))</f>
        <v>47</v>
      </c>
      <c r="T2" t="str" cm="1">
        <f t="array" aca="1" ref="T2:T76" ca="1">OFFSET($P$1,1,0,COUNT($Q:$Q))</f>
        <v>Action Figure</v>
      </c>
      <c r="U2" s="5" cm="1">
        <f t="array" aca="1" ref="U2:U76" ca="1">OFFSET($P$1,1,1,COUNT($Q:$Q))</f>
        <v>1534.4640000000004</v>
      </c>
      <c r="V2" cm="1">
        <f t="array" aca="1" ref="V2:V76" ca="1">OFFSET($P$1,1,2,COUNT($Q:$Q))</f>
        <v>128</v>
      </c>
      <c r="X2" t="str" cm="1">
        <f t="array" aca="1" ref="X2:X11" ca="1">OFFSET($P$1,$Z$1,0,10)</f>
        <v>Row Labels</v>
      </c>
      <c r="Y2" s="5" t="str" cm="1">
        <f t="array" aca="1" ref="Y2:Y11" ca="1">OFFSET($P$1,$Z$1,1,10)</f>
        <v>Sum of SellOrderTotal</v>
      </c>
      <c r="AB2" s="16" t="s">
        <v>130</v>
      </c>
      <c r="AC2" s="11">
        <v>323.916</v>
      </c>
      <c r="AD2" cm="1">
        <f t="array" aca="1" ref="AD2:AD20" ca="1">RANK(_xlfn.ANCHORARRAY(AF2),_xlfn.ANCHORARRAY(AF2))</f>
        <v>16</v>
      </c>
      <c r="AE2" t="str" cm="1">
        <f t="array" aca="1" ref="AE2:AE20" ca="1">OFFSET($AB$1,1,0,COUNT($AC$2:$AC$20))</f>
        <v>Apparel</v>
      </c>
      <c r="AF2" s="5" cm="1">
        <f t="array" aca="1" ref="AF2:AF20" ca="1">OFFSET($AB$1,1,1,COUNT($AC$2:$AC$20))</f>
        <v>323.916</v>
      </c>
      <c r="AH2" s="16" t="s">
        <v>185</v>
      </c>
      <c r="AI2" s="11">
        <v>465183.07200000022</v>
      </c>
      <c r="AK2" s="16" t="s">
        <v>186</v>
      </c>
      <c r="AL2" s="11">
        <v>413135.36400000053</v>
      </c>
    </row>
    <row r="3" spans="1:38" x14ac:dyDescent="0.2">
      <c r="A3" s="16">
        <v>2</v>
      </c>
      <c r="B3" s="11">
        <v>18382.572</v>
      </c>
      <c r="G3" s="16" t="s">
        <v>199</v>
      </c>
      <c r="H3">
        <v>53627.000000000007</v>
      </c>
      <c r="I3">
        <v>64352.399999999987</v>
      </c>
      <c r="K3" s="16" t="s">
        <v>198</v>
      </c>
      <c r="L3" s="5">
        <f>IF($L$1=TRUE,VLOOKUP(K3,G1:I13,3,FALSE),NA())</f>
        <v>84193.116000000038</v>
      </c>
      <c r="M3" s="5">
        <f>IF($M$1=TRUE,VLOOKUP(K3,G2:I14,3,FALSE)-VLOOKUP(K3,G2:I14,2,FALSE),NA())</f>
        <v>14032.186000000016</v>
      </c>
      <c r="N3" s="17">
        <f>IF($N$1=TRUE,M3/VLOOKUP(K3,G1:I13,2,FALSE),"")</f>
        <v>0.20000000000000018</v>
      </c>
      <c r="P3" s="16" t="s">
        <v>75</v>
      </c>
      <c r="Q3" s="11">
        <v>5566.6079999999993</v>
      </c>
      <c r="R3">
        <v>116</v>
      </c>
      <c r="S3">
        <f ca="1"/>
        <v>26</v>
      </c>
      <c r="T3" t="str">
        <f ca="1"/>
        <v>Backpack</v>
      </c>
      <c r="U3" s="5">
        <f ca="1"/>
        <v>5566.6079999999993</v>
      </c>
      <c r="V3">
        <f ca="1"/>
        <v>116</v>
      </c>
      <c r="X3" t="str">
        <f ca="1"/>
        <v>Action Figure</v>
      </c>
      <c r="Y3" s="5">
        <f ca="1"/>
        <v>1534.4640000000004</v>
      </c>
      <c r="AB3" s="16" t="s">
        <v>107</v>
      </c>
      <c r="AC3" s="11">
        <v>1871.0639999999999</v>
      </c>
      <c r="AD3">
        <f ca="1"/>
        <v>13</v>
      </c>
      <c r="AE3" t="str">
        <f ca="1"/>
        <v>Art &amp; Craft</v>
      </c>
      <c r="AF3" s="5">
        <f ca="1"/>
        <v>1871.0639999999999</v>
      </c>
      <c r="AH3" s="16" t="s">
        <v>184</v>
      </c>
      <c r="AI3" s="11">
        <v>262331.48400000011</v>
      </c>
      <c r="AK3" s="16" t="s">
        <v>184</v>
      </c>
      <c r="AL3" s="11">
        <v>447044.07600000023</v>
      </c>
    </row>
    <row r="4" spans="1:38" x14ac:dyDescent="0.2">
      <c r="A4" s="16">
        <v>3</v>
      </c>
      <c r="B4" s="11">
        <v>30351.75599999999</v>
      </c>
      <c r="D4" t="s">
        <v>214</v>
      </c>
      <c r="E4" s="5">
        <f>GETPIVOTDATA("Sum of SellOrderTotal",$D$1)</f>
        <v>860179.44000000239</v>
      </c>
      <c r="G4" s="16" t="s">
        <v>200</v>
      </c>
      <c r="H4">
        <v>40436.89</v>
      </c>
      <c r="I4">
        <v>48524.267999999975</v>
      </c>
      <c r="K4" s="16" t="s">
        <v>199</v>
      </c>
      <c r="L4" s="5">
        <f t="shared" ref="L4:L14" si="0">IF($L$1=TRUE,VLOOKUP(K4,G2:I14,3,FALSE),NA())</f>
        <v>64352.399999999987</v>
      </c>
      <c r="M4" s="5">
        <f>IF($M$1=TRUE,VLOOKUP(K4,G2:I14,3,FALSE)-VLOOKUP(K4,G2:I14,2,FALSE),NA())</f>
        <v>10725.39999999998</v>
      </c>
      <c r="N4" s="17">
        <f t="shared" ref="N4:N14" si="1">IF($N$1=TRUE,M4/VLOOKUP(K4,G2:I14,2,FALSE),"")</f>
        <v>0.19999999999999959</v>
      </c>
      <c r="P4" s="16" t="s">
        <v>69</v>
      </c>
      <c r="Q4" s="11">
        <v>4318.5600000000004</v>
      </c>
      <c r="R4">
        <v>120</v>
      </c>
      <c r="S4">
        <f ca="1"/>
        <v>30</v>
      </c>
      <c r="T4" t="str">
        <f ca="1"/>
        <v>Basketball</v>
      </c>
      <c r="U4" s="5">
        <f ca="1"/>
        <v>4318.5600000000004</v>
      </c>
      <c r="V4">
        <f ca="1"/>
        <v>120</v>
      </c>
      <c r="X4" t="str">
        <f ca="1"/>
        <v>Backpack</v>
      </c>
      <c r="Y4" s="5">
        <f ca="1"/>
        <v>5566.6079999999993</v>
      </c>
      <c r="AB4" s="16" t="s">
        <v>127</v>
      </c>
      <c r="AC4" s="11">
        <v>431.892</v>
      </c>
      <c r="AD4">
        <f ca="1"/>
        <v>15</v>
      </c>
      <c r="AE4" t="str">
        <f ca="1"/>
        <v>Beauty &amp; Personal Care</v>
      </c>
      <c r="AF4" s="5">
        <f ca="1"/>
        <v>431.892</v>
      </c>
      <c r="AH4" s="16" t="s">
        <v>183</v>
      </c>
      <c r="AI4" s="11">
        <v>132664.88400000011</v>
      </c>
    </row>
    <row r="5" spans="1:38" x14ac:dyDescent="0.2">
      <c r="A5" s="16">
        <v>4</v>
      </c>
      <c r="B5" s="11">
        <v>32247.864000000001</v>
      </c>
      <c r="D5" t="s">
        <v>215</v>
      </c>
      <c r="E5" s="5">
        <f>GETPIVOTDATA("Sum of SellOrderTotal",$D$1)-GETPIVOTDATA("Sum of BuyOrderTotal",$D$1)</f>
        <v>143363.24000000418</v>
      </c>
      <c r="G5" s="16" t="s">
        <v>201</v>
      </c>
      <c r="H5">
        <v>53822.040000000023</v>
      </c>
      <c r="I5">
        <v>64586.447999999989</v>
      </c>
      <c r="K5" s="16" t="s">
        <v>200</v>
      </c>
      <c r="L5" s="5">
        <f t="shared" si="0"/>
        <v>48524.267999999975</v>
      </c>
      <c r="M5" s="5">
        <f t="shared" ref="M5:M14" si="2">IF($M$1=TRUE,VLOOKUP(K5,G3:I15,3,FALSE)-VLOOKUP(K5,G3:I15,2,FALSE),NA())</f>
        <v>8087.3779999999751</v>
      </c>
      <c r="N5" s="17">
        <f t="shared" si="1"/>
        <v>0.1999999999999994</v>
      </c>
      <c r="P5" s="16" t="s">
        <v>138</v>
      </c>
      <c r="Q5" s="11">
        <v>359.88</v>
      </c>
      <c r="R5">
        <v>10</v>
      </c>
      <c r="S5">
        <f ca="1"/>
        <v>61</v>
      </c>
      <c r="T5" t="str">
        <f ca="1"/>
        <v>Bicycle Helmet</v>
      </c>
      <c r="U5" s="5">
        <f ca="1"/>
        <v>359.88</v>
      </c>
      <c r="V5">
        <f ca="1"/>
        <v>10</v>
      </c>
      <c r="X5" t="str">
        <f ca="1"/>
        <v>Basketball</v>
      </c>
      <c r="Y5" s="5">
        <f ca="1"/>
        <v>4318.5600000000004</v>
      </c>
      <c r="AB5" s="16" t="s">
        <v>78</v>
      </c>
      <c r="AC5" s="11">
        <v>863.42399999999998</v>
      </c>
      <c r="AD5">
        <f ca="1"/>
        <v>14</v>
      </c>
      <c r="AE5" t="str">
        <f ca="1"/>
        <v>Books</v>
      </c>
      <c r="AF5" s="5">
        <f ca="1"/>
        <v>863.42399999999998</v>
      </c>
    </row>
    <row r="6" spans="1:38" x14ac:dyDescent="0.2">
      <c r="A6" s="16">
        <v>5</v>
      </c>
      <c r="B6" s="11">
        <v>23440.260000000002</v>
      </c>
      <c r="D6" t="s">
        <v>216</v>
      </c>
      <c r="E6" s="17">
        <f>E5/GETPIVOTDATA("Sum of BuyOrderTotal",$D$1)</f>
        <v>0.20000000000000634</v>
      </c>
      <c r="G6" s="16" t="s">
        <v>202</v>
      </c>
      <c r="H6">
        <v>53206.259999999987</v>
      </c>
      <c r="I6">
        <v>63847.511999999995</v>
      </c>
      <c r="K6" s="16" t="s">
        <v>201</v>
      </c>
      <c r="L6" s="5">
        <f t="shared" si="0"/>
        <v>64586.447999999989</v>
      </c>
      <c r="M6" s="5">
        <f t="shared" si="2"/>
        <v>10764.407999999967</v>
      </c>
      <c r="N6" s="17">
        <f t="shared" si="1"/>
        <v>0.19999999999999929</v>
      </c>
      <c r="P6" s="16" t="s">
        <v>84</v>
      </c>
      <c r="Q6" s="11">
        <v>3839.232</v>
      </c>
      <c r="R6">
        <v>64</v>
      </c>
      <c r="S6">
        <f ca="1"/>
        <v>32</v>
      </c>
      <c r="T6" t="str">
        <f ca="1"/>
        <v>Blender</v>
      </c>
      <c r="U6" s="5">
        <f ca="1"/>
        <v>3839.232</v>
      </c>
      <c r="V6">
        <f ca="1"/>
        <v>64</v>
      </c>
      <c r="X6" t="str">
        <f ca="1"/>
        <v>Bicycle Helmet</v>
      </c>
      <c r="Y6" s="5">
        <f ca="1"/>
        <v>359.88</v>
      </c>
      <c r="AB6" s="16" t="s">
        <v>57</v>
      </c>
      <c r="AC6" s="11">
        <v>407924.43600000045</v>
      </c>
      <c r="AD6">
        <f ca="1"/>
        <v>1</v>
      </c>
      <c r="AE6" t="str">
        <f ca="1"/>
        <v>Electronics</v>
      </c>
      <c r="AF6" s="5">
        <f ca="1"/>
        <v>407924.43600000045</v>
      </c>
    </row>
    <row r="7" spans="1:38" x14ac:dyDescent="0.2">
      <c r="A7" s="16">
        <v>6</v>
      </c>
      <c r="B7" s="11">
        <v>50626.23599999999</v>
      </c>
      <c r="G7" s="16" t="s">
        <v>203</v>
      </c>
      <c r="H7">
        <v>60561.359999999993</v>
      </c>
      <c r="I7">
        <v>72673.631999999998</v>
      </c>
      <c r="K7" s="16" t="s">
        <v>202</v>
      </c>
      <c r="L7" s="5">
        <f t="shared" si="0"/>
        <v>63847.511999999995</v>
      </c>
      <c r="M7" s="5">
        <f t="shared" si="2"/>
        <v>10641.252000000008</v>
      </c>
      <c r="N7" s="17">
        <f t="shared" si="1"/>
        <v>0.20000000000000018</v>
      </c>
      <c r="P7" s="16" t="s">
        <v>145</v>
      </c>
      <c r="Q7" s="11">
        <v>539.89200000000005</v>
      </c>
      <c r="R7">
        <v>9</v>
      </c>
      <c r="S7">
        <f ca="1"/>
        <v>57</v>
      </c>
      <c r="T7" t="str">
        <f ca="1"/>
        <v>Bluetooth Earphones</v>
      </c>
      <c r="U7" s="5">
        <f ca="1"/>
        <v>539.89200000000005</v>
      </c>
      <c r="V7">
        <f ca="1"/>
        <v>9</v>
      </c>
      <c r="X7" t="str">
        <f ca="1"/>
        <v>Blender</v>
      </c>
      <c r="Y7" s="5">
        <f ca="1"/>
        <v>3839.232</v>
      </c>
      <c r="AB7" s="16" t="s">
        <v>96</v>
      </c>
      <c r="AC7" s="11">
        <v>21128.675999999999</v>
      </c>
      <c r="AD7">
        <f ca="1"/>
        <v>8</v>
      </c>
      <c r="AE7" t="str">
        <f ca="1"/>
        <v>Fashion</v>
      </c>
      <c r="AF7" s="5">
        <f ca="1"/>
        <v>21128.675999999999</v>
      </c>
    </row>
    <row r="8" spans="1:38" x14ac:dyDescent="0.2">
      <c r="A8" s="16">
        <v>7</v>
      </c>
      <c r="B8" s="11">
        <v>21238.98</v>
      </c>
      <c r="G8" s="16" t="s">
        <v>204</v>
      </c>
      <c r="H8">
        <v>59424.409999999996</v>
      </c>
      <c r="I8">
        <v>71309.29200000003</v>
      </c>
      <c r="K8" s="16" t="s">
        <v>203</v>
      </c>
      <c r="L8" s="5">
        <f t="shared" si="0"/>
        <v>72673.631999999998</v>
      </c>
      <c r="M8" s="5">
        <f t="shared" si="2"/>
        <v>12112.272000000004</v>
      </c>
      <c r="N8" s="17">
        <f t="shared" si="1"/>
        <v>0.20000000000000009</v>
      </c>
      <c r="P8" s="16" t="s">
        <v>60</v>
      </c>
      <c r="Q8" s="11">
        <v>10078.74</v>
      </c>
      <c r="R8">
        <v>105</v>
      </c>
      <c r="S8">
        <f ca="1"/>
        <v>19</v>
      </c>
      <c r="T8" t="str">
        <f ca="1"/>
        <v>Bluetooth Headphones</v>
      </c>
      <c r="U8" s="5">
        <f ca="1"/>
        <v>10078.74</v>
      </c>
      <c r="V8">
        <f ca="1"/>
        <v>105</v>
      </c>
      <c r="X8" t="str">
        <f ca="1"/>
        <v>Bluetooth Earphones</v>
      </c>
      <c r="Y8" s="5">
        <f ca="1"/>
        <v>539.89200000000005</v>
      </c>
      <c r="AB8" s="16" t="s">
        <v>122</v>
      </c>
      <c r="AC8" s="11">
        <v>179.988</v>
      </c>
      <c r="AD8">
        <f ca="1"/>
        <v>19</v>
      </c>
      <c r="AE8" t="str">
        <f ca="1"/>
        <v>Home Appliances</v>
      </c>
      <c r="AF8" s="5">
        <f ca="1"/>
        <v>179.988</v>
      </c>
    </row>
    <row r="9" spans="1:38" x14ac:dyDescent="0.2">
      <c r="A9" s="16">
        <v>8</v>
      </c>
      <c r="B9" s="11">
        <v>35638.187999999995</v>
      </c>
      <c r="G9" s="16" t="s">
        <v>205</v>
      </c>
      <c r="H9">
        <v>48745.880000000005</v>
      </c>
      <c r="I9">
        <v>58495.055999999997</v>
      </c>
      <c r="K9" s="16" t="s">
        <v>204</v>
      </c>
      <c r="L9" s="5">
        <f t="shared" si="0"/>
        <v>71309.29200000003</v>
      </c>
      <c r="M9" s="5">
        <f t="shared" si="2"/>
        <v>11884.882000000034</v>
      </c>
      <c r="N9" s="17">
        <f t="shared" si="1"/>
        <v>0.20000000000000059</v>
      </c>
      <c r="P9" s="16" t="s">
        <v>79</v>
      </c>
      <c r="Q9" s="11">
        <v>5255.1239999999998</v>
      </c>
      <c r="R9">
        <v>73</v>
      </c>
      <c r="S9">
        <f ca="1"/>
        <v>27</v>
      </c>
      <c r="T9" t="str">
        <f ca="1"/>
        <v>Bluetooth Speaker</v>
      </c>
      <c r="U9" s="5">
        <f ca="1"/>
        <v>5255.1239999999998</v>
      </c>
      <c r="V9">
        <f ca="1"/>
        <v>73</v>
      </c>
      <c r="X9" t="str">
        <f ca="1"/>
        <v>Bluetooth Headphones</v>
      </c>
      <c r="Y9" s="5">
        <f ca="1"/>
        <v>10078.74</v>
      </c>
      <c r="AB9" s="16" t="s">
        <v>82</v>
      </c>
      <c r="AC9" s="11">
        <v>4120.5839999999998</v>
      </c>
      <c r="AD9">
        <f ca="1"/>
        <v>11</v>
      </c>
      <c r="AE9" t="str">
        <f ca="1"/>
        <v>Home Decor</v>
      </c>
      <c r="AF9" s="5">
        <f ca="1"/>
        <v>4120.5839999999998</v>
      </c>
    </row>
    <row r="10" spans="1:38" x14ac:dyDescent="0.2">
      <c r="A10" s="16">
        <v>9</v>
      </c>
      <c r="B10" s="11">
        <v>29715.792000000001</v>
      </c>
      <c r="G10" s="16" t="s">
        <v>206</v>
      </c>
      <c r="H10">
        <v>89481.540000000008</v>
      </c>
      <c r="I10">
        <v>107377.84800000004</v>
      </c>
      <c r="K10" s="16" t="s">
        <v>205</v>
      </c>
      <c r="L10" s="5">
        <f t="shared" si="0"/>
        <v>58495.055999999997</v>
      </c>
      <c r="M10" s="5">
        <f t="shared" si="2"/>
        <v>9749.1759999999922</v>
      </c>
      <c r="N10" s="17">
        <f t="shared" si="1"/>
        <v>0.19999999999999982</v>
      </c>
      <c r="P10" s="16" t="s">
        <v>92</v>
      </c>
      <c r="Q10" s="11">
        <v>2374.8120000000004</v>
      </c>
      <c r="R10">
        <v>99</v>
      </c>
      <c r="S10">
        <f ca="1"/>
        <v>40</v>
      </c>
      <c r="T10" t="str">
        <f ca="1"/>
        <v>Board Game</v>
      </c>
      <c r="U10" s="5">
        <f ca="1"/>
        <v>2374.8120000000004</v>
      </c>
      <c r="V10">
        <f ca="1"/>
        <v>99</v>
      </c>
      <c r="X10" t="str">
        <f ca="1"/>
        <v>Bluetooth Speaker</v>
      </c>
      <c r="Y10" s="5">
        <f ca="1"/>
        <v>5255.1239999999998</v>
      </c>
      <c r="AB10" s="16" t="s">
        <v>63</v>
      </c>
      <c r="AC10" s="11">
        <v>36257.58</v>
      </c>
      <c r="AD10">
        <f ca="1"/>
        <v>6</v>
      </c>
      <c r="AE10" t="str">
        <f ca="1"/>
        <v>Kitchen &amp; Dining</v>
      </c>
      <c r="AF10" s="5">
        <f ca="1"/>
        <v>36257.58</v>
      </c>
    </row>
    <row r="11" spans="1:38" x14ac:dyDescent="0.2">
      <c r="A11" s="16">
        <v>10</v>
      </c>
      <c r="B11" s="11">
        <v>29529.888000000003</v>
      </c>
      <c r="G11" s="16" t="s">
        <v>207</v>
      </c>
      <c r="H11">
        <v>59658.640000000014</v>
      </c>
      <c r="I11">
        <v>71590.368000000017</v>
      </c>
      <c r="K11" s="16" t="s">
        <v>206</v>
      </c>
      <c r="L11" s="5">
        <f t="shared" si="0"/>
        <v>107377.84800000004</v>
      </c>
      <c r="M11" s="5">
        <f t="shared" si="2"/>
        <v>17896.308000000034</v>
      </c>
      <c r="N11" s="17">
        <f t="shared" si="1"/>
        <v>0.20000000000000034</v>
      </c>
      <c r="P11" s="16" t="s">
        <v>129</v>
      </c>
      <c r="Q11" s="11">
        <v>143.952</v>
      </c>
      <c r="R11">
        <v>4</v>
      </c>
      <c r="S11">
        <f ca="1"/>
        <v>71</v>
      </c>
      <c r="T11" t="str">
        <f ca="1"/>
        <v>Board Shorts</v>
      </c>
      <c r="U11" s="5">
        <f ca="1"/>
        <v>143.952</v>
      </c>
      <c r="V11">
        <f ca="1"/>
        <v>4</v>
      </c>
      <c r="X11" t="str">
        <f ca="1"/>
        <v>Board Game</v>
      </c>
      <c r="Y11" s="5">
        <f ca="1"/>
        <v>2374.8120000000004</v>
      </c>
      <c r="AB11" s="16" t="s">
        <v>109</v>
      </c>
      <c r="AC11" s="11">
        <v>141116.736</v>
      </c>
      <c r="AD11">
        <f ca="1"/>
        <v>2</v>
      </c>
      <c r="AE11" t="str">
        <f ca="1"/>
        <v>Musical Instruments</v>
      </c>
      <c r="AF11" s="5">
        <f ca="1"/>
        <v>141116.736</v>
      </c>
    </row>
    <row r="12" spans="1:38" x14ac:dyDescent="0.2">
      <c r="A12" s="16">
        <v>11</v>
      </c>
      <c r="B12" s="11">
        <v>31356.840000000004</v>
      </c>
      <c r="G12" s="16" t="s">
        <v>208</v>
      </c>
      <c r="H12">
        <v>65575.22</v>
      </c>
      <c r="I12">
        <v>78690.263999999996</v>
      </c>
      <c r="K12" s="16" t="s">
        <v>207</v>
      </c>
      <c r="L12" s="5">
        <f t="shared" si="0"/>
        <v>71590.368000000017</v>
      </c>
      <c r="M12" s="5">
        <f t="shared" si="2"/>
        <v>11931.728000000003</v>
      </c>
      <c r="N12" s="17">
        <f t="shared" si="1"/>
        <v>0.2</v>
      </c>
      <c r="P12" s="16" t="s">
        <v>105</v>
      </c>
      <c r="Q12" s="11">
        <v>13570.955999999998</v>
      </c>
      <c r="R12">
        <v>87</v>
      </c>
      <c r="S12">
        <f ca="1"/>
        <v>15</v>
      </c>
      <c r="T12" t="str">
        <f ca="1"/>
        <v>Camping Tent</v>
      </c>
      <c r="U12" s="5">
        <f ca="1"/>
        <v>13570.955999999998</v>
      </c>
      <c r="V12">
        <f ca="1"/>
        <v>87</v>
      </c>
      <c r="Y12" s="5"/>
      <c r="AB12" s="16" t="s">
        <v>73</v>
      </c>
      <c r="AC12" s="11">
        <v>36610.092000000004</v>
      </c>
      <c r="AD12">
        <f ca="1"/>
        <v>5</v>
      </c>
      <c r="AE12" t="str">
        <f ca="1"/>
        <v>Office Furniture</v>
      </c>
      <c r="AF12" s="5">
        <f ca="1"/>
        <v>36610.092000000004</v>
      </c>
    </row>
    <row r="13" spans="1:38" x14ac:dyDescent="0.2">
      <c r="A13" s="16">
        <v>12</v>
      </c>
      <c r="B13" s="11">
        <v>18916.308000000001</v>
      </c>
      <c r="G13" s="16" t="s">
        <v>209</v>
      </c>
      <c r="H13">
        <v>62116.03</v>
      </c>
      <c r="I13">
        <v>74539.23599999999</v>
      </c>
      <c r="K13" s="16" t="s">
        <v>208</v>
      </c>
      <c r="L13" s="5">
        <f t="shared" si="0"/>
        <v>78690.263999999996</v>
      </c>
      <c r="M13" s="5">
        <f t="shared" si="2"/>
        <v>13115.043999999994</v>
      </c>
      <c r="N13" s="17">
        <f t="shared" si="1"/>
        <v>0.1999999999999999</v>
      </c>
      <c r="P13" s="16" t="s">
        <v>64</v>
      </c>
      <c r="Q13" s="11">
        <v>2915.6759999999999</v>
      </c>
      <c r="R13">
        <v>27</v>
      </c>
      <c r="S13">
        <f ca="1"/>
        <v>36</v>
      </c>
      <c r="T13" t="str">
        <f ca="1"/>
        <v>Coffee Maker</v>
      </c>
      <c r="U13" s="5">
        <f ca="1"/>
        <v>2915.6759999999999</v>
      </c>
      <c r="V13">
        <f ca="1"/>
        <v>27</v>
      </c>
      <c r="AB13" s="16" t="s">
        <v>135</v>
      </c>
      <c r="AC13" s="11">
        <v>311.84399999999999</v>
      </c>
      <c r="AD13">
        <f ca="1"/>
        <v>17</v>
      </c>
      <c r="AE13" t="str">
        <f ca="1"/>
        <v>Office Supplies</v>
      </c>
      <c r="AF13" s="5">
        <f ca="1"/>
        <v>311.84399999999999</v>
      </c>
    </row>
    <row r="14" spans="1:38" x14ac:dyDescent="0.2">
      <c r="A14" s="16">
        <v>13</v>
      </c>
      <c r="B14" s="11">
        <v>26722.716000000004</v>
      </c>
      <c r="K14" s="16" t="s">
        <v>209</v>
      </c>
      <c r="L14" s="5">
        <f t="shared" si="0"/>
        <v>74539.23599999999</v>
      </c>
      <c r="M14" s="5">
        <f t="shared" si="2"/>
        <v>12423.205999999991</v>
      </c>
      <c r="N14" s="17">
        <f t="shared" si="1"/>
        <v>0.19999999999999987</v>
      </c>
      <c r="P14" s="16" t="s">
        <v>111</v>
      </c>
      <c r="Q14" s="11">
        <v>1259.1600000000001</v>
      </c>
      <c r="R14">
        <v>70</v>
      </c>
      <c r="S14">
        <f ca="1"/>
        <v>49</v>
      </c>
      <c r="T14" t="str">
        <f ca="1"/>
        <v>Cooking Utensils</v>
      </c>
      <c r="U14" s="5">
        <f ca="1"/>
        <v>1259.1600000000001</v>
      </c>
      <c r="V14">
        <f ca="1"/>
        <v>70</v>
      </c>
      <c r="AB14" s="16" t="s">
        <v>103</v>
      </c>
      <c r="AC14" s="11">
        <v>111320.40000000004</v>
      </c>
      <c r="AD14">
        <f ca="1"/>
        <v>3</v>
      </c>
      <c r="AE14" t="str">
        <f ca="1"/>
        <v>Outdoor Living</v>
      </c>
      <c r="AF14" s="5">
        <f ca="1"/>
        <v>111320.40000000004</v>
      </c>
    </row>
    <row r="15" spans="1:38" x14ac:dyDescent="0.2">
      <c r="A15" s="16">
        <v>14</v>
      </c>
      <c r="B15" s="11">
        <v>30076.632000000001</v>
      </c>
      <c r="P15" s="16" t="s">
        <v>83</v>
      </c>
      <c r="Q15" s="11">
        <v>12239.183999999999</v>
      </c>
      <c r="R15">
        <v>68</v>
      </c>
      <c r="S15">
        <f ca="1"/>
        <v>17</v>
      </c>
      <c r="T15" t="str">
        <f ca="1"/>
        <v>Cookware Set</v>
      </c>
      <c r="U15" s="5">
        <f ca="1"/>
        <v>12239.183999999999</v>
      </c>
      <c r="V15">
        <f ca="1"/>
        <v>68</v>
      </c>
      <c r="AB15" s="16" t="s">
        <v>137</v>
      </c>
      <c r="AC15" s="11">
        <v>215.976</v>
      </c>
      <c r="AD15">
        <f ca="1"/>
        <v>18</v>
      </c>
      <c r="AE15" t="str">
        <f ca="1"/>
        <v>Outdoor Recreation</v>
      </c>
      <c r="AF15" s="5">
        <f ca="1"/>
        <v>215.976</v>
      </c>
    </row>
    <row r="16" spans="1:38" x14ac:dyDescent="0.2">
      <c r="A16" s="16">
        <v>15</v>
      </c>
      <c r="B16" s="11">
        <v>31882.331999999999</v>
      </c>
      <c r="P16" s="16" t="s">
        <v>121</v>
      </c>
      <c r="Q16" s="11">
        <v>179.988</v>
      </c>
      <c r="R16">
        <v>1</v>
      </c>
      <c r="S16">
        <f ca="1"/>
        <v>69</v>
      </c>
      <c r="T16" t="str">
        <f ca="1"/>
        <v>Cordless Vacuum Cleaner</v>
      </c>
      <c r="U16" s="5">
        <f ca="1"/>
        <v>179.988</v>
      </c>
      <c r="V16">
        <f ca="1"/>
        <v>1</v>
      </c>
      <c r="AB16" s="16" t="s">
        <v>90</v>
      </c>
      <c r="AC16" s="11">
        <v>38145.539999999994</v>
      </c>
      <c r="AD16">
        <f ca="1"/>
        <v>4</v>
      </c>
      <c r="AE16" t="str">
        <f ca="1"/>
        <v>Smart Home</v>
      </c>
      <c r="AF16" s="5">
        <f ca="1"/>
        <v>38145.539999999994</v>
      </c>
    </row>
    <row r="17" spans="1:36" x14ac:dyDescent="0.2">
      <c r="A17" s="16">
        <v>16</v>
      </c>
      <c r="B17" s="11">
        <v>22282.416000000001</v>
      </c>
      <c r="P17" s="16" t="s">
        <v>95</v>
      </c>
      <c r="Q17" s="11">
        <v>7439.6279999999997</v>
      </c>
      <c r="R17">
        <v>31</v>
      </c>
      <c r="S17">
        <f ca="1"/>
        <v>22</v>
      </c>
      <c r="T17" t="str">
        <f ca="1"/>
        <v>Designer Watch</v>
      </c>
      <c r="U17" s="5">
        <f ca="1"/>
        <v>7439.6279999999997</v>
      </c>
      <c r="V17">
        <f ca="1"/>
        <v>31</v>
      </c>
      <c r="AB17" s="16" t="s">
        <v>68</v>
      </c>
      <c r="AC17" s="11">
        <v>32603.447999999993</v>
      </c>
      <c r="AD17">
        <f ca="1"/>
        <v>7</v>
      </c>
      <c r="AE17" t="str">
        <f ca="1"/>
        <v>Sports &amp; Outdoors</v>
      </c>
      <c r="AF17" s="5">
        <f ca="1"/>
        <v>32603.447999999993</v>
      </c>
    </row>
    <row r="18" spans="1:36" x14ac:dyDescent="0.2">
      <c r="A18" s="16">
        <v>17</v>
      </c>
      <c r="B18" s="11">
        <v>5339.6039999999994</v>
      </c>
      <c r="P18" s="16" t="s">
        <v>72</v>
      </c>
      <c r="Q18" s="11">
        <v>12011.076000000001</v>
      </c>
      <c r="R18">
        <v>77</v>
      </c>
      <c r="S18">
        <f ca="1"/>
        <v>18</v>
      </c>
      <c r="T18" t="str">
        <f ca="1"/>
        <v>Desk Chair</v>
      </c>
      <c r="U18" s="5">
        <f ca="1"/>
        <v>12011.076000000001</v>
      </c>
      <c r="V18">
        <f ca="1"/>
        <v>77</v>
      </c>
      <c r="AB18" s="16" t="s">
        <v>113</v>
      </c>
      <c r="AC18" s="11">
        <v>15454.236000000001</v>
      </c>
      <c r="AD18">
        <f ca="1"/>
        <v>9</v>
      </c>
      <c r="AE18" t="str">
        <f ca="1"/>
        <v>Tools &amp; Home Improvement</v>
      </c>
      <c r="AF18" s="5">
        <f ca="1"/>
        <v>15454.236000000001</v>
      </c>
    </row>
    <row r="19" spans="1:36" x14ac:dyDescent="0.2">
      <c r="A19" s="16">
        <v>18</v>
      </c>
      <c r="B19" s="11">
        <v>51741.599999999999</v>
      </c>
      <c r="P19" s="16" t="s">
        <v>134</v>
      </c>
      <c r="Q19" s="11">
        <v>311.84399999999999</v>
      </c>
      <c r="R19">
        <v>13</v>
      </c>
      <c r="S19">
        <f ca="1"/>
        <v>63</v>
      </c>
      <c r="T19" t="str">
        <f ca="1"/>
        <v>Desk Organizer</v>
      </c>
      <c r="U19" s="5">
        <f ca="1"/>
        <v>311.84399999999999</v>
      </c>
      <c r="V19">
        <f ca="1"/>
        <v>13</v>
      </c>
      <c r="AB19" s="16" t="s">
        <v>93</v>
      </c>
      <c r="AC19" s="11">
        <v>3909.2759999999998</v>
      </c>
      <c r="AD19">
        <f ca="1"/>
        <v>12</v>
      </c>
      <c r="AE19" t="str">
        <f ca="1"/>
        <v>Toys &amp; Games</v>
      </c>
      <c r="AF19" s="5">
        <f ca="1"/>
        <v>3909.2759999999998</v>
      </c>
    </row>
    <row r="20" spans="1:36" x14ac:dyDescent="0.2">
      <c r="A20" s="16">
        <v>19</v>
      </c>
      <c r="B20" s="11">
        <v>12712.62</v>
      </c>
      <c r="P20" s="16" t="s">
        <v>100</v>
      </c>
      <c r="Q20" s="11">
        <v>31198.751999999997</v>
      </c>
      <c r="R20">
        <v>104</v>
      </c>
      <c r="S20">
        <f ca="1"/>
        <v>8</v>
      </c>
      <c r="T20" t="str">
        <f ca="1"/>
        <v>Digital Camera</v>
      </c>
      <c r="U20" s="5">
        <f ca="1"/>
        <v>31198.751999999997</v>
      </c>
      <c r="V20">
        <f ca="1"/>
        <v>104</v>
      </c>
      <c r="AB20" s="16" t="s">
        <v>76</v>
      </c>
      <c r="AC20" s="11">
        <v>7390.3319999999994</v>
      </c>
      <c r="AD20">
        <f ca="1"/>
        <v>10</v>
      </c>
      <c r="AE20" t="str">
        <f ca="1"/>
        <v>Travel &amp; Luggage</v>
      </c>
      <c r="AF20" s="5">
        <f ca="1"/>
        <v>7390.3319999999994</v>
      </c>
    </row>
    <row r="21" spans="1:36" x14ac:dyDescent="0.2">
      <c r="A21" s="16">
        <v>20</v>
      </c>
      <c r="B21" s="11">
        <v>40941.587999999996</v>
      </c>
      <c r="P21" s="16" t="s">
        <v>110</v>
      </c>
      <c r="Q21" s="11">
        <v>107997.84000000001</v>
      </c>
      <c r="R21">
        <v>180</v>
      </c>
      <c r="S21">
        <f ca="1"/>
        <v>2</v>
      </c>
      <c r="T21" t="str">
        <f ca="1"/>
        <v>Drum Set</v>
      </c>
      <c r="U21" s="5">
        <f ca="1"/>
        <v>107997.84000000001</v>
      </c>
      <c r="V21">
        <f ca="1"/>
        <v>180</v>
      </c>
      <c r="AJ21" t="s">
        <v>221</v>
      </c>
    </row>
    <row r="22" spans="1:36" x14ac:dyDescent="0.2">
      <c r="A22" s="16">
        <v>21</v>
      </c>
      <c r="B22" s="11">
        <v>40318.163999999997</v>
      </c>
      <c r="P22" s="16" t="s">
        <v>108</v>
      </c>
      <c r="Q22" s="11">
        <v>33118.895999999993</v>
      </c>
      <c r="R22">
        <v>92</v>
      </c>
      <c r="S22">
        <f ca="1"/>
        <v>7</v>
      </c>
      <c r="T22" t="str">
        <f ca="1"/>
        <v>Electric Guitar</v>
      </c>
      <c r="U22" s="5">
        <f ca="1"/>
        <v>33118.895999999993</v>
      </c>
      <c r="V22">
        <f ca="1"/>
        <v>92</v>
      </c>
    </row>
    <row r="23" spans="1:36" x14ac:dyDescent="0.2">
      <c r="A23" s="16">
        <v>22</v>
      </c>
      <c r="B23" s="11">
        <v>10726.667999999998</v>
      </c>
      <c r="P23" s="16" t="s">
        <v>123</v>
      </c>
      <c r="Q23" s="11">
        <v>107.964</v>
      </c>
      <c r="R23">
        <v>3</v>
      </c>
      <c r="S23">
        <f ca="1"/>
        <v>73</v>
      </c>
      <c r="T23" t="str">
        <f ca="1"/>
        <v>Electric Kettle</v>
      </c>
      <c r="U23" s="5">
        <f ca="1"/>
        <v>107.964</v>
      </c>
      <c r="V23">
        <f ca="1"/>
        <v>3</v>
      </c>
    </row>
    <row r="24" spans="1:36" x14ac:dyDescent="0.2">
      <c r="A24" s="16">
        <v>23</v>
      </c>
      <c r="B24" s="11">
        <v>59703.492000000006</v>
      </c>
      <c r="P24" s="16" t="s">
        <v>80</v>
      </c>
      <c r="Q24" s="11">
        <v>10078.74</v>
      </c>
      <c r="R24">
        <v>105</v>
      </c>
      <c r="S24">
        <f ca="1"/>
        <v>19</v>
      </c>
      <c r="T24" t="str">
        <f ca="1"/>
        <v>External Hard Drive</v>
      </c>
      <c r="U24" s="5">
        <f ca="1"/>
        <v>10078.74</v>
      </c>
      <c r="V24">
        <f ca="1"/>
        <v>105</v>
      </c>
    </row>
    <row r="25" spans="1:36" x14ac:dyDescent="0.2">
      <c r="A25" s="16">
        <v>24</v>
      </c>
      <c r="B25" s="11">
        <v>19862.328000000001</v>
      </c>
      <c r="P25" s="16" t="s">
        <v>136</v>
      </c>
      <c r="Q25" s="11">
        <v>215.976</v>
      </c>
      <c r="R25">
        <v>2</v>
      </c>
      <c r="S25">
        <f ca="1"/>
        <v>67</v>
      </c>
      <c r="T25" t="str">
        <f ca="1"/>
        <v>Fishing Rod and Reel</v>
      </c>
      <c r="U25" s="5">
        <f ca="1"/>
        <v>215.976</v>
      </c>
      <c r="V25">
        <f ca="1"/>
        <v>2</v>
      </c>
    </row>
    <row r="26" spans="1:36" x14ac:dyDescent="0.2">
      <c r="A26" s="16">
        <v>25</v>
      </c>
      <c r="B26" s="11">
        <v>39831.948000000004</v>
      </c>
      <c r="P26" s="16" t="s">
        <v>71</v>
      </c>
      <c r="Q26" s="11">
        <v>28439.052000000003</v>
      </c>
      <c r="R26">
        <v>79</v>
      </c>
      <c r="S26">
        <f ca="1"/>
        <v>9</v>
      </c>
      <c r="T26" t="str">
        <f ca="1"/>
        <v>Gaming Console</v>
      </c>
      <c r="U26" s="5">
        <f ca="1"/>
        <v>28439.052000000003</v>
      </c>
      <c r="V26">
        <f ca="1"/>
        <v>79</v>
      </c>
    </row>
    <row r="27" spans="1:36" x14ac:dyDescent="0.2">
      <c r="A27" s="16">
        <v>26</v>
      </c>
      <c r="B27" s="11">
        <v>22852.440000000002</v>
      </c>
      <c r="P27" s="16" t="s">
        <v>114</v>
      </c>
      <c r="Q27" s="11">
        <v>59.975999999999999</v>
      </c>
      <c r="R27">
        <v>2</v>
      </c>
      <c r="S27">
        <f ca="1"/>
        <v>75</v>
      </c>
      <c r="T27" t="str">
        <f ca="1"/>
        <v>Garden Hose</v>
      </c>
      <c r="U27" s="5">
        <f ca="1"/>
        <v>59.975999999999999</v>
      </c>
      <c r="V27">
        <f ca="1"/>
        <v>2</v>
      </c>
    </row>
    <row r="28" spans="1:36" x14ac:dyDescent="0.2">
      <c r="A28" s="16">
        <v>27</v>
      </c>
      <c r="B28" s="11">
        <v>20223.287999999997</v>
      </c>
      <c r="P28" s="16" t="s">
        <v>102</v>
      </c>
      <c r="Q28" s="11">
        <v>25919.135999999999</v>
      </c>
      <c r="R28">
        <v>72</v>
      </c>
      <c r="S28">
        <f ca="1"/>
        <v>10</v>
      </c>
      <c r="T28" t="str">
        <f ca="1"/>
        <v>Gas Grill</v>
      </c>
      <c r="U28" s="5">
        <f ca="1"/>
        <v>25919.135999999999</v>
      </c>
      <c r="V28">
        <f ca="1"/>
        <v>72</v>
      </c>
    </row>
    <row r="29" spans="1:36" x14ac:dyDescent="0.2">
      <c r="A29" s="16">
        <v>28</v>
      </c>
      <c r="B29" s="11">
        <v>15466.200000000003</v>
      </c>
      <c r="P29" s="16" t="s">
        <v>142</v>
      </c>
      <c r="Q29" s="11">
        <v>3359.8319999999999</v>
      </c>
      <c r="R29">
        <v>14</v>
      </c>
      <c r="S29">
        <f ca="1"/>
        <v>33</v>
      </c>
      <c r="T29" t="str">
        <f ca="1"/>
        <v>Golf Clubs</v>
      </c>
      <c r="U29" s="5">
        <f ca="1"/>
        <v>3359.8319999999999</v>
      </c>
      <c r="V29">
        <f ca="1"/>
        <v>14</v>
      </c>
    </row>
    <row r="30" spans="1:36" x14ac:dyDescent="0.2">
      <c r="A30" s="16">
        <v>29</v>
      </c>
      <c r="B30" s="11">
        <v>16918.884000000002</v>
      </c>
      <c r="P30" s="16" t="s">
        <v>126</v>
      </c>
      <c r="Q30" s="11">
        <v>431.892</v>
      </c>
      <c r="R30">
        <v>9</v>
      </c>
      <c r="S30">
        <f ca="1"/>
        <v>58</v>
      </c>
      <c r="T30" t="str">
        <f ca="1"/>
        <v>Hair Dryer</v>
      </c>
      <c r="U30" s="5">
        <f ca="1"/>
        <v>431.892</v>
      </c>
      <c r="V30">
        <f ca="1"/>
        <v>9</v>
      </c>
    </row>
    <row r="31" spans="1:36" x14ac:dyDescent="0.2">
      <c r="A31" s="16">
        <v>30</v>
      </c>
      <c r="B31" s="11">
        <v>24397.655999999999</v>
      </c>
      <c r="P31" s="16" t="s">
        <v>77</v>
      </c>
      <c r="Q31" s="11">
        <v>863.42399999999998</v>
      </c>
      <c r="R31">
        <v>48</v>
      </c>
      <c r="S31">
        <f ca="1"/>
        <v>52</v>
      </c>
      <c r="T31" t="str">
        <f ca="1"/>
        <v>Hardcover Book</v>
      </c>
      <c r="U31" s="5">
        <f ca="1"/>
        <v>863.42399999999998</v>
      </c>
      <c r="V31">
        <f ca="1"/>
        <v>48</v>
      </c>
    </row>
    <row r="32" spans="1:36" x14ac:dyDescent="0.2">
      <c r="A32" s="16">
        <v>31</v>
      </c>
      <c r="B32" s="11">
        <v>23813.052000000003</v>
      </c>
      <c r="P32" s="16" t="s">
        <v>59</v>
      </c>
      <c r="Q32" s="11">
        <v>53279.112000000001</v>
      </c>
      <c r="R32">
        <v>74</v>
      </c>
      <c r="S32">
        <f ca="1"/>
        <v>4</v>
      </c>
      <c r="T32" t="str">
        <f ca="1"/>
        <v>HD Television</v>
      </c>
      <c r="U32" s="5">
        <f ca="1"/>
        <v>53279.112000000001</v>
      </c>
      <c r="V32">
        <f ca="1"/>
        <v>74</v>
      </c>
    </row>
    <row r="33" spans="16:22" x14ac:dyDescent="0.2">
      <c r="P33" s="16" t="s">
        <v>101</v>
      </c>
      <c r="Q33" s="11">
        <v>6334.9440000000004</v>
      </c>
      <c r="R33">
        <v>88</v>
      </c>
      <c r="S33">
        <f ca="1"/>
        <v>24</v>
      </c>
      <c r="T33" t="str">
        <f ca="1"/>
        <v>Headphones with Microphone</v>
      </c>
      <c r="U33" s="5">
        <f ca="1"/>
        <v>6334.9440000000004</v>
      </c>
      <c r="V33">
        <f ca="1"/>
        <v>88</v>
      </c>
    </row>
    <row r="34" spans="16:22" x14ac:dyDescent="0.2">
      <c r="P34" s="16" t="s">
        <v>86</v>
      </c>
      <c r="Q34" s="11">
        <v>4751.4720000000007</v>
      </c>
      <c r="R34">
        <v>44</v>
      </c>
      <c r="S34">
        <f ca="1"/>
        <v>29</v>
      </c>
      <c r="T34" t="str">
        <f ca="1"/>
        <v>Hiking Boots</v>
      </c>
      <c r="U34" s="5">
        <f ca="1"/>
        <v>4751.4720000000007</v>
      </c>
      <c r="V34">
        <f ca="1"/>
        <v>44</v>
      </c>
    </row>
    <row r="35" spans="16:22" x14ac:dyDescent="0.2">
      <c r="P35" s="16" t="s">
        <v>143</v>
      </c>
      <c r="Q35" s="11">
        <v>863.904</v>
      </c>
      <c r="R35">
        <v>8</v>
      </c>
      <c r="S35">
        <f ca="1"/>
        <v>51</v>
      </c>
      <c r="T35" t="str">
        <f ca="1"/>
        <v>Home Security Camera</v>
      </c>
      <c r="U35" s="5">
        <f ca="1"/>
        <v>863.904</v>
      </c>
      <c r="V35">
        <f ca="1"/>
        <v>8</v>
      </c>
    </row>
    <row r="36" spans="16:22" x14ac:dyDescent="0.2">
      <c r="P36" s="16" t="s">
        <v>133</v>
      </c>
      <c r="Q36" s="11">
        <v>1679.952</v>
      </c>
      <c r="R36">
        <v>4</v>
      </c>
      <c r="S36">
        <f ca="1"/>
        <v>45</v>
      </c>
      <c r="T36" t="str">
        <f ca="1"/>
        <v>Home Theater System</v>
      </c>
      <c r="U36" s="5">
        <f ca="1"/>
        <v>1679.952</v>
      </c>
      <c r="V36">
        <f ca="1"/>
        <v>4</v>
      </c>
    </row>
    <row r="37" spans="16:22" x14ac:dyDescent="0.2">
      <c r="P37" s="16" t="s">
        <v>140</v>
      </c>
      <c r="Q37" s="11">
        <v>125.916</v>
      </c>
      <c r="R37">
        <v>7</v>
      </c>
      <c r="S37">
        <f ca="1"/>
        <v>72</v>
      </c>
      <c r="T37" t="str">
        <f ca="1"/>
        <v>Indoor Plants</v>
      </c>
      <c r="U37" s="5">
        <f ca="1"/>
        <v>125.916</v>
      </c>
      <c r="V37">
        <f ca="1"/>
        <v>7</v>
      </c>
    </row>
    <row r="38" spans="16:22" x14ac:dyDescent="0.2">
      <c r="P38" s="16" t="s">
        <v>139</v>
      </c>
      <c r="Q38" s="11">
        <v>287.976</v>
      </c>
      <c r="R38">
        <v>2</v>
      </c>
      <c r="S38">
        <f ca="1"/>
        <v>64</v>
      </c>
      <c r="T38" t="str">
        <f ca="1"/>
        <v>Kindle E-Reader</v>
      </c>
      <c r="U38" s="5">
        <f ca="1"/>
        <v>287.976</v>
      </c>
      <c r="V38">
        <f ca="1"/>
        <v>2</v>
      </c>
    </row>
    <row r="39" spans="16:22" x14ac:dyDescent="0.2">
      <c r="P39" s="16" t="s">
        <v>58</v>
      </c>
      <c r="Q39" s="11">
        <v>150118.33199999999</v>
      </c>
      <c r="R39">
        <v>139</v>
      </c>
      <c r="S39">
        <f ca="1"/>
        <v>1</v>
      </c>
      <c r="T39" t="str">
        <f ca="1"/>
        <v>Laptop Computer</v>
      </c>
      <c r="U39" s="5">
        <f ca="1"/>
        <v>150118.33199999999</v>
      </c>
      <c r="V39">
        <f ca="1"/>
        <v>139</v>
      </c>
    </row>
    <row r="40" spans="16:22" x14ac:dyDescent="0.2">
      <c r="P40" s="16" t="s">
        <v>98</v>
      </c>
      <c r="Q40" s="11">
        <v>3094.9679999999998</v>
      </c>
      <c r="R40">
        <v>86</v>
      </c>
      <c r="S40">
        <f ca="1"/>
        <v>34</v>
      </c>
      <c r="T40" t="str">
        <f ca="1"/>
        <v>Leather Wallet</v>
      </c>
      <c r="U40" s="5">
        <f ca="1"/>
        <v>3094.9679999999998</v>
      </c>
      <c r="V40">
        <f ca="1"/>
        <v>86</v>
      </c>
    </row>
    <row r="41" spans="16:22" x14ac:dyDescent="0.2">
      <c r="P41" s="16" t="s">
        <v>81</v>
      </c>
      <c r="Q41" s="11">
        <v>3994.6679999999997</v>
      </c>
      <c r="R41">
        <v>111</v>
      </c>
      <c r="S41">
        <f ca="1"/>
        <v>31</v>
      </c>
      <c r="T41" t="str">
        <f ca="1"/>
        <v>LED Desk Lamp</v>
      </c>
      <c r="U41" s="5">
        <f ca="1"/>
        <v>3994.6679999999997</v>
      </c>
      <c r="V41">
        <f ca="1"/>
        <v>111</v>
      </c>
    </row>
    <row r="42" spans="16:22" x14ac:dyDescent="0.2">
      <c r="P42" s="16" t="s">
        <v>66</v>
      </c>
      <c r="Q42" s="11">
        <v>12599.16</v>
      </c>
      <c r="R42">
        <v>70</v>
      </c>
      <c r="S42">
        <f ca="1"/>
        <v>16</v>
      </c>
      <c r="T42" t="str">
        <f ca="1"/>
        <v>Microwave Oven</v>
      </c>
      <c r="U42" s="5">
        <f ca="1"/>
        <v>12599.16</v>
      </c>
      <c r="V42">
        <f ca="1"/>
        <v>70</v>
      </c>
    </row>
    <row r="43" spans="16:22" x14ac:dyDescent="0.2">
      <c r="P43" s="16" t="s">
        <v>124</v>
      </c>
      <c r="Q43" s="11">
        <v>1799.9640000000002</v>
      </c>
      <c r="R43">
        <v>3</v>
      </c>
      <c r="S43">
        <f ca="1"/>
        <v>44</v>
      </c>
      <c r="T43" t="str">
        <f ca="1"/>
        <v>Mountain Bike</v>
      </c>
      <c r="U43" s="5">
        <f ca="1"/>
        <v>1799.9640000000002</v>
      </c>
      <c r="V43">
        <f ca="1"/>
        <v>3</v>
      </c>
    </row>
    <row r="44" spans="16:22" x14ac:dyDescent="0.2">
      <c r="P44" s="16" t="s">
        <v>74</v>
      </c>
      <c r="Q44" s="11">
        <v>24599.016000000003</v>
      </c>
      <c r="R44">
        <v>82</v>
      </c>
      <c r="S44">
        <f ca="1"/>
        <v>11</v>
      </c>
      <c r="T44" t="str">
        <f ca="1"/>
        <v>Office Desk</v>
      </c>
      <c r="U44" s="5">
        <f ca="1"/>
        <v>24599.016000000003</v>
      </c>
      <c r="V44">
        <f ca="1"/>
        <v>82</v>
      </c>
    </row>
    <row r="45" spans="16:22" x14ac:dyDescent="0.2">
      <c r="P45" s="16" t="s">
        <v>149</v>
      </c>
      <c r="Q45" s="11">
        <v>755.89200000000005</v>
      </c>
      <c r="R45">
        <v>9</v>
      </c>
      <c r="S45">
        <f ca="1"/>
        <v>53</v>
      </c>
      <c r="T45" t="str">
        <f ca="1"/>
        <v>Outdoor Hammock</v>
      </c>
      <c r="U45" s="5">
        <f ca="1"/>
        <v>755.89200000000005</v>
      </c>
      <c r="V45">
        <f ca="1"/>
        <v>9</v>
      </c>
    </row>
    <row r="46" spans="16:22" x14ac:dyDescent="0.2">
      <c r="P46" s="16" t="s">
        <v>106</v>
      </c>
      <c r="Q46" s="11">
        <v>1871.0639999999999</v>
      </c>
      <c r="R46">
        <v>78</v>
      </c>
      <c r="S46">
        <f ca="1"/>
        <v>43</v>
      </c>
      <c r="T46" t="str">
        <f ca="1"/>
        <v>Painting Supplies</v>
      </c>
      <c r="U46" s="5">
        <f ca="1"/>
        <v>1871.0639999999999</v>
      </c>
      <c r="V46">
        <f ca="1"/>
        <v>78</v>
      </c>
    </row>
    <row r="47" spans="16:22" x14ac:dyDescent="0.2">
      <c r="P47" s="16" t="s">
        <v>104</v>
      </c>
      <c r="Q47" s="11">
        <v>70198.596000000005</v>
      </c>
      <c r="R47">
        <v>117</v>
      </c>
      <c r="S47">
        <f ca="1"/>
        <v>3</v>
      </c>
      <c r="T47" t="str">
        <f ca="1"/>
        <v>Patio Furniture Set</v>
      </c>
      <c r="U47" s="5">
        <f ca="1"/>
        <v>70198.596000000005</v>
      </c>
      <c r="V47">
        <f ca="1"/>
        <v>117</v>
      </c>
    </row>
    <row r="48" spans="16:22" x14ac:dyDescent="0.2">
      <c r="P48" s="16" t="s">
        <v>128</v>
      </c>
      <c r="Q48" s="11">
        <v>383.952</v>
      </c>
      <c r="R48">
        <v>4</v>
      </c>
      <c r="S48">
        <f ca="1"/>
        <v>60</v>
      </c>
      <c r="T48" t="str">
        <f ca="1"/>
        <v>Portable Grill</v>
      </c>
      <c r="U48" s="5">
        <f ca="1"/>
        <v>383.952</v>
      </c>
      <c r="V48">
        <f ca="1"/>
        <v>4</v>
      </c>
    </row>
    <row r="49" spans="16:22" x14ac:dyDescent="0.2">
      <c r="P49" s="16" t="s">
        <v>116</v>
      </c>
      <c r="Q49" s="11">
        <v>215.928</v>
      </c>
      <c r="R49">
        <v>6</v>
      </c>
      <c r="S49">
        <f ca="1"/>
        <v>68</v>
      </c>
      <c r="T49" t="str">
        <f ca="1"/>
        <v>Power Bank</v>
      </c>
      <c r="U49" s="5">
        <f ca="1"/>
        <v>215.928</v>
      </c>
      <c r="V49">
        <f ca="1"/>
        <v>6</v>
      </c>
    </row>
    <row r="50" spans="16:22" x14ac:dyDescent="0.2">
      <c r="P50" s="16" t="s">
        <v>112</v>
      </c>
      <c r="Q50" s="11">
        <v>15118.320000000002</v>
      </c>
      <c r="R50">
        <v>140</v>
      </c>
      <c r="S50">
        <f ca="1"/>
        <v>14</v>
      </c>
      <c r="T50" t="str">
        <f ca="1"/>
        <v>Power Drill</v>
      </c>
      <c r="U50" s="5">
        <f ca="1"/>
        <v>15118.320000000002</v>
      </c>
      <c r="V50">
        <f ca="1"/>
        <v>140</v>
      </c>
    </row>
    <row r="51" spans="16:22" x14ac:dyDescent="0.2">
      <c r="P51" s="16" t="s">
        <v>91</v>
      </c>
      <c r="Q51" s="11">
        <v>18719.063999999998</v>
      </c>
      <c r="R51">
        <v>78</v>
      </c>
      <c r="S51">
        <f ca="1"/>
        <v>12</v>
      </c>
      <c r="T51" t="str">
        <f ca="1"/>
        <v>Robot Vacuum Cleaner</v>
      </c>
      <c r="U51" s="5">
        <f ca="1"/>
        <v>18719.063999999998</v>
      </c>
      <c r="V51">
        <f ca="1"/>
        <v>78</v>
      </c>
    </row>
    <row r="52" spans="16:22" x14ac:dyDescent="0.2">
      <c r="P52" s="16" t="s">
        <v>147</v>
      </c>
      <c r="Q52" s="11">
        <v>179.964</v>
      </c>
      <c r="R52">
        <v>3</v>
      </c>
      <c r="S52">
        <f ca="1"/>
        <v>70</v>
      </c>
      <c r="T52" t="str">
        <f ca="1"/>
        <v>Running Jacket</v>
      </c>
      <c r="U52" s="5">
        <f ca="1"/>
        <v>179.964</v>
      </c>
      <c r="V52">
        <f ca="1"/>
        <v>3</v>
      </c>
    </row>
    <row r="53" spans="16:22" x14ac:dyDescent="0.2">
      <c r="P53" s="16" t="s">
        <v>67</v>
      </c>
      <c r="Q53" s="11">
        <v>5879.16</v>
      </c>
      <c r="R53">
        <v>70</v>
      </c>
      <c r="S53">
        <f ca="1"/>
        <v>25</v>
      </c>
      <c r="T53" t="str">
        <f ca="1"/>
        <v>Running Shoes</v>
      </c>
      <c r="U53" s="5">
        <f ca="1"/>
        <v>5879.16</v>
      </c>
      <c r="V53">
        <f ca="1"/>
        <v>70</v>
      </c>
    </row>
    <row r="54" spans="16:22" x14ac:dyDescent="0.2">
      <c r="P54" s="16" t="s">
        <v>85</v>
      </c>
      <c r="Q54" s="11">
        <v>2489.0039999999999</v>
      </c>
      <c r="R54">
        <v>83</v>
      </c>
      <c r="S54">
        <f ca="1"/>
        <v>39</v>
      </c>
      <c r="T54" t="str">
        <f ca="1"/>
        <v>Running Shorts</v>
      </c>
      <c r="U54" s="5">
        <f ca="1"/>
        <v>2489.0039999999999</v>
      </c>
      <c r="V54">
        <f ca="1"/>
        <v>83</v>
      </c>
    </row>
    <row r="55" spans="16:22" x14ac:dyDescent="0.2">
      <c r="P55" s="16" t="s">
        <v>132</v>
      </c>
      <c r="Q55" s="11">
        <v>1247.8440000000001</v>
      </c>
      <c r="R55">
        <v>13</v>
      </c>
      <c r="S55">
        <f ca="1"/>
        <v>50</v>
      </c>
      <c r="T55" t="str">
        <f ca="1"/>
        <v>Satellite Radio</v>
      </c>
      <c r="U55" s="5">
        <f ca="1"/>
        <v>1247.8440000000001</v>
      </c>
      <c r="V55">
        <f ca="1"/>
        <v>13</v>
      </c>
    </row>
    <row r="56" spans="16:22" x14ac:dyDescent="0.2">
      <c r="P56" s="16" t="s">
        <v>119</v>
      </c>
      <c r="Q56" s="11">
        <v>431.892</v>
      </c>
      <c r="R56">
        <v>9</v>
      </c>
      <c r="S56">
        <f ca="1"/>
        <v>58</v>
      </c>
      <c r="T56" t="str">
        <f ca="1"/>
        <v>Sleeping Bag</v>
      </c>
      <c r="U56" s="5">
        <f ca="1"/>
        <v>431.892</v>
      </c>
      <c r="V56">
        <f ca="1"/>
        <v>9</v>
      </c>
    </row>
    <row r="57" spans="16:22" x14ac:dyDescent="0.2">
      <c r="P57" s="16" t="s">
        <v>89</v>
      </c>
      <c r="Q57" s="11">
        <v>18562.572</v>
      </c>
      <c r="R57">
        <v>119</v>
      </c>
      <c r="S57">
        <f ca="1"/>
        <v>13</v>
      </c>
      <c r="T57" t="str">
        <f ca="1"/>
        <v>Smart Thermostat</v>
      </c>
      <c r="U57" s="5">
        <f ca="1"/>
        <v>18562.572</v>
      </c>
      <c r="V57">
        <f ca="1"/>
        <v>119</v>
      </c>
    </row>
    <row r="58" spans="16:22" x14ac:dyDescent="0.2">
      <c r="P58" s="16" t="s">
        <v>56</v>
      </c>
      <c r="Q58" s="11">
        <v>45599.088000000003</v>
      </c>
      <c r="R58">
        <v>76</v>
      </c>
      <c r="S58">
        <f ca="1"/>
        <v>6</v>
      </c>
      <c r="T58" t="str">
        <f ca="1"/>
        <v>Smartphone</v>
      </c>
      <c r="U58" s="5">
        <f ca="1"/>
        <v>45599.088000000003</v>
      </c>
      <c r="V58">
        <f ca="1"/>
        <v>76</v>
      </c>
    </row>
    <row r="59" spans="16:22" x14ac:dyDescent="0.2">
      <c r="P59" s="16" t="s">
        <v>125</v>
      </c>
      <c r="Q59" s="11">
        <v>2339.8200000000002</v>
      </c>
      <c r="R59">
        <v>15</v>
      </c>
      <c r="S59">
        <f ca="1"/>
        <v>41</v>
      </c>
      <c r="T59" t="str">
        <f ca="1"/>
        <v>Smartwatch</v>
      </c>
      <c r="U59" s="5">
        <f ca="1"/>
        <v>2339.8200000000002</v>
      </c>
      <c r="V59">
        <f ca="1"/>
        <v>15</v>
      </c>
    </row>
    <row r="60" spans="16:22" x14ac:dyDescent="0.2">
      <c r="P60" s="16" t="s">
        <v>118</v>
      </c>
      <c r="Q60" s="11">
        <v>755.89200000000005</v>
      </c>
      <c r="R60">
        <v>9</v>
      </c>
      <c r="S60">
        <f ca="1"/>
        <v>53</v>
      </c>
      <c r="T60" t="str">
        <f ca="1"/>
        <v>Sneakers</v>
      </c>
      <c r="U60" s="5">
        <f ca="1"/>
        <v>755.89200000000005</v>
      </c>
      <c r="V60">
        <f ca="1"/>
        <v>9</v>
      </c>
    </row>
    <row r="61" spans="16:22" x14ac:dyDescent="0.2">
      <c r="P61" s="16" t="s">
        <v>62</v>
      </c>
      <c r="Q61" s="11">
        <v>748.22400000000016</v>
      </c>
      <c r="R61">
        <v>48</v>
      </c>
      <c r="S61">
        <f ca="1"/>
        <v>55</v>
      </c>
      <c r="T61" t="str">
        <f ca="1"/>
        <v>Stainless Steel Water Bottle</v>
      </c>
      <c r="U61" s="5">
        <f ca="1"/>
        <v>748.22400000000016</v>
      </c>
      <c r="V61">
        <f ca="1"/>
        <v>48</v>
      </c>
    </row>
    <row r="62" spans="16:22" x14ac:dyDescent="0.2">
      <c r="P62" s="16" t="s">
        <v>115</v>
      </c>
      <c r="Q62" s="11">
        <v>1439.82</v>
      </c>
      <c r="R62">
        <v>15</v>
      </c>
      <c r="S62">
        <f ca="1"/>
        <v>48</v>
      </c>
      <c r="T62" t="str">
        <f ca="1"/>
        <v>Suitcase</v>
      </c>
      <c r="U62" s="5">
        <f ca="1"/>
        <v>1439.82</v>
      </c>
      <c r="V62">
        <f ca="1"/>
        <v>15</v>
      </c>
    </row>
    <row r="63" spans="16:22" x14ac:dyDescent="0.2">
      <c r="P63" s="16" t="s">
        <v>97</v>
      </c>
      <c r="Q63" s="11">
        <v>8278.344000000001</v>
      </c>
      <c r="R63">
        <v>138</v>
      </c>
      <c r="S63">
        <f ca="1"/>
        <v>21</v>
      </c>
      <c r="T63" t="str">
        <f ca="1"/>
        <v>Sunglasses</v>
      </c>
      <c r="U63" s="5">
        <f ca="1"/>
        <v>8278.344000000001</v>
      </c>
      <c r="V63">
        <f ca="1"/>
        <v>138</v>
      </c>
    </row>
    <row r="64" spans="16:22" x14ac:dyDescent="0.2">
      <c r="P64" s="16" t="s">
        <v>99</v>
      </c>
      <c r="Q64" s="11">
        <v>50398.32</v>
      </c>
      <c r="R64">
        <v>140</v>
      </c>
      <c r="S64">
        <f ca="1"/>
        <v>5</v>
      </c>
      <c r="T64" t="str">
        <f ca="1"/>
        <v>Tablet Computer</v>
      </c>
      <c r="U64" s="5">
        <f ca="1"/>
        <v>50398.32</v>
      </c>
      <c r="V64">
        <f ca="1"/>
        <v>140</v>
      </c>
    </row>
    <row r="65" spans="16:22" x14ac:dyDescent="0.2">
      <c r="P65" s="16" t="s">
        <v>87</v>
      </c>
      <c r="Q65" s="11">
        <v>6719.04</v>
      </c>
      <c r="R65">
        <v>80</v>
      </c>
      <c r="S65">
        <f ca="1"/>
        <v>23</v>
      </c>
      <c r="T65" t="str">
        <f ca="1"/>
        <v>Tennis Racket</v>
      </c>
      <c r="U65" s="5">
        <f ca="1"/>
        <v>6719.04</v>
      </c>
      <c r="V65">
        <f ca="1"/>
        <v>80</v>
      </c>
    </row>
    <row r="66" spans="16:22" x14ac:dyDescent="0.2">
      <c r="P66" s="16" t="s">
        <v>65</v>
      </c>
      <c r="Q66" s="11">
        <v>2548.98</v>
      </c>
      <c r="R66">
        <v>85</v>
      </c>
      <c r="S66">
        <f ca="1"/>
        <v>38</v>
      </c>
      <c r="T66" t="str">
        <f ca="1"/>
        <v>Toaster</v>
      </c>
      <c r="U66" s="5">
        <f ca="1"/>
        <v>2548.98</v>
      </c>
      <c r="V66">
        <f ca="1"/>
        <v>85</v>
      </c>
    </row>
    <row r="67" spans="16:22" x14ac:dyDescent="0.2">
      <c r="P67" s="16" t="s">
        <v>141</v>
      </c>
      <c r="Q67" s="11">
        <v>335.916</v>
      </c>
      <c r="R67">
        <v>7</v>
      </c>
      <c r="S67">
        <f ca="1"/>
        <v>62</v>
      </c>
      <c r="T67" t="str">
        <f ca="1"/>
        <v>Toolbox</v>
      </c>
      <c r="U67" s="5">
        <f ca="1"/>
        <v>335.916</v>
      </c>
      <c r="V67">
        <f ca="1"/>
        <v>7</v>
      </c>
    </row>
    <row r="68" spans="16:22" x14ac:dyDescent="0.2">
      <c r="P68" s="16" t="s">
        <v>144</v>
      </c>
      <c r="Q68" s="11">
        <v>287.952</v>
      </c>
      <c r="R68">
        <v>4</v>
      </c>
      <c r="S68">
        <f ca="1"/>
        <v>65</v>
      </c>
      <c r="T68" t="str">
        <f ca="1"/>
        <v>Travel Backpack</v>
      </c>
      <c r="U68" s="5">
        <f ca="1"/>
        <v>287.952</v>
      </c>
      <c r="V68">
        <f ca="1"/>
        <v>4</v>
      </c>
    </row>
    <row r="69" spans="16:22" x14ac:dyDescent="0.2">
      <c r="P69" s="16" t="s">
        <v>148</v>
      </c>
      <c r="Q69" s="11">
        <v>95.951999999999998</v>
      </c>
      <c r="R69">
        <v>4</v>
      </c>
      <c r="S69">
        <f ca="1"/>
        <v>74</v>
      </c>
      <c r="T69" t="str">
        <f ca="1"/>
        <v>Travel Pillow</v>
      </c>
      <c r="U69" s="5">
        <f ca="1"/>
        <v>95.951999999999998</v>
      </c>
      <c r="V69">
        <f ca="1"/>
        <v>4</v>
      </c>
    </row>
    <row r="70" spans="16:22" x14ac:dyDescent="0.2">
      <c r="P70" s="16" t="s">
        <v>120</v>
      </c>
      <c r="Q70" s="11">
        <v>251.964</v>
      </c>
      <c r="R70">
        <v>3</v>
      </c>
      <c r="S70">
        <f ca="1"/>
        <v>66</v>
      </c>
      <c r="T70" t="str">
        <f ca="1"/>
        <v>Wireless Earbuds</v>
      </c>
      <c r="U70" s="5">
        <f ca="1"/>
        <v>251.964</v>
      </c>
      <c r="V70">
        <f ca="1"/>
        <v>3</v>
      </c>
    </row>
    <row r="71" spans="16:22" x14ac:dyDescent="0.2">
      <c r="P71" s="16" t="s">
        <v>88</v>
      </c>
      <c r="Q71" s="11">
        <v>5122.5359999999991</v>
      </c>
      <c r="R71">
        <v>122</v>
      </c>
      <c r="S71">
        <f ca="1"/>
        <v>28</v>
      </c>
      <c r="T71" t="str">
        <f ca="1"/>
        <v>Wireless Keyboard</v>
      </c>
      <c r="U71" s="5">
        <f ca="1"/>
        <v>5122.5359999999991</v>
      </c>
      <c r="V71">
        <f ca="1"/>
        <v>122</v>
      </c>
    </row>
    <row r="72" spans="16:22" x14ac:dyDescent="0.2">
      <c r="P72" s="16" t="s">
        <v>61</v>
      </c>
      <c r="Q72" s="11">
        <v>2854.5719999999997</v>
      </c>
      <c r="R72">
        <v>119</v>
      </c>
      <c r="S72">
        <f ca="1"/>
        <v>37</v>
      </c>
      <c r="T72" t="str">
        <f ca="1"/>
        <v>Wireless Mouse</v>
      </c>
      <c r="U72" s="5">
        <f ca="1"/>
        <v>2854.5719999999997</v>
      </c>
      <c r="V72">
        <f ca="1"/>
        <v>119</v>
      </c>
    </row>
    <row r="73" spans="16:22" x14ac:dyDescent="0.2">
      <c r="P73" s="16" t="s">
        <v>146</v>
      </c>
      <c r="Q73" s="11">
        <v>2027.8440000000001</v>
      </c>
      <c r="R73">
        <v>13</v>
      </c>
      <c r="S73">
        <f ca="1"/>
        <v>42</v>
      </c>
      <c r="T73" t="str">
        <f ca="1"/>
        <v>Wireless Printer</v>
      </c>
      <c r="U73" s="5">
        <f ca="1"/>
        <v>2027.8440000000001</v>
      </c>
      <c r="V73">
        <f ca="1"/>
        <v>13</v>
      </c>
    </row>
    <row r="74" spans="16:22" x14ac:dyDescent="0.2">
      <c r="P74" s="16" t="s">
        <v>131</v>
      </c>
      <c r="Q74" s="11">
        <v>575.904</v>
      </c>
      <c r="R74">
        <v>8</v>
      </c>
      <c r="S74">
        <f ca="1"/>
        <v>56</v>
      </c>
      <c r="T74" t="str">
        <f ca="1"/>
        <v>Wireless Router</v>
      </c>
      <c r="U74" s="5">
        <f ca="1"/>
        <v>575.904</v>
      </c>
      <c r="V74">
        <f ca="1"/>
        <v>8</v>
      </c>
    </row>
    <row r="75" spans="16:22" x14ac:dyDescent="0.2">
      <c r="P75" s="16" t="s">
        <v>117</v>
      </c>
      <c r="Q75" s="11">
        <v>1559.8440000000001</v>
      </c>
      <c r="R75">
        <v>13</v>
      </c>
      <c r="S75">
        <f ca="1"/>
        <v>46</v>
      </c>
      <c r="T75" t="str">
        <f ca="1"/>
        <v>Wristwatch</v>
      </c>
      <c r="U75" s="5">
        <f ca="1"/>
        <v>1559.8440000000001</v>
      </c>
      <c r="V75">
        <f ca="1"/>
        <v>13</v>
      </c>
    </row>
    <row r="76" spans="16:22" x14ac:dyDescent="0.2">
      <c r="P76" s="16" t="s">
        <v>70</v>
      </c>
      <c r="Q76" s="11">
        <v>2926.5360000000001</v>
      </c>
      <c r="R76">
        <v>122</v>
      </c>
      <c r="S76">
        <f ca="1"/>
        <v>35</v>
      </c>
      <c r="T76" t="str">
        <f ca="1"/>
        <v>Yoga Mat</v>
      </c>
      <c r="U76" s="5">
        <f ca="1"/>
        <v>2926.5360000000001</v>
      </c>
      <c r="V76">
        <f ca="1"/>
        <v>122</v>
      </c>
    </row>
    <row r="78" spans="16:22" x14ac:dyDescent="0.2">
      <c r="T78" t="str">
        <f ca="1">VLOOKUP(1,$S$2:$V$76,2,FALSE)</f>
        <v>Laptop Computer</v>
      </c>
      <c r="U78" s="5">
        <f ca="1">VLOOKUP(1,$S$2:$V$76,3,FALSE)</f>
        <v>150118.33199999999</v>
      </c>
      <c r="V78">
        <f ca="1">VLOOKUP(1,$S$2:$V$76,4,FALSE)</f>
        <v>139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5132" r:id="rId10" name="Scroll Bar 12">
              <controlPr defaultSize="0" autoPict="0">
                <anchor moveWithCells="1">
                  <from>
                    <xdr:col>23</xdr:col>
                    <xdr:colOff>431800</xdr:colOff>
                    <xdr:row>52</xdr:row>
                    <xdr:rowOff>88900</xdr:rowOff>
                  </from>
                  <to>
                    <xdr:col>23</xdr:col>
                    <xdr:colOff>673100</xdr:colOff>
                    <xdr:row>61</xdr:row>
                    <xdr:rowOff>76200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MasterData</vt:lpstr>
      <vt:lpstr>InputData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2023-09-26T14:28:22Z</dcterms:created>
  <dcterms:modified xsi:type="dcterms:W3CDTF">2023-09-28T08:58:18Z</dcterms:modified>
</cp:coreProperties>
</file>