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R BOM.csv" sheetId="1" r:id="rId3"/>
  </sheets>
  <definedNames/>
  <calcPr/>
</workbook>
</file>

<file path=xl/sharedStrings.xml><?xml version="1.0" encoding="utf-8"?>
<sst xmlns="http://schemas.openxmlformats.org/spreadsheetml/2006/main" count="254" uniqueCount="214">
  <si>
    <t>MBRS360</t>
  </si>
  <si>
    <t>Manufacturer</t>
  </si>
  <si>
    <t>Manufacturer Part Number</t>
  </si>
  <si>
    <t>Description</t>
  </si>
  <si>
    <t>Customer Reference</t>
  </si>
  <si>
    <t>Quantity 1</t>
  </si>
  <si>
    <t>Price</t>
  </si>
  <si>
    <t>Total Price</t>
  </si>
  <si>
    <t>Componant</t>
  </si>
  <si>
    <t>Quantity</t>
  </si>
  <si>
    <t>Min</t>
  </si>
  <si>
    <t>Max</t>
  </si>
  <si>
    <t>311-100HRCT-ND</t>
  </si>
  <si>
    <t>YAGEO (VA)</t>
  </si>
  <si>
    <t>RC0603FR-07100RL</t>
  </si>
  <si>
    <t>RES SMD 100 OHM 1% 1/10W 0603</t>
  </si>
  <si>
    <t>Resistors</t>
  </si>
  <si>
    <t>Total</t>
  </si>
  <si>
    <t>399-1249-1-ND</t>
  </si>
  <si>
    <t>KEMET (VA)</t>
  </si>
  <si>
    <t>C1206C104K5RAC7867</t>
  </si>
  <si>
    <t>CAP CER 0.1UF 50V X7R 1206</t>
  </si>
  <si>
    <t>Capacitors</t>
  </si>
  <si>
    <t>Microcontroller</t>
  </si>
  <si>
    <t>MMSZ5230B-FDICT-ND</t>
  </si>
  <si>
    <t>DIODES INCORPORATED (VA)</t>
  </si>
  <si>
    <t>MMSZ5230B-7-F</t>
  </si>
  <si>
    <t>DIODE ZENER 4.7V 500MW SOD123</t>
  </si>
  <si>
    <t>Diods</t>
  </si>
  <si>
    <t>STM32 Development Board</t>
  </si>
  <si>
    <t>785-1215-1-ND</t>
  </si>
  <si>
    <t>ALPHA &amp; OMEGA SEMICONDUCTOR INC (VA)</t>
  </si>
  <si>
    <t>AOD4126</t>
  </si>
  <si>
    <t>MOSFET N-CH 100V 43A TO252</t>
  </si>
  <si>
    <t>MOSFETs</t>
  </si>
  <si>
    <t>2-layer PCB</t>
  </si>
  <si>
    <t>1 (x3 revisions)</t>
  </si>
  <si>
    <t>WM11910-ND</t>
  </si>
  <si>
    <t>MOLEX, LLC</t>
  </si>
  <si>
    <t>MF SR VT HDR ASSY 062 CP 4CKT SI</t>
  </si>
  <si>
    <t>MOLEXs</t>
  </si>
  <si>
    <t>FT232</t>
  </si>
  <si>
    <t>311-392KHRCT-ND</t>
  </si>
  <si>
    <t>RC0603FR-07392KL</t>
  </si>
  <si>
    <t>RES SMD 392K OHM 1% 1/10W 0603</t>
  </si>
  <si>
    <t>ICs</t>
  </si>
  <si>
    <t>ST-LINK</t>
  </si>
  <si>
    <t>311-53.6KHRCT-ND</t>
  </si>
  <si>
    <t>RC0603FR-0753K6L</t>
  </si>
  <si>
    <t>RES SMD 53.6K OHM 1% 1/10W 0603</t>
  </si>
  <si>
    <t>Inductors</t>
  </si>
  <si>
    <t>Misc. Parts &amp; Connectors</t>
  </si>
  <si>
    <t>-</t>
  </si>
  <si>
    <t>311-41.2KHRCT-ND</t>
  </si>
  <si>
    <t>RC0603FR-0741K2L</t>
  </si>
  <si>
    <t>RES SMD 41.2K OHM 1% 1/10W 0603</t>
  </si>
  <si>
    <t>Shipping</t>
  </si>
  <si>
    <t>311-10KGRCT-ND</t>
  </si>
  <si>
    <t>RC0603JR-0710KL</t>
  </si>
  <si>
    <t>RES SMD 10K OHM 5% 1/10W 0603</t>
  </si>
  <si>
    <t>311-464KHRCT-ND</t>
  </si>
  <si>
    <t>RC0603FR-07464KL</t>
  </si>
  <si>
    <t>RES SMD 464K OHM 1% 1/10W 0603</t>
  </si>
  <si>
    <t>311-15.8KHRCT-ND</t>
  </si>
  <si>
    <t>RC0603FR-0715K8L</t>
  </si>
  <si>
    <t>RES SMD 15.8K OHM 1% 1/10W 0603</t>
  </si>
  <si>
    <t>311-51KGRCT-ND</t>
  </si>
  <si>
    <t>RC0603JR-0751KL</t>
  </si>
  <si>
    <t>RES SMD 51K OHM 5% 1/10W 0603</t>
  </si>
  <si>
    <t>311-220KGRCT-ND</t>
  </si>
  <si>
    <t>RC0603JR-07220KL</t>
  </si>
  <si>
    <t>RES SMD 220K OHM 5% 1/10W 0603</t>
  </si>
  <si>
    <t>WSLL-.015CT-ND</t>
  </si>
  <si>
    <t>VISHAY DALE (VA)</t>
  </si>
  <si>
    <t>WSL0603R0150FEA18</t>
  </si>
  <si>
    <t>RES SMD 0.015 OHM 1% 1/5W 0603</t>
  </si>
  <si>
    <t>311-113KHRCT-ND</t>
  </si>
  <si>
    <t>RC0603FR-07113KL</t>
  </si>
  <si>
    <t>RES SMD 113K OHM 1% 1/10W 0603</t>
  </si>
  <si>
    <t>311-8.06KHRCT-ND</t>
  </si>
  <si>
    <t>RC0603FR-078K06L</t>
  </si>
  <si>
    <t>RES SMD 8.06K OHM 1% 1/10W 0603</t>
  </si>
  <si>
    <t>311-1376-1-ND</t>
  </si>
  <si>
    <t>CC1206ZKY5V7BB106</t>
  </si>
  <si>
    <t>CAP CER 10UF 16V Y5V 1206</t>
  </si>
  <si>
    <t>311-1174-1-ND</t>
  </si>
  <si>
    <t>CC1206KRX7R9BB103</t>
  </si>
  <si>
    <t>CAP CER 10000PF 50V X7R 1206</t>
  </si>
  <si>
    <t>587-2402-1-ND</t>
  </si>
  <si>
    <t>TAIYO YUDEN (VA)</t>
  </si>
  <si>
    <t>UMK316BJ225KD-T</t>
  </si>
  <si>
    <t>CAP CER 2.2UF 50V X5R 1206</t>
  </si>
  <si>
    <t>Caps</t>
  </si>
  <si>
    <t>399-1251-1-ND</t>
  </si>
  <si>
    <t>C1206C224K5RACTU</t>
  </si>
  <si>
    <t>CAP CER 0.22UF 50V X7R 1206</t>
  </si>
  <si>
    <t>399-1254-1-ND</t>
  </si>
  <si>
    <t>C1206C105K4RACTU</t>
  </si>
  <si>
    <t>CAP CER 1UF 16V X7R 1206</t>
  </si>
  <si>
    <t>478-2951-1-ND</t>
  </si>
  <si>
    <t>AVX CORPORATION (VA)</t>
  </si>
  <si>
    <t>1206AC101KAT1A</t>
  </si>
  <si>
    <t>CAP CER 100PF 1KV X7R 1206</t>
  </si>
  <si>
    <t>709-1031-1-ND</t>
  </si>
  <si>
    <t>JOHANSON DIELECTRICS INC (VA)</t>
  </si>
  <si>
    <t>102R18W472KV4E</t>
  </si>
  <si>
    <t>CAP CER 4700PF 1KV X7R 1206</t>
  </si>
  <si>
    <t>311-1160-1-ND</t>
  </si>
  <si>
    <t>CC1206JRNPO9BN680</t>
  </si>
  <si>
    <t>CAP CER 68PF 50V NPO 1206</t>
  </si>
  <si>
    <t>587-1356-1-ND</t>
  </si>
  <si>
    <t>LMK316F226ZL-T</t>
  </si>
  <si>
    <t>CAP CER 22UF 10V Y5V 1206</t>
  </si>
  <si>
    <t>MBRS1100T3GOSCT-ND</t>
  </si>
  <si>
    <t>ON SEMICONDUCTOR (VA)</t>
  </si>
  <si>
    <t>MBRS1100T3G</t>
  </si>
  <si>
    <t>DIODE SCHOTTKY 100V 1A SMB</t>
  </si>
  <si>
    <t>MMSD4148T1GOSCT-ND</t>
  </si>
  <si>
    <t>MMSD4148T1G</t>
  </si>
  <si>
    <t>DIODE GEN PURP 100V 200MA SOD123</t>
  </si>
  <si>
    <t>BAT54-FDICT-ND</t>
  </si>
  <si>
    <t>BAT54-7-F</t>
  </si>
  <si>
    <t>DIODE SCHOTTKY 30V 200MA SOT23-3</t>
  </si>
  <si>
    <t>MBRS360BT3GOSCT-ND</t>
  </si>
  <si>
    <t>MBRS360BT3G</t>
  </si>
  <si>
    <t>DIODE SCHOTTKY 60V 3A SMB</t>
  </si>
  <si>
    <t>LT3958EUHE#PBF-ND</t>
  </si>
  <si>
    <t>LINEAR TECHNOLOGY</t>
  </si>
  <si>
    <t>LT3958EUHE#PBF</t>
  </si>
  <si>
    <t>IC REG MULT CONFG INV ADJ 36VQFN</t>
  </si>
  <si>
    <t>311-4.7KGRCT-ND</t>
  </si>
  <si>
    <t>RC0603JR-074K7L</t>
  </si>
  <si>
    <t>RES SMD 4.7K OHM 5% 1/10W 0603</t>
  </si>
  <si>
    <t>311-232HRCT-ND</t>
  </si>
  <si>
    <t>RC0603FR-07232RL</t>
  </si>
  <si>
    <t>RES SMD 232 OHM 1% 1/10W 0603</t>
  </si>
  <si>
    <t>LTC4444EMS8E-5#PBF-ND</t>
  </si>
  <si>
    <t>LTC4444EMS8E-5#PBF</t>
  </si>
  <si>
    <t>IC MOSFET DRIVER N-CH 8-MSOP</t>
  </si>
  <si>
    <t>LTC3780EG#PBF-ND</t>
  </si>
  <si>
    <t>LTC3780EG#PBF</t>
  </si>
  <si>
    <t>IC REG CTRLR BUCK-BOOST 24SSOP</t>
  </si>
  <si>
    <t>945-2201-ND</t>
  </si>
  <si>
    <t>RECOM POWER INC</t>
  </si>
  <si>
    <t>R-78E5.0-1.0</t>
  </si>
  <si>
    <t>DC/DC CONVERTER 5V 5W</t>
  </si>
  <si>
    <t>490-10510-1-ND</t>
  </si>
  <si>
    <t>MURATA ELECTRONICS (VA)</t>
  </si>
  <si>
    <t>GRM21BR60G107ME15L</t>
  </si>
  <si>
    <t>CAP CER 100UF 4V X5R 0805</t>
  </si>
  <si>
    <t>SI4408DY-T1-E3CT-ND</t>
  </si>
  <si>
    <t>VISHAY SILICONIX (VA)</t>
  </si>
  <si>
    <t>SI4408DY-T1-E3</t>
  </si>
  <si>
    <t>MOSFET N-CH 20V 14A 8-SOIC</t>
  </si>
  <si>
    <t>WM19100-ND</t>
  </si>
  <si>
    <t>CONN EDGE DUAL FEMALE 4POS 0.508</t>
  </si>
  <si>
    <t>WM19101-ND</t>
  </si>
  <si>
    <t>MOLEX CONNECTOR CORPORATION</t>
  </si>
  <si>
    <t>45719-0008</t>
  </si>
  <si>
    <t>CONN EDGE DUAL FEMALE 6POS 0.508</t>
  </si>
  <si>
    <t>WM19102-ND</t>
  </si>
  <si>
    <t>CONN EDGE DUAL FEMALE 8POS 0.508</t>
  </si>
  <si>
    <t>490-13974-1-ND</t>
  </si>
  <si>
    <t>GRM32ER60E337ME05L</t>
  </si>
  <si>
    <t>CAP CER 330UF 2.5V X5R 1210</t>
  </si>
  <si>
    <t>311-100KGRCT-ND</t>
  </si>
  <si>
    <t>RC0603JR-07100KL</t>
  </si>
  <si>
    <t>RES SMD 100K OHM 5% 1/10W 0603</t>
  </si>
  <si>
    <t>WSLPA-.018CT-ND</t>
  </si>
  <si>
    <t>WSLP0603R0180FEB</t>
  </si>
  <si>
    <t>RES SMD 0.018 OHM 1% 0.4W 0603</t>
  </si>
  <si>
    <t>709-1036-1-ND</t>
  </si>
  <si>
    <t>202R18W102KV4E</t>
  </si>
  <si>
    <t>CAP CER 1000PF 2KV X7R 1206</t>
  </si>
  <si>
    <t>445-5990-1-ND</t>
  </si>
  <si>
    <t>TDK CORPORATION (VA)</t>
  </si>
  <si>
    <t>C3216X7R1H335K160AC</t>
  </si>
  <si>
    <t>CAP CER 3.3UF 50V X7R 1206</t>
  </si>
  <si>
    <t>1N5819HW-FDICT-ND</t>
  </si>
  <si>
    <t>1N5819HW-7-F</t>
  </si>
  <si>
    <t>DIODE SCHOTTKY 40V 1A SOD123</t>
  </si>
  <si>
    <t>SI4904DY-T1-GE3CT-ND</t>
  </si>
  <si>
    <t>SI4904DY-T1-GE3</t>
  </si>
  <si>
    <t>MOSFET 2N-CH 40V 8A 8-SOIC</t>
  </si>
  <si>
    <t>LTC4357CMS8#PBF-ND</t>
  </si>
  <si>
    <t>LTC4357CMS8#PBF</t>
  </si>
  <si>
    <t>IC OR CTRLR N+1 8MSOP</t>
  </si>
  <si>
    <t>PCE4446CT-ND</t>
  </si>
  <si>
    <t>PANASONIC ELECTRONIC COMPONENTS (VA)</t>
  </si>
  <si>
    <t>EEE-FPV391UAP</t>
  </si>
  <si>
    <t>CAP ALUM 390UF 20% 35V SMD</t>
  </si>
  <si>
    <t>541-1344-1-ND</t>
  </si>
  <si>
    <t>IHLP6767DZER330M11</t>
  </si>
  <si>
    <t>FIXED IND 33UH 6.5A 70.84 MOHM</t>
  </si>
  <si>
    <t>SRR1260-6R8YCT-ND</t>
  </si>
  <si>
    <t>BOURNS INC (VA)</t>
  </si>
  <si>
    <t>SRR1260-6R8Y</t>
  </si>
  <si>
    <t>FIXED IND 6.8UH 6.3A 18 MOHM SMD</t>
  </si>
  <si>
    <t>SRR1240-4R7MCT-ND</t>
  </si>
  <si>
    <t>SRR1240-4R7M</t>
  </si>
  <si>
    <t>FIXED IND 4.7UH 6A 18 MOHM SMD</t>
  </si>
  <si>
    <t>Z3028-ND</t>
  </si>
  <si>
    <t>OMRON ELECTRONICS INC-EMC DIV</t>
  </si>
  <si>
    <t>EE-SX461-P11</t>
  </si>
  <si>
    <t>SENSOR OPTO 15MM LIGHTON TRANS</t>
  </si>
  <si>
    <t>WM11904CT-ND</t>
  </si>
  <si>
    <t>MOLEX, LLC (VA)</t>
  </si>
  <si>
    <t>MF SR CRIMP TERM F SILVER 1012AW</t>
  </si>
  <si>
    <t>WM1929-ND</t>
  </si>
  <si>
    <t>CONN RECEPT 4POS F/H SINGLE</t>
  </si>
  <si>
    <t>MBRS340FSCT-ND</t>
  </si>
  <si>
    <t>FAIRCHILD SEMICONDUCTOR (VA)</t>
  </si>
  <si>
    <t>MBRS340</t>
  </si>
  <si>
    <t>DIODE SCHOTTKY 40V 4A SMC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</si>
</sst>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sz val="11.0"/>
      <color rgb="FF000000"/>
      <name val="Inconsolata"/>
    </font>
    <font>
      <sz val="11.0"/>
      <color rgb="FF000000"/>
      <name val="&quot;Times New Roman&quot;"/>
    </font>
    <font>
      <color rgb="FF000000"/>
      <name val="&quot;Libre Baskerville&quot;"/>
    </font>
    <font>
      <sz val="11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2" fontId="3" numFmtId="0" xfId="0" applyFont="1"/>
    <xf borderId="0" fillId="0" fontId="6" numFmtId="0" xfId="0" applyAlignment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7</v>
      </c>
      <c r="L1" s="4" t="s">
        <v>10</v>
      </c>
      <c r="M1" s="2" t="s">
        <v>11</v>
      </c>
    </row>
    <row r="2">
      <c r="A2" s="2" t="s">
        <v>12</v>
      </c>
      <c r="B2" s="2" t="s">
        <v>13</v>
      </c>
      <c r="C2" s="2" t="s">
        <v>14</v>
      </c>
      <c r="D2" s="5" t="s">
        <v>15</v>
      </c>
      <c r="F2" s="2">
        <v>10.0</v>
      </c>
      <c r="G2" s="2">
        <v>0.013</v>
      </c>
      <c r="H2" s="2">
        <f t="shared" ref="H2:H57" si="1">MULTIPLY(F2,G2)</f>
        <v>0.13</v>
      </c>
      <c r="I2" s="2" t="s">
        <v>16</v>
      </c>
      <c r="J2" s="2">
        <v>139.0</v>
      </c>
      <c r="K2" s="2">
        <f>Sum(H2,H7,H8,H10,H9,H11,H12,H14,H13,H15,H16,H17,H32,H33,H43,H44)</f>
        <v>12.29</v>
      </c>
      <c r="L2" s="2">
        <f>MIN(G2,G7,G8,G10,G9,G11,G12,G14,G13,G15,G16,G17,G32,G33,G43,G44)</f>
        <v>0.01</v>
      </c>
      <c r="M2" s="2"/>
      <c r="O2" s="2" t="s">
        <v>17</v>
      </c>
    </row>
    <row r="3">
      <c r="A3" s="2" t="s">
        <v>18</v>
      </c>
      <c r="B3" s="2" t="s">
        <v>19</v>
      </c>
      <c r="C3" s="2" t="s">
        <v>20</v>
      </c>
      <c r="D3" s="6" t="s">
        <v>21</v>
      </c>
      <c r="F3" s="2">
        <v>10.0</v>
      </c>
      <c r="G3" s="2">
        <v>0.075</v>
      </c>
      <c r="H3" s="2">
        <f t="shared" si="1"/>
        <v>0.75</v>
      </c>
      <c r="I3" s="2" t="s">
        <v>22</v>
      </c>
      <c r="J3" s="2">
        <v>136.0</v>
      </c>
      <c r="K3" s="2">
        <f>Sum(H3,H18,H19,H20,H21,H22,H23,H24,H25,H26,H37,H42,H45,H46,H50)</f>
        <v>33.325</v>
      </c>
      <c r="L3" s="2"/>
      <c r="M3" s="2"/>
      <c r="N3" s="7">
        <v>50.0</v>
      </c>
      <c r="O3">
        <f>SUM(N3,N4,N5,N6,N7,N8,N9,N10,N12,N13,N14,N15)</f>
        <v>363.05</v>
      </c>
      <c r="Q3" s="7" t="s">
        <v>23</v>
      </c>
      <c r="R3" s="8">
        <v>15.98</v>
      </c>
      <c r="S3" s="7">
        <v>3.0</v>
      </c>
      <c r="T3" s="7">
        <v>47.94</v>
      </c>
    </row>
    <row r="4">
      <c r="A4" s="2" t="s">
        <v>24</v>
      </c>
      <c r="B4" s="2" t="s">
        <v>25</v>
      </c>
      <c r="C4" s="2" t="s">
        <v>26</v>
      </c>
      <c r="D4" s="6" t="s">
        <v>27</v>
      </c>
      <c r="F4" s="2">
        <v>3.0</v>
      </c>
      <c r="G4" s="2">
        <v>0.22</v>
      </c>
      <c r="H4" s="2">
        <f t="shared" si="1"/>
        <v>0.66</v>
      </c>
      <c r="I4" s="2" t="s">
        <v>28</v>
      </c>
      <c r="J4" s="2">
        <f>sum(F4,F27,F28,F29,F30,F47,F57)</f>
        <v>35</v>
      </c>
      <c r="K4" s="2">
        <f>SUM(H4,H27,H28,H29,H30,H47,H57)</f>
        <v>12.58</v>
      </c>
      <c r="L4" s="2">
        <f>MIN(G4,G27,G28,G29,G30,G47,G57)</f>
        <v>0.15</v>
      </c>
      <c r="M4" s="9">
        <f>MAX(G4,G27,G28,G29,G30,G47,G57)</f>
        <v>0.482</v>
      </c>
      <c r="N4" s="7">
        <v>129.0</v>
      </c>
      <c r="Q4" s="7" t="s">
        <v>29</v>
      </c>
      <c r="R4" s="7">
        <v>50.0</v>
      </c>
      <c r="S4" s="7">
        <v>1.0</v>
      </c>
      <c r="T4" s="7">
        <v>50.0</v>
      </c>
    </row>
    <row r="5">
      <c r="A5" s="2" t="s">
        <v>30</v>
      </c>
      <c r="B5" s="2" t="s">
        <v>31</v>
      </c>
      <c r="C5" s="2" t="s">
        <v>32</v>
      </c>
      <c r="D5" s="6" t="s">
        <v>33</v>
      </c>
      <c r="F5" s="2">
        <v>6.0</v>
      </c>
      <c r="G5" s="2">
        <v>0.89</v>
      </c>
      <c r="H5" s="2">
        <f t="shared" si="1"/>
        <v>5.34</v>
      </c>
      <c r="I5" s="2" t="s">
        <v>34</v>
      </c>
      <c r="J5" s="2">
        <f>SUM(F5,F34,F38,F48)</f>
        <v>17</v>
      </c>
      <c r="K5" s="2">
        <f>SUM(H5,H34,H38,H48)</f>
        <v>31.26</v>
      </c>
      <c r="L5" s="9">
        <f>MIN(G5,G34,G38,G48)</f>
        <v>0.89</v>
      </c>
      <c r="M5" s="2">
        <f>MAX(G5,G34,G38,G48)</f>
        <v>3.39</v>
      </c>
      <c r="N5" s="7">
        <v>13.5</v>
      </c>
      <c r="Q5" s="7" t="s">
        <v>35</v>
      </c>
      <c r="R5" s="7">
        <v>43.0</v>
      </c>
      <c r="S5" s="7" t="s">
        <v>36</v>
      </c>
      <c r="T5" s="7">
        <v>129.0</v>
      </c>
    </row>
    <row r="6">
      <c r="A6" s="2" t="s">
        <v>37</v>
      </c>
      <c r="B6" s="2" t="s">
        <v>38</v>
      </c>
      <c r="C6" s="2">
        <v>4.28194214E8</v>
      </c>
      <c r="D6" s="6" t="s">
        <v>39</v>
      </c>
      <c r="F6" s="2">
        <v>4.0</v>
      </c>
      <c r="G6" s="2">
        <v>4.36</v>
      </c>
      <c r="H6" s="2">
        <f t="shared" si="1"/>
        <v>17.44</v>
      </c>
      <c r="I6" s="2" t="s">
        <v>40</v>
      </c>
      <c r="J6">
        <f>SUM(F6,F39,F40,F41,F55,F56)</f>
        <v>30</v>
      </c>
      <c r="K6" s="2">
        <f>SUM(H6,H39,H40,H41,H55,H56)</f>
        <v>94.824</v>
      </c>
      <c r="L6" s="2">
        <f>Min(G6,G39,G40,G41,G55,G56)</f>
        <v>1.034</v>
      </c>
      <c r="M6" s="2">
        <f>MAX(G6,G39,G40,G41,G55,G56)</f>
        <v>11.09</v>
      </c>
      <c r="N6" s="7">
        <v>22.61</v>
      </c>
      <c r="Q6" s="8" t="s">
        <v>41</v>
      </c>
      <c r="R6" s="8">
        <v>4.5</v>
      </c>
      <c r="S6" s="7">
        <v>3.0</v>
      </c>
      <c r="T6" s="7">
        <v>13.5</v>
      </c>
    </row>
    <row r="7">
      <c r="A7" s="2" t="s">
        <v>42</v>
      </c>
      <c r="B7" s="2" t="s">
        <v>13</v>
      </c>
      <c r="C7" s="2" t="s">
        <v>43</v>
      </c>
      <c r="D7" s="6" t="s">
        <v>44</v>
      </c>
      <c r="F7" s="2">
        <v>10.0</v>
      </c>
      <c r="G7" s="2">
        <v>0.013</v>
      </c>
      <c r="H7" s="2">
        <f t="shared" si="1"/>
        <v>0.13</v>
      </c>
      <c r="I7" s="2" t="s">
        <v>45</v>
      </c>
      <c r="J7" s="2">
        <f>Sum(F31,F34,F35,F36,F49,F54)</f>
        <v>14</v>
      </c>
      <c r="K7" s="2">
        <f>Sum(H31,H34,H35,H36,H49,H54)</f>
        <v>83.29</v>
      </c>
      <c r="L7" s="2">
        <f>MIN(G31,G34,G35,G36,G49,G54)</f>
        <v>3.39</v>
      </c>
      <c r="M7" s="9">
        <f>MAX(G31,G34,G35,G36,G49,G54)</f>
        <v>9.55</v>
      </c>
      <c r="N7" s="7">
        <v>60.0</v>
      </c>
      <c r="Q7" s="8" t="s">
        <v>46</v>
      </c>
      <c r="R7" s="8">
        <v>22.61</v>
      </c>
      <c r="S7" s="7">
        <v>1.0</v>
      </c>
      <c r="T7" s="7">
        <v>22.61</v>
      </c>
    </row>
    <row r="8">
      <c r="A8" s="2" t="s">
        <v>47</v>
      </c>
      <c r="B8" s="2" t="s">
        <v>13</v>
      </c>
      <c r="C8" s="2" t="s">
        <v>48</v>
      </c>
      <c r="D8" s="6" t="s">
        <v>49</v>
      </c>
      <c r="F8" s="2">
        <v>10.0</v>
      </c>
      <c r="G8" s="2">
        <v>0.013</v>
      </c>
      <c r="H8" s="2">
        <f t="shared" si="1"/>
        <v>0.13</v>
      </c>
      <c r="I8" s="2" t="s">
        <v>50</v>
      </c>
      <c r="J8" s="2">
        <f>SUM(F51,F52,F53)</f>
        <v>9</v>
      </c>
      <c r="K8" s="2">
        <f>SUM(H51,H52,H53)</f>
        <v>22.86</v>
      </c>
      <c r="L8" s="9">
        <f>MIN(G51,G52,G53)</f>
        <v>0.97</v>
      </c>
      <c r="M8" s="2">
        <f>MAX(G51,G52,G53)</f>
        <v>5.68</v>
      </c>
      <c r="N8" s="7">
        <v>40.0</v>
      </c>
      <c r="Q8" s="7" t="s">
        <v>51</v>
      </c>
      <c r="R8" s="7" t="s">
        <v>52</v>
      </c>
      <c r="S8" s="7" t="s">
        <v>52</v>
      </c>
      <c r="T8" s="7">
        <v>60.0</v>
      </c>
    </row>
    <row r="9">
      <c r="A9" s="2" t="s">
        <v>53</v>
      </c>
      <c r="B9" s="2" t="s">
        <v>13</v>
      </c>
      <c r="C9" s="2" t="s">
        <v>54</v>
      </c>
      <c r="D9" s="6" t="s">
        <v>55</v>
      </c>
      <c r="F9" s="2">
        <v>10.0</v>
      </c>
      <c r="G9" s="2">
        <v>0.013</v>
      </c>
      <c r="H9" s="2">
        <f t="shared" si="1"/>
        <v>0.13</v>
      </c>
      <c r="I9" s="2"/>
      <c r="J9" s="3" t="s">
        <v>17</v>
      </c>
      <c r="K9" s="2">
        <f>sum(K2,K3,K4,K5,K6,K7,K8)</f>
        <v>290.429</v>
      </c>
      <c r="L9" s="2"/>
      <c r="M9" s="2"/>
      <c r="N9" s="10">
        <v>47.94</v>
      </c>
      <c r="Q9" s="7" t="s">
        <v>56</v>
      </c>
      <c r="R9" s="7">
        <v>40.0</v>
      </c>
      <c r="S9" s="7" t="s">
        <v>52</v>
      </c>
      <c r="T9" s="7">
        <v>40.0</v>
      </c>
    </row>
    <row r="10">
      <c r="A10" s="2" t="s">
        <v>57</v>
      </c>
      <c r="B10" s="2" t="s">
        <v>13</v>
      </c>
      <c r="C10" s="2" t="s">
        <v>58</v>
      </c>
      <c r="D10" s="6" t="s">
        <v>59</v>
      </c>
      <c r="F10" s="2">
        <v>10.0</v>
      </c>
      <c r="G10" s="2">
        <v>0.01</v>
      </c>
      <c r="H10" s="2">
        <f t="shared" si="1"/>
        <v>0.1</v>
      </c>
      <c r="I10" s="2"/>
      <c r="J10" s="2"/>
      <c r="K10" s="2"/>
      <c r="L10" s="2"/>
      <c r="M10" s="2"/>
      <c r="N10" s="10"/>
    </row>
    <row r="11">
      <c r="A11" s="2" t="s">
        <v>60</v>
      </c>
      <c r="B11" s="2" t="s">
        <v>13</v>
      </c>
      <c r="C11" s="2" t="s">
        <v>61</v>
      </c>
      <c r="D11" s="6" t="s">
        <v>62</v>
      </c>
      <c r="F11" s="2">
        <v>10.0</v>
      </c>
      <c r="G11" s="2">
        <v>0.013</v>
      </c>
      <c r="H11" s="2">
        <f t="shared" si="1"/>
        <v>0.13</v>
      </c>
      <c r="I11" s="2"/>
      <c r="J11" s="2"/>
      <c r="K11" s="2"/>
      <c r="L11" s="2"/>
      <c r="M11" s="2"/>
      <c r="N11" s="7"/>
    </row>
    <row r="12">
      <c r="A12" s="2" t="s">
        <v>63</v>
      </c>
      <c r="B12" s="2" t="s">
        <v>13</v>
      </c>
      <c r="C12" s="2" t="s">
        <v>64</v>
      </c>
      <c r="D12" s="6" t="s">
        <v>65</v>
      </c>
      <c r="F12" s="2">
        <v>10.0</v>
      </c>
      <c r="G12" s="2">
        <v>0.013</v>
      </c>
      <c r="H12" s="2">
        <f t="shared" si="1"/>
        <v>0.13</v>
      </c>
      <c r="I12" s="2"/>
      <c r="J12" s="2"/>
      <c r="K12" s="2"/>
      <c r="L12" s="2"/>
      <c r="M12" s="2"/>
      <c r="N12" s="10"/>
    </row>
    <row r="13">
      <c r="A13" s="2" t="s">
        <v>66</v>
      </c>
      <c r="B13" s="2" t="s">
        <v>13</v>
      </c>
      <c r="C13" s="2" t="s">
        <v>67</v>
      </c>
      <c r="D13" s="6" t="s">
        <v>68</v>
      </c>
      <c r="F13" s="2">
        <v>10.0</v>
      </c>
      <c r="G13" s="2">
        <v>0.01</v>
      </c>
      <c r="H13" s="2">
        <f t="shared" si="1"/>
        <v>0.1</v>
      </c>
      <c r="I13" s="2"/>
      <c r="J13" s="2"/>
      <c r="K13" s="2"/>
      <c r="L13" s="2"/>
      <c r="M13" s="2"/>
      <c r="N13" s="11"/>
    </row>
    <row r="14">
      <c r="A14" s="2" t="s">
        <v>69</v>
      </c>
      <c r="B14" s="2" t="s">
        <v>13</v>
      </c>
      <c r="C14" s="2" t="s">
        <v>70</v>
      </c>
      <c r="D14" s="6" t="s">
        <v>71</v>
      </c>
      <c r="F14" s="2">
        <v>10.0</v>
      </c>
      <c r="G14" s="2">
        <v>0.01</v>
      </c>
      <c r="H14" s="2">
        <f t="shared" si="1"/>
        <v>0.1</v>
      </c>
      <c r="I14" s="2"/>
      <c r="J14" s="2"/>
      <c r="K14" s="2"/>
      <c r="L14" s="2"/>
      <c r="M14" s="2"/>
      <c r="N14" s="11"/>
    </row>
    <row r="15">
      <c r="A15" s="2" t="s">
        <v>72</v>
      </c>
      <c r="B15" s="2" t="s">
        <v>73</v>
      </c>
      <c r="C15" s="2" t="s">
        <v>74</v>
      </c>
      <c r="D15" s="6" t="s">
        <v>75</v>
      </c>
      <c r="F15" s="2">
        <v>3.0</v>
      </c>
      <c r="G15" s="2">
        <v>1.0</v>
      </c>
      <c r="H15" s="2">
        <f t="shared" si="1"/>
        <v>3</v>
      </c>
      <c r="I15" s="2"/>
      <c r="J15" s="2"/>
      <c r="K15" s="2"/>
      <c r="L15" s="2"/>
      <c r="M15" s="2"/>
      <c r="N15" s="11"/>
    </row>
    <row r="16">
      <c r="A16" s="2" t="s">
        <v>76</v>
      </c>
      <c r="B16" s="2" t="s">
        <v>13</v>
      </c>
      <c r="C16" s="2" t="s">
        <v>77</v>
      </c>
      <c r="D16" s="6" t="s">
        <v>78</v>
      </c>
      <c r="F16" s="2">
        <v>10.0</v>
      </c>
      <c r="G16" s="2">
        <v>0.013</v>
      </c>
      <c r="H16" s="2">
        <f t="shared" si="1"/>
        <v>0.13</v>
      </c>
      <c r="I16" s="2"/>
      <c r="J16" s="2"/>
      <c r="K16" s="2"/>
      <c r="L16" s="2"/>
      <c r="M16" s="2"/>
    </row>
    <row r="17">
      <c r="A17" s="2" t="s">
        <v>79</v>
      </c>
      <c r="B17" s="2" t="s">
        <v>13</v>
      </c>
      <c r="C17" s="2" t="s">
        <v>80</v>
      </c>
      <c r="D17" s="6" t="s">
        <v>81</v>
      </c>
      <c r="F17" s="2">
        <v>10.0</v>
      </c>
      <c r="G17" s="2">
        <v>0.013</v>
      </c>
      <c r="H17" s="2">
        <f t="shared" si="1"/>
        <v>0.13</v>
      </c>
      <c r="I17" s="2"/>
      <c r="J17" s="2"/>
      <c r="K17" s="2"/>
      <c r="L17" s="2"/>
      <c r="M17" s="2"/>
    </row>
    <row r="18">
      <c r="A18" s="2" t="s">
        <v>82</v>
      </c>
      <c r="B18" s="2" t="s">
        <v>13</v>
      </c>
      <c r="C18" s="2" t="s">
        <v>83</v>
      </c>
      <c r="D18" s="6" t="s">
        <v>84</v>
      </c>
      <c r="F18" s="2">
        <v>25.0</v>
      </c>
      <c r="G18" s="2">
        <v>0.0948</v>
      </c>
      <c r="H18" s="2">
        <f t="shared" si="1"/>
        <v>2.37</v>
      </c>
      <c r="I18" s="2"/>
      <c r="J18" s="2"/>
      <c r="K18" s="2"/>
      <c r="L18" s="2"/>
      <c r="M18" s="2"/>
    </row>
    <row r="19">
      <c r="A19" s="2" t="s">
        <v>85</v>
      </c>
      <c r="B19" s="2" t="s">
        <v>13</v>
      </c>
      <c r="C19" s="2" t="s">
        <v>86</v>
      </c>
      <c r="D19" s="6" t="s">
        <v>87</v>
      </c>
      <c r="F19" s="2">
        <v>25.0</v>
      </c>
      <c r="G19" s="2">
        <v>0.0732</v>
      </c>
      <c r="H19" s="2">
        <f t="shared" si="1"/>
        <v>1.83</v>
      </c>
      <c r="I19" s="2"/>
      <c r="J19" s="2"/>
      <c r="K19" s="2"/>
      <c r="L19" s="2"/>
      <c r="M19" s="2"/>
    </row>
    <row r="20">
      <c r="A20" s="2" t="s">
        <v>88</v>
      </c>
      <c r="B20" s="2" t="s">
        <v>89</v>
      </c>
      <c r="C20" s="2" t="s">
        <v>90</v>
      </c>
      <c r="D20" s="6" t="s">
        <v>91</v>
      </c>
      <c r="F20" s="2">
        <v>3.0</v>
      </c>
      <c r="G20" s="2">
        <v>0.24</v>
      </c>
      <c r="H20" s="2">
        <f t="shared" si="1"/>
        <v>0.72</v>
      </c>
      <c r="I20" s="2" t="s">
        <v>92</v>
      </c>
      <c r="J20" s="2"/>
      <c r="K20" s="2"/>
      <c r="L20" s="2"/>
      <c r="M20" s="2"/>
    </row>
    <row r="21">
      <c r="A21" s="2" t="s">
        <v>93</v>
      </c>
      <c r="B21" s="2" t="s">
        <v>19</v>
      </c>
      <c r="C21" s="2" t="s">
        <v>94</v>
      </c>
      <c r="D21" s="6" t="s">
        <v>95</v>
      </c>
      <c r="F21" s="2">
        <v>10.0</v>
      </c>
      <c r="G21" s="2">
        <v>0.136</v>
      </c>
      <c r="H21" s="2">
        <f t="shared" si="1"/>
        <v>1.36</v>
      </c>
      <c r="I21" s="2">
        <f>sum(F18:F26)</f>
        <v>104</v>
      </c>
      <c r="J21" s="2"/>
      <c r="K21" s="2"/>
      <c r="L21" s="2"/>
      <c r="M21" s="2"/>
    </row>
    <row r="22">
      <c r="A22" s="2" t="s">
        <v>96</v>
      </c>
      <c r="B22" s="2" t="s">
        <v>19</v>
      </c>
      <c r="C22" s="2" t="s">
        <v>97</v>
      </c>
      <c r="D22" s="6" t="s">
        <v>98</v>
      </c>
      <c r="F22" s="2">
        <v>3.0</v>
      </c>
      <c r="G22" s="2">
        <v>0.18</v>
      </c>
      <c r="H22" s="2">
        <f t="shared" si="1"/>
        <v>0.54</v>
      </c>
      <c r="I22" s="2"/>
      <c r="J22" s="2"/>
      <c r="K22" s="2"/>
      <c r="L22" s="2"/>
      <c r="M22" s="2"/>
    </row>
    <row r="23">
      <c r="A23" s="2" t="s">
        <v>99</v>
      </c>
      <c r="B23" s="2" t="s">
        <v>100</v>
      </c>
      <c r="C23" s="2" t="s">
        <v>101</v>
      </c>
      <c r="D23" s="6" t="s">
        <v>102</v>
      </c>
      <c r="F23" s="2">
        <v>15.0</v>
      </c>
      <c r="G23" s="2">
        <v>0.339</v>
      </c>
      <c r="H23" s="2">
        <f t="shared" si="1"/>
        <v>5.085</v>
      </c>
      <c r="I23" s="2"/>
      <c r="J23" s="2"/>
      <c r="K23" s="2"/>
      <c r="L23" s="2"/>
      <c r="M23" s="2"/>
    </row>
    <row r="24">
      <c r="A24" s="2" t="s">
        <v>103</v>
      </c>
      <c r="B24" s="2" t="s">
        <v>104</v>
      </c>
      <c r="C24" s="2" t="s">
        <v>105</v>
      </c>
      <c r="D24" s="6" t="s">
        <v>106</v>
      </c>
      <c r="F24" s="2">
        <v>10.0</v>
      </c>
      <c r="G24" s="2">
        <v>0.186</v>
      </c>
      <c r="H24" s="2">
        <f t="shared" si="1"/>
        <v>1.86</v>
      </c>
      <c r="I24" s="2"/>
      <c r="J24" s="2"/>
      <c r="K24" s="2"/>
      <c r="L24" s="2"/>
      <c r="M24" s="2"/>
    </row>
    <row r="25">
      <c r="A25" s="2" t="s">
        <v>107</v>
      </c>
      <c r="B25" s="2" t="s">
        <v>13</v>
      </c>
      <c r="C25" s="2" t="s">
        <v>108</v>
      </c>
      <c r="D25" s="6" t="s">
        <v>109</v>
      </c>
      <c r="F25" s="2">
        <v>3.0</v>
      </c>
      <c r="G25" s="2">
        <v>0.19</v>
      </c>
      <c r="H25" s="2">
        <f t="shared" si="1"/>
        <v>0.57</v>
      </c>
      <c r="I25" s="2"/>
      <c r="J25" s="2"/>
      <c r="K25" s="2"/>
      <c r="L25" s="2"/>
      <c r="M25" s="2"/>
    </row>
    <row r="26">
      <c r="A26" s="2" t="s">
        <v>110</v>
      </c>
      <c r="B26" s="2" t="s">
        <v>89</v>
      </c>
      <c r="C26" s="2" t="s">
        <v>111</v>
      </c>
      <c r="D26" s="6" t="s">
        <v>112</v>
      </c>
      <c r="F26" s="2">
        <v>10.0</v>
      </c>
      <c r="G26" s="2">
        <v>0.202</v>
      </c>
      <c r="H26" s="2">
        <f t="shared" si="1"/>
        <v>2.02</v>
      </c>
      <c r="I26" s="2"/>
      <c r="J26" s="2"/>
      <c r="K26" s="2"/>
      <c r="L26" s="2"/>
      <c r="M26" s="2"/>
    </row>
    <row r="27">
      <c r="A27" s="2" t="s">
        <v>113</v>
      </c>
      <c r="B27" s="2" t="s">
        <v>114</v>
      </c>
      <c r="C27" s="2" t="s">
        <v>115</v>
      </c>
      <c r="D27" s="6" t="s">
        <v>116</v>
      </c>
      <c r="F27" s="2">
        <v>3.0</v>
      </c>
      <c r="G27" s="2">
        <v>0.4</v>
      </c>
      <c r="H27" s="2">
        <f t="shared" si="1"/>
        <v>1.2</v>
      </c>
      <c r="I27" s="2"/>
      <c r="J27" s="2"/>
      <c r="K27" s="2"/>
      <c r="L27" s="2"/>
      <c r="M27" s="2"/>
    </row>
    <row r="28">
      <c r="A28" s="2" t="s">
        <v>117</v>
      </c>
      <c r="B28" s="2" t="s">
        <v>114</v>
      </c>
      <c r="C28" s="2" t="s">
        <v>118</v>
      </c>
      <c r="D28" s="6" t="s">
        <v>119</v>
      </c>
      <c r="F28" s="2">
        <v>3.0</v>
      </c>
      <c r="G28" s="2">
        <v>0.21</v>
      </c>
      <c r="H28" s="2">
        <f t="shared" si="1"/>
        <v>0.63</v>
      </c>
      <c r="I28" s="2"/>
      <c r="J28" s="2"/>
      <c r="K28" s="2"/>
      <c r="L28" s="2"/>
      <c r="M28" s="2"/>
    </row>
    <row r="29">
      <c r="A29" s="2" t="s">
        <v>120</v>
      </c>
      <c r="B29" s="2" t="s">
        <v>25</v>
      </c>
      <c r="C29" s="2" t="s">
        <v>121</v>
      </c>
      <c r="D29" s="6" t="s">
        <v>122</v>
      </c>
      <c r="F29" s="2">
        <v>3.0</v>
      </c>
      <c r="G29" s="2">
        <v>0.15</v>
      </c>
      <c r="H29" s="2">
        <f t="shared" si="1"/>
        <v>0.45</v>
      </c>
      <c r="I29" s="2"/>
      <c r="J29" s="2"/>
      <c r="K29" s="2"/>
      <c r="L29" s="2"/>
      <c r="M29" s="2"/>
    </row>
    <row r="30">
      <c r="A30" s="2" t="s">
        <v>123</v>
      </c>
      <c r="B30" s="2" t="s">
        <v>114</v>
      </c>
      <c r="C30" s="2" t="s">
        <v>124</v>
      </c>
      <c r="D30" s="6" t="s">
        <v>125</v>
      </c>
      <c r="F30" s="2">
        <v>10.0</v>
      </c>
      <c r="G30" s="2">
        <v>0.35</v>
      </c>
      <c r="H30" s="2">
        <f t="shared" si="1"/>
        <v>3.5</v>
      </c>
      <c r="I30" s="2"/>
      <c r="J30" s="2"/>
      <c r="K30" s="2"/>
      <c r="L30" s="2"/>
      <c r="M30" s="2"/>
    </row>
    <row r="31">
      <c r="A31" s="2" t="s">
        <v>126</v>
      </c>
      <c r="B31" s="2" t="s">
        <v>127</v>
      </c>
      <c r="C31" s="2" t="s">
        <v>128</v>
      </c>
      <c r="D31" s="6" t="s">
        <v>129</v>
      </c>
      <c r="F31" s="2">
        <v>4.0</v>
      </c>
      <c r="G31" s="2">
        <v>6.53</v>
      </c>
      <c r="H31" s="2">
        <f t="shared" si="1"/>
        <v>26.12</v>
      </c>
      <c r="I31" s="2"/>
      <c r="J31" s="2"/>
      <c r="K31" s="2"/>
      <c r="L31" s="2"/>
      <c r="M31" s="2"/>
    </row>
    <row r="32">
      <c r="A32" s="2" t="s">
        <v>130</v>
      </c>
      <c r="B32" s="2" t="s">
        <v>13</v>
      </c>
      <c r="C32" s="2" t="s">
        <v>131</v>
      </c>
      <c r="D32" s="6" t="s">
        <v>132</v>
      </c>
      <c r="F32" s="2">
        <v>10.0</v>
      </c>
      <c r="G32" s="2">
        <v>0.01</v>
      </c>
      <c r="H32" s="2">
        <f t="shared" si="1"/>
        <v>0.1</v>
      </c>
      <c r="I32" s="2"/>
      <c r="J32" s="2"/>
      <c r="K32" s="2"/>
      <c r="L32" s="2"/>
      <c r="M32" s="2"/>
    </row>
    <row r="33">
      <c r="A33" s="2" t="s">
        <v>133</v>
      </c>
      <c r="B33" s="2" t="s">
        <v>13</v>
      </c>
      <c r="C33" s="2" t="s">
        <v>134</v>
      </c>
      <c r="D33" s="6" t="s">
        <v>135</v>
      </c>
      <c r="F33" s="2">
        <v>10.0</v>
      </c>
      <c r="G33" s="2">
        <v>0.013</v>
      </c>
      <c r="H33" s="2">
        <f t="shared" si="1"/>
        <v>0.13</v>
      </c>
      <c r="I33" s="2"/>
      <c r="J33" s="2"/>
      <c r="K33" s="2"/>
      <c r="L33" s="2"/>
      <c r="M33" s="2"/>
    </row>
    <row r="34">
      <c r="A34" s="2" t="s">
        <v>136</v>
      </c>
      <c r="B34" s="2" t="s">
        <v>127</v>
      </c>
      <c r="C34" s="2" t="s">
        <v>137</v>
      </c>
      <c r="D34" s="6" t="s">
        <v>138</v>
      </c>
      <c r="F34" s="2">
        <v>2.0</v>
      </c>
      <c r="G34" s="2">
        <v>3.39</v>
      </c>
      <c r="H34" s="2">
        <f t="shared" si="1"/>
        <v>6.78</v>
      </c>
      <c r="I34" s="2"/>
      <c r="J34" s="2"/>
      <c r="K34" s="2"/>
      <c r="L34" s="2"/>
      <c r="M34" s="2"/>
    </row>
    <row r="35">
      <c r="A35" s="2" t="s">
        <v>139</v>
      </c>
      <c r="B35" s="2" t="s">
        <v>127</v>
      </c>
      <c r="C35" s="2" t="s">
        <v>140</v>
      </c>
      <c r="D35" s="6" t="s">
        <v>141</v>
      </c>
      <c r="F35" s="2">
        <v>3.0</v>
      </c>
      <c r="G35" s="2">
        <v>9.55</v>
      </c>
      <c r="H35" s="2">
        <f t="shared" si="1"/>
        <v>28.65</v>
      </c>
      <c r="I35" s="2"/>
      <c r="J35" s="2"/>
      <c r="K35" s="2"/>
      <c r="L35" s="2"/>
      <c r="M35" s="2"/>
    </row>
    <row r="36">
      <c r="A36" s="2" t="s">
        <v>142</v>
      </c>
      <c r="B36" s="2" t="s">
        <v>143</v>
      </c>
      <c r="C36" s="2" t="s">
        <v>144</v>
      </c>
      <c r="D36" s="6" t="s">
        <v>145</v>
      </c>
      <c r="F36" s="2">
        <v>2.0</v>
      </c>
      <c r="G36" s="2">
        <v>3.62</v>
      </c>
      <c r="H36" s="2">
        <f t="shared" si="1"/>
        <v>7.24</v>
      </c>
      <c r="I36" s="2"/>
      <c r="K36" s="2"/>
      <c r="L36" s="2"/>
      <c r="M36" s="2"/>
    </row>
    <row r="37">
      <c r="A37" s="2" t="s">
        <v>146</v>
      </c>
      <c r="B37" s="2" t="s">
        <v>147</v>
      </c>
      <c r="C37" s="2" t="s">
        <v>148</v>
      </c>
      <c r="D37" s="6" t="s">
        <v>149</v>
      </c>
      <c r="F37" s="2">
        <v>3.0</v>
      </c>
      <c r="G37" s="2">
        <v>1.18</v>
      </c>
      <c r="H37" s="2">
        <f t="shared" si="1"/>
        <v>3.54</v>
      </c>
      <c r="I37" s="2"/>
      <c r="J37" s="2"/>
      <c r="K37" s="2"/>
      <c r="L37" s="2"/>
      <c r="M37" s="2"/>
    </row>
    <row r="38">
      <c r="A38" s="2" t="s">
        <v>150</v>
      </c>
      <c r="B38" s="2" t="s">
        <v>151</v>
      </c>
      <c r="C38" s="2" t="s">
        <v>152</v>
      </c>
      <c r="D38" s="6" t="s">
        <v>153</v>
      </c>
      <c r="F38" s="2">
        <v>3.0</v>
      </c>
      <c r="G38" s="2">
        <v>2.0</v>
      </c>
      <c r="H38" s="2">
        <f t="shared" si="1"/>
        <v>6</v>
      </c>
      <c r="I38" s="2"/>
      <c r="J38" s="2"/>
      <c r="K38" s="2"/>
      <c r="L38" s="2"/>
      <c r="M38" s="2"/>
    </row>
    <row r="39">
      <c r="A39" s="2" t="s">
        <v>154</v>
      </c>
      <c r="B39" s="2" t="s">
        <v>38</v>
      </c>
      <c r="C39" s="2">
        <v>4.57190007E8</v>
      </c>
      <c r="D39" s="6" t="s">
        <v>155</v>
      </c>
      <c r="F39" s="2">
        <v>2.0</v>
      </c>
      <c r="G39" s="2">
        <v>6.03</v>
      </c>
      <c r="H39" s="2">
        <f t="shared" si="1"/>
        <v>12.06</v>
      </c>
      <c r="I39" s="2"/>
      <c r="K39" s="2"/>
      <c r="L39" s="2"/>
      <c r="M39" s="2"/>
    </row>
    <row r="40">
      <c r="A40" s="2" t="s">
        <v>156</v>
      </c>
      <c r="B40" s="2" t="s">
        <v>157</v>
      </c>
      <c r="C40" s="2" t="s">
        <v>158</v>
      </c>
      <c r="D40" s="6" t="s">
        <v>159</v>
      </c>
      <c r="F40" s="2">
        <v>2.0</v>
      </c>
      <c r="G40" s="2">
        <v>8.74</v>
      </c>
      <c r="H40" s="2">
        <f t="shared" si="1"/>
        <v>17.48</v>
      </c>
      <c r="I40" s="2"/>
      <c r="K40" s="2"/>
      <c r="L40" s="2"/>
      <c r="M40" s="2"/>
    </row>
    <row r="41">
      <c r="A41" s="2" t="s">
        <v>160</v>
      </c>
      <c r="B41" s="2" t="s">
        <v>38</v>
      </c>
      <c r="C41" s="2">
        <v>4.57190009E8</v>
      </c>
      <c r="D41" s="6" t="s">
        <v>161</v>
      </c>
      <c r="F41" s="2">
        <v>2.0</v>
      </c>
      <c r="G41" s="2">
        <v>11.09</v>
      </c>
      <c r="H41" s="2">
        <f t="shared" si="1"/>
        <v>22.18</v>
      </c>
      <c r="I41" s="2" t="s">
        <v>92</v>
      </c>
      <c r="K41" s="2"/>
      <c r="L41" s="2"/>
      <c r="M41" s="2"/>
    </row>
    <row r="42">
      <c r="A42" s="2" t="s">
        <v>162</v>
      </c>
      <c r="B42" s="2" t="s">
        <v>147</v>
      </c>
      <c r="C42" s="2" t="s">
        <v>163</v>
      </c>
      <c r="D42" s="6" t="s">
        <v>164</v>
      </c>
      <c r="F42" s="2">
        <v>3.0</v>
      </c>
      <c r="G42" s="2">
        <v>1.76</v>
      </c>
      <c r="H42" s="2">
        <f t="shared" si="1"/>
        <v>5.28</v>
      </c>
      <c r="I42" s="2">
        <f>sum(F37,F42,F45,F46,F50)</f>
        <v>22</v>
      </c>
      <c r="J42" s="2"/>
      <c r="K42" s="2"/>
      <c r="L42" s="2"/>
      <c r="M42" s="2"/>
    </row>
    <row r="43">
      <c r="A43" s="2" t="s">
        <v>165</v>
      </c>
      <c r="B43" s="2" t="s">
        <v>13</v>
      </c>
      <c r="C43" s="2" t="s">
        <v>166</v>
      </c>
      <c r="D43" s="6" t="s">
        <v>167</v>
      </c>
      <c r="F43" s="2">
        <v>10.0</v>
      </c>
      <c r="G43" s="2">
        <v>0.01</v>
      </c>
      <c r="H43" s="2">
        <f t="shared" si="1"/>
        <v>0.1</v>
      </c>
      <c r="I43" s="2"/>
      <c r="J43" s="2"/>
      <c r="K43" s="2"/>
      <c r="L43" s="2"/>
      <c r="M43" s="2"/>
    </row>
    <row r="44">
      <c r="A44" s="2" t="s">
        <v>168</v>
      </c>
      <c r="B44" s="2" t="s">
        <v>73</v>
      </c>
      <c r="C44" s="2" t="s">
        <v>169</v>
      </c>
      <c r="D44" s="6" t="s">
        <v>170</v>
      </c>
      <c r="F44" s="2">
        <v>6.0</v>
      </c>
      <c r="G44" s="2">
        <v>1.27</v>
      </c>
      <c r="H44" s="2">
        <f t="shared" si="1"/>
        <v>7.62</v>
      </c>
      <c r="I44" s="2"/>
      <c r="J44" s="2"/>
      <c r="K44" s="2"/>
      <c r="L44" s="2"/>
      <c r="M44" s="2"/>
    </row>
    <row r="45">
      <c r="A45" s="2" t="s">
        <v>171</v>
      </c>
      <c r="B45" s="2" t="s">
        <v>104</v>
      </c>
      <c r="C45" s="2" t="s">
        <v>172</v>
      </c>
      <c r="D45" s="6" t="s">
        <v>173</v>
      </c>
      <c r="F45" s="2">
        <v>10.0</v>
      </c>
      <c r="G45" s="2">
        <v>0.089</v>
      </c>
      <c r="H45" s="2">
        <f t="shared" si="1"/>
        <v>0.89</v>
      </c>
      <c r="I45" s="2"/>
      <c r="J45" s="2"/>
      <c r="K45" s="2"/>
      <c r="L45" s="2"/>
      <c r="M45" s="2"/>
    </row>
    <row r="46">
      <c r="A46" s="2" t="s">
        <v>174</v>
      </c>
      <c r="B46" s="2" t="s">
        <v>175</v>
      </c>
      <c r="C46" s="2" t="s">
        <v>176</v>
      </c>
      <c r="D46" s="6" t="s">
        <v>177</v>
      </c>
      <c r="F46" s="2">
        <v>3.0</v>
      </c>
      <c r="G46" s="2">
        <v>1.13</v>
      </c>
      <c r="H46" s="2">
        <f t="shared" si="1"/>
        <v>3.39</v>
      </c>
      <c r="I46" s="2"/>
      <c r="J46" s="2"/>
      <c r="K46" s="2"/>
      <c r="L46" s="2"/>
      <c r="M46" s="2"/>
    </row>
    <row r="47">
      <c r="A47" s="2" t="s">
        <v>178</v>
      </c>
      <c r="B47" s="2" t="s">
        <v>25</v>
      </c>
      <c r="C47" s="2" t="s">
        <v>179</v>
      </c>
      <c r="D47" s="6" t="s">
        <v>180</v>
      </c>
      <c r="F47" s="2">
        <v>3.0</v>
      </c>
      <c r="G47" s="2">
        <v>0.44</v>
      </c>
      <c r="H47" s="2">
        <f t="shared" si="1"/>
        <v>1.32</v>
      </c>
      <c r="I47" s="2"/>
      <c r="J47" s="2"/>
      <c r="K47" s="2"/>
      <c r="L47" s="2"/>
      <c r="M47" s="2"/>
    </row>
    <row r="48">
      <c r="A48" s="2" t="s">
        <v>181</v>
      </c>
      <c r="B48" s="2" t="s">
        <v>151</v>
      </c>
      <c r="C48" s="2" t="s">
        <v>182</v>
      </c>
      <c r="D48" s="6" t="s">
        <v>183</v>
      </c>
      <c r="F48" s="2">
        <v>6.0</v>
      </c>
      <c r="G48" s="2">
        <v>2.19</v>
      </c>
      <c r="H48" s="2">
        <f t="shared" si="1"/>
        <v>13.14</v>
      </c>
      <c r="I48" s="2"/>
      <c r="J48" s="2"/>
      <c r="K48" s="2"/>
      <c r="L48" s="2"/>
      <c r="M48" s="2"/>
    </row>
    <row r="49">
      <c r="A49" s="2" t="s">
        <v>184</v>
      </c>
      <c r="B49" s="2" t="s">
        <v>127</v>
      </c>
      <c r="C49" s="2" t="s">
        <v>185</v>
      </c>
      <c r="D49" s="6" t="s">
        <v>186</v>
      </c>
      <c r="F49" s="2">
        <v>2.0</v>
      </c>
      <c r="G49" s="2">
        <v>3.42</v>
      </c>
      <c r="H49" s="2">
        <f t="shared" si="1"/>
        <v>6.84</v>
      </c>
      <c r="I49" s="2"/>
      <c r="J49" s="2"/>
      <c r="K49" s="2"/>
      <c r="L49" s="2"/>
      <c r="M49" s="2"/>
    </row>
    <row r="50">
      <c r="A50" s="2" t="s">
        <v>187</v>
      </c>
      <c r="B50" s="2" t="s">
        <v>188</v>
      </c>
      <c r="C50" s="2" t="s">
        <v>189</v>
      </c>
      <c r="D50" s="6" t="s">
        <v>190</v>
      </c>
      <c r="F50" s="2">
        <v>3.0</v>
      </c>
      <c r="G50" s="2">
        <v>1.04</v>
      </c>
      <c r="H50" s="2">
        <f t="shared" si="1"/>
        <v>3.12</v>
      </c>
      <c r="I50" s="2"/>
      <c r="J50" s="2"/>
      <c r="K50" s="2"/>
      <c r="L50" s="2"/>
      <c r="M50" s="2"/>
    </row>
    <row r="51">
      <c r="A51" s="2" t="s">
        <v>191</v>
      </c>
      <c r="B51" s="2" t="s">
        <v>73</v>
      </c>
      <c r="C51" s="2" t="s">
        <v>192</v>
      </c>
      <c r="D51" s="6" t="s">
        <v>193</v>
      </c>
      <c r="F51" s="2">
        <v>3.0</v>
      </c>
      <c r="G51" s="2">
        <v>5.68</v>
      </c>
      <c r="H51" s="2">
        <f t="shared" si="1"/>
        <v>17.04</v>
      </c>
      <c r="I51" s="2"/>
      <c r="J51" s="2"/>
      <c r="K51" s="2"/>
      <c r="L51" s="2"/>
      <c r="M51" s="2"/>
    </row>
    <row r="52">
      <c r="A52" s="2" t="s">
        <v>194</v>
      </c>
      <c r="B52" s="2" t="s">
        <v>195</v>
      </c>
      <c r="C52" s="2" t="s">
        <v>196</v>
      </c>
      <c r="D52" s="6" t="s">
        <v>197</v>
      </c>
      <c r="F52" s="2">
        <v>3.0</v>
      </c>
      <c r="G52" s="2">
        <v>0.97</v>
      </c>
      <c r="H52" s="2">
        <f t="shared" si="1"/>
        <v>2.91</v>
      </c>
      <c r="I52" s="2"/>
      <c r="J52" s="2"/>
      <c r="K52" s="2"/>
      <c r="L52" s="2"/>
      <c r="M52" s="2"/>
    </row>
    <row r="53">
      <c r="A53" s="2" t="s">
        <v>198</v>
      </c>
      <c r="B53" s="2" t="s">
        <v>195</v>
      </c>
      <c r="C53" s="2" t="s">
        <v>199</v>
      </c>
      <c r="D53" s="6" t="s">
        <v>200</v>
      </c>
      <c r="F53" s="2">
        <v>3.0</v>
      </c>
      <c r="G53" s="2">
        <v>0.97</v>
      </c>
      <c r="H53" s="2">
        <f t="shared" si="1"/>
        <v>2.91</v>
      </c>
      <c r="I53" s="2"/>
      <c r="J53" s="2"/>
      <c r="K53" s="2"/>
      <c r="L53" s="2"/>
      <c r="M53" s="2"/>
    </row>
    <row r="54">
      <c r="A54" s="2" t="s">
        <v>201</v>
      </c>
      <c r="B54" s="2" t="s">
        <v>202</v>
      </c>
      <c r="C54" s="2" t="s">
        <v>203</v>
      </c>
      <c r="D54" s="6" t="s">
        <v>204</v>
      </c>
      <c r="F54" s="2">
        <v>1.0</v>
      </c>
      <c r="G54" s="2">
        <v>7.66</v>
      </c>
      <c r="H54" s="2">
        <f t="shared" si="1"/>
        <v>7.66</v>
      </c>
      <c r="I54" s="2"/>
      <c r="K54" s="2"/>
      <c r="L54" s="2"/>
      <c r="M54" s="2"/>
    </row>
    <row r="55">
      <c r="A55" s="2" t="s">
        <v>205</v>
      </c>
      <c r="B55" s="2" t="s">
        <v>206</v>
      </c>
      <c r="C55" s="2">
        <v>4.28150114E8</v>
      </c>
      <c r="D55" s="6" t="s">
        <v>207</v>
      </c>
      <c r="F55" s="2">
        <v>16.0</v>
      </c>
      <c r="G55" s="2">
        <v>1.034</v>
      </c>
      <c r="H55" s="2">
        <f t="shared" si="1"/>
        <v>16.544</v>
      </c>
      <c r="I55" s="2"/>
      <c r="J55" s="2"/>
      <c r="K55" s="2"/>
      <c r="L55" s="2"/>
      <c r="M55" s="2"/>
    </row>
    <row r="56">
      <c r="A56" s="2" t="s">
        <v>208</v>
      </c>
      <c r="B56" s="2" t="s">
        <v>38</v>
      </c>
      <c r="C56" s="2">
        <v>4.28160412E8</v>
      </c>
      <c r="D56" s="6" t="s">
        <v>209</v>
      </c>
      <c r="F56" s="2">
        <v>4.0</v>
      </c>
      <c r="G56" s="2">
        <v>2.28</v>
      </c>
      <c r="H56" s="2">
        <f t="shared" si="1"/>
        <v>9.12</v>
      </c>
      <c r="I56" s="2"/>
      <c r="K56" s="2"/>
      <c r="L56" s="2"/>
      <c r="M56" s="2"/>
    </row>
    <row r="57">
      <c r="A57" s="2" t="s">
        <v>210</v>
      </c>
      <c r="B57" s="2" t="s">
        <v>211</v>
      </c>
      <c r="C57" s="2" t="s">
        <v>212</v>
      </c>
      <c r="D57" s="6" t="s">
        <v>213</v>
      </c>
      <c r="F57" s="2">
        <v>10.0</v>
      </c>
      <c r="G57" s="2">
        <v>0.482</v>
      </c>
      <c r="H57" s="2">
        <f t="shared" si="1"/>
        <v>4.82</v>
      </c>
      <c r="I57" s="2"/>
      <c r="J57" s="2"/>
      <c r="K57" s="2"/>
      <c r="L57" s="2"/>
      <c r="M57" s="2"/>
    </row>
  </sheetData>
  <drawing r:id="rId1"/>
</worksheet>
</file>