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1" sheetId="1" r:id="rId1"/>
    <sheet name="Sheet2" sheetId="2" r:id="rId2"/>
  </sheets>
  <definedNames>
    <definedName name="solver_adj" localSheetId="0" hidden="1">Sheet1!$C$15:$C$18</definedName>
    <definedName name="solver_adj" localSheetId="1" hidden="1">Sheet2!$B$36:$B$37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Sheet1!$C$15:$C$18</definedName>
    <definedName name="solver_lhs1" localSheetId="1" hidden="1">Sheet2!$C$26</definedName>
    <definedName name="solver_lhs2" localSheetId="0" hidden="1">Sheet1!$D$21</definedName>
    <definedName name="solver_lhs3" localSheetId="0" hidden="1">Sheet1!$C$11</definedName>
    <definedName name="solver_lhs4" localSheetId="0" hidden="1">Sheet1!$C$11</definedName>
    <definedName name="solver_lhs5" localSheetId="0" hidden="1">Sheet1!$C$11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Sheet1!$C$21</definedName>
    <definedName name="solver_opt" localSheetId="1" hidden="1">Sheet2!$G$36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3</definedName>
    <definedName name="solver_rel1" localSheetId="1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Sheet1!$H$5:$H$8</definedName>
    <definedName name="solver_rhs1" localSheetId="1" hidden="1">Sheet2!$E$26</definedName>
    <definedName name="solver_rhs2" localSheetId="0" hidden="1">Sheet1!$B$21</definedName>
    <definedName name="solver_rhs3" localSheetId="0" hidden="1">Sheet1!$B$11</definedName>
    <definedName name="solver_rhs4" localSheetId="0" hidden="1">Sheet1!$B$11</definedName>
    <definedName name="solver_rhs5" localSheetId="0" hidden="1">Sheet1!$B$11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" l="1"/>
  <c r="E37" i="2"/>
  <c r="E36" i="2"/>
  <c r="C36" i="2"/>
  <c r="D36" i="2" s="1"/>
  <c r="C26" i="2"/>
  <c r="G23" i="2"/>
  <c r="J23" i="2"/>
  <c r="K7" i="2"/>
  <c r="K8" i="2"/>
  <c r="K9" i="2"/>
  <c r="K10" i="2"/>
  <c r="K11" i="2"/>
  <c r="K12" i="2"/>
  <c r="K13" i="2"/>
  <c r="K14" i="2"/>
  <c r="K15" i="2"/>
  <c r="K6" i="2"/>
  <c r="J7" i="2"/>
  <c r="J8" i="2"/>
  <c r="J9" i="2"/>
  <c r="J10" i="2"/>
  <c r="J11" i="2"/>
  <c r="J12" i="2"/>
  <c r="J13" i="2"/>
  <c r="J14" i="2"/>
  <c r="J15" i="2"/>
  <c r="J6" i="2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6" i="2"/>
  <c r="F6" i="2" s="1"/>
  <c r="G3" i="2"/>
  <c r="D15" i="1"/>
  <c r="D18" i="1"/>
  <c r="D17" i="1"/>
  <c r="D16" i="1"/>
  <c r="D8" i="1"/>
  <c r="D7" i="1"/>
  <c r="D6" i="1"/>
  <c r="D5" i="1"/>
  <c r="D21" i="1"/>
  <c r="B21" i="1"/>
  <c r="C21" i="1"/>
  <c r="D11" i="1"/>
  <c r="C11" i="1"/>
  <c r="F36" i="2" l="1"/>
  <c r="G36" i="2" s="1"/>
  <c r="F16" i="2"/>
</calcChain>
</file>

<file path=xl/sharedStrings.xml><?xml version="1.0" encoding="utf-8"?>
<sst xmlns="http://schemas.openxmlformats.org/spreadsheetml/2006/main" count="77" uniqueCount="60">
  <si>
    <r>
      <t>P</t>
    </r>
    <r>
      <rPr>
        <sz val="9"/>
        <color theme="1"/>
        <rFont val="Calibri"/>
        <family val="2"/>
        <scheme val="minor"/>
      </rPr>
      <t>i</t>
    </r>
  </si>
  <si>
    <r>
      <t>X</t>
    </r>
    <r>
      <rPr>
        <sz val="9"/>
        <color theme="1"/>
        <rFont val="Calibri"/>
        <family val="2"/>
        <scheme val="minor"/>
      </rPr>
      <t>i</t>
    </r>
  </si>
  <si>
    <t>K</t>
  </si>
  <si>
    <t>U(X)</t>
  </si>
  <si>
    <t>Value</t>
  </si>
  <si>
    <t>Income</t>
  </si>
  <si>
    <t>Хіксіанський підхід</t>
  </si>
  <si>
    <t>U(Q)</t>
  </si>
  <si>
    <t>&gt;=</t>
  </si>
  <si>
    <r>
      <t>X</t>
    </r>
    <r>
      <rPr>
        <sz val="9"/>
        <color theme="1"/>
        <rFont val="Calibri"/>
        <family val="2"/>
        <scheme val="minor"/>
      </rPr>
      <t xml:space="preserve">1 </t>
    </r>
  </si>
  <si>
    <r>
      <t>X</t>
    </r>
    <r>
      <rPr>
        <sz val="9"/>
        <color theme="1"/>
        <rFont val="Calibri"/>
        <family val="2"/>
        <scheme val="minor"/>
      </rPr>
      <t xml:space="preserve">2 </t>
    </r>
  </si>
  <si>
    <r>
      <t>X</t>
    </r>
    <r>
      <rPr>
        <sz val="9"/>
        <color theme="1"/>
        <rFont val="Calibri"/>
        <family val="2"/>
        <scheme val="minor"/>
      </rPr>
      <t>3</t>
    </r>
  </si>
  <si>
    <r>
      <t>X</t>
    </r>
    <r>
      <rPr>
        <sz val="9"/>
        <color theme="1"/>
        <rFont val="Calibri"/>
        <family val="2"/>
        <scheme val="minor"/>
      </rPr>
      <t>4</t>
    </r>
  </si>
  <si>
    <t>Маршаліанський підхід</t>
  </si>
  <si>
    <r>
      <rPr>
        <sz val="11"/>
        <color theme="1"/>
        <rFont val="Calibri"/>
        <family val="2"/>
        <scheme val="minor"/>
      </rPr>
      <t>λ</t>
    </r>
    <r>
      <rPr>
        <sz val="9"/>
        <color theme="1"/>
        <rFont val="Calibri"/>
        <family val="2"/>
        <scheme val="minor"/>
      </rPr>
      <t>i</t>
    </r>
  </si>
  <si>
    <r>
      <t>K</t>
    </r>
    <r>
      <rPr>
        <sz val="9"/>
        <color theme="1"/>
        <rFont val="Calibri"/>
        <family val="2"/>
        <scheme val="minor"/>
      </rPr>
      <t>i</t>
    </r>
  </si>
  <si>
    <r>
      <t>L</t>
    </r>
    <r>
      <rPr>
        <sz val="9"/>
        <color theme="1"/>
        <rFont val="Calibri"/>
        <family val="2"/>
        <scheme val="minor"/>
      </rPr>
      <t>i</t>
    </r>
  </si>
  <si>
    <r>
      <rPr>
        <sz val="11"/>
        <color theme="1"/>
        <rFont val="Calibri"/>
        <family val="2"/>
        <scheme val="minor"/>
      </rPr>
      <t>F</t>
    </r>
    <r>
      <rPr>
        <sz val="9"/>
        <color theme="1"/>
        <rFont val="Calibri"/>
        <family val="2"/>
        <scheme val="minor"/>
      </rPr>
      <t>i</t>
    </r>
  </si>
  <si>
    <t>U(X)=3.2*LN(X1-4)+5.8*LN(X2-8)+14.2*LN(X3)+8.7*LN(X4-3)</t>
  </si>
  <si>
    <t>Qi</t>
  </si>
  <si>
    <t>&lt;</t>
  </si>
  <si>
    <t>F(a*K,a*L)</t>
  </si>
  <si>
    <t>a*F(K,L)</t>
  </si>
  <si>
    <t>a</t>
  </si>
  <si>
    <t>Fi_new</t>
  </si>
  <si>
    <t>Fi_new-Fi</t>
  </si>
  <si>
    <t>F(a*K,a*L) &lt; a*F(K,L)</t>
  </si>
  <si>
    <r>
      <t>F_new=b0*K^b1</t>
    </r>
    <r>
      <rPr>
        <sz val="11"/>
        <color theme="1"/>
        <rFont val="Calibri"/>
        <family val="2"/>
      </rPr>
      <t>*L^b3</t>
    </r>
  </si>
  <si>
    <t>b1</t>
  </si>
  <si>
    <t>b2</t>
  </si>
  <si>
    <t>Спадний дохід</t>
  </si>
  <si>
    <t>U(X) -&gt; max, причому Value &lt;= Income</t>
  </si>
  <si>
    <t>Value -&gt; min, причому U(X) &gt;= U(Q)</t>
  </si>
  <si>
    <t>Повна конкуренція</t>
  </si>
  <si>
    <t>Ефект маштабу</t>
  </si>
  <si>
    <t>Мультиплікативна  виробнича функція</t>
  </si>
  <si>
    <t>L</t>
  </si>
  <si>
    <t>x</t>
  </si>
  <si>
    <t>w</t>
  </si>
  <si>
    <t>x=(K,L)</t>
  </si>
  <si>
    <t>price</t>
  </si>
  <si>
    <t>π</t>
  </si>
  <si>
    <t>&lt;=</t>
  </si>
  <si>
    <t>Обмеження у короткостроковому періоді</t>
  </si>
  <si>
    <t>Короткостроковий</t>
  </si>
  <si>
    <t>Період</t>
  </si>
  <si>
    <t>Довгостроковий</t>
  </si>
  <si>
    <t>π(x) = p*F(x)-(w,x) -&gt; max</t>
  </si>
  <si>
    <t>b0</t>
  </si>
  <si>
    <t>b1+b2</t>
  </si>
  <si>
    <t>Монополія</t>
  </si>
  <si>
    <t>p(q)</t>
  </si>
  <si>
    <t>0.04x-3</t>
  </si>
  <si>
    <t>0.04x-5</t>
  </si>
  <si>
    <t>q(x)</t>
  </si>
  <si>
    <t>q(x)=F(x)</t>
  </si>
  <si>
    <t>π(q,x)=p(q)*q-(w(x), x) -&gt; max</t>
  </si>
  <si>
    <t>w(x)=(K,L)</t>
  </si>
  <si>
    <t>(w(x), x)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</si>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</sst>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2" fontId="0" fillId="0" borderId="0" xfId="0" applyNumberForma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1" sqref="B21"/>
    </sheetView>
  </sheetViews>
  <sheetFormatPr defaultRowHeight="14.4" x14ac:dyDescent="0.55000000000000004"/>
  <cols>
    <col min="1" max="1" width="2.20703125" customWidth="1"/>
    <col min="2" max="2" width="8.62890625" customWidth="1"/>
    <col min="6" max="6" width="4.83984375" customWidth="1"/>
    <col min="7" max="7" width="4.89453125" customWidth="1"/>
    <col min="8" max="8" width="5" customWidth="1"/>
  </cols>
  <sheetData>
    <row r="1" spans="1:8" x14ac:dyDescent="0.55000000000000004">
      <c r="A1" s="2"/>
      <c r="B1" t="s">
        <v>18</v>
      </c>
    </row>
    <row r="2" spans="1:8" x14ac:dyDescent="0.55000000000000004">
      <c r="A2" s="2"/>
    </row>
    <row r="3" spans="1:8" x14ac:dyDescent="0.55000000000000004">
      <c r="B3" t="s">
        <v>13</v>
      </c>
    </row>
    <row r="4" spans="1:8" x14ac:dyDescent="0.55000000000000004">
      <c r="A4" s="2" t="s">
        <v>59</v>
      </c>
      <c r="B4" s="2" t="s">
        <v>0</v>
      </c>
      <c r="C4" s="4" t="s">
        <v>1</v>
      </c>
      <c r="D4" s="4" t="s">
        <v>14</v>
      </c>
    </row>
    <row r="5" spans="1:8" x14ac:dyDescent="0.55000000000000004">
      <c r="A5">
        <v>1</v>
      </c>
      <c r="B5">
        <v>3</v>
      </c>
      <c r="C5">
        <v>18.311388825549123</v>
      </c>
      <c r="D5">
        <f>3.2/(C5-4)/B5</f>
        <v>7.4532715145187112E-2</v>
      </c>
      <c r="F5" s="4" t="s">
        <v>9</v>
      </c>
      <c r="G5" s="2" t="s">
        <v>8</v>
      </c>
      <c r="H5">
        <v>5</v>
      </c>
    </row>
    <row r="6" spans="1:8" x14ac:dyDescent="0.55000000000000004">
      <c r="A6">
        <v>2</v>
      </c>
      <c r="B6">
        <v>6</v>
      </c>
      <c r="C6">
        <v>20.969945346147775</v>
      </c>
      <c r="D6">
        <f>5.8/(C6-8)/B6</f>
        <v>7.4531282967493603E-2</v>
      </c>
      <c r="F6" s="4" t="s">
        <v>10</v>
      </c>
      <c r="G6" s="2" t="s">
        <v>8</v>
      </c>
      <c r="H6">
        <v>9</v>
      </c>
    </row>
    <row r="7" spans="1:8" x14ac:dyDescent="0.55000000000000004">
      <c r="A7">
        <v>3</v>
      </c>
      <c r="B7">
        <v>2</v>
      </c>
      <c r="C7">
        <v>95.259283551318902</v>
      </c>
      <c r="D7">
        <f>14.2/(C7)/B7</f>
        <v>7.4533418007233135E-2</v>
      </c>
      <c r="F7" s="4" t="s">
        <v>11</v>
      </c>
      <c r="G7" s="2" t="s">
        <v>8</v>
      </c>
      <c r="H7">
        <v>1</v>
      </c>
    </row>
    <row r="8" spans="1:8" x14ac:dyDescent="0.55000000000000004">
      <c r="A8">
        <v>4</v>
      </c>
      <c r="B8">
        <v>4</v>
      </c>
      <c r="C8">
        <v>32.181898371092927</v>
      </c>
      <c r="D8">
        <f>8.7/(C8-3)/B8</f>
        <v>7.4532505471080535E-2</v>
      </c>
      <c r="F8" s="4" t="s">
        <v>12</v>
      </c>
      <c r="G8" s="2" t="s">
        <v>8</v>
      </c>
      <c r="H8">
        <v>4</v>
      </c>
    </row>
    <row r="10" spans="1:8" x14ac:dyDescent="0.55000000000000004">
      <c r="A10" s="2"/>
      <c r="B10" s="2" t="s">
        <v>5</v>
      </c>
      <c r="C10" s="2" t="s">
        <v>4</v>
      </c>
      <c r="D10" s="2" t="s">
        <v>3</v>
      </c>
      <c r="F10" t="s">
        <v>31</v>
      </c>
    </row>
    <row r="11" spans="1:8" x14ac:dyDescent="0.55000000000000004">
      <c r="A11" s="2"/>
      <c r="B11" s="2">
        <v>500</v>
      </c>
      <c r="C11">
        <f>B5*C5+B6*C6+B7*C7+B8*C8</f>
        <v>499.99999914054354</v>
      </c>
      <c r="D11">
        <f>3.2*LN(C5-4)+5.8*LN(C6-8)+14.2*LN(C7)+8.7*LN(C8-3)</f>
        <v>117.43228774383479</v>
      </c>
    </row>
    <row r="13" spans="1:8" x14ac:dyDescent="0.55000000000000004">
      <c r="B13" t="s">
        <v>6</v>
      </c>
    </row>
    <row r="14" spans="1:8" x14ac:dyDescent="0.55000000000000004">
      <c r="A14" s="2" t="s">
        <v>59</v>
      </c>
      <c r="B14" s="2" t="s">
        <v>19</v>
      </c>
      <c r="C14" s="4" t="s">
        <v>1</v>
      </c>
      <c r="D14" s="4" t="s">
        <v>14</v>
      </c>
    </row>
    <row r="15" spans="1:8" x14ac:dyDescent="0.55000000000000004">
      <c r="A15">
        <v>1</v>
      </c>
      <c r="B15">
        <v>15</v>
      </c>
      <c r="C15">
        <v>10.300470255547223</v>
      </c>
      <c r="D15">
        <f>B5/(3.2/(C15-4))</f>
        <v>5.9066908645755216</v>
      </c>
    </row>
    <row r="16" spans="1:8" x14ac:dyDescent="0.55000000000000004">
      <c r="A16">
        <v>2</v>
      </c>
      <c r="B16">
        <v>25</v>
      </c>
      <c r="C16">
        <v>13.717649936142712</v>
      </c>
      <c r="D16">
        <f>B6/(5.8/(C16-8))</f>
        <v>5.9148102787683223</v>
      </c>
    </row>
    <row r="17" spans="1:6" x14ac:dyDescent="0.55000000000000004">
      <c r="A17">
        <v>3</v>
      </c>
      <c r="B17">
        <v>20</v>
      </c>
      <c r="C17">
        <v>41.985200197001454</v>
      </c>
      <c r="D17">
        <f>B7/(14.2/(C17))</f>
        <v>5.9134084784509096</v>
      </c>
    </row>
    <row r="18" spans="1:6" x14ac:dyDescent="0.55000000000000004">
      <c r="A18">
        <v>4</v>
      </c>
      <c r="B18">
        <v>20</v>
      </c>
      <c r="C18">
        <v>15.861190620299089</v>
      </c>
      <c r="D18">
        <f>B8/(8.7/(C18-3))</f>
        <v>5.9131910897926856</v>
      </c>
    </row>
    <row r="20" spans="1:6" x14ac:dyDescent="0.55000000000000004">
      <c r="B20" s="2" t="s">
        <v>7</v>
      </c>
      <c r="C20" s="2" t="s">
        <v>4</v>
      </c>
      <c r="D20" s="2" t="s">
        <v>3</v>
      </c>
      <c r="F20" t="s">
        <v>32</v>
      </c>
    </row>
    <row r="21" spans="1:6" x14ac:dyDescent="0.55000000000000004">
      <c r="B21">
        <f>3.2*LN(B15-4)+5.8*LN(B16-8)+14.2*LN(B17)+8.7*LN(B18-3)</f>
        <v>91.29425664623659</v>
      </c>
      <c r="C21">
        <f>B5*C15+B6*C16+B7*C17+B8*C18</f>
        <v>260.6224732586972</v>
      </c>
      <c r="D21">
        <f>3.2*LN(C15-4)+5.8*LN(C16-8)+14.2*LN(C17)+8.7*LN(C18-3)</f>
        <v>91.294201672989374</v>
      </c>
    </row>
    <row r="25" spans="1:6" x14ac:dyDescent="0.55000000000000004">
      <c r="B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21" workbookViewId="0">
      <selection activeCell="I31" sqref="I31"/>
    </sheetView>
  </sheetViews>
  <sheetFormatPr defaultRowHeight="14.4" x14ac:dyDescent="0.55000000000000004"/>
  <cols>
    <col min="1" max="1" width="4.734375" customWidth="1"/>
    <col min="2" max="2" width="15.734375" customWidth="1"/>
    <col min="3" max="3" width="17.3671875" customWidth="1"/>
    <col min="4" max="4" width="14.578125" customWidth="1"/>
    <col min="8" max="8" width="5.3671875" customWidth="1"/>
    <col min="9" max="9" width="3.9453125" customWidth="1"/>
    <col min="10" max="10" width="13.68359375" customWidth="1"/>
  </cols>
  <sheetData>
    <row r="1" spans="1:11" x14ac:dyDescent="0.55000000000000004">
      <c r="A1" t="s">
        <v>35</v>
      </c>
    </row>
    <row r="2" spans="1:11" x14ac:dyDescent="0.55000000000000004">
      <c r="A2" s="1" t="s">
        <v>27</v>
      </c>
      <c r="D2" s="7" t="s">
        <v>48</v>
      </c>
      <c r="E2" s="7" t="s">
        <v>28</v>
      </c>
      <c r="F2" s="7" t="s">
        <v>29</v>
      </c>
      <c r="G2" s="7" t="s">
        <v>49</v>
      </c>
    </row>
    <row r="3" spans="1:11" x14ac:dyDescent="0.55000000000000004">
      <c r="D3" s="5">
        <v>79.810242757528854</v>
      </c>
      <c r="E3" s="5">
        <v>0.16283017399012231</v>
      </c>
      <c r="F3" s="5">
        <v>0.55295293206011398</v>
      </c>
      <c r="G3">
        <f>E3+F3</f>
        <v>0.71578310605023632</v>
      </c>
      <c r="H3" s="6" t="s">
        <v>20</v>
      </c>
      <c r="I3" s="5">
        <v>1</v>
      </c>
    </row>
    <row r="4" spans="1:11" x14ac:dyDescent="0.55000000000000004">
      <c r="I4" t="s">
        <v>34</v>
      </c>
    </row>
    <row r="5" spans="1:11" x14ac:dyDescent="0.55000000000000004">
      <c r="A5" s="2" t="s">
        <v>59</v>
      </c>
      <c r="B5" s="2" t="s">
        <v>15</v>
      </c>
      <c r="C5" s="2" t="s">
        <v>16</v>
      </c>
      <c r="D5" s="3" t="s">
        <v>17</v>
      </c>
      <c r="E5" s="2" t="s">
        <v>24</v>
      </c>
      <c r="F5" s="2" t="s">
        <v>25</v>
      </c>
      <c r="I5" s="2" t="s">
        <v>23</v>
      </c>
      <c r="J5" s="2" t="s">
        <v>21</v>
      </c>
      <c r="K5" s="2" t="s">
        <v>22</v>
      </c>
    </row>
    <row r="6" spans="1:11" x14ac:dyDescent="0.55000000000000004">
      <c r="A6">
        <v>1</v>
      </c>
      <c r="B6">
        <v>2860</v>
      </c>
      <c r="C6">
        <v>10680</v>
      </c>
      <c r="D6">
        <v>49920</v>
      </c>
      <c r="E6">
        <f>$D$3*$B6^$E$3*$C6^$F$3</f>
        <v>49257.186341457324</v>
      </c>
      <c r="F6">
        <f>(E6-D6)^2</f>
        <v>439321.94595072768</v>
      </c>
      <c r="I6">
        <v>2</v>
      </c>
      <c r="J6">
        <f>$D$3*($I$6*$B6)^$E$3*($I$6*$C6)^$F$3</f>
        <v>80898.745276841306</v>
      </c>
      <c r="K6">
        <f>$I$6*$D$3*$B6^$E$3*$C6^$F$3</f>
        <v>98514.372682914647</v>
      </c>
    </row>
    <row r="7" spans="1:11" x14ac:dyDescent="0.55000000000000004">
      <c r="A7">
        <v>2</v>
      </c>
      <c r="B7">
        <v>2940</v>
      </c>
      <c r="C7">
        <v>10310</v>
      </c>
      <c r="D7">
        <v>45750</v>
      </c>
      <c r="E7">
        <f t="shared" ref="E7:E15" si="0">$D$3*$B7^$E$3*$C7^$F$3</f>
        <v>48523.640574393961</v>
      </c>
      <c r="F7">
        <f t="shared" ref="F7:F15" si="1">(E7-D7)^2</f>
        <v>7693082.0359244635</v>
      </c>
      <c r="J7">
        <f t="shared" ref="J7:J15" si="2">$D$3*($I$6*$B7)^$E$3*($I$6*$C7)^$F$3</f>
        <v>79693.988436952219</v>
      </c>
      <c r="K7">
        <f t="shared" ref="K7:K15" si="3">$I$6*$D$3*$B7^$E$3*$C7^$F$3</f>
        <v>97047.281148787923</v>
      </c>
    </row>
    <row r="8" spans="1:11" x14ac:dyDescent="0.55000000000000004">
      <c r="A8">
        <v>3</v>
      </c>
      <c r="B8">
        <v>2950</v>
      </c>
      <c r="C8">
        <v>10680</v>
      </c>
      <c r="D8">
        <v>50550</v>
      </c>
      <c r="E8">
        <f t="shared" si="0"/>
        <v>49506.319527291547</v>
      </c>
      <c r="F8">
        <f t="shared" si="1"/>
        <v>1089268.9291129394</v>
      </c>
      <c r="J8">
        <f t="shared" si="2"/>
        <v>81307.915260711234</v>
      </c>
      <c r="K8">
        <f t="shared" si="3"/>
        <v>99012.639054583095</v>
      </c>
    </row>
    <row r="9" spans="1:11" x14ac:dyDescent="0.55000000000000004">
      <c r="A9">
        <v>4</v>
      </c>
      <c r="B9">
        <v>2880</v>
      </c>
      <c r="C9">
        <v>10800</v>
      </c>
      <c r="D9">
        <v>50570</v>
      </c>
      <c r="E9">
        <f t="shared" si="0"/>
        <v>49618.725439146459</v>
      </c>
      <c r="F9">
        <f t="shared" si="1"/>
        <v>904923.29012709658</v>
      </c>
      <c r="J9">
        <f t="shared" si="2"/>
        <v>81492.527860540373</v>
      </c>
      <c r="K9">
        <f t="shared" si="3"/>
        <v>99237.450878292919</v>
      </c>
    </row>
    <row r="10" spans="1:11" x14ac:dyDescent="0.55000000000000004">
      <c r="A10">
        <v>5</v>
      </c>
      <c r="B10">
        <v>2510</v>
      </c>
      <c r="C10">
        <v>10040</v>
      </c>
      <c r="D10">
        <v>47820</v>
      </c>
      <c r="E10">
        <f t="shared" si="0"/>
        <v>46601.348626158571</v>
      </c>
      <c r="F10">
        <f t="shared" si="1"/>
        <v>1485111.1709656017</v>
      </c>
      <c r="J10">
        <f t="shared" si="2"/>
        <v>76536.865218626335</v>
      </c>
      <c r="K10">
        <f t="shared" si="3"/>
        <v>93202.697252317143</v>
      </c>
    </row>
    <row r="11" spans="1:11" x14ac:dyDescent="0.55000000000000004">
      <c r="A11">
        <v>6</v>
      </c>
      <c r="B11">
        <v>2690</v>
      </c>
      <c r="C11">
        <v>10420</v>
      </c>
      <c r="D11">
        <v>47900</v>
      </c>
      <c r="E11">
        <f t="shared" si="0"/>
        <v>48108.025015289939</v>
      </c>
      <c r="F11">
        <f t="shared" si="1"/>
        <v>43274.406986379312</v>
      </c>
      <c r="J11">
        <f t="shared" si="2"/>
        <v>79011.392053635223</v>
      </c>
      <c r="K11">
        <f t="shared" si="3"/>
        <v>96216.050030579878</v>
      </c>
    </row>
    <row r="12" spans="1:11" x14ac:dyDescent="0.55000000000000004">
      <c r="A12">
        <v>7</v>
      </c>
      <c r="B12">
        <v>2990</v>
      </c>
      <c r="C12">
        <v>10940</v>
      </c>
      <c r="D12">
        <v>51900</v>
      </c>
      <c r="E12">
        <f t="shared" si="0"/>
        <v>50279.302808200009</v>
      </c>
      <c r="F12">
        <f t="shared" si="1"/>
        <v>2626659.3875083765</v>
      </c>
      <c r="J12">
        <f t="shared" si="2"/>
        <v>82577.443266472343</v>
      </c>
      <c r="K12">
        <f t="shared" si="3"/>
        <v>100558.60561640002</v>
      </c>
    </row>
    <row r="13" spans="1:11" x14ac:dyDescent="0.55000000000000004">
      <c r="A13">
        <v>8</v>
      </c>
      <c r="B13">
        <v>2800</v>
      </c>
      <c r="C13">
        <v>10710</v>
      </c>
      <c r="D13">
        <v>45970</v>
      </c>
      <c r="E13">
        <f t="shared" si="0"/>
        <v>49163.622724659072</v>
      </c>
      <c r="F13">
        <f t="shared" si="1"/>
        <v>10199226.107458832</v>
      </c>
      <c r="J13">
        <f t="shared" si="2"/>
        <v>80745.078781356351</v>
      </c>
      <c r="K13">
        <f t="shared" si="3"/>
        <v>98327.245449318143</v>
      </c>
    </row>
    <row r="14" spans="1:11" x14ac:dyDescent="0.55000000000000004">
      <c r="A14">
        <v>9</v>
      </c>
      <c r="B14">
        <v>3000</v>
      </c>
      <c r="C14">
        <v>9900</v>
      </c>
      <c r="D14">
        <v>48030</v>
      </c>
      <c r="E14">
        <f t="shared" si="0"/>
        <v>47603.302921687173</v>
      </c>
      <c r="F14">
        <f t="shared" si="1"/>
        <v>182070.39664070299</v>
      </c>
      <c r="J14">
        <f t="shared" si="2"/>
        <v>78182.449373009658</v>
      </c>
      <c r="K14">
        <f t="shared" si="3"/>
        <v>95206.605843374346</v>
      </c>
    </row>
    <row r="15" spans="1:11" x14ac:dyDescent="0.55000000000000004">
      <c r="A15">
        <v>10</v>
      </c>
      <c r="B15">
        <v>3070</v>
      </c>
      <c r="C15">
        <v>9930</v>
      </c>
      <c r="D15">
        <v>48100</v>
      </c>
      <c r="E15">
        <f t="shared" si="0"/>
        <v>47862.434657901285</v>
      </c>
      <c r="F15">
        <f t="shared" si="1"/>
        <v>56437.291766479306</v>
      </c>
      <c r="J15">
        <f t="shared" si="2"/>
        <v>78608.040720753488</v>
      </c>
      <c r="K15">
        <f t="shared" si="3"/>
        <v>95724.869315802571</v>
      </c>
    </row>
    <row r="16" spans="1:11" x14ac:dyDescent="0.55000000000000004">
      <c r="F16">
        <f>SUM(F6:F15)</f>
        <v>24719374.962441601</v>
      </c>
    </row>
    <row r="17" spans="1:10" x14ac:dyDescent="0.55000000000000004">
      <c r="J17" s="1" t="s">
        <v>26</v>
      </c>
    </row>
    <row r="18" spans="1:10" x14ac:dyDescent="0.55000000000000004">
      <c r="J18" s="8" t="s">
        <v>30</v>
      </c>
    </row>
    <row r="19" spans="1:10" x14ac:dyDescent="0.55000000000000004">
      <c r="A19" t="s">
        <v>33</v>
      </c>
    </row>
    <row r="20" spans="1:10" x14ac:dyDescent="0.55000000000000004">
      <c r="A20" t="s">
        <v>47</v>
      </c>
      <c r="G20" t="s">
        <v>45</v>
      </c>
    </row>
    <row r="21" spans="1:10" x14ac:dyDescent="0.55000000000000004">
      <c r="C21" t="s">
        <v>44</v>
      </c>
      <c r="D21" t="s">
        <v>46</v>
      </c>
      <c r="G21" t="s">
        <v>44</v>
      </c>
      <c r="J21" t="s">
        <v>46</v>
      </c>
    </row>
    <row r="22" spans="1:10" x14ac:dyDescent="0.55000000000000004">
      <c r="A22" s="2" t="s">
        <v>59</v>
      </c>
      <c r="B22" s="2" t="s">
        <v>38</v>
      </c>
      <c r="C22" s="2" t="s">
        <v>39</v>
      </c>
      <c r="D22" s="2" t="s">
        <v>39</v>
      </c>
      <c r="E22" s="2" t="s">
        <v>40</v>
      </c>
      <c r="G22" s="2" t="s">
        <v>41</v>
      </c>
      <c r="J22" s="2" t="s">
        <v>41</v>
      </c>
    </row>
    <row r="23" spans="1:10" x14ac:dyDescent="0.55000000000000004">
      <c r="A23">
        <v>1</v>
      </c>
      <c r="B23">
        <v>10</v>
      </c>
      <c r="C23" s="9">
        <v>11374.267751430722</v>
      </c>
      <c r="D23" s="9">
        <v>372707.51326619345</v>
      </c>
      <c r="E23">
        <v>15</v>
      </c>
      <c r="G23">
        <f>$E$23*$D$3*$C$23^$E$3*$C$24^$F$3-($B$23*$C$23+$B$24*$C$24)</f>
        <v>1383230.7893505222</v>
      </c>
      <c r="J23" s="10">
        <f>$E$23*$D$3*$D$23^$E$3*$D$24^$F$3-($B$23*$D$23+$B$24*$D$24)</f>
        <v>6505536.9690169357</v>
      </c>
    </row>
    <row r="24" spans="1:10" x14ac:dyDescent="0.55000000000000004">
      <c r="A24">
        <v>2</v>
      </c>
      <c r="B24">
        <v>10</v>
      </c>
      <c r="C24" s="9">
        <v>38625.732248569278</v>
      </c>
      <c r="D24" s="9">
        <v>1265672.7391513747</v>
      </c>
    </row>
    <row r="25" spans="1:10" x14ac:dyDescent="0.55000000000000004">
      <c r="C25" t="s">
        <v>43</v>
      </c>
    </row>
    <row r="26" spans="1:10" x14ac:dyDescent="0.55000000000000004">
      <c r="C26">
        <f>SUM(C23:C24)</f>
        <v>50000</v>
      </c>
      <c r="D26" s="2" t="s">
        <v>42</v>
      </c>
      <c r="E26">
        <v>50000</v>
      </c>
    </row>
    <row r="28" spans="1:10" x14ac:dyDescent="0.55000000000000004">
      <c r="A28" t="s">
        <v>50</v>
      </c>
    </row>
    <row r="29" spans="1:10" x14ac:dyDescent="0.55000000000000004">
      <c r="A29" t="s">
        <v>56</v>
      </c>
    </row>
    <row r="30" spans="1:10" x14ac:dyDescent="0.55000000000000004">
      <c r="A30" t="s">
        <v>55</v>
      </c>
    </row>
    <row r="31" spans="1:10" x14ac:dyDescent="0.55000000000000004">
      <c r="A31" s="2"/>
      <c r="B31" s="2" t="s">
        <v>51</v>
      </c>
      <c r="C31" s="2" t="s">
        <v>2</v>
      </c>
      <c r="D31" s="2" t="s">
        <v>36</v>
      </c>
    </row>
    <row r="32" spans="1:10" x14ac:dyDescent="0.55000000000000004">
      <c r="A32" s="2"/>
      <c r="B32" s="2" t="str">
        <f>"-0.005x +150"</f>
        <v>-0.005x +150</v>
      </c>
      <c r="C32" s="2" t="s">
        <v>52</v>
      </c>
      <c r="D32" s="2" t="s">
        <v>53</v>
      </c>
    </row>
    <row r="33" spans="1:7" x14ac:dyDescent="0.55000000000000004">
      <c r="A33" s="2"/>
    </row>
    <row r="35" spans="1:7" x14ac:dyDescent="0.55000000000000004">
      <c r="A35" s="2" t="s">
        <v>59</v>
      </c>
      <c r="B35" s="2" t="s">
        <v>37</v>
      </c>
      <c r="C35" s="2" t="s">
        <v>54</v>
      </c>
      <c r="D35" s="2" t="s">
        <v>51</v>
      </c>
      <c r="E35" s="2" t="s">
        <v>57</v>
      </c>
      <c r="F35" s="2" t="s">
        <v>58</v>
      </c>
      <c r="G35" s="2" t="s">
        <v>41</v>
      </c>
    </row>
    <row r="36" spans="1:7" x14ac:dyDescent="0.55000000000000004">
      <c r="A36">
        <v>1</v>
      </c>
      <c r="B36" s="9">
        <v>760.98559608178152</v>
      </c>
      <c r="C36" s="9">
        <f>D3*B36^E3*B37^F3</f>
        <v>12903.736113948307</v>
      </c>
      <c r="D36" s="9">
        <f>-0.005*C36+150</f>
        <v>85.481319430258466</v>
      </c>
      <c r="E36" s="9">
        <f>0.04*B36-3</f>
        <v>27.43942384327126</v>
      </c>
      <c r="F36">
        <f>E36*B36+B37*E37</f>
        <v>92169.490553334996</v>
      </c>
      <c r="G36">
        <f>D36*C36-F36</f>
        <v>1010858.8980468423</v>
      </c>
    </row>
    <row r="37" spans="1:7" x14ac:dyDescent="0.55000000000000004">
      <c r="A37">
        <v>2</v>
      </c>
      <c r="B37" s="9">
        <v>1398.9573903030221</v>
      </c>
      <c r="E37" s="9">
        <f>0.04*B37-5</f>
        <v>50.958295612120885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2018-10-19T20:21:45Z</dcterms:modified>
</cp:coreProperties>
</file>