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1043809\Documents\prog5\CsharpProg5\WoutASPNETopdrachtGMM\"/>
    </mc:Choice>
  </mc:AlternateContent>
  <bookViews>
    <workbookView xWindow="0" yWindow="0" windowWidth="20655" windowHeight="8265" tabRatio="1000" activeTab="7"/>
  </bookViews>
  <sheets>
    <sheet name="Splitsing" sheetId="1" r:id="rId1"/>
    <sheet name="Sheet1" sheetId="16" state="hidden" r:id="rId2"/>
    <sheet name="Gegevens" sheetId="15" state="hidden" r:id="rId3"/>
    <sheet name="Voorblad" sheetId="14" state="hidden" r:id="rId4"/>
    <sheet name="Opmerkingen" sheetId="13" r:id="rId5"/>
    <sheet name="Documentgegevens" sheetId="10" state="hidden" r:id="rId6"/>
    <sheet name="Data" sheetId="7" r:id="rId7"/>
    <sheet name="Data_Gmm2018" sheetId="8" r:id="rId8"/>
  </sheets>
  <externalReferences>
    <externalReference r:id="rId9"/>
  </externalReferences>
  <definedNames>
    <definedName name="_xlnm.Print_Area" localSheetId="0">Splitsing!$A$1:$AX$102</definedName>
    <definedName name="AfterShow">Splitsing!$Q$51</definedName>
    <definedName name="Arts">Splitsing!$Q$96</definedName>
    <definedName name="Band">Data_Gmm2018!$A$2:$A$131</definedName>
    <definedName name="Bandname">Splitsing!$V$1</definedName>
    <definedName name="Busstock">Splitsing!$Q$31</definedName>
    <definedName name="Coolerband">Splitsing!$AJ$31</definedName>
    <definedName name="CoolerGMM">Splitsing!$AS$31</definedName>
    <definedName name="Dag">Splitsing!$B$9</definedName>
    <definedName name="Handdoekgrootwit">Splitsing!$H$94</definedName>
    <definedName name="Handdoekgrootzwart">Splitsing!$AJ$94</definedName>
    <definedName name="Handdoekkleinwit">Splitsing!$Q$94</definedName>
    <definedName name="Handdoekkleinzwart">Splitsing!$AS$94</definedName>
    <definedName name="Kine">Splitsing!$AJ$96</definedName>
    <definedName name="KL">Splitsing!$J$22</definedName>
    <definedName name="KLL">Splitsing!$L$22</definedName>
    <definedName name="KLLL">Splitsing!$N$22</definedName>
    <definedName name="PRR">Splitsing!$P$22</definedName>
    <definedName name="PRRR">Splitsing!$R$22</definedName>
    <definedName name="Runner">Splitsing!$H$96</definedName>
    <definedName name="Special">Splitsing!$AA$51</definedName>
    <definedName name="Stage">Splitsing!$J$15</definedName>
    <definedName name="TakeAway">Splitsing!$AJ$51</definedName>
    <definedName name="Tent">Splitsing!$J$20</definedName>
    <definedName name="Uren">Splitsing!$J$24</definedName>
    <definedName name="Verlengkabels">Splitsing!$R$79</definedName>
    <definedName name="Volt">Splitsing!$I$79</definedName>
    <definedName name="Wasserij">Splitsing!$H$31</definedName>
    <definedName name="Zuurstof">Splitsing!$AA$96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4" i="8" l="1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82" i="8"/>
  <c r="F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82" i="8"/>
  <c r="E8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2" i="8"/>
  <c r="B18" i="15" l="1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V1" i="1" l="1"/>
  <c r="BB1" i="1" l="1"/>
  <c r="P22" i="1"/>
  <c r="J24" i="1"/>
  <c r="AL24" i="1"/>
  <c r="Z22" i="1"/>
  <c r="Z24" i="1"/>
  <c r="AL23" i="1"/>
  <c r="AL22" i="1"/>
  <c r="Z23" i="1"/>
  <c r="B1" i="15"/>
  <c r="A1" i="13"/>
  <c r="J22" i="1"/>
  <c r="L22" i="1"/>
  <c r="N22" i="1"/>
  <c r="J20" i="1"/>
  <c r="J15" i="1"/>
  <c r="B9" i="1"/>
</calcChain>
</file>

<file path=xl/sharedStrings.xml><?xml version="1.0" encoding="utf-8"?>
<sst xmlns="http://schemas.openxmlformats.org/spreadsheetml/2006/main" count="2045" uniqueCount="572">
  <si>
    <t>Zuurstof</t>
  </si>
  <si>
    <t>Arts</t>
  </si>
  <si>
    <t>Busstock</t>
  </si>
  <si>
    <t>Coolers Band</t>
  </si>
  <si>
    <t>Einduur</t>
  </si>
  <si>
    <t>Band</t>
  </si>
  <si>
    <t>Logistiek</t>
  </si>
  <si>
    <t>Dagen</t>
  </si>
  <si>
    <t>Tent</t>
  </si>
  <si>
    <t>Tourmanager</t>
  </si>
  <si>
    <t xml:space="preserve">Tel.: </t>
  </si>
  <si>
    <t>Email</t>
  </si>
  <si>
    <t>Wasserij</t>
  </si>
  <si>
    <t>Metal Dome</t>
  </si>
  <si>
    <t>Jupiler Stage</t>
  </si>
  <si>
    <t>Main Stage 1</t>
  </si>
  <si>
    <t>Main Stage 2</t>
  </si>
  <si>
    <t>Marquee</t>
  </si>
  <si>
    <t>Podia</t>
  </si>
  <si>
    <t>E Tent</t>
  </si>
  <si>
    <t>Groepskleur</t>
  </si>
  <si>
    <t>Wit</t>
  </si>
  <si>
    <t>Geel</t>
  </si>
  <si>
    <t>Rood</t>
  </si>
  <si>
    <t>Selecteer Band :</t>
  </si>
  <si>
    <t>Artiestenbegeleider</t>
  </si>
  <si>
    <t>Artist 1</t>
  </si>
  <si>
    <t>Artist 2</t>
  </si>
  <si>
    <t>Artist 3</t>
  </si>
  <si>
    <t>Artist 4</t>
  </si>
  <si>
    <t>Artist 5</t>
  </si>
  <si>
    <t>Artist 6</t>
  </si>
  <si>
    <t>Artist 7</t>
  </si>
  <si>
    <t>Artist 8</t>
  </si>
  <si>
    <t>Artist 9</t>
  </si>
  <si>
    <t>Artist 10</t>
  </si>
  <si>
    <t>Artist 11</t>
  </si>
  <si>
    <t>Artist 12</t>
  </si>
  <si>
    <t>Artist 13</t>
  </si>
  <si>
    <t>Artist 14</t>
  </si>
  <si>
    <t>Artist 15</t>
  </si>
  <si>
    <t>Artist 16</t>
  </si>
  <si>
    <t>Artist 17</t>
  </si>
  <si>
    <t>Artist 18</t>
  </si>
  <si>
    <t>Artist 19</t>
  </si>
  <si>
    <t>Artist 20</t>
  </si>
  <si>
    <t>A</t>
  </si>
  <si>
    <t>Kleedkamer 1</t>
  </si>
  <si>
    <t>Kleedkamer 2</t>
  </si>
  <si>
    <t>Kleedkamer 3</t>
  </si>
  <si>
    <t>Kleedkamer 4</t>
  </si>
  <si>
    <t>Kleedkamer 5</t>
  </si>
  <si>
    <t>Kleedkamer 6</t>
  </si>
  <si>
    <t>Productie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</si>
  <si>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</si>
  <si>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</si>
  <si>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</si>
  <si>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</si>
  <si>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</si>
  <si>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</si>
  <si>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</si>
  <si>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</si>
  <si>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Kleurcijfer</t>
  </si>
  <si>
    <t>Bob</t>
  </si>
  <si>
    <t>Cindy</t>
  </si>
  <si>
    <t>Catering</t>
  </si>
  <si>
    <t xml:space="preserve"> </t>
  </si>
  <si>
    <t>Production manager</t>
  </si>
  <si>
    <t>Artiestenbegeider</t>
  </si>
  <si>
    <t>Coolers GMM</t>
  </si>
  <si>
    <t>VOORRAAD - SECRETARIAAT - VOORZIENINGEN</t>
  </si>
  <si>
    <t>Special</t>
  </si>
  <si>
    <t>Black Stone Cherry</t>
  </si>
  <si>
    <t>Donderdag 21 juni 2018</t>
  </si>
  <si>
    <t>Bury Tomorrow</t>
  </si>
  <si>
    <t>Follow The Cipher</t>
  </si>
  <si>
    <t>Guns N' Roses</t>
  </si>
  <si>
    <t>Mainstage 1</t>
  </si>
  <si>
    <t>Madball</t>
  </si>
  <si>
    <t>The Pink Slips</t>
  </si>
  <si>
    <t>Akercocke</t>
  </si>
  <si>
    <t>Vrijdag 22 juni 2018</t>
  </si>
  <si>
    <t>Anti-flag</t>
  </si>
  <si>
    <t>Arkona</t>
  </si>
  <si>
    <t>Avenged Sevenfold</t>
  </si>
  <si>
    <t>Ayreon</t>
  </si>
  <si>
    <t>In This Moment</t>
  </si>
  <si>
    <t>Iron Maiden</t>
  </si>
  <si>
    <t>Killswitch Engage</t>
  </si>
  <si>
    <t>Less Than Jake</t>
  </si>
  <si>
    <t>Parkway Drive</t>
  </si>
  <si>
    <t>Pist*On</t>
  </si>
  <si>
    <t>Powerwolf</t>
  </si>
  <si>
    <t>Savage Messiah</t>
  </si>
  <si>
    <t>Silverstein</t>
  </si>
  <si>
    <t>The Darkness</t>
  </si>
  <si>
    <t>Vader</t>
  </si>
  <si>
    <t>Zeal et Ardor</t>
  </si>
  <si>
    <t>Amaranthe</t>
  </si>
  <si>
    <t>Zaterdag 23 juni 2018</t>
  </si>
  <si>
    <t>Asking Alexandria</t>
  </si>
  <si>
    <t>Asphyx</t>
  </si>
  <si>
    <t>At The Gates</t>
  </si>
  <si>
    <t>Bloodbath</t>
  </si>
  <si>
    <t>Boston Manor</t>
  </si>
  <si>
    <t>Exodus</t>
  </si>
  <si>
    <t>Kadavar</t>
  </si>
  <si>
    <t>Kreator</t>
  </si>
  <si>
    <t>Marduk</t>
  </si>
  <si>
    <t>Marilyn Manson</t>
  </si>
  <si>
    <t>Megadeth</t>
  </si>
  <si>
    <t>Miss May I</t>
  </si>
  <si>
    <t>P.O.D.</t>
  </si>
  <si>
    <t>Planet of Zeus</t>
  </si>
  <si>
    <t>Rise Against</t>
  </si>
  <si>
    <t>Seether</t>
  </si>
  <si>
    <t>Sons Of Apollo</t>
  </si>
  <si>
    <t>Stone Broken</t>
  </si>
  <si>
    <t>Stray From The Path</t>
  </si>
  <si>
    <t>Underoath</t>
  </si>
  <si>
    <t>Vixen</t>
  </si>
  <si>
    <t>Volbeat</t>
  </si>
  <si>
    <t>A Perfect Circle</t>
  </si>
  <si>
    <t>Zondag 24 juni 2018</t>
  </si>
  <si>
    <t>Blessthefall</t>
  </si>
  <si>
    <t>Body Count</t>
  </si>
  <si>
    <t>Bullet For My Valentine</t>
  </si>
  <si>
    <t>Carnivore A.D.</t>
  </si>
  <si>
    <t>Emmure</t>
  </si>
  <si>
    <t>Employed to Serve</t>
  </si>
  <si>
    <t>Hollywood Vampires</t>
  </si>
  <si>
    <t>Judas Priest</t>
  </si>
  <si>
    <t>Knocked Loose</t>
  </si>
  <si>
    <t>Lacuna Coil</t>
  </si>
  <si>
    <t>Limp Bizkit</t>
  </si>
  <si>
    <t>Modern Life Is War</t>
  </si>
  <si>
    <t>Monuments</t>
  </si>
  <si>
    <t>Ozzy Osbourne</t>
  </si>
  <si>
    <t>Powerflo</t>
  </si>
  <si>
    <t>Shining</t>
  </si>
  <si>
    <t>Tesseract</t>
  </si>
  <si>
    <t>Thy Art Is Murder</t>
  </si>
  <si>
    <t>Tyr</t>
  </si>
  <si>
    <t>Stage:</t>
  </si>
  <si>
    <t>Tent:</t>
  </si>
  <si>
    <t>Kl-Pr:</t>
  </si>
  <si>
    <t>Uren:</t>
  </si>
  <si>
    <t>After Show</t>
  </si>
  <si>
    <t>Take Away Food</t>
  </si>
  <si>
    <t>Meubilair</t>
  </si>
  <si>
    <t>Speciaal</t>
  </si>
  <si>
    <t>Vervoer</t>
  </si>
  <si>
    <t>Runner</t>
  </si>
  <si>
    <t>110 V</t>
  </si>
  <si>
    <t>Verlengkabels</t>
  </si>
  <si>
    <t>HD wit gr</t>
  </si>
  <si>
    <t>HD wit kl</t>
  </si>
  <si>
    <t>HD zwart gr</t>
  </si>
  <si>
    <t>HD zwart kl</t>
  </si>
  <si>
    <t>Kiné</t>
  </si>
  <si>
    <t>Accept</t>
  </si>
  <si>
    <t>Arch Enemy</t>
  </si>
  <si>
    <t>Baroness</t>
  </si>
  <si>
    <t>Batushka</t>
  </si>
  <si>
    <t>Carach Angren</t>
  </si>
  <si>
    <t>Corrosion Of Conformity</t>
  </si>
  <si>
    <t>Culture Abuse</t>
  </si>
  <si>
    <t>Dead Cross</t>
  </si>
  <si>
    <t>Diablo Blvd</t>
  </si>
  <si>
    <t>Dool</t>
  </si>
  <si>
    <t>Ego Kill Talent</t>
  </si>
  <si>
    <t>Eisbrecher</t>
  </si>
  <si>
    <t>Ghost</t>
  </si>
  <si>
    <t>Hollywood Undead</t>
  </si>
  <si>
    <t>Jonathan Davis</t>
  </si>
  <si>
    <t>L7</t>
  </si>
  <si>
    <t>Mantar</t>
  </si>
  <si>
    <t>Neurosis</t>
  </si>
  <si>
    <t>Perturbator</t>
  </si>
  <si>
    <t>Septicflesh</t>
  </si>
  <si>
    <t>Shinedown</t>
  </si>
  <si>
    <t>Skillet</t>
  </si>
  <si>
    <t>Skindred</t>
  </si>
  <si>
    <t>The Vintage Caravan</t>
  </si>
  <si>
    <t>Tremonti</t>
  </si>
  <si>
    <t>tot</t>
  </si>
  <si>
    <t>Selecteer een band</t>
  </si>
  <si>
    <t>///////</t>
  </si>
  <si>
    <t>Mainstage 2</t>
  </si>
  <si>
    <t>Signs Of Algorithm</t>
  </si>
  <si>
    <t>Moments</t>
  </si>
  <si>
    <t>Toxic Shock</t>
  </si>
  <si>
    <t>Fleddy Melculy</t>
  </si>
  <si>
    <t>Kataklysm</t>
  </si>
  <si>
    <t>Heilung</t>
  </si>
  <si>
    <t>Cancer Bats</t>
  </si>
  <si>
    <t>Hats Of To Led Zepplin</t>
  </si>
  <si>
    <t>Purpendicular</t>
  </si>
  <si>
    <t>Classic Rock</t>
  </si>
  <si>
    <t>Avatar</t>
  </si>
  <si>
    <t>Present Danger (cover)</t>
  </si>
  <si>
    <t>ACDC UK (cover)</t>
  </si>
  <si>
    <t>Amazing Snake Karaoke</t>
  </si>
  <si>
    <t xml:space="preserve">Mainstage 1 </t>
  </si>
  <si>
    <t>Backyard Babies</t>
  </si>
  <si>
    <t>Living Theory (cover)</t>
  </si>
  <si>
    <t>Subliminal Verses (cover)</t>
  </si>
  <si>
    <t>Thundermother</t>
  </si>
  <si>
    <t>System Pilot</t>
  </si>
  <si>
    <t>Billy Talent</t>
  </si>
  <si>
    <t>Eskimo Callboy</t>
  </si>
  <si>
    <t>The Contortionist</t>
  </si>
  <si>
    <t>Eternal Run For Cover</t>
  </si>
  <si>
    <t>Coolers band</t>
  </si>
  <si>
    <t>after show</t>
  </si>
  <si>
    <t>Take away</t>
  </si>
  <si>
    <t>Bandname</t>
  </si>
  <si>
    <t>110V</t>
  </si>
  <si>
    <t>Handdoek Wit groot</t>
  </si>
  <si>
    <t>Handdoek Wit klein</t>
  </si>
  <si>
    <t>Handdoek Zwart groot</t>
  </si>
  <si>
    <t>Handdoek Zwart klein</t>
  </si>
  <si>
    <t>Kine</t>
  </si>
  <si>
    <t>C</t>
  </si>
  <si>
    <t>B</t>
  </si>
  <si>
    <t>E</t>
  </si>
  <si>
    <t>D</t>
  </si>
  <si>
    <t>P3</t>
  </si>
  <si>
    <t>P1-P2</t>
  </si>
  <si>
    <t>P4</t>
  </si>
  <si>
    <t>P5</t>
  </si>
  <si>
    <t>P6</t>
  </si>
  <si>
    <t>The Raven Age</t>
  </si>
  <si>
    <t xml:space="preserve">tot </t>
  </si>
  <si>
    <t>Crossfaith</t>
  </si>
  <si>
    <t>9h tot 18h</t>
  </si>
  <si>
    <t>9h tot 20h</t>
  </si>
  <si>
    <t>15:30 tot 22h</t>
  </si>
  <si>
    <t>9h tot 15h</t>
  </si>
  <si>
    <t>9h tot 22h</t>
  </si>
  <si>
    <t>9h tot 14h</t>
  </si>
  <si>
    <t>9h tot 1h</t>
  </si>
  <si>
    <t>9h tot 24h</t>
  </si>
  <si>
    <t>9h tot 16h</t>
  </si>
  <si>
    <t>tot 1h</t>
  </si>
  <si>
    <t>15h tot 24h</t>
  </si>
  <si>
    <t>9h tot 1h *</t>
  </si>
  <si>
    <t>9h tot 14:30h</t>
  </si>
  <si>
    <t>15h tot 22h</t>
  </si>
  <si>
    <t>15h tot 2h</t>
  </si>
  <si>
    <t>14:30h tot 24h</t>
  </si>
  <si>
    <t>15:30h tot 22h</t>
  </si>
  <si>
    <t>9h tot 13:30h</t>
  </si>
  <si>
    <t>16h tot 24h</t>
  </si>
  <si>
    <t>9h tot 15:30h</t>
  </si>
  <si>
    <t>14:30h tot 23h</t>
  </si>
  <si>
    <t>14h tot 1h</t>
  </si>
  <si>
    <t>tot 2h</t>
  </si>
  <si>
    <t>None</t>
  </si>
  <si>
    <t>All food clearly labelled</t>
  </si>
  <si>
    <t>Juicer (x1), broodrooster (x1)</t>
  </si>
  <si>
    <r>
      <t xml:space="preserve">Coolers van ijs voorzien tegen 17.00u </t>
    </r>
    <r>
      <rPr>
        <sz val="8"/>
        <color theme="1"/>
        <rFont val="Calibri"/>
        <family val="2"/>
      </rPr>
      <t>→</t>
    </r>
    <r>
      <rPr>
        <sz val="7.2"/>
        <color theme="1"/>
        <rFont val="HelveticaNeueLT Std Cn"/>
        <family val="2"/>
      </rPr>
      <t xml:space="preserve"> info T.M.</t>
    </r>
    <r>
      <rPr>
        <sz val="7.2"/>
        <color theme="1"/>
        <rFont val="Calibri"/>
        <family val="2"/>
      </rPr>
      <t>→ bezorgen aan dressing room supervisor</t>
    </r>
  </si>
  <si>
    <t>Ja</t>
  </si>
  <si>
    <r>
      <t xml:space="preserve">Aftershow food </t>
    </r>
    <r>
      <rPr>
        <sz val="8"/>
        <color theme="1"/>
        <rFont val="Calibri"/>
        <family val="2"/>
      </rPr>
      <t>→</t>
    </r>
    <r>
      <rPr>
        <sz val="7.2"/>
        <color theme="1"/>
        <rFont val="HelveticaNeueLT Std Cn"/>
        <family val="2"/>
      </rPr>
      <t xml:space="preserve"> direkt na show in P.O.</t>
    </r>
  </si>
  <si>
    <t>Truck drivers</t>
  </si>
  <si>
    <t>Zwarte tafellakens in dressing rooms</t>
  </si>
  <si>
    <t>Bij eten : bestek, borden, …. Voorzien</t>
  </si>
  <si>
    <t>KK Ozzy : bestek, borden, servietten, bekers tassen…. (x3) - Waterkoker (x1)</t>
  </si>
  <si>
    <t>KK Ozzy : ijsemmer + ijs + ijsschepper - snijplank + mes</t>
  </si>
  <si>
    <t>KK  Zack &amp; Blasko : snijpank + mes, tea tassen (x4) - waterkoker - borden + bestek (x4)</t>
  </si>
  <si>
    <t>KK Zack &amp; Blasko : To go containers (x4) - Ijsemmer + ijs + tang</t>
  </si>
  <si>
    <t>KK Adam &amp; Tony : kurketrekker, snijplank + mes, waterkoker, wijnglazen (x4), tea cups (x4)</t>
  </si>
  <si>
    <t>KK Adam &amp; Tony : waterkoker, blender, borden + bestek (x4), ijsemmer + ijs+ tang</t>
  </si>
  <si>
    <t>Large solo cups</t>
  </si>
  <si>
    <t>Management office : ijskast voorzien</t>
  </si>
  <si>
    <r>
      <t xml:space="preserve">Aftershow drinks </t>
    </r>
    <r>
      <rPr>
        <sz val="8"/>
        <color theme="1"/>
        <rFont val="Calibri"/>
        <family val="2"/>
      </rPr>
      <t>→</t>
    </r>
    <r>
      <rPr>
        <sz val="7.2"/>
        <color theme="1"/>
        <rFont val="HelveticaNeueLT Std Cn"/>
        <family val="2"/>
      </rPr>
      <t xml:space="preserve"> 1/2 uur voor einde show in P.O.</t>
    </r>
  </si>
  <si>
    <t>Truck drivers sacked lunches (x3) : info T.M.</t>
  </si>
  <si>
    <t>Ozzy</t>
  </si>
  <si>
    <t>Ozzy diet : all gluten free and free of sugar</t>
  </si>
  <si>
    <t>Thomas Reitz</t>
  </si>
  <si>
    <t>treitz@mac.com</t>
  </si>
  <si>
    <t>George Reeves</t>
  </si>
  <si>
    <t>gwpro@me.com</t>
  </si>
  <si>
    <t>110V in elke KK</t>
  </si>
  <si>
    <t>Zuurstof + masker (x2)</t>
  </si>
  <si>
    <r>
      <t xml:space="preserve">Stage 1 uur voor show : 22kg ijs + water </t>
    </r>
    <r>
      <rPr>
        <sz val="9"/>
        <color theme="1"/>
        <rFont val="Calibri"/>
        <family val="2"/>
      </rPr>
      <t>→</t>
    </r>
    <r>
      <rPr>
        <sz val="8.1"/>
        <color theme="1"/>
        <rFont val="HelveticaNeueLT Std Cn"/>
        <family val="2"/>
      </rPr>
      <t xml:space="preserve"> info TM</t>
    </r>
  </si>
  <si>
    <t>Quick change on stage</t>
  </si>
  <si>
    <t>Verlengkabels + priezenblok in elke KK.</t>
  </si>
  <si>
    <t>mogelijk</t>
  </si>
  <si>
    <t>Aansluiting wasmachine (x2) + droogkast (x1)</t>
  </si>
  <si>
    <t>Spot</t>
  </si>
  <si>
    <t>Zone</t>
  </si>
  <si>
    <t xml:space="preserve">Unit </t>
  </si>
  <si>
    <t>#</t>
  </si>
  <si>
    <t>What?</t>
  </si>
  <si>
    <t>pipe &amp; drape</t>
  </si>
  <si>
    <t>Telephone</t>
  </si>
  <si>
    <t>Code</t>
  </si>
  <si>
    <t>GUNS N' ROSES</t>
  </si>
  <si>
    <t>Main 1 (1)</t>
  </si>
  <si>
    <t>5+2</t>
  </si>
  <si>
    <t>slash</t>
  </si>
  <si>
    <t>black</t>
  </si>
  <si>
    <t>GEEL</t>
  </si>
  <si>
    <t>duff</t>
  </si>
  <si>
    <t>sam office</t>
  </si>
  <si>
    <t>axl</t>
  </si>
  <si>
    <t>axl gym</t>
  </si>
  <si>
    <t>right</t>
  </si>
  <si>
    <t>wardrobe axl</t>
  </si>
  <si>
    <t>left</t>
  </si>
  <si>
    <t>Hospitality</t>
  </si>
  <si>
    <t>Production</t>
  </si>
  <si>
    <t>P1</t>
  </si>
  <si>
    <t>opie - debbie - tj</t>
  </si>
  <si>
    <t>0032 14 86 97 16
0032 14 38 89 13</t>
  </si>
  <si>
    <t xml:space="preserve"> tour Accountant office </t>
  </si>
  <si>
    <t>P2 A</t>
  </si>
  <si>
    <t>pete - ghost</t>
  </si>
  <si>
    <t xml:space="preserve">0032 14 82 85 49  </t>
  </si>
  <si>
    <t xml:space="preserve">Management office </t>
  </si>
  <si>
    <t>P2 B</t>
  </si>
  <si>
    <t>louis - angie - dell</t>
  </si>
  <si>
    <t>0032 14/31 89 97</t>
  </si>
  <si>
    <t>3+1</t>
  </si>
  <si>
    <t>Band male</t>
  </si>
  <si>
    <t>Band female</t>
  </si>
  <si>
    <t>massage room</t>
  </si>
  <si>
    <t>masage room in 2 gedeeld voor 2 tafels met pie &amp; drape</t>
  </si>
  <si>
    <t>family &amp; friends</t>
  </si>
  <si>
    <t>CREW GUNS N' ROSES</t>
  </si>
  <si>
    <t>Main 1 (2)</t>
  </si>
  <si>
    <t>Crew</t>
  </si>
  <si>
    <t>The pink slips</t>
  </si>
  <si>
    <t>Main 1 (5)</t>
  </si>
  <si>
    <t>hospitality</t>
  </si>
  <si>
    <t>siteco office</t>
  </si>
  <si>
    <t xml:space="preserve">chuck - stefaan </t>
  </si>
  <si>
    <t xml:space="preserve"> 0032 14 38 84 17
 0032 14 38 89 36 </t>
  </si>
  <si>
    <t>security office</t>
  </si>
  <si>
    <t>gio</t>
  </si>
  <si>
    <t xml:space="preserve"> 0032 14 32 04 96                         0032 14 38 89 37 </t>
  </si>
  <si>
    <t xml:space="preserve">live nation tour office </t>
  </si>
  <si>
    <t>ron chamberlain</t>
  </si>
  <si>
    <t>0032 14 32 28 47</t>
  </si>
  <si>
    <t>ghost</t>
  </si>
  <si>
    <t>Main 2 (1)</t>
  </si>
  <si>
    <t>band</t>
  </si>
  <si>
    <t>tot 01h</t>
  </si>
  <si>
    <t xml:space="preserve"> 0032 14 31 28 85
 0032 14 32 60 93</t>
  </si>
  <si>
    <t>Iced Earth</t>
  </si>
  <si>
    <t>Main 2 (2)</t>
  </si>
  <si>
    <t>Crew/Prod</t>
  </si>
  <si>
    <t>Black stone cherry</t>
  </si>
  <si>
    <t>Main 1 (3)</t>
  </si>
  <si>
    <t>Doro - Warlock</t>
  </si>
  <si>
    <t>KATAKLYSM</t>
  </si>
  <si>
    <t>MD1</t>
  </si>
  <si>
    <t>tot 02h</t>
  </si>
  <si>
    <t>WIT</t>
  </si>
  <si>
    <t>HEILUNG</t>
  </si>
  <si>
    <t>MD2</t>
  </si>
  <si>
    <t>DOOL</t>
  </si>
  <si>
    <t>MD3</t>
  </si>
  <si>
    <t>FLEDDY MELCULY</t>
  </si>
  <si>
    <t>JUP2</t>
  </si>
  <si>
    <t>MADBALL</t>
  </si>
  <si>
    <t>JUP1</t>
  </si>
  <si>
    <t>BURY TOMORROW</t>
  </si>
  <si>
    <t>JUP3</t>
  </si>
  <si>
    <t>CANCER BATS</t>
  </si>
  <si>
    <t>JUP4</t>
  </si>
  <si>
    <t>FOLLOW THE CIPHER</t>
  </si>
  <si>
    <t>JUP 5</t>
  </si>
  <si>
    <t>IRON MAIDEN</t>
  </si>
  <si>
    <t>video room ?</t>
  </si>
  <si>
    <t>nicko drum warm up</t>
  </si>
  <si>
    <t>adrian gitar warm up</t>
  </si>
  <si>
    <t>band dressing room</t>
  </si>
  <si>
    <t>6 x 6</t>
  </si>
  <si>
    <t>masage room</t>
  </si>
  <si>
    <t>black  in 2 gedeeld voor 2 tafels met pie &amp; drape</t>
  </si>
  <si>
    <t>wardobe</t>
  </si>
  <si>
    <t>iron maiden band lounge</t>
  </si>
  <si>
    <t>Production office/ artist room</t>
  </si>
  <si>
    <t>patrick ledwith</t>
  </si>
  <si>
    <t xml:space="preserve">P2  - A </t>
  </si>
  <si>
    <t>crew room</t>
  </si>
  <si>
    <t>Management</t>
  </si>
  <si>
    <t>P2  - B</t>
  </si>
  <si>
    <t>rod 's room</t>
  </si>
  <si>
    <t xml:space="preserve"> 
0032 14/31 89 97</t>
  </si>
  <si>
    <t>AVENGED SEVENFOLD</t>
  </si>
  <si>
    <t>SEVENFOLD</t>
  </si>
  <si>
    <t>p4 ?</t>
  </si>
  <si>
    <t>management</t>
  </si>
  <si>
    <t>PARKWAY DRIVE</t>
  </si>
  <si>
    <r>
      <rPr>
        <sz val="11"/>
        <rFont val="Calibri"/>
        <family val="2"/>
        <scheme val="minor"/>
      </rPr>
      <t xml:space="preserve">P4 </t>
    </r>
    <r>
      <rPr>
        <sz val="11"/>
        <color rgb="FFFF0000"/>
        <rFont val="Calibri"/>
        <family val="2"/>
        <scheme val="minor"/>
      </rPr>
      <t>of P5 ?</t>
    </r>
  </si>
  <si>
    <t>AYREON</t>
  </si>
  <si>
    <t>MQ1</t>
  </si>
  <si>
    <t>crew</t>
  </si>
  <si>
    <t xml:space="preserve">P6 </t>
  </si>
  <si>
    <t>KILLSWITCH ENGAGE</t>
  </si>
  <si>
    <t>P5?</t>
  </si>
  <si>
    <t>HOLLYWOOD UNDEAD</t>
  </si>
  <si>
    <t>Main 2 (3)</t>
  </si>
  <si>
    <t>POWERWOLF</t>
  </si>
  <si>
    <t>SHINEDOWN</t>
  </si>
  <si>
    <t>Main 1 (4)</t>
  </si>
  <si>
    <t>TREMONTI</t>
  </si>
  <si>
    <t>Main 2 (4)</t>
  </si>
  <si>
    <t>NEUROSIS</t>
  </si>
  <si>
    <t>THE DARKNESS</t>
  </si>
  <si>
    <t>ROOD</t>
  </si>
  <si>
    <t>DIABLO BLVD</t>
  </si>
  <si>
    <t>MAIN 2 (6)</t>
  </si>
  <si>
    <t>WOLVES I.T.T.R.</t>
  </si>
  <si>
    <t>IN THIS MOMENT</t>
  </si>
  <si>
    <t>MD5</t>
  </si>
  <si>
    <t>SAVAGE MESSIAH</t>
  </si>
  <si>
    <t>MD8</t>
  </si>
  <si>
    <t>LESS THAN JAKE</t>
  </si>
  <si>
    <t>AVATAR</t>
  </si>
  <si>
    <t>MAIN1 (5)</t>
  </si>
  <si>
    <t>ANTI-FLAG</t>
  </si>
  <si>
    <t>VADER</t>
  </si>
  <si>
    <t>MQ3</t>
  </si>
  <si>
    <t>S.T.Y.G.</t>
  </si>
  <si>
    <t>MAIN2 (5)</t>
  </si>
  <si>
    <t>TYLER BRYANT &amp;..</t>
  </si>
  <si>
    <t>MAIN 1 (6)</t>
  </si>
  <si>
    <t>9h tot 13h</t>
  </si>
  <si>
    <t>WATAIN</t>
  </si>
  <si>
    <t>MARQ2</t>
  </si>
  <si>
    <t>13.30h till 24h</t>
  </si>
  <si>
    <t>JUP 3</t>
  </si>
  <si>
    <t>AKERCOCKE</t>
  </si>
  <si>
    <t>MQ7</t>
  </si>
  <si>
    <t>SILVERSTEIN</t>
  </si>
  <si>
    <t>ARKONA</t>
  </si>
  <si>
    <t>MQ6</t>
  </si>
  <si>
    <t>GALACTIC EMPIRE</t>
  </si>
  <si>
    <t>MQ8</t>
  </si>
  <si>
    <t>9h tot 15:00h</t>
  </si>
  <si>
    <t>SEPTICFLESH</t>
  </si>
  <si>
    <t>MQ4</t>
  </si>
  <si>
    <t>THE RAVEN AGE</t>
  </si>
  <si>
    <t>MD7</t>
  </si>
  <si>
    <t>PIST*ON</t>
  </si>
  <si>
    <t>MD4</t>
  </si>
  <si>
    <t>ZEAL &amp; ARDOR</t>
  </si>
  <si>
    <t>MD6</t>
  </si>
  <si>
    <t>CULTURE ABUSE</t>
  </si>
  <si>
    <t>JUP5</t>
  </si>
  <si>
    <t>CARACH ANGREN</t>
  </si>
  <si>
    <t>MQ5</t>
  </si>
  <si>
    <t>VOLBEAT</t>
  </si>
  <si>
    <t>?</t>
  </si>
  <si>
    <t>warm up room</t>
  </si>
  <si>
    <t>volbeat  dressing room</t>
  </si>
  <si>
    <t>family and friends room</t>
  </si>
  <si>
    <t>Prodution</t>
  </si>
  <si>
    <t>MARILYN MANSON</t>
  </si>
  <si>
    <t>BLACKROOM</t>
  </si>
  <si>
    <t>MEGADETH</t>
  </si>
  <si>
    <t xml:space="preserve"> 0032 14 32 04 96                    0032 14 38 89 37</t>
  </si>
  <si>
    <t>RISE AGAINST</t>
  </si>
  <si>
    <t>SKILLET</t>
  </si>
  <si>
    <t>ASKING ALEXANDRIA</t>
  </si>
  <si>
    <t>Main 2 (5)</t>
  </si>
  <si>
    <t>KREATOR</t>
  </si>
  <si>
    <t>ACCEPT</t>
  </si>
  <si>
    <t>ARCH ENEMY</t>
  </si>
  <si>
    <t>BARONESS</t>
  </si>
  <si>
    <t>BACKYARD BABIES</t>
  </si>
  <si>
    <t>Main 2 (7)</t>
  </si>
  <si>
    <t>BOLZER</t>
  </si>
  <si>
    <t>MARDUK</t>
  </si>
  <si>
    <t>14.30h tot 23h</t>
  </si>
  <si>
    <t>OUR HOLLOW OUR HOME</t>
  </si>
  <si>
    <t>9h tot 15.00h</t>
  </si>
  <si>
    <t>UNDEROATH</t>
  </si>
  <si>
    <t>15.30 tot 22h</t>
  </si>
  <si>
    <t>SONS OF APOLLO</t>
  </si>
  <si>
    <t>BLOODBATH</t>
  </si>
  <si>
    <t>SEETHER</t>
  </si>
  <si>
    <t>Main 2 (6)</t>
  </si>
  <si>
    <t>KADAVAR</t>
  </si>
  <si>
    <t>EXODUS</t>
  </si>
  <si>
    <t>AMARANTHE</t>
  </si>
  <si>
    <t>VIXEN</t>
  </si>
  <si>
    <t>Main 1 (6)</t>
  </si>
  <si>
    <t>AT THE GATES</t>
  </si>
  <si>
    <t>MQ2</t>
  </si>
  <si>
    <t>THUNDERMOTHER</t>
  </si>
  <si>
    <t>STONE BROKEN</t>
  </si>
  <si>
    <t>9h tot 14.00h</t>
  </si>
  <si>
    <t>MISS MAY I</t>
  </si>
  <si>
    <t>ASPHYX</t>
  </si>
  <si>
    <t>BOSTON MANOR</t>
  </si>
  <si>
    <t>THE VINTAGE CARAVAN</t>
  </si>
  <si>
    <t>PLANET OF ZEUS</t>
  </si>
  <si>
    <t>BATUSHKA</t>
  </si>
  <si>
    <t>STRAY FROM THE PATH</t>
  </si>
  <si>
    <t>CROSSFAITH</t>
  </si>
  <si>
    <t>OZZY OSBOURNE</t>
  </si>
  <si>
    <t>adam - tonny</t>
  </si>
  <si>
    <t>zakk - blasko</t>
  </si>
  <si>
    <t>ozzy</t>
  </si>
  <si>
    <t>6 x 6m</t>
  </si>
  <si>
    <t>rifht</t>
  </si>
  <si>
    <t>wardrobe  area</t>
  </si>
  <si>
    <t>JUDAS PRIEST</t>
  </si>
  <si>
    <t>A PERFECT CIRCLE</t>
  </si>
  <si>
    <t>HOLLYWOOD VAMPIRES</t>
  </si>
  <si>
    <t xml:space="preserve"> 0032 14 31  28 85 
0032 14 32 60 93</t>
  </si>
  <si>
    <t>LIMP BIZKIT</t>
  </si>
  <si>
    <t>hospitality zone</t>
  </si>
  <si>
    <t>BULLET FOR MY VALENTINE</t>
  </si>
  <si>
    <t>VALENTINE</t>
  </si>
  <si>
    <t>BODY COUNT</t>
  </si>
  <si>
    <t>MESSHUGAH</t>
  </si>
  <si>
    <t>THE BLOODY BEETROOTS</t>
  </si>
  <si>
    <t>BILLY TALENT</t>
  </si>
  <si>
    <t>Main1 (4)</t>
  </si>
  <si>
    <t>POWERFLO</t>
  </si>
  <si>
    <t>VDB MOONKINGS</t>
  </si>
  <si>
    <t>DEADCROSS</t>
  </si>
  <si>
    <t>15:30h tot 1h</t>
  </si>
  <si>
    <t>MANTAR</t>
  </si>
  <si>
    <t>CORROSION OF CONFORMITY</t>
  </si>
  <si>
    <t>PRO -PAIN</t>
  </si>
  <si>
    <t>LACUNA COIL</t>
  </si>
  <si>
    <t>EISBRECHER</t>
  </si>
  <si>
    <t>SKINDRED</t>
  </si>
  <si>
    <t>TESSERACT</t>
  </si>
  <si>
    <t>CARNIVORE AD</t>
  </si>
  <si>
    <t>MODERN LIFE IS WAR</t>
  </si>
  <si>
    <t>PERTURBATOR</t>
  </si>
  <si>
    <t>16h tot 24 h</t>
  </si>
  <si>
    <t>EMPLOYED TO SERVE</t>
  </si>
  <si>
    <t>JUP6</t>
  </si>
  <si>
    <t>THY ART IS MURDER</t>
  </si>
  <si>
    <t>BLESSTHEFALL</t>
  </si>
  <si>
    <t>EGO KILL TALENT</t>
  </si>
  <si>
    <t>EMMURE</t>
  </si>
  <si>
    <t>KNOCKED LOOSE</t>
  </si>
  <si>
    <t>SHINING</t>
  </si>
  <si>
    <t>THE CONTORTIONIST</t>
  </si>
  <si>
    <t>ESKIMO CALLBOY</t>
  </si>
  <si>
    <t>TYR</t>
  </si>
  <si>
    <t>Rob Theunis</t>
  </si>
  <si>
    <t>Carolien Luyts</t>
  </si>
  <si>
    <t>Nele Knockaert</t>
  </si>
  <si>
    <t>Jolien Melis</t>
  </si>
  <si>
    <t>Muriel Delens</t>
  </si>
  <si>
    <t>Jurgen Van Overmeire</t>
  </si>
  <si>
    <t>Ingrid Engelen</t>
  </si>
  <si>
    <t>Melissa Vanendert</t>
  </si>
  <si>
    <t>Petra Lakiere</t>
  </si>
  <si>
    <t>Koen klaasen</t>
  </si>
  <si>
    <t>Helga Castelijns</t>
  </si>
  <si>
    <t>Gilles Dresselaars</t>
  </si>
  <si>
    <t>Liesbeth Huber</t>
  </si>
  <si>
    <t>ook Kl 16</t>
  </si>
  <si>
    <t>Steve Demare</t>
  </si>
  <si>
    <t>Michele Damen</t>
  </si>
  <si>
    <t>31?</t>
  </si>
  <si>
    <t xml:space="preserve">Nele knockaert </t>
  </si>
  <si>
    <t>P3-4-6</t>
  </si>
  <si>
    <t>The Bloody Beetroots</t>
  </si>
  <si>
    <t>Zeal &amp; Ardor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</si>
</sst>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\.mm&quot; u.&quot;;@"/>
  </numFmts>
  <fonts count="88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Proxima Nova Lt"/>
      <family val="3"/>
    </font>
    <font>
      <b/>
      <u/>
      <sz val="2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Dharma Gothic E Bold"/>
      <family val="5"/>
    </font>
    <font>
      <b/>
      <sz val="48"/>
      <color theme="1"/>
      <name val="Dharma Gothic E Bold"/>
      <family val="5"/>
    </font>
    <font>
      <sz val="8"/>
      <color theme="1"/>
      <name val="HelveticaNeueLT Std Cn"/>
      <family val="2"/>
    </font>
    <font>
      <b/>
      <sz val="48"/>
      <color theme="1"/>
      <name val="HelveticaNeueLT Std Cn"/>
      <family val="2"/>
    </font>
    <font>
      <sz val="8"/>
      <color theme="0"/>
      <name val="HelveticaNeueLT Std Cn"/>
      <family val="2"/>
    </font>
    <font>
      <sz val="24"/>
      <color theme="1"/>
      <name val="HelveticaNeueLT Std Cn"/>
      <family val="2"/>
    </font>
    <font>
      <sz val="26"/>
      <color theme="1"/>
      <name val="HelveticaNeueLT Std Cn"/>
      <family val="2"/>
    </font>
    <font>
      <sz val="8"/>
      <name val="HelveticaNeueLT Std Cn"/>
      <family val="2"/>
    </font>
    <font>
      <b/>
      <sz val="22"/>
      <color theme="0"/>
      <name val="HelveticaNeueLT Std Cn"/>
      <family val="2"/>
    </font>
    <font>
      <sz val="36"/>
      <color theme="1"/>
      <name val="HelveticaNeueLT Std Cn"/>
      <family val="2"/>
    </font>
    <font>
      <b/>
      <sz val="9"/>
      <color theme="0"/>
      <name val="HelveticaNeueLT Std Cn"/>
      <family val="2"/>
    </font>
    <font>
      <sz val="11"/>
      <color rgb="FF002060"/>
      <name val="HelveticaNeueLT Std Cn"/>
      <family val="2"/>
    </font>
    <font>
      <b/>
      <sz val="11"/>
      <color theme="0"/>
      <name val="HelveticaNeueLT Std Cn"/>
      <family val="2"/>
    </font>
    <font>
      <b/>
      <sz val="11"/>
      <color rgb="FF002060"/>
      <name val="HelveticaNeueLT Std Cn"/>
      <family val="2"/>
    </font>
    <font>
      <sz val="16"/>
      <color theme="1"/>
      <name val="HelveticaNeueLT Std Cn"/>
      <family val="2"/>
    </font>
    <font>
      <b/>
      <sz val="28"/>
      <color rgb="FFFFFF00"/>
      <name val="HelveticaNeueLT Std Cn"/>
      <family val="2"/>
    </font>
    <font>
      <b/>
      <sz val="18"/>
      <color rgb="FFFBFFE5"/>
      <name val="HelveticaNeueLT Std Cn"/>
      <family val="2"/>
    </font>
    <font>
      <b/>
      <sz val="10"/>
      <color rgb="FF002060"/>
      <name val="HelveticaNeueLT Std Cn"/>
      <family val="2"/>
    </font>
    <font>
      <sz val="11"/>
      <color theme="1"/>
      <name val="HelveticaNeueLT Std Cn"/>
      <family val="2"/>
    </font>
    <font>
      <b/>
      <sz val="8"/>
      <name val="HelveticaNeueLT Std Cn"/>
      <family val="2"/>
    </font>
    <font>
      <b/>
      <sz val="10"/>
      <color theme="1"/>
      <name val="HelveticaNeueLT Std Cn"/>
      <family val="2"/>
    </font>
    <font>
      <b/>
      <sz val="16"/>
      <color theme="0"/>
      <name val="HelveticaNeueLT Std Cn"/>
      <family val="2"/>
    </font>
    <font>
      <b/>
      <u/>
      <sz val="22"/>
      <color theme="1"/>
      <name val="HelveticaNeueLT Std Cn"/>
      <family val="2"/>
    </font>
    <font>
      <sz val="28"/>
      <color theme="1"/>
      <name val="HelveticaNeueLT Std Cn"/>
      <family val="2"/>
    </font>
    <font>
      <b/>
      <u/>
      <sz val="18"/>
      <color theme="1"/>
      <name val="HelveticaNeueLT Std Cn"/>
      <family val="2"/>
    </font>
    <font>
      <b/>
      <sz val="9"/>
      <color theme="1"/>
      <name val="HelveticaNeueLT Std Cn"/>
      <family val="2"/>
    </font>
    <font>
      <sz val="11"/>
      <color rgb="FFFF0000"/>
      <name val="HelveticaNeueLT Std Cn"/>
      <family val="2"/>
    </font>
    <font>
      <b/>
      <sz val="11"/>
      <color rgb="FFFF0000"/>
      <name val="HelveticaNeueLT Std Cn"/>
      <family val="2"/>
    </font>
    <font>
      <sz val="8"/>
      <color rgb="FFFF0000"/>
      <name val="HelveticaNeueLT Std Cn"/>
      <family val="2"/>
    </font>
    <font>
      <b/>
      <u/>
      <sz val="11"/>
      <color rgb="FFFF0000"/>
      <name val="HelveticaNeueLT Std Cn"/>
      <family val="2"/>
    </font>
    <font>
      <b/>
      <sz val="11"/>
      <color theme="1"/>
      <name val="HelveticaNeueLT Std Cn"/>
      <family val="2"/>
    </font>
    <font>
      <b/>
      <sz val="8"/>
      <color theme="1"/>
      <name val="HelveticaNeueLT Std Cn"/>
      <family val="2"/>
    </font>
    <font>
      <b/>
      <sz val="9"/>
      <color rgb="FFFF0000"/>
      <name val="HelveticaNeueLT Std Cn"/>
      <family val="2"/>
    </font>
    <font>
      <b/>
      <sz val="16"/>
      <color rgb="FFFF0000"/>
      <name val="HelveticaNeueLT Std Cn"/>
      <family val="2"/>
    </font>
    <font>
      <b/>
      <sz val="18"/>
      <color rgb="FFFF0000"/>
      <name val="HelveticaNeueLT Std Cn"/>
      <family val="2"/>
    </font>
    <font>
      <b/>
      <sz val="28"/>
      <color theme="1"/>
      <name val="HelveticaNeueLT Std Cn"/>
      <family val="2"/>
    </font>
    <font>
      <b/>
      <u/>
      <sz val="9"/>
      <color rgb="FFFF0000"/>
      <name val="HelveticaNeueLT Std Cn"/>
      <family val="2"/>
    </font>
    <font>
      <sz val="10"/>
      <color rgb="FF002060"/>
      <name val="HelveticaNeueLT Std Cn"/>
      <family val="2"/>
    </font>
    <font>
      <u/>
      <sz val="10"/>
      <color rgb="FF002060"/>
      <name val="HelveticaNeueLT Std Cn"/>
      <family val="2"/>
    </font>
    <font>
      <sz val="18"/>
      <color rgb="FFFF0000"/>
      <name val="HelveticaNeueLT Std Cn"/>
      <family val="2"/>
    </font>
    <font>
      <sz val="11"/>
      <color theme="0"/>
      <name val="HelveticaNeueLT Std Cn"/>
      <family val="2"/>
    </font>
    <font>
      <b/>
      <u/>
      <sz val="18"/>
      <color theme="0"/>
      <name val="HelveticaNeueLT Std Cn"/>
      <family val="2"/>
    </font>
    <font>
      <sz val="9"/>
      <color rgb="FFFF0000"/>
      <name val="HelveticaNeueLT Std Cn"/>
      <family val="2"/>
    </font>
    <font>
      <b/>
      <sz val="10"/>
      <color theme="0"/>
      <name val="HelveticaNeueLT Std Cn"/>
      <family val="2"/>
    </font>
    <font>
      <b/>
      <sz val="12"/>
      <color theme="0"/>
      <name val="HelveticaNeueLT Std Cn"/>
      <family val="2"/>
    </font>
    <font>
      <b/>
      <sz val="14"/>
      <color theme="0"/>
      <name val="HelveticaNeueLT Std Cn"/>
      <family val="2"/>
    </font>
    <font>
      <sz val="14"/>
      <color rgb="FF002060"/>
      <name val="HelveticaNeueLT Std Cn"/>
      <family val="2"/>
    </font>
    <font>
      <b/>
      <u/>
      <sz val="11"/>
      <color theme="1"/>
      <name val="HelveticaNeueLT Std Cn"/>
      <family val="2"/>
    </font>
    <font>
      <b/>
      <sz val="12"/>
      <color theme="1"/>
      <name val="HelveticaNeueLT Std Cn"/>
      <family val="2"/>
    </font>
    <font>
      <b/>
      <u/>
      <sz val="12"/>
      <color theme="1"/>
      <name val="HelveticaNeueLT Std Cn"/>
      <family val="2"/>
    </font>
    <font>
      <sz val="12"/>
      <color rgb="FFFF0000"/>
      <name val="HelveticaNeueLT Std Cn"/>
      <family val="2"/>
    </font>
    <font>
      <sz val="12"/>
      <color theme="1"/>
      <name val="HelveticaNeueLT Std Cn"/>
      <family val="2"/>
    </font>
    <font>
      <sz val="12"/>
      <color rgb="FF002060"/>
      <name val="HelveticaNeueLT Std Cn"/>
      <family val="2"/>
    </font>
    <font>
      <b/>
      <u/>
      <sz val="10"/>
      <color theme="1"/>
      <name val="HelveticaNeueLT Std Cn"/>
      <family val="2"/>
    </font>
    <font>
      <sz val="10"/>
      <color rgb="FFFF0000"/>
      <name val="HelveticaNeueLT Std Cn"/>
      <family val="2"/>
    </font>
    <font>
      <sz val="11"/>
      <color rgb="FF002060"/>
      <name val="Calibri"/>
      <family val="2"/>
      <scheme val="minor"/>
    </font>
    <font>
      <sz val="12"/>
      <name val="HelveticaNeueLT Std Cn"/>
      <family val="2"/>
    </font>
    <font>
      <sz val="11"/>
      <color theme="1"/>
      <name val="HelveticaNeueLT Std"/>
      <family val="2"/>
    </font>
    <font>
      <b/>
      <sz val="10"/>
      <color theme="1"/>
      <name val="HelveticaNeueLT Std"/>
      <family val="2"/>
    </font>
    <font>
      <sz val="8"/>
      <color theme="1"/>
      <name val="HelveticaNeueLT Std Cn"/>
      <family val="2"/>
    </font>
    <font>
      <sz val="9"/>
      <color rgb="FFFF0000"/>
      <name val="HelveticaNeueLT Std Cn"/>
      <family val="2"/>
    </font>
    <font>
      <sz val="9"/>
      <color theme="1"/>
      <name val="HelveticaNeueLT Std Cn"/>
      <family val="2"/>
    </font>
    <font>
      <u/>
      <sz val="9"/>
      <color rgb="FFFF0000"/>
      <name val="HelveticaNeueLT Std Cn"/>
      <family val="2"/>
    </font>
    <font>
      <sz val="8"/>
      <color theme="1"/>
      <name val="Calibri"/>
      <family val="2"/>
    </font>
    <font>
      <sz val="7.2"/>
      <color theme="1"/>
      <name val="HelveticaNeueLT Std Cn"/>
      <family val="2"/>
    </font>
    <font>
      <sz val="7.2"/>
      <color theme="1"/>
      <name val="Calibri"/>
      <family val="2"/>
    </font>
    <font>
      <u/>
      <sz val="9"/>
      <color rgb="FFFF0000"/>
      <name val="HelveticaNeueLT Std Cn"/>
      <family val="2"/>
    </font>
    <font>
      <sz val="9"/>
      <color theme="1"/>
      <name val="Calibri"/>
      <family val="2"/>
    </font>
    <font>
      <sz val="8.1"/>
      <color theme="1"/>
      <name val="HelveticaNeueLT Std Cn"/>
      <family val="2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18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 style="double">
        <color theme="0" tint="-0.499984740745262"/>
      </left>
      <right/>
      <top style="double">
        <color theme="0" tint="-0.499984740745262"/>
      </top>
      <bottom style="dashed">
        <color theme="0" tint="-0.499984740745262"/>
      </bottom>
      <diagonal/>
    </border>
    <border>
      <left/>
      <right/>
      <top style="double">
        <color theme="0" tint="-0.499984740745262"/>
      </top>
      <bottom style="dashed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ashed">
        <color theme="0" tint="-0.499984740745262"/>
      </bottom>
      <diagonal/>
    </border>
    <border>
      <left style="double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 style="double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ouble">
        <color theme="0" tint="-0.499984740745262"/>
      </left>
      <right/>
      <top style="dashed">
        <color theme="0" tint="-0.499984740745262"/>
      </top>
      <bottom style="double">
        <color theme="0" tint="-0.499984740745262"/>
      </bottom>
      <diagonal/>
    </border>
    <border>
      <left/>
      <right/>
      <top style="dashed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dashed">
        <color theme="0" tint="-0.499984740745262"/>
      </top>
      <bottom style="double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theme="0" tint="-0.499984740745262"/>
      </left>
      <right style="dashed">
        <color theme="0" tint="-0.499984740745262"/>
      </right>
      <top style="double">
        <color theme="0" tint="-0.499984740745262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double">
        <color theme="0" tint="-0.499984740745262"/>
      </top>
      <bottom/>
      <diagonal/>
    </border>
    <border>
      <left style="dashed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ashed">
        <color theme="0" tint="-0.499984740745262"/>
      </right>
      <top/>
      <bottom style="double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double">
        <color theme="0" tint="-0.499984740745262"/>
      </bottom>
      <diagonal/>
    </border>
    <border>
      <left style="dashed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3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" fontId="0" fillId="0" borderId="0" xfId="0" applyNumberFormat="1"/>
    <xf numFmtId="0" fontId="3" fillId="0" borderId="0" xfId="0" applyFont="1" applyAlignment="1">
      <alignment textRotation="45"/>
    </xf>
    <xf numFmtId="164" fontId="3" fillId="0" borderId="0" xfId="0" applyNumberFormat="1" applyFont="1" applyAlignment="1">
      <alignment textRotation="45"/>
    </xf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24" xfId="0" applyFont="1" applyBorder="1"/>
    <xf numFmtId="0" fontId="6" fillId="0" borderId="0" xfId="0" applyFont="1" applyProtection="1">
      <protection hidden="1"/>
    </xf>
    <xf numFmtId="0" fontId="8" fillId="0" borderId="0" xfId="0" applyFont="1" applyAlignment="1" applyProtection="1">
      <protection locked="0" hidden="1"/>
    </xf>
    <xf numFmtId="0" fontId="9" fillId="0" borderId="0" xfId="0" applyFont="1" applyAlignment="1" applyProtection="1">
      <alignment vertical="center"/>
      <protection locked="0" hidden="1"/>
    </xf>
    <xf numFmtId="0" fontId="8" fillId="0" borderId="0" xfId="0" applyFont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3" fillId="0" borderId="0" xfId="0" applyFont="1" applyProtection="1">
      <protection hidden="1"/>
    </xf>
    <xf numFmtId="0" fontId="8" fillId="0" borderId="7" xfId="0" applyFont="1" applyBorder="1" applyAlignment="1" applyProtection="1">
      <protection locked="0" hidden="1"/>
    </xf>
    <xf numFmtId="0" fontId="8" fillId="0" borderId="4" xfId="0" applyFont="1" applyBorder="1" applyAlignment="1" applyProtection="1">
      <protection locked="0" hidden="1"/>
    </xf>
    <xf numFmtId="0" fontId="15" fillId="0" borderId="4" xfId="0" applyFont="1" applyBorder="1" applyAlignment="1" applyProtection="1">
      <protection locked="0" hidden="1"/>
    </xf>
    <xf numFmtId="0" fontId="8" fillId="0" borderId="4" xfId="0" applyFont="1" applyBorder="1" applyProtection="1">
      <protection hidden="1"/>
    </xf>
    <xf numFmtId="0" fontId="8" fillId="0" borderId="8" xfId="0" applyFont="1" applyBorder="1" applyAlignment="1" applyProtection="1">
      <protection locked="0" hidden="1"/>
    </xf>
    <xf numFmtId="0" fontId="8" fillId="0" borderId="0" xfId="0" applyFont="1" applyAlignment="1" applyProtection="1">
      <alignment vertical="center"/>
      <protection hidden="1"/>
    </xf>
    <xf numFmtId="0" fontId="8" fillId="0" borderId="11" xfId="0" applyFont="1" applyBorder="1" applyAlignment="1" applyProtection="1">
      <alignment vertical="center"/>
      <protection hidden="1"/>
    </xf>
    <xf numFmtId="0" fontId="17" fillId="0" borderId="0" xfId="0" applyFont="1" applyBorder="1" applyAlignment="1" applyProtection="1">
      <alignment vertical="center"/>
      <protection hidden="1"/>
    </xf>
    <xf numFmtId="0" fontId="18" fillId="0" borderId="0" xfId="0" applyFont="1" applyFill="1" applyBorder="1" applyAlignment="1" applyProtection="1">
      <alignment vertical="center"/>
      <protection hidden="1"/>
    </xf>
    <xf numFmtId="0" fontId="8" fillId="0" borderId="13" xfId="0" applyFont="1" applyBorder="1" applyAlignment="1" applyProtection="1">
      <alignment vertical="center"/>
      <protection hidden="1"/>
    </xf>
    <xf numFmtId="0" fontId="8" fillId="0" borderId="12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8" fillId="0" borderId="0" xfId="0" applyFont="1" applyFill="1" applyBorder="1" applyAlignment="1" applyProtection="1">
      <alignment horizontal="left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8" fillId="0" borderId="0" xfId="0" applyFont="1" applyBorder="1" applyAlignment="1" applyProtection="1">
      <alignment vertical="center"/>
      <protection hidden="1"/>
    </xf>
    <xf numFmtId="0" fontId="21" fillId="0" borderId="4" xfId="0" applyFont="1" applyFill="1" applyBorder="1" applyAlignment="1" applyProtection="1">
      <alignment vertical="center"/>
      <protection locked="0" hidden="1"/>
    </xf>
    <xf numFmtId="0" fontId="21" fillId="0" borderId="0" xfId="0" applyFont="1" applyFill="1" applyBorder="1" applyAlignment="1" applyProtection="1">
      <alignment vertical="center"/>
      <protection locked="0" hidden="1"/>
    </xf>
    <xf numFmtId="0" fontId="19" fillId="0" borderId="0" xfId="0" quotePrefix="1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 applyAlignment="1" applyProtection="1">
      <alignment vertical="center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vertical="center"/>
      <protection locked="0" hidden="1"/>
    </xf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8" fillId="0" borderId="0" xfId="0" applyFont="1" applyFill="1" applyAlignment="1" applyProtection="1">
      <alignment vertical="center"/>
      <protection hidden="1"/>
    </xf>
    <xf numFmtId="0" fontId="8" fillId="0" borderId="11" xfId="0" applyFont="1" applyFill="1" applyBorder="1" applyAlignment="1" applyProtection="1">
      <alignment vertical="center"/>
      <protection hidden="1"/>
    </xf>
    <xf numFmtId="0" fontId="8" fillId="0" borderId="13" xfId="0" applyFont="1" applyFill="1" applyBorder="1" applyAlignment="1" applyProtection="1">
      <alignment vertical="center"/>
      <protection hidden="1"/>
    </xf>
    <xf numFmtId="0" fontId="24" fillId="0" borderId="0" xfId="0" applyFont="1" applyBorder="1" applyAlignment="1">
      <alignment horizontal="center"/>
    </xf>
    <xf numFmtId="14" fontId="25" fillId="0" borderId="0" xfId="0" applyNumberFormat="1" applyFont="1" applyAlignment="1" applyProtection="1">
      <alignment horizontal="left" vertical="center"/>
      <protection hidden="1"/>
    </xf>
    <xf numFmtId="0" fontId="24" fillId="0" borderId="0" xfId="0" applyFont="1" applyAlignment="1"/>
    <xf numFmtId="0" fontId="18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hidden="1"/>
    </xf>
    <xf numFmtId="0" fontId="23" fillId="0" borderId="0" xfId="0" applyFont="1" applyBorder="1" applyAlignment="1" applyProtection="1">
      <alignment vertical="center"/>
      <protection hidden="1"/>
    </xf>
    <xf numFmtId="0" fontId="26" fillId="0" borderId="0" xfId="0" applyNumberFormat="1" applyFont="1" applyBorder="1" applyProtection="1">
      <protection locked="0"/>
    </xf>
    <xf numFmtId="0" fontId="13" fillId="0" borderId="0" xfId="0" applyFont="1" applyFill="1" applyAlignment="1" applyProtection="1">
      <alignment vertical="center"/>
      <protection hidden="1"/>
    </xf>
    <xf numFmtId="0" fontId="24" fillId="0" borderId="0" xfId="0" applyFont="1" applyFill="1" applyAlignment="1"/>
    <xf numFmtId="0" fontId="8" fillId="0" borderId="0" xfId="0" applyFont="1" applyFill="1" applyBorder="1" applyAlignment="1" applyProtection="1">
      <alignment horizontal="center" vertical="center"/>
      <protection hidden="1"/>
    </xf>
    <xf numFmtId="0" fontId="24" fillId="0" borderId="0" xfId="0" applyFont="1" applyAlignment="1">
      <alignment horizontal="center"/>
    </xf>
    <xf numFmtId="0" fontId="27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vertical="center"/>
      <protection hidden="1"/>
    </xf>
    <xf numFmtId="0" fontId="17" fillId="0" borderId="5" xfId="0" applyFont="1" applyBorder="1" applyAlignment="1"/>
    <xf numFmtId="0" fontId="17" fillId="0" borderId="6" xfId="0" applyFont="1" applyBorder="1" applyAlignment="1"/>
    <xf numFmtId="0" fontId="17" fillId="0" borderId="6" xfId="0" applyFont="1" applyBorder="1" applyAlignment="1">
      <alignment horizontal="center"/>
    </xf>
    <xf numFmtId="0" fontId="24" fillId="0" borderId="6" xfId="0" applyNumberFormat="1" applyFont="1" applyBorder="1" applyProtection="1">
      <protection locked="0"/>
    </xf>
    <xf numFmtId="0" fontId="8" fillId="0" borderId="6" xfId="0" applyFont="1" applyBorder="1" applyAlignment="1" applyProtection="1">
      <alignment vertical="center"/>
      <protection hidden="1"/>
    </xf>
    <xf numFmtId="0" fontId="8" fillId="0" borderId="10" xfId="0" applyFont="1" applyBorder="1" applyAlignment="1" applyProtection="1">
      <alignment vertical="center"/>
      <protection hidden="1"/>
    </xf>
    <xf numFmtId="0" fontId="24" fillId="0" borderId="6" xfId="0" applyFont="1" applyBorder="1" applyAlignment="1">
      <alignment horizontal="center"/>
    </xf>
    <xf numFmtId="0" fontId="8" fillId="0" borderId="5" xfId="0" applyFont="1" applyBorder="1" applyAlignment="1" applyProtection="1">
      <alignment vertical="center"/>
      <protection hidden="1"/>
    </xf>
    <xf numFmtId="0" fontId="8" fillId="0" borderId="5" xfId="0" applyFont="1" applyBorder="1" applyAlignment="1" applyProtection="1">
      <protection locked="0" hidden="1"/>
    </xf>
    <xf numFmtId="0" fontId="17" fillId="0" borderId="0" xfId="0" applyFont="1" applyBorder="1" applyAlignment="1">
      <alignment horizontal="center"/>
    </xf>
    <xf numFmtId="0" fontId="8" fillId="0" borderId="0" xfId="0" applyFont="1" applyFill="1" applyBorder="1" applyAlignment="1" applyProtection="1">
      <alignment vertical="center"/>
      <protection hidden="1"/>
    </xf>
    <xf numFmtId="0" fontId="24" fillId="0" borderId="7" xfId="0" applyFont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 applyProtection="1">
      <protection locked="0" hidden="1"/>
    </xf>
    <xf numFmtId="0" fontId="15" fillId="0" borderId="4" xfId="0" applyFont="1" applyFill="1" applyBorder="1" applyAlignment="1" applyProtection="1">
      <protection locked="0" hidden="1"/>
    </xf>
    <xf numFmtId="0" fontId="28" fillId="0" borderId="5" xfId="0" applyFont="1" applyFill="1" applyBorder="1" applyAlignment="1">
      <alignment horizontal="center" vertical="center"/>
    </xf>
    <xf numFmtId="0" fontId="8" fillId="0" borderId="8" xfId="0" applyFont="1" applyFill="1" applyBorder="1" applyAlignment="1" applyProtection="1">
      <protection locked="0" hidden="1"/>
    </xf>
    <xf numFmtId="0" fontId="29" fillId="0" borderId="0" xfId="0" applyFont="1" applyFill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13" fillId="0" borderId="0" xfId="0" applyFont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0" fontId="24" fillId="0" borderId="11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8" fillId="0" borderId="0" xfId="0" applyFont="1" applyBorder="1" applyAlignment="1" applyProtection="1">
      <alignment horizontal="center" vertical="center"/>
      <protection hidden="1"/>
    </xf>
    <xf numFmtId="0" fontId="32" fillId="0" borderId="13" xfId="0" applyFont="1" applyFill="1" applyBorder="1" applyAlignment="1">
      <alignment horizontal="center"/>
    </xf>
    <xf numFmtId="0" fontId="13" fillId="0" borderId="0" xfId="0" applyFont="1" applyBorder="1" applyAlignment="1" applyProtection="1">
      <alignment horizontal="center" vertical="center"/>
      <protection hidden="1"/>
    </xf>
    <xf numFmtId="0" fontId="32" fillId="0" borderId="0" xfId="0" applyFont="1" applyFill="1" applyBorder="1" applyAlignment="1"/>
    <xf numFmtId="0" fontId="8" fillId="0" borderId="13" xfId="0" applyFont="1" applyBorder="1" applyAlignment="1" applyProtection="1">
      <alignment horizontal="center" vertical="center"/>
      <protection hidden="1"/>
    </xf>
    <xf numFmtId="0" fontId="32" fillId="0" borderId="0" xfId="0" applyFont="1" applyBorder="1" applyAlignment="1"/>
    <xf numFmtId="0" fontId="33" fillId="0" borderId="0" xfId="0" applyFont="1" applyBorder="1" applyAlignment="1">
      <alignment horizontal="left"/>
    </xf>
    <xf numFmtId="0" fontId="32" fillId="0" borderId="0" xfId="0" applyFont="1" applyBorder="1" applyAlignment="1">
      <alignment horizontal="center"/>
    </xf>
    <xf numFmtId="0" fontId="34" fillId="0" borderId="0" xfId="0" applyFont="1" applyBorder="1" applyAlignment="1" applyProtection="1">
      <alignment vertical="center"/>
      <protection hidden="1"/>
    </xf>
    <xf numFmtId="0" fontId="35" fillId="0" borderId="0" xfId="0" applyFont="1" applyBorder="1" applyAlignment="1">
      <alignment horizontal="left"/>
    </xf>
    <xf numFmtId="0" fontId="34" fillId="0" borderId="13" xfId="0" applyFont="1" applyBorder="1" applyAlignment="1" applyProtection="1">
      <alignment vertical="center"/>
      <protection hidden="1"/>
    </xf>
    <xf numFmtId="0" fontId="36" fillId="0" borderId="11" xfId="0" applyFont="1" applyBorder="1" applyAlignment="1">
      <alignment horizontal="center"/>
    </xf>
    <xf numFmtId="0" fontId="37" fillId="0" borderId="0" xfId="0" applyFont="1" applyBorder="1" applyAlignment="1" applyProtection="1">
      <alignment vertical="center"/>
      <protection hidden="1"/>
    </xf>
    <xf numFmtId="0" fontId="38" fillId="0" borderId="13" xfId="0" applyFont="1" applyBorder="1" applyAlignment="1">
      <alignment horizontal="left"/>
    </xf>
    <xf numFmtId="0" fontId="25" fillId="0" borderId="0" xfId="0" applyFont="1" applyBorder="1" applyAlignment="1" applyProtection="1">
      <alignment vertical="center"/>
      <protection hidden="1"/>
    </xf>
    <xf numFmtId="0" fontId="25" fillId="0" borderId="0" xfId="0" applyFont="1" applyFill="1" applyBorder="1" applyAlignment="1" applyProtection="1">
      <alignment vertical="center"/>
      <protection hidden="1"/>
    </xf>
    <xf numFmtId="0" fontId="37" fillId="0" borderId="0" xfId="0" applyFont="1" applyFill="1" applyBorder="1" applyAlignment="1" applyProtection="1">
      <alignment vertical="center"/>
      <protection hidden="1"/>
    </xf>
    <xf numFmtId="0" fontId="39" fillId="0" borderId="0" xfId="0" applyFont="1" applyFill="1" applyAlignment="1">
      <alignment horizontal="center"/>
    </xf>
    <xf numFmtId="0" fontId="40" fillId="0" borderId="0" xfId="0" applyFont="1" applyFill="1" applyAlignment="1">
      <alignment horizontal="left" vertical="center"/>
    </xf>
    <xf numFmtId="0" fontId="41" fillId="0" borderId="0" xfId="0" applyFont="1" applyFill="1" applyBorder="1" applyAlignment="1">
      <alignment horizontal="center"/>
    </xf>
    <xf numFmtId="0" fontId="42" fillId="0" borderId="13" xfId="0" applyFont="1" applyBorder="1" applyAlignment="1">
      <alignment horizontal="left"/>
    </xf>
    <xf numFmtId="0" fontId="37" fillId="0" borderId="0" xfId="0" applyFont="1" applyFill="1" applyBorder="1" applyAlignment="1" applyProtection="1">
      <alignment horizontal="center" vertical="center"/>
      <protection hidden="1"/>
    </xf>
    <xf numFmtId="0" fontId="36" fillId="0" borderId="12" xfId="0" applyFont="1" applyBorder="1" applyAlignment="1">
      <alignment horizontal="center"/>
    </xf>
    <xf numFmtId="0" fontId="31" fillId="0" borderId="13" xfId="0" applyFont="1" applyBorder="1" applyAlignment="1" applyProtection="1">
      <alignment horizontal="left" vertical="center"/>
      <protection hidden="1"/>
    </xf>
    <xf numFmtId="0" fontId="24" fillId="0" borderId="9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8" fillId="0" borderId="6" xfId="0" applyFont="1" applyBorder="1" applyAlignment="1" applyProtection="1">
      <protection locked="0" hidden="1"/>
    </xf>
    <xf numFmtId="0" fontId="15" fillId="0" borderId="6" xfId="0" applyFont="1" applyBorder="1" applyAlignment="1" applyProtection="1">
      <protection locked="0"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3" fillId="0" borderId="0" xfId="0" applyFont="1" applyFill="1" applyBorder="1" applyAlignment="1" applyProtection="1">
      <alignment vertical="center"/>
      <protection hidden="1"/>
    </xf>
    <xf numFmtId="0" fontId="24" fillId="0" borderId="0" xfId="0" applyFont="1" applyBorder="1" applyAlignment="1"/>
    <xf numFmtId="0" fontId="45" fillId="0" borderId="0" xfId="0" applyFont="1" applyFill="1" applyAlignment="1">
      <alignment horizontal="left" vertical="center"/>
    </xf>
    <xf numFmtId="0" fontId="37" fillId="0" borderId="0" xfId="0" applyFont="1" applyAlignment="1" applyProtection="1">
      <alignment vertical="center"/>
    </xf>
    <xf numFmtId="0" fontId="37" fillId="0" borderId="0" xfId="0" applyFont="1" applyAlignment="1" applyProtection="1">
      <alignment vertical="center"/>
      <protection hidden="1"/>
    </xf>
    <xf numFmtId="0" fontId="24" fillId="0" borderId="5" xfId="0" applyFont="1" applyFill="1" applyBorder="1" applyAlignment="1">
      <alignment horizontal="center"/>
    </xf>
    <xf numFmtId="0" fontId="8" fillId="0" borderId="8" xfId="0" applyFont="1" applyBorder="1" applyProtection="1">
      <protection hidden="1"/>
    </xf>
    <xf numFmtId="0" fontId="46" fillId="0" borderId="11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 vertical="center"/>
    </xf>
    <xf numFmtId="0" fontId="47" fillId="0" borderId="6" xfId="0" applyFont="1" applyFill="1" applyBorder="1" applyAlignment="1">
      <alignment horizontal="center" vertical="center"/>
    </xf>
    <xf numFmtId="0" fontId="10" fillId="0" borderId="13" xfId="0" applyFont="1" applyFill="1" applyBorder="1" applyAlignment="1" applyProtection="1">
      <alignment vertical="center"/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0" fontId="38" fillId="0" borderId="0" xfId="0" applyFont="1" applyBorder="1" applyAlignment="1"/>
    <xf numFmtId="0" fontId="38" fillId="0" borderId="13" xfId="0" applyFont="1" applyBorder="1" applyAlignment="1"/>
    <xf numFmtId="0" fontId="48" fillId="0" borderId="0" xfId="0" applyFont="1" applyBorder="1" applyAlignment="1"/>
    <xf numFmtId="0" fontId="48" fillId="0" borderId="13" xfId="0" applyFont="1" applyBorder="1" applyAlignment="1"/>
    <xf numFmtId="0" fontId="42" fillId="0" borderId="0" xfId="0" applyFont="1" applyBorder="1" applyAlignment="1"/>
    <xf numFmtId="0" fontId="42" fillId="0" borderId="13" xfId="0" applyFont="1" applyBorder="1" applyAlignment="1"/>
    <xf numFmtId="0" fontId="8" fillId="0" borderId="9" xfId="0" applyFont="1" applyBorder="1" applyProtection="1">
      <protection hidden="1"/>
    </xf>
    <xf numFmtId="0" fontId="8" fillId="0" borderId="6" xfId="0" applyFont="1" applyBorder="1" applyProtection="1">
      <protection hidden="1"/>
    </xf>
    <xf numFmtId="0" fontId="8" fillId="0" borderId="10" xfId="0" applyFont="1" applyBorder="1" applyProtection="1">
      <protection hidden="1"/>
    </xf>
    <xf numFmtId="0" fontId="28" fillId="0" borderId="0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13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48" fillId="0" borderId="13" xfId="0" applyFont="1" applyBorder="1" applyAlignment="1">
      <alignment horizontal="left"/>
    </xf>
    <xf numFmtId="0" fontId="52" fillId="0" borderId="0" xfId="0" applyFont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0" fontId="57" fillId="0" borderId="0" xfId="0" applyFont="1" applyFill="1" applyBorder="1" applyAlignment="1" applyProtection="1">
      <alignment horizontal="center" vertical="center"/>
      <protection hidden="1"/>
    </xf>
    <xf numFmtId="0" fontId="57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/>
    </xf>
    <xf numFmtId="0" fontId="58" fillId="0" borderId="0" xfId="0" applyFont="1" applyFill="1" applyBorder="1" applyAlignment="1">
      <alignment horizontal="center"/>
    </xf>
    <xf numFmtId="0" fontId="56" fillId="0" borderId="12" xfId="0" applyFont="1" applyFill="1" applyBorder="1" applyAlignment="1">
      <alignment horizontal="center"/>
    </xf>
    <xf numFmtId="0" fontId="56" fillId="0" borderId="0" xfId="0" applyFont="1" applyFill="1" applyBorder="1" applyAlignment="1"/>
    <xf numFmtId="0" fontId="59" fillId="0" borderId="12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/>
    </xf>
    <xf numFmtId="0" fontId="60" fillId="0" borderId="12" xfId="0" applyFont="1" applyFill="1" applyBorder="1" applyAlignment="1">
      <alignment horizontal="center" vertical="center"/>
    </xf>
    <xf numFmtId="0" fontId="59" fillId="0" borderId="6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61" fillId="0" borderId="35" xfId="1" applyFont="1" applyFill="1" applyBorder="1"/>
    <xf numFmtId="0" fontId="0" fillId="0" borderId="0" xfId="0" applyBorder="1"/>
    <xf numFmtId="0" fontId="61" fillId="0" borderId="0" xfId="1" applyFont="1" applyFill="1" applyBorder="1"/>
    <xf numFmtId="0" fontId="0" fillId="0" borderId="36" xfId="0" applyBorder="1"/>
    <xf numFmtId="0" fontId="0" fillId="0" borderId="37" xfId="0" applyBorder="1"/>
    <xf numFmtId="0" fontId="0" fillId="0" borderId="35" xfId="0" applyBorder="1"/>
    <xf numFmtId="0" fontId="0" fillId="0" borderId="34" xfId="0" applyBorder="1"/>
    <xf numFmtId="0" fontId="0" fillId="0" borderId="24" xfId="0" applyBorder="1"/>
    <xf numFmtId="0" fontId="0" fillId="0" borderId="0" xfId="0" applyFont="1" applyBorder="1"/>
    <xf numFmtId="0" fontId="0" fillId="0" borderId="38" xfId="0" applyBorder="1"/>
    <xf numFmtId="164" fontId="0" fillId="0" borderId="0" xfId="0" applyNumberFormat="1" applyBorder="1"/>
    <xf numFmtId="0" fontId="61" fillId="0" borderId="37" xfId="1" applyFont="1" applyFill="1" applyBorder="1"/>
    <xf numFmtId="0" fontId="62" fillId="0" borderId="0" xfId="0" applyFont="1" applyProtection="1">
      <protection hidden="1"/>
    </xf>
    <xf numFmtId="0" fontId="66" fillId="0" borderId="0" xfId="0" applyFont="1" applyBorder="1" applyAlignment="1">
      <alignment horizontal="left"/>
    </xf>
    <xf numFmtId="0" fontId="68" fillId="0" borderId="0" xfId="0" applyFont="1" applyBorder="1" applyAlignment="1">
      <alignment horizontal="left"/>
    </xf>
    <xf numFmtId="0" fontId="67" fillId="0" borderId="12" xfId="0" applyFont="1" applyBorder="1" applyAlignment="1" applyProtection="1">
      <alignment horizontal="left" vertical="center"/>
      <protection hidden="1"/>
    </xf>
    <xf numFmtId="0" fontId="72" fillId="0" borderId="0" xfId="0" applyFont="1" applyBorder="1" applyAlignment="1"/>
    <xf numFmtId="0" fontId="66" fillId="0" borderId="0" xfId="0" applyFont="1" applyBorder="1" applyAlignment="1"/>
    <xf numFmtId="0" fontId="68" fillId="0" borderId="0" xfId="0" applyFont="1" applyBorder="1" applyAlignment="1"/>
    <xf numFmtId="0" fontId="76" fillId="5" borderId="20" xfId="0" applyFont="1" applyFill="1" applyBorder="1"/>
    <xf numFmtId="0" fontId="76" fillId="5" borderId="21" xfId="0" applyFont="1" applyFill="1" applyBorder="1"/>
    <xf numFmtId="0" fontId="76" fillId="5" borderId="45" xfId="0" applyFont="1" applyFill="1" applyBorder="1"/>
    <xf numFmtId="0" fontId="76" fillId="5" borderId="46" xfId="0" applyFont="1" applyFill="1" applyBorder="1"/>
    <xf numFmtId="0" fontId="76" fillId="5" borderId="47" xfId="0" applyFont="1" applyFill="1" applyBorder="1"/>
    <xf numFmtId="0" fontId="77" fillId="5" borderId="37" xfId="0" applyFont="1" applyFill="1" applyBorder="1" applyAlignment="1">
      <alignment wrapText="1"/>
    </xf>
    <xf numFmtId="0" fontId="76" fillId="5" borderId="48" xfId="0" applyFont="1" applyFill="1" applyBorder="1"/>
    <xf numFmtId="0" fontId="76" fillId="5" borderId="19" xfId="0" applyFont="1" applyFill="1" applyBorder="1"/>
    <xf numFmtId="0" fontId="78" fillId="0" borderId="49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79" fillId="0" borderId="51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1" xfId="0" applyBorder="1" applyAlignment="1">
      <alignment horizontal="center"/>
    </xf>
    <xf numFmtId="0" fontId="75" fillId="0" borderId="55" xfId="0" applyFont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78" fillId="0" borderId="57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6" borderId="61" xfId="0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6" borderId="65" xfId="0" applyFill="1" applyBorder="1" applyAlignment="1">
      <alignment horizontal="center"/>
    </xf>
    <xf numFmtId="0" fontId="0" fillId="6" borderId="66" xfId="0" applyFill="1" applyBorder="1" applyAlignment="1">
      <alignment horizontal="center"/>
    </xf>
    <xf numFmtId="0" fontId="0" fillId="6" borderId="67" xfId="0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8" xfId="0" applyBorder="1" applyAlignment="1">
      <alignment horizontal="right"/>
    </xf>
    <xf numFmtId="0" fontId="80" fillId="7" borderId="63" xfId="0" applyFont="1" applyFill="1" applyBorder="1" applyAlignment="1">
      <alignment horizontal="center" wrapText="1"/>
    </xf>
    <xf numFmtId="0" fontId="81" fillId="7" borderId="64" xfId="0" applyFont="1" applyFill="1" applyBorder="1" applyAlignment="1">
      <alignment horizontal="center" wrapText="1"/>
    </xf>
    <xf numFmtId="0" fontId="78" fillId="0" borderId="69" xfId="0" applyFont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0" xfId="0" applyBorder="1" applyAlignment="1">
      <alignment horizontal="right"/>
    </xf>
    <xf numFmtId="0" fontId="0" fillId="0" borderId="72" xfId="0" applyBorder="1" applyAlignment="1">
      <alignment horizontal="center"/>
    </xf>
    <xf numFmtId="0" fontId="80" fillId="7" borderId="73" xfId="0" applyFont="1" applyFill="1" applyBorder="1" applyAlignment="1">
      <alignment horizontal="center" wrapText="1"/>
    </xf>
    <xf numFmtId="0" fontId="81" fillId="7" borderId="74" xfId="0" applyFont="1" applyFill="1" applyBorder="1" applyAlignment="1">
      <alignment horizontal="center" wrapText="1"/>
    </xf>
    <xf numFmtId="0" fontId="0" fillId="0" borderId="0" xfId="0" applyBorder="1" applyAlignment="1">
      <alignment horizontal="right"/>
    </xf>
    <xf numFmtId="0" fontId="0" fillId="6" borderId="75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Font="1" applyBorder="1" applyAlignment="1">
      <alignment horizontal="center" wrapText="1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4" borderId="56" xfId="0" applyFont="1" applyFill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0" fillId="0" borderId="58" xfId="0" applyBorder="1" applyAlignment="1">
      <alignment horizontal="left"/>
    </xf>
    <xf numFmtId="0" fontId="0" fillId="0" borderId="68" xfId="0" applyBorder="1" applyAlignment="1">
      <alignment horizontal="center"/>
    </xf>
    <xf numFmtId="0" fontId="0" fillId="7" borderId="6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5" fillId="6" borderId="61" xfId="0" applyFont="1" applyFill="1" applyBorder="1" applyAlignment="1">
      <alignment horizontal="center"/>
    </xf>
    <xf numFmtId="0" fontId="75" fillId="0" borderId="58" xfId="0" applyFont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67" xfId="0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78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81" xfId="0" applyBorder="1" applyAlignment="1">
      <alignment horizontal="center" wrapText="1"/>
    </xf>
    <xf numFmtId="0" fontId="0" fillId="7" borderId="82" xfId="0" applyFill="1" applyBorder="1" applyAlignment="1">
      <alignment horizontal="center"/>
    </xf>
    <xf numFmtId="0" fontId="78" fillId="0" borderId="83" xfId="0" applyFont="1" applyBorder="1" applyAlignment="1">
      <alignment horizontal="center"/>
    </xf>
    <xf numFmtId="0" fontId="0" fillId="0" borderId="84" xfId="0" applyBorder="1" applyAlignment="1">
      <alignment horizontal="right"/>
    </xf>
    <xf numFmtId="0" fontId="0" fillId="6" borderId="47" xfId="0" applyFill="1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79" fillId="0" borderId="59" xfId="0" applyFont="1" applyBorder="1" applyAlignment="1">
      <alignment horizontal="center"/>
    </xf>
    <xf numFmtId="0" fontId="82" fillId="0" borderId="86" xfId="0" applyFont="1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5" xfId="0" applyBorder="1" applyAlignment="1">
      <alignment horizontal="center" wrapText="1"/>
    </xf>
    <xf numFmtId="0" fontId="0" fillId="0" borderId="89" xfId="0" applyBorder="1" applyAlignment="1">
      <alignment horizontal="center" wrapText="1"/>
    </xf>
    <xf numFmtId="0" fontId="0" fillId="0" borderId="89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2" borderId="79" xfId="0" applyFill="1" applyBorder="1" applyAlignment="1">
      <alignment horizontal="center"/>
    </xf>
    <xf numFmtId="0" fontId="0" fillId="2" borderId="80" xfId="0" applyFill="1" applyBorder="1" applyAlignment="1">
      <alignment horizontal="center"/>
    </xf>
    <xf numFmtId="0" fontId="0" fillId="2" borderId="84" xfId="0" applyFill="1" applyBorder="1" applyAlignment="1">
      <alignment horizontal="center"/>
    </xf>
    <xf numFmtId="0" fontId="0" fillId="2" borderId="75" xfId="0" applyFill="1" applyBorder="1" applyAlignment="1">
      <alignment horizontal="center"/>
    </xf>
    <xf numFmtId="0" fontId="0" fillId="2" borderId="91" xfId="0" applyFill="1" applyBorder="1" applyAlignment="1">
      <alignment horizontal="center"/>
    </xf>
    <xf numFmtId="0" fontId="78" fillId="0" borderId="18" xfId="0" applyFont="1" applyBorder="1" applyAlignment="1">
      <alignment horizontal="center"/>
    </xf>
    <xf numFmtId="0" fontId="0" fillId="0" borderId="92" xfId="0" applyBorder="1" applyAlignment="1">
      <alignment horizontal="center"/>
    </xf>
    <xf numFmtId="0" fontId="79" fillId="0" borderId="93" xfId="0" applyFont="1" applyBorder="1" applyAlignment="1">
      <alignment horizontal="center"/>
    </xf>
    <xf numFmtId="0" fontId="0" fillId="0" borderId="94" xfId="0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3" xfId="0" applyBorder="1" applyAlignment="1">
      <alignment horizontal="center"/>
    </xf>
    <xf numFmtId="0" fontId="78" fillId="0" borderId="20" xfId="0" applyFont="1" applyBorder="1" applyAlignment="1">
      <alignment horizontal="center"/>
    </xf>
    <xf numFmtId="0" fontId="83" fillId="0" borderId="59" xfId="0" applyFon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84" fillId="0" borderId="83" xfId="0" applyFont="1" applyBorder="1" applyAlignment="1">
      <alignment horizontal="center"/>
    </xf>
    <xf numFmtId="0" fontId="83" fillId="0" borderId="77" xfId="0" applyFont="1" applyBorder="1" applyAlignment="1">
      <alignment horizontal="center"/>
    </xf>
    <xf numFmtId="0" fontId="0" fillId="0" borderId="96" xfId="0" applyBorder="1" applyAlignment="1">
      <alignment horizontal="center"/>
    </xf>
    <xf numFmtId="0" fontId="0" fillId="6" borderId="97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84" fillId="0" borderId="57" xfId="0" applyFont="1" applyBorder="1" applyAlignment="1">
      <alignment horizontal="center"/>
    </xf>
    <xf numFmtId="0" fontId="0" fillId="6" borderId="98" xfId="0" applyFill="1" applyBorder="1" applyAlignment="1">
      <alignment horizontal="center"/>
    </xf>
    <xf numFmtId="0" fontId="0" fillId="0" borderId="64" xfId="0" applyFill="1" applyBorder="1" applyAlignment="1">
      <alignment horizontal="center"/>
    </xf>
    <xf numFmtId="0" fontId="84" fillId="0" borderId="86" xfId="0" applyFont="1" applyBorder="1" applyAlignment="1">
      <alignment horizontal="center"/>
    </xf>
    <xf numFmtId="0" fontId="83" fillId="0" borderId="88" xfId="0" applyFont="1" applyBorder="1" applyAlignment="1">
      <alignment horizontal="center"/>
    </xf>
    <xf numFmtId="0" fontId="0" fillId="0" borderId="99" xfId="0" applyFill="1" applyBorder="1" applyAlignment="1">
      <alignment horizontal="center"/>
    </xf>
    <xf numFmtId="0" fontId="84" fillId="0" borderId="49" xfId="0" applyFont="1" applyBorder="1" applyAlignment="1">
      <alignment horizontal="center"/>
    </xf>
    <xf numFmtId="0" fontId="83" fillId="0" borderId="51" xfId="0" applyFont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89" xfId="0" applyFill="1" applyBorder="1" applyAlignment="1">
      <alignment horizontal="center"/>
    </xf>
    <xf numFmtId="0" fontId="79" fillId="0" borderId="50" xfId="0" applyFont="1" applyBorder="1" applyAlignment="1">
      <alignment horizontal="center"/>
    </xf>
    <xf numFmtId="0" fontId="0" fillId="0" borderId="59" xfId="0" applyBorder="1" applyAlignment="1">
      <alignment horizontal="left"/>
    </xf>
    <xf numFmtId="0" fontId="0" fillId="0" borderId="74" xfId="0" applyBorder="1" applyAlignment="1">
      <alignment horizontal="center"/>
    </xf>
    <xf numFmtId="0" fontId="78" fillId="0" borderId="86" xfId="0" applyFont="1" applyBorder="1" applyAlignment="1">
      <alignment horizontal="center"/>
    </xf>
    <xf numFmtId="0" fontId="0" fillId="0" borderId="85" xfId="0" applyFont="1" applyBorder="1" applyAlignment="1">
      <alignment horizontal="center" wrapText="1"/>
    </xf>
    <xf numFmtId="0" fontId="0" fillId="0" borderId="99" xfId="0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63" xfId="0" applyFont="1" applyBorder="1" applyAlignment="1">
      <alignment horizontal="center" wrapText="1"/>
    </xf>
    <xf numFmtId="0" fontId="75" fillId="6" borderId="65" xfId="0" applyFont="1" applyFill="1" applyBorder="1" applyAlignment="1">
      <alignment horizontal="center"/>
    </xf>
    <xf numFmtId="0" fontId="75" fillId="0" borderId="70" xfId="0" applyFont="1" applyBorder="1" applyAlignment="1">
      <alignment horizontal="center"/>
    </xf>
    <xf numFmtId="0" fontId="75" fillId="0" borderId="73" xfId="0" applyFont="1" applyBorder="1" applyAlignment="1">
      <alignment horizontal="center" wrapText="1"/>
    </xf>
    <xf numFmtId="0" fontId="0" fillId="0" borderId="66" xfId="0" applyBorder="1" applyAlignment="1">
      <alignment horizontal="center"/>
    </xf>
    <xf numFmtId="0" fontId="0" fillId="0" borderId="85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3" xfId="0" applyBorder="1" applyAlignment="1">
      <alignment horizontal="center" wrapText="1"/>
    </xf>
    <xf numFmtId="0" fontId="0" fillId="0" borderId="65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85" fillId="0" borderId="18" xfId="0" applyFont="1" applyBorder="1" applyAlignment="1">
      <alignment horizontal="center"/>
    </xf>
    <xf numFmtId="0" fontId="79" fillId="0" borderId="76" xfId="0" applyFont="1" applyBorder="1" applyAlignment="1">
      <alignment horizontal="center"/>
    </xf>
    <xf numFmtId="0" fontId="0" fillId="0" borderId="78" xfId="0" applyBorder="1" applyAlignment="1">
      <alignment horizontal="center"/>
    </xf>
    <xf numFmtId="0" fontId="0" fillId="6" borderId="10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1" xfId="0" applyBorder="1" applyAlignment="1">
      <alignment horizontal="center"/>
    </xf>
    <xf numFmtId="0" fontId="0" fillId="0" borderId="91" xfId="0" applyBorder="1" applyAlignment="1">
      <alignment horizontal="center"/>
    </xf>
    <xf numFmtId="0" fontId="80" fillId="0" borderId="89" xfId="0" applyFont="1" applyBorder="1" applyAlignment="1">
      <alignment horizontal="center"/>
    </xf>
    <xf numFmtId="0" fontId="80" fillId="6" borderId="47" xfId="0" applyFont="1" applyFill="1" applyBorder="1" applyAlignment="1">
      <alignment horizontal="center"/>
    </xf>
    <xf numFmtId="0" fontId="0" fillId="0" borderId="102" xfId="0" applyBorder="1" applyAlignment="1">
      <alignment horizontal="center"/>
    </xf>
    <xf numFmtId="0" fontId="80" fillId="0" borderId="85" xfId="0" applyFont="1" applyBorder="1" applyAlignment="1">
      <alignment horizontal="center"/>
    </xf>
    <xf numFmtId="0" fontId="80" fillId="6" borderId="53" xfId="0" applyFont="1" applyFill="1" applyBorder="1" applyAlignment="1">
      <alignment horizontal="center"/>
    </xf>
    <xf numFmtId="0" fontId="79" fillId="0" borderId="58" xfId="0" applyFont="1" applyBorder="1" applyAlignment="1">
      <alignment horizontal="center"/>
    </xf>
    <xf numFmtId="0" fontId="80" fillId="6" borderId="61" xfId="0" applyFont="1" applyFill="1" applyBorder="1" applyAlignment="1">
      <alignment horizontal="center"/>
    </xf>
    <xf numFmtId="0" fontId="79" fillId="0" borderId="87" xfId="0" applyFont="1" applyBorder="1" applyAlignment="1">
      <alignment horizontal="center"/>
    </xf>
    <xf numFmtId="0" fontId="75" fillId="6" borderId="67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82" xfId="0" applyBorder="1" applyAlignment="1">
      <alignment horizontal="center"/>
    </xf>
    <xf numFmtId="0" fontId="85" fillId="0" borderId="49" xfId="0" applyFont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8" borderId="79" xfId="0" applyFill="1" applyBorder="1" applyAlignment="1">
      <alignment horizontal="center"/>
    </xf>
    <xf numFmtId="0" fontId="0" fillId="8" borderId="78" xfId="0" applyFill="1" applyBorder="1" applyAlignment="1">
      <alignment horizontal="center"/>
    </xf>
    <xf numFmtId="0" fontId="0" fillId="8" borderId="76" xfId="0" applyFill="1" applyBorder="1" applyAlignment="1">
      <alignment horizontal="center"/>
    </xf>
    <xf numFmtId="0" fontId="0" fillId="8" borderId="77" xfId="0" applyFill="1" applyBorder="1" applyAlignment="1">
      <alignment horizontal="center"/>
    </xf>
    <xf numFmtId="0" fontId="0" fillId="8" borderId="80" xfId="0" applyFill="1" applyBorder="1" applyAlignment="1">
      <alignment horizontal="center"/>
    </xf>
    <xf numFmtId="0" fontId="0" fillId="8" borderId="96" xfId="0" applyFill="1" applyBorder="1" applyAlignment="1">
      <alignment horizontal="center"/>
    </xf>
    <xf numFmtId="0" fontId="0" fillId="8" borderId="82" xfId="0" applyFill="1" applyBorder="1" applyAlignment="1">
      <alignment horizontal="center"/>
    </xf>
    <xf numFmtId="0" fontId="84" fillId="9" borderId="49" xfId="0" applyFont="1" applyFill="1" applyBorder="1" applyAlignment="1">
      <alignment horizontal="center"/>
    </xf>
    <xf numFmtId="0" fontId="0" fillId="9" borderId="51" xfId="0" applyFill="1" applyBorder="1" applyAlignment="1">
      <alignment horizontal="center"/>
    </xf>
    <xf numFmtId="0" fontId="83" fillId="9" borderId="50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0" fillId="9" borderId="50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10" borderId="56" xfId="0" applyFill="1" applyBorder="1" applyAlignment="1">
      <alignment horizontal="center"/>
    </xf>
    <xf numFmtId="0" fontId="84" fillId="9" borderId="86" xfId="0" applyFont="1" applyFill="1" applyBorder="1" applyAlignment="1">
      <alignment horizontal="center"/>
    </xf>
    <xf numFmtId="0" fontId="0" fillId="9" borderId="88" xfId="0" applyFill="1" applyBorder="1" applyAlignment="1">
      <alignment horizontal="center"/>
    </xf>
    <xf numFmtId="0" fontId="83" fillId="9" borderId="87" xfId="0" applyFont="1" applyFill="1" applyBorder="1" applyAlignment="1">
      <alignment horizontal="center"/>
    </xf>
    <xf numFmtId="0" fontId="0" fillId="9" borderId="89" xfId="0" applyFill="1" applyBorder="1" applyAlignment="1">
      <alignment horizontal="center"/>
    </xf>
    <xf numFmtId="0" fontId="0" fillId="9" borderId="87" xfId="0" applyFill="1" applyBorder="1" applyAlignment="1">
      <alignment horizontal="center"/>
    </xf>
    <xf numFmtId="0" fontId="0" fillId="9" borderId="85" xfId="0" applyFill="1" applyBorder="1" applyAlignment="1">
      <alignment horizontal="center"/>
    </xf>
    <xf numFmtId="0" fontId="0" fillId="10" borderId="99" xfId="0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84" fillId="0" borderId="20" xfId="0" applyFont="1" applyBorder="1" applyAlignment="1">
      <alignment horizontal="center"/>
    </xf>
    <xf numFmtId="0" fontId="83" fillId="0" borderId="79" xfId="0" applyFont="1" applyBorder="1" applyAlignment="1">
      <alignment horizontal="center"/>
    </xf>
    <xf numFmtId="20" fontId="0" fillId="9" borderId="88" xfId="0" applyNumberFormat="1" applyFill="1" applyBorder="1" applyAlignment="1">
      <alignment horizontal="center"/>
    </xf>
    <xf numFmtId="0" fontId="84" fillId="0" borderId="104" xfId="0" applyFont="1" applyBorder="1" applyAlignment="1">
      <alignment horizontal="center"/>
    </xf>
    <xf numFmtId="0" fontId="0" fillId="0" borderId="105" xfId="0" applyBorder="1" applyAlignment="1">
      <alignment horizontal="center"/>
    </xf>
    <xf numFmtId="0" fontId="83" fillId="0" borderId="106" xfId="0" applyFont="1" applyBorder="1" applyAlignment="1">
      <alignment horizontal="center"/>
    </xf>
    <xf numFmtId="0" fontId="0" fillId="6" borderId="107" xfId="0" applyFill="1" applyBorder="1" applyAlignment="1">
      <alignment horizontal="center"/>
    </xf>
    <xf numFmtId="0" fontId="0" fillId="0" borderId="108" xfId="0" applyBorder="1" applyAlignment="1">
      <alignment horizontal="center"/>
    </xf>
    <xf numFmtId="0" fontId="0" fillId="10" borderId="109" xfId="0" applyFill="1" applyBorder="1" applyAlignment="1">
      <alignment horizontal="center"/>
    </xf>
    <xf numFmtId="0" fontId="84" fillId="0" borderId="18" xfId="0" applyFont="1" applyBorder="1" applyAlignment="1">
      <alignment horizontal="center"/>
    </xf>
    <xf numFmtId="0" fontId="83" fillId="0" borderId="92" xfId="0" applyFon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84" fillId="9" borderId="18" xfId="0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84" fillId="9" borderId="23" xfId="0" applyFont="1" applyFill="1" applyBorder="1" applyAlignment="1">
      <alignment horizontal="center"/>
    </xf>
    <xf numFmtId="0" fontId="84" fillId="0" borderId="23" xfId="0" applyFont="1" applyBorder="1" applyAlignment="1">
      <alignment horizontal="center"/>
    </xf>
    <xf numFmtId="0" fontId="0" fillId="0" borderId="110" xfId="0" applyBorder="1" applyAlignment="1">
      <alignment horizontal="center"/>
    </xf>
    <xf numFmtId="0" fontId="83" fillId="0" borderId="111" xfId="0" applyFont="1" applyBorder="1" applyAlignment="1">
      <alignment horizontal="center"/>
    </xf>
    <xf numFmtId="0" fontId="0" fillId="0" borderId="112" xfId="0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0" borderId="109" xfId="0" applyFill="1" applyBorder="1" applyAlignment="1">
      <alignment horizontal="center"/>
    </xf>
    <xf numFmtId="0" fontId="82" fillId="0" borderId="69" xfId="0" applyFont="1" applyBorder="1" applyAlignment="1">
      <alignment horizontal="center"/>
    </xf>
    <xf numFmtId="0" fontId="0" fillId="0" borderId="68" xfId="0" applyBorder="1" applyAlignment="1">
      <alignment horizontal="center" wrapText="1"/>
    </xf>
    <xf numFmtId="0" fontId="85" fillId="7" borderId="49" xfId="0" applyFont="1" applyFill="1" applyBorder="1" applyAlignment="1">
      <alignment horizontal="center"/>
    </xf>
    <xf numFmtId="0" fontId="0" fillId="0" borderId="113" xfId="0" applyBorder="1" applyAlignment="1">
      <alignment horizontal="center"/>
    </xf>
    <xf numFmtId="0" fontId="78" fillId="7" borderId="57" xfId="0" applyFont="1" applyFill="1" applyBorder="1" applyAlignment="1">
      <alignment horizontal="center"/>
    </xf>
    <xf numFmtId="0" fontId="78" fillId="7" borderId="23" xfId="0" applyFon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4" borderId="82" xfId="0" applyFill="1" applyBorder="1" applyAlignment="1">
      <alignment horizontal="center"/>
    </xf>
    <xf numFmtId="0" fontId="84" fillId="0" borderId="18" xfId="0" applyFont="1" applyFill="1" applyBorder="1" applyAlignment="1">
      <alignment horizontal="center"/>
    </xf>
    <xf numFmtId="0" fontId="0" fillId="0" borderId="93" xfId="0" applyFill="1" applyBorder="1" applyAlignment="1">
      <alignment horizontal="center"/>
    </xf>
    <xf numFmtId="0" fontId="83" fillId="0" borderId="92" xfId="0" applyFont="1" applyFill="1" applyBorder="1" applyAlignment="1">
      <alignment horizontal="center"/>
    </xf>
    <xf numFmtId="0" fontId="0" fillId="0" borderId="113" xfId="0" applyFill="1" applyBorder="1" applyAlignment="1">
      <alignment horizontal="center"/>
    </xf>
    <xf numFmtId="0" fontId="0" fillId="0" borderId="92" xfId="0" applyFill="1" applyBorder="1" applyAlignment="1">
      <alignment horizontal="center"/>
    </xf>
    <xf numFmtId="0" fontId="0" fillId="0" borderId="94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86" fillId="9" borderId="49" xfId="0" applyFont="1" applyFill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0" fillId="10" borderId="99" xfId="0" applyFont="1" applyFill="1" applyBorder="1" applyAlignment="1">
      <alignment horizontal="center"/>
    </xf>
    <xf numFmtId="0" fontId="84" fillId="0" borderId="23" xfId="0" applyFont="1" applyFill="1" applyBorder="1" applyAlignment="1">
      <alignment horizontal="center"/>
    </xf>
    <xf numFmtId="0" fontId="0" fillId="0" borderId="110" xfId="0" applyFill="1" applyBorder="1" applyAlignment="1">
      <alignment horizontal="center"/>
    </xf>
    <xf numFmtId="0" fontId="83" fillId="0" borderId="111" xfId="0" applyFont="1" applyFill="1" applyBorder="1" applyAlignment="1">
      <alignment horizontal="center"/>
    </xf>
    <xf numFmtId="0" fontId="0" fillId="0" borderId="114" xfId="0" applyFill="1" applyBorder="1" applyAlignment="1">
      <alignment horizontal="center"/>
    </xf>
    <xf numFmtId="0" fontId="0" fillId="0" borderId="111" xfId="0" applyFill="1" applyBorder="1" applyAlignment="1">
      <alignment horizontal="center"/>
    </xf>
    <xf numFmtId="0" fontId="0" fillId="0" borderId="112" xfId="0" applyFill="1" applyBorder="1" applyAlignment="1">
      <alignment horizontal="center"/>
    </xf>
    <xf numFmtId="0" fontId="84" fillId="0" borderId="20" xfId="0" applyFont="1" applyFill="1" applyBorder="1" applyAlignment="1">
      <alignment horizontal="center"/>
    </xf>
    <xf numFmtId="0" fontId="83" fillId="0" borderId="79" xfId="0" applyFont="1" applyFill="1" applyBorder="1" applyAlignment="1">
      <alignment horizontal="center"/>
    </xf>
    <xf numFmtId="0" fontId="0" fillId="0" borderId="80" xfId="0" applyFill="1" applyBorder="1" applyAlignment="1">
      <alignment horizontal="center"/>
    </xf>
    <xf numFmtId="0" fontId="0" fillId="0" borderId="91" xfId="0" applyFill="1" applyBorder="1" applyAlignment="1">
      <alignment horizontal="center"/>
    </xf>
    <xf numFmtId="0" fontId="84" fillId="0" borderId="104" xfId="0" applyFont="1" applyFill="1" applyBorder="1" applyAlignment="1">
      <alignment horizontal="center"/>
    </xf>
    <xf numFmtId="0" fontId="0" fillId="0" borderId="105" xfId="0" applyFill="1" applyBorder="1" applyAlignment="1">
      <alignment horizontal="center"/>
    </xf>
    <xf numFmtId="0" fontId="83" fillId="0" borderId="106" xfId="0" applyFont="1" applyFill="1" applyBorder="1" applyAlignment="1">
      <alignment horizontal="center"/>
    </xf>
    <xf numFmtId="0" fontId="0" fillId="0" borderId="115" xfId="0" applyFill="1" applyBorder="1" applyAlignment="1">
      <alignment horizontal="center"/>
    </xf>
    <xf numFmtId="0" fontId="0" fillId="0" borderId="106" xfId="0" applyFill="1" applyBorder="1" applyAlignment="1">
      <alignment horizontal="center"/>
    </xf>
    <xf numFmtId="0" fontId="0" fillId="0" borderId="108" xfId="0" applyFill="1" applyBorder="1" applyAlignment="1">
      <alignment horizontal="center"/>
    </xf>
    <xf numFmtId="20" fontId="0" fillId="0" borderId="110" xfId="0" applyNumberFormat="1" applyFill="1" applyBorder="1" applyAlignment="1">
      <alignment horizontal="center"/>
    </xf>
    <xf numFmtId="0" fontId="87" fillId="0" borderId="86" xfId="0" applyFont="1" applyFill="1" applyBorder="1" applyAlignment="1">
      <alignment horizontal="center"/>
    </xf>
    <xf numFmtId="0" fontId="0" fillId="0" borderId="88" xfId="0" applyFill="1" applyBorder="1" applyAlignment="1">
      <alignment horizontal="center"/>
    </xf>
    <xf numFmtId="0" fontId="83" fillId="0" borderId="87" xfId="0" applyFont="1" applyFill="1" applyBorder="1" applyAlignment="1">
      <alignment horizontal="center"/>
    </xf>
    <xf numFmtId="0" fontId="0" fillId="0" borderId="87" xfId="0" applyFill="1" applyBorder="1" applyAlignment="1">
      <alignment horizontal="center"/>
    </xf>
    <xf numFmtId="0" fontId="0" fillId="0" borderId="85" xfId="0" applyFill="1" applyBorder="1" applyAlignment="1">
      <alignment horizontal="center"/>
    </xf>
    <xf numFmtId="0" fontId="87" fillId="0" borderId="104" xfId="0" applyFont="1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79" fillId="0" borderId="77" xfId="0" applyFont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16" xfId="0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66" xfId="0" applyFill="1" applyBorder="1" applyAlignment="1">
      <alignment horizontal="center"/>
    </xf>
    <xf numFmtId="0" fontId="80" fillId="0" borderId="92" xfId="0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 wrapText="1"/>
    </xf>
    <xf numFmtId="0" fontId="0" fillId="0" borderId="49" xfId="0" applyBorder="1" applyAlignment="1">
      <alignment horizontal="center"/>
    </xf>
    <xf numFmtId="0" fontId="0" fillId="7" borderId="53" xfId="0" applyFill="1" applyBorder="1" applyAlignment="1">
      <alignment horizontal="center"/>
    </xf>
    <xf numFmtId="0" fontId="75" fillId="0" borderId="92" xfId="0" applyFont="1" applyBorder="1" applyAlignment="1">
      <alignment horizontal="left"/>
    </xf>
    <xf numFmtId="0" fontId="0" fillId="0" borderId="83" xfId="0" applyBorder="1" applyAlignment="1">
      <alignment horizontal="center"/>
    </xf>
    <xf numFmtId="0" fontId="0" fillId="6" borderId="57" xfId="0" applyFill="1" applyBorder="1" applyAlignment="1">
      <alignment horizontal="center"/>
    </xf>
    <xf numFmtId="0" fontId="75" fillId="0" borderId="52" xfId="0" applyFont="1" applyBorder="1" applyAlignment="1">
      <alignment horizontal="center"/>
    </xf>
    <xf numFmtId="0" fontId="78" fillId="0" borderId="23" xfId="0" applyFont="1" applyBorder="1" applyAlignment="1">
      <alignment horizontal="center"/>
    </xf>
    <xf numFmtId="0" fontId="79" fillId="0" borderId="88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8" borderId="84" xfId="0" applyFill="1" applyBorder="1" applyAlignment="1">
      <alignment horizontal="center"/>
    </xf>
    <xf numFmtId="0" fontId="84" fillId="0" borderId="49" xfId="0" applyFont="1" applyFill="1" applyBorder="1" applyAlignment="1">
      <alignment horizontal="center"/>
    </xf>
    <xf numFmtId="0" fontId="83" fillId="0" borderId="105" xfId="0" applyFont="1" applyFill="1" applyBorder="1" applyAlignment="1">
      <alignment horizontal="center"/>
    </xf>
    <xf numFmtId="0" fontId="0" fillId="0" borderId="104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3" fillId="0" borderId="80" xfId="0" applyFont="1" applyFill="1" applyBorder="1" applyAlignment="1">
      <alignment horizontal="center"/>
    </xf>
    <xf numFmtId="0" fontId="0" fillId="0" borderId="79" xfId="0" applyFill="1" applyBorder="1" applyAlignment="1">
      <alignment horizontal="center"/>
    </xf>
    <xf numFmtId="0" fontId="0" fillId="9" borderId="54" xfId="0" applyFill="1" applyBorder="1" applyAlignment="1">
      <alignment horizontal="center"/>
    </xf>
    <xf numFmtId="0" fontId="83" fillId="9" borderId="51" xfId="0" applyFont="1" applyFill="1" applyBorder="1" applyAlignment="1">
      <alignment horizontal="center"/>
    </xf>
    <xf numFmtId="0" fontId="0" fillId="9" borderId="90" xfId="0" applyFill="1" applyBorder="1" applyAlignment="1">
      <alignment horizontal="center"/>
    </xf>
    <xf numFmtId="0" fontId="83" fillId="9" borderId="88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83" fillId="0" borderId="93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84" fillId="9" borderId="116" xfId="0" applyFont="1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87" fillId="9" borderId="117" xfId="0" applyFont="1" applyFill="1" applyBorder="1" applyAlignment="1">
      <alignment horizontal="center"/>
    </xf>
    <xf numFmtId="0" fontId="0" fillId="6" borderId="86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83" fillId="0" borderId="110" xfId="0" applyFont="1" applyFill="1" applyBorder="1" applyAlignment="1">
      <alignment horizontal="center"/>
    </xf>
    <xf numFmtId="0" fontId="0" fillId="0" borderId="0" xfId="0" applyFont="1" applyFill="1" applyBorder="1"/>
    <xf numFmtId="0" fontId="36" fillId="3" borderId="3" xfId="0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vertical="center"/>
    </xf>
    <xf numFmtId="0" fontId="18" fillId="2" borderId="5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31" fillId="3" borderId="3" xfId="0" applyFont="1" applyFill="1" applyBorder="1" applyAlignment="1">
      <alignment horizontal="center"/>
    </xf>
    <xf numFmtId="0" fontId="31" fillId="3" borderId="5" xfId="0" applyFont="1" applyFill="1" applyBorder="1" applyAlignment="1">
      <alignment horizontal="center"/>
    </xf>
    <xf numFmtId="0" fontId="31" fillId="3" borderId="2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/>
    </xf>
    <xf numFmtId="0" fontId="50" fillId="2" borderId="5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54" fillId="3" borderId="3" xfId="0" applyFont="1" applyFill="1" applyBorder="1" applyAlignment="1">
      <alignment horizontal="center" vertical="center"/>
    </xf>
    <xf numFmtId="0" fontId="54" fillId="3" borderId="5" xfId="0" applyFont="1" applyFill="1" applyBorder="1" applyAlignment="1">
      <alignment horizontal="center" vertical="center"/>
    </xf>
    <xf numFmtId="0" fontId="54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/>
    </xf>
    <xf numFmtId="0" fontId="49" fillId="2" borderId="5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vertical="center"/>
    </xf>
    <xf numFmtId="0" fontId="49" fillId="2" borderId="5" xfId="0" applyFont="1" applyFill="1" applyBorder="1" applyAlignment="1">
      <alignment vertical="center"/>
    </xf>
    <xf numFmtId="0" fontId="49" fillId="2" borderId="2" xfId="0" applyFont="1" applyFill="1" applyBorder="1" applyAlignment="1">
      <alignment vertical="center"/>
    </xf>
    <xf numFmtId="0" fontId="65" fillId="3" borderId="28" xfId="0" applyFont="1" applyFill="1" applyBorder="1" applyAlignment="1">
      <alignment horizontal="left" vertical="center" wrapText="1"/>
    </xf>
    <xf numFmtId="0" fontId="65" fillId="3" borderId="29" xfId="0" applyFont="1" applyFill="1" applyBorder="1" applyAlignment="1">
      <alignment horizontal="left" vertical="center" wrapText="1"/>
    </xf>
    <xf numFmtId="0" fontId="65" fillId="3" borderId="30" xfId="0" applyFont="1" applyFill="1" applyBorder="1" applyAlignment="1">
      <alignment horizontal="left" vertical="center" wrapText="1"/>
    </xf>
    <xf numFmtId="0" fontId="8" fillId="3" borderId="28" xfId="0" applyFont="1" applyFill="1" applyBorder="1" applyAlignment="1">
      <alignment horizontal="left" vertical="center" wrapText="1"/>
    </xf>
    <xf numFmtId="0" fontId="8" fillId="3" borderId="29" xfId="0" applyFont="1" applyFill="1" applyBorder="1" applyAlignment="1">
      <alignment horizontal="left" vertical="center" wrapText="1"/>
    </xf>
    <xf numFmtId="0" fontId="8" fillId="3" borderId="30" xfId="0" applyFont="1" applyFill="1" applyBorder="1" applyAlignment="1">
      <alignment horizontal="left" vertical="center" wrapText="1"/>
    </xf>
    <xf numFmtId="0" fontId="67" fillId="3" borderId="25" xfId="0" applyFont="1" applyFill="1" applyBorder="1" applyAlignment="1">
      <alignment horizontal="left" vertical="center" wrapText="1"/>
    </xf>
    <xf numFmtId="0" fontId="67" fillId="3" borderId="26" xfId="0" applyFont="1" applyFill="1" applyBorder="1" applyAlignment="1">
      <alignment horizontal="left" vertical="center" wrapText="1"/>
    </xf>
    <xf numFmtId="0" fontId="67" fillId="3" borderId="27" xfId="0" applyFont="1" applyFill="1" applyBorder="1" applyAlignment="1">
      <alignment horizontal="left" vertical="center" wrapText="1"/>
    </xf>
    <xf numFmtId="0" fontId="37" fillId="3" borderId="28" xfId="0" applyFont="1" applyFill="1" applyBorder="1" applyAlignment="1">
      <alignment horizontal="left" vertical="center" wrapText="1"/>
    </xf>
    <xf numFmtId="0" fontId="37" fillId="3" borderId="29" xfId="0" applyFont="1" applyFill="1" applyBorder="1" applyAlignment="1">
      <alignment horizontal="left" vertical="center" wrapText="1"/>
    </xf>
    <xf numFmtId="0" fontId="37" fillId="3" borderId="30" xfId="0" applyFont="1" applyFill="1" applyBorder="1" applyAlignment="1">
      <alignment horizontal="left" vertical="center" wrapText="1"/>
    </xf>
    <xf numFmtId="0" fontId="37" fillId="3" borderId="31" xfId="0" applyFont="1" applyFill="1" applyBorder="1" applyAlignment="1">
      <alignment horizontal="left" vertical="center" wrapText="1"/>
    </xf>
    <xf numFmtId="0" fontId="37" fillId="3" borderId="32" xfId="0" applyFont="1" applyFill="1" applyBorder="1" applyAlignment="1">
      <alignment horizontal="left" vertical="center" wrapText="1"/>
    </xf>
    <xf numFmtId="0" fontId="37" fillId="3" borderId="33" xfId="0" applyFont="1" applyFill="1" applyBorder="1" applyAlignment="1">
      <alignment horizontal="left" vertical="center" wrapText="1"/>
    </xf>
    <xf numFmtId="0" fontId="65" fillId="3" borderId="9" xfId="0" applyFont="1" applyFill="1" applyBorder="1" applyAlignment="1">
      <alignment horizontal="left" vertical="center" wrapText="1"/>
    </xf>
    <xf numFmtId="0" fontId="65" fillId="3" borderId="6" xfId="0" applyFont="1" applyFill="1" applyBorder="1" applyAlignment="1">
      <alignment horizontal="left" vertical="center" wrapText="1"/>
    </xf>
    <xf numFmtId="0" fontId="65" fillId="3" borderId="10" xfId="0" applyFont="1" applyFill="1" applyBorder="1" applyAlignment="1">
      <alignment horizontal="left" vertical="center" wrapText="1"/>
    </xf>
    <xf numFmtId="0" fontId="8" fillId="3" borderId="25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27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left" vertical="center" wrapText="1"/>
    </xf>
    <xf numFmtId="0" fontId="8" fillId="3" borderId="32" xfId="0" applyFont="1" applyFill="1" applyBorder="1" applyAlignment="1">
      <alignment horizontal="left" vertical="center" wrapText="1"/>
    </xf>
    <xf numFmtId="0" fontId="8" fillId="3" borderId="33" xfId="0" applyFont="1" applyFill="1" applyBorder="1" applyAlignment="1">
      <alignment horizontal="left" vertical="center" wrapText="1"/>
    </xf>
    <xf numFmtId="0" fontId="11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63" fillId="3" borderId="3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2" xfId="0" applyFont="1" applyFill="1" applyBorder="1" applyAlignment="1">
      <alignment horizontal="center" vertical="center"/>
    </xf>
    <xf numFmtId="0" fontId="20" fillId="3" borderId="15" xfId="0" quotePrefix="1" applyFont="1" applyFill="1" applyBorder="1" applyAlignment="1" applyProtection="1">
      <alignment horizontal="center" vertical="center"/>
      <protection locked="0" hidden="1"/>
    </xf>
    <xf numFmtId="0" fontId="20" fillId="3" borderId="3" xfId="0" quotePrefix="1" applyFont="1" applyFill="1" applyBorder="1" applyAlignment="1" applyProtection="1">
      <alignment horizontal="center" vertical="center"/>
      <protection locked="0" hidden="1"/>
    </xf>
    <xf numFmtId="0" fontId="16" fillId="2" borderId="15" xfId="0" applyFont="1" applyFill="1" applyBorder="1" applyAlignment="1" applyProtection="1">
      <alignment horizontal="left" vertical="center"/>
      <protection hidden="1"/>
    </xf>
    <xf numFmtId="0" fontId="12" fillId="4" borderId="16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 hidden="1"/>
    </xf>
    <xf numFmtId="0" fontId="51" fillId="2" borderId="15" xfId="0" applyFont="1" applyFill="1" applyBorder="1" applyAlignment="1" applyProtection="1">
      <alignment horizontal="center" vertical="center"/>
      <protection hidden="1"/>
    </xf>
    <xf numFmtId="0" fontId="51" fillId="2" borderId="3" xfId="0" applyFont="1" applyFill="1" applyBorder="1" applyAlignment="1" applyProtection="1">
      <alignment horizontal="center" vertical="center"/>
      <protection hidden="1"/>
    </xf>
    <xf numFmtId="0" fontId="16" fillId="2" borderId="15" xfId="0" applyFont="1" applyFill="1" applyBorder="1" applyAlignment="1" applyProtection="1">
      <alignment horizontal="center" vertical="center"/>
      <protection hidden="1"/>
    </xf>
    <xf numFmtId="0" fontId="51" fillId="2" borderId="5" xfId="0" applyFont="1" applyFill="1" applyBorder="1" applyAlignment="1" applyProtection="1">
      <alignment horizontal="center" vertical="center"/>
      <protection hidden="1"/>
    </xf>
    <xf numFmtId="0" fontId="51" fillId="2" borderId="2" xfId="0" applyFont="1" applyFill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/>
      <protection locked="0" hidden="1"/>
    </xf>
    <xf numFmtId="0" fontId="2" fillId="3" borderId="15" xfId="1" applyFill="1" applyBorder="1" applyAlignment="1" applyProtection="1">
      <alignment horizontal="center" vertical="center"/>
      <protection locked="0" hidden="1"/>
    </xf>
    <xf numFmtId="0" fontId="23" fillId="3" borderId="15" xfId="0" applyFont="1" applyFill="1" applyBorder="1" applyAlignment="1" applyProtection="1">
      <alignment horizontal="center" vertical="center"/>
      <protection locked="0" hidden="1"/>
    </xf>
    <xf numFmtId="0" fontId="23" fillId="3" borderId="3" xfId="0" applyFont="1" applyFill="1" applyBorder="1" applyAlignment="1" applyProtection="1">
      <alignment horizontal="center" vertical="center"/>
      <protection locked="0" hidden="1"/>
    </xf>
    <xf numFmtId="0" fontId="51" fillId="2" borderId="14" xfId="0" applyFont="1" applyFill="1" applyBorder="1" applyAlignment="1">
      <alignment horizontal="left" vertical="center"/>
    </xf>
    <xf numFmtId="0" fontId="51" fillId="2" borderId="12" xfId="0" applyFont="1" applyFill="1" applyBorder="1" applyAlignment="1">
      <alignment horizontal="left" vertical="center"/>
    </xf>
    <xf numFmtId="0" fontId="51" fillId="2" borderId="1" xfId="0" applyFont="1" applyFill="1" applyBorder="1" applyAlignment="1">
      <alignment horizontal="left" vertical="center"/>
    </xf>
    <xf numFmtId="0" fontId="22" fillId="2" borderId="7" xfId="0" applyFont="1" applyFill="1" applyBorder="1" applyAlignment="1" applyProtection="1">
      <alignment horizontal="center" vertical="center"/>
      <protection locked="0"/>
    </xf>
    <xf numFmtId="0" fontId="22" fillId="2" borderId="4" xfId="0" applyFont="1" applyFill="1" applyBorder="1" applyAlignment="1" applyProtection="1">
      <alignment horizontal="center" vertical="center"/>
      <protection locked="0"/>
    </xf>
    <xf numFmtId="0" fontId="22" fillId="2" borderId="8" xfId="0" applyFont="1" applyFill="1" applyBorder="1" applyAlignment="1" applyProtection="1">
      <alignment horizontal="center" vertical="center"/>
      <protection locked="0"/>
    </xf>
    <xf numFmtId="0" fontId="22" fillId="2" borderId="11" xfId="0" applyFont="1" applyFill="1" applyBorder="1" applyAlignment="1" applyProtection="1">
      <alignment horizontal="center" vertical="center"/>
      <protection locked="0"/>
    </xf>
    <xf numFmtId="0" fontId="22" fillId="2" borderId="0" xfId="0" applyFont="1" applyFill="1" applyBorder="1" applyAlignment="1" applyProtection="1">
      <alignment horizontal="center" vertical="center"/>
      <protection locked="0"/>
    </xf>
    <xf numFmtId="0" fontId="22" fillId="2" borderId="13" xfId="0" applyFont="1" applyFill="1" applyBorder="1" applyAlignment="1" applyProtection="1">
      <alignment horizontal="center" vertical="center"/>
      <protection locked="0"/>
    </xf>
    <xf numFmtId="0" fontId="22" fillId="2" borderId="9" xfId="0" applyFont="1" applyFill="1" applyBorder="1" applyAlignment="1" applyProtection="1">
      <alignment horizontal="center" vertical="center"/>
      <protection locked="0"/>
    </xf>
    <xf numFmtId="0" fontId="22" fillId="2" borderId="6" xfId="0" applyFont="1" applyFill="1" applyBorder="1" applyAlignment="1" applyProtection="1">
      <alignment horizontal="center" vertical="center"/>
      <protection locked="0"/>
    </xf>
    <xf numFmtId="0" fontId="22" fillId="2" borderId="10" xfId="0" applyFont="1" applyFill="1" applyBorder="1" applyAlignment="1" applyProtection="1">
      <alignment horizontal="center" vertical="center"/>
      <protection locked="0"/>
    </xf>
    <xf numFmtId="0" fontId="14" fillId="2" borderId="7" xfId="0" applyFont="1" applyFill="1" applyBorder="1" applyAlignment="1" applyProtection="1">
      <alignment horizontal="center" vertical="center"/>
      <protection locked="0" hidden="1"/>
    </xf>
    <xf numFmtId="0" fontId="14" fillId="2" borderId="4" xfId="0" applyFont="1" applyFill="1" applyBorder="1" applyAlignment="1" applyProtection="1">
      <alignment horizontal="center" vertical="center"/>
      <protection locked="0" hidden="1"/>
    </xf>
    <xf numFmtId="0" fontId="14" fillId="2" borderId="8" xfId="0" applyFont="1" applyFill="1" applyBorder="1" applyAlignment="1" applyProtection="1">
      <alignment horizontal="center" vertical="center"/>
      <protection locked="0" hidden="1"/>
    </xf>
    <xf numFmtId="0" fontId="14" fillId="2" borderId="11" xfId="0" applyFont="1" applyFill="1" applyBorder="1" applyAlignment="1" applyProtection="1">
      <alignment horizontal="center" vertical="center"/>
      <protection locked="0" hidden="1"/>
    </xf>
    <xf numFmtId="0" fontId="14" fillId="2" borderId="0" xfId="0" applyFont="1" applyFill="1" applyBorder="1" applyAlignment="1" applyProtection="1">
      <alignment horizontal="center" vertical="center"/>
      <protection locked="0" hidden="1"/>
    </xf>
    <xf numFmtId="0" fontId="14" fillId="2" borderId="13" xfId="0" applyFont="1" applyFill="1" applyBorder="1" applyAlignment="1" applyProtection="1">
      <alignment horizontal="center" vertical="center"/>
      <protection locked="0" hidden="1"/>
    </xf>
    <xf numFmtId="0" fontId="57" fillId="3" borderId="3" xfId="0" applyFont="1" applyFill="1" applyBorder="1" applyAlignment="1" applyProtection="1">
      <alignment horizontal="center" vertical="center"/>
      <protection hidden="1"/>
    </xf>
    <xf numFmtId="0" fontId="57" fillId="3" borderId="5" xfId="0" applyFont="1" applyFill="1" applyBorder="1" applyAlignment="1" applyProtection="1">
      <alignment horizontal="center" vertical="center"/>
      <protection hidden="1"/>
    </xf>
    <xf numFmtId="0" fontId="57" fillId="3" borderId="2" xfId="0" applyFont="1" applyFill="1" applyBorder="1" applyAlignment="1" applyProtection="1">
      <alignment horizontal="center" vertical="center"/>
      <protection hidden="1"/>
    </xf>
    <xf numFmtId="0" fontId="22" fillId="2" borderId="40" xfId="0" applyFont="1" applyFill="1" applyBorder="1" applyAlignment="1" applyProtection="1">
      <alignment horizontal="center" vertical="center"/>
      <protection locked="0"/>
    </xf>
    <xf numFmtId="0" fontId="22" fillId="2" borderId="41" xfId="0" applyFont="1" applyFill="1" applyBorder="1" applyAlignment="1" applyProtection="1">
      <alignment horizontal="center" vertical="center"/>
      <protection locked="0"/>
    </xf>
    <xf numFmtId="0" fontId="22" fillId="2" borderId="43" xfId="0" applyFont="1" applyFill="1" applyBorder="1" applyAlignment="1" applyProtection="1">
      <alignment horizontal="center" vertical="center"/>
      <protection locked="0"/>
    </xf>
    <xf numFmtId="0" fontId="22" fillId="2" borderId="44" xfId="0" applyFont="1" applyFill="1" applyBorder="1" applyAlignment="1" applyProtection="1">
      <alignment horizontal="center" vertical="center"/>
      <protection locked="0"/>
    </xf>
    <xf numFmtId="0" fontId="30" fillId="3" borderId="7" xfId="0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/>
    </xf>
    <xf numFmtId="0" fontId="30" fillId="3" borderId="6" xfId="0" applyFont="1" applyFill="1" applyBorder="1" applyAlignment="1">
      <alignment horizontal="center" vertical="center"/>
    </xf>
    <xf numFmtId="0" fontId="30" fillId="3" borderId="10" xfId="0" applyFont="1" applyFill="1" applyBorder="1" applyAlignment="1">
      <alignment horizontal="center" vertical="center"/>
    </xf>
    <xf numFmtId="0" fontId="54" fillId="3" borderId="3" xfId="0" applyFont="1" applyFill="1" applyBorder="1" applyAlignment="1">
      <alignment horizontal="center"/>
    </xf>
    <xf numFmtId="0" fontId="54" fillId="3" borderId="5" xfId="0" applyFont="1" applyFill="1" applyBorder="1" applyAlignment="1">
      <alignment horizontal="center"/>
    </xf>
    <xf numFmtId="0" fontId="54" fillId="3" borderId="2" xfId="0" applyFont="1" applyFill="1" applyBorder="1" applyAlignment="1">
      <alignment horizontal="center"/>
    </xf>
    <xf numFmtId="0" fontId="43" fillId="0" borderId="0" xfId="0" applyFont="1" applyFill="1" applyBorder="1" applyAlignment="1" applyProtection="1">
      <alignment horizontal="center" vertical="center"/>
      <protection locked="0" hidden="1"/>
    </xf>
    <xf numFmtId="0" fontId="50" fillId="2" borderId="9" xfId="0" applyFont="1" applyFill="1" applyBorder="1" applyAlignment="1">
      <alignment horizontal="center"/>
    </xf>
    <xf numFmtId="0" fontId="50" fillId="2" borderId="6" xfId="0" applyFont="1" applyFill="1" applyBorder="1" applyAlignment="1">
      <alignment horizontal="center"/>
    </xf>
    <xf numFmtId="0" fontId="50" fillId="2" borderId="10" xfId="0" applyFont="1" applyFill="1" applyBorder="1" applyAlignment="1">
      <alignment horizontal="center"/>
    </xf>
    <xf numFmtId="0" fontId="67" fillId="3" borderId="28" xfId="0" applyFont="1" applyFill="1" applyBorder="1" applyAlignment="1">
      <alignment horizontal="left" vertical="center" wrapText="1"/>
    </xf>
    <xf numFmtId="0" fontId="67" fillId="3" borderId="29" xfId="0" applyFont="1" applyFill="1" applyBorder="1" applyAlignment="1">
      <alignment horizontal="left" vertical="center" wrapText="1"/>
    </xf>
    <xf numFmtId="0" fontId="67" fillId="3" borderId="30" xfId="0" applyFont="1" applyFill="1" applyBorder="1" applyAlignment="1">
      <alignment horizontal="left" vertical="center" wrapText="1"/>
    </xf>
    <xf numFmtId="0" fontId="65" fillId="3" borderId="25" xfId="0" applyFont="1" applyFill="1" applyBorder="1" applyAlignment="1">
      <alignment horizontal="left" vertical="center" wrapText="1"/>
    </xf>
    <xf numFmtId="0" fontId="65" fillId="3" borderId="26" xfId="0" applyFont="1" applyFill="1" applyBorder="1" applyAlignment="1">
      <alignment horizontal="left" vertical="center" wrapText="1"/>
    </xf>
    <xf numFmtId="0" fontId="65" fillId="3" borderId="27" xfId="0" applyFont="1" applyFill="1" applyBorder="1" applyAlignment="1">
      <alignment horizontal="left" vertical="center" wrapText="1"/>
    </xf>
    <xf numFmtId="0" fontId="51" fillId="2" borderId="3" xfId="0" applyFont="1" applyFill="1" applyBorder="1" applyAlignment="1">
      <alignment horizontal="left" vertical="center"/>
    </xf>
    <xf numFmtId="0" fontId="51" fillId="2" borderId="5" xfId="0" applyFont="1" applyFill="1" applyBorder="1" applyAlignment="1">
      <alignment horizontal="left" vertical="center"/>
    </xf>
    <xf numFmtId="0" fontId="51" fillId="2" borderId="2" xfId="0" applyFont="1" applyFill="1" applyBorder="1" applyAlignment="1">
      <alignment horizontal="left" vertical="center"/>
    </xf>
    <xf numFmtId="0" fontId="51" fillId="2" borderId="7" xfId="0" applyFont="1" applyFill="1" applyBorder="1" applyAlignment="1">
      <alignment horizontal="left" vertical="center"/>
    </xf>
    <xf numFmtId="0" fontId="51" fillId="2" borderId="4" xfId="0" applyFont="1" applyFill="1" applyBorder="1" applyAlignment="1">
      <alignment horizontal="left" vertical="center"/>
    </xf>
    <xf numFmtId="0" fontId="51" fillId="2" borderId="8" xfId="0" applyFont="1" applyFill="1" applyBorder="1" applyAlignment="1">
      <alignment horizontal="left" vertical="center"/>
    </xf>
    <xf numFmtId="0" fontId="51" fillId="2" borderId="15" xfId="0" applyFont="1" applyFill="1" applyBorder="1" applyAlignment="1">
      <alignment horizontal="left" vertical="center"/>
    </xf>
    <xf numFmtId="0" fontId="37" fillId="3" borderId="25" xfId="0" applyFont="1" applyFill="1" applyBorder="1" applyAlignment="1">
      <alignment horizontal="left" vertical="center" wrapText="1"/>
    </xf>
    <xf numFmtId="0" fontId="37" fillId="3" borderId="26" xfId="0" applyFont="1" applyFill="1" applyBorder="1" applyAlignment="1">
      <alignment horizontal="left" vertical="center" wrapText="1"/>
    </xf>
    <xf numFmtId="0" fontId="37" fillId="3" borderId="27" xfId="0" applyFont="1" applyFill="1" applyBorder="1" applyAlignment="1">
      <alignment horizontal="left" vertical="center" wrapText="1"/>
    </xf>
    <xf numFmtId="164" fontId="22" fillId="2" borderId="15" xfId="0" applyNumberFormat="1" applyFont="1" applyFill="1" applyBorder="1" applyAlignment="1" applyProtection="1">
      <alignment horizontal="center" vertical="center"/>
      <protection locked="0"/>
    </xf>
    <xf numFmtId="0" fontId="22" fillId="2" borderId="39" xfId="0" applyFont="1" applyFill="1" applyBorder="1" applyAlignment="1" applyProtection="1">
      <alignment horizontal="center" vertical="center"/>
      <protection locked="0"/>
    </xf>
    <xf numFmtId="0" fontId="22" fillId="2" borderId="42" xfId="0" applyFont="1" applyFill="1" applyBorder="1" applyAlignment="1" applyProtection="1">
      <alignment horizontal="center" vertical="center"/>
      <protection locked="0"/>
    </xf>
    <xf numFmtId="0" fontId="67" fillId="3" borderId="31" xfId="0" applyFont="1" applyFill="1" applyBorder="1" applyAlignment="1">
      <alignment horizontal="left" vertical="center" wrapText="1"/>
    </xf>
    <xf numFmtId="0" fontId="67" fillId="3" borderId="32" xfId="0" applyFont="1" applyFill="1" applyBorder="1" applyAlignment="1">
      <alignment horizontal="left" vertical="center" wrapText="1"/>
    </xf>
    <xf numFmtId="0" fontId="67" fillId="3" borderId="33" xfId="0" applyFont="1" applyFill="1" applyBorder="1" applyAlignment="1">
      <alignment horizontal="left" vertical="center" wrapText="1"/>
    </xf>
    <xf numFmtId="0" fontId="66" fillId="3" borderId="28" xfId="0" applyFont="1" applyFill="1" applyBorder="1" applyAlignment="1">
      <alignment horizontal="left" vertical="center" wrapText="1"/>
    </xf>
    <xf numFmtId="0" fontId="66" fillId="3" borderId="29" xfId="0" applyFont="1" applyFill="1" applyBorder="1" applyAlignment="1">
      <alignment horizontal="left" vertical="center" wrapText="1"/>
    </xf>
    <xf numFmtId="0" fontId="66" fillId="3" borderId="30" xfId="0" applyFont="1" applyFill="1" applyBorder="1" applyAlignment="1">
      <alignment horizontal="left" vertical="center" wrapText="1"/>
    </xf>
    <xf numFmtId="0" fontId="65" fillId="3" borderId="31" xfId="0" applyFont="1" applyFill="1" applyBorder="1" applyAlignment="1">
      <alignment horizontal="left" vertical="center" wrapText="1"/>
    </xf>
    <xf numFmtId="0" fontId="65" fillId="3" borderId="32" xfId="0" applyFont="1" applyFill="1" applyBorder="1" applyAlignment="1">
      <alignment horizontal="left" vertical="center" wrapText="1"/>
    </xf>
    <xf numFmtId="0" fontId="65" fillId="3" borderId="33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Standaard" xfId="0" builtinId="0"/>
  </cellStyles>
  <dxfs count="28">
    <dxf>
      <numFmt numFmtId="164" formatCode="h\.mm&quot; u.&quot;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roxima Nova Lt"/>
        <scheme val="none"/>
      </font>
      <alignment horizontal="general" vertical="bottom" textRotation="45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font>
        <color theme="0"/>
      </font>
    </dxf>
    <dxf>
      <font>
        <color auto="1"/>
      </font>
    </dxf>
    <dxf>
      <font>
        <color theme="6" tint="0.79998168889431442"/>
      </font>
    </dxf>
    <dxf>
      <font>
        <color theme="6" tint="0.79998168889431442"/>
      </font>
    </dxf>
    <dxf>
      <font>
        <color theme="6" tint="0.79998168889431442"/>
      </font>
    </dxf>
    <dxf>
      <font>
        <color theme="6" tint="0.79998168889431442"/>
      </font>
    </dxf>
    <dxf>
      <font>
        <color theme="6" tint="0.79998168889431442"/>
      </font>
    </dxf>
    <dxf>
      <font>
        <color theme="6" tint="0.79998168889431442"/>
      </font>
      <fill>
        <patternFill patternType="solid">
          <bgColor theme="6" tint="0.79998168889431442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FF00"/>
      </font>
    </dxf>
  </dxfs>
  <tableStyles count="0" defaultTableStyle="TableStyleMedium2" defaultPivotStyle="PivotStyleLight16"/>
  <colors>
    <mruColors>
      <color rgb="FFFBFFE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76200</xdr:colOff>
          <xdr:row>14</xdr:row>
          <xdr:rowOff>28575</xdr:rowOff>
        </xdr:from>
        <xdr:to>
          <xdr:col>31</xdr:col>
          <xdr:colOff>9525</xdr:colOff>
          <xdr:row>16</xdr:row>
          <xdr:rowOff>104775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l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Walkie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133350</xdr:colOff>
          <xdr:row>14</xdr:row>
          <xdr:rowOff>47625</xdr:rowOff>
        </xdr:from>
        <xdr:to>
          <xdr:col>44</xdr:col>
          <xdr:colOff>28575</xdr:colOff>
          <xdr:row>16</xdr:row>
          <xdr:rowOff>104775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l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Walkie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38100</xdr:colOff>
      <xdr:row>0</xdr:row>
      <xdr:rowOff>27370</xdr:rowOff>
    </xdr:from>
    <xdr:to>
      <xdr:col>10</xdr:col>
      <xdr:colOff>161925</xdr:colOff>
      <xdr:row>7</xdr:row>
      <xdr:rowOff>111939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7370"/>
          <a:ext cx="1704975" cy="11799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76200</xdr:colOff>
          <xdr:row>0</xdr:row>
          <xdr:rowOff>0</xdr:rowOff>
        </xdr:from>
        <xdr:to>
          <xdr:col>31</xdr:col>
          <xdr:colOff>9525</xdr:colOff>
          <xdr:row>1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l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Walkie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133350</xdr:colOff>
          <xdr:row>0</xdr:row>
          <xdr:rowOff>0</xdr:rowOff>
        </xdr:from>
        <xdr:to>
          <xdr:col>44</xdr:col>
          <xdr:colOff>28575</xdr:colOff>
          <xdr:row>1</xdr:row>
          <xdr:rowOff>9525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l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Walkie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maqw\Documents\GMM_Artist\2018\Excel\GMM2018_DATA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dData"/>
      <sheetName val="Dagen"/>
      <sheetName val="Datasheet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2" name="Table13" displayName="Table13" ref="A1:I237" totalsRowShown="0" tableBorderDxfId="12">
  <autoFilter ref="A1:I237"/>
  <tableColumns count="9">
    <tableColumn id="1" name="Band" dataDxfId="11"/>
    <tableColumn id="2" name="Spot" dataDxfId="10"/>
    <tableColumn id="3" name="Zone" dataDxfId="9"/>
    <tableColumn id="4" name="Unit " dataDxfId="8"/>
    <tableColumn id="5" name="#" dataDxfId="7"/>
    <tableColumn id="6" name="What?" dataDxfId="6"/>
    <tableColumn id="7" name="pipe &amp; drape" dataDxfId="5"/>
    <tableColumn id="8" name="Telephone" dataDxfId="4"/>
    <tableColumn id="9" name="Code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B130" totalsRowShown="0" headerRowDxfId="2">
  <autoFilter ref="A1:AB130"/>
  <sortState ref="A2:AB130">
    <sortCondition ref="A1:A130"/>
  </sortState>
  <tableColumns count="28">
    <tableColumn id="1" name="Band"/>
    <tableColumn id="2" name="Dagen"/>
    <tableColumn id="3" name="Podia"/>
    <tableColumn id="29" name="Groepskleur"/>
    <tableColumn id="30" name="Tent"/>
    <tableColumn id="28" name="Kleurcijfer" dataDxfId="1"/>
    <tableColumn id="6" name="Kleedkamer 1"/>
    <tableColumn id="7" name="Kleedkamer 2"/>
    <tableColumn id="8" name="Kleedkamer 3"/>
    <tableColumn id="9" name="Kleedkamer 4"/>
    <tableColumn id="10" name="Kleedkamer 5"/>
    <tableColumn id="11" name="Kleedkamer 6"/>
    <tableColumn id="12" name="Productie"/>
    <tableColumn id="13" name="Einduur" dataDxfId="0"/>
    <tableColumn id="14" name="Artist 1"/>
    <tableColumn id="15" name="Artist 2"/>
    <tableColumn id="16" name="Artist 3"/>
    <tableColumn id="17" name="Artist 4"/>
    <tableColumn id="18" name="Artist 5"/>
    <tableColumn id="19" name="Artist 6"/>
    <tableColumn id="20" name="Column17"/>
    <tableColumn id="21" name="Column18"/>
    <tableColumn id="22" name="Column19"/>
    <tableColumn id="23" name="Column20"/>
    <tableColumn id="24" name="Column21"/>
    <tableColumn id="25" name="Column22"/>
    <tableColumn id="26" name="Column23"/>
    <tableColumn id="27" name="Column2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1.xml"/><Relationship Id="rId2" Type="http://schemas.openxmlformats.org/officeDocument/2006/relationships/hyperlink" Target="mailto:gwpro@me.com" TargetMode="External"/><Relationship Id="rId1" Type="http://schemas.openxmlformats.org/officeDocument/2006/relationships/hyperlink" Target="mailto:treitz@mac.com" TargetMode="External"/><Relationship Id="rId6" Type="http://schemas.openxmlformats.org/officeDocument/2006/relationships/image" Target="../media/image1.jpeg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B1:BN103"/>
  <sheetViews>
    <sheetView showGridLines="0" zoomScale="90" zoomScaleNormal="90" zoomScaleSheetLayoutView="100" workbookViewId="0">
      <selection activeCell="J20" sqref="J20:S21"/>
    </sheetView>
  </sheetViews>
  <sheetFormatPr defaultColWidth="9.140625" defaultRowHeight="11.25"/>
  <cols>
    <col min="1" max="1" width="1" style="13" customWidth="1"/>
    <col min="2" max="2" width="0.85546875" style="13" customWidth="1"/>
    <col min="3" max="24" width="2.85546875" style="13" customWidth="1"/>
    <col min="25" max="25" width="1" style="13" customWidth="1"/>
    <col min="26" max="48" width="2.85546875" style="13" customWidth="1"/>
    <col min="49" max="49" width="0.85546875" style="13" hidden="1" customWidth="1"/>
    <col min="50" max="50" width="0.85546875" style="13" customWidth="1"/>
    <col min="51" max="51" width="2.85546875" style="13" customWidth="1"/>
    <col min="52" max="52" width="4.42578125" style="13" customWidth="1"/>
    <col min="53" max="53" width="5" style="13" customWidth="1"/>
    <col min="54" max="54" width="4.28515625" style="13" customWidth="1"/>
    <col min="55" max="56" width="9.140625" style="13"/>
    <col min="57" max="57" width="11.42578125" style="13" customWidth="1"/>
    <col min="58" max="58" width="6" style="13" customWidth="1"/>
    <col min="59" max="59" width="10.7109375" style="13" customWidth="1"/>
    <col min="60" max="60" width="12" style="13" customWidth="1"/>
    <col min="61" max="62" width="9.140625" style="13" customWidth="1"/>
    <col min="63" max="16384" width="9.140625" style="13"/>
  </cols>
  <sheetData>
    <row r="1" spans="2:66" ht="14.45" customHeight="1"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2"/>
      <c r="R1" s="532"/>
      <c r="S1" s="532"/>
      <c r="T1" s="532"/>
      <c r="U1" s="11"/>
      <c r="V1" s="526" t="str">
        <f>BA5</f>
        <v>Ozzy Osbourne</v>
      </c>
      <c r="W1" s="526"/>
      <c r="X1" s="526"/>
      <c r="Y1" s="526"/>
      <c r="Z1" s="526"/>
      <c r="AA1" s="526"/>
      <c r="AB1" s="526"/>
      <c r="AC1" s="526"/>
      <c r="AD1" s="526"/>
      <c r="AE1" s="526"/>
      <c r="AF1" s="526"/>
      <c r="AG1" s="526"/>
      <c r="AH1" s="526"/>
      <c r="AI1" s="526"/>
      <c r="AJ1" s="526"/>
      <c r="AK1" s="526"/>
      <c r="AL1" s="526"/>
      <c r="AM1" s="526"/>
      <c r="AN1" s="526"/>
      <c r="AO1" s="526"/>
      <c r="AP1" s="526"/>
      <c r="AQ1" s="526"/>
      <c r="AR1" s="526"/>
      <c r="AS1" s="526"/>
      <c r="AT1" s="526"/>
      <c r="AU1" s="526"/>
      <c r="AV1" s="526"/>
      <c r="AW1" s="526"/>
      <c r="AX1" s="12"/>
      <c r="BB1" s="167">
        <f>VLOOKUP(Splitsing!V1,Table1[],4,0)</f>
        <v>1</v>
      </c>
    </row>
    <row r="2" spans="2:66" ht="14.45" customHeight="1"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11"/>
      <c r="V2" s="526"/>
      <c r="W2" s="526"/>
      <c r="X2" s="526"/>
      <c r="Y2" s="526"/>
      <c r="Z2" s="526"/>
      <c r="AA2" s="526"/>
      <c r="AB2" s="526"/>
      <c r="AC2" s="526"/>
      <c r="AD2" s="526"/>
      <c r="AE2" s="526"/>
      <c r="AF2" s="526"/>
      <c r="AG2" s="526"/>
      <c r="AH2" s="526"/>
      <c r="AI2" s="526"/>
      <c r="AJ2" s="526"/>
      <c r="AK2" s="526"/>
      <c r="AL2" s="526"/>
      <c r="AM2" s="526"/>
      <c r="AN2" s="526"/>
      <c r="AO2" s="526"/>
      <c r="AP2" s="526"/>
      <c r="AQ2" s="526"/>
      <c r="AR2" s="526"/>
      <c r="AS2" s="526"/>
      <c r="AT2" s="526"/>
      <c r="AU2" s="526"/>
      <c r="AV2" s="526"/>
      <c r="AW2" s="526"/>
      <c r="AX2" s="12"/>
    </row>
    <row r="3" spans="2:66" ht="12" customHeight="1">
      <c r="B3" s="532"/>
      <c r="C3" s="532"/>
      <c r="D3" s="532"/>
      <c r="E3" s="532"/>
      <c r="F3" s="532"/>
      <c r="G3" s="532"/>
      <c r="H3" s="532"/>
      <c r="I3" s="532"/>
      <c r="J3" s="532"/>
      <c r="K3" s="532"/>
      <c r="L3" s="532"/>
      <c r="M3" s="532"/>
      <c r="N3" s="532"/>
      <c r="O3" s="532"/>
      <c r="P3" s="532"/>
      <c r="Q3" s="532"/>
      <c r="R3" s="532"/>
      <c r="S3" s="532"/>
      <c r="T3" s="532"/>
      <c r="U3" s="11"/>
      <c r="V3" s="526"/>
      <c r="W3" s="526"/>
      <c r="X3" s="526"/>
      <c r="Y3" s="526"/>
      <c r="Z3" s="526"/>
      <c r="AA3" s="526"/>
      <c r="AB3" s="526"/>
      <c r="AC3" s="526"/>
      <c r="AD3" s="526"/>
      <c r="AE3" s="526"/>
      <c r="AF3" s="526"/>
      <c r="AG3" s="526"/>
      <c r="AH3" s="526"/>
      <c r="AI3" s="526"/>
      <c r="AJ3" s="526"/>
      <c r="AK3" s="526"/>
      <c r="AL3" s="526"/>
      <c r="AM3" s="526"/>
      <c r="AN3" s="526"/>
      <c r="AO3" s="526"/>
      <c r="AP3" s="526"/>
      <c r="AQ3" s="526"/>
      <c r="AR3" s="526"/>
      <c r="AS3" s="526"/>
      <c r="AT3" s="526"/>
      <c r="AU3" s="526"/>
      <c r="AV3" s="526"/>
      <c r="AW3" s="526"/>
      <c r="AX3" s="12"/>
      <c r="BC3" s="510" t="s">
        <v>24</v>
      </c>
      <c r="BD3" s="510"/>
      <c r="BE3" s="510"/>
      <c r="BF3" s="510"/>
      <c r="BG3" s="510"/>
      <c r="BH3" s="510"/>
      <c r="BI3" s="14"/>
      <c r="BJ3" s="14"/>
      <c r="BK3" s="14"/>
    </row>
    <row r="4" spans="2:66" ht="11.25" customHeight="1" thickBot="1">
      <c r="B4" s="532"/>
      <c r="C4" s="532"/>
      <c r="D4" s="532"/>
      <c r="E4" s="532"/>
      <c r="F4" s="532"/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2"/>
      <c r="R4" s="532"/>
      <c r="S4" s="532"/>
      <c r="T4" s="532"/>
      <c r="U4" s="11"/>
      <c r="V4" s="526"/>
      <c r="W4" s="526"/>
      <c r="X4" s="526"/>
      <c r="Y4" s="526"/>
      <c r="Z4" s="526"/>
      <c r="AA4" s="526"/>
      <c r="AB4" s="526"/>
      <c r="AC4" s="526"/>
      <c r="AD4" s="526"/>
      <c r="AE4" s="526"/>
      <c r="AF4" s="526"/>
      <c r="AG4" s="526"/>
      <c r="AH4" s="526"/>
      <c r="AI4" s="526"/>
      <c r="AJ4" s="526"/>
      <c r="AK4" s="526"/>
      <c r="AL4" s="526"/>
      <c r="AM4" s="526"/>
      <c r="AN4" s="526"/>
      <c r="AO4" s="526"/>
      <c r="AP4" s="526"/>
      <c r="AQ4" s="526"/>
      <c r="AR4" s="526"/>
      <c r="AS4" s="526"/>
      <c r="AT4" s="526"/>
      <c r="AU4" s="526"/>
      <c r="AV4" s="526"/>
      <c r="AW4" s="526"/>
      <c r="AX4" s="12"/>
      <c r="BC4" s="510"/>
      <c r="BD4" s="510"/>
      <c r="BE4" s="510"/>
      <c r="BF4" s="510"/>
      <c r="BG4" s="510"/>
      <c r="BH4" s="510"/>
      <c r="BI4" s="14"/>
      <c r="BJ4" s="14"/>
      <c r="BK4" s="508"/>
      <c r="BL4" s="508"/>
      <c r="BM4" s="508"/>
      <c r="BN4" s="508"/>
    </row>
    <row r="5" spans="2:66" ht="11.25" customHeight="1">
      <c r="B5" s="532"/>
      <c r="C5" s="532"/>
      <c r="D5" s="532"/>
      <c r="E5" s="532"/>
      <c r="F5" s="532"/>
      <c r="G5" s="532"/>
      <c r="H5" s="532"/>
      <c r="I5" s="532"/>
      <c r="J5" s="532"/>
      <c r="K5" s="532"/>
      <c r="L5" s="532"/>
      <c r="M5" s="532"/>
      <c r="N5" s="532"/>
      <c r="O5" s="532"/>
      <c r="P5" s="532"/>
      <c r="Q5" s="532"/>
      <c r="R5" s="532"/>
      <c r="S5" s="532"/>
      <c r="T5" s="532"/>
      <c r="U5" s="11"/>
      <c r="V5" s="526"/>
      <c r="W5" s="526"/>
      <c r="X5" s="526"/>
      <c r="Y5" s="526"/>
      <c r="Z5" s="526"/>
      <c r="AA5" s="526"/>
      <c r="AB5" s="526"/>
      <c r="AC5" s="526"/>
      <c r="AD5" s="526"/>
      <c r="AE5" s="526"/>
      <c r="AF5" s="526"/>
      <c r="AG5" s="526"/>
      <c r="AH5" s="526"/>
      <c r="AI5" s="526"/>
      <c r="AJ5" s="526"/>
      <c r="AK5" s="526"/>
      <c r="AL5" s="526"/>
      <c r="AM5" s="526"/>
      <c r="AN5" s="526"/>
      <c r="AO5" s="526"/>
      <c r="AP5" s="526"/>
      <c r="AQ5" s="526"/>
      <c r="AR5" s="526"/>
      <c r="AS5" s="526"/>
      <c r="AT5" s="526"/>
      <c r="AU5" s="526"/>
      <c r="AV5" s="526"/>
      <c r="AW5" s="526"/>
      <c r="AX5" s="12"/>
      <c r="BA5" s="517" t="s">
        <v>137</v>
      </c>
      <c r="BB5" s="518"/>
      <c r="BC5" s="518"/>
      <c r="BD5" s="518"/>
      <c r="BE5" s="518"/>
      <c r="BF5" s="518"/>
      <c r="BG5" s="519"/>
    </row>
    <row r="6" spans="2:66" ht="12" customHeight="1">
      <c r="B6" s="532"/>
      <c r="C6" s="532"/>
      <c r="D6" s="532"/>
      <c r="E6" s="532"/>
      <c r="F6" s="532"/>
      <c r="G6" s="532"/>
      <c r="H6" s="532"/>
      <c r="I6" s="532"/>
      <c r="J6" s="532"/>
      <c r="K6" s="532"/>
      <c r="L6" s="532"/>
      <c r="M6" s="532"/>
      <c r="N6" s="532"/>
      <c r="O6" s="532"/>
      <c r="P6" s="532"/>
      <c r="Q6" s="532"/>
      <c r="R6" s="532"/>
      <c r="S6" s="532"/>
      <c r="T6" s="532"/>
      <c r="U6" s="11"/>
      <c r="V6" s="526"/>
      <c r="W6" s="526"/>
      <c r="X6" s="526"/>
      <c r="Y6" s="526"/>
      <c r="Z6" s="526"/>
      <c r="AA6" s="526"/>
      <c r="AB6" s="526"/>
      <c r="AC6" s="526"/>
      <c r="AD6" s="526"/>
      <c r="AE6" s="526"/>
      <c r="AF6" s="526"/>
      <c r="AG6" s="526"/>
      <c r="AH6" s="526"/>
      <c r="AI6" s="526"/>
      <c r="AJ6" s="526"/>
      <c r="AK6" s="526"/>
      <c r="AL6" s="526"/>
      <c r="AM6" s="526"/>
      <c r="AN6" s="526"/>
      <c r="AO6" s="526"/>
      <c r="AP6" s="526"/>
      <c r="AQ6" s="526"/>
      <c r="AR6" s="526"/>
      <c r="AS6" s="526"/>
      <c r="AT6" s="526"/>
      <c r="AU6" s="526"/>
      <c r="AV6" s="526"/>
      <c r="AW6" s="526"/>
      <c r="AX6" s="12"/>
      <c r="BA6" s="520"/>
      <c r="BB6" s="521"/>
      <c r="BC6" s="521"/>
      <c r="BD6" s="521"/>
      <c r="BE6" s="521"/>
      <c r="BF6" s="521"/>
      <c r="BG6" s="522"/>
    </row>
    <row r="7" spans="2:66" ht="11.25" customHeight="1" thickBot="1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526"/>
      <c r="W7" s="526"/>
      <c r="X7" s="526"/>
      <c r="Y7" s="526"/>
      <c r="Z7" s="526"/>
      <c r="AA7" s="526"/>
      <c r="AB7" s="526"/>
      <c r="AC7" s="526"/>
      <c r="AD7" s="526"/>
      <c r="AE7" s="526"/>
      <c r="AF7" s="526"/>
      <c r="AG7" s="526"/>
      <c r="AH7" s="526"/>
      <c r="AI7" s="526"/>
      <c r="AJ7" s="526"/>
      <c r="AK7" s="526"/>
      <c r="AL7" s="526"/>
      <c r="AM7" s="526"/>
      <c r="AN7" s="526"/>
      <c r="AO7" s="526"/>
      <c r="AP7" s="526"/>
      <c r="AQ7" s="526"/>
      <c r="AR7" s="526"/>
      <c r="AS7" s="526"/>
      <c r="AT7" s="526"/>
      <c r="AU7" s="526"/>
      <c r="AV7" s="526"/>
      <c r="AW7" s="526"/>
      <c r="AX7" s="12"/>
      <c r="AY7" s="15"/>
      <c r="AZ7" s="15"/>
      <c r="BA7" s="523"/>
      <c r="BB7" s="524"/>
      <c r="BC7" s="524"/>
      <c r="BD7" s="524"/>
      <c r="BE7" s="524"/>
      <c r="BF7" s="524"/>
      <c r="BG7" s="525"/>
    </row>
    <row r="8" spans="2:66" ht="11.25" customHeight="1" thickBot="1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5"/>
      <c r="AZ8" s="15"/>
    </row>
    <row r="9" spans="2:66" ht="4.9000000000000004" customHeight="1" thickTop="1" thickBot="1">
      <c r="B9" s="548" t="str">
        <f>VLOOKUP(V1,Data_Gmm2018!A2:E131,2,0)</f>
        <v>Zondag 24 juni 2018</v>
      </c>
      <c r="C9" s="549"/>
      <c r="D9" s="549"/>
      <c r="E9" s="549"/>
      <c r="F9" s="549"/>
      <c r="G9" s="549"/>
      <c r="H9" s="549"/>
      <c r="I9" s="549"/>
      <c r="J9" s="549"/>
      <c r="K9" s="549"/>
      <c r="L9" s="549"/>
      <c r="M9" s="549"/>
      <c r="N9" s="549"/>
      <c r="O9" s="549"/>
      <c r="P9" s="549"/>
      <c r="Q9" s="549"/>
      <c r="R9" s="549"/>
      <c r="S9" s="549"/>
      <c r="T9" s="549"/>
      <c r="U9" s="549"/>
      <c r="V9" s="549"/>
      <c r="W9" s="550"/>
      <c r="X9" s="11"/>
      <c r="Y9" s="16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9"/>
      <c r="AX9" s="20"/>
      <c r="AY9" s="15"/>
      <c r="AZ9" s="15"/>
    </row>
    <row r="10" spans="2:66" s="21" customFormat="1" ht="19.899999999999999" customHeight="1" thickTop="1" thickBot="1">
      <c r="B10" s="551"/>
      <c r="C10" s="552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552"/>
      <c r="Q10" s="552"/>
      <c r="R10" s="552"/>
      <c r="S10" s="552"/>
      <c r="T10" s="552"/>
      <c r="U10" s="552"/>
      <c r="V10" s="552"/>
      <c r="W10" s="553"/>
      <c r="Y10" s="22"/>
      <c r="Z10" s="527" t="s">
        <v>9</v>
      </c>
      <c r="AA10" s="527"/>
      <c r="AB10" s="527"/>
      <c r="AC10" s="527"/>
      <c r="AD10" s="527"/>
      <c r="AE10" s="527"/>
      <c r="AF10" s="527"/>
      <c r="AG10" s="527"/>
      <c r="AH10" s="527"/>
      <c r="AI10" s="527"/>
      <c r="AJ10" s="140"/>
      <c r="AK10" s="140"/>
      <c r="AL10" s="141"/>
      <c r="AM10" s="527" t="s">
        <v>67</v>
      </c>
      <c r="AN10" s="527"/>
      <c r="AO10" s="527"/>
      <c r="AP10" s="527"/>
      <c r="AQ10" s="527"/>
      <c r="AR10" s="527"/>
      <c r="AS10" s="527"/>
      <c r="AT10" s="527"/>
      <c r="AU10" s="527"/>
      <c r="AV10" s="528"/>
      <c r="AW10" s="25"/>
      <c r="AX10" s="26"/>
      <c r="AY10" s="27"/>
      <c r="AZ10" s="27"/>
      <c r="BA10" s="27"/>
    </row>
    <row r="11" spans="2:66" s="21" customFormat="1" ht="4.9000000000000004" customHeight="1" thickTop="1" thickBot="1">
      <c r="B11" s="551"/>
      <c r="C11" s="552"/>
      <c r="D11" s="552"/>
      <c r="E11" s="552"/>
      <c r="F11" s="552"/>
      <c r="G11" s="552"/>
      <c r="H11" s="552"/>
      <c r="I11" s="552"/>
      <c r="J11" s="552"/>
      <c r="K11" s="552"/>
      <c r="L11" s="552"/>
      <c r="M11" s="552"/>
      <c r="N11" s="552"/>
      <c r="O11" s="552"/>
      <c r="P11" s="552"/>
      <c r="Q11" s="552"/>
      <c r="R11" s="552"/>
      <c r="S11" s="552"/>
      <c r="T11" s="552"/>
      <c r="U11" s="552"/>
      <c r="V11" s="552"/>
      <c r="W11" s="553"/>
      <c r="Y11" s="22"/>
      <c r="Z11" s="28"/>
      <c r="AA11" s="28"/>
      <c r="AB11" s="28"/>
      <c r="AC11" s="28"/>
      <c r="AD11" s="29"/>
      <c r="AE11" s="29"/>
      <c r="AF11" s="29"/>
      <c r="AG11" s="29"/>
      <c r="AH11" s="29"/>
      <c r="AI11" s="29"/>
      <c r="AJ11" s="23"/>
      <c r="AK11" s="23"/>
      <c r="AL11" s="28"/>
      <c r="AM11" s="28"/>
      <c r="AN11" s="28"/>
      <c r="AO11" s="28"/>
      <c r="AP11" s="29"/>
      <c r="AQ11" s="29"/>
      <c r="AR11" s="29"/>
      <c r="AS11" s="29"/>
      <c r="AT11" s="29"/>
      <c r="AU11" s="29"/>
      <c r="AV11" s="29"/>
      <c r="AW11" s="30"/>
      <c r="AX11" s="25"/>
      <c r="AY11" s="27"/>
      <c r="AZ11" s="27"/>
      <c r="BA11" s="27"/>
    </row>
    <row r="12" spans="2:66" s="21" customFormat="1" ht="19.899999999999999" customHeight="1" thickTop="1" thickBot="1">
      <c r="B12" s="551"/>
      <c r="C12" s="552"/>
      <c r="D12" s="552"/>
      <c r="E12" s="552"/>
      <c r="F12" s="552"/>
      <c r="G12" s="552"/>
      <c r="H12" s="552"/>
      <c r="I12" s="552"/>
      <c r="J12" s="552"/>
      <c r="K12" s="552"/>
      <c r="L12" s="552"/>
      <c r="M12" s="552"/>
      <c r="N12" s="552"/>
      <c r="O12" s="552"/>
      <c r="P12" s="552"/>
      <c r="Q12" s="552"/>
      <c r="R12" s="552"/>
      <c r="S12" s="552"/>
      <c r="T12" s="552"/>
      <c r="U12" s="552"/>
      <c r="V12" s="552"/>
      <c r="W12" s="553"/>
      <c r="Y12" s="22"/>
      <c r="Z12" s="554" t="s">
        <v>279</v>
      </c>
      <c r="AA12" s="555"/>
      <c r="AB12" s="555"/>
      <c r="AC12" s="555"/>
      <c r="AD12" s="555"/>
      <c r="AE12" s="555"/>
      <c r="AF12" s="555"/>
      <c r="AG12" s="555"/>
      <c r="AH12" s="555"/>
      <c r="AI12" s="556"/>
      <c r="AJ12" s="23"/>
      <c r="AK12" s="23"/>
      <c r="AL12" s="24"/>
      <c r="AM12" s="554" t="s">
        <v>281</v>
      </c>
      <c r="AN12" s="555"/>
      <c r="AO12" s="555"/>
      <c r="AP12" s="555"/>
      <c r="AQ12" s="555"/>
      <c r="AR12" s="555"/>
      <c r="AS12" s="555"/>
      <c r="AT12" s="555"/>
      <c r="AU12" s="555"/>
      <c r="AV12" s="555"/>
      <c r="AW12" s="25"/>
      <c r="AX12" s="26"/>
      <c r="AY12" s="27"/>
      <c r="AZ12" s="27"/>
      <c r="BA12" s="27"/>
    </row>
    <row r="13" spans="2:66" s="21" customFormat="1" ht="4.9000000000000004" customHeight="1" thickTop="1" thickBot="1"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Y13" s="22"/>
      <c r="Z13" s="28"/>
      <c r="AA13" s="28"/>
      <c r="AB13" s="28"/>
      <c r="AC13" s="28"/>
      <c r="AD13" s="29"/>
      <c r="AE13" s="29"/>
      <c r="AF13" s="29"/>
      <c r="AG13" s="29"/>
      <c r="AH13" s="29"/>
      <c r="AI13" s="29"/>
      <c r="AJ13" s="23"/>
      <c r="AK13" s="23"/>
      <c r="AL13" s="28"/>
      <c r="AM13" s="28"/>
      <c r="AN13" s="28"/>
      <c r="AO13" s="28"/>
      <c r="AP13" s="29"/>
      <c r="AQ13" s="29"/>
      <c r="AR13" s="29"/>
      <c r="AS13" s="29"/>
      <c r="AT13" s="29"/>
      <c r="AU13" s="29"/>
      <c r="AV13" s="29"/>
      <c r="AW13" s="30"/>
      <c r="AX13" s="25"/>
      <c r="AY13" s="27"/>
      <c r="AZ13" s="27"/>
      <c r="BA13" s="27"/>
    </row>
    <row r="14" spans="2:66" s="21" customFormat="1" ht="19.899999999999999" customHeight="1" thickTop="1" thickBot="1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Y14" s="22"/>
      <c r="Z14" s="516" t="s">
        <v>10</v>
      </c>
      <c r="AA14" s="516"/>
      <c r="AB14" s="514"/>
      <c r="AC14" s="514"/>
      <c r="AD14" s="514"/>
      <c r="AE14" s="514"/>
      <c r="AF14" s="514"/>
      <c r="AG14" s="514"/>
      <c r="AH14" s="514"/>
      <c r="AI14" s="514"/>
      <c r="AJ14" s="23"/>
      <c r="AK14" s="23"/>
      <c r="AL14" s="24"/>
      <c r="AM14" s="529" t="s">
        <v>10</v>
      </c>
      <c r="AN14" s="529"/>
      <c r="AO14" s="514"/>
      <c r="AP14" s="514"/>
      <c r="AQ14" s="514"/>
      <c r="AR14" s="514"/>
      <c r="AS14" s="514"/>
      <c r="AT14" s="514"/>
      <c r="AU14" s="514"/>
      <c r="AV14" s="515"/>
      <c r="AW14" s="25"/>
      <c r="AX14" s="26"/>
      <c r="AY14" s="27"/>
      <c r="AZ14" s="27"/>
      <c r="BA14" s="27"/>
    </row>
    <row r="15" spans="2:66" s="21" customFormat="1" ht="4.9000000000000004" customHeight="1" thickTop="1">
      <c r="B15" s="32"/>
      <c r="C15" s="32"/>
      <c r="D15" s="32"/>
      <c r="E15" s="32"/>
      <c r="F15" s="536" t="s">
        <v>143</v>
      </c>
      <c r="G15" s="536"/>
      <c r="H15" s="536"/>
      <c r="I15" s="536"/>
      <c r="J15" s="539" t="str">
        <f>VLOOKUP(V1,Data_Gmm2018!A2:E131,3,0)</f>
        <v>Mainstage 1</v>
      </c>
      <c r="K15" s="540"/>
      <c r="L15" s="540"/>
      <c r="M15" s="540"/>
      <c r="N15" s="540"/>
      <c r="O15" s="540"/>
      <c r="P15" s="540"/>
      <c r="Q15" s="540"/>
      <c r="R15" s="540"/>
      <c r="S15" s="541"/>
      <c r="T15" s="32"/>
      <c r="U15" s="32"/>
      <c r="V15" s="32"/>
      <c r="W15" s="32"/>
      <c r="Y15" s="22"/>
      <c r="Z15" s="28"/>
      <c r="AA15" s="28"/>
      <c r="AB15" s="33"/>
      <c r="AC15" s="33"/>
      <c r="AD15" s="33"/>
      <c r="AE15" s="33"/>
      <c r="AF15" s="33"/>
      <c r="AG15" s="33"/>
      <c r="AH15" s="33"/>
      <c r="AI15" s="33"/>
      <c r="AJ15" s="34"/>
      <c r="AK15" s="23"/>
      <c r="AL15" s="24"/>
      <c r="AM15" s="35"/>
      <c r="AN15" s="35"/>
      <c r="AO15" s="33"/>
      <c r="AP15" s="33"/>
      <c r="AQ15" s="33"/>
      <c r="AR15" s="33"/>
      <c r="AS15" s="33"/>
      <c r="AT15" s="33"/>
      <c r="AU15" s="33"/>
      <c r="AV15" s="33"/>
      <c r="AW15" s="30"/>
      <c r="AX15" s="25"/>
      <c r="AY15" s="27"/>
      <c r="AZ15" s="27"/>
      <c r="BA15" s="27"/>
      <c r="BB15" s="36"/>
      <c r="BC15" s="36"/>
      <c r="BD15" s="36"/>
      <c r="BE15" s="36"/>
      <c r="BF15" s="36"/>
      <c r="BG15" s="27"/>
      <c r="BH15" s="27"/>
    </row>
    <row r="16" spans="2:66" s="21" customFormat="1" ht="4.5" customHeight="1">
      <c r="B16" s="37"/>
      <c r="C16" s="37"/>
      <c r="D16" s="37"/>
      <c r="E16" s="37"/>
      <c r="F16" s="537"/>
      <c r="G16" s="537"/>
      <c r="H16" s="537"/>
      <c r="I16" s="537"/>
      <c r="J16" s="542"/>
      <c r="K16" s="543"/>
      <c r="L16" s="543"/>
      <c r="M16" s="543"/>
      <c r="N16" s="543"/>
      <c r="O16" s="543"/>
      <c r="P16" s="543"/>
      <c r="Q16" s="543"/>
      <c r="R16" s="543"/>
      <c r="S16" s="544"/>
      <c r="T16" s="37"/>
      <c r="U16" s="37"/>
      <c r="V16" s="37"/>
      <c r="W16" s="37"/>
      <c r="X16" s="38"/>
      <c r="Y16" s="39"/>
      <c r="Z16" s="28"/>
      <c r="AA16" s="28"/>
      <c r="AB16" s="33"/>
      <c r="AC16" s="33"/>
      <c r="AD16" s="33"/>
      <c r="AE16" s="33"/>
      <c r="AF16" s="33"/>
      <c r="AG16" s="33"/>
      <c r="AH16" s="33"/>
      <c r="AI16" s="33"/>
      <c r="AJ16" s="34"/>
      <c r="AK16" s="34"/>
      <c r="AL16" s="24"/>
      <c r="AM16" s="35"/>
      <c r="AN16" s="35"/>
      <c r="AO16" s="33"/>
      <c r="AP16" s="33"/>
      <c r="AQ16" s="33"/>
      <c r="AR16" s="33"/>
      <c r="AS16" s="33"/>
      <c r="AT16" s="33"/>
      <c r="AU16" s="33"/>
      <c r="AV16" s="33"/>
      <c r="AW16" s="30"/>
      <c r="AX16" s="40"/>
      <c r="AY16" s="27"/>
      <c r="AZ16" s="27"/>
      <c r="BA16" s="27"/>
      <c r="BB16" s="36"/>
      <c r="BC16" s="36"/>
      <c r="BD16" s="36"/>
      <c r="BE16" s="36"/>
      <c r="BF16" s="36"/>
      <c r="BG16" s="27"/>
      <c r="BH16" s="27"/>
    </row>
    <row r="17" spans="2:64" s="21" customFormat="1" ht="15.6" customHeight="1" thickBot="1">
      <c r="B17" s="37"/>
      <c r="C17" s="37"/>
      <c r="D17" s="37"/>
      <c r="E17" s="37"/>
      <c r="F17" s="537"/>
      <c r="G17" s="537"/>
      <c r="H17" s="537"/>
      <c r="I17" s="537"/>
      <c r="J17" s="542"/>
      <c r="K17" s="543"/>
      <c r="L17" s="543"/>
      <c r="M17" s="543"/>
      <c r="N17" s="543"/>
      <c r="O17" s="543"/>
      <c r="P17" s="543"/>
      <c r="Q17" s="543"/>
      <c r="R17" s="543"/>
      <c r="S17" s="544"/>
      <c r="T17" s="37"/>
      <c r="U17" s="37"/>
      <c r="V17" s="37"/>
      <c r="W17" s="37"/>
      <c r="X17" s="38"/>
      <c r="Y17" s="39"/>
      <c r="Z17" s="28"/>
      <c r="AA17" s="28"/>
      <c r="AB17" s="28"/>
      <c r="AC17" s="28"/>
      <c r="AD17" s="29"/>
      <c r="AE17" s="29"/>
      <c r="AF17" s="29"/>
      <c r="AG17" s="29"/>
      <c r="AH17" s="29"/>
      <c r="AI17" s="29"/>
      <c r="AJ17" s="23"/>
      <c r="AK17" s="34"/>
      <c r="AL17" s="28"/>
      <c r="AM17" s="28"/>
      <c r="AN17" s="28"/>
      <c r="AO17" s="28"/>
      <c r="AP17" s="29"/>
      <c r="AQ17" s="29"/>
      <c r="AR17" s="29"/>
      <c r="AS17" s="29"/>
      <c r="AT17" s="29"/>
      <c r="AU17" s="29"/>
      <c r="AV17" s="29"/>
      <c r="AW17" s="30"/>
      <c r="AX17" s="40"/>
      <c r="AY17" s="27"/>
      <c r="AZ17" s="27"/>
      <c r="BA17" s="27"/>
      <c r="BB17" s="36"/>
      <c r="BC17" s="36"/>
      <c r="BD17" s="36"/>
      <c r="BE17" s="36"/>
      <c r="BF17" s="36"/>
      <c r="BG17" s="27"/>
      <c r="BH17" s="27"/>
    </row>
    <row r="18" spans="2:64" s="21" customFormat="1" ht="19.899999999999999" customHeight="1" thickTop="1" thickBot="1">
      <c r="B18" s="37"/>
      <c r="C18" s="37"/>
      <c r="D18" s="37"/>
      <c r="E18" s="37"/>
      <c r="F18" s="537"/>
      <c r="G18" s="537"/>
      <c r="H18" s="537"/>
      <c r="I18" s="537"/>
      <c r="J18" s="542"/>
      <c r="K18" s="543"/>
      <c r="L18" s="543"/>
      <c r="M18" s="543"/>
      <c r="N18" s="543"/>
      <c r="O18" s="543"/>
      <c r="P18" s="543"/>
      <c r="Q18" s="543"/>
      <c r="R18" s="543"/>
      <c r="S18" s="544"/>
      <c r="T18" s="37"/>
      <c r="U18" s="37"/>
      <c r="V18" s="37"/>
      <c r="W18" s="37"/>
      <c r="Y18" s="22"/>
      <c r="Z18" s="516" t="s">
        <v>11</v>
      </c>
      <c r="AA18" s="516"/>
      <c r="AB18" s="533" t="s">
        <v>280</v>
      </c>
      <c r="AC18" s="534"/>
      <c r="AD18" s="534"/>
      <c r="AE18" s="534"/>
      <c r="AF18" s="534"/>
      <c r="AG18" s="534"/>
      <c r="AH18" s="534"/>
      <c r="AI18" s="534"/>
      <c r="AJ18" s="34"/>
      <c r="AK18" s="23"/>
      <c r="AL18" s="28"/>
      <c r="AM18" s="516" t="s">
        <v>11</v>
      </c>
      <c r="AN18" s="516"/>
      <c r="AO18" s="533" t="s">
        <v>282</v>
      </c>
      <c r="AP18" s="534"/>
      <c r="AQ18" s="534"/>
      <c r="AR18" s="534"/>
      <c r="AS18" s="534"/>
      <c r="AT18" s="534"/>
      <c r="AU18" s="534"/>
      <c r="AV18" s="535"/>
      <c r="AW18" s="25"/>
      <c r="AX18" s="26"/>
      <c r="AY18" s="27"/>
      <c r="AZ18" s="27"/>
      <c r="BA18" s="27"/>
      <c r="BB18" s="36"/>
      <c r="BC18" s="36"/>
      <c r="BD18" s="36"/>
      <c r="BE18" s="36"/>
      <c r="BF18" s="36"/>
      <c r="BG18" s="27"/>
      <c r="BH18" s="27"/>
    </row>
    <row r="19" spans="2:64" s="21" customFormat="1" ht="4.9000000000000004" customHeight="1" thickTop="1" thickBot="1">
      <c r="B19" s="41"/>
      <c r="C19" s="41"/>
      <c r="D19" s="41"/>
      <c r="E19" s="41"/>
      <c r="F19" s="538"/>
      <c r="G19" s="538"/>
      <c r="H19" s="538"/>
      <c r="I19" s="538"/>
      <c r="J19" s="545"/>
      <c r="K19" s="546"/>
      <c r="L19" s="546"/>
      <c r="M19" s="546"/>
      <c r="N19" s="546"/>
      <c r="O19" s="546"/>
      <c r="P19" s="546"/>
      <c r="Q19" s="546"/>
      <c r="R19" s="546"/>
      <c r="S19" s="547"/>
      <c r="T19" s="41"/>
      <c r="U19" s="41"/>
      <c r="V19" s="41"/>
      <c r="W19" s="41"/>
      <c r="Y19" s="22"/>
      <c r="Z19" s="28"/>
      <c r="AA19" s="28"/>
      <c r="AB19" s="28"/>
      <c r="AC19" s="28"/>
      <c r="AD19" s="29"/>
      <c r="AE19" s="29"/>
      <c r="AF19" s="29"/>
      <c r="AG19" s="29"/>
      <c r="AH19" s="29"/>
      <c r="AI19" s="29"/>
      <c r="AJ19" s="23"/>
      <c r="AK19" s="34"/>
      <c r="AL19" s="28"/>
      <c r="AM19" s="28"/>
      <c r="AN19" s="28"/>
      <c r="AO19" s="28"/>
      <c r="AP19" s="29"/>
      <c r="AQ19" s="29"/>
      <c r="AR19" s="29"/>
      <c r="AS19" s="29"/>
      <c r="AT19" s="29"/>
      <c r="AU19" s="29"/>
      <c r="AV19" s="29"/>
      <c r="AW19" s="30"/>
      <c r="AX19" s="25"/>
      <c r="AY19" s="27"/>
      <c r="AZ19" s="27"/>
      <c r="BA19" s="508"/>
      <c r="BB19" s="509"/>
      <c r="BC19" s="509"/>
      <c r="BD19" s="42"/>
      <c r="BE19" s="508"/>
      <c r="BF19" s="509"/>
      <c r="BG19" s="509"/>
      <c r="BH19" s="27"/>
    </row>
    <row r="20" spans="2:64" s="21" customFormat="1" ht="19.899999999999999" customHeight="1" thickTop="1" thickBot="1">
      <c r="B20" s="43"/>
      <c r="C20" s="43"/>
      <c r="D20" s="43"/>
      <c r="E20" s="43"/>
      <c r="F20" s="580" t="s">
        <v>144</v>
      </c>
      <c r="G20" s="581"/>
      <c r="H20" s="581"/>
      <c r="I20" s="582"/>
      <c r="J20" s="539" t="str">
        <f>VLOOKUP(V1,Data_Gmm2018!A2:E131,5,0)</f>
        <v>Mainstage 1</v>
      </c>
      <c r="K20" s="540"/>
      <c r="L20" s="540"/>
      <c r="M20" s="540"/>
      <c r="N20" s="540"/>
      <c r="O20" s="540"/>
      <c r="P20" s="540"/>
      <c r="Q20" s="540"/>
      <c r="R20" s="540"/>
      <c r="S20" s="541"/>
      <c r="Y20" s="22"/>
      <c r="Z20" s="528" t="s">
        <v>68</v>
      </c>
      <c r="AA20" s="530"/>
      <c r="AB20" s="530"/>
      <c r="AC20" s="530"/>
      <c r="AD20" s="530"/>
      <c r="AE20" s="530"/>
      <c r="AF20" s="530"/>
      <c r="AG20" s="530"/>
      <c r="AH20" s="530"/>
      <c r="AI20" s="530"/>
      <c r="AJ20" s="531"/>
      <c r="AK20" s="140"/>
      <c r="AL20" s="528" t="s">
        <v>68</v>
      </c>
      <c r="AM20" s="530"/>
      <c r="AN20" s="530"/>
      <c r="AO20" s="530"/>
      <c r="AP20" s="530"/>
      <c r="AQ20" s="530"/>
      <c r="AR20" s="530"/>
      <c r="AS20" s="530"/>
      <c r="AT20" s="530"/>
      <c r="AU20" s="530"/>
      <c r="AV20" s="531"/>
      <c r="AW20" s="25"/>
      <c r="AX20" s="26"/>
      <c r="AY20" s="27"/>
      <c r="AZ20" s="27"/>
      <c r="BA20" s="509"/>
      <c r="BB20" s="509"/>
      <c r="BC20" s="509"/>
      <c r="BD20" s="36"/>
      <c r="BE20" s="509"/>
      <c r="BF20" s="509"/>
      <c r="BG20" s="509"/>
      <c r="BH20" s="27"/>
    </row>
    <row r="21" spans="2:64" s="21" customFormat="1" ht="4.9000000000000004" customHeight="1" thickTop="1" thickBot="1">
      <c r="B21" s="43"/>
      <c r="C21" s="43"/>
      <c r="D21" s="43"/>
      <c r="E21" s="43"/>
      <c r="F21" s="580"/>
      <c r="G21" s="581"/>
      <c r="H21" s="581"/>
      <c r="I21" s="582"/>
      <c r="J21" s="545"/>
      <c r="K21" s="546"/>
      <c r="L21" s="546"/>
      <c r="M21" s="546"/>
      <c r="N21" s="546"/>
      <c r="O21" s="546"/>
      <c r="P21" s="546"/>
      <c r="Q21" s="546"/>
      <c r="R21" s="546"/>
      <c r="S21" s="547"/>
      <c r="Y21" s="22"/>
      <c r="Z21" s="28"/>
      <c r="AA21" s="28"/>
      <c r="AB21" s="28"/>
      <c r="AC21" s="28"/>
      <c r="AD21" s="29"/>
      <c r="AE21" s="29"/>
      <c r="AF21" s="29"/>
      <c r="AG21" s="29"/>
      <c r="AH21" s="29"/>
      <c r="AI21" s="29"/>
      <c r="AJ21" s="23"/>
      <c r="AK21" s="44"/>
      <c r="AL21" s="28"/>
      <c r="AM21" s="28"/>
      <c r="AN21" s="28"/>
      <c r="AO21" s="28"/>
      <c r="AP21" s="29"/>
      <c r="AQ21" s="29"/>
      <c r="AR21" s="29"/>
      <c r="AS21" s="29"/>
      <c r="AT21" s="29"/>
      <c r="AU21" s="29"/>
      <c r="AV21" s="29"/>
      <c r="AW21" s="30"/>
      <c r="AX21" s="25"/>
      <c r="AY21" s="27"/>
      <c r="AZ21" s="27"/>
      <c r="BA21" s="45"/>
      <c r="BB21" s="45"/>
      <c r="BC21" s="45"/>
      <c r="BD21" s="27"/>
      <c r="BE21" s="45"/>
      <c r="BF21" s="45"/>
      <c r="BG21" s="45"/>
      <c r="BH21" s="27"/>
    </row>
    <row r="22" spans="2:64" s="21" customFormat="1" ht="19.899999999999999" customHeight="1" thickTop="1" thickBot="1">
      <c r="B22" s="43"/>
      <c r="C22" s="43"/>
      <c r="D22" s="43"/>
      <c r="E22" s="43"/>
      <c r="F22" s="580" t="s">
        <v>145</v>
      </c>
      <c r="G22" s="581"/>
      <c r="H22" s="581"/>
      <c r="I22" s="582"/>
      <c r="J22" s="591">
        <f>VLOOKUP(V1,Data_Gmm2018!A2:R131,7,0)</f>
        <v>1</v>
      </c>
      <c r="K22" s="557"/>
      <c r="L22" s="557" t="str">
        <f>VLOOKUP(V1,Data_Gmm2018!A2:R131,8,0)</f>
        <v>tot</v>
      </c>
      <c r="M22" s="557"/>
      <c r="N22" s="557">
        <f>VLOOKUP(V1,Data_Gmm2018!A2:R131,9,0)</f>
        <v>6</v>
      </c>
      <c r="O22" s="558"/>
      <c r="P22" s="539" t="str">
        <f>VLOOKUP(V1,Data_Gmm2018!A2:R131,13,0)</f>
        <v>P1-P2</v>
      </c>
      <c r="Q22" s="540"/>
      <c r="R22" s="540"/>
      <c r="S22" s="541"/>
      <c r="Y22" s="22"/>
      <c r="Z22" s="511" t="str">
        <f>VLOOKUP(V1,Data_Gmm2018!A2:T130,15,0)</f>
        <v>Liesbeth Huber</v>
      </c>
      <c r="AA22" s="512"/>
      <c r="AB22" s="512"/>
      <c r="AC22" s="512"/>
      <c r="AD22" s="512"/>
      <c r="AE22" s="512"/>
      <c r="AF22" s="512"/>
      <c r="AG22" s="512"/>
      <c r="AH22" s="512"/>
      <c r="AI22" s="512"/>
      <c r="AJ22" s="513"/>
      <c r="AK22" s="46"/>
      <c r="AL22" s="511">
        <f>VLOOKUP(V1,Data_Gmm2018!A2:T130,18,0)</f>
        <v>0</v>
      </c>
      <c r="AM22" s="512"/>
      <c r="AN22" s="512"/>
      <c r="AO22" s="512"/>
      <c r="AP22" s="512"/>
      <c r="AQ22" s="512"/>
      <c r="AR22" s="512"/>
      <c r="AS22" s="512"/>
      <c r="AT22" s="512"/>
      <c r="AU22" s="512"/>
      <c r="AV22" s="512"/>
      <c r="AW22" s="25"/>
      <c r="AX22" s="26"/>
      <c r="AY22" s="27"/>
      <c r="AZ22" s="27"/>
      <c r="BA22" s="45"/>
      <c r="BB22" s="45"/>
      <c r="BC22" s="45"/>
      <c r="BD22" s="36"/>
      <c r="BE22" s="45"/>
      <c r="BF22" s="45"/>
      <c r="BG22" s="45"/>
      <c r="BH22" s="27"/>
    </row>
    <row r="23" spans="2:64" s="21" customFormat="1" ht="19.899999999999999" customHeight="1" thickTop="1" thickBot="1">
      <c r="B23" s="43"/>
      <c r="C23" s="43"/>
      <c r="D23" s="43"/>
      <c r="E23" s="43"/>
      <c r="F23" s="583"/>
      <c r="G23" s="584"/>
      <c r="H23" s="584"/>
      <c r="I23" s="585"/>
      <c r="J23" s="592"/>
      <c r="K23" s="559"/>
      <c r="L23" s="559"/>
      <c r="M23" s="559"/>
      <c r="N23" s="559"/>
      <c r="O23" s="560"/>
      <c r="P23" s="545"/>
      <c r="Q23" s="546"/>
      <c r="R23" s="546"/>
      <c r="S23" s="547"/>
      <c r="Y23" s="22"/>
      <c r="Z23" s="511" t="str">
        <f>VLOOKUP(V1,Data_Gmm2018!A2:T130,16,0)</f>
        <v>Nele Knockaert</v>
      </c>
      <c r="AA23" s="512"/>
      <c r="AB23" s="512"/>
      <c r="AC23" s="512"/>
      <c r="AD23" s="512"/>
      <c r="AE23" s="512"/>
      <c r="AF23" s="512"/>
      <c r="AG23" s="512"/>
      <c r="AH23" s="512"/>
      <c r="AI23" s="512"/>
      <c r="AJ23" s="513"/>
      <c r="AK23" s="47"/>
      <c r="AL23" s="511">
        <f>VLOOKUP(V1,Data_Gmm2018!A2:T130,19,0)</f>
        <v>0</v>
      </c>
      <c r="AM23" s="512"/>
      <c r="AN23" s="512"/>
      <c r="AO23" s="512"/>
      <c r="AP23" s="512"/>
      <c r="AQ23" s="512"/>
      <c r="AR23" s="512"/>
      <c r="AS23" s="512"/>
      <c r="AT23" s="512"/>
      <c r="AU23" s="512"/>
      <c r="AV23" s="512"/>
      <c r="AW23" s="25"/>
      <c r="AX23" s="26"/>
      <c r="AY23" s="27"/>
      <c r="AZ23" s="27"/>
      <c r="BA23" s="27"/>
      <c r="BB23" s="48"/>
      <c r="BC23" s="48"/>
      <c r="BD23" s="48"/>
      <c r="BE23" s="48"/>
      <c r="BF23" s="27"/>
      <c r="BG23" s="48"/>
      <c r="BH23" s="48"/>
      <c r="BI23" s="38"/>
      <c r="BJ23" s="38"/>
      <c r="BK23" s="38"/>
      <c r="BL23" s="38"/>
    </row>
    <row r="24" spans="2:64" s="21" customFormat="1" ht="19.899999999999999" customHeight="1" thickTop="1" thickBot="1">
      <c r="B24" s="43"/>
      <c r="C24" s="43"/>
      <c r="D24" s="43"/>
      <c r="E24" s="49"/>
      <c r="F24" s="586" t="s">
        <v>146</v>
      </c>
      <c r="G24" s="586"/>
      <c r="H24" s="586"/>
      <c r="I24" s="586"/>
      <c r="J24" s="590" t="str">
        <f>VLOOKUP(Bandname,Data_Gmm2018!A2:AB130,14,0)</f>
        <v>None</v>
      </c>
      <c r="K24" s="590"/>
      <c r="L24" s="590"/>
      <c r="M24" s="590"/>
      <c r="N24" s="590"/>
      <c r="O24" s="590"/>
      <c r="P24" s="590"/>
      <c r="Q24" s="590"/>
      <c r="R24" s="590"/>
      <c r="S24" s="590"/>
      <c r="T24" s="38"/>
      <c r="Y24" s="22"/>
      <c r="Z24" s="511">
        <f>VLOOKUP(V1,Data_Gmm2018!A2:T130,17,0)</f>
        <v>0</v>
      </c>
      <c r="AA24" s="512"/>
      <c r="AB24" s="512"/>
      <c r="AC24" s="512"/>
      <c r="AD24" s="512"/>
      <c r="AE24" s="512"/>
      <c r="AF24" s="512"/>
      <c r="AG24" s="512"/>
      <c r="AH24" s="512"/>
      <c r="AI24" s="512"/>
      <c r="AJ24" s="513"/>
      <c r="AK24" s="47"/>
      <c r="AL24" s="511">
        <f>VLOOKUP(V1,Data_Gmm2018!A2:T130,20,0)</f>
        <v>0</v>
      </c>
      <c r="AM24" s="512"/>
      <c r="AN24" s="512"/>
      <c r="AO24" s="512"/>
      <c r="AP24" s="512"/>
      <c r="AQ24" s="512"/>
      <c r="AR24" s="512"/>
      <c r="AS24" s="512"/>
      <c r="AT24" s="512"/>
      <c r="AU24" s="512"/>
      <c r="AV24" s="512"/>
      <c r="AW24" s="25"/>
      <c r="AX24" s="26"/>
      <c r="AY24" s="27"/>
      <c r="AZ24" s="27"/>
      <c r="BA24" s="27"/>
      <c r="BB24" s="50"/>
      <c r="BC24" s="50"/>
      <c r="BD24" s="50"/>
      <c r="BE24" s="48"/>
      <c r="BF24" s="27"/>
      <c r="BG24" s="48"/>
      <c r="BH24" s="48"/>
      <c r="BI24" s="38"/>
      <c r="BJ24" s="38"/>
      <c r="BK24" s="38"/>
      <c r="BL24" s="38"/>
    </row>
    <row r="25" spans="2:64" s="21" customFormat="1" ht="4.9000000000000004" customHeight="1" thickTop="1" thickBot="1">
      <c r="B25" s="51"/>
      <c r="C25" s="51"/>
      <c r="D25" s="51"/>
      <c r="E25" s="49"/>
      <c r="F25" s="52"/>
      <c r="G25" s="52"/>
      <c r="H25" s="52"/>
      <c r="I25" s="52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38"/>
      <c r="U25" s="54"/>
      <c r="V25" s="54"/>
      <c r="W25" s="54"/>
      <c r="Y25" s="55"/>
      <c r="Z25" s="56"/>
      <c r="AA25" s="57"/>
      <c r="AB25" s="57"/>
      <c r="AC25" s="57"/>
      <c r="AD25" s="57"/>
      <c r="AE25" s="57"/>
      <c r="AF25" s="58"/>
      <c r="AG25" s="58"/>
      <c r="AH25" s="58"/>
      <c r="AI25" s="58"/>
      <c r="AJ25" s="58"/>
      <c r="AK25" s="59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60"/>
      <c r="AX25" s="61"/>
      <c r="AY25" s="27"/>
      <c r="AZ25" s="27"/>
      <c r="BA25" s="27"/>
      <c r="BB25" s="50"/>
      <c r="BC25" s="50"/>
      <c r="BD25" s="50"/>
      <c r="BE25" s="48"/>
      <c r="BF25" s="27"/>
      <c r="BG25" s="48"/>
      <c r="BH25" s="48"/>
      <c r="BI25" s="38"/>
      <c r="BJ25" s="38"/>
      <c r="BK25" s="38"/>
      <c r="BL25" s="38"/>
    </row>
    <row r="26" spans="2:64" s="21" customFormat="1" ht="10.15" customHeight="1" thickTop="1" thickBot="1">
      <c r="B26" s="51"/>
      <c r="C26" s="51"/>
      <c r="D26" s="51"/>
      <c r="E26" s="62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54"/>
      <c r="U26" s="51"/>
      <c r="V26" s="51"/>
      <c r="W26" s="51"/>
      <c r="Y26" s="63"/>
      <c r="Z26" s="64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65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63"/>
      <c r="AX26" s="63"/>
      <c r="AY26" s="27"/>
      <c r="AZ26" s="27"/>
      <c r="BA26" s="27"/>
      <c r="BB26" s="66"/>
      <c r="BC26" s="66"/>
      <c r="BD26" s="66"/>
      <c r="BE26" s="48"/>
      <c r="BF26" s="27"/>
      <c r="BG26" s="48"/>
      <c r="BH26" s="48"/>
      <c r="BI26" s="38"/>
      <c r="BJ26" s="38"/>
      <c r="BK26" s="38"/>
      <c r="BL26" s="38"/>
    </row>
    <row r="27" spans="2:64" ht="4.9000000000000004" customHeight="1" thickTop="1" thickBot="1">
      <c r="B27" s="67"/>
      <c r="C27" s="68"/>
      <c r="D27" s="68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8"/>
      <c r="U27" s="68"/>
      <c r="V27" s="68"/>
      <c r="W27" s="68"/>
      <c r="X27" s="71"/>
      <c r="Y27" s="71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2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3"/>
      <c r="AW27" s="19"/>
      <c r="AX27" s="74"/>
      <c r="AY27" s="15"/>
      <c r="AZ27" s="15"/>
      <c r="BA27" s="75"/>
      <c r="BB27" s="66"/>
      <c r="BC27" s="66"/>
      <c r="BD27" s="66"/>
      <c r="BE27" s="75"/>
      <c r="BF27" s="75"/>
      <c r="BG27" s="75"/>
    </row>
    <row r="28" spans="2:64" s="30" customFormat="1" ht="19.899999999999999" customHeight="1" thickTop="1">
      <c r="B28" s="76"/>
      <c r="C28" s="561" t="s">
        <v>70</v>
      </c>
      <c r="D28" s="562"/>
      <c r="E28" s="562"/>
      <c r="F28" s="562"/>
      <c r="G28" s="562"/>
      <c r="H28" s="562"/>
      <c r="I28" s="562"/>
      <c r="J28" s="562"/>
      <c r="K28" s="562"/>
      <c r="L28" s="562"/>
      <c r="M28" s="562"/>
      <c r="N28" s="562"/>
      <c r="O28" s="562"/>
      <c r="P28" s="562"/>
      <c r="Q28" s="562"/>
      <c r="R28" s="562"/>
      <c r="S28" s="562"/>
      <c r="T28" s="562"/>
      <c r="U28" s="562"/>
      <c r="V28" s="562"/>
      <c r="W28" s="562"/>
      <c r="X28" s="562"/>
      <c r="Y28" s="562"/>
      <c r="Z28" s="562"/>
      <c r="AA28" s="562"/>
      <c r="AB28" s="562"/>
      <c r="AC28" s="562"/>
      <c r="AD28" s="562"/>
      <c r="AE28" s="562"/>
      <c r="AF28" s="562"/>
      <c r="AG28" s="562"/>
      <c r="AH28" s="562"/>
      <c r="AI28" s="562"/>
      <c r="AJ28" s="562"/>
      <c r="AK28" s="562"/>
      <c r="AL28" s="562"/>
      <c r="AM28" s="562"/>
      <c r="AN28" s="562"/>
      <c r="AO28" s="562"/>
      <c r="AP28" s="562"/>
      <c r="AQ28" s="562"/>
      <c r="AR28" s="562"/>
      <c r="AS28" s="562"/>
      <c r="AT28" s="562"/>
      <c r="AU28" s="562"/>
      <c r="AV28" s="563"/>
      <c r="AW28" s="25"/>
      <c r="AX28" s="26"/>
      <c r="AY28" s="77"/>
      <c r="AZ28" s="77"/>
      <c r="BA28" s="77"/>
      <c r="BB28" s="78"/>
      <c r="BC28" s="78"/>
      <c r="BD28" s="78"/>
      <c r="BE28" s="78"/>
      <c r="BF28" s="77"/>
      <c r="BG28" s="78"/>
      <c r="BH28" s="78"/>
      <c r="BI28" s="66"/>
      <c r="BJ28" s="66"/>
      <c r="BK28" s="66"/>
      <c r="BL28" s="66"/>
    </row>
    <row r="29" spans="2:64" s="30" customFormat="1" ht="4.9000000000000004" customHeight="1" thickBot="1">
      <c r="B29" s="76"/>
      <c r="C29" s="564"/>
      <c r="D29" s="565"/>
      <c r="E29" s="565"/>
      <c r="F29" s="565"/>
      <c r="G29" s="565"/>
      <c r="H29" s="565"/>
      <c r="I29" s="565"/>
      <c r="J29" s="565"/>
      <c r="K29" s="565"/>
      <c r="L29" s="565"/>
      <c r="M29" s="565"/>
      <c r="N29" s="565"/>
      <c r="O29" s="565"/>
      <c r="P29" s="565"/>
      <c r="Q29" s="565"/>
      <c r="R29" s="565"/>
      <c r="S29" s="565"/>
      <c r="T29" s="565"/>
      <c r="U29" s="565"/>
      <c r="V29" s="565"/>
      <c r="W29" s="565"/>
      <c r="X29" s="565"/>
      <c r="Y29" s="565"/>
      <c r="Z29" s="565"/>
      <c r="AA29" s="565"/>
      <c r="AB29" s="565"/>
      <c r="AC29" s="565"/>
      <c r="AD29" s="565"/>
      <c r="AE29" s="565"/>
      <c r="AF29" s="565"/>
      <c r="AG29" s="565"/>
      <c r="AH29" s="565"/>
      <c r="AI29" s="565"/>
      <c r="AJ29" s="565"/>
      <c r="AK29" s="565"/>
      <c r="AL29" s="565"/>
      <c r="AM29" s="565"/>
      <c r="AN29" s="565"/>
      <c r="AO29" s="565"/>
      <c r="AP29" s="565"/>
      <c r="AQ29" s="565"/>
      <c r="AR29" s="565"/>
      <c r="AS29" s="565"/>
      <c r="AT29" s="565"/>
      <c r="AU29" s="565"/>
      <c r="AV29" s="566"/>
      <c r="AW29" s="25"/>
      <c r="AX29" s="26"/>
      <c r="AY29" s="77"/>
      <c r="AZ29" s="77"/>
      <c r="BA29" s="77"/>
      <c r="BB29" s="78"/>
      <c r="BC29" s="78"/>
      <c r="BD29" s="78"/>
      <c r="BE29" s="78"/>
      <c r="BF29" s="77"/>
      <c r="BG29" s="78"/>
      <c r="BH29" s="78"/>
      <c r="BI29" s="66"/>
      <c r="BJ29" s="66"/>
      <c r="BK29" s="66"/>
      <c r="BL29" s="66"/>
    </row>
    <row r="30" spans="2:64" s="66" customFormat="1" ht="4.9000000000000004" customHeight="1" thickTop="1" thickBot="1">
      <c r="B30" s="79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X30" s="40"/>
      <c r="AY30" s="78"/>
      <c r="AZ30" s="78"/>
      <c r="BA30" s="78"/>
      <c r="BB30" s="78"/>
      <c r="BC30" s="78"/>
      <c r="BD30" s="78"/>
      <c r="BE30" s="78"/>
      <c r="BF30" s="78"/>
      <c r="BG30" s="78"/>
      <c r="BH30" s="78"/>
    </row>
    <row r="31" spans="2:64" s="66" customFormat="1" ht="15" customHeight="1" thickTop="1" thickBot="1">
      <c r="B31" s="79"/>
      <c r="C31" s="80"/>
      <c r="D31" s="463" t="s">
        <v>12</v>
      </c>
      <c r="E31" s="464"/>
      <c r="F31" s="464"/>
      <c r="G31" s="465"/>
      <c r="H31" s="454" t="s">
        <v>262</v>
      </c>
      <c r="I31" s="455"/>
      <c r="J31" s="456"/>
      <c r="K31" s="142"/>
      <c r="L31" s="463" t="s">
        <v>2</v>
      </c>
      <c r="M31" s="464"/>
      <c r="N31" s="464"/>
      <c r="O31" s="464"/>
      <c r="P31" s="465"/>
      <c r="Q31" s="454"/>
      <c r="R31" s="455"/>
      <c r="S31" s="456"/>
      <c r="T31" s="142"/>
      <c r="U31" s="463"/>
      <c r="V31" s="464"/>
      <c r="W31" s="464"/>
      <c r="X31" s="464"/>
      <c r="Y31" s="464"/>
      <c r="Z31" s="465"/>
      <c r="AA31" s="454"/>
      <c r="AB31" s="455"/>
      <c r="AC31" s="456"/>
      <c r="AD31" s="142"/>
      <c r="AE31" s="463" t="s">
        <v>3</v>
      </c>
      <c r="AF31" s="464"/>
      <c r="AG31" s="464"/>
      <c r="AH31" s="464"/>
      <c r="AI31" s="465"/>
      <c r="AJ31" s="454">
        <v>3</v>
      </c>
      <c r="AK31" s="455"/>
      <c r="AL31" s="456"/>
      <c r="AM31" s="81"/>
      <c r="AN31" s="457" t="s">
        <v>69</v>
      </c>
      <c r="AO31" s="458"/>
      <c r="AP31" s="458"/>
      <c r="AQ31" s="458"/>
      <c r="AR31" s="459"/>
      <c r="AS31" s="460"/>
      <c r="AT31" s="461"/>
      <c r="AU31" s="462"/>
      <c r="AV31" s="80"/>
      <c r="AX31" s="40"/>
      <c r="AY31" s="78"/>
      <c r="AZ31" s="78"/>
      <c r="BA31" s="78"/>
      <c r="BB31" s="78"/>
      <c r="BC31" s="78"/>
      <c r="BD31" s="78"/>
      <c r="BE31" s="78"/>
      <c r="BF31" s="78"/>
      <c r="BG31" s="78"/>
      <c r="BH31" s="78"/>
    </row>
    <row r="32" spans="2:64" s="84" customFormat="1" ht="4.9000000000000004" customHeight="1" thickTop="1" thickBot="1">
      <c r="B32" s="76"/>
      <c r="C32" s="82"/>
      <c r="D32" s="144"/>
      <c r="E32" s="14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5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82"/>
      <c r="AT32" s="82"/>
      <c r="AU32" s="82"/>
      <c r="AV32" s="82"/>
      <c r="AX32" s="85"/>
      <c r="AY32" s="86"/>
      <c r="AZ32" s="86"/>
      <c r="BA32" s="86"/>
      <c r="BB32" s="78"/>
      <c r="BC32" s="78"/>
      <c r="BD32" s="78"/>
    </row>
    <row r="33" spans="2:64" s="84" customFormat="1" ht="15" customHeight="1" thickTop="1" thickBot="1">
      <c r="B33" s="76"/>
      <c r="C33" s="82"/>
      <c r="D33" s="146"/>
      <c r="E33" s="147"/>
      <c r="F33" s="146"/>
      <c r="G33" s="146"/>
      <c r="H33" s="146"/>
      <c r="I33" s="146"/>
      <c r="J33" s="146"/>
      <c r="K33" s="146"/>
      <c r="L33" s="466"/>
      <c r="M33" s="467"/>
      <c r="N33" s="467"/>
      <c r="O33" s="467"/>
      <c r="P33" s="468"/>
      <c r="Q33" s="469"/>
      <c r="R33" s="470"/>
      <c r="S33" s="471"/>
      <c r="T33" s="143"/>
      <c r="U33" s="466"/>
      <c r="V33" s="467"/>
      <c r="W33" s="467"/>
      <c r="X33" s="467"/>
      <c r="Y33" s="467"/>
      <c r="Z33" s="468"/>
      <c r="AA33" s="469"/>
      <c r="AB33" s="470"/>
      <c r="AC33" s="471"/>
      <c r="AD33" s="148"/>
      <c r="AE33" s="571"/>
      <c r="AF33" s="572"/>
      <c r="AG33" s="572"/>
      <c r="AH33" s="572"/>
      <c r="AI33" s="573"/>
      <c r="AJ33" s="567"/>
      <c r="AK33" s="568"/>
      <c r="AL33" s="569"/>
      <c r="AM33" s="149"/>
      <c r="AN33" s="146"/>
      <c r="AO33" s="146"/>
      <c r="AP33" s="146"/>
      <c r="AQ33" s="146"/>
      <c r="AR33" s="146"/>
      <c r="AS33" s="82"/>
      <c r="AT33" s="82"/>
      <c r="AU33" s="82"/>
      <c r="AV33" s="87"/>
      <c r="AX33" s="88"/>
      <c r="AY33" s="86"/>
      <c r="AZ33" s="86"/>
      <c r="BA33" s="86"/>
      <c r="BB33" s="78"/>
      <c r="BC33" s="78"/>
      <c r="BD33" s="78"/>
    </row>
    <row r="34" spans="2:64" s="30" customFormat="1" ht="4.9000000000000004" customHeight="1" thickTop="1">
      <c r="B34" s="76"/>
      <c r="C34" s="87"/>
      <c r="D34" s="146"/>
      <c r="E34" s="146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6"/>
      <c r="U34" s="149"/>
      <c r="V34" s="146"/>
      <c r="W34" s="146"/>
      <c r="X34" s="146"/>
      <c r="Y34" s="146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6"/>
      <c r="AL34" s="149"/>
      <c r="AM34" s="149"/>
      <c r="AN34" s="149"/>
      <c r="AO34" s="149"/>
      <c r="AP34" s="149"/>
      <c r="AQ34" s="149"/>
      <c r="AR34" s="149"/>
      <c r="AS34" s="87"/>
      <c r="AT34" s="87"/>
      <c r="AU34" s="87"/>
      <c r="AV34" s="87"/>
      <c r="AX34" s="85"/>
      <c r="AY34" s="77"/>
      <c r="AZ34" s="77"/>
      <c r="BA34" s="77"/>
      <c r="BB34" s="78"/>
      <c r="BC34" s="78"/>
      <c r="BD34" s="78"/>
    </row>
    <row r="35" spans="2:64" s="30" customFormat="1" ht="10.15" customHeight="1" thickBot="1">
      <c r="B35" s="76"/>
      <c r="C35" s="89"/>
      <c r="D35" s="89"/>
      <c r="E35" s="82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  <c r="U35" s="89"/>
      <c r="V35" s="89"/>
      <c r="W35" s="89"/>
      <c r="X35" s="89"/>
      <c r="Y35" s="92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X35" s="94"/>
      <c r="AY35" s="77"/>
      <c r="AZ35" s="77"/>
      <c r="BA35" s="77"/>
      <c r="BB35" s="78"/>
      <c r="BC35" s="78"/>
      <c r="BD35" s="78"/>
    </row>
    <row r="36" spans="2:64" s="96" customFormat="1" ht="12" customHeight="1" thickTop="1">
      <c r="B36" s="95"/>
      <c r="C36" s="577" t="s">
        <v>259</v>
      </c>
      <c r="D36" s="578"/>
      <c r="E36" s="578"/>
      <c r="F36" s="578"/>
      <c r="G36" s="578"/>
      <c r="H36" s="578"/>
      <c r="I36" s="578"/>
      <c r="J36" s="578"/>
      <c r="K36" s="578"/>
      <c r="L36" s="578"/>
      <c r="M36" s="578"/>
      <c r="N36" s="578"/>
      <c r="O36" s="578"/>
      <c r="P36" s="578"/>
      <c r="Q36" s="578"/>
      <c r="R36" s="578"/>
      <c r="S36" s="578"/>
      <c r="T36" s="578"/>
      <c r="U36" s="578"/>
      <c r="V36" s="578"/>
      <c r="W36" s="578"/>
      <c r="X36" s="579"/>
      <c r="Y36" s="168"/>
      <c r="Z36" s="577" t="s">
        <v>261</v>
      </c>
      <c r="AA36" s="578"/>
      <c r="AB36" s="578"/>
      <c r="AC36" s="578"/>
      <c r="AD36" s="578"/>
      <c r="AE36" s="578"/>
      <c r="AF36" s="578"/>
      <c r="AG36" s="578"/>
      <c r="AH36" s="578"/>
      <c r="AI36" s="578"/>
      <c r="AJ36" s="578"/>
      <c r="AK36" s="578"/>
      <c r="AL36" s="578"/>
      <c r="AM36" s="578"/>
      <c r="AN36" s="578"/>
      <c r="AO36" s="578"/>
      <c r="AP36" s="578"/>
      <c r="AQ36" s="578"/>
      <c r="AR36" s="578"/>
      <c r="AS36" s="578"/>
      <c r="AT36" s="578"/>
      <c r="AU36" s="578"/>
      <c r="AV36" s="579"/>
      <c r="AX36" s="97"/>
      <c r="AY36" s="98"/>
      <c r="AZ36" s="98"/>
      <c r="BA36" s="98"/>
      <c r="BB36" s="99"/>
      <c r="BC36" s="99"/>
      <c r="BD36" s="99"/>
      <c r="BE36" s="99"/>
      <c r="BF36" s="98"/>
      <c r="BG36" s="99"/>
      <c r="BH36" s="99"/>
      <c r="BI36" s="100"/>
      <c r="BJ36" s="100"/>
      <c r="BK36" s="100"/>
      <c r="BL36" s="100"/>
    </row>
    <row r="37" spans="2:64" s="96" customFormat="1" ht="12" customHeight="1">
      <c r="B37" s="95"/>
      <c r="C37" s="574" t="s">
        <v>260</v>
      </c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75"/>
      <c r="P37" s="575"/>
      <c r="Q37" s="575"/>
      <c r="R37" s="575"/>
      <c r="S37" s="575"/>
      <c r="T37" s="575"/>
      <c r="U37" s="575"/>
      <c r="V37" s="575"/>
      <c r="W37" s="575"/>
      <c r="X37" s="576"/>
      <c r="Y37" s="168"/>
      <c r="Z37" s="484" t="s">
        <v>265</v>
      </c>
      <c r="AA37" s="485"/>
      <c r="AB37" s="485"/>
      <c r="AC37" s="485"/>
      <c r="AD37" s="485"/>
      <c r="AE37" s="485"/>
      <c r="AF37" s="485"/>
      <c r="AG37" s="485"/>
      <c r="AH37" s="485"/>
      <c r="AI37" s="485"/>
      <c r="AJ37" s="485"/>
      <c r="AK37" s="485"/>
      <c r="AL37" s="485"/>
      <c r="AM37" s="485"/>
      <c r="AN37" s="485"/>
      <c r="AO37" s="485"/>
      <c r="AP37" s="485"/>
      <c r="AQ37" s="485"/>
      <c r="AR37" s="485"/>
      <c r="AS37" s="485"/>
      <c r="AT37" s="485"/>
      <c r="AU37" s="485"/>
      <c r="AV37" s="486"/>
      <c r="AX37" s="97"/>
      <c r="AY37" s="98"/>
      <c r="AZ37" s="98"/>
      <c r="BA37" s="98"/>
      <c r="BB37" s="100"/>
      <c r="BC37" s="100"/>
      <c r="BD37" s="100"/>
      <c r="BE37" s="99"/>
      <c r="BF37" s="98"/>
      <c r="BG37" s="99"/>
      <c r="BH37" s="99"/>
      <c r="BI37" s="100"/>
      <c r="BJ37" s="100"/>
      <c r="BK37" s="100"/>
      <c r="BL37" s="100"/>
    </row>
    <row r="38" spans="2:64" s="96" customFormat="1" ht="12" customHeight="1">
      <c r="B38" s="95"/>
      <c r="C38" s="574" t="s">
        <v>273</v>
      </c>
      <c r="D38" s="575"/>
      <c r="E38" s="575"/>
      <c r="F38" s="575"/>
      <c r="G38" s="575"/>
      <c r="H38" s="575"/>
      <c r="I38" s="575"/>
      <c r="J38" s="575"/>
      <c r="K38" s="575"/>
      <c r="L38" s="575"/>
      <c r="M38" s="575"/>
      <c r="N38" s="575"/>
      <c r="O38" s="575"/>
      <c r="P38" s="575"/>
      <c r="Q38" s="575"/>
      <c r="R38" s="575"/>
      <c r="S38" s="575"/>
      <c r="T38" s="575"/>
      <c r="U38" s="575"/>
      <c r="V38" s="575"/>
      <c r="W38" s="575"/>
      <c r="X38" s="576"/>
      <c r="Y38" s="168"/>
      <c r="Z38" s="487" t="s">
        <v>267</v>
      </c>
      <c r="AA38" s="488"/>
      <c r="AB38" s="488"/>
      <c r="AC38" s="488"/>
      <c r="AD38" s="488"/>
      <c r="AE38" s="488"/>
      <c r="AF38" s="488"/>
      <c r="AG38" s="488"/>
      <c r="AH38" s="488"/>
      <c r="AI38" s="488"/>
      <c r="AJ38" s="488"/>
      <c r="AK38" s="488"/>
      <c r="AL38" s="488"/>
      <c r="AM38" s="488"/>
      <c r="AN38" s="488"/>
      <c r="AO38" s="488"/>
      <c r="AP38" s="488"/>
      <c r="AQ38" s="488"/>
      <c r="AR38" s="488"/>
      <c r="AS38" s="488"/>
      <c r="AT38" s="488"/>
      <c r="AU38" s="488"/>
      <c r="AV38" s="489"/>
      <c r="AX38" s="97"/>
      <c r="AY38" s="98"/>
      <c r="AZ38" s="98"/>
      <c r="BA38" s="98"/>
      <c r="BB38" s="101"/>
      <c r="BC38" s="102"/>
      <c r="BD38" s="102"/>
      <c r="BE38" s="99"/>
      <c r="BF38" s="98"/>
      <c r="BG38" s="99"/>
      <c r="BH38" s="99"/>
      <c r="BI38" s="100"/>
      <c r="BJ38" s="100"/>
      <c r="BK38" s="100"/>
      <c r="BL38" s="100"/>
    </row>
    <row r="39" spans="2:64" s="96" customFormat="1" ht="12" customHeight="1">
      <c r="B39" s="95"/>
      <c r="C39" s="574" t="s">
        <v>285</v>
      </c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6"/>
      <c r="Y39" s="168"/>
      <c r="Z39" s="487" t="s">
        <v>268</v>
      </c>
      <c r="AA39" s="488"/>
      <c r="AB39" s="488"/>
      <c r="AC39" s="488"/>
      <c r="AD39" s="488"/>
      <c r="AE39" s="488"/>
      <c r="AF39" s="488"/>
      <c r="AG39" s="488"/>
      <c r="AH39" s="488"/>
      <c r="AI39" s="488"/>
      <c r="AJ39" s="488"/>
      <c r="AK39" s="488"/>
      <c r="AL39" s="488"/>
      <c r="AM39" s="488"/>
      <c r="AN39" s="488"/>
      <c r="AO39" s="488"/>
      <c r="AP39" s="488"/>
      <c r="AQ39" s="488"/>
      <c r="AR39" s="488"/>
      <c r="AS39" s="488"/>
      <c r="AT39" s="488"/>
      <c r="AU39" s="488"/>
      <c r="AV39" s="489"/>
      <c r="AX39" s="97"/>
      <c r="AY39" s="98"/>
      <c r="AZ39" s="98"/>
      <c r="BA39" s="98"/>
      <c r="BB39" s="103"/>
      <c r="BC39" s="103"/>
      <c r="BD39" s="103"/>
      <c r="BE39" s="99"/>
      <c r="BF39" s="98"/>
      <c r="BG39" s="99"/>
      <c r="BH39" s="99"/>
      <c r="BI39" s="100"/>
      <c r="BJ39" s="100"/>
      <c r="BK39" s="100"/>
      <c r="BL39" s="100"/>
    </row>
    <row r="40" spans="2:64" s="96" customFormat="1" ht="12" customHeight="1">
      <c r="B40" s="95"/>
      <c r="C40" s="574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6"/>
      <c r="Y40" s="169"/>
      <c r="Z40" s="487" t="s">
        <v>269</v>
      </c>
      <c r="AA40" s="488"/>
      <c r="AB40" s="488"/>
      <c r="AC40" s="488"/>
      <c r="AD40" s="488"/>
      <c r="AE40" s="488"/>
      <c r="AF40" s="488"/>
      <c r="AG40" s="488"/>
      <c r="AH40" s="488"/>
      <c r="AI40" s="488"/>
      <c r="AJ40" s="488"/>
      <c r="AK40" s="488"/>
      <c r="AL40" s="488"/>
      <c r="AM40" s="488"/>
      <c r="AN40" s="488"/>
      <c r="AO40" s="488"/>
      <c r="AP40" s="488"/>
      <c r="AQ40" s="488"/>
      <c r="AR40" s="488"/>
      <c r="AS40" s="488"/>
      <c r="AT40" s="488"/>
      <c r="AU40" s="488"/>
      <c r="AV40" s="489"/>
      <c r="AX40" s="104"/>
      <c r="AY40" s="98"/>
      <c r="AZ40" s="98"/>
      <c r="BA40" s="98"/>
      <c r="BB40" s="99"/>
      <c r="BC40" s="99"/>
      <c r="BD40" s="99"/>
      <c r="BE40" s="99"/>
      <c r="BF40" s="98"/>
      <c r="BG40" s="99"/>
      <c r="BH40" s="99"/>
      <c r="BI40" s="100"/>
      <c r="BJ40" s="100"/>
      <c r="BK40" s="100"/>
      <c r="BL40" s="100"/>
    </row>
    <row r="41" spans="2:64" s="96" customFormat="1" ht="12" customHeight="1">
      <c r="B41" s="95"/>
      <c r="C41" s="574"/>
      <c r="D41" s="575"/>
      <c r="E41" s="575"/>
      <c r="F41" s="575"/>
      <c r="G41" s="575"/>
      <c r="H41" s="575"/>
      <c r="I41" s="575"/>
      <c r="J41" s="575"/>
      <c r="K41" s="575"/>
      <c r="L41" s="575"/>
      <c r="M41" s="575"/>
      <c r="N41" s="575"/>
      <c r="O41" s="575"/>
      <c r="P41" s="575"/>
      <c r="Q41" s="575"/>
      <c r="R41" s="575"/>
      <c r="S41" s="575"/>
      <c r="T41" s="575"/>
      <c r="U41" s="575"/>
      <c r="V41" s="575"/>
      <c r="W41" s="575"/>
      <c r="X41" s="576"/>
      <c r="Y41" s="168"/>
      <c r="Z41" s="487" t="s">
        <v>270</v>
      </c>
      <c r="AA41" s="488"/>
      <c r="AB41" s="488"/>
      <c r="AC41" s="488"/>
      <c r="AD41" s="488"/>
      <c r="AE41" s="488"/>
      <c r="AF41" s="488"/>
      <c r="AG41" s="488"/>
      <c r="AH41" s="488"/>
      <c r="AI41" s="488"/>
      <c r="AJ41" s="488"/>
      <c r="AK41" s="488"/>
      <c r="AL41" s="488"/>
      <c r="AM41" s="488"/>
      <c r="AN41" s="488"/>
      <c r="AO41" s="488"/>
      <c r="AP41" s="488"/>
      <c r="AQ41" s="488"/>
      <c r="AR41" s="488"/>
      <c r="AS41" s="488"/>
      <c r="AT41" s="488"/>
      <c r="AU41" s="488"/>
      <c r="AV41" s="489"/>
      <c r="AX41" s="97"/>
      <c r="AY41" s="98"/>
      <c r="AZ41" s="98"/>
      <c r="BA41" s="98"/>
      <c r="BB41" s="99"/>
      <c r="BC41" s="99"/>
      <c r="BD41" s="99"/>
      <c r="BE41" s="99"/>
      <c r="BF41" s="98"/>
      <c r="BG41" s="99"/>
      <c r="BH41" s="99"/>
      <c r="BI41" s="100"/>
      <c r="BJ41" s="100"/>
      <c r="BK41" s="100"/>
      <c r="BL41" s="100"/>
    </row>
    <row r="42" spans="2:64" s="96" customFormat="1" ht="12" customHeight="1">
      <c r="B42" s="95"/>
      <c r="C42" s="574"/>
      <c r="D42" s="575"/>
      <c r="E42" s="575"/>
      <c r="F42" s="575"/>
      <c r="G42" s="575"/>
      <c r="H42" s="575"/>
      <c r="I42" s="575"/>
      <c r="J42" s="575"/>
      <c r="K42" s="575"/>
      <c r="L42" s="575"/>
      <c r="M42" s="575"/>
      <c r="N42" s="575"/>
      <c r="O42" s="575"/>
      <c r="P42" s="575"/>
      <c r="Q42" s="575"/>
      <c r="R42" s="575"/>
      <c r="S42" s="575"/>
      <c r="T42" s="575"/>
      <c r="U42" s="575"/>
      <c r="V42" s="575"/>
      <c r="W42" s="575"/>
      <c r="X42" s="576"/>
      <c r="Y42" s="169"/>
      <c r="Z42" s="487" t="s">
        <v>271</v>
      </c>
      <c r="AA42" s="488"/>
      <c r="AB42" s="488"/>
      <c r="AC42" s="488"/>
      <c r="AD42" s="488"/>
      <c r="AE42" s="488"/>
      <c r="AF42" s="488"/>
      <c r="AG42" s="488"/>
      <c r="AH42" s="488"/>
      <c r="AI42" s="488"/>
      <c r="AJ42" s="488"/>
      <c r="AK42" s="488"/>
      <c r="AL42" s="488"/>
      <c r="AM42" s="488"/>
      <c r="AN42" s="488"/>
      <c r="AO42" s="488"/>
      <c r="AP42" s="488"/>
      <c r="AQ42" s="488"/>
      <c r="AR42" s="488"/>
      <c r="AS42" s="488"/>
      <c r="AT42" s="488"/>
      <c r="AU42" s="488"/>
      <c r="AV42" s="489"/>
      <c r="AX42" s="104"/>
      <c r="AY42" s="98"/>
      <c r="AZ42" s="98"/>
      <c r="BA42" s="98"/>
      <c r="BB42" s="99"/>
      <c r="BC42" s="99"/>
      <c r="BD42" s="99"/>
      <c r="BE42" s="99"/>
      <c r="BF42" s="98"/>
      <c r="BG42" s="99"/>
      <c r="BH42" s="99"/>
      <c r="BI42" s="100"/>
      <c r="BJ42" s="100"/>
      <c r="BK42" s="100"/>
      <c r="BL42" s="100"/>
    </row>
    <row r="43" spans="2:64" s="96" customFormat="1" ht="12" customHeight="1">
      <c r="B43" s="95"/>
      <c r="C43" s="574"/>
      <c r="D43" s="575"/>
      <c r="E43" s="575"/>
      <c r="F43" s="575"/>
      <c r="G43" s="575"/>
      <c r="H43" s="575"/>
      <c r="I43" s="575"/>
      <c r="J43" s="575"/>
      <c r="K43" s="575"/>
      <c r="L43" s="575"/>
      <c r="M43" s="575"/>
      <c r="N43" s="575"/>
      <c r="O43" s="575"/>
      <c r="P43" s="575"/>
      <c r="Q43" s="575"/>
      <c r="R43" s="575"/>
      <c r="S43" s="575"/>
      <c r="T43" s="575"/>
      <c r="U43" s="575"/>
      <c r="V43" s="575"/>
      <c r="W43" s="575"/>
      <c r="X43" s="576"/>
      <c r="Y43" s="168"/>
      <c r="Z43" s="487" t="s">
        <v>272</v>
      </c>
      <c r="AA43" s="488"/>
      <c r="AB43" s="488"/>
      <c r="AC43" s="488"/>
      <c r="AD43" s="488"/>
      <c r="AE43" s="488"/>
      <c r="AF43" s="488"/>
      <c r="AG43" s="488"/>
      <c r="AH43" s="488"/>
      <c r="AI43" s="488"/>
      <c r="AJ43" s="488"/>
      <c r="AK43" s="488"/>
      <c r="AL43" s="488"/>
      <c r="AM43" s="488"/>
      <c r="AN43" s="488"/>
      <c r="AO43" s="488"/>
      <c r="AP43" s="488"/>
      <c r="AQ43" s="488"/>
      <c r="AR43" s="488"/>
      <c r="AS43" s="488"/>
      <c r="AT43" s="488"/>
      <c r="AU43" s="488"/>
      <c r="AV43" s="489"/>
      <c r="AX43" s="97"/>
      <c r="AY43" s="98"/>
      <c r="AZ43" s="99"/>
      <c r="BA43" s="99"/>
      <c r="BB43" s="105"/>
      <c r="BC43" s="105"/>
      <c r="BD43" s="105"/>
      <c r="BE43" s="99"/>
      <c r="BF43" s="99"/>
      <c r="BG43" s="99"/>
      <c r="BH43" s="99"/>
      <c r="BI43" s="100"/>
      <c r="BJ43" s="100"/>
      <c r="BK43" s="100"/>
      <c r="BL43" s="100"/>
    </row>
    <row r="44" spans="2:64" s="96" customFormat="1" ht="12" customHeight="1" thickBot="1">
      <c r="B44" s="106"/>
      <c r="C44" s="593"/>
      <c r="D44" s="594"/>
      <c r="E44" s="594"/>
      <c r="F44" s="594"/>
      <c r="G44" s="594"/>
      <c r="H44" s="594"/>
      <c r="I44" s="594"/>
      <c r="J44" s="594"/>
      <c r="K44" s="594"/>
      <c r="L44" s="594"/>
      <c r="M44" s="594"/>
      <c r="N44" s="594"/>
      <c r="O44" s="594"/>
      <c r="P44" s="594"/>
      <c r="Q44" s="594"/>
      <c r="R44" s="594"/>
      <c r="S44" s="594"/>
      <c r="T44" s="594"/>
      <c r="U44" s="594"/>
      <c r="V44" s="594"/>
      <c r="W44" s="594"/>
      <c r="X44" s="595"/>
      <c r="Y44" s="170"/>
      <c r="Z44" s="499"/>
      <c r="AA44" s="500"/>
      <c r="AB44" s="500"/>
      <c r="AC44" s="500"/>
      <c r="AD44" s="500"/>
      <c r="AE44" s="500"/>
      <c r="AF44" s="500"/>
      <c r="AG44" s="500"/>
      <c r="AH44" s="500"/>
      <c r="AI44" s="500"/>
      <c r="AJ44" s="500"/>
      <c r="AK44" s="500"/>
      <c r="AL44" s="500"/>
      <c r="AM44" s="500"/>
      <c r="AN44" s="500"/>
      <c r="AO44" s="500"/>
      <c r="AP44" s="500"/>
      <c r="AQ44" s="500"/>
      <c r="AR44" s="500"/>
      <c r="AS44" s="500"/>
      <c r="AT44" s="500"/>
      <c r="AU44" s="500"/>
      <c r="AV44" s="501"/>
      <c r="AX44" s="107"/>
      <c r="AY44" s="98"/>
      <c r="AZ44" s="99"/>
      <c r="BA44" s="99"/>
      <c r="BB44" s="105"/>
      <c r="BC44" s="105"/>
      <c r="BD44" s="105"/>
      <c r="BE44" s="99"/>
      <c r="BF44" s="99"/>
      <c r="BG44" s="99"/>
      <c r="BH44" s="99"/>
      <c r="BI44" s="100"/>
      <c r="BJ44" s="100"/>
      <c r="BK44" s="100"/>
      <c r="BL44" s="100"/>
    </row>
    <row r="45" spans="2:64" s="21" customFormat="1" ht="4.9000000000000004" customHeight="1" thickTop="1" thickBot="1">
      <c r="B45" s="108"/>
      <c r="C45" s="109"/>
      <c r="D45" s="62"/>
      <c r="E45" s="62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62"/>
      <c r="U45" s="62"/>
      <c r="V45" s="62"/>
      <c r="W45" s="62"/>
      <c r="X45" s="60"/>
      <c r="Y45" s="60"/>
      <c r="Z45" s="110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58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60"/>
      <c r="AX45" s="61"/>
      <c r="AY45" s="27"/>
      <c r="AZ45" s="66"/>
      <c r="BA45" s="66"/>
      <c r="BB45" s="66"/>
      <c r="BC45" s="66"/>
      <c r="BD45" s="66"/>
      <c r="BE45" s="66"/>
      <c r="BF45" s="66"/>
      <c r="BG45" s="66"/>
      <c r="BH45" s="66"/>
      <c r="BI45" s="38"/>
      <c r="BJ45" s="38"/>
      <c r="BK45" s="38"/>
      <c r="BL45" s="38"/>
    </row>
    <row r="46" spans="2:64" s="118" customFormat="1" ht="10.15" customHeight="1" thickTop="1" thickBot="1">
      <c r="B46" s="112"/>
      <c r="C46" s="112"/>
      <c r="D46" s="112"/>
      <c r="E46" s="113"/>
      <c r="F46" s="112"/>
      <c r="G46" s="112"/>
      <c r="H46" s="570"/>
      <c r="I46" s="570"/>
      <c r="J46" s="570"/>
      <c r="K46" s="114"/>
      <c r="L46" s="114"/>
      <c r="M46" s="114"/>
      <c r="N46" s="114"/>
      <c r="O46" s="112"/>
      <c r="P46" s="112"/>
      <c r="Q46" s="112"/>
      <c r="R46" s="112"/>
      <c r="S46" s="112"/>
      <c r="T46" s="113"/>
      <c r="U46" s="570"/>
      <c r="V46" s="570"/>
      <c r="W46" s="570"/>
      <c r="X46" s="570"/>
      <c r="Y46" s="84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21"/>
      <c r="AX46" s="84"/>
      <c r="AY46" s="101"/>
      <c r="AZ46" s="101"/>
      <c r="BA46" s="101"/>
      <c r="BB46" s="78"/>
      <c r="BC46" s="78"/>
      <c r="BD46" s="78"/>
      <c r="BE46" s="116"/>
      <c r="BF46" s="116"/>
      <c r="BG46" s="117"/>
      <c r="BH46" s="117"/>
    </row>
    <row r="47" spans="2:64" ht="4.9000000000000004" customHeight="1" thickTop="1" thickBot="1">
      <c r="B47" s="67"/>
      <c r="C47" s="68"/>
      <c r="D47" s="68"/>
      <c r="E47" s="11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8"/>
      <c r="U47" s="68"/>
      <c r="V47" s="68"/>
      <c r="W47" s="68"/>
      <c r="X47" s="71"/>
      <c r="Y47" s="71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2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3"/>
      <c r="AW47" s="120"/>
      <c r="AX47" s="74"/>
      <c r="AY47" s="15"/>
      <c r="AZ47" s="15"/>
      <c r="BA47" s="75"/>
      <c r="BB47" s="78"/>
      <c r="BC47" s="78"/>
      <c r="BD47" s="78"/>
      <c r="BE47" s="75"/>
      <c r="BF47" s="75"/>
      <c r="BG47" s="75"/>
    </row>
    <row r="48" spans="2:64" s="30" customFormat="1" ht="19.899999999999999" customHeight="1" thickTop="1">
      <c r="B48" s="76"/>
      <c r="C48" s="561" t="s">
        <v>65</v>
      </c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62"/>
      <c r="S48" s="562"/>
      <c r="T48" s="562"/>
      <c r="U48" s="562"/>
      <c r="V48" s="562"/>
      <c r="W48" s="562"/>
      <c r="X48" s="562"/>
      <c r="Y48" s="562"/>
      <c r="Z48" s="562"/>
      <c r="AA48" s="562"/>
      <c r="AB48" s="562"/>
      <c r="AC48" s="562"/>
      <c r="AD48" s="562"/>
      <c r="AE48" s="562"/>
      <c r="AF48" s="562"/>
      <c r="AG48" s="562"/>
      <c r="AH48" s="562"/>
      <c r="AI48" s="562"/>
      <c r="AJ48" s="562"/>
      <c r="AK48" s="562"/>
      <c r="AL48" s="562"/>
      <c r="AM48" s="562"/>
      <c r="AN48" s="562"/>
      <c r="AO48" s="562"/>
      <c r="AP48" s="562"/>
      <c r="AQ48" s="562"/>
      <c r="AR48" s="562"/>
      <c r="AS48" s="562"/>
      <c r="AT48" s="562"/>
      <c r="AU48" s="562"/>
      <c r="AV48" s="563"/>
      <c r="AW48" s="25"/>
      <c r="AX48" s="25"/>
      <c r="AY48" s="77"/>
      <c r="AZ48" s="77"/>
      <c r="BA48" s="77"/>
      <c r="BB48" s="78"/>
      <c r="BC48" s="78"/>
      <c r="BD48" s="78"/>
      <c r="BE48" s="78"/>
      <c r="BF48" s="77"/>
      <c r="BG48" s="78"/>
      <c r="BH48" s="78"/>
      <c r="BI48" s="66"/>
      <c r="BJ48" s="66"/>
      <c r="BK48" s="66"/>
      <c r="BL48" s="66"/>
    </row>
    <row r="49" spans="2:64" s="30" customFormat="1" ht="5.25" customHeight="1" thickBot="1">
      <c r="B49" s="76"/>
      <c r="C49" s="564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565"/>
      <c r="R49" s="565"/>
      <c r="S49" s="565"/>
      <c r="T49" s="565"/>
      <c r="U49" s="565"/>
      <c r="V49" s="565"/>
      <c r="W49" s="565"/>
      <c r="X49" s="565"/>
      <c r="Y49" s="565"/>
      <c r="Z49" s="565"/>
      <c r="AA49" s="565"/>
      <c r="AB49" s="565"/>
      <c r="AC49" s="565"/>
      <c r="AD49" s="565"/>
      <c r="AE49" s="565"/>
      <c r="AF49" s="565"/>
      <c r="AG49" s="565"/>
      <c r="AH49" s="565"/>
      <c r="AI49" s="565"/>
      <c r="AJ49" s="565"/>
      <c r="AK49" s="565"/>
      <c r="AL49" s="565"/>
      <c r="AM49" s="565"/>
      <c r="AN49" s="565"/>
      <c r="AO49" s="565"/>
      <c r="AP49" s="565"/>
      <c r="AQ49" s="565"/>
      <c r="AR49" s="565"/>
      <c r="AS49" s="565"/>
      <c r="AT49" s="565"/>
      <c r="AU49" s="565"/>
      <c r="AV49" s="566"/>
      <c r="AW49" s="25"/>
      <c r="AX49" s="25"/>
      <c r="AY49" s="77"/>
      <c r="AZ49" s="77"/>
      <c r="BA49" s="77"/>
      <c r="BB49" s="78"/>
      <c r="BC49" s="78"/>
      <c r="BD49" s="78"/>
      <c r="BE49" s="78"/>
      <c r="BF49" s="77"/>
      <c r="BG49" s="78"/>
      <c r="BH49" s="78"/>
      <c r="BI49" s="66"/>
      <c r="BJ49" s="66"/>
      <c r="BK49" s="66"/>
      <c r="BL49" s="66"/>
    </row>
    <row r="50" spans="2:64" s="125" customFormat="1" ht="4.9000000000000004" customHeight="1" thickTop="1" thickBot="1">
      <c r="B50" s="121"/>
      <c r="C50" s="122"/>
      <c r="D50" s="122"/>
      <c r="E50" s="123"/>
      <c r="F50" s="123"/>
      <c r="G50" s="123"/>
      <c r="H50" s="123"/>
      <c r="I50" s="123"/>
      <c r="J50" s="123"/>
      <c r="K50" s="122"/>
      <c r="L50" s="122"/>
      <c r="M50" s="123"/>
      <c r="N50" s="123"/>
      <c r="O50" s="123"/>
      <c r="P50" s="123"/>
      <c r="Q50" s="123"/>
      <c r="R50" s="123"/>
      <c r="S50" s="123"/>
      <c r="T50" s="122"/>
      <c r="U50" s="122"/>
      <c r="V50" s="122"/>
      <c r="W50" s="122"/>
      <c r="X50" s="122"/>
      <c r="Y50" s="122"/>
      <c r="Z50" s="123"/>
      <c r="AA50" s="123"/>
      <c r="AB50" s="123"/>
      <c r="AC50" s="123"/>
      <c r="AD50" s="122"/>
      <c r="AE50" s="123"/>
      <c r="AF50" s="123"/>
      <c r="AG50" s="123"/>
      <c r="AH50" s="123"/>
      <c r="AI50" s="123"/>
      <c r="AJ50" s="122"/>
      <c r="AK50" s="122"/>
      <c r="AL50" s="122"/>
      <c r="AM50" s="122"/>
      <c r="AN50" s="123"/>
      <c r="AO50" s="123"/>
      <c r="AP50" s="123"/>
      <c r="AQ50" s="123"/>
      <c r="AR50" s="123"/>
      <c r="AS50" s="123"/>
      <c r="AT50" s="123"/>
      <c r="AU50" s="123"/>
      <c r="AV50" s="122"/>
      <c r="AW50" s="124"/>
      <c r="AX50" s="124"/>
    </row>
    <row r="51" spans="2:64" s="66" customFormat="1" ht="15" customHeight="1" thickTop="1" thickBot="1">
      <c r="B51" s="79"/>
      <c r="C51" s="80"/>
      <c r="D51" s="475"/>
      <c r="E51" s="476"/>
      <c r="F51" s="476"/>
      <c r="G51" s="477"/>
      <c r="H51" s="478"/>
      <c r="I51" s="479"/>
      <c r="J51" s="480"/>
      <c r="K51" s="150"/>
      <c r="L51" s="475" t="s">
        <v>147</v>
      </c>
      <c r="M51" s="476"/>
      <c r="N51" s="476"/>
      <c r="O51" s="476"/>
      <c r="P51" s="477"/>
      <c r="Q51" s="478" t="s">
        <v>262</v>
      </c>
      <c r="R51" s="479"/>
      <c r="S51" s="480"/>
      <c r="T51" s="150"/>
      <c r="U51" s="475" t="s">
        <v>71</v>
      </c>
      <c r="V51" s="476"/>
      <c r="W51" s="476"/>
      <c r="X51" s="476"/>
      <c r="Y51" s="476"/>
      <c r="Z51" s="477"/>
      <c r="AA51" s="478" t="s">
        <v>277</v>
      </c>
      <c r="AB51" s="479"/>
      <c r="AC51" s="480"/>
      <c r="AD51" s="151"/>
      <c r="AE51" s="475" t="s">
        <v>148</v>
      </c>
      <c r="AF51" s="476"/>
      <c r="AG51" s="476"/>
      <c r="AH51" s="476"/>
      <c r="AI51" s="477"/>
      <c r="AJ51" s="478"/>
      <c r="AK51" s="479"/>
      <c r="AL51" s="480"/>
      <c r="AM51" s="152"/>
      <c r="AN51" s="481" t="s">
        <v>264</v>
      </c>
      <c r="AO51" s="482"/>
      <c r="AP51" s="482"/>
      <c r="AQ51" s="482"/>
      <c r="AR51" s="483"/>
      <c r="AS51" s="472">
        <v>3</v>
      </c>
      <c r="AT51" s="473"/>
      <c r="AU51" s="474"/>
      <c r="AV51" s="80"/>
      <c r="AX51" s="40"/>
      <c r="AY51" s="78"/>
      <c r="AZ51" s="78"/>
      <c r="BA51" s="78"/>
      <c r="BB51" s="78"/>
      <c r="BC51" s="78"/>
      <c r="BD51" s="78"/>
      <c r="BE51" s="78"/>
      <c r="BF51" s="78"/>
      <c r="BG51" s="78"/>
      <c r="BH51" s="78"/>
    </row>
    <row r="52" spans="2:64" s="84" customFormat="1" ht="4.9000000000000004" customHeight="1" thickTop="1">
      <c r="B52" s="76"/>
      <c r="C52" s="82"/>
      <c r="D52" s="50"/>
      <c r="E52" s="83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3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8"/>
      <c r="AX52" s="85"/>
      <c r="AY52" s="86"/>
      <c r="AZ52" s="86"/>
      <c r="BA52" s="86"/>
      <c r="BB52" s="13"/>
      <c r="BC52" s="13"/>
      <c r="BD52" s="13"/>
    </row>
    <row r="53" spans="2:64" s="30" customFormat="1" ht="10.15" customHeight="1" thickBot="1">
      <c r="B53" s="76"/>
      <c r="C53" s="89"/>
      <c r="D53" s="89"/>
      <c r="E53" s="82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  <c r="U53" s="89"/>
      <c r="V53" s="89"/>
      <c r="W53" s="89"/>
      <c r="X53" s="89"/>
      <c r="Y53" s="92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25"/>
      <c r="AX53" s="94"/>
      <c r="AY53" s="77"/>
      <c r="AZ53" s="77"/>
      <c r="BA53" s="77"/>
      <c r="BB53" s="13"/>
      <c r="BC53" s="13"/>
      <c r="BD53" s="13"/>
    </row>
    <row r="54" spans="2:64" s="30" customFormat="1" ht="12" customHeight="1" thickTop="1">
      <c r="B54" s="76"/>
      <c r="C54" s="502" t="s">
        <v>263</v>
      </c>
      <c r="D54" s="503"/>
      <c r="E54" s="503"/>
      <c r="F54" s="503"/>
      <c r="G54" s="503"/>
      <c r="H54" s="503"/>
      <c r="I54" s="503"/>
      <c r="J54" s="503"/>
      <c r="K54" s="503"/>
      <c r="L54" s="503"/>
      <c r="M54" s="503"/>
      <c r="N54" s="503"/>
      <c r="O54" s="503"/>
      <c r="P54" s="503"/>
      <c r="Q54" s="503"/>
      <c r="R54" s="503"/>
      <c r="S54" s="503"/>
      <c r="T54" s="503"/>
      <c r="U54" s="503"/>
      <c r="V54" s="503"/>
      <c r="W54" s="503"/>
      <c r="X54" s="504"/>
      <c r="Y54" s="128"/>
      <c r="Z54" s="502"/>
      <c r="AA54" s="503"/>
      <c r="AB54" s="503"/>
      <c r="AC54" s="503"/>
      <c r="AD54" s="503"/>
      <c r="AE54" s="503"/>
      <c r="AF54" s="503"/>
      <c r="AG54" s="503"/>
      <c r="AH54" s="503"/>
      <c r="AI54" s="503"/>
      <c r="AJ54" s="503"/>
      <c r="AK54" s="503"/>
      <c r="AL54" s="503"/>
      <c r="AM54" s="503"/>
      <c r="AN54" s="503"/>
      <c r="AO54" s="503"/>
      <c r="AP54" s="503"/>
      <c r="AQ54" s="503"/>
      <c r="AR54" s="503"/>
      <c r="AS54" s="503"/>
      <c r="AT54" s="503"/>
      <c r="AU54" s="503"/>
      <c r="AV54" s="504"/>
      <c r="AW54" s="25"/>
      <c r="AX54" s="127"/>
      <c r="AY54" s="77"/>
      <c r="AZ54" s="77"/>
      <c r="BA54" s="77"/>
      <c r="BB54" s="75"/>
      <c r="BC54" s="75"/>
      <c r="BD54" s="75"/>
      <c r="BE54" s="78"/>
      <c r="BF54" s="77"/>
      <c r="BG54" s="78"/>
      <c r="BH54" s="78"/>
      <c r="BI54" s="66"/>
      <c r="BJ54" s="66"/>
      <c r="BK54" s="66"/>
      <c r="BL54" s="66"/>
    </row>
    <row r="55" spans="2:64" s="30" customFormat="1" ht="12" customHeight="1">
      <c r="B55" s="76"/>
      <c r="C55" s="487" t="s">
        <v>276</v>
      </c>
      <c r="D55" s="488"/>
      <c r="E55" s="488"/>
      <c r="F55" s="488"/>
      <c r="G55" s="488"/>
      <c r="H55" s="488"/>
      <c r="I55" s="488"/>
      <c r="J55" s="488"/>
      <c r="K55" s="488"/>
      <c r="L55" s="488"/>
      <c r="M55" s="488"/>
      <c r="N55" s="488"/>
      <c r="O55" s="488"/>
      <c r="P55" s="488"/>
      <c r="Q55" s="488"/>
      <c r="R55" s="488"/>
      <c r="S55" s="488"/>
      <c r="T55" s="488"/>
      <c r="U55" s="488"/>
      <c r="V55" s="488"/>
      <c r="W55" s="488"/>
      <c r="X55" s="489"/>
      <c r="Y55" s="128"/>
      <c r="Z55" s="487"/>
      <c r="AA55" s="488"/>
      <c r="AB55" s="488"/>
      <c r="AC55" s="488"/>
      <c r="AD55" s="488"/>
      <c r="AE55" s="488"/>
      <c r="AF55" s="488"/>
      <c r="AG55" s="488"/>
      <c r="AH55" s="488"/>
      <c r="AI55" s="488"/>
      <c r="AJ55" s="488"/>
      <c r="AK55" s="488"/>
      <c r="AL55" s="488"/>
      <c r="AM55" s="488"/>
      <c r="AN55" s="488"/>
      <c r="AO55" s="488"/>
      <c r="AP55" s="488"/>
      <c r="AQ55" s="488"/>
      <c r="AR55" s="488"/>
      <c r="AS55" s="488"/>
      <c r="AT55" s="488"/>
      <c r="AU55" s="488"/>
      <c r="AV55" s="489"/>
      <c r="AW55" s="25"/>
      <c r="AX55" s="129"/>
      <c r="AY55" s="77"/>
      <c r="AZ55" s="77"/>
      <c r="BA55" s="77"/>
      <c r="BB55" s="78"/>
      <c r="BC55" s="78"/>
      <c r="BD55" s="78"/>
      <c r="BE55" s="78"/>
      <c r="BF55" s="77"/>
      <c r="BG55" s="78"/>
      <c r="BH55" s="78"/>
      <c r="BI55" s="66"/>
      <c r="BJ55" s="66"/>
      <c r="BK55" s="66"/>
      <c r="BL55" s="66"/>
    </row>
    <row r="56" spans="2:64" s="30" customFormat="1" ht="12" customHeight="1">
      <c r="B56" s="76"/>
      <c r="C56" s="487" t="s">
        <v>266</v>
      </c>
      <c r="D56" s="488"/>
      <c r="E56" s="488"/>
      <c r="F56" s="488"/>
      <c r="G56" s="488"/>
      <c r="H56" s="488"/>
      <c r="I56" s="488"/>
      <c r="J56" s="488"/>
      <c r="K56" s="488"/>
      <c r="L56" s="488"/>
      <c r="M56" s="488"/>
      <c r="N56" s="488"/>
      <c r="O56" s="488"/>
      <c r="P56" s="488"/>
      <c r="Q56" s="488"/>
      <c r="R56" s="488"/>
      <c r="S56" s="488"/>
      <c r="T56" s="488"/>
      <c r="U56" s="488"/>
      <c r="V56" s="488"/>
      <c r="W56" s="488"/>
      <c r="X56" s="489"/>
      <c r="Y56" s="128"/>
      <c r="Z56" s="487"/>
      <c r="AA56" s="488"/>
      <c r="AB56" s="488"/>
      <c r="AC56" s="488"/>
      <c r="AD56" s="488"/>
      <c r="AE56" s="488"/>
      <c r="AF56" s="488"/>
      <c r="AG56" s="488"/>
      <c r="AH56" s="488"/>
      <c r="AI56" s="488"/>
      <c r="AJ56" s="488"/>
      <c r="AK56" s="488"/>
      <c r="AL56" s="488"/>
      <c r="AM56" s="488"/>
      <c r="AN56" s="488"/>
      <c r="AO56" s="488"/>
      <c r="AP56" s="488"/>
      <c r="AQ56" s="488"/>
      <c r="AR56" s="488"/>
      <c r="AS56" s="488"/>
      <c r="AT56" s="488"/>
      <c r="AU56" s="488"/>
      <c r="AV56" s="489"/>
      <c r="AW56" s="25"/>
      <c r="AX56" s="129"/>
      <c r="AY56" s="77"/>
      <c r="AZ56" s="77"/>
      <c r="BA56" s="77"/>
      <c r="BB56" s="78"/>
      <c r="BC56" s="78"/>
      <c r="BD56" s="78"/>
      <c r="BE56" s="78"/>
      <c r="BF56" s="77"/>
      <c r="BG56" s="78"/>
      <c r="BH56" s="78"/>
      <c r="BI56" s="66"/>
      <c r="BJ56" s="66"/>
      <c r="BK56" s="66"/>
      <c r="BL56" s="66"/>
    </row>
    <row r="57" spans="2:64" s="30" customFormat="1" ht="12" customHeight="1">
      <c r="B57" s="76"/>
      <c r="C57" s="487" t="s">
        <v>275</v>
      </c>
      <c r="D57" s="488"/>
      <c r="E57" s="488"/>
      <c r="F57" s="488"/>
      <c r="G57" s="488"/>
      <c r="H57" s="488"/>
      <c r="I57" s="488"/>
      <c r="J57" s="488"/>
      <c r="K57" s="488"/>
      <c r="L57" s="488"/>
      <c r="M57" s="488"/>
      <c r="N57" s="488"/>
      <c r="O57" s="488"/>
      <c r="P57" s="488"/>
      <c r="Q57" s="488"/>
      <c r="R57" s="488"/>
      <c r="S57" s="488"/>
      <c r="T57" s="488"/>
      <c r="U57" s="488"/>
      <c r="V57" s="488"/>
      <c r="W57" s="488"/>
      <c r="X57" s="489"/>
      <c r="Y57" s="128"/>
      <c r="Z57" s="487"/>
      <c r="AA57" s="488"/>
      <c r="AB57" s="488"/>
      <c r="AC57" s="488"/>
      <c r="AD57" s="488"/>
      <c r="AE57" s="488"/>
      <c r="AF57" s="488"/>
      <c r="AG57" s="488"/>
      <c r="AH57" s="488"/>
      <c r="AI57" s="488"/>
      <c r="AJ57" s="488"/>
      <c r="AK57" s="488"/>
      <c r="AL57" s="488"/>
      <c r="AM57" s="488"/>
      <c r="AN57" s="488"/>
      <c r="AO57" s="488"/>
      <c r="AP57" s="488"/>
      <c r="AQ57" s="488"/>
      <c r="AR57" s="488"/>
      <c r="AS57" s="488"/>
      <c r="AT57" s="488"/>
      <c r="AU57" s="488"/>
      <c r="AV57" s="489"/>
      <c r="AW57" s="25"/>
      <c r="AX57" s="129"/>
      <c r="AY57" s="77"/>
      <c r="AZ57" s="77"/>
      <c r="BA57" s="77"/>
      <c r="BB57" s="66"/>
      <c r="BC57" s="66"/>
      <c r="BD57" s="66"/>
      <c r="BE57" s="78"/>
      <c r="BF57" s="77"/>
      <c r="BG57" s="78"/>
      <c r="BH57" s="78"/>
      <c r="BI57" s="66"/>
      <c r="BJ57" s="66"/>
      <c r="BK57" s="66"/>
      <c r="BL57" s="66"/>
    </row>
    <row r="58" spans="2:64" s="30" customFormat="1" ht="12" customHeight="1">
      <c r="B58" s="76"/>
      <c r="C58" s="487" t="s">
        <v>278</v>
      </c>
      <c r="D58" s="488"/>
      <c r="E58" s="488"/>
      <c r="F58" s="488"/>
      <c r="G58" s="488"/>
      <c r="H58" s="488"/>
      <c r="I58" s="488"/>
      <c r="J58" s="488"/>
      <c r="K58" s="488"/>
      <c r="L58" s="488"/>
      <c r="M58" s="488"/>
      <c r="N58" s="488"/>
      <c r="O58" s="488"/>
      <c r="P58" s="488"/>
      <c r="Q58" s="488"/>
      <c r="R58" s="488"/>
      <c r="S58" s="488"/>
      <c r="T58" s="488"/>
      <c r="U58" s="488"/>
      <c r="V58" s="488"/>
      <c r="W58" s="488"/>
      <c r="X58" s="489"/>
      <c r="Y58" s="171"/>
      <c r="Z58" s="487"/>
      <c r="AA58" s="488"/>
      <c r="AB58" s="488"/>
      <c r="AC58" s="488"/>
      <c r="AD58" s="488"/>
      <c r="AE58" s="488"/>
      <c r="AF58" s="488"/>
      <c r="AG58" s="488"/>
      <c r="AH58" s="488"/>
      <c r="AI58" s="488"/>
      <c r="AJ58" s="488"/>
      <c r="AK58" s="488"/>
      <c r="AL58" s="488"/>
      <c r="AM58" s="488"/>
      <c r="AN58" s="488"/>
      <c r="AO58" s="488"/>
      <c r="AP58" s="488"/>
      <c r="AQ58" s="488"/>
      <c r="AR58" s="488"/>
      <c r="AS58" s="488"/>
      <c r="AT58" s="488"/>
      <c r="AU58" s="488"/>
      <c r="AV58" s="489"/>
      <c r="AW58" s="25"/>
      <c r="AX58" s="131"/>
      <c r="AY58" s="77"/>
      <c r="AZ58" s="77"/>
      <c r="BA58" s="77"/>
      <c r="BB58" s="78"/>
      <c r="BC58" s="78"/>
      <c r="BD58" s="78"/>
      <c r="BE58" s="78"/>
      <c r="BF58" s="77"/>
      <c r="BG58" s="78"/>
      <c r="BH58" s="78"/>
      <c r="BI58" s="66"/>
      <c r="BJ58" s="66"/>
      <c r="BK58" s="66"/>
      <c r="BL58" s="66"/>
    </row>
    <row r="59" spans="2:64" s="30" customFormat="1" ht="12" customHeight="1" thickBot="1">
      <c r="B59" s="76"/>
      <c r="C59" s="505"/>
      <c r="D59" s="506"/>
      <c r="E59" s="506"/>
      <c r="F59" s="506"/>
      <c r="G59" s="506"/>
      <c r="H59" s="506"/>
      <c r="I59" s="506"/>
      <c r="J59" s="506"/>
      <c r="K59" s="506"/>
      <c r="L59" s="506"/>
      <c r="M59" s="506"/>
      <c r="N59" s="506"/>
      <c r="O59" s="506"/>
      <c r="P59" s="506"/>
      <c r="Q59" s="506"/>
      <c r="R59" s="506"/>
      <c r="S59" s="506"/>
      <c r="T59" s="506"/>
      <c r="U59" s="506"/>
      <c r="V59" s="506"/>
      <c r="W59" s="506"/>
      <c r="X59" s="507"/>
      <c r="Y59" s="128"/>
      <c r="Z59" s="505"/>
      <c r="AA59" s="506"/>
      <c r="AB59" s="506"/>
      <c r="AC59" s="506"/>
      <c r="AD59" s="506"/>
      <c r="AE59" s="506"/>
      <c r="AF59" s="506"/>
      <c r="AG59" s="506"/>
      <c r="AH59" s="506"/>
      <c r="AI59" s="506"/>
      <c r="AJ59" s="506"/>
      <c r="AK59" s="506"/>
      <c r="AL59" s="506"/>
      <c r="AM59" s="506"/>
      <c r="AN59" s="506"/>
      <c r="AO59" s="506"/>
      <c r="AP59" s="506"/>
      <c r="AQ59" s="506"/>
      <c r="AR59" s="506"/>
      <c r="AS59" s="506"/>
      <c r="AT59" s="506"/>
      <c r="AU59" s="506"/>
      <c r="AV59" s="507"/>
      <c r="AW59" s="25"/>
      <c r="AX59" s="129"/>
      <c r="AY59" s="77"/>
      <c r="AZ59" s="77"/>
      <c r="BA59" s="77"/>
      <c r="BB59" s="78"/>
      <c r="BC59" s="78"/>
      <c r="BD59" s="78"/>
      <c r="BE59" s="78"/>
      <c r="BF59" s="77"/>
      <c r="BG59" s="78"/>
      <c r="BH59" s="78"/>
      <c r="BI59" s="66"/>
      <c r="BJ59" s="66"/>
      <c r="BK59" s="66"/>
      <c r="BL59" s="66"/>
    </row>
    <row r="60" spans="2:64" ht="4.9000000000000004" customHeight="1" thickTop="1" thickBot="1">
      <c r="B60" s="132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4"/>
      <c r="AX60" s="134"/>
      <c r="BB60" s="78"/>
      <c r="BC60" s="78"/>
      <c r="BD60" s="78"/>
    </row>
    <row r="61" spans="2:64" ht="10.15" customHeight="1" thickTop="1" thickBot="1">
      <c r="BB61" s="78"/>
      <c r="BC61" s="78"/>
      <c r="BD61" s="78"/>
    </row>
    <row r="62" spans="2:64" ht="4.9000000000000004" customHeight="1" thickTop="1" thickBot="1">
      <c r="B62" s="67"/>
      <c r="C62" s="68"/>
      <c r="D62" s="68"/>
      <c r="E62" s="119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68"/>
      <c r="U62" s="68"/>
      <c r="V62" s="68"/>
      <c r="W62" s="68"/>
      <c r="X62" s="71"/>
      <c r="Y62" s="71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2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3"/>
      <c r="AW62" s="120"/>
      <c r="AX62" s="74"/>
      <c r="AY62" s="15"/>
      <c r="AZ62" s="15"/>
      <c r="BA62" s="75"/>
      <c r="BB62" s="78"/>
      <c r="BC62" s="78"/>
      <c r="BD62" s="78"/>
      <c r="BE62" s="75"/>
      <c r="BF62" s="75"/>
      <c r="BG62" s="75"/>
    </row>
    <row r="63" spans="2:64" s="30" customFormat="1" ht="19.899999999999999" customHeight="1" thickTop="1">
      <c r="B63" s="76"/>
      <c r="C63" s="561" t="s">
        <v>149</v>
      </c>
      <c r="D63" s="562"/>
      <c r="E63" s="562"/>
      <c r="F63" s="562"/>
      <c r="G63" s="562"/>
      <c r="H63" s="562"/>
      <c r="I63" s="562"/>
      <c r="J63" s="562"/>
      <c r="K63" s="562"/>
      <c r="L63" s="562"/>
      <c r="M63" s="562"/>
      <c r="N63" s="562"/>
      <c r="O63" s="562"/>
      <c r="P63" s="562"/>
      <c r="Q63" s="562"/>
      <c r="R63" s="562"/>
      <c r="S63" s="562"/>
      <c r="T63" s="562"/>
      <c r="U63" s="562"/>
      <c r="V63" s="562"/>
      <c r="W63" s="562"/>
      <c r="X63" s="562"/>
      <c r="Y63" s="562"/>
      <c r="Z63" s="562"/>
      <c r="AA63" s="562"/>
      <c r="AB63" s="562"/>
      <c r="AC63" s="562"/>
      <c r="AD63" s="562"/>
      <c r="AE63" s="562"/>
      <c r="AF63" s="562"/>
      <c r="AG63" s="562"/>
      <c r="AH63" s="562"/>
      <c r="AI63" s="562"/>
      <c r="AJ63" s="562"/>
      <c r="AK63" s="562"/>
      <c r="AL63" s="562"/>
      <c r="AM63" s="562"/>
      <c r="AN63" s="562"/>
      <c r="AO63" s="562"/>
      <c r="AP63" s="562"/>
      <c r="AQ63" s="562"/>
      <c r="AR63" s="562"/>
      <c r="AS63" s="562"/>
      <c r="AT63" s="562"/>
      <c r="AU63" s="562"/>
      <c r="AV63" s="563"/>
      <c r="AW63" s="25"/>
      <c r="AX63" s="25"/>
      <c r="AY63" s="77"/>
      <c r="AZ63" s="77"/>
      <c r="BA63" s="77"/>
      <c r="BB63" s="78"/>
      <c r="BC63" s="78"/>
      <c r="BD63" s="78"/>
      <c r="BE63" s="78"/>
      <c r="BF63" s="77"/>
      <c r="BG63" s="78"/>
      <c r="BH63" s="78"/>
      <c r="BI63" s="66"/>
      <c r="BJ63" s="66"/>
      <c r="BK63" s="66"/>
      <c r="BL63" s="66"/>
    </row>
    <row r="64" spans="2:64" s="30" customFormat="1" ht="4.9000000000000004" customHeight="1" thickBot="1">
      <c r="B64" s="76"/>
      <c r="C64" s="564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65"/>
      <c r="P64" s="565"/>
      <c r="Q64" s="565"/>
      <c r="R64" s="565"/>
      <c r="S64" s="565"/>
      <c r="T64" s="565"/>
      <c r="U64" s="565"/>
      <c r="V64" s="565"/>
      <c r="W64" s="565"/>
      <c r="X64" s="565"/>
      <c r="Y64" s="565"/>
      <c r="Z64" s="565"/>
      <c r="AA64" s="565"/>
      <c r="AB64" s="565"/>
      <c r="AC64" s="565"/>
      <c r="AD64" s="565"/>
      <c r="AE64" s="565"/>
      <c r="AF64" s="565"/>
      <c r="AG64" s="565"/>
      <c r="AH64" s="565"/>
      <c r="AI64" s="565"/>
      <c r="AJ64" s="565"/>
      <c r="AK64" s="565"/>
      <c r="AL64" s="565"/>
      <c r="AM64" s="565"/>
      <c r="AN64" s="565"/>
      <c r="AO64" s="565"/>
      <c r="AP64" s="565"/>
      <c r="AQ64" s="565"/>
      <c r="AR64" s="565"/>
      <c r="AS64" s="565"/>
      <c r="AT64" s="565"/>
      <c r="AU64" s="565"/>
      <c r="AV64" s="566"/>
      <c r="AW64" s="25"/>
      <c r="AX64" s="25"/>
      <c r="AY64" s="77"/>
      <c r="AZ64" s="77"/>
      <c r="BA64" s="77"/>
      <c r="BB64" s="13"/>
      <c r="BC64" s="13"/>
      <c r="BD64" s="13"/>
      <c r="BE64" s="78"/>
      <c r="BF64" s="77"/>
      <c r="BG64" s="78"/>
      <c r="BH64" s="78"/>
      <c r="BI64" s="66"/>
      <c r="BJ64" s="66"/>
      <c r="BK64" s="66"/>
      <c r="BL64" s="66"/>
    </row>
    <row r="65" spans="2:64" s="30" customFormat="1" ht="10.15" customHeight="1" thickTop="1" thickBot="1">
      <c r="B65" s="76"/>
      <c r="C65" s="89"/>
      <c r="D65" s="89"/>
      <c r="E65" s="82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1"/>
      <c r="U65" s="89"/>
      <c r="V65" s="89"/>
      <c r="W65" s="89"/>
      <c r="X65" s="89"/>
      <c r="Y65" s="92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25"/>
      <c r="AX65" s="94"/>
      <c r="AY65" s="77"/>
      <c r="AZ65" s="77"/>
      <c r="BA65" s="77"/>
      <c r="BB65" s="13"/>
      <c r="BC65" s="13"/>
      <c r="BD65" s="13"/>
    </row>
    <row r="66" spans="2:64" s="30" customFormat="1" ht="12" customHeight="1" thickTop="1">
      <c r="B66" s="76"/>
      <c r="C66" s="587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88"/>
      <c r="P66" s="588"/>
      <c r="Q66" s="588"/>
      <c r="R66" s="588"/>
      <c r="S66" s="588"/>
      <c r="T66" s="588"/>
      <c r="U66" s="588"/>
      <c r="V66" s="588"/>
      <c r="W66" s="588"/>
      <c r="X66" s="589"/>
      <c r="Y66" s="126"/>
      <c r="Z66" s="587"/>
      <c r="AA66" s="588"/>
      <c r="AB66" s="588"/>
      <c r="AC66" s="588"/>
      <c r="AD66" s="588"/>
      <c r="AE66" s="588"/>
      <c r="AF66" s="588"/>
      <c r="AG66" s="588"/>
      <c r="AH66" s="588"/>
      <c r="AI66" s="588"/>
      <c r="AJ66" s="588"/>
      <c r="AK66" s="588"/>
      <c r="AL66" s="588"/>
      <c r="AM66" s="588"/>
      <c r="AN66" s="588"/>
      <c r="AO66" s="588"/>
      <c r="AP66" s="588"/>
      <c r="AQ66" s="588"/>
      <c r="AR66" s="588"/>
      <c r="AS66" s="588"/>
      <c r="AT66" s="588"/>
      <c r="AU66" s="588"/>
      <c r="AV66" s="589"/>
      <c r="AW66" s="25"/>
      <c r="AX66" s="127"/>
      <c r="AY66" s="77"/>
      <c r="AZ66" s="77"/>
      <c r="BA66" s="77"/>
      <c r="BB66" s="13"/>
      <c r="BC66" s="13"/>
      <c r="BD66" s="13"/>
      <c r="BE66" s="78"/>
      <c r="BF66" s="77"/>
      <c r="BG66" s="78"/>
      <c r="BH66" s="78"/>
      <c r="BI66" s="66"/>
      <c r="BJ66" s="66"/>
      <c r="BK66" s="66"/>
      <c r="BL66" s="66"/>
    </row>
    <row r="67" spans="2:64" s="30" customFormat="1" ht="12" customHeight="1">
      <c r="B67" s="76"/>
      <c r="C67" s="493"/>
      <c r="D67" s="494"/>
      <c r="E67" s="494"/>
      <c r="F67" s="494"/>
      <c r="G67" s="494"/>
      <c r="H67" s="494"/>
      <c r="I67" s="494"/>
      <c r="J67" s="494"/>
      <c r="K67" s="494"/>
      <c r="L67" s="494"/>
      <c r="M67" s="494"/>
      <c r="N67" s="494"/>
      <c r="O67" s="494"/>
      <c r="P67" s="494"/>
      <c r="Q67" s="494"/>
      <c r="R67" s="494"/>
      <c r="S67" s="494"/>
      <c r="T67" s="494"/>
      <c r="U67" s="494"/>
      <c r="V67" s="494"/>
      <c r="W67" s="494"/>
      <c r="X67" s="495"/>
      <c r="Y67" s="128"/>
      <c r="Z67" s="493"/>
      <c r="AA67" s="494"/>
      <c r="AB67" s="494"/>
      <c r="AC67" s="494"/>
      <c r="AD67" s="494"/>
      <c r="AE67" s="494"/>
      <c r="AF67" s="494"/>
      <c r="AG67" s="494"/>
      <c r="AH67" s="494"/>
      <c r="AI67" s="494"/>
      <c r="AJ67" s="494"/>
      <c r="AK67" s="494"/>
      <c r="AL67" s="494"/>
      <c r="AM67" s="494"/>
      <c r="AN67" s="494"/>
      <c r="AO67" s="494"/>
      <c r="AP67" s="494"/>
      <c r="AQ67" s="494"/>
      <c r="AR67" s="494"/>
      <c r="AS67" s="494"/>
      <c r="AT67" s="494"/>
      <c r="AU67" s="494"/>
      <c r="AV67" s="495"/>
      <c r="AW67" s="25"/>
      <c r="AX67" s="129"/>
      <c r="AY67" s="77"/>
      <c r="AZ67" s="77"/>
      <c r="BA67" s="77"/>
      <c r="BB67" s="75"/>
      <c r="BC67" s="75"/>
      <c r="BD67" s="75"/>
      <c r="BE67" s="78"/>
      <c r="BF67" s="77"/>
      <c r="BG67" s="78"/>
      <c r="BH67" s="78"/>
      <c r="BI67" s="66"/>
      <c r="BJ67" s="66"/>
      <c r="BK67" s="66"/>
      <c r="BL67" s="66"/>
    </row>
    <row r="68" spans="2:64" s="30" customFormat="1" ht="12" customHeight="1">
      <c r="B68" s="76"/>
      <c r="C68" s="493"/>
      <c r="D68" s="494"/>
      <c r="E68" s="494"/>
      <c r="F68" s="494"/>
      <c r="G68" s="494"/>
      <c r="H68" s="494"/>
      <c r="I68" s="494"/>
      <c r="J68" s="494"/>
      <c r="K68" s="494"/>
      <c r="L68" s="494"/>
      <c r="M68" s="494"/>
      <c r="N68" s="494"/>
      <c r="O68" s="494"/>
      <c r="P68" s="494"/>
      <c r="Q68" s="494"/>
      <c r="R68" s="494"/>
      <c r="S68" s="494"/>
      <c r="T68" s="494"/>
      <c r="U68" s="494"/>
      <c r="V68" s="494"/>
      <c r="W68" s="494"/>
      <c r="X68" s="495"/>
      <c r="Y68" s="128"/>
      <c r="Z68" s="493"/>
      <c r="AA68" s="494"/>
      <c r="AB68" s="494"/>
      <c r="AC68" s="494"/>
      <c r="AD68" s="494"/>
      <c r="AE68" s="494"/>
      <c r="AF68" s="494"/>
      <c r="AG68" s="494"/>
      <c r="AH68" s="494"/>
      <c r="AI68" s="494"/>
      <c r="AJ68" s="494"/>
      <c r="AK68" s="494"/>
      <c r="AL68" s="494"/>
      <c r="AM68" s="494"/>
      <c r="AN68" s="494"/>
      <c r="AO68" s="494"/>
      <c r="AP68" s="494"/>
      <c r="AQ68" s="494"/>
      <c r="AR68" s="494"/>
      <c r="AS68" s="494"/>
      <c r="AT68" s="494"/>
      <c r="AU68" s="494"/>
      <c r="AV68" s="495"/>
      <c r="AW68" s="25"/>
      <c r="AX68" s="129"/>
      <c r="AY68" s="77"/>
      <c r="AZ68" s="77"/>
      <c r="BA68" s="77"/>
      <c r="BB68" s="78"/>
      <c r="BC68" s="78"/>
      <c r="BD68" s="78"/>
      <c r="BE68" s="78"/>
      <c r="BF68" s="77"/>
      <c r="BG68" s="78"/>
      <c r="BH68" s="78"/>
      <c r="BI68" s="66"/>
      <c r="BJ68" s="66"/>
      <c r="BK68" s="66"/>
      <c r="BL68" s="66"/>
    </row>
    <row r="69" spans="2:64" s="30" customFormat="1" ht="12" customHeight="1">
      <c r="B69" s="76"/>
      <c r="C69" s="493"/>
      <c r="D69" s="494"/>
      <c r="E69" s="494"/>
      <c r="F69" s="494"/>
      <c r="G69" s="494"/>
      <c r="H69" s="494"/>
      <c r="I69" s="494"/>
      <c r="J69" s="494"/>
      <c r="K69" s="494"/>
      <c r="L69" s="494"/>
      <c r="M69" s="494"/>
      <c r="N69" s="494"/>
      <c r="O69" s="494"/>
      <c r="P69" s="494"/>
      <c r="Q69" s="494"/>
      <c r="R69" s="494"/>
      <c r="S69" s="494"/>
      <c r="T69" s="494"/>
      <c r="U69" s="494"/>
      <c r="V69" s="494"/>
      <c r="W69" s="494"/>
      <c r="X69" s="495"/>
      <c r="Y69" s="128"/>
      <c r="Z69" s="493"/>
      <c r="AA69" s="494"/>
      <c r="AB69" s="494"/>
      <c r="AC69" s="494"/>
      <c r="AD69" s="494"/>
      <c r="AE69" s="494"/>
      <c r="AF69" s="494"/>
      <c r="AG69" s="494"/>
      <c r="AH69" s="494"/>
      <c r="AI69" s="494"/>
      <c r="AJ69" s="494"/>
      <c r="AK69" s="494"/>
      <c r="AL69" s="494"/>
      <c r="AM69" s="494"/>
      <c r="AN69" s="494"/>
      <c r="AO69" s="494"/>
      <c r="AP69" s="494"/>
      <c r="AQ69" s="494"/>
      <c r="AR69" s="494"/>
      <c r="AS69" s="494"/>
      <c r="AT69" s="494"/>
      <c r="AU69" s="494"/>
      <c r="AV69" s="495"/>
      <c r="AW69" s="25"/>
      <c r="AX69" s="129"/>
      <c r="AY69" s="77"/>
      <c r="AZ69" s="77"/>
      <c r="BA69" s="77"/>
      <c r="BB69" s="78"/>
      <c r="BC69" s="78"/>
      <c r="BD69" s="78"/>
      <c r="BE69" s="78"/>
      <c r="BF69" s="77"/>
      <c r="BG69" s="78"/>
      <c r="BH69" s="78"/>
      <c r="BI69" s="66"/>
      <c r="BJ69" s="66"/>
      <c r="BK69" s="66"/>
      <c r="BL69" s="66"/>
    </row>
    <row r="70" spans="2:64" s="30" customFormat="1" ht="12" customHeight="1">
      <c r="B70" s="76"/>
      <c r="C70" s="493"/>
      <c r="D70" s="494"/>
      <c r="E70" s="494"/>
      <c r="F70" s="494"/>
      <c r="G70" s="494"/>
      <c r="H70" s="494"/>
      <c r="I70" s="494"/>
      <c r="J70" s="494"/>
      <c r="K70" s="494"/>
      <c r="L70" s="494"/>
      <c r="M70" s="494"/>
      <c r="N70" s="494"/>
      <c r="O70" s="494"/>
      <c r="P70" s="494"/>
      <c r="Q70" s="494"/>
      <c r="R70" s="494"/>
      <c r="S70" s="494"/>
      <c r="T70" s="494"/>
      <c r="U70" s="494"/>
      <c r="V70" s="494"/>
      <c r="W70" s="494"/>
      <c r="X70" s="495"/>
      <c r="Y70" s="130"/>
      <c r="Z70" s="493"/>
      <c r="AA70" s="494"/>
      <c r="AB70" s="494"/>
      <c r="AC70" s="494"/>
      <c r="AD70" s="494"/>
      <c r="AE70" s="494"/>
      <c r="AF70" s="494"/>
      <c r="AG70" s="494"/>
      <c r="AH70" s="494"/>
      <c r="AI70" s="494"/>
      <c r="AJ70" s="494"/>
      <c r="AK70" s="494"/>
      <c r="AL70" s="494"/>
      <c r="AM70" s="494"/>
      <c r="AN70" s="494"/>
      <c r="AO70" s="494"/>
      <c r="AP70" s="494"/>
      <c r="AQ70" s="494"/>
      <c r="AR70" s="494"/>
      <c r="AS70" s="494"/>
      <c r="AT70" s="494"/>
      <c r="AU70" s="494"/>
      <c r="AV70" s="495"/>
      <c r="AW70" s="25"/>
      <c r="AX70" s="131"/>
      <c r="AY70" s="77"/>
      <c r="AZ70" s="77"/>
      <c r="BA70" s="77"/>
      <c r="BB70" s="78"/>
      <c r="BC70" s="78"/>
      <c r="BD70" s="78"/>
      <c r="BE70" s="78"/>
      <c r="BF70" s="77"/>
      <c r="BG70" s="78"/>
      <c r="BH70" s="78"/>
      <c r="BI70" s="66"/>
      <c r="BJ70" s="66"/>
      <c r="BK70" s="66"/>
      <c r="BL70" s="66"/>
    </row>
    <row r="71" spans="2:64" s="30" customFormat="1" ht="12" customHeight="1" thickBot="1">
      <c r="B71" s="76"/>
      <c r="C71" s="496"/>
      <c r="D71" s="497"/>
      <c r="E71" s="497"/>
      <c r="F71" s="497"/>
      <c r="G71" s="497"/>
      <c r="H71" s="497"/>
      <c r="I71" s="497"/>
      <c r="J71" s="497"/>
      <c r="K71" s="497"/>
      <c r="L71" s="497"/>
      <c r="M71" s="497"/>
      <c r="N71" s="497"/>
      <c r="O71" s="497"/>
      <c r="P71" s="497"/>
      <c r="Q71" s="497"/>
      <c r="R71" s="497"/>
      <c r="S71" s="497"/>
      <c r="T71" s="497"/>
      <c r="U71" s="497"/>
      <c r="V71" s="497"/>
      <c r="W71" s="497"/>
      <c r="X71" s="498"/>
      <c r="Y71" s="128"/>
      <c r="Z71" s="496"/>
      <c r="AA71" s="497"/>
      <c r="AB71" s="497"/>
      <c r="AC71" s="497"/>
      <c r="AD71" s="497"/>
      <c r="AE71" s="497"/>
      <c r="AF71" s="497"/>
      <c r="AG71" s="497"/>
      <c r="AH71" s="497"/>
      <c r="AI71" s="497"/>
      <c r="AJ71" s="497"/>
      <c r="AK71" s="497"/>
      <c r="AL71" s="497"/>
      <c r="AM71" s="497"/>
      <c r="AN71" s="497"/>
      <c r="AO71" s="497"/>
      <c r="AP71" s="497"/>
      <c r="AQ71" s="497"/>
      <c r="AR71" s="497"/>
      <c r="AS71" s="497"/>
      <c r="AT71" s="497"/>
      <c r="AU71" s="497"/>
      <c r="AV71" s="498"/>
      <c r="AW71" s="25"/>
      <c r="AX71" s="129"/>
      <c r="AY71" s="77"/>
      <c r="AZ71" s="77"/>
      <c r="BA71" s="77"/>
      <c r="BB71" s="50"/>
      <c r="BC71" s="50"/>
      <c r="BD71" s="50"/>
      <c r="BE71" s="78"/>
      <c r="BF71" s="77"/>
      <c r="BG71" s="78"/>
      <c r="BH71" s="78"/>
      <c r="BI71" s="66"/>
      <c r="BJ71" s="66"/>
      <c r="BK71" s="66"/>
      <c r="BL71" s="66"/>
    </row>
    <row r="72" spans="2:64" ht="4.9000000000000004" customHeight="1" thickTop="1" thickBot="1">
      <c r="B72" s="132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4"/>
      <c r="AX72" s="134"/>
      <c r="BB72" s="50"/>
      <c r="BC72" s="50"/>
      <c r="BD72" s="50"/>
    </row>
    <row r="73" spans="2:64" ht="10.15" customHeight="1" thickTop="1">
      <c r="BB73" s="66"/>
      <c r="BC73" s="66"/>
      <c r="BD73" s="66"/>
    </row>
    <row r="74" spans="2:64" ht="4.9000000000000004" customHeight="1" thickBot="1">
      <c r="BB74" s="78"/>
      <c r="BC74" s="78"/>
      <c r="BD74" s="78"/>
    </row>
    <row r="75" spans="2:64" ht="4.9000000000000004" customHeight="1" thickTop="1" thickBot="1">
      <c r="B75" s="67"/>
      <c r="C75" s="68"/>
      <c r="D75" s="68"/>
      <c r="E75" s="119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68"/>
      <c r="U75" s="68"/>
      <c r="V75" s="68"/>
      <c r="W75" s="68"/>
      <c r="X75" s="71"/>
      <c r="Y75" s="71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2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3"/>
      <c r="AW75" s="120"/>
      <c r="AX75" s="74"/>
      <c r="AY75" s="15"/>
      <c r="AZ75" s="15"/>
      <c r="BA75" s="75"/>
      <c r="BB75" s="78"/>
      <c r="BC75" s="78"/>
      <c r="BD75" s="78"/>
      <c r="BE75" s="75"/>
      <c r="BF75" s="75"/>
      <c r="BG75" s="75"/>
    </row>
    <row r="76" spans="2:64" s="30" customFormat="1" ht="19.899999999999999" customHeight="1" thickTop="1">
      <c r="B76" s="76"/>
      <c r="C76" s="561" t="s">
        <v>6</v>
      </c>
      <c r="D76" s="562"/>
      <c r="E76" s="562"/>
      <c r="F76" s="562"/>
      <c r="G76" s="562"/>
      <c r="H76" s="562"/>
      <c r="I76" s="562"/>
      <c r="J76" s="562"/>
      <c r="K76" s="562"/>
      <c r="L76" s="562"/>
      <c r="M76" s="562"/>
      <c r="N76" s="562"/>
      <c r="O76" s="562"/>
      <c r="P76" s="562"/>
      <c r="Q76" s="562"/>
      <c r="R76" s="562"/>
      <c r="S76" s="562"/>
      <c r="T76" s="562"/>
      <c r="U76" s="562"/>
      <c r="V76" s="562"/>
      <c r="W76" s="562"/>
      <c r="X76" s="562"/>
      <c r="Y76" s="562"/>
      <c r="Z76" s="562"/>
      <c r="AA76" s="562"/>
      <c r="AB76" s="562"/>
      <c r="AC76" s="562"/>
      <c r="AD76" s="562"/>
      <c r="AE76" s="562"/>
      <c r="AF76" s="562"/>
      <c r="AG76" s="562"/>
      <c r="AH76" s="562"/>
      <c r="AI76" s="562"/>
      <c r="AJ76" s="562"/>
      <c r="AK76" s="562"/>
      <c r="AL76" s="562"/>
      <c r="AM76" s="562"/>
      <c r="AN76" s="562"/>
      <c r="AO76" s="562"/>
      <c r="AP76" s="562"/>
      <c r="AQ76" s="562"/>
      <c r="AR76" s="562"/>
      <c r="AS76" s="562"/>
      <c r="AT76" s="562"/>
      <c r="AU76" s="562"/>
      <c r="AV76" s="563"/>
      <c r="AW76" s="25"/>
      <c r="AX76" s="25"/>
      <c r="AY76" s="77"/>
      <c r="AZ76" s="77"/>
      <c r="BA76" s="77"/>
      <c r="BB76" s="78"/>
      <c r="BC76" s="78"/>
      <c r="BD76" s="78"/>
      <c r="BE76" s="78"/>
      <c r="BF76" s="77"/>
      <c r="BG76" s="78"/>
      <c r="BH76" s="78"/>
      <c r="BI76" s="66"/>
      <c r="BJ76" s="66"/>
      <c r="BK76" s="66"/>
      <c r="BL76" s="66"/>
    </row>
    <row r="77" spans="2:64" s="30" customFormat="1" ht="4.9000000000000004" customHeight="1" thickBot="1">
      <c r="B77" s="76"/>
      <c r="C77" s="564"/>
      <c r="D77" s="565"/>
      <c r="E77" s="565"/>
      <c r="F77" s="565"/>
      <c r="G77" s="565"/>
      <c r="H77" s="565"/>
      <c r="I77" s="565"/>
      <c r="J77" s="565"/>
      <c r="K77" s="565"/>
      <c r="L77" s="565"/>
      <c r="M77" s="565"/>
      <c r="N77" s="565"/>
      <c r="O77" s="565"/>
      <c r="P77" s="565"/>
      <c r="Q77" s="565"/>
      <c r="R77" s="565"/>
      <c r="S77" s="565"/>
      <c r="T77" s="565"/>
      <c r="U77" s="565"/>
      <c r="V77" s="565"/>
      <c r="W77" s="565"/>
      <c r="X77" s="565"/>
      <c r="Y77" s="565"/>
      <c r="Z77" s="565"/>
      <c r="AA77" s="565"/>
      <c r="AB77" s="565"/>
      <c r="AC77" s="565"/>
      <c r="AD77" s="565"/>
      <c r="AE77" s="565"/>
      <c r="AF77" s="565"/>
      <c r="AG77" s="565"/>
      <c r="AH77" s="565"/>
      <c r="AI77" s="565"/>
      <c r="AJ77" s="565"/>
      <c r="AK77" s="565"/>
      <c r="AL77" s="565"/>
      <c r="AM77" s="565"/>
      <c r="AN77" s="565"/>
      <c r="AO77" s="565"/>
      <c r="AP77" s="565"/>
      <c r="AQ77" s="565"/>
      <c r="AR77" s="565"/>
      <c r="AS77" s="565"/>
      <c r="AT77" s="565"/>
      <c r="AU77" s="565"/>
      <c r="AV77" s="566"/>
      <c r="AW77" s="25"/>
      <c r="AX77" s="25"/>
      <c r="AY77" s="77"/>
      <c r="AZ77" s="77"/>
      <c r="BA77" s="77"/>
      <c r="BB77" s="78"/>
      <c r="BC77" s="78"/>
      <c r="BD77" s="78"/>
      <c r="BE77" s="78"/>
      <c r="BF77" s="77"/>
      <c r="BG77" s="78"/>
      <c r="BH77" s="78"/>
      <c r="BI77" s="66"/>
      <c r="BJ77" s="66"/>
      <c r="BK77" s="66"/>
      <c r="BL77" s="66"/>
    </row>
    <row r="78" spans="2:64" s="66" customFormat="1" ht="4.9000000000000004" customHeight="1" thickTop="1" thickBot="1">
      <c r="B78" s="79"/>
      <c r="C78" s="135"/>
      <c r="D78" s="135"/>
      <c r="E78" s="136"/>
      <c r="F78" s="136"/>
      <c r="G78" s="136"/>
      <c r="H78" s="136"/>
      <c r="I78" s="136"/>
      <c r="J78" s="136"/>
      <c r="K78" s="135"/>
      <c r="L78" s="135"/>
      <c r="M78" s="136"/>
      <c r="N78" s="136"/>
      <c r="O78" s="136"/>
      <c r="P78" s="136"/>
      <c r="Q78" s="136"/>
      <c r="R78" s="136"/>
      <c r="S78" s="136"/>
      <c r="T78" s="135"/>
      <c r="U78" s="135"/>
      <c r="V78" s="135"/>
      <c r="W78" s="135"/>
      <c r="X78" s="135"/>
      <c r="Y78" s="135"/>
      <c r="Z78" s="136"/>
      <c r="AA78" s="136"/>
      <c r="AB78" s="136"/>
      <c r="AC78" s="136"/>
      <c r="AD78" s="135"/>
      <c r="AE78" s="136"/>
      <c r="AF78" s="136"/>
      <c r="AG78" s="136"/>
      <c r="AH78" s="136"/>
      <c r="AI78" s="136"/>
      <c r="AJ78" s="135"/>
      <c r="AK78" s="135"/>
      <c r="AL78" s="135"/>
      <c r="AM78" s="135"/>
      <c r="AN78" s="136"/>
      <c r="AO78" s="136"/>
      <c r="AP78" s="136"/>
      <c r="AQ78" s="136"/>
      <c r="AR78" s="136"/>
      <c r="AS78" s="136"/>
      <c r="AT78" s="136"/>
      <c r="AU78" s="136"/>
      <c r="AV78" s="135"/>
      <c r="AW78" s="40"/>
      <c r="AX78" s="137"/>
      <c r="AY78" s="78"/>
      <c r="AZ78" s="78"/>
      <c r="BA78" s="78"/>
      <c r="BB78" s="78"/>
      <c r="BC78" s="78"/>
      <c r="BD78" s="78"/>
      <c r="BE78" s="78"/>
      <c r="BF78" s="78"/>
      <c r="BG78" s="78"/>
      <c r="BH78" s="78"/>
    </row>
    <row r="79" spans="2:64" s="66" customFormat="1" ht="15" customHeight="1" thickTop="1" thickBot="1">
      <c r="B79" s="138"/>
      <c r="C79" s="80"/>
      <c r="D79" s="475"/>
      <c r="E79" s="476"/>
      <c r="F79" s="476"/>
      <c r="G79" s="477"/>
      <c r="H79" s="478"/>
      <c r="I79" s="479"/>
      <c r="J79" s="480"/>
      <c r="K79" s="150"/>
      <c r="L79" s="475" t="s">
        <v>153</v>
      </c>
      <c r="M79" s="476"/>
      <c r="N79" s="476"/>
      <c r="O79" s="476"/>
      <c r="P79" s="477"/>
      <c r="Q79" s="478">
        <v>6</v>
      </c>
      <c r="R79" s="479"/>
      <c r="S79" s="480"/>
      <c r="T79" s="150"/>
      <c r="U79" s="475"/>
      <c r="V79" s="476"/>
      <c r="W79" s="476"/>
      <c r="X79" s="476"/>
      <c r="Y79" s="476"/>
      <c r="Z79" s="477"/>
      <c r="AA79" s="478"/>
      <c r="AB79" s="479"/>
      <c r="AC79" s="480"/>
      <c r="AD79" s="151"/>
      <c r="AE79" s="475" t="s">
        <v>154</v>
      </c>
      <c r="AF79" s="476"/>
      <c r="AG79" s="476"/>
      <c r="AH79" s="476"/>
      <c r="AI79" s="477"/>
      <c r="AJ79" s="478" t="s">
        <v>262</v>
      </c>
      <c r="AK79" s="479"/>
      <c r="AL79" s="480"/>
      <c r="AM79" s="152"/>
      <c r="AN79" s="481"/>
      <c r="AO79" s="482"/>
      <c r="AP79" s="482"/>
      <c r="AQ79" s="482"/>
      <c r="AR79" s="483"/>
      <c r="AS79" s="472"/>
      <c r="AT79" s="473"/>
      <c r="AU79" s="474"/>
      <c r="AV79" s="80"/>
      <c r="AX79" s="40"/>
      <c r="AY79" s="78"/>
      <c r="AZ79" s="78"/>
      <c r="BA79" s="78"/>
      <c r="BB79" s="78"/>
      <c r="BC79" s="78"/>
      <c r="BD79" s="78"/>
      <c r="BE79" s="78"/>
      <c r="BF79" s="78"/>
      <c r="BG79" s="78"/>
      <c r="BH79" s="78"/>
    </row>
    <row r="80" spans="2:64" s="84" customFormat="1" ht="4.9000000000000004" customHeight="1" thickTop="1">
      <c r="B80" s="76"/>
      <c r="C80" s="82"/>
      <c r="D80" s="50"/>
      <c r="E80" s="83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3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8"/>
      <c r="AX80" s="85"/>
      <c r="AY80" s="86"/>
      <c r="AZ80" s="86"/>
      <c r="BA80" s="86"/>
      <c r="BB80" s="13"/>
      <c r="BC80" s="13"/>
      <c r="BD80" s="13"/>
    </row>
    <row r="81" spans="2:64" s="30" customFormat="1" ht="10.15" customHeight="1" thickBot="1">
      <c r="B81" s="76"/>
      <c r="C81" s="89"/>
      <c r="D81" s="89"/>
      <c r="E81" s="82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1"/>
      <c r="U81" s="89"/>
      <c r="V81" s="89"/>
      <c r="W81" s="89"/>
      <c r="X81" s="89"/>
      <c r="Y81" s="92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25"/>
      <c r="AX81" s="94"/>
      <c r="AY81" s="77"/>
      <c r="AZ81" s="77"/>
      <c r="BA81" s="77"/>
      <c r="BB81" s="48"/>
      <c r="BC81" s="48"/>
      <c r="BD81" s="48"/>
    </row>
    <row r="82" spans="2:64" s="30" customFormat="1" ht="12" customHeight="1" thickTop="1">
      <c r="B82" s="76"/>
      <c r="C82" s="490" t="s">
        <v>274</v>
      </c>
      <c r="D82" s="491"/>
      <c r="E82" s="491"/>
      <c r="F82" s="491"/>
      <c r="G82" s="491"/>
      <c r="H82" s="491"/>
      <c r="I82" s="491"/>
      <c r="J82" s="491"/>
      <c r="K82" s="491"/>
      <c r="L82" s="491"/>
      <c r="M82" s="491"/>
      <c r="N82" s="491"/>
      <c r="O82" s="491"/>
      <c r="P82" s="491"/>
      <c r="Q82" s="491"/>
      <c r="R82" s="491"/>
      <c r="S82" s="491"/>
      <c r="T82" s="491"/>
      <c r="U82" s="491"/>
      <c r="V82" s="491"/>
      <c r="W82" s="491"/>
      <c r="X82" s="492"/>
      <c r="Y82" s="172"/>
      <c r="Z82" s="490"/>
      <c r="AA82" s="491"/>
      <c r="AB82" s="491"/>
      <c r="AC82" s="491"/>
      <c r="AD82" s="491"/>
      <c r="AE82" s="491"/>
      <c r="AF82" s="491"/>
      <c r="AG82" s="491"/>
      <c r="AH82" s="491"/>
      <c r="AI82" s="491"/>
      <c r="AJ82" s="491"/>
      <c r="AK82" s="491"/>
      <c r="AL82" s="491"/>
      <c r="AM82" s="491"/>
      <c r="AN82" s="491"/>
      <c r="AO82" s="491"/>
      <c r="AP82" s="491"/>
      <c r="AQ82" s="491"/>
      <c r="AR82" s="491"/>
      <c r="AS82" s="491"/>
      <c r="AT82" s="491"/>
      <c r="AU82" s="491"/>
      <c r="AV82" s="492"/>
      <c r="AW82" s="25"/>
      <c r="AX82" s="127"/>
      <c r="AY82" s="77"/>
      <c r="AZ82" s="77"/>
      <c r="BA82" s="77"/>
      <c r="BB82" s="75"/>
      <c r="BC82" s="75"/>
      <c r="BD82" s="75"/>
      <c r="BE82" s="78"/>
      <c r="BF82" s="77"/>
      <c r="BG82" s="78"/>
      <c r="BH82" s="78"/>
      <c r="BI82" s="66"/>
      <c r="BJ82" s="66"/>
      <c r="BK82" s="66"/>
      <c r="BL82" s="66"/>
    </row>
    <row r="83" spans="2:64" s="30" customFormat="1" ht="12" customHeight="1">
      <c r="B83" s="76"/>
      <c r="C83" s="574" t="s">
        <v>283</v>
      </c>
      <c r="D83" s="575"/>
      <c r="E83" s="575"/>
      <c r="F83" s="575"/>
      <c r="G83" s="575"/>
      <c r="H83" s="575"/>
      <c r="I83" s="575"/>
      <c r="J83" s="575"/>
      <c r="K83" s="575"/>
      <c r="L83" s="575"/>
      <c r="M83" s="575"/>
      <c r="N83" s="575"/>
      <c r="O83" s="575"/>
      <c r="P83" s="575"/>
      <c r="Q83" s="575"/>
      <c r="R83" s="575"/>
      <c r="S83" s="575"/>
      <c r="T83" s="575"/>
      <c r="U83" s="575"/>
      <c r="V83" s="575"/>
      <c r="W83" s="575"/>
      <c r="X83" s="576"/>
      <c r="Y83" s="172"/>
      <c r="Z83" s="574"/>
      <c r="AA83" s="575"/>
      <c r="AB83" s="575"/>
      <c r="AC83" s="575"/>
      <c r="AD83" s="575"/>
      <c r="AE83" s="575"/>
      <c r="AF83" s="575"/>
      <c r="AG83" s="575"/>
      <c r="AH83" s="575"/>
      <c r="AI83" s="575"/>
      <c r="AJ83" s="575"/>
      <c r="AK83" s="575"/>
      <c r="AL83" s="575"/>
      <c r="AM83" s="575"/>
      <c r="AN83" s="575"/>
      <c r="AO83" s="575"/>
      <c r="AP83" s="575"/>
      <c r="AQ83" s="575"/>
      <c r="AR83" s="575"/>
      <c r="AS83" s="575"/>
      <c r="AT83" s="575"/>
      <c r="AU83" s="575"/>
      <c r="AV83" s="576"/>
      <c r="AW83" s="25"/>
      <c r="AX83" s="129"/>
      <c r="AY83" s="77"/>
      <c r="AZ83" s="77"/>
      <c r="BA83" s="77"/>
      <c r="BB83" s="78"/>
      <c r="BC83" s="78"/>
      <c r="BD83" s="78"/>
      <c r="BE83" s="78"/>
      <c r="BF83" s="77"/>
      <c r="BG83" s="78"/>
      <c r="BH83" s="78"/>
      <c r="BI83" s="66"/>
      <c r="BJ83" s="66"/>
      <c r="BK83" s="66"/>
      <c r="BL83" s="66"/>
    </row>
    <row r="84" spans="2:64" s="30" customFormat="1" ht="12" customHeight="1">
      <c r="B84" s="76"/>
      <c r="C84" s="574" t="s">
        <v>287</v>
      </c>
      <c r="D84" s="575"/>
      <c r="E84" s="575"/>
      <c r="F84" s="575"/>
      <c r="G84" s="575"/>
      <c r="H84" s="575"/>
      <c r="I84" s="575"/>
      <c r="J84" s="575"/>
      <c r="K84" s="575"/>
      <c r="L84" s="575"/>
      <c r="M84" s="575"/>
      <c r="N84" s="575"/>
      <c r="O84" s="575"/>
      <c r="P84" s="575"/>
      <c r="Q84" s="575"/>
      <c r="R84" s="575"/>
      <c r="S84" s="575"/>
      <c r="T84" s="575"/>
      <c r="U84" s="575"/>
      <c r="V84" s="575"/>
      <c r="W84" s="575"/>
      <c r="X84" s="576"/>
      <c r="Y84" s="172"/>
      <c r="Z84" s="574"/>
      <c r="AA84" s="575"/>
      <c r="AB84" s="575"/>
      <c r="AC84" s="575"/>
      <c r="AD84" s="575"/>
      <c r="AE84" s="575"/>
      <c r="AF84" s="575"/>
      <c r="AG84" s="575"/>
      <c r="AH84" s="575"/>
      <c r="AI84" s="575"/>
      <c r="AJ84" s="575"/>
      <c r="AK84" s="575"/>
      <c r="AL84" s="575"/>
      <c r="AM84" s="575"/>
      <c r="AN84" s="575"/>
      <c r="AO84" s="575"/>
      <c r="AP84" s="575"/>
      <c r="AQ84" s="575"/>
      <c r="AR84" s="575"/>
      <c r="AS84" s="575"/>
      <c r="AT84" s="575"/>
      <c r="AU84" s="575"/>
      <c r="AV84" s="576"/>
      <c r="AW84" s="25"/>
      <c r="AX84" s="129"/>
      <c r="AY84" s="77"/>
      <c r="AZ84" s="77"/>
      <c r="BA84" s="77"/>
      <c r="BB84" s="78"/>
      <c r="BC84" s="78"/>
      <c r="BD84" s="78"/>
      <c r="BE84" s="78"/>
      <c r="BF84" s="77"/>
      <c r="BG84" s="78"/>
      <c r="BH84" s="78"/>
      <c r="BI84" s="66"/>
      <c r="BJ84" s="66"/>
      <c r="BK84" s="66"/>
      <c r="BL84" s="66"/>
    </row>
    <row r="85" spans="2:64" s="30" customFormat="1" ht="12" customHeight="1">
      <c r="B85" s="76"/>
      <c r="C85" s="574" t="s">
        <v>286</v>
      </c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75"/>
      <c r="P85" s="575"/>
      <c r="Q85" s="575"/>
      <c r="R85" s="575"/>
      <c r="S85" s="575"/>
      <c r="T85" s="575"/>
      <c r="U85" s="575"/>
      <c r="V85" s="575"/>
      <c r="W85" s="575"/>
      <c r="X85" s="576"/>
      <c r="Y85" s="172"/>
      <c r="Z85" s="574"/>
      <c r="AA85" s="575"/>
      <c r="AB85" s="575"/>
      <c r="AC85" s="575"/>
      <c r="AD85" s="575"/>
      <c r="AE85" s="575"/>
      <c r="AF85" s="575"/>
      <c r="AG85" s="575"/>
      <c r="AH85" s="575"/>
      <c r="AI85" s="575"/>
      <c r="AJ85" s="575"/>
      <c r="AK85" s="575"/>
      <c r="AL85" s="575"/>
      <c r="AM85" s="575"/>
      <c r="AN85" s="575"/>
      <c r="AO85" s="575"/>
      <c r="AP85" s="575"/>
      <c r="AQ85" s="575"/>
      <c r="AR85" s="575"/>
      <c r="AS85" s="575"/>
      <c r="AT85" s="575"/>
      <c r="AU85" s="575"/>
      <c r="AV85" s="576"/>
      <c r="AW85" s="25"/>
      <c r="AX85" s="129"/>
      <c r="AY85" s="77"/>
      <c r="AZ85" s="77"/>
      <c r="BA85" s="77"/>
      <c r="BB85" s="78"/>
      <c r="BC85" s="78"/>
      <c r="BD85" s="78"/>
      <c r="BE85" s="78"/>
      <c r="BF85" s="77"/>
      <c r="BG85" s="78"/>
      <c r="BH85" s="78"/>
      <c r="BI85" s="66"/>
      <c r="BJ85" s="66"/>
      <c r="BK85" s="66"/>
      <c r="BL85" s="66"/>
    </row>
    <row r="86" spans="2:64" s="30" customFormat="1" ht="12" customHeight="1">
      <c r="B86" s="76"/>
      <c r="C86" s="596" t="s">
        <v>289</v>
      </c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597"/>
      <c r="P86" s="597"/>
      <c r="Q86" s="597"/>
      <c r="R86" s="597"/>
      <c r="S86" s="597"/>
      <c r="T86" s="597"/>
      <c r="U86" s="597"/>
      <c r="V86" s="597"/>
      <c r="W86" s="597"/>
      <c r="X86" s="598"/>
      <c r="Y86" s="173"/>
      <c r="Z86" s="574"/>
      <c r="AA86" s="575"/>
      <c r="AB86" s="575"/>
      <c r="AC86" s="575"/>
      <c r="AD86" s="575"/>
      <c r="AE86" s="575"/>
      <c r="AF86" s="575"/>
      <c r="AG86" s="575"/>
      <c r="AH86" s="575"/>
      <c r="AI86" s="575"/>
      <c r="AJ86" s="575"/>
      <c r="AK86" s="575"/>
      <c r="AL86" s="575"/>
      <c r="AM86" s="575"/>
      <c r="AN86" s="575"/>
      <c r="AO86" s="575"/>
      <c r="AP86" s="575"/>
      <c r="AQ86" s="575"/>
      <c r="AR86" s="575"/>
      <c r="AS86" s="575"/>
      <c r="AT86" s="575"/>
      <c r="AU86" s="575"/>
      <c r="AV86" s="576"/>
      <c r="AW86" s="25"/>
      <c r="AX86" s="131"/>
      <c r="AY86" s="77"/>
      <c r="AZ86" s="77"/>
      <c r="BA86" s="77"/>
      <c r="BB86" s="50"/>
      <c r="BC86" s="50"/>
      <c r="BD86" s="50"/>
      <c r="BE86" s="78"/>
      <c r="BF86" s="77"/>
      <c r="BG86" s="78"/>
      <c r="BH86" s="78"/>
      <c r="BI86" s="66"/>
      <c r="BJ86" s="66"/>
      <c r="BK86" s="66"/>
      <c r="BL86" s="66"/>
    </row>
    <row r="87" spans="2:64" s="30" customFormat="1" ht="12" customHeight="1" thickBot="1">
      <c r="B87" s="76"/>
      <c r="C87" s="593"/>
      <c r="D87" s="594"/>
      <c r="E87" s="594"/>
      <c r="F87" s="594"/>
      <c r="G87" s="594"/>
      <c r="H87" s="594"/>
      <c r="I87" s="594"/>
      <c r="J87" s="594"/>
      <c r="K87" s="594"/>
      <c r="L87" s="594"/>
      <c r="M87" s="594"/>
      <c r="N87" s="594"/>
      <c r="O87" s="594"/>
      <c r="P87" s="594"/>
      <c r="Q87" s="594"/>
      <c r="R87" s="594"/>
      <c r="S87" s="594"/>
      <c r="T87" s="594"/>
      <c r="U87" s="594"/>
      <c r="V87" s="594"/>
      <c r="W87" s="594"/>
      <c r="X87" s="595"/>
      <c r="Y87" s="172"/>
      <c r="Z87" s="593"/>
      <c r="AA87" s="594"/>
      <c r="AB87" s="594"/>
      <c r="AC87" s="594"/>
      <c r="AD87" s="594"/>
      <c r="AE87" s="594"/>
      <c r="AF87" s="594"/>
      <c r="AG87" s="594"/>
      <c r="AH87" s="594"/>
      <c r="AI87" s="594"/>
      <c r="AJ87" s="594"/>
      <c r="AK87" s="594"/>
      <c r="AL87" s="594"/>
      <c r="AM87" s="594"/>
      <c r="AN87" s="594"/>
      <c r="AO87" s="594"/>
      <c r="AP87" s="594"/>
      <c r="AQ87" s="594"/>
      <c r="AR87" s="594"/>
      <c r="AS87" s="594"/>
      <c r="AT87" s="594"/>
      <c r="AU87" s="594"/>
      <c r="AV87" s="595"/>
      <c r="AW87" s="25"/>
      <c r="AX87" s="129"/>
      <c r="AY87" s="77"/>
      <c r="AZ87" s="77"/>
      <c r="BA87" s="77"/>
      <c r="BB87" s="50"/>
      <c r="BC87" s="50"/>
      <c r="BD87" s="50"/>
      <c r="BE87" s="78"/>
      <c r="BF87" s="77"/>
      <c r="BG87" s="78"/>
      <c r="BH87" s="78"/>
      <c r="BI87" s="66"/>
      <c r="BJ87" s="66"/>
      <c r="BK87" s="66"/>
      <c r="BL87" s="66"/>
    </row>
    <row r="88" spans="2:64" ht="4.9000000000000004" customHeight="1" thickTop="1" thickBot="1">
      <c r="B88" s="132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4"/>
      <c r="AX88" s="134"/>
      <c r="BB88" s="50"/>
      <c r="BC88" s="50"/>
      <c r="BD88" s="50"/>
    </row>
    <row r="89" spans="2:64" s="21" customFormat="1" ht="10.15" customHeight="1" thickTop="1" thickBot="1">
      <c r="B89" s="51"/>
      <c r="C89" s="51"/>
      <c r="D89" s="51"/>
      <c r="E89" s="62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54"/>
      <c r="U89" s="51"/>
      <c r="V89" s="51"/>
      <c r="W89" s="51"/>
      <c r="Y89" s="63"/>
      <c r="Z89" s="64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65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63"/>
      <c r="AX89" s="63"/>
      <c r="AY89" s="27"/>
      <c r="AZ89" s="27"/>
      <c r="BA89" s="27"/>
      <c r="BB89" s="66"/>
      <c r="BC89" s="66"/>
      <c r="BD89" s="66"/>
      <c r="BE89" s="48"/>
      <c r="BF89" s="27"/>
      <c r="BG89" s="48"/>
      <c r="BH89" s="48"/>
      <c r="BI89" s="38"/>
      <c r="BJ89" s="38"/>
      <c r="BK89" s="38"/>
      <c r="BL89" s="38"/>
    </row>
    <row r="90" spans="2:64" ht="4.9000000000000004" customHeight="1" thickTop="1" thickBot="1">
      <c r="B90" s="67"/>
      <c r="C90" s="68"/>
      <c r="D90" s="68"/>
      <c r="E90" s="68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68"/>
      <c r="U90" s="68"/>
      <c r="V90" s="68"/>
      <c r="W90" s="68"/>
      <c r="X90" s="71"/>
      <c r="Y90" s="71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2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3"/>
      <c r="AW90" s="120"/>
      <c r="AX90" s="74"/>
      <c r="AY90" s="15"/>
      <c r="AZ90" s="15"/>
      <c r="BA90" s="75"/>
      <c r="BB90" s="66"/>
      <c r="BC90" s="66"/>
      <c r="BD90" s="66"/>
      <c r="BE90" s="75"/>
      <c r="BF90" s="75"/>
      <c r="BG90" s="75"/>
    </row>
    <row r="91" spans="2:64" s="30" customFormat="1" ht="19.899999999999999" customHeight="1" thickTop="1">
      <c r="B91" s="76"/>
      <c r="C91" s="561" t="s">
        <v>150</v>
      </c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2"/>
      <c r="P91" s="562"/>
      <c r="Q91" s="562"/>
      <c r="R91" s="562"/>
      <c r="S91" s="562"/>
      <c r="T91" s="562"/>
      <c r="U91" s="562"/>
      <c r="V91" s="562"/>
      <c r="W91" s="562"/>
      <c r="X91" s="562"/>
      <c r="Y91" s="562"/>
      <c r="Z91" s="562"/>
      <c r="AA91" s="562"/>
      <c r="AB91" s="562"/>
      <c r="AC91" s="562"/>
      <c r="AD91" s="562"/>
      <c r="AE91" s="562"/>
      <c r="AF91" s="562"/>
      <c r="AG91" s="562"/>
      <c r="AH91" s="562"/>
      <c r="AI91" s="562"/>
      <c r="AJ91" s="562"/>
      <c r="AK91" s="562"/>
      <c r="AL91" s="562"/>
      <c r="AM91" s="562"/>
      <c r="AN91" s="562"/>
      <c r="AO91" s="562"/>
      <c r="AP91" s="562"/>
      <c r="AQ91" s="562"/>
      <c r="AR91" s="562"/>
      <c r="AS91" s="562"/>
      <c r="AT91" s="562"/>
      <c r="AU91" s="562"/>
      <c r="AV91" s="563"/>
      <c r="AW91" s="25"/>
      <c r="AX91" s="25"/>
      <c r="AY91" s="77"/>
      <c r="AZ91" s="77"/>
      <c r="BA91" s="77"/>
      <c r="BB91" s="78"/>
      <c r="BC91" s="78"/>
      <c r="BD91" s="78"/>
      <c r="BE91" s="78"/>
      <c r="BF91" s="77"/>
      <c r="BG91" s="78"/>
      <c r="BH91" s="78"/>
      <c r="BI91" s="66"/>
      <c r="BJ91" s="66"/>
      <c r="BK91" s="66"/>
      <c r="BL91" s="66"/>
    </row>
    <row r="92" spans="2:64" s="30" customFormat="1" ht="4.9000000000000004" customHeight="1" thickBot="1">
      <c r="B92" s="76"/>
      <c r="C92" s="564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65"/>
      <c r="AB92" s="565"/>
      <c r="AC92" s="565"/>
      <c r="AD92" s="565"/>
      <c r="AE92" s="565"/>
      <c r="AF92" s="565"/>
      <c r="AG92" s="565"/>
      <c r="AH92" s="565"/>
      <c r="AI92" s="565"/>
      <c r="AJ92" s="565"/>
      <c r="AK92" s="565"/>
      <c r="AL92" s="565"/>
      <c r="AM92" s="565"/>
      <c r="AN92" s="565"/>
      <c r="AO92" s="565"/>
      <c r="AP92" s="565"/>
      <c r="AQ92" s="565"/>
      <c r="AR92" s="565"/>
      <c r="AS92" s="565"/>
      <c r="AT92" s="565"/>
      <c r="AU92" s="565"/>
      <c r="AV92" s="566"/>
      <c r="AW92" s="25"/>
      <c r="AX92" s="25"/>
      <c r="AY92" s="77"/>
      <c r="AZ92" s="77"/>
      <c r="BA92" s="77"/>
      <c r="BB92" s="78"/>
      <c r="BC92" s="78"/>
      <c r="BD92" s="78"/>
      <c r="BE92" s="78"/>
      <c r="BF92" s="77"/>
      <c r="BG92" s="78"/>
      <c r="BH92" s="78"/>
      <c r="BI92" s="66"/>
      <c r="BJ92" s="66"/>
      <c r="BK92" s="66"/>
      <c r="BL92" s="66"/>
    </row>
    <row r="93" spans="2:64" s="66" customFormat="1" ht="4.9000000000000004" customHeight="1" thickTop="1" thickBot="1">
      <c r="B93" s="79"/>
      <c r="C93" s="135"/>
      <c r="D93" s="135"/>
      <c r="E93" s="136"/>
      <c r="F93" s="136"/>
      <c r="G93" s="136"/>
      <c r="H93" s="136"/>
      <c r="I93" s="136"/>
      <c r="J93" s="136"/>
      <c r="K93" s="135"/>
      <c r="L93" s="135"/>
      <c r="M93" s="136"/>
      <c r="N93" s="136"/>
      <c r="O93" s="136"/>
      <c r="P93" s="136"/>
      <c r="Q93" s="136"/>
      <c r="R93" s="136"/>
      <c r="S93" s="136"/>
      <c r="T93" s="135"/>
      <c r="U93" s="135"/>
      <c r="V93" s="135"/>
      <c r="W93" s="135"/>
      <c r="X93" s="135"/>
      <c r="Y93" s="135"/>
      <c r="Z93" s="136"/>
      <c r="AA93" s="136"/>
      <c r="AB93" s="136"/>
      <c r="AC93" s="136"/>
      <c r="AD93" s="135"/>
      <c r="AE93" s="136"/>
      <c r="AF93" s="136"/>
      <c r="AG93" s="136"/>
      <c r="AH93" s="136"/>
      <c r="AI93" s="136"/>
      <c r="AJ93" s="135"/>
      <c r="AK93" s="135"/>
      <c r="AL93" s="135"/>
      <c r="AM93" s="135"/>
      <c r="AN93" s="136"/>
      <c r="AO93" s="136"/>
      <c r="AP93" s="136"/>
      <c r="AQ93" s="136"/>
      <c r="AR93" s="136"/>
      <c r="AS93" s="136"/>
      <c r="AT93" s="136"/>
      <c r="AU93" s="136"/>
      <c r="AV93" s="135"/>
      <c r="AW93" s="40"/>
      <c r="AX93" s="137"/>
      <c r="AY93" s="78"/>
      <c r="AZ93" s="78"/>
      <c r="BA93" s="78"/>
      <c r="BB93" s="78"/>
      <c r="BC93" s="78"/>
      <c r="BD93" s="78"/>
      <c r="BE93" s="78"/>
      <c r="BF93" s="78"/>
      <c r="BG93" s="78"/>
      <c r="BH93" s="78"/>
    </row>
    <row r="94" spans="2:64" s="66" customFormat="1" ht="15" customHeight="1" thickTop="1" thickBot="1">
      <c r="B94" s="138"/>
      <c r="C94" s="80"/>
      <c r="D94" s="475" t="s">
        <v>155</v>
      </c>
      <c r="E94" s="476"/>
      <c r="F94" s="476"/>
      <c r="G94" s="477"/>
      <c r="H94" s="478">
        <v>100</v>
      </c>
      <c r="I94" s="479"/>
      <c r="J94" s="480"/>
      <c r="K94" s="150"/>
      <c r="L94" s="475" t="s">
        <v>156</v>
      </c>
      <c r="M94" s="476"/>
      <c r="N94" s="476"/>
      <c r="O94" s="476"/>
      <c r="P94" s="477"/>
      <c r="Q94" s="478"/>
      <c r="R94" s="479"/>
      <c r="S94" s="480"/>
      <c r="T94" s="150"/>
      <c r="U94" s="475"/>
      <c r="V94" s="476"/>
      <c r="W94" s="476"/>
      <c r="X94" s="476"/>
      <c r="Y94" s="476"/>
      <c r="Z94" s="477"/>
      <c r="AA94" s="478"/>
      <c r="AB94" s="479"/>
      <c r="AC94" s="480"/>
      <c r="AD94" s="151"/>
      <c r="AE94" s="475" t="s">
        <v>157</v>
      </c>
      <c r="AF94" s="476"/>
      <c r="AG94" s="476"/>
      <c r="AH94" s="476"/>
      <c r="AI94" s="477"/>
      <c r="AJ94" s="478"/>
      <c r="AK94" s="479"/>
      <c r="AL94" s="480"/>
      <c r="AM94" s="152"/>
      <c r="AN94" s="475" t="s">
        <v>158</v>
      </c>
      <c r="AO94" s="476"/>
      <c r="AP94" s="476"/>
      <c r="AQ94" s="476"/>
      <c r="AR94" s="477"/>
      <c r="AS94" s="472">
        <v>30</v>
      </c>
      <c r="AT94" s="473"/>
      <c r="AU94" s="474"/>
      <c r="AV94" s="80"/>
      <c r="AX94" s="40"/>
      <c r="AY94" s="78"/>
      <c r="AZ94" s="78"/>
      <c r="BA94" s="78"/>
      <c r="BB94" s="78"/>
      <c r="BC94" s="78"/>
      <c r="BD94" s="78"/>
      <c r="BE94" s="78"/>
      <c r="BF94" s="78"/>
      <c r="BG94" s="78"/>
      <c r="BH94" s="78"/>
    </row>
    <row r="95" spans="2:64" s="66" customFormat="1" ht="4.9000000000000004" customHeight="1" thickTop="1" thickBot="1">
      <c r="B95" s="138"/>
      <c r="C95" s="135"/>
      <c r="D95" s="151"/>
      <c r="E95" s="153"/>
      <c r="F95" s="153"/>
      <c r="G95" s="153"/>
      <c r="H95" s="153"/>
      <c r="I95" s="153"/>
      <c r="J95" s="153"/>
      <c r="K95" s="151"/>
      <c r="L95" s="151"/>
      <c r="M95" s="153"/>
      <c r="N95" s="153"/>
      <c r="O95" s="153"/>
      <c r="P95" s="153"/>
      <c r="Q95" s="153"/>
      <c r="R95" s="153"/>
      <c r="S95" s="153"/>
      <c r="T95" s="151"/>
      <c r="U95" s="151"/>
      <c r="V95" s="151"/>
      <c r="W95" s="151"/>
      <c r="X95" s="151"/>
      <c r="Y95" s="151"/>
      <c r="Z95" s="153"/>
      <c r="AA95" s="154"/>
      <c r="AB95" s="154"/>
      <c r="AC95" s="154"/>
      <c r="AD95" s="151"/>
      <c r="AE95" s="153"/>
      <c r="AF95" s="153"/>
      <c r="AG95" s="153"/>
      <c r="AH95" s="153"/>
      <c r="AI95" s="153"/>
      <c r="AJ95" s="151"/>
      <c r="AK95" s="151"/>
      <c r="AL95" s="151"/>
      <c r="AM95" s="151"/>
      <c r="AN95" s="153"/>
      <c r="AO95" s="153"/>
      <c r="AP95" s="153"/>
      <c r="AQ95" s="153"/>
      <c r="AR95" s="153"/>
      <c r="AS95" s="136"/>
      <c r="AT95" s="136"/>
      <c r="AU95" s="136"/>
      <c r="AV95" s="135"/>
      <c r="AW95" s="40"/>
      <c r="AX95" s="137"/>
      <c r="AY95" s="78"/>
      <c r="AZ95" s="78"/>
      <c r="BA95" s="78"/>
      <c r="BB95" s="78"/>
      <c r="BC95" s="78"/>
      <c r="BD95" s="78"/>
      <c r="BE95" s="78"/>
      <c r="BF95" s="78"/>
      <c r="BG95" s="78"/>
      <c r="BH95" s="78"/>
    </row>
    <row r="96" spans="2:64" s="66" customFormat="1" ht="15" customHeight="1" thickTop="1" thickBot="1">
      <c r="B96" s="138"/>
      <c r="C96" s="80"/>
      <c r="D96" s="475" t="s">
        <v>152</v>
      </c>
      <c r="E96" s="476"/>
      <c r="F96" s="476"/>
      <c r="G96" s="477"/>
      <c r="H96" s="478">
        <v>1</v>
      </c>
      <c r="I96" s="479"/>
      <c r="J96" s="480"/>
      <c r="K96" s="150"/>
      <c r="L96" s="475" t="s">
        <v>1</v>
      </c>
      <c r="M96" s="476"/>
      <c r="N96" s="476"/>
      <c r="O96" s="476"/>
      <c r="P96" s="477"/>
      <c r="Q96" s="478" t="s">
        <v>288</v>
      </c>
      <c r="R96" s="479"/>
      <c r="S96" s="480"/>
      <c r="T96" s="150"/>
      <c r="U96" s="475" t="s">
        <v>0</v>
      </c>
      <c r="V96" s="476"/>
      <c r="W96" s="476"/>
      <c r="X96" s="476"/>
      <c r="Y96" s="476"/>
      <c r="Z96" s="477"/>
      <c r="AA96" s="478">
        <v>2</v>
      </c>
      <c r="AB96" s="479"/>
      <c r="AC96" s="480"/>
      <c r="AD96" s="151"/>
      <c r="AE96" s="475" t="s">
        <v>159</v>
      </c>
      <c r="AF96" s="476"/>
      <c r="AG96" s="476"/>
      <c r="AH96" s="476"/>
      <c r="AI96" s="477"/>
      <c r="AJ96" s="478"/>
      <c r="AK96" s="479"/>
      <c r="AL96" s="480"/>
      <c r="AM96" s="152"/>
      <c r="AN96" s="475" t="s">
        <v>151</v>
      </c>
      <c r="AO96" s="476"/>
      <c r="AP96" s="476"/>
      <c r="AQ96" s="476"/>
      <c r="AR96" s="477"/>
      <c r="AS96" s="472"/>
      <c r="AT96" s="473"/>
      <c r="AU96" s="474"/>
      <c r="AV96" s="80"/>
      <c r="AX96" s="40"/>
      <c r="AY96" s="78"/>
      <c r="AZ96" s="78"/>
      <c r="BA96" s="78"/>
      <c r="BB96" s="78"/>
      <c r="BC96" s="78"/>
      <c r="BD96" s="78"/>
      <c r="BE96" s="78"/>
      <c r="BF96" s="78"/>
      <c r="BG96" s="78"/>
      <c r="BH96" s="78"/>
    </row>
    <row r="97" spans="2:64" s="30" customFormat="1" ht="4.9000000000000004" customHeight="1" thickTop="1">
      <c r="B97" s="76"/>
      <c r="C97" s="87"/>
      <c r="D97" s="82"/>
      <c r="E97" s="82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2"/>
      <c r="U97" s="87"/>
      <c r="V97" s="82"/>
      <c r="W97" s="82"/>
      <c r="X97" s="82"/>
      <c r="Y97" s="82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2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25"/>
      <c r="AX97" s="85"/>
      <c r="AY97" s="77"/>
      <c r="AZ97" s="77"/>
      <c r="BA97" s="77"/>
      <c r="BB97" s="13"/>
      <c r="BC97" s="13"/>
      <c r="BD97" s="13"/>
    </row>
    <row r="98" spans="2:64" s="30" customFormat="1" ht="10.15" customHeight="1" thickBot="1">
      <c r="B98" s="76"/>
      <c r="C98" s="89"/>
      <c r="D98" s="89"/>
      <c r="E98" s="82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1"/>
      <c r="U98" s="89"/>
      <c r="V98" s="89"/>
      <c r="W98" s="89"/>
      <c r="X98" s="89"/>
      <c r="Y98" s="92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25"/>
      <c r="AX98" s="94"/>
      <c r="AY98" s="77"/>
      <c r="AZ98" s="77"/>
      <c r="BA98" s="77"/>
      <c r="BB98" s="13"/>
      <c r="BC98" s="13"/>
      <c r="BD98" s="13"/>
    </row>
    <row r="99" spans="2:64" s="30" customFormat="1" ht="12" customHeight="1" thickTop="1">
      <c r="B99" s="76"/>
      <c r="C99" s="577" t="s">
        <v>284</v>
      </c>
      <c r="D99" s="578"/>
      <c r="E99" s="578"/>
      <c r="F99" s="578"/>
      <c r="G99" s="578"/>
      <c r="H99" s="578"/>
      <c r="I99" s="578"/>
      <c r="J99" s="578"/>
      <c r="K99" s="578"/>
      <c r="L99" s="578"/>
      <c r="M99" s="578"/>
      <c r="N99" s="578"/>
      <c r="O99" s="578"/>
      <c r="P99" s="578"/>
      <c r="Q99" s="578"/>
      <c r="R99" s="578"/>
      <c r="S99" s="578"/>
      <c r="T99" s="578"/>
      <c r="U99" s="578"/>
      <c r="V99" s="578"/>
      <c r="W99" s="578"/>
      <c r="X99" s="579"/>
      <c r="Y99" s="168"/>
      <c r="Z99" s="577"/>
      <c r="AA99" s="578"/>
      <c r="AB99" s="578"/>
      <c r="AC99" s="578"/>
      <c r="AD99" s="578"/>
      <c r="AE99" s="578"/>
      <c r="AF99" s="578"/>
      <c r="AG99" s="578"/>
      <c r="AH99" s="578"/>
      <c r="AI99" s="578"/>
      <c r="AJ99" s="578"/>
      <c r="AK99" s="578"/>
      <c r="AL99" s="578"/>
      <c r="AM99" s="578"/>
      <c r="AN99" s="578"/>
      <c r="AO99" s="578"/>
      <c r="AP99" s="578"/>
      <c r="AQ99" s="578"/>
      <c r="AR99" s="578"/>
      <c r="AS99" s="578"/>
      <c r="AT99" s="578"/>
      <c r="AU99" s="578"/>
      <c r="AV99" s="579"/>
      <c r="AW99" s="25"/>
      <c r="AX99" s="97"/>
      <c r="AY99" s="77"/>
      <c r="AZ99" s="77"/>
      <c r="BA99" s="77"/>
      <c r="BB99" s="13"/>
      <c r="BC99" s="13"/>
      <c r="BD99" s="13"/>
      <c r="BE99" s="78"/>
      <c r="BF99" s="77"/>
      <c r="BG99" s="78"/>
      <c r="BH99" s="78"/>
      <c r="BI99" s="66"/>
      <c r="BJ99" s="66"/>
      <c r="BK99" s="66"/>
      <c r="BL99" s="66"/>
    </row>
    <row r="100" spans="2:64" s="30" customFormat="1" ht="12" customHeight="1">
      <c r="B100" s="76"/>
      <c r="C100" s="484"/>
      <c r="D100" s="485"/>
      <c r="E100" s="485"/>
      <c r="F100" s="485"/>
      <c r="G100" s="485"/>
      <c r="H100" s="485"/>
      <c r="I100" s="485"/>
      <c r="J100" s="485"/>
      <c r="K100" s="485"/>
      <c r="L100" s="485"/>
      <c r="M100" s="485"/>
      <c r="N100" s="485"/>
      <c r="O100" s="485"/>
      <c r="P100" s="485"/>
      <c r="Q100" s="485"/>
      <c r="R100" s="485"/>
      <c r="S100" s="485"/>
      <c r="T100" s="485"/>
      <c r="U100" s="485"/>
      <c r="V100" s="485"/>
      <c r="W100" s="485"/>
      <c r="X100" s="486"/>
      <c r="Y100" s="168"/>
      <c r="Z100" s="484"/>
      <c r="AA100" s="485"/>
      <c r="AB100" s="485"/>
      <c r="AC100" s="485"/>
      <c r="AD100" s="485"/>
      <c r="AE100" s="485"/>
      <c r="AF100" s="485"/>
      <c r="AG100" s="485"/>
      <c r="AH100" s="485"/>
      <c r="AI100" s="485"/>
      <c r="AJ100" s="485"/>
      <c r="AK100" s="485"/>
      <c r="AL100" s="485"/>
      <c r="AM100" s="485"/>
      <c r="AN100" s="485"/>
      <c r="AO100" s="485"/>
      <c r="AP100" s="485"/>
      <c r="AQ100" s="485"/>
      <c r="AR100" s="485"/>
      <c r="AS100" s="485"/>
      <c r="AT100" s="485"/>
      <c r="AU100" s="485"/>
      <c r="AV100" s="486"/>
      <c r="AW100" s="25"/>
      <c r="AX100" s="139"/>
      <c r="AY100" s="77"/>
      <c r="AZ100" s="77"/>
      <c r="BA100" s="77"/>
      <c r="BB100" s="13"/>
      <c r="BC100" s="13"/>
      <c r="BD100" s="13"/>
      <c r="BE100" s="78"/>
      <c r="BF100" s="77"/>
      <c r="BG100" s="78"/>
      <c r="BH100" s="78"/>
      <c r="BI100" s="66"/>
      <c r="BJ100" s="66"/>
      <c r="BK100" s="66"/>
      <c r="BL100" s="66"/>
    </row>
    <row r="101" spans="2:64" s="30" customFormat="1" ht="12" customHeight="1" thickBot="1">
      <c r="B101" s="76"/>
      <c r="C101" s="599"/>
      <c r="D101" s="600"/>
      <c r="E101" s="600"/>
      <c r="F101" s="600"/>
      <c r="G101" s="600"/>
      <c r="H101" s="600"/>
      <c r="I101" s="600"/>
      <c r="J101" s="600"/>
      <c r="K101" s="600"/>
      <c r="L101" s="600"/>
      <c r="M101" s="600"/>
      <c r="N101" s="600"/>
      <c r="O101" s="600"/>
      <c r="P101" s="600"/>
      <c r="Q101" s="600"/>
      <c r="R101" s="600"/>
      <c r="S101" s="600"/>
      <c r="T101" s="600"/>
      <c r="U101" s="600"/>
      <c r="V101" s="600"/>
      <c r="W101" s="600"/>
      <c r="X101" s="601"/>
      <c r="Y101" s="168"/>
      <c r="Z101" s="599"/>
      <c r="AA101" s="600"/>
      <c r="AB101" s="600"/>
      <c r="AC101" s="600"/>
      <c r="AD101" s="600"/>
      <c r="AE101" s="600"/>
      <c r="AF101" s="600"/>
      <c r="AG101" s="600"/>
      <c r="AH101" s="600"/>
      <c r="AI101" s="600"/>
      <c r="AJ101" s="600"/>
      <c r="AK101" s="600"/>
      <c r="AL101" s="600"/>
      <c r="AM101" s="600"/>
      <c r="AN101" s="600"/>
      <c r="AO101" s="600"/>
      <c r="AP101" s="600"/>
      <c r="AQ101" s="600"/>
      <c r="AR101" s="600"/>
      <c r="AS101" s="600"/>
      <c r="AT101" s="600"/>
      <c r="AU101" s="600"/>
      <c r="AV101" s="601"/>
      <c r="AW101" s="25"/>
      <c r="AX101" s="139"/>
      <c r="AY101" s="77"/>
      <c r="AZ101" s="77"/>
      <c r="BA101" s="77"/>
      <c r="BB101" s="13"/>
      <c r="BC101" s="13"/>
      <c r="BD101" s="13"/>
      <c r="BE101" s="78"/>
      <c r="BF101" s="77"/>
      <c r="BG101" s="78"/>
      <c r="BH101" s="78"/>
      <c r="BI101" s="66"/>
      <c r="BJ101" s="66"/>
      <c r="BK101" s="66"/>
      <c r="BL101" s="66"/>
    </row>
    <row r="102" spans="2:64" ht="12.75" thickTop="1" thickBot="1">
      <c r="B102" s="132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  <c r="AL102" s="133"/>
      <c r="AM102" s="133"/>
      <c r="AN102" s="133"/>
      <c r="AO102" s="133"/>
      <c r="AP102" s="133"/>
      <c r="AQ102" s="133"/>
      <c r="AR102" s="133"/>
      <c r="AS102" s="133"/>
      <c r="AT102" s="133"/>
      <c r="AU102" s="133"/>
      <c r="AV102" s="133"/>
      <c r="AW102" s="134"/>
      <c r="AX102" s="134"/>
    </row>
    <row r="103" spans="2:64" ht="12" thickTop="1"/>
  </sheetData>
  <mergeCells count="162">
    <mergeCell ref="AS96:AU96"/>
    <mergeCell ref="Z99:AV99"/>
    <mergeCell ref="Z100:AV100"/>
    <mergeCell ref="Z101:AV101"/>
    <mergeCell ref="D96:G96"/>
    <mergeCell ref="H96:J96"/>
    <mergeCell ref="L96:P96"/>
    <mergeCell ref="Q96:S96"/>
    <mergeCell ref="U96:Z96"/>
    <mergeCell ref="AA96:AC96"/>
    <mergeCell ref="AE96:AI96"/>
    <mergeCell ref="AJ96:AL96"/>
    <mergeCell ref="AN96:AR96"/>
    <mergeCell ref="C100:X100"/>
    <mergeCell ref="C101:X101"/>
    <mergeCell ref="C99:X99"/>
    <mergeCell ref="Z83:AV83"/>
    <mergeCell ref="Z84:AV84"/>
    <mergeCell ref="Z85:AV85"/>
    <mergeCell ref="Z86:AV86"/>
    <mergeCell ref="Z87:AV87"/>
    <mergeCell ref="D94:G94"/>
    <mergeCell ref="H94:J94"/>
    <mergeCell ref="L94:P94"/>
    <mergeCell ref="Q94:S94"/>
    <mergeCell ref="U94:Z94"/>
    <mergeCell ref="AA94:AC94"/>
    <mergeCell ref="AE94:AI94"/>
    <mergeCell ref="AJ94:AL94"/>
    <mergeCell ref="AN94:AR94"/>
    <mergeCell ref="AS94:AU94"/>
    <mergeCell ref="C83:X83"/>
    <mergeCell ref="C84:X84"/>
    <mergeCell ref="C85:X85"/>
    <mergeCell ref="C86:X86"/>
    <mergeCell ref="C87:X87"/>
    <mergeCell ref="C91:AV92"/>
    <mergeCell ref="C28:AV29"/>
    <mergeCell ref="F20:I21"/>
    <mergeCell ref="F22:I23"/>
    <mergeCell ref="F24:I24"/>
    <mergeCell ref="C55:X55"/>
    <mergeCell ref="C56:X56"/>
    <mergeCell ref="C57:X57"/>
    <mergeCell ref="C48:AV49"/>
    <mergeCell ref="Z66:AV66"/>
    <mergeCell ref="J24:S24"/>
    <mergeCell ref="J22:K23"/>
    <mergeCell ref="L22:M23"/>
    <mergeCell ref="C66:X66"/>
    <mergeCell ref="D31:G31"/>
    <mergeCell ref="H31:J31"/>
    <mergeCell ref="L31:P31"/>
    <mergeCell ref="Q31:S31"/>
    <mergeCell ref="AE31:AI31"/>
    <mergeCell ref="D51:G51"/>
    <mergeCell ref="H51:J51"/>
    <mergeCell ref="C44:X44"/>
    <mergeCell ref="C58:X58"/>
    <mergeCell ref="C59:X59"/>
    <mergeCell ref="Z36:AV36"/>
    <mergeCell ref="C76:AV77"/>
    <mergeCell ref="AJ79:AL79"/>
    <mergeCell ref="C63:AV64"/>
    <mergeCell ref="AJ33:AL33"/>
    <mergeCell ref="Z67:AV67"/>
    <mergeCell ref="Z68:AV68"/>
    <mergeCell ref="C67:X67"/>
    <mergeCell ref="C68:X68"/>
    <mergeCell ref="C69:X69"/>
    <mergeCell ref="C70:X70"/>
    <mergeCell ref="C71:X71"/>
    <mergeCell ref="C54:X54"/>
    <mergeCell ref="U46:X46"/>
    <mergeCell ref="H46:J46"/>
    <mergeCell ref="AA33:AC33"/>
    <mergeCell ref="AE33:AI33"/>
    <mergeCell ref="C43:X43"/>
    <mergeCell ref="C36:X36"/>
    <mergeCell ref="C37:X37"/>
    <mergeCell ref="C39:X39"/>
    <mergeCell ref="C40:X40"/>
    <mergeCell ref="C41:X41"/>
    <mergeCell ref="C42:X42"/>
    <mergeCell ref="C38:X38"/>
    <mergeCell ref="B1:T6"/>
    <mergeCell ref="Z18:AA18"/>
    <mergeCell ref="AO18:AV18"/>
    <mergeCell ref="Z22:AJ22"/>
    <mergeCell ref="Z23:AJ23"/>
    <mergeCell ref="AL22:AV22"/>
    <mergeCell ref="AL23:AV23"/>
    <mergeCell ref="AB18:AI18"/>
    <mergeCell ref="F15:I19"/>
    <mergeCell ref="J15:S19"/>
    <mergeCell ref="J20:S21"/>
    <mergeCell ref="B9:W12"/>
    <mergeCell ref="Z12:AI12"/>
    <mergeCell ref="AM12:AV12"/>
    <mergeCell ref="N22:O23"/>
    <mergeCell ref="P22:S23"/>
    <mergeCell ref="BK4:BN4"/>
    <mergeCell ref="BA19:BC20"/>
    <mergeCell ref="BE19:BG20"/>
    <mergeCell ref="BC3:BH4"/>
    <mergeCell ref="Z24:AJ24"/>
    <mergeCell ref="AL24:AV24"/>
    <mergeCell ref="AB14:AI14"/>
    <mergeCell ref="AO14:AV14"/>
    <mergeCell ref="AM18:AN18"/>
    <mergeCell ref="BA5:BG7"/>
    <mergeCell ref="V1:AW7"/>
    <mergeCell ref="Z10:AI10"/>
    <mergeCell ref="AM10:AV10"/>
    <mergeCell ref="AM14:AN14"/>
    <mergeCell ref="Z14:AA14"/>
    <mergeCell ref="AL20:AV20"/>
    <mergeCell ref="Z20:AJ20"/>
    <mergeCell ref="Z69:AV69"/>
    <mergeCell ref="Z70:AV70"/>
    <mergeCell ref="Z71:AV71"/>
    <mergeCell ref="Z39:AV39"/>
    <mergeCell ref="Z40:AV40"/>
    <mergeCell ref="Z41:AV41"/>
    <mergeCell ref="Z42:AV42"/>
    <mergeCell ref="Z43:AV43"/>
    <mergeCell ref="Z44:AV44"/>
    <mergeCell ref="Z54:AV54"/>
    <mergeCell ref="Z55:AV55"/>
    <mergeCell ref="Z56:AV56"/>
    <mergeCell ref="Z57:AV57"/>
    <mergeCell ref="Z58:AV58"/>
    <mergeCell ref="Z59:AV59"/>
    <mergeCell ref="AA79:AC79"/>
    <mergeCell ref="AE79:AI79"/>
    <mergeCell ref="AN79:AR79"/>
    <mergeCell ref="AS79:AU79"/>
    <mergeCell ref="C82:X82"/>
    <mergeCell ref="D79:G79"/>
    <mergeCell ref="H79:J79"/>
    <mergeCell ref="L79:P79"/>
    <mergeCell ref="Q79:S79"/>
    <mergeCell ref="U79:Z79"/>
    <mergeCell ref="Z82:AV82"/>
    <mergeCell ref="AJ31:AL31"/>
    <mergeCell ref="AN31:AR31"/>
    <mergeCell ref="AS31:AU31"/>
    <mergeCell ref="AA31:AC31"/>
    <mergeCell ref="U31:Z31"/>
    <mergeCell ref="L33:P33"/>
    <mergeCell ref="Q33:S33"/>
    <mergeCell ref="U33:Z33"/>
    <mergeCell ref="AS51:AU51"/>
    <mergeCell ref="L51:P51"/>
    <mergeCell ref="Q51:S51"/>
    <mergeCell ref="U51:Z51"/>
    <mergeCell ref="AA51:AC51"/>
    <mergeCell ref="AE51:AI51"/>
    <mergeCell ref="AJ51:AL51"/>
    <mergeCell ref="AN51:AR51"/>
    <mergeCell ref="Z37:AV37"/>
    <mergeCell ref="Z38:AV38"/>
  </mergeCells>
  <conditionalFormatting sqref="B9 J15:S21 J23:O23 J24 J22:P22">
    <cfRule type="expression" dxfId="27" priority="17">
      <formula>$BB$1=1</formula>
    </cfRule>
  </conditionalFormatting>
  <conditionalFormatting sqref="J15:S19">
    <cfRule type="expression" dxfId="26" priority="14">
      <formula>$J$15=0</formula>
    </cfRule>
  </conditionalFormatting>
  <conditionalFormatting sqref="J20:S21">
    <cfRule type="expression" dxfId="25" priority="13">
      <formula>$J$20=0</formula>
    </cfRule>
  </conditionalFormatting>
  <conditionalFormatting sqref="J22:K23">
    <cfRule type="expression" dxfId="24" priority="12">
      <formula>$J$22=0</formula>
    </cfRule>
  </conditionalFormatting>
  <conditionalFormatting sqref="L22:M23">
    <cfRule type="expression" dxfId="23" priority="11">
      <formula>$L$22=0</formula>
    </cfRule>
  </conditionalFormatting>
  <conditionalFormatting sqref="N22:O23">
    <cfRule type="expression" dxfId="22" priority="10">
      <formula>$N$22=0</formula>
    </cfRule>
  </conditionalFormatting>
  <conditionalFormatting sqref="Z22:AJ22">
    <cfRule type="expression" dxfId="21" priority="9">
      <formula>$Z$22=0</formula>
    </cfRule>
  </conditionalFormatting>
  <conditionalFormatting sqref="Z23:AJ23">
    <cfRule type="expression" dxfId="20" priority="8">
      <formula>$Z$23=0</formula>
    </cfRule>
  </conditionalFormatting>
  <conditionalFormatting sqref="Z24:AJ24">
    <cfRule type="expression" dxfId="19" priority="7">
      <formula>$Z$24=0</formula>
    </cfRule>
  </conditionalFormatting>
  <conditionalFormatting sqref="AL22:AV22">
    <cfRule type="expression" dxfId="18" priority="6">
      <formula>$AL$22=0</formula>
    </cfRule>
  </conditionalFormatting>
  <conditionalFormatting sqref="AL23:AV23">
    <cfRule type="expression" dxfId="17" priority="5">
      <formula>$AL$23=0</formula>
    </cfRule>
  </conditionalFormatting>
  <conditionalFormatting sqref="AL24:AV24">
    <cfRule type="expression" dxfId="16" priority="4">
      <formula>$AL$24=0</formula>
    </cfRule>
  </conditionalFormatting>
  <conditionalFormatting sqref="B9:W12">
    <cfRule type="expression" dxfId="15" priority="3">
      <formula>$B$9=0</formula>
    </cfRule>
  </conditionalFormatting>
  <conditionalFormatting sqref="B9 J15:S21 J24 J23:O23 J22:P22">
    <cfRule type="expression" dxfId="14" priority="15">
      <formula>$BB$1=3</formula>
    </cfRule>
  </conditionalFormatting>
  <conditionalFormatting sqref="B9 J15:S21 J24 J23:O23 J22:P22">
    <cfRule type="expression" dxfId="13" priority="16">
      <formula>$BB$1=2</formula>
    </cfRule>
  </conditionalFormatting>
  <dataValidations count="3">
    <dataValidation type="list" allowBlank="1" showInputMessage="1" showErrorMessage="1" sqref="AK23:AK25">
      <formula1>Artist_begeleiding</formula1>
    </dataValidation>
    <dataValidation type="list" allowBlank="1" showInputMessage="1" showErrorMessage="1" sqref="BA27:BG27 BA90 BB82:BD82 BE90:BG90 BA75 BB67:BD67 BE75:BG75 BA62 BB54:BD54 BE62:BG62 BA47 BB39:BD39 BE47:BG47">
      <formula1>Groepen_2017</formula1>
    </dataValidation>
    <dataValidation type="list" allowBlank="1" showInputMessage="1" showErrorMessage="1" sqref="BA5:BG7">
      <formula1>Band</formula1>
    </dataValidation>
  </dataValidations>
  <hyperlinks>
    <hyperlink ref="AB18" r:id="rId1"/>
    <hyperlink ref="AO18" r:id="rId2"/>
  </hyperlinks>
  <printOptions verticalCentered="1"/>
  <pageMargins left="0.23" right="0" top="0.2" bottom="0.12" header="0.2" footer="0.12"/>
  <pageSetup paperSize="9" scale="75" orientation="portrait" verticalDpi="4294967295" r:id="rId3"/>
  <headerFooter>
    <oddFooter>Page &amp;P&amp;RLast Saved: 15/02/2017 7:05:35</oddFooter>
  </headerFooter>
  <colBreaks count="1" manualBreakCount="1">
    <brk id="50" max="100" man="1"/>
  </colBreaks>
  <ignoredErrors>
    <ignoredError sqref="V1 B9 J15 J20" unlockedFormula="1"/>
  </ignoredErrors>
  <drawing r:id="rId4"/>
  <legacyDrawing r:id="rId5"/>
  <picture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5" r:id="rId7" name="Check Box 41">
              <controlPr defaultSize="0" autoFill="0" autoLine="0" autoPict="0">
                <anchor moveWithCells="1">
                  <from>
                    <xdr:col>28</xdr:col>
                    <xdr:colOff>76200</xdr:colOff>
                    <xdr:row>14</xdr:row>
                    <xdr:rowOff>28575</xdr:rowOff>
                  </from>
                  <to>
                    <xdr:col>31</xdr:col>
                    <xdr:colOff>9525</xdr:colOff>
                    <xdr:row>16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8" name="Check Box 42">
              <controlPr defaultSize="0" autoFill="0" autoLine="0" autoPict="0">
                <anchor moveWithCells="1">
                  <from>
                    <xdr:col>41</xdr:col>
                    <xdr:colOff>133350</xdr:colOff>
                    <xdr:row>14</xdr:row>
                    <xdr:rowOff>47625</xdr:rowOff>
                  </from>
                  <to>
                    <xdr:col>44</xdr:col>
                    <xdr:colOff>28575</xdr:colOff>
                    <xdr:row>16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workbookViewId="0">
      <selection sqref="A1:XFD1048576"/>
    </sheetView>
  </sheetViews>
  <sheetFormatPr defaultRowHeight="15"/>
  <cols>
    <col min="1" max="1" width="42.28515625" customWidth="1"/>
    <col min="6" max="6" width="9.85546875" customWidth="1"/>
    <col min="7" max="7" width="13.7109375" customWidth="1"/>
    <col min="8" max="8" width="14.140625" customWidth="1"/>
  </cols>
  <sheetData>
    <row r="1" spans="1:9" ht="19.5" thickBot="1">
      <c r="A1" s="174" t="s">
        <v>5</v>
      </c>
      <c r="B1" s="175" t="s">
        <v>290</v>
      </c>
      <c r="C1" s="176" t="s">
        <v>291</v>
      </c>
      <c r="D1" s="177" t="s">
        <v>292</v>
      </c>
      <c r="E1" s="178" t="s">
        <v>293</v>
      </c>
      <c r="F1" s="176" t="s">
        <v>294</v>
      </c>
      <c r="G1" s="179" t="s">
        <v>295</v>
      </c>
      <c r="H1" s="180" t="s">
        <v>296</v>
      </c>
      <c r="I1" s="181" t="s">
        <v>297</v>
      </c>
    </row>
    <row r="2" spans="1:9" ht="15.75">
      <c r="A2" s="182" t="s">
        <v>298</v>
      </c>
      <c r="B2" s="183" t="s">
        <v>299</v>
      </c>
      <c r="C2" s="184" t="s">
        <v>46</v>
      </c>
      <c r="D2" s="185" t="s">
        <v>300</v>
      </c>
      <c r="E2" s="186">
        <v>1</v>
      </c>
      <c r="F2" s="187" t="s">
        <v>301</v>
      </c>
      <c r="G2" s="188" t="s">
        <v>302</v>
      </c>
      <c r="H2" s="189"/>
      <c r="I2" s="190" t="s">
        <v>303</v>
      </c>
    </row>
    <row r="3" spans="1:9" ht="15.75">
      <c r="A3" s="191"/>
      <c r="B3" s="192"/>
      <c r="C3" s="193"/>
      <c r="D3" s="194"/>
      <c r="E3" s="195">
        <v>2</v>
      </c>
      <c r="F3" s="196" t="s">
        <v>304</v>
      </c>
      <c r="G3" s="193" t="s">
        <v>302</v>
      </c>
      <c r="H3" s="197"/>
      <c r="I3" s="198"/>
    </row>
    <row r="4" spans="1:9" ht="16.5" thickBot="1">
      <c r="A4" s="191"/>
      <c r="B4" s="192"/>
      <c r="C4" s="193"/>
      <c r="D4" s="194"/>
      <c r="E4" s="199">
        <v>3</v>
      </c>
      <c r="F4" s="196" t="s">
        <v>305</v>
      </c>
      <c r="G4" s="193" t="s">
        <v>302</v>
      </c>
      <c r="H4" s="197"/>
      <c r="I4" s="198"/>
    </row>
    <row r="5" spans="1:9" ht="15.75">
      <c r="A5" s="191"/>
      <c r="B5" s="192"/>
      <c r="C5" s="193"/>
      <c r="D5" s="194"/>
      <c r="E5" s="186">
        <v>4</v>
      </c>
      <c r="F5" s="196" t="s">
        <v>306</v>
      </c>
      <c r="G5" s="193" t="s">
        <v>302</v>
      </c>
      <c r="H5" s="197"/>
      <c r="I5" s="198"/>
    </row>
    <row r="6" spans="1:9" ht="16.5" thickBot="1">
      <c r="A6" s="191"/>
      <c r="B6" s="192"/>
      <c r="C6" s="193"/>
      <c r="D6" s="194"/>
      <c r="E6" s="200">
        <v>5</v>
      </c>
      <c r="F6" s="196" t="s">
        <v>306</v>
      </c>
      <c r="G6" s="193" t="s">
        <v>302</v>
      </c>
      <c r="H6" s="197"/>
      <c r="I6" s="198"/>
    </row>
    <row r="7" spans="1:9" ht="15.75">
      <c r="A7" s="191"/>
      <c r="B7" s="192"/>
      <c r="C7" s="193"/>
      <c r="D7" s="194"/>
      <c r="E7" s="201">
        <v>6</v>
      </c>
      <c r="F7" s="196" t="s">
        <v>307</v>
      </c>
      <c r="G7" s="193" t="s">
        <v>302</v>
      </c>
      <c r="H7" s="197"/>
      <c r="I7" s="198"/>
    </row>
    <row r="8" spans="1:9" ht="15.75">
      <c r="A8" s="191"/>
      <c r="B8" s="192"/>
      <c r="C8" s="193"/>
      <c r="D8" s="194"/>
      <c r="E8" s="202" t="s">
        <v>308</v>
      </c>
      <c r="F8" s="196" t="s">
        <v>309</v>
      </c>
      <c r="G8" s="193"/>
      <c r="H8" s="197"/>
      <c r="I8" s="198"/>
    </row>
    <row r="9" spans="1:9" ht="15.75">
      <c r="A9" s="191"/>
      <c r="B9" s="192"/>
      <c r="C9" s="193"/>
      <c r="D9" s="194"/>
      <c r="E9" s="202" t="s">
        <v>310</v>
      </c>
      <c r="F9" s="196" t="s">
        <v>311</v>
      </c>
      <c r="G9" s="193"/>
      <c r="H9" s="197"/>
      <c r="I9" s="198"/>
    </row>
    <row r="10" spans="1:9" ht="60">
      <c r="A10" s="191"/>
      <c r="B10" s="192"/>
      <c r="C10" s="193"/>
      <c r="D10" s="203" t="s">
        <v>312</v>
      </c>
      <c r="E10" s="195" t="s">
        <v>313</v>
      </c>
      <c r="F10" s="196" t="s">
        <v>314</v>
      </c>
      <c r="G10" s="193"/>
      <c r="H10" s="204" t="s">
        <v>315</v>
      </c>
      <c r="I10" s="205"/>
    </row>
    <row r="11" spans="1:9" ht="30">
      <c r="A11" s="206"/>
      <c r="B11" s="207"/>
      <c r="C11" s="208"/>
      <c r="D11" s="209" t="s">
        <v>316</v>
      </c>
      <c r="E11" s="199" t="s">
        <v>317</v>
      </c>
      <c r="F11" s="210" t="s">
        <v>318</v>
      </c>
      <c r="G11" s="208"/>
      <c r="H11" s="211" t="s">
        <v>319</v>
      </c>
      <c r="I11" s="212"/>
    </row>
    <row r="12" spans="1:9" ht="30.75" thickBot="1">
      <c r="A12" s="206"/>
      <c r="B12" s="207"/>
      <c r="C12" s="208"/>
      <c r="D12" s="213" t="s">
        <v>320</v>
      </c>
      <c r="E12" s="214" t="s">
        <v>321</v>
      </c>
      <c r="F12" s="215" t="s">
        <v>322</v>
      </c>
      <c r="G12" s="216"/>
      <c r="H12" s="217" t="s">
        <v>323</v>
      </c>
      <c r="I12" s="212"/>
    </row>
    <row r="13" spans="1:9" ht="15.75">
      <c r="A13" s="182" t="s">
        <v>298</v>
      </c>
      <c r="B13" s="183" t="s">
        <v>299</v>
      </c>
      <c r="C13" s="184" t="s">
        <v>224</v>
      </c>
      <c r="D13" s="185" t="s">
        <v>324</v>
      </c>
      <c r="E13" s="186">
        <v>7</v>
      </c>
      <c r="F13" s="218" t="s">
        <v>325</v>
      </c>
      <c r="G13" s="219" t="s">
        <v>302</v>
      </c>
      <c r="H13" s="220"/>
      <c r="I13" s="221" t="s">
        <v>303</v>
      </c>
    </row>
    <row r="14" spans="1:9" ht="15.75">
      <c r="A14" s="191"/>
      <c r="B14" s="192"/>
      <c r="C14" s="193"/>
      <c r="D14" s="194"/>
      <c r="E14" s="195">
        <v>8</v>
      </c>
      <c r="F14" s="192" t="s">
        <v>326</v>
      </c>
      <c r="G14" s="193" t="s">
        <v>302</v>
      </c>
      <c r="H14" s="222"/>
      <c r="I14" s="223"/>
    </row>
    <row r="15" spans="1:9" ht="15.75">
      <c r="A15" s="191"/>
      <c r="B15" s="192"/>
      <c r="C15" s="193"/>
      <c r="D15" s="194"/>
      <c r="E15" s="195">
        <v>9</v>
      </c>
      <c r="F15" s="192" t="s">
        <v>327</v>
      </c>
      <c r="G15" s="224" t="s">
        <v>328</v>
      </c>
      <c r="H15" s="222"/>
      <c r="I15" s="223"/>
    </row>
    <row r="16" spans="1:9" ht="16.5" thickBot="1">
      <c r="A16" s="191"/>
      <c r="B16" s="192"/>
      <c r="C16" s="193"/>
      <c r="D16" s="225"/>
      <c r="E16" s="226"/>
      <c r="F16" s="192" t="s">
        <v>329</v>
      </c>
      <c r="G16" s="193"/>
      <c r="H16" s="222"/>
      <c r="I16" s="223"/>
    </row>
    <row r="17" spans="1:9" ht="15.75">
      <c r="A17" s="182" t="s">
        <v>330</v>
      </c>
      <c r="B17" s="183" t="s">
        <v>331</v>
      </c>
      <c r="C17" s="184" t="s">
        <v>224</v>
      </c>
      <c r="D17" s="185">
        <v>1</v>
      </c>
      <c r="E17" s="186">
        <v>10</v>
      </c>
      <c r="F17" s="183" t="s">
        <v>332</v>
      </c>
      <c r="G17" s="188"/>
      <c r="H17" s="185"/>
      <c r="I17" s="227" t="s">
        <v>303</v>
      </c>
    </row>
    <row r="18" spans="1:9" ht="15.75">
      <c r="A18" s="191" t="s">
        <v>333</v>
      </c>
      <c r="B18" s="192" t="s">
        <v>334</v>
      </c>
      <c r="C18" s="193"/>
      <c r="D18" s="194">
        <v>2</v>
      </c>
      <c r="E18" s="228">
        <v>11</v>
      </c>
      <c r="F18" s="229" t="s">
        <v>5</v>
      </c>
      <c r="G18" s="193"/>
      <c r="H18" s="194"/>
      <c r="I18" s="230" t="s">
        <v>303</v>
      </c>
    </row>
    <row r="19" spans="1:9" ht="15.75">
      <c r="A19" s="191"/>
      <c r="B19" s="192"/>
      <c r="C19" s="193"/>
      <c r="D19" s="194"/>
      <c r="E19" s="228">
        <v>12</v>
      </c>
      <c r="F19" s="229" t="s">
        <v>5</v>
      </c>
      <c r="G19" s="193"/>
      <c r="H19" s="194"/>
      <c r="I19" s="231"/>
    </row>
    <row r="20" spans="1:9" ht="15.75">
      <c r="A20" s="191"/>
      <c r="B20" s="192"/>
      <c r="C20" s="193"/>
      <c r="D20" s="194"/>
      <c r="E20" s="232"/>
      <c r="F20" s="218" t="s">
        <v>335</v>
      </c>
      <c r="G20" s="193"/>
      <c r="H20" s="194"/>
      <c r="I20" s="231"/>
    </row>
    <row r="21" spans="1:9" ht="60">
      <c r="A21" s="191"/>
      <c r="B21" s="192"/>
      <c r="C21" s="193"/>
      <c r="D21" s="203" t="s">
        <v>336</v>
      </c>
      <c r="E21" s="214" t="s">
        <v>227</v>
      </c>
      <c r="F21" s="233" t="s">
        <v>337</v>
      </c>
      <c r="G21" s="234"/>
      <c r="H21" s="235" t="s">
        <v>338</v>
      </c>
      <c r="I21" s="231"/>
    </row>
    <row r="22" spans="1:9" ht="60">
      <c r="A22" s="191"/>
      <c r="B22" s="192"/>
      <c r="C22" s="193"/>
      <c r="D22" s="203" t="s">
        <v>339</v>
      </c>
      <c r="E22" s="214" t="s">
        <v>229</v>
      </c>
      <c r="F22" s="236" t="s">
        <v>340</v>
      </c>
      <c r="G22" s="236"/>
      <c r="H22" s="237" t="s">
        <v>341</v>
      </c>
      <c r="I22" s="238"/>
    </row>
    <row r="23" spans="1:9" ht="16.5" thickBot="1">
      <c r="A23" s="239"/>
      <c r="B23" s="218"/>
      <c r="C23" s="219"/>
      <c r="D23" s="240" t="s">
        <v>342</v>
      </c>
      <c r="E23" s="241" t="s">
        <v>231</v>
      </c>
      <c r="F23" s="233" t="s">
        <v>343</v>
      </c>
      <c r="G23" s="234"/>
      <c r="H23" s="242" t="s">
        <v>344</v>
      </c>
      <c r="I23" s="215"/>
    </row>
    <row r="24" spans="1:9" ht="15.75">
      <c r="A24" s="182" t="s">
        <v>345</v>
      </c>
      <c r="B24" s="183" t="s">
        <v>346</v>
      </c>
      <c r="C24" s="184" t="s">
        <v>223</v>
      </c>
      <c r="D24" s="185">
        <v>2</v>
      </c>
      <c r="E24" s="186">
        <v>13</v>
      </c>
      <c r="F24" s="183" t="s">
        <v>347</v>
      </c>
      <c r="G24" s="188" t="s">
        <v>348</v>
      </c>
      <c r="H24" s="243"/>
      <c r="I24" s="244" t="s">
        <v>303</v>
      </c>
    </row>
    <row r="25" spans="1:9" ht="15.75">
      <c r="A25" s="191"/>
      <c r="B25" s="192"/>
      <c r="C25" s="245"/>
      <c r="D25" s="194"/>
      <c r="E25" s="195">
        <v>14</v>
      </c>
      <c r="F25" s="192" t="s">
        <v>5</v>
      </c>
      <c r="G25" s="193" t="s">
        <v>348</v>
      </c>
      <c r="H25" s="197"/>
      <c r="I25" s="194"/>
    </row>
    <row r="26" spans="1:9" ht="60.75" thickBot="1">
      <c r="A26" s="246"/>
      <c r="B26" s="247"/>
      <c r="C26" s="248"/>
      <c r="D26" s="225" t="s">
        <v>312</v>
      </c>
      <c r="E26" s="200" t="s">
        <v>230</v>
      </c>
      <c r="F26" s="247" t="s">
        <v>312</v>
      </c>
      <c r="G26" s="248"/>
      <c r="H26" s="249" t="s">
        <v>349</v>
      </c>
      <c r="I26" s="250"/>
    </row>
    <row r="27" spans="1:9" ht="15.75">
      <c r="A27" s="182" t="s">
        <v>174</v>
      </c>
      <c r="B27" s="183" t="s">
        <v>331</v>
      </c>
      <c r="C27" s="184" t="s">
        <v>223</v>
      </c>
      <c r="D27" s="185">
        <v>2</v>
      </c>
      <c r="E27" s="186">
        <v>15</v>
      </c>
      <c r="F27" s="183" t="s">
        <v>347</v>
      </c>
      <c r="G27" s="188"/>
      <c r="H27" s="243"/>
      <c r="I27" s="244" t="s">
        <v>303</v>
      </c>
    </row>
    <row r="28" spans="1:9" ht="16.5" thickBot="1">
      <c r="A28" s="191"/>
      <c r="B28" s="192"/>
      <c r="C28" s="193"/>
      <c r="D28" s="194"/>
      <c r="E28" s="195">
        <v>16</v>
      </c>
      <c r="F28" s="192" t="s">
        <v>5</v>
      </c>
      <c r="G28" s="193"/>
      <c r="H28" s="197"/>
      <c r="I28" s="194"/>
    </row>
    <row r="29" spans="1:9" ht="15.75">
      <c r="A29" s="182" t="s">
        <v>350</v>
      </c>
      <c r="B29" s="183" t="s">
        <v>351</v>
      </c>
      <c r="C29" s="184" t="s">
        <v>223</v>
      </c>
      <c r="D29" s="185">
        <v>2</v>
      </c>
      <c r="E29" s="186">
        <v>17</v>
      </c>
      <c r="F29" s="183" t="s">
        <v>352</v>
      </c>
      <c r="G29" s="188" t="s">
        <v>348</v>
      </c>
      <c r="H29" s="243"/>
      <c r="I29" s="244" t="s">
        <v>303</v>
      </c>
    </row>
    <row r="30" spans="1:9" ht="16.5" thickBot="1">
      <c r="A30" s="246"/>
      <c r="B30" s="247"/>
      <c r="C30" s="248"/>
      <c r="D30" s="251"/>
      <c r="E30" s="200">
        <v>18</v>
      </c>
      <c r="F30" s="247" t="s">
        <v>5</v>
      </c>
      <c r="G30" s="193" t="s">
        <v>348</v>
      </c>
      <c r="H30" s="242"/>
      <c r="I30" s="251"/>
    </row>
    <row r="31" spans="1:9" ht="15.75">
      <c r="A31" s="182" t="s">
        <v>353</v>
      </c>
      <c r="B31" s="187" t="s">
        <v>354</v>
      </c>
      <c r="C31" s="184" t="s">
        <v>223</v>
      </c>
      <c r="D31" s="185">
        <v>2</v>
      </c>
      <c r="E31" s="186">
        <v>19</v>
      </c>
      <c r="F31" s="183" t="s">
        <v>352</v>
      </c>
      <c r="G31" s="188" t="s">
        <v>348</v>
      </c>
      <c r="H31" s="243"/>
      <c r="I31" s="244" t="s">
        <v>303</v>
      </c>
    </row>
    <row r="32" spans="1:9" ht="15.75" thickBot="1">
      <c r="A32" s="252"/>
      <c r="B32" s="253"/>
      <c r="C32" s="248"/>
      <c r="D32" s="251"/>
      <c r="E32" s="200">
        <v>20</v>
      </c>
      <c r="F32" s="247" t="s">
        <v>5</v>
      </c>
      <c r="G32" s="248" t="s">
        <v>348</v>
      </c>
      <c r="H32" s="242"/>
      <c r="I32" s="251"/>
    </row>
    <row r="33" spans="1:9" ht="15.75" thickBot="1">
      <c r="A33" s="254"/>
      <c r="B33" s="255"/>
      <c r="C33" s="255"/>
      <c r="D33" s="256"/>
      <c r="E33" s="257"/>
      <c r="F33" s="254"/>
      <c r="G33" s="255"/>
      <c r="H33" s="258"/>
      <c r="I33" s="256"/>
    </row>
    <row r="34" spans="1:9" ht="15.75">
      <c r="A34" s="259" t="s">
        <v>355</v>
      </c>
      <c r="B34" s="260" t="s">
        <v>354</v>
      </c>
      <c r="C34" s="261" t="s">
        <v>226</v>
      </c>
      <c r="D34" s="262">
        <v>2</v>
      </c>
      <c r="E34" s="263">
        <v>21</v>
      </c>
      <c r="F34" s="264" t="s">
        <v>352</v>
      </c>
      <c r="G34" s="265" t="s">
        <v>348</v>
      </c>
      <c r="H34" s="262"/>
      <c r="I34" s="227" t="s">
        <v>303</v>
      </c>
    </row>
    <row r="35" spans="1:9" ht="15.75">
      <c r="A35" s="266"/>
      <c r="B35" s="236"/>
      <c r="C35" s="267"/>
      <c r="D35" s="197"/>
      <c r="E35" s="268">
        <v>22</v>
      </c>
      <c r="F35" s="196" t="s">
        <v>5</v>
      </c>
      <c r="G35" s="193" t="s">
        <v>348</v>
      </c>
      <c r="H35" s="197"/>
      <c r="I35" s="269"/>
    </row>
    <row r="36" spans="1:9">
      <c r="A36" s="270" t="s">
        <v>356</v>
      </c>
      <c r="B36" s="218" t="s">
        <v>357</v>
      </c>
      <c r="C36" s="271" t="s">
        <v>226</v>
      </c>
      <c r="D36" s="272">
        <v>1</v>
      </c>
      <c r="E36" s="273">
        <v>23</v>
      </c>
      <c r="F36" s="196" t="s">
        <v>5</v>
      </c>
      <c r="G36" s="193" t="s">
        <v>358</v>
      </c>
      <c r="H36" s="197"/>
      <c r="I36" s="274" t="s">
        <v>359</v>
      </c>
    </row>
    <row r="37" spans="1:9">
      <c r="A37" s="275" t="s">
        <v>360</v>
      </c>
      <c r="B37" s="192" t="s">
        <v>361</v>
      </c>
      <c r="C37" s="267" t="s">
        <v>226</v>
      </c>
      <c r="D37" s="197">
        <v>1</v>
      </c>
      <c r="E37" s="276">
        <v>24</v>
      </c>
      <c r="F37" s="196" t="s">
        <v>5</v>
      </c>
      <c r="G37" s="193" t="s">
        <v>358</v>
      </c>
      <c r="H37" s="197"/>
      <c r="I37" s="277" t="s">
        <v>359</v>
      </c>
    </row>
    <row r="38" spans="1:9">
      <c r="A38" s="275" t="s">
        <v>362</v>
      </c>
      <c r="B38" s="192" t="s">
        <v>363</v>
      </c>
      <c r="C38" s="267" t="s">
        <v>226</v>
      </c>
      <c r="D38" s="197">
        <v>1</v>
      </c>
      <c r="E38" s="276">
        <v>25</v>
      </c>
      <c r="F38" s="196" t="s">
        <v>5</v>
      </c>
      <c r="G38" s="193" t="s">
        <v>348</v>
      </c>
      <c r="H38" s="197"/>
      <c r="I38" s="277" t="s">
        <v>359</v>
      </c>
    </row>
    <row r="39" spans="1:9">
      <c r="A39" s="275" t="s">
        <v>364</v>
      </c>
      <c r="B39" s="192" t="s">
        <v>365</v>
      </c>
      <c r="C39" s="267" t="s">
        <v>226</v>
      </c>
      <c r="D39" s="197">
        <v>1</v>
      </c>
      <c r="E39" s="276">
        <v>26</v>
      </c>
      <c r="F39" s="196" t="s">
        <v>5</v>
      </c>
      <c r="G39" s="193" t="s">
        <v>348</v>
      </c>
      <c r="H39" s="197"/>
      <c r="I39" s="277" t="s">
        <v>359</v>
      </c>
    </row>
    <row r="40" spans="1:9">
      <c r="A40" s="275" t="s">
        <v>366</v>
      </c>
      <c r="B40" s="192" t="s">
        <v>367</v>
      </c>
      <c r="C40" s="267" t="s">
        <v>226</v>
      </c>
      <c r="D40" s="197">
        <v>1</v>
      </c>
      <c r="E40" s="276">
        <v>27</v>
      </c>
      <c r="F40" s="196" t="s">
        <v>5</v>
      </c>
      <c r="G40" s="193" t="s">
        <v>348</v>
      </c>
      <c r="H40" s="197"/>
      <c r="I40" s="277" t="s">
        <v>359</v>
      </c>
    </row>
    <row r="41" spans="1:9" ht="15.75" thickBot="1">
      <c r="A41" s="278" t="s">
        <v>368</v>
      </c>
      <c r="B41" s="247" t="s">
        <v>369</v>
      </c>
      <c r="C41" s="279" t="s">
        <v>226</v>
      </c>
      <c r="D41" s="242">
        <v>1</v>
      </c>
      <c r="E41" s="276">
        <v>28</v>
      </c>
      <c r="F41" s="253" t="s">
        <v>5</v>
      </c>
      <c r="G41" s="248" t="s">
        <v>348</v>
      </c>
      <c r="H41" s="242"/>
      <c r="I41" s="280" t="s">
        <v>359</v>
      </c>
    </row>
    <row r="42" spans="1:9" ht="15.75" thickBot="1">
      <c r="A42" s="254"/>
      <c r="B42" s="255"/>
      <c r="C42" s="255"/>
      <c r="D42" s="256"/>
      <c r="E42" s="257"/>
      <c r="F42" s="254"/>
      <c r="G42" s="255"/>
      <c r="H42" s="258"/>
      <c r="I42" s="256"/>
    </row>
    <row r="43" spans="1:9">
      <c r="A43" s="281" t="s">
        <v>370</v>
      </c>
      <c r="B43" s="183" t="s">
        <v>371</v>
      </c>
      <c r="C43" s="282" t="s">
        <v>225</v>
      </c>
      <c r="D43" s="185">
        <v>1</v>
      </c>
      <c r="E43" s="186">
        <v>29</v>
      </c>
      <c r="F43" s="183" t="s">
        <v>5</v>
      </c>
      <c r="G43" s="188" t="s">
        <v>348</v>
      </c>
      <c r="H43" s="243"/>
      <c r="I43" s="283" t="s">
        <v>359</v>
      </c>
    </row>
    <row r="44" spans="1:9" ht="15.75" thickBot="1">
      <c r="A44" s="278" t="s">
        <v>372</v>
      </c>
      <c r="B44" s="247" t="s">
        <v>373</v>
      </c>
      <c r="C44" s="279" t="s">
        <v>225</v>
      </c>
      <c r="D44" s="251">
        <v>1</v>
      </c>
      <c r="E44" s="200">
        <v>30</v>
      </c>
      <c r="F44" s="247" t="s">
        <v>5</v>
      </c>
      <c r="G44" s="248" t="s">
        <v>348</v>
      </c>
      <c r="H44" s="242"/>
      <c r="I44" s="284" t="s">
        <v>359</v>
      </c>
    </row>
    <row r="45" spans="1:9" ht="15.75">
      <c r="A45" s="182" t="s">
        <v>374</v>
      </c>
      <c r="B45" s="183" t="s">
        <v>299</v>
      </c>
      <c r="C45" s="285" t="s">
        <v>46</v>
      </c>
      <c r="D45" s="185" t="s">
        <v>300</v>
      </c>
      <c r="E45" s="186">
        <v>1</v>
      </c>
      <c r="F45" s="192" t="s">
        <v>375</v>
      </c>
      <c r="G45" s="188"/>
      <c r="H45" s="243"/>
      <c r="I45" s="190" t="s">
        <v>303</v>
      </c>
    </row>
    <row r="46" spans="1:9" ht="15.75">
      <c r="A46" s="191"/>
      <c r="B46" s="192"/>
      <c r="C46" s="192"/>
      <c r="D46" s="194"/>
      <c r="E46" s="195">
        <v>2</v>
      </c>
      <c r="F46" s="224" t="s">
        <v>376</v>
      </c>
      <c r="G46" s="193"/>
      <c r="H46" s="197"/>
      <c r="I46" s="198"/>
    </row>
    <row r="47" spans="1:9" ht="16.5" thickBot="1">
      <c r="A47" s="191"/>
      <c r="B47" s="192"/>
      <c r="C47" s="192"/>
      <c r="D47" s="194"/>
      <c r="E47" s="199">
        <v>3</v>
      </c>
      <c r="F47" s="224" t="s">
        <v>377</v>
      </c>
      <c r="G47" s="193"/>
      <c r="H47" s="197"/>
      <c r="I47" s="198"/>
    </row>
    <row r="48" spans="1:9" ht="15.75">
      <c r="A48" s="191"/>
      <c r="B48" s="192"/>
      <c r="C48" s="192"/>
      <c r="D48" s="194"/>
      <c r="E48" s="186">
        <v>4</v>
      </c>
      <c r="F48" s="224" t="s">
        <v>378</v>
      </c>
      <c r="G48" s="193"/>
      <c r="H48" s="197"/>
      <c r="I48" s="198"/>
    </row>
    <row r="49" spans="1:9" ht="16.5" thickBot="1">
      <c r="A49" s="191"/>
      <c r="B49" s="192"/>
      <c r="C49" s="192"/>
      <c r="D49" s="194"/>
      <c r="E49" s="200">
        <v>5</v>
      </c>
      <c r="F49" s="192" t="s">
        <v>379</v>
      </c>
      <c r="G49" s="193"/>
      <c r="H49" s="197"/>
      <c r="I49" s="198"/>
    </row>
    <row r="50" spans="1:9" ht="15.75">
      <c r="A50" s="191"/>
      <c r="B50" s="192"/>
      <c r="C50" s="192"/>
      <c r="D50" s="194"/>
      <c r="E50" s="201">
        <v>6</v>
      </c>
      <c r="F50" s="224" t="s">
        <v>380</v>
      </c>
      <c r="G50" s="286" t="s">
        <v>381</v>
      </c>
      <c r="H50" s="197"/>
      <c r="I50" s="198"/>
    </row>
    <row r="51" spans="1:9" ht="15.75">
      <c r="A51" s="191"/>
      <c r="B51" s="192"/>
      <c r="C51" s="192"/>
      <c r="D51" s="194"/>
      <c r="E51" s="202" t="s">
        <v>308</v>
      </c>
      <c r="F51" s="192" t="s">
        <v>382</v>
      </c>
      <c r="G51" s="193"/>
      <c r="H51" s="197"/>
      <c r="I51" s="198"/>
    </row>
    <row r="52" spans="1:9" ht="15.75">
      <c r="A52" s="191"/>
      <c r="B52" s="192"/>
      <c r="C52" s="192"/>
      <c r="D52" s="194"/>
      <c r="E52" s="202" t="s">
        <v>310</v>
      </c>
      <c r="F52" s="224" t="s">
        <v>383</v>
      </c>
      <c r="G52" s="193"/>
      <c r="H52" s="197"/>
      <c r="I52" s="198"/>
    </row>
    <row r="53" spans="1:9" ht="60">
      <c r="A53" s="191"/>
      <c r="B53" s="192"/>
      <c r="C53" s="192"/>
      <c r="D53" s="203" t="s">
        <v>384</v>
      </c>
      <c r="E53" s="195" t="s">
        <v>313</v>
      </c>
      <c r="F53" s="192" t="s">
        <v>385</v>
      </c>
      <c r="G53" s="193"/>
      <c r="H53" s="204" t="s">
        <v>315</v>
      </c>
      <c r="I53" s="198"/>
    </row>
    <row r="54" spans="1:9" ht="30">
      <c r="A54" s="206"/>
      <c r="B54" s="207"/>
      <c r="C54" s="207"/>
      <c r="D54" s="225"/>
      <c r="E54" s="199" t="s">
        <v>386</v>
      </c>
      <c r="F54" s="207" t="s">
        <v>387</v>
      </c>
      <c r="G54" s="208"/>
      <c r="H54" s="211" t="s">
        <v>319</v>
      </c>
      <c r="I54" s="287"/>
    </row>
    <row r="55" spans="1:9" ht="45.75" thickBot="1">
      <c r="A55" s="288"/>
      <c r="B55" s="247"/>
      <c r="C55" s="247"/>
      <c r="D55" s="247" t="s">
        <v>388</v>
      </c>
      <c r="E55" s="200" t="s">
        <v>389</v>
      </c>
      <c r="F55" s="247" t="s">
        <v>390</v>
      </c>
      <c r="G55" s="248"/>
      <c r="H55" s="289" t="s">
        <v>391</v>
      </c>
      <c r="I55" s="290"/>
    </row>
    <row r="56" spans="1:9" ht="15.75">
      <c r="A56" s="182" t="s">
        <v>392</v>
      </c>
      <c r="B56" s="183" t="s">
        <v>351</v>
      </c>
      <c r="C56" s="285" t="s">
        <v>224</v>
      </c>
      <c r="D56" s="185" t="s">
        <v>324</v>
      </c>
      <c r="E56" s="186">
        <v>7</v>
      </c>
      <c r="F56" s="183" t="s">
        <v>332</v>
      </c>
      <c r="G56" s="188"/>
      <c r="H56" s="291"/>
      <c r="I56" s="190" t="s">
        <v>303</v>
      </c>
    </row>
    <row r="57" spans="1:9" ht="15.75">
      <c r="A57" s="191" t="s">
        <v>393</v>
      </c>
      <c r="B57" s="192"/>
      <c r="C57" s="192"/>
      <c r="D57" s="194"/>
      <c r="E57" s="195">
        <v>8</v>
      </c>
      <c r="F57" s="192" t="s">
        <v>5</v>
      </c>
      <c r="G57" s="193"/>
      <c r="H57" s="292"/>
      <c r="I57" s="198"/>
    </row>
    <row r="58" spans="1:9" ht="15.75">
      <c r="A58" s="191"/>
      <c r="B58" s="192"/>
      <c r="C58" s="192"/>
      <c r="D58" s="194"/>
      <c r="E58" s="195">
        <v>9</v>
      </c>
      <c r="F58" s="192" t="s">
        <v>5</v>
      </c>
      <c r="G58" s="193"/>
      <c r="H58" s="292"/>
      <c r="I58" s="198"/>
    </row>
    <row r="59" spans="1:9" ht="60">
      <c r="A59" s="191"/>
      <c r="B59" s="192"/>
      <c r="C59" s="192"/>
      <c r="D59" s="194" t="s">
        <v>312</v>
      </c>
      <c r="E59" s="195" t="s">
        <v>227</v>
      </c>
      <c r="F59" s="192" t="s">
        <v>312</v>
      </c>
      <c r="G59" s="193"/>
      <c r="H59" s="293" t="s">
        <v>338</v>
      </c>
      <c r="I59" s="198"/>
    </row>
    <row r="60" spans="1:9" ht="60">
      <c r="A60" s="206"/>
      <c r="B60" s="207"/>
      <c r="C60" s="207"/>
      <c r="D60" s="225"/>
      <c r="E60" s="294" t="s">
        <v>394</v>
      </c>
      <c r="F60" s="295" t="s">
        <v>395</v>
      </c>
      <c r="G60" s="208"/>
      <c r="H60" s="296" t="s">
        <v>341</v>
      </c>
      <c r="I60" s="287"/>
    </row>
    <row r="61" spans="1:9" ht="16.5" thickBot="1">
      <c r="A61" s="288"/>
      <c r="B61" s="247"/>
      <c r="C61" s="247"/>
      <c r="D61" s="251"/>
      <c r="E61" s="297"/>
      <c r="F61" s="247" t="s">
        <v>311</v>
      </c>
      <c r="G61" s="248"/>
      <c r="H61" s="298"/>
      <c r="I61" s="290"/>
    </row>
    <row r="62" spans="1:9" ht="15.75">
      <c r="A62" s="182" t="s">
        <v>396</v>
      </c>
      <c r="B62" s="187" t="s">
        <v>346</v>
      </c>
      <c r="C62" s="285" t="s">
        <v>224</v>
      </c>
      <c r="D62" s="243" t="s">
        <v>324</v>
      </c>
      <c r="E62" s="186">
        <v>10</v>
      </c>
      <c r="F62" s="183" t="s">
        <v>332</v>
      </c>
      <c r="G62" s="188"/>
      <c r="H62" s="185"/>
      <c r="I62" s="190" t="s">
        <v>303</v>
      </c>
    </row>
    <row r="63" spans="1:9" ht="15.75">
      <c r="A63" s="191"/>
      <c r="B63" s="196"/>
      <c r="C63" s="192"/>
      <c r="D63" s="197"/>
      <c r="E63" s="195">
        <v>11</v>
      </c>
      <c r="F63" s="192" t="s">
        <v>5</v>
      </c>
      <c r="G63" s="193"/>
      <c r="H63" s="194"/>
      <c r="I63" s="198"/>
    </row>
    <row r="64" spans="1:9" ht="15.75">
      <c r="A64" s="191"/>
      <c r="B64" s="196"/>
      <c r="C64" s="192"/>
      <c r="D64" s="197"/>
      <c r="E64" s="195">
        <v>12</v>
      </c>
      <c r="F64" s="192" t="s">
        <v>5</v>
      </c>
      <c r="G64" s="193"/>
      <c r="H64" s="225"/>
      <c r="I64" s="198"/>
    </row>
    <row r="65" spans="1:9" ht="60">
      <c r="A65" s="206"/>
      <c r="B65" s="210"/>
      <c r="C65" s="207"/>
      <c r="D65" s="299" t="s">
        <v>312</v>
      </c>
      <c r="E65" s="294" t="s">
        <v>397</v>
      </c>
      <c r="F65" s="207" t="s">
        <v>312</v>
      </c>
      <c r="G65" s="225"/>
      <c r="H65" s="300" t="s">
        <v>341</v>
      </c>
      <c r="I65" s="287"/>
    </row>
    <row r="66" spans="1:9" ht="16.5" thickBot="1">
      <c r="A66" s="206"/>
      <c r="B66" s="253"/>
      <c r="C66" s="247"/>
      <c r="D66" s="242"/>
      <c r="E66" s="301"/>
      <c r="F66" s="207" t="s">
        <v>311</v>
      </c>
      <c r="G66" s="208"/>
      <c r="H66" s="302"/>
      <c r="I66" s="290"/>
    </row>
    <row r="67" spans="1:9" ht="15.75">
      <c r="A67" s="303" t="s">
        <v>398</v>
      </c>
      <c r="B67" s="218" t="s">
        <v>399</v>
      </c>
      <c r="C67" s="304" t="s">
        <v>223</v>
      </c>
      <c r="D67" s="305">
        <v>4</v>
      </c>
      <c r="E67" s="306">
        <v>13</v>
      </c>
      <c r="F67" s="264" t="s">
        <v>400</v>
      </c>
      <c r="G67" s="265"/>
      <c r="H67" s="262"/>
      <c r="I67" s="227" t="s">
        <v>303</v>
      </c>
    </row>
    <row r="68" spans="1:9" ht="15.75">
      <c r="A68" s="266"/>
      <c r="B68" s="207"/>
      <c r="C68" s="207"/>
      <c r="D68" s="225"/>
      <c r="E68" s="214">
        <v>14</v>
      </c>
      <c r="F68" s="269" t="s">
        <v>5</v>
      </c>
      <c r="G68" s="236"/>
      <c r="H68" s="307"/>
      <c r="I68" s="269"/>
    </row>
    <row r="69" spans="1:9" ht="15.75">
      <c r="A69" s="239"/>
      <c r="B69" s="207"/>
      <c r="C69" s="207"/>
      <c r="D69" s="225"/>
      <c r="E69" s="214">
        <v>15</v>
      </c>
      <c r="F69" s="308" t="s">
        <v>347</v>
      </c>
      <c r="G69" s="219"/>
      <c r="H69" s="272"/>
      <c r="I69" s="238"/>
    </row>
    <row r="70" spans="1:9" ht="15.75">
      <c r="A70" s="239"/>
      <c r="B70" s="192"/>
      <c r="C70" s="192"/>
      <c r="D70" s="194"/>
      <c r="E70" s="214">
        <v>16</v>
      </c>
      <c r="F70" s="269" t="s">
        <v>5</v>
      </c>
      <c r="G70" s="192"/>
      <c r="H70" s="309"/>
      <c r="I70" s="231"/>
    </row>
    <row r="71" spans="1:9" ht="16.5" thickBot="1">
      <c r="A71" s="288"/>
      <c r="B71" s="253"/>
      <c r="C71" s="247"/>
      <c r="D71" s="310" t="s">
        <v>312</v>
      </c>
      <c r="E71" s="311" t="s">
        <v>401</v>
      </c>
      <c r="F71" s="312" t="s">
        <v>312</v>
      </c>
      <c r="G71" s="248"/>
      <c r="H71" s="313" t="s">
        <v>344</v>
      </c>
      <c r="I71" s="290"/>
    </row>
    <row r="72" spans="1:9" ht="15.75">
      <c r="A72" s="182" t="s">
        <v>402</v>
      </c>
      <c r="B72" s="183" t="s">
        <v>331</v>
      </c>
      <c r="C72" s="285" t="s">
        <v>223</v>
      </c>
      <c r="D72" s="185">
        <v>2</v>
      </c>
      <c r="E72" s="314">
        <v>17</v>
      </c>
      <c r="F72" s="183" t="s">
        <v>352</v>
      </c>
      <c r="G72" s="188" t="s">
        <v>348</v>
      </c>
      <c r="H72" s="243"/>
      <c r="I72" s="190" t="s">
        <v>303</v>
      </c>
    </row>
    <row r="73" spans="1:9" ht="15.75">
      <c r="A73" s="191"/>
      <c r="B73" s="192"/>
      <c r="C73" s="315"/>
      <c r="D73" s="194"/>
      <c r="E73" s="316">
        <v>18</v>
      </c>
      <c r="F73" s="192" t="s">
        <v>5</v>
      </c>
      <c r="G73" s="193" t="s">
        <v>348</v>
      </c>
      <c r="H73" s="197"/>
      <c r="I73" s="198"/>
    </row>
    <row r="74" spans="1:9" ht="60.75" thickBot="1">
      <c r="A74" s="239"/>
      <c r="B74" s="253"/>
      <c r="C74" s="317"/>
      <c r="D74" s="242"/>
      <c r="E74" s="318" t="s">
        <v>403</v>
      </c>
      <c r="F74" s="218"/>
      <c r="G74" s="219"/>
      <c r="H74" s="319" t="s">
        <v>349</v>
      </c>
      <c r="I74" s="320"/>
    </row>
    <row r="75" spans="1:9" ht="15.75">
      <c r="A75" s="321" t="s">
        <v>404</v>
      </c>
      <c r="B75" s="322" t="s">
        <v>405</v>
      </c>
      <c r="C75" s="285" t="s">
        <v>223</v>
      </c>
      <c r="D75" s="185"/>
      <c r="E75" s="186">
        <v>19</v>
      </c>
      <c r="F75" s="183" t="s">
        <v>352</v>
      </c>
      <c r="G75" s="188" t="s">
        <v>348</v>
      </c>
      <c r="H75" s="243"/>
      <c r="I75" s="190" t="s">
        <v>303</v>
      </c>
    </row>
    <row r="76" spans="1:9" ht="16.5" thickBot="1">
      <c r="A76" s="191"/>
      <c r="B76" s="247"/>
      <c r="C76" s="247"/>
      <c r="D76" s="251"/>
      <c r="E76" s="200">
        <v>20</v>
      </c>
      <c r="F76" s="247" t="s">
        <v>5</v>
      </c>
      <c r="G76" s="248" t="s">
        <v>348</v>
      </c>
      <c r="H76" s="242"/>
      <c r="I76" s="290"/>
    </row>
    <row r="77" spans="1:9" ht="15.75">
      <c r="A77" s="182" t="s">
        <v>406</v>
      </c>
      <c r="B77" s="183" t="s">
        <v>354</v>
      </c>
      <c r="C77" s="285" t="s">
        <v>226</v>
      </c>
      <c r="D77" s="185"/>
      <c r="E77" s="186">
        <v>21</v>
      </c>
      <c r="F77" s="183" t="s">
        <v>5</v>
      </c>
      <c r="G77" s="188" t="s">
        <v>348</v>
      </c>
      <c r="H77" s="243"/>
      <c r="I77" s="190" t="s">
        <v>303</v>
      </c>
    </row>
    <row r="78" spans="1:9" ht="15.75" thickBot="1">
      <c r="A78" s="252"/>
      <c r="B78" s="247"/>
      <c r="C78" s="247"/>
      <c r="D78" s="251"/>
      <c r="E78" s="200">
        <v>22</v>
      </c>
      <c r="F78" s="247" t="s">
        <v>352</v>
      </c>
      <c r="G78" s="193" t="s">
        <v>348</v>
      </c>
      <c r="H78" s="242"/>
      <c r="I78" s="290"/>
    </row>
    <row r="79" spans="1:9" ht="15.75">
      <c r="A79" s="321" t="s">
        <v>407</v>
      </c>
      <c r="B79" s="183" t="s">
        <v>408</v>
      </c>
      <c r="C79" s="285" t="s">
        <v>226</v>
      </c>
      <c r="D79" s="185"/>
      <c r="E79" s="186">
        <v>23</v>
      </c>
      <c r="F79" s="183" t="s">
        <v>352</v>
      </c>
      <c r="G79" s="188" t="s">
        <v>348</v>
      </c>
      <c r="H79" s="243"/>
      <c r="I79" s="190" t="s">
        <v>303</v>
      </c>
    </row>
    <row r="80" spans="1:9" ht="15.75" thickBot="1">
      <c r="A80" s="252"/>
      <c r="B80" s="247"/>
      <c r="C80" s="247"/>
      <c r="D80" s="251"/>
      <c r="E80" s="200">
        <v>24</v>
      </c>
      <c r="F80" s="247" t="s">
        <v>5</v>
      </c>
      <c r="G80" s="248" t="s">
        <v>348</v>
      </c>
      <c r="H80" s="242"/>
      <c r="I80" s="290"/>
    </row>
    <row r="81" spans="1:9" ht="15.75">
      <c r="A81" s="182" t="s">
        <v>409</v>
      </c>
      <c r="B81" s="183" t="s">
        <v>410</v>
      </c>
      <c r="C81" s="285" t="s">
        <v>226</v>
      </c>
      <c r="D81" s="185"/>
      <c r="E81" s="186">
        <v>25</v>
      </c>
      <c r="F81" s="183" t="s">
        <v>352</v>
      </c>
      <c r="G81" s="188" t="s">
        <v>348</v>
      </c>
      <c r="H81" s="243"/>
      <c r="I81" s="190" t="s">
        <v>303</v>
      </c>
    </row>
    <row r="82" spans="1:9" ht="15.75" thickBot="1">
      <c r="A82" s="252"/>
      <c r="B82" s="247"/>
      <c r="C82" s="247"/>
      <c r="D82" s="251"/>
      <c r="E82" s="200">
        <v>26</v>
      </c>
      <c r="F82" s="247" t="s">
        <v>5</v>
      </c>
      <c r="G82" s="193" t="s">
        <v>348</v>
      </c>
      <c r="H82" s="242"/>
      <c r="I82" s="290"/>
    </row>
    <row r="83" spans="1:9" ht="15.75">
      <c r="A83" s="182" t="s">
        <v>411</v>
      </c>
      <c r="B83" s="183" t="s">
        <v>361</v>
      </c>
      <c r="C83" s="285" t="s">
        <v>226</v>
      </c>
      <c r="D83" s="185"/>
      <c r="E83" s="186">
        <v>27</v>
      </c>
      <c r="F83" s="183" t="s">
        <v>352</v>
      </c>
      <c r="G83" s="188" t="s">
        <v>348</v>
      </c>
      <c r="H83" s="243"/>
      <c r="I83" s="190" t="s">
        <v>303</v>
      </c>
    </row>
    <row r="84" spans="1:9" ht="15.75" thickBot="1">
      <c r="A84" s="252"/>
      <c r="B84" s="247"/>
      <c r="C84" s="247"/>
      <c r="D84" s="251"/>
      <c r="E84" s="200">
        <v>28</v>
      </c>
      <c r="F84" s="247" t="s">
        <v>5</v>
      </c>
      <c r="G84" s="248" t="s">
        <v>348</v>
      </c>
      <c r="H84" s="242"/>
      <c r="I84" s="290"/>
    </row>
    <row r="85" spans="1:9" ht="15.75" thickBot="1">
      <c r="A85" s="323"/>
      <c r="B85" s="324"/>
      <c r="C85" s="325"/>
      <c r="D85" s="326"/>
      <c r="E85" s="327"/>
      <c r="F85" s="326"/>
      <c r="G85" s="326"/>
      <c r="H85" s="328"/>
      <c r="I85" s="329"/>
    </row>
    <row r="86" spans="1:9">
      <c r="A86" s="330" t="s">
        <v>412</v>
      </c>
      <c r="B86" s="331" t="s">
        <v>363</v>
      </c>
      <c r="C86" s="332" t="s">
        <v>225</v>
      </c>
      <c r="D86" s="333"/>
      <c r="E86" s="186">
        <v>29</v>
      </c>
      <c r="F86" s="334"/>
      <c r="G86" s="331" t="s">
        <v>241</v>
      </c>
      <c r="H86" s="335"/>
      <c r="I86" s="336" t="s">
        <v>413</v>
      </c>
    </row>
    <row r="87" spans="1:9" ht="15.75" thickBot="1">
      <c r="A87" s="337" t="s">
        <v>412</v>
      </c>
      <c r="B87" s="338" t="s">
        <v>363</v>
      </c>
      <c r="C87" s="339" t="s">
        <v>225</v>
      </c>
      <c r="D87" s="340"/>
      <c r="E87" s="200">
        <v>30</v>
      </c>
      <c r="F87" s="341"/>
      <c r="G87" s="338" t="s">
        <v>241</v>
      </c>
      <c r="H87" s="342"/>
      <c r="I87" s="343" t="s">
        <v>413</v>
      </c>
    </row>
    <row r="88" spans="1:9">
      <c r="A88" s="330" t="s">
        <v>414</v>
      </c>
      <c r="B88" s="331" t="s">
        <v>415</v>
      </c>
      <c r="C88" s="332" t="s">
        <v>225</v>
      </c>
      <c r="D88" s="333"/>
      <c r="E88" s="186">
        <v>31</v>
      </c>
      <c r="F88" s="334"/>
      <c r="G88" s="331" t="s">
        <v>247</v>
      </c>
      <c r="H88" s="335"/>
      <c r="I88" s="344" t="s">
        <v>359</v>
      </c>
    </row>
    <row r="89" spans="1:9" ht="15.75" thickBot="1">
      <c r="A89" s="337" t="s">
        <v>416</v>
      </c>
      <c r="B89" s="338" t="s">
        <v>357</v>
      </c>
      <c r="C89" s="339" t="s">
        <v>225</v>
      </c>
      <c r="D89" s="340"/>
      <c r="E89" s="200">
        <v>31</v>
      </c>
      <c r="F89" s="341"/>
      <c r="G89" s="338" t="s">
        <v>249</v>
      </c>
      <c r="H89" s="342"/>
      <c r="I89" s="343" t="s">
        <v>413</v>
      </c>
    </row>
    <row r="90" spans="1:9" ht="15.75" thickBot="1">
      <c r="A90" s="345" t="s">
        <v>417</v>
      </c>
      <c r="B90" s="234" t="s">
        <v>418</v>
      </c>
      <c r="C90" s="346" t="s">
        <v>225</v>
      </c>
      <c r="D90" s="234"/>
      <c r="E90" s="214">
        <v>32</v>
      </c>
      <c r="F90" s="234"/>
      <c r="G90" s="234" t="s">
        <v>241</v>
      </c>
      <c r="H90" s="309"/>
      <c r="I90" s="269" t="s">
        <v>359</v>
      </c>
    </row>
    <row r="91" spans="1:9">
      <c r="A91" s="330" t="s">
        <v>419</v>
      </c>
      <c r="B91" s="331" t="s">
        <v>420</v>
      </c>
      <c r="C91" s="332" t="s">
        <v>225</v>
      </c>
      <c r="D91" s="333"/>
      <c r="E91" s="186">
        <v>33</v>
      </c>
      <c r="F91" s="334"/>
      <c r="G91" s="331" t="s">
        <v>252</v>
      </c>
      <c r="H91" s="335"/>
      <c r="I91" s="344" t="s">
        <v>359</v>
      </c>
    </row>
    <row r="92" spans="1:9" ht="15.75" thickBot="1">
      <c r="A92" s="337" t="s">
        <v>421</v>
      </c>
      <c r="B92" s="347" t="s">
        <v>367</v>
      </c>
      <c r="C92" s="339" t="s">
        <v>225</v>
      </c>
      <c r="D92" s="340"/>
      <c r="E92" s="200">
        <v>33</v>
      </c>
      <c r="F92" s="341"/>
      <c r="G92" s="347" t="s">
        <v>256</v>
      </c>
      <c r="H92" s="342"/>
      <c r="I92" s="343" t="s">
        <v>413</v>
      </c>
    </row>
    <row r="93" spans="1:9" ht="15.75" thickBot="1">
      <c r="A93" s="348" t="s">
        <v>422</v>
      </c>
      <c r="B93" s="349" t="s">
        <v>423</v>
      </c>
      <c r="C93" s="350" t="s">
        <v>225</v>
      </c>
      <c r="D93" s="349"/>
      <c r="E93" s="351">
        <v>34</v>
      </c>
      <c r="F93" s="349"/>
      <c r="G93" s="349" t="s">
        <v>242</v>
      </c>
      <c r="H93" s="352"/>
      <c r="I93" s="353" t="s">
        <v>413</v>
      </c>
    </row>
    <row r="94" spans="1:9" ht="15.75" thickBot="1">
      <c r="A94" s="348" t="s">
        <v>424</v>
      </c>
      <c r="B94" s="349" t="s">
        <v>365</v>
      </c>
      <c r="C94" s="350" t="s">
        <v>225</v>
      </c>
      <c r="D94" s="349"/>
      <c r="E94" s="351">
        <v>35</v>
      </c>
      <c r="F94" s="349"/>
      <c r="G94" s="349" t="s">
        <v>239</v>
      </c>
      <c r="H94" s="352"/>
      <c r="I94" s="353" t="s">
        <v>413</v>
      </c>
    </row>
    <row r="95" spans="1:9" ht="15.75" thickBot="1">
      <c r="A95" s="348" t="s">
        <v>425</v>
      </c>
      <c r="B95" s="349" t="s">
        <v>426</v>
      </c>
      <c r="C95" s="350" t="s">
        <v>225</v>
      </c>
      <c r="D95" s="349"/>
      <c r="E95" s="351">
        <v>36</v>
      </c>
      <c r="F95" s="349"/>
      <c r="G95" s="349" t="s">
        <v>239</v>
      </c>
      <c r="H95" s="352"/>
      <c r="I95" s="353" t="s">
        <v>413</v>
      </c>
    </row>
    <row r="96" spans="1:9" ht="15.75" thickBot="1">
      <c r="A96" s="354" t="s">
        <v>427</v>
      </c>
      <c r="B96" s="265" t="s">
        <v>428</v>
      </c>
      <c r="C96" s="355" t="s">
        <v>225</v>
      </c>
      <c r="D96" s="265"/>
      <c r="E96" s="306">
        <v>37</v>
      </c>
      <c r="F96" s="265"/>
      <c r="G96" s="265" t="s">
        <v>239</v>
      </c>
      <c r="H96" s="262"/>
      <c r="I96" s="356" t="s">
        <v>413</v>
      </c>
    </row>
    <row r="97" spans="1:9" ht="15.75" thickBot="1">
      <c r="A97" s="357" t="s">
        <v>429</v>
      </c>
      <c r="B97" s="331" t="s">
        <v>430</v>
      </c>
      <c r="C97" s="332" t="s">
        <v>225</v>
      </c>
      <c r="D97" s="333"/>
      <c r="E97" s="306">
        <v>38</v>
      </c>
      <c r="F97" s="334"/>
      <c r="G97" s="331" t="s">
        <v>431</v>
      </c>
      <c r="H97" s="335"/>
      <c r="I97" s="358" t="s">
        <v>359</v>
      </c>
    </row>
    <row r="98" spans="1:9" ht="15.75" thickBot="1">
      <c r="A98" s="359" t="s">
        <v>432</v>
      </c>
      <c r="B98" s="347" t="s">
        <v>433</v>
      </c>
      <c r="C98" s="339" t="s">
        <v>225</v>
      </c>
      <c r="D98" s="340"/>
      <c r="E98" s="241">
        <v>38</v>
      </c>
      <c r="F98" s="341"/>
      <c r="G98" s="347" t="s">
        <v>434</v>
      </c>
      <c r="H98" s="342"/>
      <c r="I98" s="353" t="s">
        <v>413</v>
      </c>
    </row>
    <row r="99" spans="1:9" ht="15.75" thickBot="1">
      <c r="A99" s="360" t="s">
        <v>175</v>
      </c>
      <c r="B99" s="361" t="s">
        <v>435</v>
      </c>
      <c r="C99" s="362" t="s">
        <v>225</v>
      </c>
      <c r="D99" s="361"/>
      <c r="E99" s="241">
        <v>39</v>
      </c>
      <c r="F99" s="361"/>
      <c r="G99" s="361" t="s">
        <v>239</v>
      </c>
      <c r="H99" s="363"/>
      <c r="I99" s="364" t="s">
        <v>413</v>
      </c>
    </row>
    <row r="100" spans="1:9" ht="15.75" thickBot="1">
      <c r="A100" s="348" t="s">
        <v>436</v>
      </c>
      <c r="B100" s="349" t="s">
        <v>437</v>
      </c>
      <c r="C100" s="350" t="s">
        <v>225</v>
      </c>
      <c r="D100" s="349"/>
      <c r="E100" s="351">
        <v>40</v>
      </c>
      <c r="F100" s="349"/>
      <c r="G100" s="349" t="s">
        <v>236</v>
      </c>
      <c r="H100" s="352"/>
      <c r="I100" s="365" t="s">
        <v>359</v>
      </c>
    </row>
    <row r="101" spans="1:9" ht="15.75" thickBot="1">
      <c r="A101" s="348" t="s">
        <v>438</v>
      </c>
      <c r="B101" s="349" t="s">
        <v>371</v>
      </c>
      <c r="C101" s="350" t="s">
        <v>225</v>
      </c>
      <c r="D101" s="349"/>
      <c r="E101" s="351">
        <v>41</v>
      </c>
      <c r="F101" s="349"/>
      <c r="G101" s="349" t="s">
        <v>236</v>
      </c>
      <c r="H101" s="352"/>
      <c r="I101" s="365" t="s">
        <v>359</v>
      </c>
    </row>
    <row r="102" spans="1:9" ht="15.75" thickBot="1">
      <c r="A102" s="348" t="s">
        <v>439</v>
      </c>
      <c r="B102" s="349" t="s">
        <v>440</v>
      </c>
      <c r="C102" s="350" t="s">
        <v>225</v>
      </c>
      <c r="D102" s="349"/>
      <c r="E102" s="351">
        <v>42</v>
      </c>
      <c r="F102" s="349"/>
      <c r="G102" s="349" t="s">
        <v>239</v>
      </c>
      <c r="H102" s="352"/>
      <c r="I102" s="365" t="s">
        <v>359</v>
      </c>
    </row>
    <row r="103" spans="1:9">
      <c r="A103" s="330" t="s">
        <v>441</v>
      </c>
      <c r="B103" s="331" t="s">
        <v>442</v>
      </c>
      <c r="C103" s="332" t="s">
        <v>225</v>
      </c>
      <c r="D103" s="333"/>
      <c r="E103" s="186">
        <v>43</v>
      </c>
      <c r="F103" s="334"/>
      <c r="G103" s="331" t="s">
        <v>443</v>
      </c>
      <c r="H103" s="335"/>
      <c r="I103" s="344" t="s">
        <v>359</v>
      </c>
    </row>
    <row r="104" spans="1:9" ht="15.75" thickBot="1">
      <c r="A104" s="337" t="s">
        <v>444</v>
      </c>
      <c r="B104" s="338" t="s">
        <v>445</v>
      </c>
      <c r="C104" s="339" t="s">
        <v>225</v>
      </c>
      <c r="D104" s="340"/>
      <c r="E104" s="200">
        <v>43</v>
      </c>
      <c r="F104" s="341"/>
      <c r="G104" s="338" t="s">
        <v>237</v>
      </c>
      <c r="H104" s="342"/>
      <c r="I104" s="280" t="s">
        <v>359</v>
      </c>
    </row>
    <row r="105" spans="1:9" ht="15.75" thickBot="1">
      <c r="A105" s="348" t="s">
        <v>446</v>
      </c>
      <c r="B105" s="349" t="s">
        <v>447</v>
      </c>
      <c r="C105" s="350" t="s">
        <v>225</v>
      </c>
      <c r="D105" s="349"/>
      <c r="E105" s="351">
        <v>44</v>
      </c>
      <c r="F105" s="349"/>
      <c r="G105" s="349" t="s">
        <v>235</v>
      </c>
      <c r="H105" s="352"/>
      <c r="I105" s="365" t="s">
        <v>359</v>
      </c>
    </row>
    <row r="106" spans="1:9" ht="15.75" thickBot="1">
      <c r="A106" s="348" t="s">
        <v>448</v>
      </c>
      <c r="B106" s="349" t="s">
        <v>449</v>
      </c>
      <c r="C106" s="350" t="s">
        <v>225</v>
      </c>
      <c r="D106" s="349"/>
      <c r="E106" s="351">
        <v>45</v>
      </c>
      <c r="F106" s="349"/>
      <c r="G106" s="349" t="s">
        <v>239</v>
      </c>
      <c r="H106" s="352"/>
      <c r="I106" s="365" t="s">
        <v>359</v>
      </c>
    </row>
    <row r="107" spans="1:9" ht="15.75" thickBot="1">
      <c r="A107" s="348" t="s">
        <v>450</v>
      </c>
      <c r="B107" s="349" t="s">
        <v>451</v>
      </c>
      <c r="C107" s="350" t="s">
        <v>225</v>
      </c>
      <c r="D107" s="349"/>
      <c r="E107" s="351">
        <v>46</v>
      </c>
      <c r="F107" s="349"/>
      <c r="G107" s="349" t="s">
        <v>235</v>
      </c>
      <c r="H107" s="352"/>
      <c r="I107" s="365" t="s">
        <v>359</v>
      </c>
    </row>
    <row r="108" spans="1:9" ht="15.75" thickBot="1">
      <c r="A108" s="348" t="s">
        <v>452</v>
      </c>
      <c r="B108" s="349" t="s">
        <v>453</v>
      </c>
      <c r="C108" s="350" t="s">
        <v>225</v>
      </c>
      <c r="D108" s="349"/>
      <c r="E108" s="351">
        <v>47</v>
      </c>
      <c r="F108" s="349"/>
      <c r="G108" s="349" t="s">
        <v>235</v>
      </c>
      <c r="H108" s="352"/>
      <c r="I108" s="365" t="s">
        <v>359</v>
      </c>
    </row>
    <row r="109" spans="1:9" ht="15.75" thickBot="1">
      <c r="A109" s="348" t="s">
        <v>454</v>
      </c>
      <c r="B109" s="349" t="s">
        <v>455</v>
      </c>
      <c r="C109" s="350" t="s">
        <v>225</v>
      </c>
      <c r="D109" s="349"/>
      <c r="E109" s="351">
        <v>48</v>
      </c>
      <c r="F109" s="349"/>
      <c r="G109" s="349" t="s">
        <v>236</v>
      </c>
      <c r="H109" s="352"/>
      <c r="I109" s="365" t="s">
        <v>359</v>
      </c>
    </row>
    <row r="110" spans="1:9" ht="15.75">
      <c r="A110" s="182" t="s">
        <v>456</v>
      </c>
      <c r="B110" s="187" t="s">
        <v>299</v>
      </c>
      <c r="C110" s="285" t="s">
        <v>46</v>
      </c>
      <c r="D110" s="185" t="s">
        <v>300</v>
      </c>
      <c r="E110" s="186">
        <v>1</v>
      </c>
      <c r="F110" s="183" t="s">
        <v>387</v>
      </c>
      <c r="G110" s="188"/>
      <c r="H110" s="243"/>
      <c r="I110" s="190" t="s">
        <v>303</v>
      </c>
    </row>
    <row r="111" spans="1:9" ht="15.75">
      <c r="A111" s="191"/>
      <c r="B111" s="192"/>
      <c r="C111" s="192"/>
      <c r="D111" s="194"/>
      <c r="E111" s="195">
        <v>2</v>
      </c>
      <c r="F111" s="192" t="s">
        <v>457</v>
      </c>
      <c r="G111" s="193"/>
      <c r="H111" s="197"/>
      <c r="I111" s="198"/>
    </row>
    <row r="112" spans="1:9" ht="16.5" thickBot="1">
      <c r="A112" s="191"/>
      <c r="B112" s="192"/>
      <c r="C112" s="192"/>
      <c r="D112" s="194"/>
      <c r="E112" s="195">
        <v>3</v>
      </c>
      <c r="F112" s="192" t="s">
        <v>458</v>
      </c>
      <c r="G112" s="193"/>
      <c r="H112" s="197"/>
      <c r="I112" s="198"/>
    </row>
    <row r="113" spans="1:9" ht="15.75">
      <c r="A113" s="191"/>
      <c r="B113" s="192"/>
      <c r="C113" s="192"/>
      <c r="D113" s="194"/>
      <c r="E113" s="186">
        <v>4</v>
      </c>
      <c r="F113" s="224" t="s">
        <v>459</v>
      </c>
      <c r="G113" s="193"/>
      <c r="H113" s="197"/>
      <c r="I113" s="198"/>
    </row>
    <row r="114" spans="1:9" ht="16.5" thickBot="1">
      <c r="A114" s="191"/>
      <c r="B114" s="192"/>
      <c r="C114" s="192"/>
      <c r="D114" s="194"/>
      <c r="E114" s="200">
        <v>5</v>
      </c>
      <c r="F114" s="192" t="s">
        <v>379</v>
      </c>
      <c r="G114" s="193"/>
      <c r="H114" s="197"/>
      <c r="I114" s="198"/>
    </row>
    <row r="115" spans="1:9" ht="15.75">
      <c r="A115" s="191"/>
      <c r="B115" s="192"/>
      <c r="C115" s="192"/>
      <c r="D115" s="194"/>
      <c r="E115" s="195">
        <v>6</v>
      </c>
      <c r="F115" s="192" t="s">
        <v>457</v>
      </c>
      <c r="G115" s="193"/>
      <c r="H115" s="197"/>
      <c r="I115" s="198"/>
    </row>
    <row r="116" spans="1:9" ht="15.75">
      <c r="A116" s="191"/>
      <c r="B116" s="192"/>
      <c r="C116" s="192"/>
      <c r="D116" s="194"/>
      <c r="E116" s="202" t="s">
        <v>308</v>
      </c>
      <c r="F116" s="192" t="s">
        <v>382</v>
      </c>
      <c r="G116" s="193"/>
      <c r="H116" s="197"/>
      <c r="I116" s="198"/>
    </row>
    <row r="117" spans="1:9" ht="15.75">
      <c r="A117" s="191"/>
      <c r="B117" s="192"/>
      <c r="C117" s="192"/>
      <c r="D117" s="194"/>
      <c r="E117" s="202" t="s">
        <v>310</v>
      </c>
      <c r="F117" s="224" t="s">
        <v>460</v>
      </c>
      <c r="G117" s="193"/>
      <c r="H117" s="197"/>
      <c r="I117" s="198"/>
    </row>
    <row r="118" spans="1:9" ht="60">
      <c r="A118" s="191"/>
      <c r="B118" s="192"/>
      <c r="C118" s="192"/>
      <c r="D118" s="194" t="s">
        <v>461</v>
      </c>
      <c r="E118" s="195" t="s">
        <v>313</v>
      </c>
      <c r="F118" s="192" t="s">
        <v>312</v>
      </c>
      <c r="G118" s="193"/>
      <c r="H118" s="204" t="s">
        <v>315</v>
      </c>
      <c r="I118" s="198"/>
    </row>
    <row r="119" spans="1:9" ht="30">
      <c r="A119" s="206"/>
      <c r="B119" s="207"/>
      <c r="C119" s="207"/>
      <c r="D119" s="225"/>
      <c r="E119" s="199" t="s">
        <v>386</v>
      </c>
      <c r="F119" s="207" t="s">
        <v>457</v>
      </c>
      <c r="G119" s="208"/>
      <c r="H119" s="211" t="s">
        <v>319</v>
      </c>
      <c r="I119" s="287"/>
    </row>
    <row r="120" spans="1:9" ht="45.75" thickBot="1">
      <c r="A120" s="288"/>
      <c r="B120" s="247"/>
      <c r="C120" s="247"/>
      <c r="D120" s="247" t="s">
        <v>388</v>
      </c>
      <c r="E120" s="200" t="s">
        <v>389</v>
      </c>
      <c r="F120" s="247" t="s">
        <v>388</v>
      </c>
      <c r="G120" s="248"/>
      <c r="H120" s="289" t="s">
        <v>391</v>
      </c>
      <c r="I120" s="290"/>
    </row>
    <row r="121" spans="1:9" ht="15.75">
      <c r="A121" s="182" t="s">
        <v>462</v>
      </c>
      <c r="B121" s="187" t="s">
        <v>346</v>
      </c>
      <c r="C121" s="285" t="s">
        <v>224</v>
      </c>
      <c r="D121" s="185" t="s">
        <v>324</v>
      </c>
      <c r="E121" s="186">
        <v>7</v>
      </c>
      <c r="F121" s="183" t="s">
        <v>332</v>
      </c>
      <c r="G121" s="188"/>
      <c r="H121" s="291"/>
      <c r="I121" s="190" t="s">
        <v>303</v>
      </c>
    </row>
    <row r="122" spans="1:9" ht="15.75">
      <c r="A122" s="191"/>
      <c r="B122" s="192"/>
      <c r="C122" s="192"/>
      <c r="D122" s="194"/>
      <c r="E122" s="195">
        <v>8</v>
      </c>
      <c r="F122" s="192" t="s">
        <v>5</v>
      </c>
      <c r="G122" s="193"/>
      <c r="H122" s="292"/>
      <c r="I122" s="198"/>
    </row>
    <row r="123" spans="1:9" ht="15.75">
      <c r="A123" s="191"/>
      <c r="B123" s="192"/>
      <c r="C123" s="192"/>
      <c r="D123" s="194" t="s">
        <v>463</v>
      </c>
      <c r="E123" s="195">
        <v>9</v>
      </c>
      <c r="F123" s="192" t="s">
        <v>5</v>
      </c>
      <c r="G123" s="193"/>
      <c r="H123" s="292"/>
      <c r="I123" s="198"/>
    </row>
    <row r="124" spans="1:9" ht="60">
      <c r="A124" s="191"/>
      <c r="B124" s="192"/>
      <c r="C124" s="192"/>
      <c r="D124" s="225" t="s">
        <v>312</v>
      </c>
      <c r="E124" s="195" t="s">
        <v>227</v>
      </c>
      <c r="F124" s="192" t="s">
        <v>312</v>
      </c>
      <c r="G124" s="193"/>
      <c r="H124" s="293" t="s">
        <v>338</v>
      </c>
      <c r="I124" s="198"/>
    </row>
    <row r="125" spans="1:9" ht="16.5" thickBot="1">
      <c r="A125" s="288"/>
      <c r="B125" s="192"/>
      <c r="C125" s="247"/>
      <c r="D125" s="251"/>
      <c r="E125" s="297"/>
      <c r="F125" s="247" t="s">
        <v>311</v>
      </c>
      <c r="G125" s="248"/>
      <c r="H125" s="298"/>
      <c r="I125" s="290"/>
    </row>
    <row r="126" spans="1:9" ht="15.75">
      <c r="A126" s="182" t="s">
        <v>464</v>
      </c>
      <c r="B126" s="187" t="s">
        <v>351</v>
      </c>
      <c r="C126" s="285" t="s">
        <v>224</v>
      </c>
      <c r="D126" s="185" t="s">
        <v>324</v>
      </c>
      <c r="E126" s="186">
        <v>10</v>
      </c>
      <c r="F126" s="183" t="s">
        <v>332</v>
      </c>
      <c r="G126" s="188"/>
      <c r="H126" s="243"/>
      <c r="I126" s="190" t="s">
        <v>303</v>
      </c>
    </row>
    <row r="127" spans="1:9" ht="15.75">
      <c r="A127" s="191"/>
      <c r="B127" s="192"/>
      <c r="C127" s="192"/>
      <c r="D127" s="194"/>
      <c r="E127" s="195">
        <v>11</v>
      </c>
      <c r="F127" s="192" t="s">
        <v>5</v>
      </c>
      <c r="G127" s="193"/>
      <c r="H127" s="197"/>
      <c r="I127" s="198"/>
    </row>
    <row r="128" spans="1:9" ht="15.75">
      <c r="A128" s="191"/>
      <c r="B128" s="192"/>
      <c r="C128" s="192"/>
      <c r="D128" s="194"/>
      <c r="E128" s="195">
        <v>12</v>
      </c>
      <c r="F128" s="192" t="s">
        <v>5</v>
      </c>
      <c r="G128" s="193"/>
      <c r="H128" s="197"/>
      <c r="I128" s="198"/>
    </row>
    <row r="129" spans="1:9" ht="60">
      <c r="A129" s="206"/>
      <c r="B129" s="192"/>
      <c r="C129" s="207"/>
      <c r="D129" s="225" t="s">
        <v>312</v>
      </c>
      <c r="E129" s="199" t="s">
        <v>229</v>
      </c>
      <c r="F129" s="207" t="s">
        <v>312</v>
      </c>
      <c r="G129" s="208"/>
      <c r="H129" s="300" t="s">
        <v>465</v>
      </c>
      <c r="I129" s="287"/>
    </row>
    <row r="130" spans="1:9" ht="16.5" thickBot="1">
      <c r="A130" s="206"/>
      <c r="B130" s="207"/>
      <c r="C130" s="207"/>
      <c r="D130" s="225"/>
      <c r="E130" s="301"/>
      <c r="F130" s="207" t="s">
        <v>311</v>
      </c>
      <c r="G130" s="208"/>
      <c r="H130" s="299"/>
      <c r="I130" s="287"/>
    </row>
    <row r="131" spans="1:9" ht="15.75">
      <c r="A131" s="259" t="s">
        <v>466</v>
      </c>
      <c r="B131" s="187" t="s">
        <v>331</v>
      </c>
      <c r="C131" s="285" t="s">
        <v>223</v>
      </c>
      <c r="D131" s="185">
        <v>2</v>
      </c>
      <c r="E131" s="306">
        <v>13</v>
      </c>
      <c r="F131" s="183" t="s">
        <v>352</v>
      </c>
      <c r="G131" s="188"/>
      <c r="H131" s="243"/>
      <c r="I131" s="227" t="s">
        <v>303</v>
      </c>
    </row>
    <row r="132" spans="1:9" ht="15.75">
      <c r="A132" s="266"/>
      <c r="B132" s="192"/>
      <c r="C132" s="192"/>
      <c r="D132" s="194"/>
      <c r="E132" s="214">
        <v>14</v>
      </c>
      <c r="F132" s="192" t="s">
        <v>5</v>
      </c>
      <c r="G132" s="193"/>
      <c r="H132" s="197"/>
      <c r="I132" s="198"/>
    </row>
    <row r="133" spans="1:9" ht="15.75">
      <c r="A133" s="239"/>
      <c r="B133" s="192"/>
      <c r="C133" s="192"/>
      <c r="D133" s="194"/>
      <c r="E133" s="201">
        <v>15</v>
      </c>
      <c r="F133" s="192" t="s">
        <v>347</v>
      </c>
      <c r="G133" s="193"/>
      <c r="H133" s="197"/>
      <c r="I133" s="198"/>
    </row>
    <row r="134" spans="1:9" ht="15.75">
      <c r="A134" s="191"/>
      <c r="B134" s="192"/>
      <c r="C134" s="207"/>
      <c r="D134" s="225"/>
      <c r="E134" s="195">
        <v>16</v>
      </c>
      <c r="F134" s="192" t="s">
        <v>5</v>
      </c>
      <c r="G134" s="193"/>
      <c r="H134" s="194"/>
      <c r="I134" s="198"/>
    </row>
    <row r="135" spans="1:9" ht="60.75" thickBot="1">
      <c r="A135" s="366"/>
      <c r="B135" s="207"/>
      <c r="C135" s="207"/>
      <c r="D135" s="225" t="s">
        <v>312</v>
      </c>
      <c r="E135" s="199" t="s">
        <v>230</v>
      </c>
      <c r="F135" s="207" t="s">
        <v>312</v>
      </c>
      <c r="G135" s="208"/>
      <c r="H135" s="367" t="s">
        <v>349</v>
      </c>
      <c r="I135" s="198"/>
    </row>
    <row r="136" spans="1:9" ht="15.75">
      <c r="A136" s="368" t="s">
        <v>467</v>
      </c>
      <c r="B136" s="183" t="s">
        <v>408</v>
      </c>
      <c r="C136" s="285" t="s">
        <v>223</v>
      </c>
      <c r="D136" s="369">
        <v>2</v>
      </c>
      <c r="E136" s="306">
        <v>17</v>
      </c>
      <c r="F136" s="183" t="s">
        <v>352</v>
      </c>
      <c r="G136" s="188" t="s">
        <v>348</v>
      </c>
      <c r="H136" s="243"/>
      <c r="I136" s="227" t="s">
        <v>303</v>
      </c>
    </row>
    <row r="137" spans="1:9" ht="15.75">
      <c r="A137" s="370"/>
      <c r="B137" s="207"/>
      <c r="C137" s="207"/>
      <c r="D137" s="225"/>
      <c r="E137" s="214">
        <v>18</v>
      </c>
      <c r="F137" s="192" t="s">
        <v>5</v>
      </c>
      <c r="G137" s="193" t="s">
        <v>348</v>
      </c>
      <c r="H137" s="197"/>
      <c r="I137" s="231"/>
    </row>
    <row r="138" spans="1:9" ht="16.5" thickBot="1">
      <c r="A138" s="371"/>
      <c r="B138" s="247"/>
      <c r="C138" s="247"/>
      <c r="D138" s="251" t="s">
        <v>312</v>
      </c>
      <c r="E138" s="200" t="s">
        <v>231</v>
      </c>
      <c r="F138" s="247" t="s">
        <v>312</v>
      </c>
      <c r="G138" s="248"/>
      <c r="H138" s="251" t="s">
        <v>344</v>
      </c>
      <c r="I138" s="372"/>
    </row>
    <row r="139" spans="1:9" ht="15.75">
      <c r="A139" s="239" t="s">
        <v>468</v>
      </c>
      <c r="B139" s="322" t="s">
        <v>469</v>
      </c>
      <c r="C139" s="304" t="s">
        <v>223</v>
      </c>
      <c r="D139" s="305"/>
      <c r="E139" s="201">
        <v>19</v>
      </c>
      <c r="F139" s="218" t="s">
        <v>352</v>
      </c>
      <c r="G139" s="219" t="s">
        <v>348</v>
      </c>
      <c r="H139" s="272"/>
      <c r="I139" s="373" t="s">
        <v>303</v>
      </c>
    </row>
    <row r="140" spans="1:9" ht="15.75" thickBot="1">
      <c r="A140" s="278"/>
      <c r="B140" s="253"/>
      <c r="C140" s="247"/>
      <c r="D140" s="251"/>
      <c r="E140" s="200">
        <v>20</v>
      </c>
      <c r="F140" s="247" t="s">
        <v>5</v>
      </c>
      <c r="G140" s="248" t="s">
        <v>348</v>
      </c>
      <c r="H140" s="242"/>
      <c r="I140" s="290"/>
    </row>
    <row r="141" spans="1:9" ht="15.75">
      <c r="A141" s="182" t="s">
        <v>470</v>
      </c>
      <c r="B141" s="187" t="s">
        <v>405</v>
      </c>
      <c r="C141" s="285" t="s">
        <v>226</v>
      </c>
      <c r="D141" s="185"/>
      <c r="E141" s="186">
        <v>21</v>
      </c>
      <c r="F141" s="183" t="s">
        <v>5</v>
      </c>
      <c r="G141" s="188" t="s">
        <v>348</v>
      </c>
      <c r="H141" s="243"/>
      <c r="I141" s="190" t="s">
        <v>303</v>
      </c>
    </row>
    <row r="142" spans="1:9" ht="15.75" thickBot="1">
      <c r="A142" s="252"/>
      <c r="B142" s="253"/>
      <c r="C142" s="247"/>
      <c r="D142" s="251"/>
      <c r="E142" s="200">
        <v>22</v>
      </c>
      <c r="F142" s="247" t="s">
        <v>352</v>
      </c>
      <c r="G142" s="193" t="s">
        <v>348</v>
      </c>
      <c r="H142" s="242"/>
      <c r="I142" s="290"/>
    </row>
    <row r="143" spans="1:9" ht="15.75">
      <c r="A143" s="182" t="s">
        <v>471</v>
      </c>
      <c r="B143" s="187" t="s">
        <v>410</v>
      </c>
      <c r="C143" s="285" t="s">
        <v>226</v>
      </c>
      <c r="D143" s="185"/>
      <c r="E143" s="186">
        <v>23</v>
      </c>
      <c r="F143" s="183" t="s">
        <v>352</v>
      </c>
      <c r="G143" s="188" t="s">
        <v>348</v>
      </c>
      <c r="H143" s="243"/>
      <c r="I143" s="190" t="s">
        <v>303</v>
      </c>
    </row>
    <row r="144" spans="1:9" ht="15.75" thickBot="1">
      <c r="A144" s="252"/>
      <c r="B144" s="253"/>
      <c r="C144" s="247"/>
      <c r="D144" s="251"/>
      <c r="E144" s="200">
        <v>24</v>
      </c>
      <c r="F144" s="247" t="s">
        <v>5</v>
      </c>
      <c r="G144" s="248" t="s">
        <v>348</v>
      </c>
      <c r="H144" s="242"/>
      <c r="I144" s="290"/>
    </row>
    <row r="145" spans="1:9" ht="15.75">
      <c r="A145" s="182" t="s">
        <v>472</v>
      </c>
      <c r="B145" s="187" t="s">
        <v>354</v>
      </c>
      <c r="C145" s="285" t="s">
        <v>226</v>
      </c>
      <c r="D145" s="185"/>
      <c r="E145" s="186">
        <v>25</v>
      </c>
      <c r="F145" s="183" t="s">
        <v>352</v>
      </c>
      <c r="G145" s="188" t="s">
        <v>348</v>
      </c>
      <c r="H145" s="243"/>
      <c r="I145" s="190" t="s">
        <v>303</v>
      </c>
    </row>
    <row r="146" spans="1:9" ht="15.75" thickBot="1">
      <c r="A146" s="252"/>
      <c r="B146" s="253"/>
      <c r="C146" s="247"/>
      <c r="D146" s="251"/>
      <c r="E146" s="200">
        <v>26</v>
      </c>
      <c r="F146" s="247" t="s">
        <v>5</v>
      </c>
      <c r="G146" s="193" t="s">
        <v>348</v>
      </c>
      <c r="H146" s="242"/>
      <c r="I146" s="290"/>
    </row>
    <row r="147" spans="1:9" ht="15.75">
      <c r="A147" s="182" t="s">
        <v>473</v>
      </c>
      <c r="B147" s="187" t="s">
        <v>357</v>
      </c>
      <c r="C147" s="285" t="s">
        <v>226</v>
      </c>
      <c r="D147" s="185"/>
      <c r="E147" s="186">
        <v>27</v>
      </c>
      <c r="F147" s="183" t="s">
        <v>352</v>
      </c>
      <c r="G147" s="188" t="s">
        <v>348</v>
      </c>
      <c r="H147" s="243"/>
      <c r="I147" s="190" t="s">
        <v>303</v>
      </c>
    </row>
    <row r="148" spans="1:9" ht="15.75" thickBot="1">
      <c r="A148" s="252"/>
      <c r="B148" s="253"/>
      <c r="C148" s="247"/>
      <c r="D148" s="251"/>
      <c r="E148" s="200">
        <v>28</v>
      </c>
      <c r="F148" s="247" t="s">
        <v>5</v>
      </c>
      <c r="G148" s="248" t="s">
        <v>348</v>
      </c>
      <c r="H148" s="242"/>
      <c r="I148" s="290"/>
    </row>
    <row r="149" spans="1:9" ht="15.75" thickBot="1">
      <c r="A149" s="323"/>
      <c r="B149" s="324"/>
      <c r="C149" s="325"/>
      <c r="D149" s="326"/>
      <c r="E149" s="327"/>
      <c r="F149" s="326"/>
      <c r="G149" s="326"/>
      <c r="H149" s="328"/>
      <c r="I149" s="329"/>
    </row>
    <row r="150" spans="1:9" ht="15.75" thickBot="1">
      <c r="A150" s="374" t="s">
        <v>474</v>
      </c>
      <c r="B150" s="375" t="s">
        <v>475</v>
      </c>
      <c r="C150" s="376" t="s">
        <v>225</v>
      </c>
      <c r="D150" s="377"/>
      <c r="E150" s="306">
        <v>29</v>
      </c>
      <c r="F150" s="378"/>
      <c r="G150" s="375" t="s">
        <v>239</v>
      </c>
      <c r="H150" s="379"/>
      <c r="I150" s="356" t="s">
        <v>413</v>
      </c>
    </row>
    <row r="151" spans="1:9">
      <c r="A151" s="330" t="s">
        <v>476</v>
      </c>
      <c r="B151" s="331" t="s">
        <v>442</v>
      </c>
      <c r="C151" s="332" t="s">
        <v>225</v>
      </c>
      <c r="D151" s="333"/>
      <c r="E151" s="186">
        <v>30</v>
      </c>
      <c r="F151" s="334"/>
      <c r="G151" s="331" t="s">
        <v>240</v>
      </c>
      <c r="H151" s="335"/>
      <c r="I151" s="380" t="s">
        <v>359</v>
      </c>
    </row>
    <row r="152" spans="1:9" ht="15.75" thickBot="1">
      <c r="A152" s="337" t="s">
        <v>477</v>
      </c>
      <c r="B152" s="347" t="s">
        <v>426</v>
      </c>
      <c r="C152" s="339" t="s">
        <v>225</v>
      </c>
      <c r="D152" s="340"/>
      <c r="E152" s="200">
        <v>30</v>
      </c>
      <c r="F152" s="341"/>
      <c r="G152" s="347" t="s">
        <v>478</v>
      </c>
      <c r="H152" s="342"/>
      <c r="I152" s="364" t="s">
        <v>413</v>
      </c>
    </row>
    <row r="153" spans="1:9">
      <c r="A153" s="381" t="s">
        <v>479</v>
      </c>
      <c r="B153" s="331" t="s">
        <v>453</v>
      </c>
      <c r="C153" s="332" t="s">
        <v>225</v>
      </c>
      <c r="D153" s="333"/>
      <c r="E153" s="186">
        <v>31</v>
      </c>
      <c r="F153" s="334"/>
      <c r="G153" s="331" t="s">
        <v>480</v>
      </c>
      <c r="H153" s="335"/>
      <c r="I153" s="382" t="s">
        <v>359</v>
      </c>
    </row>
    <row r="154" spans="1:9" ht="15.75" thickBot="1">
      <c r="A154" s="337" t="s">
        <v>481</v>
      </c>
      <c r="B154" s="347" t="s">
        <v>367</v>
      </c>
      <c r="C154" s="339" t="s">
        <v>225</v>
      </c>
      <c r="D154" s="340"/>
      <c r="E154" s="200">
        <v>31</v>
      </c>
      <c r="F154" s="341"/>
      <c r="G154" s="347" t="s">
        <v>482</v>
      </c>
      <c r="H154" s="342"/>
      <c r="I154" s="383" t="s">
        <v>413</v>
      </c>
    </row>
    <row r="155" spans="1:9" ht="15.75" thickBot="1">
      <c r="A155" s="384" t="s">
        <v>483</v>
      </c>
      <c r="B155" s="385" t="s">
        <v>363</v>
      </c>
      <c r="C155" s="386" t="s">
        <v>225</v>
      </c>
      <c r="D155" s="387"/>
      <c r="E155" s="241">
        <v>32</v>
      </c>
      <c r="F155" s="388"/>
      <c r="G155" s="385" t="s">
        <v>241</v>
      </c>
      <c r="H155" s="389"/>
      <c r="I155" s="353" t="s">
        <v>413</v>
      </c>
    </row>
    <row r="156" spans="1:9" ht="15.75" thickBot="1">
      <c r="A156" s="390" t="s">
        <v>484</v>
      </c>
      <c r="B156" s="385" t="s">
        <v>399</v>
      </c>
      <c r="C156" s="391" t="s">
        <v>225</v>
      </c>
      <c r="D156" s="392"/>
      <c r="E156" s="214">
        <v>33</v>
      </c>
      <c r="F156" s="392"/>
      <c r="G156" s="385" t="s">
        <v>241</v>
      </c>
      <c r="H156" s="393"/>
      <c r="I156" s="353" t="s">
        <v>413</v>
      </c>
    </row>
    <row r="157" spans="1:9" ht="15.75" thickBot="1">
      <c r="A157" s="394" t="s">
        <v>485</v>
      </c>
      <c r="B157" s="395" t="s">
        <v>486</v>
      </c>
      <c r="C157" s="396" t="s">
        <v>225</v>
      </c>
      <c r="D157" s="397"/>
      <c r="E157" s="351">
        <v>34</v>
      </c>
      <c r="F157" s="398"/>
      <c r="G157" s="395" t="s">
        <v>242</v>
      </c>
      <c r="H157" s="399"/>
      <c r="I157" s="353" t="s">
        <v>413</v>
      </c>
    </row>
    <row r="158" spans="1:9" ht="15.75" thickBot="1">
      <c r="A158" s="384" t="s">
        <v>487</v>
      </c>
      <c r="B158" s="400" t="s">
        <v>449</v>
      </c>
      <c r="C158" s="386" t="s">
        <v>225</v>
      </c>
      <c r="D158" s="387"/>
      <c r="E158" s="241">
        <v>35</v>
      </c>
      <c r="F158" s="388"/>
      <c r="G158" s="400" t="s">
        <v>239</v>
      </c>
      <c r="H158" s="389"/>
      <c r="I158" s="353" t="s">
        <v>413</v>
      </c>
    </row>
    <row r="159" spans="1:9" ht="15.75" thickBot="1">
      <c r="A159" s="394" t="s">
        <v>488</v>
      </c>
      <c r="B159" s="395" t="s">
        <v>445</v>
      </c>
      <c r="C159" s="396" t="s">
        <v>225</v>
      </c>
      <c r="D159" s="395"/>
      <c r="E159" s="351">
        <v>36</v>
      </c>
      <c r="F159" s="395"/>
      <c r="G159" s="395" t="s">
        <v>239</v>
      </c>
      <c r="H159" s="399"/>
      <c r="I159" s="353" t="s">
        <v>413</v>
      </c>
    </row>
    <row r="160" spans="1:9" ht="15.75" thickBot="1">
      <c r="A160" s="394" t="s">
        <v>489</v>
      </c>
      <c r="B160" s="395" t="s">
        <v>455</v>
      </c>
      <c r="C160" s="396" t="s">
        <v>225</v>
      </c>
      <c r="D160" s="395"/>
      <c r="E160" s="351">
        <v>37</v>
      </c>
      <c r="F160" s="395"/>
      <c r="G160" s="395" t="s">
        <v>239</v>
      </c>
      <c r="H160" s="399"/>
      <c r="I160" s="353" t="s">
        <v>413</v>
      </c>
    </row>
    <row r="161" spans="1:9" ht="15.75" thickBot="1">
      <c r="A161" s="394" t="s">
        <v>490</v>
      </c>
      <c r="B161" s="395" t="s">
        <v>491</v>
      </c>
      <c r="C161" s="396" t="s">
        <v>225</v>
      </c>
      <c r="D161" s="395"/>
      <c r="E161" s="351">
        <v>38</v>
      </c>
      <c r="F161" s="395"/>
      <c r="G161" s="395" t="s">
        <v>239</v>
      </c>
      <c r="H161" s="399"/>
      <c r="I161" s="353" t="s">
        <v>413</v>
      </c>
    </row>
    <row r="162" spans="1:9" ht="15.75" thickBot="1">
      <c r="A162" s="394" t="s">
        <v>492</v>
      </c>
      <c r="B162" s="395" t="s">
        <v>493</v>
      </c>
      <c r="C162" s="396" t="s">
        <v>225</v>
      </c>
      <c r="D162" s="395"/>
      <c r="E162" s="351">
        <v>39</v>
      </c>
      <c r="F162" s="395"/>
      <c r="G162" s="395" t="s">
        <v>241</v>
      </c>
      <c r="H162" s="399"/>
      <c r="I162" s="353" t="s">
        <v>413</v>
      </c>
    </row>
    <row r="163" spans="1:9" ht="15.75" thickBot="1">
      <c r="A163" s="394" t="s">
        <v>494</v>
      </c>
      <c r="B163" s="395" t="s">
        <v>451</v>
      </c>
      <c r="C163" s="396" t="s">
        <v>225</v>
      </c>
      <c r="D163" s="395"/>
      <c r="E163" s="351">
        <v>40</v>
      </c>
      <c r="F163" s="395"/>
      <c r="G163" s="395" t="s">
        <v>239</v>
      </c>
      <c r="H163" s="399"/>
      <c r="I163" s="365" t="s">
        <v>359</v>
      </c>
    </row>
    <row r="164" spans="1:9">
      <c r="A164" s="330" t="s">
        <v>495</v>
      </c>
      <c r="B164" s="331" t="s">
        <v>447</v>
      </c>
      <c r="C164" s="332" t="s">
        <v>225</v>
      </c>
      <c r="D164" s="333"/>
      <c r="E164" s="186">
        <v>41</v>
      </c>
      <c r="F164" s="334"/>
      <c r="G164" s="331" t="s">
        <v>496</v>
      </c>
      <c r="H164" s="335"/>
      <c r="I164" s="382" t="s">
        <v>359</v>
      </c>
    </row>
    <row r="165" spans="1:9" ht="15.75" thickBot="1">
      <c r="A165" s="337" t="s">
        <v>497</v>
      </c>
      <c r="B165" s="347" t="s">
        <v>365</v>
      </c>
      <c r="C165" s="339" t="s">
        <v>225</v>
      </c>
      <c r="D165" s="340"/>
      <c r="E165" s="200">
        <v>41</v>
      </c>
      <c r="F165" s="341"/>
      <c r="G165" s="347" t="s">
        <v>478</v>
      </c>
      <c r="H165" s="342"/>
      <c r="I165" s="383" t="s">
        <v>413</v>
      </c>
    </row>
    <row r="166" spans="1:9" ht="15.75" thickBot="1">
      <c r="A166" s="394" t="s">
        <v>498</v>
      </c>
      <c r="B166" s="395" t="s">
        <v>440</v>
      </c>
      <c r="C166" s="396" t="s">
        <v>225</v>
      </c>
      <c r="D166" s="395"/>
      <c r="E166" s="351">
        <v>42</v>
      </c>
      <c r="F166" s="395"/>
      <c r="G166" s="395" t="s">
        <v>239</v>
      </c>
      <c r="H166" s="399"/>
      <c r="I166" s="365" t="s">
        <v>359</v>
      </c>
    </row>
    <row r="167" spans="1:9" ht="15.75" thickBot="1">
      <c r="A167" s="384" t="s">
        <v>499</v>
      </c>
      <c r="B167" s="385" t="s">
        <v>371</v>
      </c>
      <c r="C167" s="386" t="s">
        <v>225</v>
      </c>
      <c r="D167" s="387"/>
      <c r="E167" s="241">
        <v>43</v>
      </c>
      <c r="F167" s="388"/>
      <c r="G167" s="385" t="s">
        <v>241</v>
      </c>
      <c r="H167" s="389"/>
      <c r="I167" s="372" t="s">
        <v>359</v>
      </c>
    </row>
    <row r="168" spans="1:9" ht="15.75" thickBot="1">
      <c r="A168" s="401" t="s">
        <v>500</v>
      </c>
      <c r="B168" s="402" t="s">
        <v>418</v>
      </c>
      <c r="C168" s="403" t="s">
        <v>225</v>
      </c>
      <c r="D168" s="284"/>
      <c r="E168" s="200">
        <v>44</v>
      </c>
      <c r="F168" s="404"/>
      <c r="G168" s="402" t="s">
        <v>235</v>
      </c>
      <c r="H168" s="405"/>
      <c r="I168" s="280" t="s">
        <v>359</v>
      </c>
    </row>
    <row r="169" spans="1:9" ht="15.75" thickBot="1">
      <c r="A169" s="394" t="s">
        <v>501</v>
      </c>
      <c r="B169" s="395" t="s">
        <v>449</v>
      </c>
      <c r="C169" s="396" t="s">
        <v>225</v>
      </c>
      <c r="D169" s="395"/>
      <c r="E169" s="351">
        <v>45</v>
      </c>
      <c r="F169" s="395"/>
      <c r="G169" s="395" t="s">
        <v>235</v>
      </c>
      <c r="H169" s="399"/>
      <c r="I169" s="365" t="s">
        <v>359</v>
      </c>
    </row>
    <row r="170" spans="1:9" ht="15.75" thickBot="1">
      <c r="A170" s="394" t="s">
        <v>502</v>
      </c>
      <c r="B170" s="395" t="s">
        <v>437</v>
      </c>
      <c r="C170" s="396" t="s">
        <v>225</v>
      </c>
      <c r="D170" s="395"/>
      <c r="E170" s="351">
        <v>46</v>
      </c>
      <c r="F170" s="395"/>
      <c r="G170" s="395" t="s">
        <v>235</v>
      </c>
      <c r="H170" s="399"/>
      <c r="I170" s="365" t="s">
        <v>359</v>
      </c>
    </row>
    <row r="171" spans="1:9" ht="15.75" thickBot="1">
      <c r="A171" s="406" t="s">
        <v>503</v>
      </c>
      <c r="B171" s="395" t="s">
        <v>371</v>
      </c>
      <c r="C171" s="396" t="s">
        <v>225</v>
      </c>
      <c r="D171" s="395"/>
      <c r="E171" s="351">
        <v>47</v>
      </c>
      <c r="F171" s="395"/>
      <c r="G171" s="395" t="s">
        <v>235</v>
      </c>
      <c r="H171" s="399"/>
      <c r="I171" s="365" t="s">
        <v>359</v>
      </c>
    </row>
    <row r="172" spans="1:9" ht="15.75" thickBot="1">
      <c r="A172" s="394" t="s">
        <v>504</v>
      </c>
      <c r="B172" s="395" t="s">
        <v>369</v>
      </c>
      <c r="C172" s="396" t="s">
        <v>225</v>
      </c>
      <c r="D172" s="395"/>
      <c r="E172" s="351">
        <v>48</v>
      </c>
      <c r="F172" s="395"/>
      <c r="G172" s="395" t="s">
        <v>236</v>
      </c>
      <c r="H172" s="399"/>
      <c r="I172" s="365" t="s">
        <v>359</v>
      </c>
    </row>
    <row r="173" spans="1:9" ht="15.75">
      <c r="A173" s="182" t="s">
        <v>505</v>
      </c>
      <c r="B173" s="407" t="s">
        <v>299</v>
      </c>
      <c r="C173" s="408" t="s">
        <v>46</v>
      </c>
      <c r="D173" s="407" t="s">
        <v>300</v>
      </c>
      <c r="E173" s="201">
        <v>1</v>
      </c>
      <c r="F173" s="218" t="s">
        <v>506</v>
      </c>
      <c r="G173" s="219"/>
      <c r="H173" s="272"/>
      <c r="I173" s="190" t="s">
        <v>303</v>
      </c>
    </row>
    <row r="174" spans="1:9" ht="15.75">
      <c r="A174" s="191"/>
      <c r="B174" s="409"/>
      <c r="C174" s="193"/>
      <c r="D174" s="409"/>
      <c r="E174" s="195">
        <v>2</v>
      </c>
      <c r="F174" s="192" t="s">
        <v>507</v>
      </c>
      <c r="G174" s="193"/>
      <c r="H174" s="197"/>
      <c r="I174" s="198"/>
    </row>
    <row r="175" spans="1:9" ht="16.5" thickBot="1">
      <c r="A175" s="191"/>
      <c r="B175" s="409"/>
      <c r="C175" s="193"/>
      <c r="D175" s="409"/>
      <c r="E175" s="199">
        <v>3</v>
      </c>
      <c r="F175" s="192" t="s">
        <v>457</v>
      </c>
      <c r="G175" s="193"/>
      <c r="H175" s="197"/>
      <c r="I175" s="198"/>
    </row>
    <row r="176" spans="1:9" ht="15.75">
      <c r="A176" s="191"/>
      <c r="B176" s="409"/>
      <c r="C176" s="193"/>
      <c r="D176" s="409"/>
      <c r="E176" s="186">
        <v>4</v>
      </c>
      <c r="F176" s="192" t="s">
        <v>508</v>
      </c>
      <c r="G176" s="193"/>
      <c r="H176" s="197"/>
      <c r="I176" s="198"/>
    </row>
    <row r="177" spans="1:9" ht="16.5" thickBot="1">
      <c r="A177" s="191"/>
      <c r="B177" s="409"/>
      <c r="C177" s="193"/>
      <c r="D177" s="409"/>
      <c r="E177" s="200">
        <v>5</v>
      </c>
      <c r="F177" s="192" t="s">
        <v>509</v>
      </c>
      <c r="G177" s="193"/>
      <c r="H177" s="197"/>
      <c r="I177" s="198"/>
    </row>
    <row r="178" spans="1:9" ht="15.75">
      <c r="A178" s="191"/>
      <c r="B178" s="409"/>
      <c r="C178" s="193"/>
      <c r="D178" s="409"/>
      <c r="E178" s="201">
        <v>6</v>
      </c>
      <c r="F178" s="192" t="s">
        <v>457</v>
      </c>
      <c r="G178" s="193"/>
      <c r="H178" s="197"/>
      <c r="I178" s="198"/>
    </row>
    <row r="179" spans="1:9" ht="15.75">
      <c r="A179" s="191"/>
      <c r="B179" s="409"/>
      <c r="C179" s="193"/>
      <c r="D179" s="409"/>
      <c r="E179" s="202" t="s">
        <v>510</v>
      </c>
      <c r="F179" s="192" t="s">
        <v>511</v>
      </c>
      <c r="G179" s="193"/>
      <c r="H179" s="197"/>
      <c r="I179" s="198"/>
    </row>
    <row r="180" spans="1:9" ht="15.75">
      <c r="A180" s="191"/>
      <c r="B180" s="409"/>
      <c r="C180" s="193"/>
      <c r="D180" s="409"/>
      <c r="E180" s="202" t="s">
        <v>310</v>
      </c>
      <c r="F180" s="192" t="s">
        <v>311</v>
      </c>
      <c r="G180" s="193"/>
      <c r="H180" s="197"/>
      <c r="I180" s="198"/>
    </row>
    <row r="181" spans="1:9" ht="60">
      <c r="A181" s="191"/>
      <c r="B181" s="409"/>
      <c r="C181" s="193"/>
      <c r="D181" s="225" t="s">
        <v>312</v>
      </c>
      <c r="E181" s="195" t="s">
        <v>313</v>
      </c>
      <c r="F181" s="192" t="s">
        <v>312</v>
      </c>
      <c r="G181" s="193"/>
      <c r="H181" s="204" t="s">
        <v>315</v>
      </c>
      <c r="I181" s="198"/>
    </row>
    <row r="182" spans="1:9" ht="30">
      <c r="A182" s="206"/>
      <c r="B182" s="410"/>
      <c r="C182" s="208"/>
      <c r="D182" s="410"/>
      <c r="E182" s="199" t="s">
        <v>386</v>
      </c>
      <c r="F182" s="207" t="s">
        <v>457</v>
      </c>
      <c r="G182" s="208"/>
      <c r="H182" s="211" t="s">
        <v>319</v>
      </c>
      <c r="I182" s="287"/>
    </row>
    <row r="183" spans="1:9" ht="45.75" thickBot="1">
      <c r="A183" s="288"/>
      <c r="B183" s="410"/>
      <c r="C183" s="208"/>
      <c r="D183" s="410"/>
      <c r="E183" s="200" t="s">
        <v>389</v>
      </c>
      <c r="F183" s="247" t="s">
        <v>388</v>
      </c>
      <c r="G183" s="248"/>
      <c r="H183" s="289" t="s">
        <v>391</v>
      </c>
      <c r="I183" s="287"/>
    </row>
    <row r="184" spans="1:9" ht="15.75">
      <c r="A184" s="182" t="s">
        <v>512</v>
      </c>
      <c r="B184" s="411" t="s">
        <v>351</v>
      </c>
      <c r="C184" s="184" t="s">
        <v>224</v>
      </c>
      <c r="D184" s="412" t="s">
        <v>324</v>
      </c>
      <c r="E184" s="186">
        <v>7</v>
      </c>
      <c r="F184" s="183" t="s">
        <v>332</v>
      </c>
      <c r="G184" s="188"/>
      <c r="H184" s="291"/>
      <c r="I184" s="190" t="s">
        <v>303</v>
      </c>
    </row>
    <row r="185" spans="1:9" ht="15.75">
      <c r="A185" s="191"/>
      <c r="B185" s="198"/>
      <c r="C185" s="193"/>
      <c r="D185" s="409"/>
      <c r="E185" s="195">
        <v>8</v>
      </c>
      <c r="F185" s="192" t="s">
        <v>5</v>
      </c>
      <c r="G185" s="193"/>
      <c r="H185" s="292"/>
      <c r="I185" s="198"/>
    </row>
    <row r="186" spans="1:9" ht="15.75">
      <c r="A186" s="191"/>
      <c r="B186" s="198"/>
      <c r="C186" s="193"/>
      <c r="D186" s="409"/>
      <c r="E186" s="195">
        <v>9</v>
      </c>
      <c r="F186" s="192" t="s">
        <v>5</v>
      </c>
      <c r="G186" s="193"/>
      <c r="H186" s="292"/>
      <c r="I186" s="198"/>
    </row>
    <row r="187" spans="1:9" ht="60">
      <c r="A187" s="191"/>
      <c r="B187" s="198"/>
      <c r="C187" s="193"/>
      <c r="D187" s="225" t="s">
        <v>312</v>
      </c>
      <c r="E187" s="195" t="s">
        <v>227</v>
      </c>
      <c r="F187" s="192" t="s">
        <v>312</v>
      </c>
      <c r="G187" s="193"/>
      <c r="H187" s="293" t="s">
        <v>338</v>
      </c>
      <c r="I187" s="198"/>
    </row>
    <row r="188" spans="1:9" ht="16.5" thickBot="1">
      <c r="A188" s="288"/>
      <c r="B188" s="290"/>
      <c r="C188" s="248"/>
      <c r="D188" s="413"/>
      <c r="E188" s="297"/>
      <c r="F188" s="247" t="s">
        <v>311</v>
      </c>
      <c r="G188" s="248"/>
      <c r="H188" s="298"/>
      <c r="I188" s="290"/>
    </row>
    <row r="189" spans="1:9" ht="15.75">
      <c r="A189" s="182" t="s">
        <v>513</v>
      </c>
      <c r="B189" s="407" t="s">
        <v>346</v>
      </c>
      <c r="C189" s="408" t="s">
        <v>224</v>
      </c>
      <c r="D189" s="407" t="s">
        <v>324</v>
      </c>
      <c r="E189" s="186">
        <v>10</v>
      </c>
      <c r="F189" s="218" t="s">
        <v>332</v>
      </c>
      <c r="G189" s="219"/>
      <c r="H189" s="272"/>
      <c r="I189" s="373" t="s">
        <v>303</v>
      </c>
    </row>
    <row r="190" spans="1:9" ht="15.75">
      <c r="A190" s="191"/>
      <c r="B190" s="409"/>
      <c r="C190" s="193"/>
      <c r="D190" s="409"/>
      <c r="E190" s="195">
        <v>11</v>
      </c>
      <c r="F190" s="192" t="s">
        <v>5</v>
      </c>
      <c r="G190" s="193"/>
      <c r="H190" s="197"/>
      <c r="I190" s="198"/>
    </row>
    <row r="191" spans="1:9" ht="15.75">
      <c r="A191" s="191"/>
      <c r="B191" s="409"/>
      <c r="C191" s="193"/>
      <c r="D191" s="409"/>
      <c r="E191" s="195">
        <v>12</v>
      </c>
      <c r="F191" s="192" t="s">
        <v>5</v>
      </c>
      <c r="G191" s="193"/>
      <c r="H191" s="197"/>
      <c r="I191" s="198"/>
    </row>
    <row r="192" spans="1:9" ht="60">
      <c r="A192" s="206"/>
      <c r="B192" s="410"/>
      <c r="C192" s="193"/>
      <c r="D192" s="225" t="s">
        <v>312</v>
      </c>
      <c r="E192" s="199" t="s">
        <v>229</v>
      </c>
      <c r="F192" s="207" t="s">
        <v>312</v>
      </c>
      <c r="G192" s="208"/>
      <c r="H192" s="300" t="s">
        <v>465</v>
      </c>
      <c r="I192" s="287"/>
    </row>
    <row r="193" spans="1:9" ht="16.5" thickBot="1">
      <c r="A193" s="206"/>
      <c r="B193" s="410"/>
      <c r="C193" s="208"/>
      <c r="D193" s="410"/>
      <c r="E193" s="414"/>
      <c r="F193" s="253" t="s">
        <v>311</v>
      </c>
      <c r="G193" s="208"/>
      <c r="H193" s="299"/>
      <c r="I193" s="287"/>
    </row>
    <row r="194" spans="1:9" ht="15.75">
      <c r="A194" s="182" t="s">
        <v>514</v>
      </c>
      <c r="B194" s="412" t="s">
        <v>331</v>
      </c>
      <c r="C194" s="184" t="s">
        <v>223</v>
      </c>
      <c r="D194" s="412">
        <v>2</v>
      </c>
      <c r="E194" s="214">
        <v>13</v>
      </c>
      <c r="F194" s="415" t="s">
        <v>347</v>
      </c>
      <c r="G194" s="188"/>
      <c r="H194" s="185"/>
      <c r="I194" s="190" t="s">
        <v>303</v>
      </c>
    </row>
    <row r="195" spans="1:9" ht="15.75">
      <c r="A195" s="191"/>
      <c r="B195" s="409"/>
      <c r="C195" s="245"/>
      <c r="D195" s="409"/>
      <c r="E195" s="195">
        <v>14</v>
      </c>
      <c r="F195" s="192" t="s">
        <v>5</v>
      </c>
      <c r="G195" s="193"/>
      <c r="H195" s="194"/>
      <c r="I195" s="198"/>
    </row>
    <row r="196" spans="1:9" ht="15.75">
      <c r="A196" s="206"/>
      <c r="B196" s="410"/>
      <c r="C196" s="245"/>
      <c r="D196" s="410"/>
      <c r="E196" s="199">
        <v>15</v>
      </c>
      <c r="F196" s="207" t="s">
        <v>5</v>
      </c>
      <c r="G196" s="208"/>
      <c r="H196" s="225"/>
      <c r="I196" s="287"/>
    </row>
    <row r="197" spans="1:9" ht="15.75">
      <c r="A197" s="206"/>
      <c r="B197" s="198"/>
      <c r="C197" s="193"/>
      <c r="D197" s="416"/>
      <c r="E197" s="199">
        <v>16</v>
      </c>
      <c r="F197" s="207" t="s">
        <v>5</v>
      </c>
      <c r="G197" s="208"/>
      <c r="H197" s="225"/>
      <c r="I197" s="287"/>
    </row>
    <row r="198" spans="1:9" ht="60.75" thickBot="1">
      <c r="A198" s="417"/>
      <c r="B198" s="287"/>
      <c r="C198" s="208"/>
      <c r="D198" s="418" t="s">
        <v>312</v>
      </c>
      <c r="E198" s="214" t="s">
        <v>230</v>
      </c>
      <c r="F198" s="207" t="s">
        <v>312</v>
      </c>
      <c r="G198" s="207"/>
      <c r="H198" s="419" t="s">
        <v>515</v>
      </c>
      <c r="I198" s="269"/>
    </row>
    <row r="199" spans="1:9" ht="15.75">
      <c r="A199" s="182" t="s">
        <v>516</v>
      </c>
      <c r="B199" s="411" t="s">
        <v>354</v>
      </c>
      <c r="C199" s="184" t="s">
        <v>223</v>
      </c>
      <c r="D199" s="420">
        <v>2</v>
      </c>
      <c r="E199" s="421">
        <v>17</v>
      </c>
      <c r="F199" s="422" t="s">
        <v>517</v>
      </c>
      <c r="G199" s="188"/>
      <c r="H199" s="243"/>
      <c r="I199" s="190" t="s">
        <v>303</v>
      </c>
    </row>
    <row r="200" spans="1:9" ht="15.75">
      <c r="A200" s="239"/>
      <c r="B200" s="320"/>
      <c r="C200" s="245"/>
      <c r="D200" s="423"/>
      <c r="E200" s="201">
        <v>18</v>
      </c>
      <c r="F200" s="192" t="s">
        <v>5</v>
      </c>
      <c r="G200" s="219"/>
      <c r="H200" s="272"/>
      <c r="I200" s="274"/>
    </row>
    <row r="201" spans="1:9" ht="15.75">
      <c r="A201" s="239"/>
      <c r="B201" s="320"/>
      <c r="C201" s="245"/>
      <c r="D201" s="423"/>
      <c r="E201" s="201">
        <v>19</v>
      </c>
      <c r="F201" s="207" t="s">
        <v>5</v>
      </c>
      <c r="G201" s="219"/>
      <c r="H201" s="272"/>
      <c r="I201" s="274"/>
    </row>
    <row r="202" spans="1:9" ht="15.75">
      <c r="A202" s="191"/>
      <c r="B202" s="198"/>
      <c r="C202" s="193"/>
      <c r="D202" s="416"/>
      <c r="E202" s="424">
        <v>20</v>
      </c>
      <c r="F202" s="207" t="s">
        <v>400</v>
      </c>
      <c r="G202" s="193"/>
      <c r="H202" s="197"/>
      <c r="I202" s="277"/>
    </row>
    <row r="203" spans="1:9" ht="16.5" thickBot="1">
      <c r="A203" s="246"/>
      <c r="B203" s="290"/>
      <c r="C203" s="248"/>
      <c r="D203" s="252" t="s">
        <v>312</v>
      </c>
      <c r="E203" s="200" t="s">
        <v>231</v>
      </c>
      <c r="F203" s="247" t="s">
        <v>312</v>
      </c>
      <c r="G203" s="248"/>
      <c r="H203" s="242" t="s">
        <v>344</v>
      </c>
      <c r="I203" s="290"/>
    </row>
    <row r="204" spans="1:9" ht="15.75">
      <c r="A204" s="182" t="s">
        <v>518</v>
      </c>
      <c r="B204" s="411" t="s">
        <v>405</v>
      </c>
      <c r="C204" s="184" t="s">
        <v>226</v>
      </c>
      <c r="D204" s="420">
        <v>2</v>
      </c>
      <c r="E204" s="186">
        <v>21</v>
      </c>
      <c r="F204" s="183" t="s">
        <v>352</v>
      </c>
      <c r="G204" s="188" t="s">
        <v>348</v>
      </c>
      <c r="H204" s="425"/>
      <c r="I204" s="190" t="s">
        <v>303</v>
      </c>
    </row>
    <row r="205" spans="1:9" ht="16.5" thickBot="1">
      <c r="A205" s="206" t="s">
        <v>519</v>
      </c>
      <c r="B205" s="269"/>
      <c r="C205" s="208"/>
      <c r="D205" s="307"/>
      <c r="E205" s="201">
        <v>22</v>
      </c>
      <c r="F205" s="407" t="s">
        <v>5</v>
      </c>
      <c r="G205" s="407" t="s">
        <v>348</v>
      </c>
      <c r="H205" s="407"/>
      <c r="I205" s="320"/>
    </row>
    <row r="206" spans="1:9" ht="15.75">
      <c r="A206" s="182" t="s">
        <v>520</v>
      </c>
      <c r="B206" s="411" t="s">
        <v>410</v>
      </c>
      <c r="C206" s="184" t="s">
        <v>226</v>
      </c>
      <c r="D206" s="420"/>
      <c r="E206" s="186">
        <v>23</v>
      </c>
      <c r="F206" s="183" t="s">
        <v>352</v>
      </c>
      <c r="G206" s="188" t="s">
        <v>348</v>
      </c>
      <c r="H206" s="189"/>
      <c r="I206" s="190" t="s">
        <v>303</v>
      </c>
    </row>
    <row r="207" spans="1:9" ht="16.5" thickBot="1">
      <c r="A207" s="426"/>
      <c r="B207" s="215"/>
      <c r="C207" s="427"/>
      <c r="D207" s="428"/>
      <c r="E207" s="214">
        <v>24</v>
      </c>
      <c r="F207" s="233" t="s">
        <v>5</v>
      </c>
      <c r="G207" s="234" t="s">
        <v>348</v>
      </c>
      <c r="H207" s="309"/>
      <c r="I207" s="274"/>
    </row>
    <row r="208" spans="1:9" ht="15.75">
      <c r="A208" s="182" t="s">
        <v>521</v>
      </c>
      <c r="B208" s="411" t="s">
        <v>399</v>
      </c>
      <c r="C208" s="184" t="s">
        <v>226</v>
      </c>
      <c r="D208" s="420"/>
      <c r="E208" s="186">
        <v>25</v>
      </c>
      <c r="F208" s="183" t="s">
        <v>5</v>
      </c>
      <c r="G208" s="188" t="s">
        <v>348</v>
      </c>
      <c r="H208" s="243"/>
      <c r="I208" s="190" t="s">
        <v>303</v>
      </c>
    </row>
    <row r="209" spans="1:9" ht="15.75" thickBot="1">
      <c r="A209" s="252"/>
      <c r="B209" s="287"/>
      <c r="C209" s="208"/>
      <c r="D209" s="418"/>
      <c r="E209" s="200">
        <v>26</v>
      </c>
      <c r="F209" s="247" t="s">
        <v>352</v>
      </c>
      <c r="G209" s="193" t="s">
        <v>348</v>
      </c>
      <c r="H209" s="242"/>
      <c r="I209" s="290"/>
    </row>
    <row r="210" spans="1:9" ht="15.75">
      <c r="A210" s="182" t="s">
        <v>522</v>
      </c>
      <c r="B210" s="411" t="s">
        <v>357</v>
      </c>
      <c r="C210" s="184" t="s">
        <v>226</v>
      </c>
      <c r="D210" s="420"/>
      <c r="E210" s="186">
        <v>27</v>
      </c>
      <c r="F210" s="183" t="s">
        <v>352</v>
      </c>
      <c r="G210" s="188" t="s">
        <v>348</v>
      </c>
      <c r="H210" s="243"/>
      <c r="I210" s="190" t="s">
        <v>303</v>
      </c>
    </row>
    <row r="211" spans="1:9" ht="16.5" thickBot="1">
      <c r="A211" s="191"/>
      <c r="B211" s="290"/>
      <c r="C211" s="248"/>
      <c r="D211" s="252"/>
      <c r="E211" s="200">
        <v>28</v>
      </c>
      <c r="F211" s="247" t="s">
        <v>5</v>
      </c>
      <c r="G211" s="248" t="s">
        <v>348</v>
      </c>
      <c r="H211" s="242"/>
      <c r="I211" s="290"/>
    </row>
    <row r="212" spans="1:9" ht="15.75" thickBot="1">
      <c r="A212" s="323"/>
      <c r="B212" s="429"/>
      <c r="C212" s="327"/>
      <c r="D212" s="323"/>
      <c r="E212" s="327"/>
      <c r="F212" s="326"/>
      <c r="G212" s="326"/>
      <c r="H212" s="328"/>
      <c r="I212" s="329"/>
    </row>
    <row r="213" spans="1:9" ht="15.75" thickBot="1">
      <c r="A213" s="430" t="s">
        <v>523</v>
      </c>
      <c r="B213" s="365" t="s">
        <v>524</v>
      </c>
      <c r="C213" s="431" t="s">
        <v>225</v>
      </c>
      <c r="D213" s="432"/>
      <c r="E213" s="186">
        <v>29</v>
      </c>
      <c r="F213" s="433"/>
      <c r="G213" s="434" t="s">
        <v>242</v>
      </c>
      <c r="H213" s="435"/>
      <c r="I213" s="353" t="s">
        <v>413</v>
      </c>
    </row>
    <row r="214" spans="1:9" ht="15.75" thickBot="1">
      <c r="A214" s="394" t="s">
        <v>525</v>
      </c>
      <c r="B214" s="436" t="s">
        <v>469</v>
      </c>
      <c r="C214" s="437" t="s">
        <v>225</v>
      </c>
      <c r="D214" s="438"/>
      <c r="E214" s="351">
        <v>30</v>
      </c>
      <c r="F214" s="395"/>
      <c r="G214" s="395" t="s">
        <v>242</v>
      </c>
      <c r="H214" s="399"/>
      <c r="I214" s="364" t="s">
        <v>413</v>
      </c>
    </row>
    <row r="215" spans="1:9">
      <c r="A215" s="330" t="s">
        <v>526</v>
      </c>
      <c r="B215" s="439" t="s">
        <v>491</v>
      </c>
      <c r="C215" s="440" t="s">
        <v>225</v>
      </c>
      <c r="D215" s="335"/>
      <c r="E215" s="186">
        <v>31</v>
      </c>
      <c r="F215" s="334"/>
      <c r="G215" s="331" t="s">
        <v>238</v>
      </c>
      <c r="H215" s="335"/>
      <c r="I215" s="336" t="s">
        <v>413</v>
      </c>
    </row>
    <row r="216" spans="1:9" ht="15.75" thickBot="1">
      <c r="A216" s="337" t="s">
        <v>527</v>
      </c>
      <c r="B216" s="441" t="s">
        <v>493</v>
      </c>
      <c r="C216" s="442" t="s">
        <v>225</v>
      </c>
      <c r="D216" s="342"/>
      <c r="E216" s="200">
        <v>31</v>
      </c>
      <c r="F216" s="341"/>
      <c r="G216" s="347" t="s">
        <v>528</v>
      </c>
      <c r="H216" s="342"/>
      <c r="I216" s="343" t="s">
        <v>413</v>
      </c>
    </row>
    <row r="217" spans="1:9" ht="15.75" thickBot="1">
      <c r="A217" s="390" t="s">
        <v>527</v>
      </c>
      <c r="B217" s="443" t="s">
        <v>493</v>
      </c>
      <c r="C217" s="444" t="s">
        <v>225</v>
      </c>
      <c r="D217" s="445"/>
      <c r="E217" s="214">
        <v>32</v>
      </c>
      <c r="F217" s="392"/>
      <c r="G217" s="392" t="s">
        <v>241</v>
      </c>
      <c r="H217" s="393"/>
      <c r="I217" s="446" t="s">
        <v>413</v>
      </c>
    </row>
    <row r="218" spans="1:9">
      <c r="A218" s="447" t="s">
        <v>529</v>
      </c>
      <c r="B218" s="439" t="s">
        <v>442</v>
      </c>
      <c r="C218" s="440" t="s">
        <v>225</v>
      </c>
      <c r="D218" s="335"/>
      <c r="E218" s="448">
        <v>33</v>
      </c>
      <c r="F218" s="334"/>
      <c r="G218" s="331" t="s">
        <v>247</v>
      </c>
      <c r="H218" s="335"/>
      <c r="I218" s="344" t="s">
        <v>359</v>
      </c>
    </row>
    <row r="219" spans="1:9" ht="15.75" thickBot="1">
      <c r="A219" s="449" t="s">
        <v>530</v>
      </c>
      <c r="B219" s="441" t="s">
        <v>426</v>
      </c>
      <c r="C219" s="442" t="s">
        <v>225</v>
      </c>
      <c r="D219" s="342"/>
      <c r="E219" s="450">
        <v>33</v>
      </c>
      <c r="F219" s="341"/>
      <c r="G219" s="347" t="s">
        <v>245</v>
      </c>
      <c r="H219" s="342"/>
      <c r="I219" s="343" t="s">
        <v>413</v>
      </c>
    </row>
    <row r="220" spans="1:9" ht="15.75" thickBot="1">
      <c r="A220" s="394" t="s">
        <v>531</v>
      </c>
      <c r="B220" s="451" t="s">
        <v>486</v>
      </c>
      <c r="C220" s="452" t="s">
        <v>225</v>
      </c>
      <c r="D220" s="389"/>
      <c r="E220" s="351">
        <v>34</v>
      </c>
      <c r="F220" s="395"/>
      <c r="G220" s="395" t="s">
        <v>242</v>
      </c>
      <c r="H220" s="399"/>
      <c r="I220" s="353" t="s">
        <v>413</v>
      </c>
    </row>
    <row r="221" spans="1:9" ht="15.75" thickBot="1">
      <c r="A221" s="394" t="s">
        <v>532</v>
      </c>
      <c r="B221" s="365" t="s">
        <v>445</v>
      </c>
      <c r="C221" s="431" t="s">
        <v>225</v>
      </c>
      <c r="D221" s="399"/>
      <c r="E221" s="351">
        <v>35</v>
      </c>
      <c r="F221" s="395"/>
      <c r="G221" s="395" t="s">
        <v>239</v>
      </c>
      <c r="H221" s="399"/>
      <c r="I221" s="353" t="s">
        <v>413</v>
      </c>
    </row>
    <row r="222" spans="1:9" ht="15.75" thickBot="1">
      <c r="A222" s="394" t="s">
        <v>533</v>
      </c>
      <c r="B222" s="365" t="s">
        <v>334</v>
      </c>
      <c r="C222" s="431" t="s">
        <v>225</v>
      </c>
      <c r="D222" s="399"/>
      <c r="E222" s="351">
        <v>36</v>
      </c>
      <c r="F222" s="395"/>
      <c r="G222" s="395" t="s">
        <v>239</v>
      </c>
      <c r="H222" s="399"/>
      <c r="I222" s="353" t="s">
        <v>413</v>
      </c>
    </row>
    <row r="223" spans="1:9" ht="15.75" thickBot="1">
      <c r="A223" s="394" t="s">
        <v>534</v>
      </c>
      <c r="B223" s="365" t="s">
        <v>363</v>
      </c>
      <c r="C223" s="431" t="s">
        <v>225</v>
      </c>
      <c r="D223" s="399"/>
      <c r="E223" s="351">
        <v>37</v>
      </c>
      <c r="F223" s="395"/>
      <c r="G223" s="395" t="s">
        <v>239</v>
      </c>
      <c r="H223" s="399"/>
      <c r="I223" s="353" t="s">
        <v>413</v>
      </c>
    </row>
    <row r="224" spans="1:9" ht="15.75" thickBot="1">
      <c r="A224" s="394" t="s">
        <v>535</v>
      </c>
      <c r="B224" s="365" t="s">
        <v>449</v>
      </c>
      <c r="C224" s="431" t="s">
        <v>225</v>
      </c>
      <c r="D224" s="399"/>
      <c r="E224" s="351">
        <v>38</v>
      </c>
      <c r="F224" s="395"/>
      <c r="G224" s="395" t="s">
        <v>239</v>
      </c>
      <c r="H224" s="399"/>
      <c r="I224" s="365" t="s">
        <v>359</v>
      </c>
    </row>
    <row r="225" spans="1:9" ht="15.75" thickBot="1">
      <c r="A225" s="394" t="s">
        <v>536</v>
      </c>
      <c r="B225" s="365" t="s">
        <v>455</v>
      </c>
      <c r="C225" s="431" t="s">
        <v>225</v>
      </c>
      <c r="D225" s="399"/>
      <c r="E225" s="351">
        <v>39</v>
      </c>
      <c r="F225" s="395"/>
      <c r="G225" s="395" t="s">
        <v>239</v>
      </c>
      <c r="H225" s="399"/>
      <c r="I225" s="344" t="s">
        <v>359</v>
      </c>
    </row>
    <row r="226" spans="1:9">
      <c r="A226" s="330" t="s">
        <v>537</v>
      </c>
      <c r="B226" s="439" t="s">
        <v>453</v>
      </c>
      <c r="C226" s="440" t="s">
        <v>225</v>
      </c>
      <c r="D226" s="335"/>
      <c r="E226" s="186">
        <v>40</v>
      </c>
      <c r="F226" s="334"/>
      <c r="G226" s="331" t="s">
        <v>254</v>
      </c>
      <c r="H226" s="335"/>
      <c r="I226" s="344" t="s">
        <v>359</v>
      </c>
    </row>
    <row r="227" spans="1:9" ht="15.75" thickBot="1">
      <c r="A227" s="337" t="s">
        <v>538</v>
      </c>
      <c r="B227" s="441" t="s">
        <v>361</v>
      </c>
      <c r="C227" s="442" t="s">
        <v>225</v>
      </c>
      <c r="D227" s="342"/>
      <c r="E227" s="200">
        <v>40</v>
      </c>
      <c r="F227" s="341"/>
      <c r="G227" s="347" t="s">
        <v>539</v>
      </c>
      <c r="H227" s="342"/>
      <c r="I227" s="343" t="s">
        <v>413</v>
      </c>
    </row>
    <row r="228" spans="1:9" ht="15.75" thickBot="1">
      <c r="A228" s="330" t="s">
        <v>540</v>
      </c>
      <c r="B228" s="439" t="s">
        <v>541</v>
      </c>
      <c r="C228" s="440" t="s">
        <v>225</v>
      </c>
      <c r="D228" s="335"/>
      <c r="E228" s="186">
        <v>41</v>
      </c>
      <c r="F228" s="334"/>
      <c r="G228" s="331" t="s">
        <v>240</v>
      </c>
      <c r="H228" s="335"/>
      <c r="I228" s="280" t="s">
        <v>359</v>
      </c>
    </row>
    <row r="229" spans="1:9" ht="15.75" thickBot="1">
      <c r="A229" s="337" t="s">
        <v>542</v>
      </c>
      <c r="B229" s="441" t="s">
        <v>367</v>
      </c>
      <c r="C229" s="442" t="s">
        <v>225</v>
      </c>
      <c r="D229" s="342"/>
      <c r="E229" s="200">
        <v>41</v>
      </c>
      <c r="F229" s="341"/>
      <c r="G229" s="347" t="s">
        <v>250</v>
      </c>
      <c r="H229" s="342"/>
      <c r="I229" s="353" t="s">
        <v>413</v>
      </c>
    </row>
    <row r="230" spans="1:9" ht="15.75" thickBot="1">
      <c r="A230" s="394" t="s">
        <v>543</v>
      </c>
      <c r="B230" s="365" t="s">
        <v>369</v>
      </c>
      <c r="C230" s="431" t="s">
        <v>225</v>
      </c>
      <c r="D230" s="399"/>
      <c r="E230" s="351">
        <v>42</v>
      </c>
      <c r="F230" s="395"/>
      <c r="G230" s="395" t="s">
        <v>239</v>
      </c>
      <c r="H230" s="399"/>
      <c r="I230" s="344" t="s">
        <v>359</v>
      </c>
    </row>
    <row r="231" spans="1:9">
      <c r="A231" s="330" t="s">
        <v>544</v>
      </c>
      <c r="B231" s="439" t="s">
        <v>447</v>
      </c>
      <c r="C231" s="440" t="s">
        <v>225</v>
      </c>
      <c r="D231" s="335"/>
      <c r="E231" s="186">
        <v>43</v>
      </c>
      <c r="F231" s="334"/>
      <c r="G231" s="331" t="s">
        <v>247</v>
      </c>
      <c r="H231" s="335"/>
      <c r="I231" s="344" t="s">
        <v>359</v>
      </c>
    </row>
    <row r="232" spans="1:9" ht="15.75" thickBot="1">
      <c r="A232" s="337" t="s">
        <v>545</v>
      </c>
      <c r="B232" s="441" t="s">
        <v>365</v>
      </c>
      <c r="C232" s="442" t="s">
        <v>225</v>
      </c>
      <c r="D232" s="342"/>
      <c r="E232" s="200">
        <v>43</v>
      </c>
      <c r="F232" s="341"/>
      <c r="G232" s="347" t="s">
        <v>248</v>
      </c>
      <c r="H232" s="342"/>
      <c r="I232" s="280" t="s">
        <v>359</v>
      </c>
    </row>
    <row r="233" spans="1:9" ht="15.75" thickBot="1">
      <c r="A233" s="394" t="s">
        <v>546</v>
      </c>
      <c r="B233" s="365" t="s">
        <v>371</v>
      </c>
      <c r="C233" s="431" t="s">
        <v>225</v>
      </c>
      <c r="D233" s="399"/>
      <c r="E233" s="351">
        <v>44</v>
      </c>
      <c r="F233" s="395"/>
      <c r="G233" s="395" t="s">
        <v>235</v>
      </c>
      <c r="H233" s="399"/>
      <c r="I233" s="365" t="s">
        <v>359</v>
      </c>
    </row>
    <row r="234" spans="1:9" ht="15.75" thickBot="1">
      <c r="A234" s="394" t="s">
        <v>547</v>
      </c>
      <c r="B234" s="365" t="s">
        <v>440</v>
      </c>
      <c r="C234" s="431" t="s">
        <v>225</v>
      </c>
      <c r="D234" s="399"/>
      <c r="E234" s="351">
        <v>45</v>
      </c>
      <c r="F234" s="395"/>
      <c r="G234" s="395" t="s">
        <v>236</v>
      </c>
      <c r="H234" s="399"/>
      <c r="I234" s="365" t="s">
        <v>359</v>
      </c>
    </row>
    <row r="235" spans="1:9" ht="15.75" thickBot="1">
      <c r="A235" s="394" t="s">
        <v>548</v>
      </c>
      <c r="B235" s="365" t="s">
        <v>418</v>
      </c>
      <c r="C235" s="431" t="s">
        <v>225</v>
      </c>
      <c r="D235" s="399"/>
      <c r="E235" s="351">
        <v>46</v>
      </c>
      <c r="F235" s="395"/>
      <c r="G235" s="395" t="s">
        <v>235</v>
      </c>
      <c r="H235" s="399"/>
      <c r="I235" s="365" t="s">
        <v>359</v>
      </c>
    </row>
    <row r="236" spans="1:9" ht="15.75" thickBot="1">
      <c r="A236" s="394" t="s">
        <v>549</v>
      </c>
      <c r="B236" s="365" t="s">
        <v>451</v>
      </c>
      <c r="C236" s="431" t="s">
        <v>225</v>
      </c>
      <c r="D236" s="399"/>
      <c r="E236" s="351">
        <v>47</v>
      </c>
      <c r="F236" s="395"/>
      <c r="G236" s="395" t="s">
        <v>235</v>
      </c>
      <c r="H236" s="399"/>
      <c r="I236" s="365" t="s">
        <v>359</v>
      </c>
    </row>
    <row r="237" spans="1:9">
      <c r="A237" s="374" t="s">
        <v>550</v>
      </c>
      <c r="B237" s="443" t="s">
        <v>437</v>
      </c>
      <c r="C237" s="444" t="s">
        <v>225</v>
      </c>
      <c r="D237" s="379"/>
      <c r="E237" s="306">
        <v>48</v>
      </c>
      <c r="F237" s="375"/>
      <c r="G237" s="375" t="s">
        <v>235</v>
      </c>
      <c r="H237" s="379"/>
      <c r="I237" s="443" t="s">
        <v>359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22" sqref="A22"/>
    </sheetView>
  </sheetViews>
  <sheetFormatPr defaultRowHeight="15"/>
  <cols>
    <col min="1" max="1" width="18.42578125" customWidth="1"/>
  </cols>
  <sheetData>
    <row r="1" spans="1:2">
      <c r="A1" t="s">
        <v>216</v>
      </c>
      <c r="B1" t="str">
        <f>Bandname</f>
        <v>Ozzy Osbourne</v>
      </c>
    </row>
    <row r="2" spans="1:2">
      <c r="A2" t="s">
        <v>12</v>
      </c>
      <c r="B2" t="str">
        <f>Wasserij</f>
        <v>Ja</v>
      </c>
    </row>
    <row r="3" spans="1:2">
      <c r="A3" t="s">
        <v>2</v>
      </c>
      <c r="B3">
        <f>Busstock</f>
        <v>0</v>
      </c>
    </row>
    <row r="4" spans="1:2">
      <c r="A4" t="s">
        <v>213</v>
      </c>
      <c r="B4">
        <f>Coolerband</f>
        <v>3</v>
      </c>
    </row>
    <row r="5" spans="1:2">
      <c r="A5" t="s">
        <v>69</v>
      </c>
      <c r="B5">
        <f>CoolerGMM</f>
        <v>0</v>
      </c>
    </row>
    <row r="6" spans="1:2">
      <c r="A6" t="s">
        <v>214</v>
      </c>
      <c r="B6" t="str">
        <f>AfterShow</f>
        <v>Ja</v>
      </c>
    </row>
    <row r="7" spans="1:2">
      <c r="A7" t="s">
        <v>71</v>
      </c>
      <c r="B7" t="str">
        <f>Special</f>
        <v>Ozzy</v>
      </c>
    </row>
    <row r="8" spans="1:2">
      <c r="A8" t="s">
        <v>215</v>
      </c>
      <c r="B8">
        <f>TakeAway</f>
        <v>0</v>
      </c>
    </row>
    <row r="9" spans="1:2">
      <c r="A9" t="s">
        <v>217</v>
      </c>
      <c r="B9">
        <f>Volt</f>
        <v>0</v>
      </c>
    </row>
    <row r="10" spans="1:2">
      <c r="A10" t="s">
        <v>154</v>
      </c>
      <c r="B10">
        <f>Verlengkabels</f>
        <v>0</v>
      </c>
    </row>
    <row r="11" spans="1:2">
      <c r="A11" t="s">
        <v>218</v>
      </c>
      <c r="B11">
        <f>Handdoekgrootwit</f>
        <v>100</v>
      </c>
    </row>
    <row r="12" spans="1:2">
      <c r="A12" t="s">
        <v>219</v>
      </c>
      <c r="B12">
        <f>Handdoekkleinwit</f>
        <v>0</v>
      </c>
    </row>
    <row r="13" spans="1:2">
      <c r="A13" t="s">
        <v>220</v>
      </c>
      <c r="B13">
        <f>Handdoekgrootzwart</f>
        <v>0</v>
      </c>
    </row>
    <row r="14" spans="1:2">
      <c r="A14" t="s">
        <v>221</v>
      </c>
      <c r="B14">
        <f>Handdoekkleinzwart</f>
        <v>30</v>
      </c>
    </row>
    <row r="15" spans="1:2">
      <c r="A15" t="s">
        <v>152</v>
      </c>
      <c r="B15">
        <f>Runner</f>
        <v>1</v>
      </c>
    </row>
    <row r="16" spans="1:2">
      <c r="A16" t="s">
        <v>1</v>
      </c>
      <c r="B16" t="str">
        <f>Arts</f>
        <v>mogelijk</v>
      </c>
    </row>
    <row r="17" spans="1:2">
      <c r="A17" t="s">
        <v>0</v>
      </c>
      <c r="B17">
        <f>Zuurstof</f>
        <v>2</v>
      </c>
    </row>
    <row r="18" spans="1:2">
      <c r="A18" t="s">
        <v>222</v>
      </c>
      <c r="B18">
        <f>Kine</f>
        <v>0</v>
      </c>
    </row>
    <row r="34" ht="15.75" customHeight="1"/>
    <row r="35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"/>
  <sheetViews>
    <sheetView workbookViewId="0">
      <selection activeCell="E12" sqref="E12"/>
    </sheetView>
  </sheetViews>
  <sheetFormatPr defaultRowHeight="15"/>
  <cols>
    <col min="1" max="49" width="8.85546875" style="10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Check Box 1">
              <controlPr defaultSize="0" autoFill="0" autoLine="0" autoPict="0">
                <anchor moveWithCells="1">
                  <from>
                    <xdr:col>28</xdr:col>
                    <xdr:colOff>76200</xdr:colOff>
                    <xdr:row>0</xdr:row>
                    <xdr:rowOff>0</xdr:rowOff>
                  </from>
                  <to>
                    <xdr:col>31</xdr:col>
                    <xdr:colOff>9525</xdr:colOff>
                    <xdr:row>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Check Box 2">
              <controlPr defaultSize="0" autoFill="0" autoLine="0" autoPict="0">
                <anchor moveWithCells="1">
                  <from>
                    <xdr:col>41</xdr:col>
                    <xdr:colOff>133350</xdr:colOff>
                    <xdr:row>0</xdr:row>
                    <xdr:rowOff>0</xdr:rowOff>
                  </from>
                  <to>
                    <xdr:col>44</xdr:col>
                    <xdr:colOff>28575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2060"/>
  </sheetPr>
  <dimension ref="A1:G22"/>
  <sheetViews>
    <sheetView workbookViewId="0"/>
  </sheetViews>
  <sheetFormatPr defaultRowHeight="15"/>
  <sheetData>
    <row r="1" spans="1:1" ht="26.25">
      <c r="A1" s="7" t="str">
        <f>Bandname</f>
        <v>Ozzy Osbourne</v>
      </c>
    </row>
    <row r="4" spans="1:1">
      <c r="A4" s="8" t="s">
        <v>63</v>
      </c>
    </row>
    <row r="13" spans="1:1">
      <c r="A13" s="8" t="s">
        <v>64</v>
      </c>
    </row>
    <row r="18" spans="1:7">
      <c r="G18" t="s">
        <v>66</v>
      </c>
    </row>
    <row r="22" spans="1:7">
      <c r="A22" s="8" t="s">
        <v>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F1"/>
  <sheetViews>
    <sheetView workbookViewId="0">
      <selection activeCell="C30" sqref="C30"/>
    </sheetView>
  </sheetViews>
  <sheetFormatPr defaultRowHeight="15"/>
  <cols>
    <col min="3" max="3" width="34" style="1" customWidth="1"/>
    <col min="4" max="5" width="27.5703125" style="2" customWidth="1"/>
    <col min="6" max="6" width="27.42578125" style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"/>
  <sheetViews>
    <sheetView workbookViewId="0">
      <selection activeCell="G68" sqref="G68"/>
    </sheetView>
  </sheetViews>
  <sheetFormatPr defaultRowHeight="15"/>
  <cols>
    <col min="1" max="1" width="12.42578125" customWidth="1"/>
    <col min="8" max="8" width="11" customWidth="1"/>
  </cols>
  <sheetData>
    <row r="1" spans="1:8">
      <c r="A1" t="s">
        <v>18</v>
      </c>
    </row>
    <row r="2" spans="1:8">
      <c r="A2" t="s">
        <v>15</v>
      </c>
      <c r="B2">
        <v>1</v>
      </c>
      <c r="C2" t="s">
        <v>22</v>
      </c>
      <c r="D2">
        <v>1</v>
      </c>
      <c r="E2">
        <v>0</v>
      </c>
      <c r="H2" s="3"/>
    </row>
    <row r="3" spans="1:8">
      <c r="A3" t="s">
        <v>16</v>
      </c>
      <c r="B3">
        <v>2</v>
      </c>
      <c r="C3" t="s">
        <v>22</v>
      </c>
      <c r="D3">
        <v>1</v>
      </c>
      <c r="E3">
        <v>0</v>
      </c>
    </row>
    <row r="4" spans="1:8">
      <c r="A4" t="s">
        <v>17</v>
      </c>
      <c r="B4">
        <v>3</v>
      </c>
      <c r="C4" t="s">
        <v>23</v>
      </c>
      <c r="D4">
        <v>2</v>
      </c>
      <c r="E4" t="s">
        <v>19</v>
      </c>
    </row>
    <row r="5" spans="1:8">
      <c r="A5" t="s">
        <v>13</v>
      </c>
      <c r="B5">
        <v>4</v>
      </c>
      <c r="C5" t="s">
        <v>21</v>
      </c>
      <c r="D5">
        <v>3</v>
      </c>
      <c r="E5" t="s">
        <v>19</v>
      </c>
    </row>
    <row r="6" spans="1:8">
      <c r="A6" t="s">
        <v>14</v>
      </c>
      <c r="B6">
        <v>5</v>
      </c>
      <c r="C6" t="s">
        <v>21</v>
      </c>
      <c r="D6">
        <v>3</v>
      </c>
      <c r="E6" t="s">
        <v>19</v>
      </c>
    </row>
    <row r="10" spans="1:8">
      <c r="A10" s="602" t="s">
        <v>25</v>
      </c>
      <c r="B10" s="602"/>
    </row>
    <row r="11" spans="1:8">
      <c r="A11" t="s">
        <v>26</v>
      </c>
    </row>
    <row r="12" spans="1:8">
      <c r="A12" t="s">
        <v>27</v>
      </c>
    </row>
    <row r="13" spans="1:8">
      <c r="A13" t="s">
        <v>28</v>
      </c>
    </row>
    <row r="14" spans="1:8">
      <c r="A14" t="s">
        <v>29</v>
      </c>
    </row>
    <row r="15" spans="1:8">
      <c r="A15" t="s">
        <v>30</v>
      </c>
    </row>
    <row r="16" spans="1:8">
      <c r="A16" t="s">
        <v>31</v>
      </c>
    </row>
    <row r="17" spans="1:1">
      <c r="A17" t="s">
        <v>32</v>
      </c>
    </row>
    <row r="18" spans="1:1">
      <c r="A18" t="s">
        <v>33</v>
      </c>
    </row>
    <row r="19" spans="1:1">
      <c r="A19" t="s">
        <v>34</v>
      </c>
    </row>
    <row r="20" spans="1:1">
      <c r="A20" t="s">
        <v>35</v>
      </c>
    </row>
    <row r="21" spans="1:1">
      <c r="A21" t="s">
        <v>36</v>
      </c>
    </row>
    <row r="22" spans="1:1">
      <c r="A22" t="s">
        <v>37</v>
      </c>
    </row>
    <row r="23" spans="1:1">
      <c r="A23" t="s">
        <v>38</v>
      </c>
    </row>
    <row r="24" spans="1:1">
      <c r="A24" t="s">
        <v>39</v>
      </c>
    </row>
    <row r="25" spans="1:1">
      <c r="A25" t="s">
        <v>40</v>
      </c>
    </row>
    <row r="26" spans="1:1">
      <c r="A26" t="s">
        <v>41</v>
      </c>
    </row>
    <row r="27" spans="1:1">
      <c r="A27" t="s">
        <v>42</v>
      </c>
    </row>
    <row r="28" spans="1:1">
      <c r="A28" t="s">
        <v>43</v>
      </c>
    </row>
    <row r="29" spans="1:1">
      <c r="A29" t="s">
        <v>44</v>
      </c>
    </row>
    <row r="30" spans="1:1">
      <c r="A30" t="s">
        <v>45</v>
      </c>
    </row>
  </sheetData>
  <mergeCells count="1">
    <mergeCell ref="A10:B10"/>
  </mergeCells>
  <pageMargins left="0.7" right="0.7" top="0.75" bottom="0.75" header="0.3" footer="0.3"/>
  <pageSetup paperSize="9" orientation="portrait" r:id="rId1"/>
  <headerFooter>
    <oddFooter>&amp;RLast Saved: 15/02/2017 7:05:35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130"/>
  <sheetViews>
    <sheetView tabSelected="1" topLeftCell="B1" zoomScale="70" zoomScaleNormal="70" workbookViewId="0">
      <pane xSplit="2925" activePane="topRight"/>
      <selection activeCell="B2" sqref="B2"/>
      <selection pane="topRight" activeCell="A3" sqref="A3"/>
    </sheetView>
  </sheetViews>
  <sheetFormatPr defaultRowHeight="15"/>
  <cols>
    <col min="1" max="1" width="37.7109375" customWidth="1"/>
    <col min="2" max="2" width="34.28515625" customWidth="1"/>
    <col min="3" max="3" width="32.85546875" customWidth="1"/>
    <col min="4" max="5" width="14.28515625" customWidth="1"/>
    <col min="6" max="6" width="11.140625" customWidth="1"/>
    <col min="7" max="7" width="15.28515625" customWidth="1"/>
    <col min="8" max="8" width="15.7109375" customWidth="1"/>
    <col min="9" max="9" width="16.42578125" customWidth="1"/>
    <col min="10" max="10" width="16.7109375" customWidth="1"/>
    <col min="11" max="11" width="16" customWidth="1"/>
    <col min="12" max="12" width="16.42578125" customWidth="1"/>
    <col min="13" max="13" width="17.42578125" customWidth="1"/>
    <col min="14" max="14" width="15.85546875" style="6" customWidth="1"/>
    <col min="15" max="28" width="12" customWidth="1"/>
  </cols>
  <sheetData>
    <row r="1" spans="1:28" s="4" customFormat="1" ht="78.75">
      <c r="A1" s="4" t="s">
        <v>5</v>
      </c>
      <c r="B1" s="4" t="s">
        <v>7</v>
      </c>
      <c r="C1" s="4" t="s">
        <v>18</v>
      </c>
      <c r="D1" s="4" t="s">
        <v>20</v>
      </c>
      <c r="E1" s="4" t="s">
        <v>8</v>
      </c>
      <c r="F1" s="4" t="s">
        <v>62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51</v>
      </c>
      <c r="L1" s="4" t="s">
        <v>52</v>
      </c>
      <c r="M1" s="4" t="s">
        <v>53</v>
      </c>
      <c r="N1" s="5" t="s">
        <v>4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54</v>
      </c>
      <c r="V1" s="4" t="s">
        <v>55</v>
      </c>
      <c r="W1" s="4" t="s">
        <v>56</v>
      </c>
      <c r="X1" s="4" t="s">
        <v>57</v>
      </c>
      <c r="Y1" s="4" t="s">
        <v>58</v>
      </c>
      <c r="Z1" s="4" t="s">
        <v>59</v>
      </c>
      <c r="AA1" s="4" t="s">
        <v>60</v>
      </c>
      <c r="AB1" s="4" t="s">
        <v>61</v>
      </c>
    </row>
    <row r="2" spans="1:28">
      <c r="A2" t="s">
        <v>122</v>
      </c>
      <c r="B2" t="s">
        <v>123</v>
      </c>
      <c r="C2" s="163" t="s">
        <v>188</v>
      </c>
      <c r="D2" s="9">
        <v>1</v>
      </c>
      <c r="E2" s="9" t="str">
        <f>VLOOKUP(Table1[[#This Row],[Band]],$1:$1048576,3,0)</f>
        <v>Mainstage 2</v>
      </c>
      <c r="F2" s="9" t="str">
        <f>VLOOKUP(Table1[[#This Row],[Band]],Table13[#Data],9,0)</f>
        <v>GEEL</v>
      </c>
      <c r="G2">
        <v>10</v>
      </c>
      <c r="H2">
        <v>11</v>
      </c>
      <c r="I2">
        <v>12</v>
      </c>
      <c r="M2" t="s">
        <v>229</v>
      </c>
      <c r="N2" s="6" t="s">
        <v>258</v>
      </c>
      <c r="O2" s="453" t="s">
        <v>551</v>
      </c>
      <c r="P2" s="453" t="s">
        <v>552</v>
      </c>
    </row>
    <row r="3" spans="1:28">
      <c r="A3" t="s">
        <v>160</v>
      </c>
      <c r="B3" t="s">
        <v>99</v>
      </c>
      <c r="C3" s="9" t="s">
        <v>188</v>
      </c>
      <c r="D3" s="9">
        <v>1</v>
      </c>
      <c r="E3" s="9" t="str">
        <f>VLOOKUP(Table1[[#This Row],[Band]],$1:$1048576,3,0)</f>
        <v>Mainstage 2</v>
      </c>
      <c r="F3" s="9" t="str">
        <f>VLOOKUP(Table1[[#This Row],[Band]],Table13[#Data],9,0)</f>
        <v>GEEL</v>
      </c>
      <c r="G3">
        <v>23</v>
      </c>
      <c r="H3">
        <v>24</v>
      </c>
      <c r="N3" s="6" t="s">
        <v>244</v>
      </c>
      <c r="O3" s="163" t="s">
        <v>553</v>
      </c>
      <c r="P3" s="453" t="s">
        <v>554</v>
      </c>
      <c r="Q3" s="453" t="s">
        <v>555</v>
      </c>
    </row>
    <row r="4" spans="1:28">
      <c r="A4" s="157" t="s">
        <v>201</v>
      </c>
      <c r="B4" t="s">
        <v>81</v>
      </c>
      <c r="C4" s="162" t="s">
        <v>13</v>
      </c>
      <c r="D4" s="162"/>
      <c r="E4" s="9" t="str">
        <f>VLOOKUP(Table1[[#This Row],[Band]],$1:$1048576,3,0)</f>
        <v>Metal Dome</v>
      </c>
      <c r="F4" s="9" t="e">
        <f>VLOOKUP(Table1[[#This Row],[Band]],Table13[#Data],9,0)</f>
        <v>#N/A</v>
      </c>
      <c r="G4" s="156"/>
      <c r="H4" s="156"/>
      <c r="I4" s="156"/>
      <c r="J4" s="156"/>
      <c r="K4" s="156"/>
      <c r="L4" s="156"/>
      <c r="M4" s="156"/>
      <c r="N4" s="165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</row>
    <row r="5" spans="1:28">
      <c r="A5" t="s">
        <v>80</v>
      </c>
      <c r="B5" t="s">
        <v>81</v>
      </c>
      <c r="C5" s="9" t="s">
        <v>17</v>
      </c>
      <c r="D5" s="9">
        <v>3</v>
      </c>
      <c r="E5" s="9" t="str">
        <f>VLOOKUP(Table1[[#This Row],[Band]],$1:$1048576,3,0)</f>
        <v>Marquee</v>
      </c>
      <c r="F5" s="9" t="str">
        <f>VLOOKUP(Table1[[#This Row],[Band]],Table13[#Data],9,0)</f>
        <v>WIT</v>
      </c>
      <c r="G5">
        <v>40</v>
      </c>
      <c r="N5" s="6" t="s">
        <v>236</v>
      </c>
      <c r="O5" s="163" t="s">
        <v>556</v>
      </c>
      <c r="P5" s="163" t="s">
        <v>557</v>
      </c>
      <c r="Q5" s="163" t="s">
        <v>558</v>
      </c>
      <c r="R5" s="453" t="s">
        <v>559</v>
      </c>
      <c r="S5" s="453" t="s">
        <v>560</v>
      </c>
      <c r="T5" s="453" t="s">
        <v>554</v>
      </c>
    </row>
    <row r="6" spans="1:28">
      <c r="A6" t="s">
        <v>98</v>
      </c>
      <c r="B6" t="s">
        <v>99</v>
      </c>
      <c r="C6" s="9" t="s">
        <v>17</v>
      </c>
      <c r="D6" s="9">
        <v>2</v>
      </c>
      <c r="E6" s="9" t="str">
        <f>VLOOKUP(Table1[[#This Row],[Band]],$1:$1048576,3,0)</f>
        <v>Marquee</v>
      </c>
      <c r="F6" s="9" t="str">
        <f>VLOOKUP(Table1[[#This Row],[Band]],Table13[#Data],9,0)</f>
        <v>ROOD</v>
      </c>
      <c r="G6">
        <v>37</v>
      </c>
      <c r="N6" s="6" t="s">
        <v>239</v>
      </c>
      <c r="O6" s="453" t="s">
        <v>561</v>
      </c>
      <c r="P6" s="453" t="s">
        <v>560</v>
      </c>
      <c r="Q6" s="453" t="s">
        <v>559</v>
      </c>
      <c r="R6" s="163" t="s">
        <v>556</v>
      </c>
      <c r="S6" s="163" t="s">
        <v>558</v>
      </c>
      <c r="T6" s="163" t="s">
        <v>557</v>
      </c>
    </row>
    <row r="7" spans="1:28">
      <c r="A7" s="157" t="s">
        <v>202</v>
      </c>
      <c r="B7" t="s">
        <v>81</v>
      </c>
      <c r="C7" s="162" t="s">
        <v>198</v>
      </c>
      <c r="D7" s="162"/>
      <c r="E7" s="9" t="str">
        <f>VLOOKUP(Table1[[#This Row],[Band]],$1:$1048576,3,0)</f>
        <v>Classic Rock</v>
      </c>
      <c r="F7" s="9" t="e">
        <f>VLOOKUP(Table1[[#This Row],[Band]],Table13[#Data],9,0)</f>
        <v>#N/A</v>
      </c>
      <c r="G7" s="156"/>
      <c r="H7" s="156"/>
      <c r="I7" s="156"/>
      <c r="J7" s="156"/>
      <c r="K7" s="156"/>
      <c r="L7" s="156"/>
      <c r="M7" s="156"/>
      <c r="N7" s="165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</row>
    <row r="8" spans="1:28">
      <c r="A8" t="s">
        <v>82</v>
      </c>
      <c r="B8" t="s">
        <v>81</v>
      </c>
      <c r="C8" s="9" t="s">
        <v>14</v>
      </c>
      <c r="D8" s="9">
        <v>2</v>
      </c>
      <c r="E8" s="9" t="str">
        <f>VLOOKUP(Table1[[#This Row],[Band]],$1:$1048576,3,0)</f>
        <v>Jupiler Stage</v>
      </c>
      <c r="F8" s="9" t="str">
        <f>VLOOKUP(Table1[[#This Row],[Band]],Table13[#Data],9,0)</f>
        <v>ROOD</v>
      </c>
      <c r="G8">
        <v>35</v>
      </c>
      <c r="N8" s="6" t="s">
        <v>239</v>
      </c>
      <c r="O8" s="163" t="s">
        <v>556</v>
      </c>
      <c r="P8" s="163" t="s">
        <v>557</v>
      </c>
      <c r="Q8" s="163" t="s">
        <v>558</v>
      </c>
      <c r="R8" s="453" t="s">
        <v>559</v>
      </c>
      <c r="S8" s="453" t="s">
        <v>560</v>
      </c>
      <c r="T8" s="453" t="s">
        <v>554</v>
      </c>
    </row>
    <row r="9" spans="1:28">
      <c r="A9" t="s">
        <v>161</v>
      </c>
      <c r="B9" t="s">
        <v>99</v>
      </c>
      <c r="C9" s="163" t="s">
        <v>203</v>
      </c>
      <c r="D9" s="9">
        <v>1</v>
      </c>
      <c r="E9" s="9" t="str">
        <f>VLOOKUP(Table1[[#This Row],[Band]],$1:$1048576,3,0)</f>
        <v xml:space="preserve">Mainstage 1 </v>
      </c>
      <c r="F9" s="9" t="str">
        <f>VLOOKUP(Table1[[#This Row],[Band]],Table13[#Data],9,0)</f>
        <v>GEEL</v>
      </c>
      <c r="G9">
        <v>25</v>
      </c>
      <c r="H9">
        <v>26</v>
      </c>
      <c r="N9" s="6" t="s">
        <v>244</v>
      </c>
      <c r="O9" s="163" t="s">
        <v>553</v>
      </c>
      <c r="P9" s="453" t="s">
        <v>554</v>
      </c>
      <c r="Q9" s="453" t="s">
        <v>555</v>
      </c>
    </row>
    <row r="10" spans="1:28">
      <c r="A10" t="s">
        <v>83</v>
      </c>
      <c r="B10" t="s">
        <v>81</v>
      </c>
      <c r="C10" s="9" t="s">
        <v>17</v>
      </c>
      <c r="D10" s="9">
        <v>3</v>
      </c>
      <c r="E10" s="9" t="str">
        <f>VLOOKUP(Table1[[#This Row],[Band]],$1:$1048576,3,0)</f>
        <v>Marquee</v>
      </c>
      <c r="F10" s="9" t="str">
        <f>VLOOKUP(Table1[[#This Row],[Band]],Table13[#Data],9,0)</f>
        <v>WIT</v>
      </c>
      <c r="G10">
        <v>42</v>
      </c>
      <c r="N10" s="6" t="s">
        <v>239</v>
      </c>
      <c r="O10" s="163" t="s">
        <v>556</v>
      </c>
      <c r="P10" s="163" t="s">
        <v>557</v>
      </c>
      <c r="Q10" s="163" t="s">
        <v>558</v>
      </c>
      <c r="R10" s="453" t="s">
        <v>559</v>
      </c>
      <c r="S10" s="453" t="s">
        <v>560</v>
      </c>
      <c r="T10" s="453" t="s">
        <v>554</v>
      </c>
    </row>
    <row r="11" spans="1:28">
      <c r="A11" t="s">
        <v>100</v>
      </c>
      <c r="B11" t="s">
        <v>99</v>
      </c>
      <c r="C11" s="9" t="s">
        <v>188</v>
      </c>
      <c r="D11" s="9">
        <v>1</v>
      </c>
      <c r="E11" s="9" t="str">
        <f>VLOOKUP(Table1[[#This Row],[Band]],$1:$1048576,3,0)</f>
        <v>Mainstage 2</v>
      </c>
      <c r="F11" s="9" t="str">
        <f>VLOOKUP(Table1[[#This Row],[Band]],Table13[#Data],9,0)</f>
        <v>GEEL</v>
      </c>
      <c r="G11">
        <v>19</v>
      </c>
      <c r="H11">
        <v>20</v>
      </c>
      <c r="N11" s="6" t="s">
        <v>244</v>
      </c>
      <c r="O11" s="163" t="s">
        <v>562</v>
      </c>
      <c r="P11" s="453" t="s">
        <v>563</v>
      </c>
    </row>
    <row r="12" spans="1:28">
      <c r="A12" t="s">
        <v>101</v>
      </c>
      <c r="B12" t="s">
        <v>99</v>
      </c>
      <c r="C12" s="9" t="s">
        <v>17</v>
      </c>
      <c r="D12" s="9">
        <v>3</v>
      </c>
      <c r="E12" s="9" t="str">
        <f>VLOOKUP(Table1[[#This Row],[Band]],$1:$1048576,3,0)</f>
        <v>Marquee</v>
      </c>
      <c r="F12" s="9" t="str">
        <f>VLOOKUP(Table1[[#This Row],[Band]],Table13[#Data],9,0)</f>
        <v>WIT</v>
      </c>
      <c r="G12">
        <v>42</v>
      </c>
      <c r="N12" s="6" t="s">
        <v>239</v>
      </c>
      <c r="O12" s="453" t="s">
        <v>561</v>
      </c>
      <c r="P12" s="453" t="s">
        <v>560</v>
      </c>
      <c r="Q12" s="453" t="s">
        <v>559</v>
      </c>
      <c r="R12" s="163" t="s">
        <v>556</v>
      </c>
      <c r="S12" s="163" t="s">
        <v>558</v>
      </c>
      <c r="T12" s="163" t="s">
        <v>557</v>
      </c>
    </row>
    <row r="13" spans="1:28">
      <c r="A13" t="s">
        <v>102</v>
      </c>
      <c r="B13" t="s">
        <v>99</v>
      </c>
      <c r="C13" s="9" t="s">
        <v>17</v>
      </c>
      <c r="D13" s="9">
        <v>2</v>
      </c>
      <c r="E13" s="9" t="str">
        <f>VLOOKUP(Table1[[#This Row],[Band]],$1:$1048576,3,0)</f>
        <v>Marquee</v>
      </c>
      <c r="F13" s="9" t="str">
        <f>VLOOKUP(Table1[[#This Row],[Band]],Table13[#Data],9,0)</f>
        <v>ROOD</v>
      </c>
      <c r="G13">
        <v>39</v>
      </c>
      <c r="N13" s="6" t="s">
        <v>241</v>
      </c>
      <c r="O13" s="453" t="s">
        <v>561</v>
      </c>
      <c r="P13" s="453" t="s">
        <v>560</v>
      </c>
      <c r="Q13" s="453" t="s">
        <v>559</v>
      </c>
      <c r="R13" s="163" t="s">
        <v>556</v>
      </c>
      <c r="S13" s="163" t="s">
        <v>558</v>
      </c>
      <c r="T13" s="163" t="s">
        <v>557</v>
      </c>
    </row>
    <row r="14" spans="1:28">
      <c r="A14" t="s">
        <v>199</v>
      </c>
      <c r="B14" t="s">
        <v>81</v>
      </c>
      <c r="C14" s="162" t="s">
        <v>77</v>
      </c>
      <c r="D14" s="162">
        <v>2</v>
      </c>
      <c r="E14" s="9" t="str">
        <f>VLOOKUP(Table1[[#This Row],[Band]],$1:$1048576,3,0)</f>
        <v>Mainstage 1</v>
      </c>
      <c r="F14" s="9" t="str">
        <f>VLOOKUP(Table1[[#This Row],[Band]],Table13[#Data],9,0)</f>
        <v>ROOD</v>
      </c>
      <c r="G14">
        <v>34</v>
      </c>
      <c r="N14" s="6" t="s">
        <v>242</v>
      </c>
      <c r="O14" s="163" t="s">
        <v>556</v>
      </c>
      <c r="P14" s="163" t="s">
        <v>557</v>
      </c>
      <c r="Q14" s="163" t="s">
        <v>558</v>
      </c>
      <c r="R14" s="453" t="s">
        <v>559</v>
      </c>
      <c r="S14" s="453" t="s">
        <v>560</v>
      </c>
      <c r="T14" s="453" t="s">
        <v>554</v>
      </c>
    </row>
    <row r="15" spans="1:28">
      <c r="A15" t="s">
        <v>84</v>
      </c>
      <c r="B15" t="s">
        <v>81</v>
      </c>
      <c r="C15" s="9" t="s">
        <v>188</v>
      </c>
      <c r="D15" s="9">
        <v>1</v>
      </c>
      <c r="E15" s="9" t="str">
        <f>VLOOKUP(Table1[[#This Row],[Band]],$1:$1048576,3,0)</f>
        <v>Mainstage 2</v>
      </c>
      <c r="F15" s="9" t="str">
        <f>VLOOKUP(Table1[[#This Row],[Band]],Table13[#Data],9,0)</f>
        <v>GEEL</v>
      </c>
      <c r="G15">
        <v>7</v>
      </c>
      <c r="H15">
        <v>8</v>
      </c>
      <c r="I15">
        <v>9</v>
      </c>
      <c r="M15" t="s">
        <v>227</v>
      </c>
      <c r="N15" s="6" t="s">
        <v>258</v>
      </c>
      <c r="O15" s="453" t="s">
        <v>563</v>
      </c>
      <c r="P15" s="453" t="s">
        <v>551</v>
      </c>
    </row>
    <row r="16" spans="1:28">
      <c r="A16" t="s">
        <v>85</v>
      </c>
      <c r="B16" t="s">
        <v>81</v>
      </c>
      <c r="C16" s="9" t="s">
        <v>17</v>
      </c>
      <c r="D16" s="9">
        <v>1</v>
      </c>
      <c r="E16" s="9" t="str">
        <f>VLOOKUP(Table1[[#This Row],[Band]],$1:$1048576,3,0)</f>
        <v>Marquee</v>
      </c>
      <c r="F16" s="9" t="str">
        <f>VLOOKUP(Table1[[#This Row],[Band]],Table13[#Data],9,0)</f>
        <v>GEEL</v>
      </c>
      <c r="G16">
        <v>13</v>
      </c>
      <c r="H16">
        <v>14</v>
      </c>
      <c r="I16">
        <v>15</v>
      </c>
      <c r="J16">
        <v>16</v>
      </c>
      <c r="M16" t="s">
        <v>231</v>
      </c>
      <c r="N16" s="6" t="s">
        <v>564</v>
      </c>
      <c r="O16" s="163" t="s">
        <v>565</v>
      </c>
      <c r="P16" s="453" t="s">
        <v>566</v>
      </c>
    </row>
    <row r="17" spans="1:28">
      <c r="A17" s="157" t="s">
        <v>204</v>
      </c>
      <c r="B17" t="s">
        <v>99</v>
      </c>
      <c r="C17" s="9" t="s">
        <v>188</v>
      </c>
      <c r="D17" s="162">
        <v>2</v>
      </c>
      <c r="E17" s="9" t="str">
        <f>VLOOKUP(Table1[[#This Row],[Band]],$1:$1048576,3,0)</f>
        <v>Mainstage 2</v>
      </c>
      <c r="F17" s="9" t="str">
        <f>VLOOKUP(Table1[[#This Row],[Band]],Table13[#Data],9,0)</f>
        <v>ROOD</v>
      </c>
      <c r="G17" s="156">
        <v>29</v>
      </c>
      <c r="H17" s="156"/>
      <c r="I17" s="156"/>
      <c r="J17" s="156"/>
      <c r="K17" s="156"/>
      <c r="L17" s="156"/>
      <c r="M17" s="156"/>
      <c r="N17" s="165" t="s">
        <v>239</v>
      </c>
      <c r="O17" s="453" t="s">
        <v>561</v>
      </c>
      <c r="P17" s="453" t="s">
        <v>560</v>
      </c>
      <c r="Q17" s="453" t="s">
        <v>559</v>
      </c>
      <c r="R17" s="163" t="s">
        <v>556</v>
      </c>
      <c r="S17" s="163" t="s">
        <v>558</v>
      </c>
      <c r="T17" s="163" t="s">
        <v>557</v>
      </c>
      <c r="U17" s="156"/>
      <c r="V17" s="156"/>
      <c r="W17" s="156"/>
      <c r="X17" s="156"/>
      <c r="Y17" s="156"/>
      <c r="Z17" s="156"/>
      <c r="AA17" s="156"/>
      <c r="AB17" s="156"/>
    </row>
    <row r="18" spans="1:28">
      <c r="A18" t="s">
        <v>162</v>
      </c>
      <c r="B18" t="s">
        <v>99</v>
      </c>
      <c r="C18" s="9" t="s">
        <v>13</v>
      </c>
      <c r="D18" s="9">
        <v>1</v>
      </c>
      <c r="E18" s="9" t="str">
        <f>VLOOKUP(Table1[[#This Row],[Band]],$1:$1048576,3,0)</f>
        <v>Metal Dome</v>
      </c>
      <c r="F18" s="9" t="str">
        <f>VLOOKUP(Table1[[#This Row],[Band]],Table13[#Data],9,0)</f>
        <v>GEEL</v>
      </c>
      <c r="G18">
        <v>27</v>
      </c>
      <c r="H18">
        <v>28</v>
      </c>
      <c r="N18" s="6" t="s">
        <v>244</v>
      </c>
      <c r="O18" s="163" t="s">
        <v>553</v>
      </c>
      <c r="P18" s="453" t="s">
        <v>554</v>
      </c>
      <c r="Q18" s="453" t="s">
        <v>555</v>
      </c>
    </row>
    <row r="19" spans="1:28">
      <c r="A19" t="s">
        <v>163</v>
      </c>
      <c r="B19" t="s">
        <v>99</v>
      </c>
      <c r="C19" s="9" t="s">
        <v>17</v>
      </c>
      <c r="D19" s="9">
        <v>3</v>
      </c>
      <c r="E19" s="9" t="str">
        <f>VLOOKUP(Table1[[#This Row],[Band]],$1:$1048576,3,0)</f>
        <v>Marquee</v>
      </c>
      <c r="F19" s="9" t="str">
        <f>VLOOKUP(Table1[[#This Row],[Band]],Table13[#Data],9,0)</f>
        <v>WIT</v>
      </c>
      <c r="G19">
        <v>46</v>
      </c>
      <c r="N19" s="6" t="s">
        <v>235</v>
      </c>
      <c r="O19" s="453" t="s">
        <v>561</v>
      </c>
      <c r="P19" s="453" t="s">
        <v>560</v>
      </c>
      <c r="Q19" s="453" t="s">
        <v>559</v>
      </c>
      <c r="R19" s="163" t="s">
        <v>556</v>
      </c>
      <c r="S19" s="163" t="s">
        <v>558</v>
      </c>
      <c r="T19" s="163" t="s">
        <v>557</v>
      </c>
    </row>
    <row r="20" spans="1:28">
      <c r="A20" t="s">
        <v>209</v>
      </c>
      <c r="B20" t="s">
        <v>123</v>
      </c>
      <c r="C20" s="162" t="s">
        <v>77</v>
      </c>
      <c r="D20" s="162">
        <v>2</v>
      </c>
      <c r="E20" s="9" t="str">
        <f>VLOOKUP(Table1[[#This Row],[Band]],$1:$1048576,3,0)</f>
        <v>Mainstage 1</v>
      </c>
      <c r="F20" s="9" t="str">
        <f>VLOOKUP(Table1[[#This Row],[Band]],Table13[#Data],9,0)</f>
        <v>ROOD</v>
      </c>
      <c r="G20">
        <v>29</v>
      </c>
      <c r="N20" s="6" t="s">
        <v>242</v>
      </c>
      <c r="O20" s="163" t="s">
        <v>565</v>
      </c>
      <c r="P20" s="163" t="s">
        <v>557</v>
      </c>
      <c r="Q20" s="453" t="s">
        <v>559</v>
      </c>
      <c r="R20" s="453" t="s">
        <v>554</v>
      </c>
      <c r="S20" s="453" t="s">
        <v>561</v>
      </c>
      <c r="T20" s="453" t="s">
        <v>560</v>
      </c>
    </row>
    <row r="21" spans="1:28">
      <c r="A21" t="s">
        <v>72</v>
      </c>
      <c r="B21" t="s">
        <v>73</v>
      </c>
      <c r="C21" s="9" t="s">
        <v>77</v>
      </c>
      <c r="D21" s="9">
        <v>1</v>
      </c>
      <c r="E21" s="9" t="str">
        <f>VLOOKUP(Table1[[#This Row],[Band]],$1:$1048576,3,0)</f>
        <v>Mainstage 1</v>
      </c>
      <c r="F21" s="9" t="str">
        <f>VLOOKUP(Table1[[#This Row],[Band]],Table13[#Data],9,0)</f>
        <v>GEEL</v>
      </c>
      <c r="G21">
        <v>19</v>
      </c>
      <c r="H21">
        <v>20</v>
      </c>
      <c r="N21" s="6" t="s">
        <v>244</v>
      </c>
      <c r="O21" s="163" t="s">
        <v>562</v>
      </c>
      <c r="P21" s="453" t="s">
        <v>565</v>
      </c>
      <c r="Q21" s="453" t="s">
        <v>566</v>
      </c>
    </row>
    <row r="22" spans="1:28">
      <c r="A22" t="s">
        <v>124</v>
      </c>
      <c r="B22" t="s">
        <v>123</v>
      </c>
      <c r="C22" s="163" t="s">
        <v>14</v>
      </c>
      <c r="D22" s="9">
        <v>3</v>
      </c>
      <c r="E22" s="9" t="str">
        <f>VLOOKUP(Table1[[#This Row],[Band]],$1:$1048576,3,0)</f>
        <v>Jupiler Stage</v>
      </c>
      <c r="F22" s="9" t="str">
        <f>VLOOKUP(Table1[[#This Row],[Band]],Table13[#Data],9,0)</f>
        <v>WIT</v>
      </c>
      <c r="G22">
        <v>42</v>
      </c>
      <c r="N22" s="6" t="s">
        <v>239</v>
      </c>
      <c r="O22" s="163" t="s">
        <v>565</v>
      </c>
      <c r="P22" s="163" t="s">
        <v>557</v>
      </c>
      <c r="Q22" s="453" t="s">
        <v>559</v>
      </c>
      <c r="R22" s="453" t="s">
        <v>554</v>
      </c>
      <c r="S22" s="453" t="s">
        <v>561</v>
      </c>
      <c r="T22" s="453" t="s">
        <v>560</v>
      </c>
    </row>
    <row r="23" spans="1:28">
      <c r="A23" t="s">
        <v>103</v>
      </c>
      <c r="B23" t="s">
        <v>99</v>
      </c>
      <c r="C23" s="9" t="s">
        <v>17</v>
      </c>
      <c r="D23" s="9">
        <v>2</v>
      </c>
      <c r="E23" s="9" t="str">
        <f>VLOOKUP(Table1[[#This Row],[Band]],$1:$1048576,3,0)</f>
        <v>Marquee</v>
      </c>
      <c r="F23" s="9" t="str">
        <f>VLOOKUP(Table1[[#This Row],[Band]],Table13[#Data],9,0)</f>
        <v>ROOD</v>
      </c>
      <c r="G23">
        <v>33</v>
      </c>
      <c r="N23" s="6" t="s">
        <v>241</v>
      </c>
      <c r="O23" s="453" t="s">
        <v>561</v>
      </c>
      <c r="P23" s="453" t="s">
        <v>560</v>
      </c>
      <c r="Q23" s="453" t="s">
        <v>559</v>
      </c>
      <c r="R23" s="163" t="s">
        <v>556</v>
      </c>
      <c r="S23" s="163" t="s">
        <v>558</v>
      </c>
      <c r="T23" s="163" t="s">
        <v>557</v>
      </c>
    </row>
    <row r="24" spans="1:28">
      <c r="A24" t="s">
        <v>125</v>
      </c>
      <c r="B24" t="s">
        <v>123</v>
      </c>
      <c r="C24" s="9" t="s">
        <v>188</v>
      </c>
      <c r="D24" s="9">
        <v>1</v>
      </c>
      <c r="E24" s="9" t="str">
        <f>VLOOKUP(Table1[[#This Row],[Band]],$1:$1048576,3,0)</f>
        <v>Mainstage 2</v>
      </c>
      <c r="F24" s="9" t="str">
        <f>VLOOKUP(Table1[[#This Row],[Band]],Table13[#Data],9,0)</f>
        <v>GEEL</v>
      </c>
      <c r="G24">
        <v>23</v>
      </c>
      <c r="H24">
        <v>24</v>
      </c>
      <c r="N24" s="6" t="s">
        <v>244</v>
      </c>
      <c r="O24" s="163" t="s">
        <v>562</v>
      </c>
      <c r="P24" s="163" t="s">
        <v>556</v>
      </c>
      <c r="Q24" s="163" t="s">
        <v>558</v>
      </c>
    </row>
    <row r="25" spans="1:28">
      <c r="A25" t="s">
        <v>476</v>
      </c>
      <c r="B25" t="s">
        <v>99</v>
      </c>
      <c r="C25" s="163" t="s">
        <v>17</v>
      </c>
      <c r="D25" s="9">
        <v>3</v>
      </c>
      <c r="E25" s="9" t="str">
        <f>VLOOKUP(Table1[[#This Row],[Band]],$1:$1048576,3,0)</f>
        <v>Marquee</v>
      </c>
      <c r="F25" s="9" t="str">
        <f>VLOOKUP(Table1[[#This Row],[Band]],Table13[#Data],9,0)</f>
        <v>WIT</v>
      </c>
      <c r="G25">
        <v>30</v>
      </c>
      <c r="N25" s="6" t="s">
        <v>243</v>
      </c>
      <c r="O25" s="453" t="s">
        <v>561</v>
      </c>
      <c r="P25" s="453" t="s">
        <v>560</v>
      </c>
      <c r="Q25" s="453" t="s">
        <v>559</v>
      </c>
      <c r="R25" s="163" t="s">
        <v>556</v>
      </c>
      <c r="S25" s="163" t="s">
        <v>558</v>
      </c>
      <c r="T25" s="163" t="s">
        <v>557</v>
      </c>
    </row>
    <row r="26" spans="1:28">
      <c r="A26" t="s">
        <v>104</v>
      </c>
      <c r="B26" t="s">
        <v>99</v>
      </c>
      <c r="C26" s="9" t="s">
        <v>14</v>
      </c>
      <c r="D26" s="9">
        <v>3</v>
      </c>
      <c r="E26" s="9" t="str">
        <f>VLOOKUP(Table1[[#This Row],[Band]],$1:$1048576,3,0)</f>
        <v>Jupiler Stage</v>
      </c>
      <c r="F26" s="9" t="str">
        <f>VLOOKUP(Table1[[#This Row],[Band]],Table13[#Data],9,0)</f>
        <v>WIT</v>
      </c>
      <c r="G26">
        <v>43</v>
      </c>
      <c r="N26" s="6" t="s">
        <v>238</v>
      </c>
      <c r="O26" s="453" t="s">
        <v>561</v>
      </c>
      <c r="P26" s="453" t="s">
        <v>560</v>
      </c>
      <c r="Q26" s="453" t="s">
        <v>559</v>
      </c>
      <c r="R26" s="163" t="s">
        <v>556</v>
      </c>
      <c r="S26" s="163" t="s">
        <v>558</v>
      </c>
      <c r="T26" s="163" t="s">
        <v>557</v>
      </c>
    </row>
    <row r="27" spans="1:28">
      <c r="A27" t="s">
        <v>126</v>
      </c>
      <c r="B27" t="s">
        <v>123</v>
      </c>
      <c r="C27" s="9" t="s">
        <v>188</v>
      </c>
      <c r="D27" s="9">
        <v>1</v>
      </c>
      <c r="E27" s="9" t="str">
        <f>VLOOKUP(Table1[[#This Row],[Band]],$1:$1048576,3,0)</f>
        <v>Mainstage 2</v>
      </c>
      <c r="F27" s="9" t="str">
        <f>VLOOKUP(Table1[[#This Row],[Band]],Table13[#Data],9,0)</f>
        <v>GEEL</v>
      </c>
      <c r="G27">
        <v>21</v>
      </c>
      <c r="H27">
        <v>22</v>
      </c>
      <c r="N27" s="6" t="s">
        <v>244</v>
      </c>
      <c r="O27" s="163" t="s">
        <v>562</v>
      </c>
      <c r="P27" s="163" t="s">
        <v>556</v>
      </c>
      <c r="Q27" s="163" t="s">
        <v>558</v>
      </c>
    </row>
    <row r="28" spans="1:28">
      <c r="A28" t="s">
        <v>74</v>
      </c>
      <c r="B28" t="s">
        <v>73</v>
      </c>
      <c r="C28" s="9" t="s">
        <v>14</v>
      </c>
      <c r="D28" s="9">
        <v>1</v>
      </c>
      <c r="E28" s="9" t="str">
        <f>VLOOKUP(Table1[[#This Row],[Band]],$1:$1048576,3,0)</f>
        <v>Jupiler Stage</v>
      </c>
      <c r="F28" s="9" t="str">
        <f>VLOOKUP(Table1[[#This Row],[Band]],Table13[#Data],9,0)</f>
        <v>WIT</v>
      </c>
      <c r="G28">
        <v>26</v>
      </c>
      <c r="N28" s="6" t="s">
        <v>244</v>
      </c>
      <c r="O28" t="s">
        <v>557</v>
      </c>
      <c r="P28" t="s">
        <v>559</v>
      </c>
      <c r="Q28" t="s">
        <v>556</v>
      </c>
      <c r="R28" t="s">
        <v>558</v>
      </c>
      <c r="S28" t="s">
        <v>554</v>
      </c>
    </row>
    <row r="29" spans="1:28">
      <c r="A29" t="s">
        <v>195</v>
      </c>
      <c r="B29" t="s">
        <v>73</v>
      </c>
      <c r="C29" s="162" t="s">
        <v>14</v>
      </c>
      <c r="D29" s="162">
        <v>1</v>
      </c>
      <c r="E29" s="9" t="str">
        <f>VLOOKUP(Table1[[#This Row],[Band]],$1:$1048576,3,0)</f>
        <v>Jupiler Stage</v>
      </c>
      <c r="F29" s="9" t="str">
        <f>VLOOKUP(Table1[[#This Row],[Band]],Table13[#Data],9,0)</f>
        <v>WIT</v>
      </c>
      <c r="G29">
        <v>27</v>
      </c>
      <c r="N29" s="6" t="s">
        <v>244</v>
      </c>
      <c r="O29" t="s">
        <v>557</v>
      </c>
      <c r="P29" t="s">
        <v>559</v>
      </c>
      <c r="Q29" t="s">
        <v>556</v>
      </c>
      <c r="R29" t="s">
        <v>558</v>
      </c>
      <c r="S29" t="s">
        <v>554</v>
      </c>
    </row>
    <row r="30" spans="1:28">
      <c r="A30" t="s">
        <v>164</v>
      </c>
      <c r="B30" t="s">
        <v>81</v>
      </c>
      <c r="C30" s="9" t="s">
        <v>17</v>
      </c>
      <c r="D30" s="9">
        <v>3</v>
      </c>
      <c r="E30" s="9" t="str">
        <f>VLOOKUP(Table1[[#This Row],[Band]],$1:$1048576,3,0)</f>
        <v>Marquee</v>
      </c>
      <c r="F30" s="9" t="str">
        <f>VLOOKUP(Table1[[#This Row],[Band]],Table13[#Data],9,0)</f>
        <v>WIT</v>
      </c>
      <c r="G30">
        <v>48</v>
      </c>
    </row>
    <row r="31" spans="1:28">
      <c r="A31" t="s">
        <v>127</v>
      </c>
      <c r="B31" t="s">
        <v>123</v>
      </c>
      <c r="C31" s="9" t="s">
        <v>17</v>
      </c>
      <c r="D31" s="9">
        <v>3</v>
      </c>
      <c r="E31" s="9" t="str">
        <f>VLOOKUP(Table1[[#This Row],[Band]],$1:$1048576,3,0)</f>
        <v>Marquee</v>
      </c>
      <c r="F31" s="9" t="e">
        <f>VLOOKUP(Table1[[#This Row],[Band]],Table13[#Data],9,0)</f>
        <v>#N/A</v>
      </c>
      <c r="G31">
        <v>39</v>
      </c>
      <c r="N31" s="6" t="s">
        <v>239</v>
      </c>
    </row>
    <row r="32" spans="1:28">
      <c r="A32" t="s">
        <v>165</v>
      </c>
      <c r="B32" t="s">
        <v>123</v>
      </c>
      <c r="C32" s="9" t="s">
        <v>17</v>
      </c>
      <c r="D32" s="9">
        <v>2</v>
      </c>
      <c r="E32" s="9" t="str">
        <f>VLOOKUP(Table1[[#This Row],[Band]],$1:$1048576,3,0)</f>
        <v>Marquee</v>
      </c>
      <c r="F32" s="9" t="str">
        <f>VLOOKUP(Table1[[#This Row],[Band]],Table13[#Data],9,0)</f>
        <v>ROOD</v>
      </c>
      <c r="G32">
        <v>33</v>
      </c>
      <c r="N32" s="6" t="s">
        <v>245</v>
      </c>
      <c r="O32" s="163" t="s">
        <v>565</v>
      </c>
      <c r="P32" s="163" t="s">
        <v>557</v>
      </c>
      <c r="Q32" s="453" t="s">
        <v>559</v>
      </c>
      <c r="R32" s="453" t="s">
        <v>554</v>
      </c>
      <c r="S32" s="453" t="s">
        <v>561</v>
      </c>
      <c r="T32" s="453" t="s">
        <v>560</v>
      </c>
    </row>
    <row r="33" spans="1:28">
      <c r="A33" t="s">
        <v>234</v>
      </c>
      <c r="B33" t="s">
        <v>99</v>
      </c>
      <c r="C33" s="9" t="s">
        <v>14</v>
      </c>
      <c r="D33" s="9">
        <v>3</v>
      </c>
      <c r="E33" s="9" t="str">
        <f>VLOOKUP(Table1[[#This Row],[Band]],$1:$1048576,3,0)</f>
        <v>Jupiler Stage</v>
      </c>
      <c r="F33" s="9" t="str">
        <f>VLOOKUP(Table1[[#This Row],[Band]],Table13[#Data],9,0)</f>
        <v>WIT</v>
      </c>
      <c r="G33">
        <v>48</v>
      </c>
      <c r="N33" s="6" t="s">
        <v>236</v>
      </c>
      <c r="O33" s="453" t="s">
        <v>561</v>
      </c>
      <c r="P33" s="453" t="s">
        <v>560</v>
      </c>
      <c r="Q33" s="453" t="s">
        <v>559</v>
      </c>
      <c r="R33" s="163" t="s">
        <v>556</v>
      </c>
      <c r="S33" s="163" t="s">
        <v>558</v>
      </c>
      <c r="T33" s="163" t="s">
        <v>557</v>
      </c>
    </row>
    <row r="34" spans="1:28">
      <c r="A34" t="s">
        <v>166</v>
      </c>
      <c r="B34" t="s">
        <v>81</v>
      </c>
      <c r="C34" s="9" t="s">
        <v>14</v>
      </c>
      <c r="D34" s="9">
        <v>3</v>
      </c>
      <c r="E34" s="9" t="str">
        <f>VLOOKUP(Table1[[#This Row],[Band]],$1:$1048576,3,0)</f>
        <v>Jupiler Stage</v>
      </c>
      <c r="F34" s="9" t="str">
        <f>VLOOKUP(Table1[[#This Row],[Band]],Table13[#Data],9,0)</f>
        <v>WIT</v>
      </c>
      <c r="G34">
        <v>47</v>
      </c>
    </row>
    <row r="35" spans="1:28">
      <c r="A35" t="s">
        <v>167</v>
      </c>
      <c r="B35" t="s">
        <v>123</v>
      </c>
      <c r="C35" s="9" t="s">
        <v>17</v>
      </c>
      <c r="D35" s="9">
        <v>2</v>
      </c>
      <c r="E35" s="9" t="str">
        <f>VLOOKUP(Table1[[#This Row],[Band]],$1:$1048576,3,0)</f>
        <v>Marquee</v>
      </c>
      <c r="F35" s="9" t="e">
        <f>VLOOKUP(Table1[[#This Row],[Band]],Table13[#Data],9,0)</f>
        <v>#N/A</v>
      </c>
      <c r="G35" t="s">
        <v>567</v>
      </c>
      <c r="H35">
        <v>32</v>
      </c>
      <c r="N35" s="6" t="s">
        <v>246</v>
      </c>
    </row>
    <row r="36" spans="1:28">
      <c r="A36" t="s">
        <v>168</v>
      </c>
      <c r="B36" t="s">
        <v>81</v>
      </c>
      <c r="C36" s="9" t="s">
        <v>188</v>
      </c>
      <c r="D36" s="9">
        <v>3</v>
      </c>
      <c r="E36" s="9" t="str">
        <f>VLOOKUP(Table1[[#This Row],[Band]],$1:$1048576,3,0)</f>
        <v>Mainstage 2</v>
      </c>
      <c r="F36" s="9" t="str">
        <f>VLOOKUP(Table1[[#This Row],[Band]],Table13[#Data],9,0)</f>
        <v>WIT</v>
      </c>
      <c r="G36">
        <v>31</v>
      </c>
      <c r="N36" s="6" t="s">
        <v>247</v>
      </c>
      <c r="O36" s="163" t="s">
        <v>556</v>
      </c>
      <c r="P36" s="163" t="s">
        <v>557</v>
      </c>
      <c r="Q36" s="163" t="s">
        <v>558</v>
      </c>
      <c r="R36" s="453" t="s">
        <v>559</v>
      </c>
      <c r="S36" s="453" t="s">
        <v>560</v>
      </c>
      <c r="T36" s="453" t="s">
        <v>554</v>
      </c>
    </row>
    <row r="37" spans="1:28">
      <c r="A37" t="s">
        <v>169</v>
      </c>
      <c r="B37" t="s">
        <v>73</v>
      </c>
      <c r="C37" s="9" t="s">
        <v>13</v>
      </c>
      <c r="D37" s="9">
        <v>1</v>
      </c>
      <c r="E37" s="9" t="str">
        <f>VLOOKUP(Table1[[#This Row],[Band]],$1:$1048576,3,0)</f>
        <v>Metal Dome</v>
      </c>
      <c r="F37" s="9" t="str">
        <f>VLOOKUP(Table1[[#This Row],[Band]],Table13[#Data],9,0)</f>
        <v>WIT</v>
      </c>
      <c r="G37">
        <v>23</v>
      </c>
      <c r="N37" s="6" t="s">
        <v>244</v>
      </c>
      <c r="O37" t="s">
        <v>557</v>
      </c>
      <c r="P37" t="s">
        <v>559</v>
      </c>
      <c r="Q37" t="s">
        <v>556</v>
      </c>
      <c r="R37" t="s">
        <v>558</v>
      </c>
      <c r="S37" t="s">
        <v>554</v>
      </c>
    </row>
    <row r="38" spans="1:28">
      <c r="A38" t="s">
        <v>355</v>
      </c>
      <c r="B38" t="s">
        <v>73</v>
      </c>
      <c r="C38" s="9" t="s">
        <v>187</v>
      </c>
      <c r="D38" s="9">
        <v>1</v>
      </c>
      <c r="E38" s="9" t="str">
        <f>VLOOKUP(Table1[[#This Row],[Band]],$1:$1048576,3,0)</f>
        <v>///////</v>
      </c>
      <c r="F38" s="9" t="str">
        <f>VLOOKUP(Table1[[#This Row],[Band]],Table13[#Data],9,0)</f>
        <v>GEEL</v>
      </c>
      <c r="G38">
        <v>19</v>
      </c>
      <c r="H38">
        <v>20</v>
      </c>
      <c r="N38" s="6" t="s">
        <v>244</v>
      </c>
      <c r="O38" s="163" t="s">
        <v>562</v>
      </c>
      <c r="P38" s="453" t="s">
        <v>565</v>
      </c>
      <c r="Q38" s="453" t="s">
        <v>566</v>
      </c>
    </row>
    <row r="39" spans="1:28">
      <c r="A39" t="s">
        <v>170</v>
      </c>
      <c r="B39" t="s">
        <v>123</v>
      </c>
      <c r="C39" s="9" t="s">
        <v>13</v>
      </c>
      <c r="D39" s="9">
        <v>3</v>
      </c>
      <c r="E39" s="9" t="str">
        <f>VLOOKUP(Table1[[#This Row],[Band]],$1:$1048576,3,0)</f>
        <v>Metal Dome</v>
      </c>
      <c r="F39" s="9" t="str">
        <f>VLOOKUP(Table1[[#This Row],[Band]],Table13[#Data],9,0)</f>
        <v>WIT</v>
      </c>
      <c r="G39">
        <v>43</v>
      </c>
      <c r="N39" s="6" t="s">
        <v>247</v>
      </c>
      <c r="O39" s="163" t="s">
        <v>565</v>
      </c>
      <c r="P39" s="163" t="s">
        <v>557</v>
      </c>
      <c r="Q39" s="453" t="s">
        <v>559</v>
      </c>
      <c r="R39" s="453" t="s">
        <v>554</v>
      </c>
      <c r="S39" s="453" t="s">
        <v>561</v>
      </c>
      <c r="T39" s="453" t="s">
        <v>560</v>
      </c>
    </row>
    <row r="40" spans="1:28">
      <c r="A40" t="s">
        <v>171</v>
      </c>
      <c r="B40" t="s">
        <v>123</v>
      </c>
      <c r="C40" s="9" t="s">
        <v>77</v>
      </c>
      <c r="D40" s="9">
        <v>2</v>
      </c>
      <c r="E40" s="9" t="str">
        <f>VLOOKUP(Table1[[#This Row],[Band]],$1:$1048576,3,0)</f>
        <v>Mainstage 1</v>
      </c>
      <c r="F40" s="9" t="str">
        <f>VLOOKUP(Table1[[#This Row],[Band]],Table13[#Data],9,0)</f>
        <v>ROOD</v>
      </c>
      <c r="G40">
        <v>36</v>
      </c>
      <c r="N40" s="6" t="s">
        <v>239</v>
      </c>
      <c r="O40" s="163" t="s">
        <v>565</v>
      </c>
      <c r="P40" s="163" t="s">
        <v>557</v>
      </c>
      <c r="Q40" s="453" t="s">
        <v>559</v>
      </c>
      <c r="R40" s="453" t="s">
        <v>554</v>
      </c>
      <c r="S40" s="453" t="s">
        <v>561</v>
      </c>
      <c r="T40" s="453" t="s">
        <v>560</v>
      </c>
    </row>
    <row r="41" spans="1:28">
      <c r="A41" t="s">
        <v>128</v>
      </c>
      <c r="B41" t="s">
        <v>123</v>
      </c>
      <c r="C41" s="9" t="s">
        <v>14</v>
      </c>
      <c r="D41" s="9">
        <v>3</v>
      </c>
      <c r="E41" s="9" t="str">
        <f>VLOOKUP(Table1[[#This Row],[Band]],$1:$1048576,3,0)</f>
        <v>Jupiler Stage</v>
      </c>
      <c r="F41" s="9" t="str">
        <f>VLOOKUP(Table1[[#This Row],[Band]],Table13[#Data],9,0)</f>
        <v>WIT</v>
      </c>
      <c r="G41">
        <v>43</v>
      </c>
      <c r="N41" s="6" t="s">
        <v>248</v>
      </c>
      <c r="O41" s="163" t="s">
        <v>565</v>
      </c>
      <c r="P41" s="163" t="s">
        <v>557</v>
      </c>
      <c r="Q41" s="453" t="s">
        <v>559</v>
      </c>
      <c r="R41" s="453" t="s">
        <v>554</v>
      </c>
      <c r="S41" s="453" t="s">
        <v>561</v>
      </c>
      <c r="T41" s="453" t="s">
        <v>560</v>
      </c>
    </row>
    <row r="42" spans="1:28">
      <c r="A42" t="s">
        <v>129</v>
      </c>
      <c r="B42" t="s">
        <v>123</v>
      </c>
      <c r="C42" s="9" t="s">
        <v>14</v>
      </c>
      <c r="D42" s="9">
        <v>3</v>
      </c>
      <c r="E42" s="9" t="str">
        <f>VLOOKUP(Table1[[#This Row],[Band]],$1:$1048576,3,0)</f>
        <v>Jupiler Stage</v>
      </c>
      <c r="F42" s="9" t="str">
        <f>VLOOKUP(Table1[[#This Row],[Band]],Table13[#Data],9,0)</f>
        <v>WIT</v>
      </c>
      <c r="G42">
        <v>41</v>
      </c>
      <c r="N42" s="6" t="s">
        <v>240</v>
      </c>
      <c r="O42" s="163" t="s">
        <v>565</v>
      </c>
      <c r="P42" s="163" t="s">
        <v>557</v>
      </c>
      <c r="Q42" s="453" t="s">
        <v>559</v>
      </c>
      <c r="R42" s="453" t="s">
        <v>554</v>
      </c>
      <c r="S42" s="453" t="s">
        <v>561</v>
      </c>
      <c r="T42" s="453" t="s">
        <v>560</v>
      </c>
    </row>
    <row r="43" spans="1:28">
      <c r="A43" s="157" t="s">
        <v>210</v>
      </c>
      <c r="B43" t="s">
        <v>123</v>
      </c>
      <c r="C43" s="162" t="s">
        <v>13</v>
      </c>
      <c r="D43" s="162">
        <v>3</v>
      </c>
      <c r="E43" s="9" t="str">
        <f>VLOOKUP(Table1[[#This Row],[Band]],$1:$1048576,3,0)</f>
        <v>Metal Dome</v>
      </c>
      <c r="F43" s="9" t="str">
        <f>VLOOKUP(Table1[[#This Row],[Band]],Table13[#Data],9,0)</f>
        <v>WIT</v>
      </c>
      <c r="G43">
        <v>47</v>
      </c>
      <c r="N43" s="6" t="s">
        <v>235</v>
      </c>
      <c r="O43" s="163" t="s">
        <v>565</v>
      </c>
      <c r="P43" s="163" t="s">
        <v>557</v>
      </c>
      <c r="Q43" s="453" t="s">
        <v>559</v>
      </c>
      <c r="R43" s="453" t="s">
        <v>554</v>
      </c>
      <c r="S43" s="453" t="s">
        <v>561</v>
      </c>
      <c r="T43" s="453" t="s">
        <v>560</v>
      </c>
    </row>
    <row r="44" spans="1:28">
      <c r="A44" s="157" t="s">
        <v>212</v>
      </c>
      <c r="B44" t="s">
        <v>123</v>
      </c>
      <c r="C44" s="162" t="s">
        <v>198</v>
      </c>
      <c r="D44" s="162"/>
      <c r="E44" s="9" t="str">
        <f>VLOOKUP(Table1[[#This Row],[Band]],$1:$1048576,3,0)</f>
        <v>Classic Rock</v>
      </c>
      <c r="F44" s="9" t="e">
        <f>VLOOKUP(Table1[[#This Row],[Band]],Table13[#Data],9,0)</f>
        <v>#N/A</v>
      </c>
      <c r="G44" s="156"/>
      <c r="H44" s="156"/>
      <c r="I44" s="156"/>
      <c r="J44" s="156"/>
      <c r="K44" s="156"/>
      <c r="L44" s="156"/>
      <c r="M44" s="156"/>
      <c r="N44" s="165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</row>
    <row r="45" spans="1:28">
      <c r="A45" t="s">
        <v>105</v>
      </c>
      <c r="B45" t="s">
        <v>99</v>
      </c>
      <c r="C45" s="9" t="s">
        <v>17</v>
      </c>
      <c r="D45" s="9">
        <v>2</v>
      </c>
      <c r="E45" s="9" t="str">
        <f>VLOOKUP(Table1[[#This Row],[Band]],$1:$1048576,3,0)</f>
        <v>Marquee</v>
      </c>
      <c r="F45" s="9" t="str">
        <f>VLOOKUP(Table1[[#This Row],[Band]],Table13[#Data],9,0)</f>
        <v>ROOD</v>
      </c>
      <c r="G45">
        <v>36</v>
      </c>
      <c r="N45" s="6" t="s">
        <v>239</v>
      </c>
      <c r="O45" s="453" t="s">
        <v>561</v>
      </c>
      <c r="P45" s="453" t="s">
        <v>560</v>
      </c>
      <c r="Q45" s="453" t="s">
        <v>559</v>
      </c>
      <c r="R45" s="163" t="s">
        <v>556</v>
      </c>
      <c r="S45" s="163" t="s">
        <v>558</v>
      </c>
      <c r="T45" s="163" t="s">
        <v>557</v>
      </c>
    </row>
    <row r="46" spans="1:28">
      <c r="A46" s="157" t="s">
        <v>192</v>
      </c>
      <c r="B46" t="s">
        <v>73</v>
      </c>
      <c r="C46" s="162" t="s">
        <v>13</v>
      </c>
      <c r="D46" s="162">
        <v>1</v>
      </c>
      <c r="E46" s="9" t="str">
        <f>VLOOKUP(Table1[[#This Row],[Band]],$1:$1048576,3,0)</f>
        <v>Metal Dome</v>
      </c>
      <c r="F46" s="9" t="str">
        <f>VLOOKUP(Table1[[#This Row],[Band]],Table13[#Data],9,0)</f>
        <v>WIT</v>
      </c>
      <c r="G46">
        <v>24</v>
      </c>
      <c r="N46" s="6" t="s">
        <v>244</v>
      </c>
      <c r="O46" t="s">
        <v>557</v>
      </c>
      <c r="P46" t="s">
        <v>559</v>
      </c>
      <c r="Q46" t="s">
        <v>556</v>
      </c>
      <c r="R46" t="s">
        <v>558</v>
      </c>
      <c r="S46" t="s">
        <v>554</v>
      </c>
    </row>
    <row r="47" spans="1:28">
      <c r="A47" t="s">
        <v>75</v>
      </c>
      <c r="B47" t="s">
        <v>73</v>
      </c>
      <c r="C47" s="9" t="s">
        <v>14</v>
      </c>
      <c r="D47" s="9">
        <v>1</v>
      </c>
      <c r="E47" s="9" t="str">
        <f>VLOOKUP(Table1[[#This Row],[Band]],$1:$1048576,3,0)</f>
        <v>Jupiler Stage</v>
      </c>
      <c r="F47" s="9" t="str">
        <f>VLOOKUP(Table1[[#This Row],[Band]],Table13[#Data],9,0)</f>
        <v>WIT</v>
      </c>
      <c r="G47">
        <v>28</v>
      </c>
      <c r="N47" s="6" t="s">
        <v>244</v>
      </c>
      <c r="O47" t="s">
        <v>557</v>
      </c>
      <c r="P47" t="s">
        <v>559</v>
      </c>
      <c r="Q47" t="s">
        <v>556</v>
      </c>
      <c r="R47" t="s">
        <v>558</v>
      </c>
      <c r="S47" t="s">
        <v>554</v>
      </c>
    </row>
    <row r="48" spans="1:28">
      <c r="A48" t="s">
        <v>441</v>
      </c>
      <c r="B48" t="s">
        <v>81</v>
      </c>
      <c r="C48" s="9" t="s">
        <v>17</v>
      </c>
      <c r="D48" s="9">
        <v>3</v>
      </c>
      <c r="E48" s="9" t="str">
        <f>VLOOKUP(Table1[[#This Row],[Band]],$1:$1048576,3,0)</f>
        <v>Marquee</v>
      </c>
      <c r="F48" s="9" t="str">
        <f>VLOOKUP(Table1[[#This Row],[Band]],Table13[#Data],9,0)</f>
        <v>WIT</v>
      </c>
      <c r="G48">
        <v>43</v>
      </c>
      <c r="N48" s="6" t="s">
        <v>238</v>
      </c>
      <c r="O48" s="163" t="s">
        <v>556</v>
      </c>
      <c r="P48" s="163" t="s">
        <v>557</v>
      </c>
      <c r="Q48" s="163" t="s">
        <v>558</v>
      </c>
      <c r="R48" s="453" t="s">
        <v>559</v>
      </c>
      <c r="S48" s="453" t="s">
        <v>560</v>
      </c>
      <c r="T48" s="453" t="s">
        <v>554</v>
      </c>
    </row>
    <row r="49" spans="1:28">
      <c r="A49" t="s">
        <v>172</v>
      </c>
      <c r="B49" t="s">
        <v>73</v>
      </c>
      <c r="C49" s="9" t="s">
        <v>188</v>
      </c>
      <c r="D49" s="9">
        <v>1</v>
      </c>
      <c r="E49" s="9" t="str">
        <f>VLOOKUP(Table1[[#This Row],[Band]],$1:$1048576,3,0)</f>
        <v>Mainstage 2</v>
      </c>
      <c r="F49" s="9" t="str">
        <f>VLOOKUP(Table1[[#This Row],[Band]],Table13[#Data],9,0)</f>
        <v>GEEL</v>
      </c>
      <c r="G49">
        <v>13</v>
      </c>
      <c r="H49">
        <v>14</v>
      </c>
      <c r="M49" t="s">
        <v>230</v>
      </c>
      <c r="N49" s="6" t="s">
        <v>258</v>
      </c>
      <c r="O49" t="s">
        <v>568</v>
      </c>
      <c r="P49" t="s">
        <v>555</v>
      </c>
    </row>
    <row r="50" spans="1:28">
      <c r="A50" t="s">
        <v>76</v>
      </c>
      <c r="B50" t="s">
        <v>73</v>
      </c>
      <c r="C50" s="9" t="s">
        <v>77</v>
      </c>
      <c r="D50" s="9">
        <v>1</v>
      </c>
      <c r="E50" s="9" t="str">
        <f>VLOOKUP(Table1[[#This Row],[Band]],$1:$1048576,3,0)</f>
        <v>Mainstage 1</v>
      </c>
      <c r="F50" s="9" t="str">
        <f>VLOOKUP(Table1[[#This Row],[Band]],Table13[#Data],9,0)</f>
        <v>GEEL</v>
      </c>
      <c r="G50" t="s">
        <v>46</v>
      </c>
      <c r="H50" t="s">
        <v>224</v>
      </c>
      <c r="M50" t="s">
        <v>228</v>
      </c>
      <c r="N50" s="6" t="s">
        <v>569</v>
      </c>
      <c r="O50" t="s">
        <v>563</v>
      </c>
      <c r="P50" t="s">
        <v>552</v>
      </c>
    </row>
    <row r="51" spans="1:28">
      <c r="A51" s="157" t="s">
        <v>196</v>
      </c>
      <c r="B51" t="s">
        <v>73</v>
      </c>
      <c r="C51" s="162" t="s">
        <v>198</v>
      </c>
      <c r="D51" s="162">
        <v>1</v>
      </c>
      <c r="E51" s="9" t="str">
        <f>VLOOKUP(Table1[[#This Row],[Band]],$1:$1048576,3,0)</f>
        <v>Classic Rock</v>
      </c>
      <c r="F51" s="9" t="e">
        <f>VLOOKUP(Table1[[#This Row],[Band]],Table13[#Data],9,0)</f>
        <v>#N/A</v>
      </c>
    </row>
    <row r="52" spans="1:28">
      <c r="A52" s="157" t="s">
        <v>194</v>
      </c>
      <c r="B52" t="s">
        <v>73</v>
      </c>
      <c r="C52" s="162" t="s">
        <v>13</v>
      </c>
      <c r="D52" s="162">
        <v>1</v>
      </c>
      <c r="E52" s="9" t="str">
        <f>VLOOKUP(Table1[[#This Row],[Band]],$1:$1048576,3,0)</f>
        <v>Metal Dome</v>
      </c>
      <c r="F52" s="9" t="str">
        <f>VLOOKUP(Table1[[#This Row],[Band]],Table13[#Data],9,0)</f>
        <v>WIT</v>
      </c>
      <c r="G52" s="156">
        <v>22</v>
      </c>
      <c r="H52" s="156"/>
      <c r="I52" s="156"/>
      <c r="J52" s="156"/>
      <c r="K52" s="156"/>
      <c r="L52" s="156"/>
      <c r="M52" s="156"/>
      <c r="N52" s="165" t="s">
        <v>257</v>
      </c>
      <c r="O52" t="s">
        <v>557</v>
      </c>
      <c r="P52" t="s">
        <v>559</v>
      </c>
      <c r="Q52" t="s">
        <v>556</v>
      </c>
      <c r="R52" t="s">
        <v>558</v>
      </c>
      <c r="S52" t="s">
        <v>554</v>
      </c>
      <c r="T52" s="156"/>
      <c r="U52" s="156"/>
      <c r="V52" s="156"/>
      <c r="W52" s="156"/>
      <c r="X52" s="156"/>
      <c r="Y52" s="156"/>
      <c r="Z52" s="156"/>
      <c r="AA52" s="156"/>
      <c r="AB52" s="156"/>
    </row>
    <row r="53" spans="1:28">
      <c r="A53" t="s">
        <v>173</v>
      </c>
      <c r="B53" t="s">
        <v>81</v>
      </c>
      <c r="C53" s="9" t="s">
        <v>188</v>
      </c>
      <c r="D53" s="9">
        <v>1</v>
      </c>
      <c r="E53" s="9" t="str">
        <f>VLOOKUP(Table1[[#This Row],[Band]],$1:$1048576,3,0)</f>
        <v>Mainstage 2</v>
      </c>
      <c r="F53" s="9" t="str">
        <f>VLOOKUP(Table1[[#This Row],[Band]],Table13[#Data],9,0)</f>
        <v>GEEL</v>
      </c>
      <c r="G53">
        <v>19</v>
      </c>
      <c r="H53">
        <v>20</v>
      </c>
      <c r="N53" s="6" t="s">
        <v>244</v>
      </c>
      <c r="O53" s="163" t="s">
        <v>565</v>
      </c>
      <c r="P53" s="453" t="s">
        <v>566</v>
      </c>
    </row>
    <row r="54" spans="1:28">
      <c r="A54" t="s">
        <v>130</v>
      </c>
      <c r="B54" t="s">
        <v>123</v>
      </c>
      <c r="C54" s="9" t="s">
        <v>77</v>
      </c>
      <c r="D54" s="9">
        <v>1</v>
      </c>
      <c r="E54" s="9" t="str">
        <f>VLOOKUP(Table1[[#This Row],[Band]],$1:$1048576,3,0)</f>
        <v>Mainstage 1</v>
      </c>
      <c r="F54" s="9" t="str">
        <f>VLOOKUP(Table1[[#This Row],[Band]],Table13[#Data],9,0)</f>
        <v>GEEL</v>
      </c>
      <c r="G54">
        <v>13</v>
      </c>
      <c r="H54">
        <v>14</v>
      </c>
      <c r="I54">
        <v>15</v>
      </c>
      <c r="J54">
        <v>16</v>
      </c>
      <c r="M54" t="s">
        <v>230</v>
      </c>
      <c r="N54" s="6" t="s">
        <v>244</v>
      </c>
      <c r="O54" s="453" t="s">
        <v>566</v>
      </c>
      <c r="P54" s="453" t="s">
        <v>555</v>
      </c>
    </row>
    <row r="55" spans="1:28">
      <c r="A55" t="s">
        <v>350</v>
      </c>
      <c r="B55" t="s">
        <v>73</v>
      </c>
      <c r="C55" s="163" t="s">
        <v>188</v>
      </c>
      <c r="D55" s="9">
        <v>1</v>
      </c>
      <c r="E55" s="9" t="str">
        <f>VLOOKUP(Table1[[#This Row],[Band]],$1:$1048576,3,0)</f>
        <v>Mainstage 2</v>
      </c>
      <c r="F55" s="9" t="str">
        <f>VLOOKUP(Table1[[#This Row],[Band]],Table13[#Data],9,0)</f>
        <v>GEEL</v>
      </c>
      <c r="G55">
        <v>17</v>
      </c>
      <c r="H55">
        <v>18</v>
      </c>
      <c r="N55" s="6" t="s">
        <v>244</v>
      </c>
      <c r="O55" s="163" t="s">
        <v>562</v>
      </c>
      <c r="P55" s="453" t="s">
        <v>565</v>
      </c>
      <c r="Q55" s="453" t="s">
        <v>566</v>
      </c>
    </row>
    <row r="56" spans="1:28">
      <c r="A56" t="s">
        <v>86</v>
      </c>
      <c r="B56" t="s">
        <v>81</v>
      </c>
      <c r="C56" s="9" t="s">
        <v>13</v>
      </c>
      <c r="D56" s="9">
        <v>2</v>
      </c>
      <c r="E56" s="9" t="str">
        <f>VLOOKUP(Table1[[#This Row],[Band]],$1:$1048576,3,0)</f>
        <v>Metal Dome</v>
      </c>
      <c r="F56" s="9" t="str">
        <f>VLOOKUP(Table1[[#This Row],[Band]],Table13[#Data],9,0)</f>
        <v>WIT</v>
      </c>
      <c r="G56">
        <v>32</v>
      </c>
      <c r="N56" s="6" t="s">
        <v>241</v>
      </c>
      <c r="O56" s="163" t="s">
        <v>556</v>
      </c>
      <c r="P56" s="163" t="s">
        <v>557</v>
      </c>
      <c r="Q56" s="163" t="s">
        <v>558</v>
      </c>
      <c r="R56" s="453" t="s">
        <v>559</v>
      </c>
      <c r="S56" s="453" t="s">
        <v>560</v>
      </c>
      <c r="T56" s="453" t="s">
        <v>554</v>
      </c>
    </row>
    <row r="57" spans="1:28">
      <c r="A57" t="s">
        <v>87</v>
      </c>
      <c r="B57" t="s">
        <v>81</v>
      </c>
      <c r="C57" s="9" t="s">
        <v>77</v>
      </c>
      <c r="D57" s="9">
        <v>1</v>
      </c>
      <c r="E57" s="9" t="str">
        <f>VLOOKUP(Table1[[#This Row],[Band]],$1:$1048576,3,0)</f>
        <v>Mainstage 1</v>
      </c>
      <c r="F57" s="9" t="str">
        <f>VLOOKUP(Table1[[#This Row],[Band]],Table13[#Data],9,0)</f>
        <v>GEEL</v>
      </c>
      <c r="G57">
        <v>1</v>
      </c>
      <c r="H57" t="s">
        <v>185</v>
      </c>
      <c r="I57">
        <v>6</v>
      </c>
      <c r="M57" t="s">
        <v>228</v>
      </c>
      <c r="N57" s="6" t="s">
        <v>258</v>
      </c>
      <c r="O57" s="163" t="s">
        <v>553</v>
      </c>
      <c r="P57" s="163" t="s">
        <v>562</v>
      </c>
    </row>
    <row r="58" spans="1:28">
      <c r="A58" t="s">
        <v>174</v>
      </c>
      <c r="B58" t="s">
        <v>73</v>
      </c>
      <c r="C58" s="9" t="s">
        <v>77</v>
      </c>
      <c r="D58" s="9">
        <v>1</v>
      </c>
      <c r="E58" s="9" t="str">
        <f>VLOOKUP(Table1[[#This Row],[Band]],$1:$1048576,3,0)</f>
        <v>Mainstage 1</v>
      </c>
      <c r="F58" s="9" t="str">
        <f>VLOOKUP(Table1[[#This Row],[Band]],Table13[#Data],9,0)</f>
        <v>GEEL</v>
      </c>
      <c r="G58">
        <v>15</v>
      </c>
      <c r="H58">
        <v>16</v>
      </c>
      <c r="M58" t="s">
        <v>229</v>
      </c>
      <c r="N58" s="6" t="s">
        <v>258</v>
      </c>
      <c r="O58" t="s">
        <v>568</v>
      </c>
      <c r="P58" t="s">
        <v>555</v>
      </c>
    </row>
    <row r="59" spans="1:28">
      <c r="A59" t="s">
        <v>131</v>
      </c>
      <c r="B59" t="s">
        <v>123</v>
      </c>
      <c r="C59" s="9" t="s">
        <v>188</v>
      </c>
      <c r="D59" s="9">
        <v>1</v>
      </c>
      <c r="E59" s="9" t="str">
        <f>VLOOKUP(Table1[[#This Row],[Band]],$1:$1048576,3,0)</f>
        <v>Mainstage 2</v>
      </c>
      <c r="F59" s="9" t="str">
        <f>VLOOKUP(Table1[[#This Row],[Band]],Table13[#Data],9,0)</f>
        <v>GEEL</v>
      </c>
      <c r="G59">
        <v>7</v>
      </c>
      <c r="H59">
        <v>8</v>
      </c>
      <c r="I59">
        <v>9</v>
      </c>
      <c r="M59" t="s">
        <v>227</v>
      </c>
      <c r="N59" s="6" t="s">
        <v>258</v>
      </c>
      <c r="O59" s="453" t="s">
        <v>551</v>
      </c>
      <c r="P59" s="453" t="s">
        <v>552</v>
      </c>
    </row>
    <row r="60" spans="1:28">
      <c r="A60" t="s">
        <v>106</v>
      </c>
      <c r="B60" t="s">
        <v>99</v>
      </c>
      <c r="C60" s="9" t="s">
        <v>13</v>
      </c>
      <c r="D60" s="9">
        <v>2</v>
      </c>
      <c r="E60" s="9" t="str">
        <f>VLOOKUP(Table1[[#This Row],[Band]],$1:$1048576,3,0)</f>
        <v>Metal Dome</v>
      </c>
      <c r="F60" s="9" t="str">
        <f>VLOOKUP(Table1[[#This Row],[Band]],Table13[#Data],9,0)</f>
        <v>ROOD</v>
      </c>
      <c r="G60">
        <v>35</v>
      </c>
      <c r="N60" s="6" t="s">
        <v>239</v>
      </c>
      <c r="O60" s="453" t="s">
        <v>561</v>
      </c>
      <c r="P60" s="453" t="s">
        <v>560</v>
      </c>
      <c r="Q60" s="453" t="s">
        <v>559</v>
      </c>
      <c r="R60" s="163" t="s">
        <v>556</v>
      </c>
      <c r="S60" s="163" t="s">
        <v>558</v>
      </c>
      <c r="T60" s="163" t="s">
        <v>557</v>
      </c>
    </row>
    <row r="61" spans="1:28">
      <c r="A61" s="157" t="s">
        <v>193</v>
      </c>
      <c r="B61" t="s">
        <v>73</v>
      </c>
      <c r="C61" s="162" t="s">
        <v>13</v>
      </c>
      <c r="D61" s="162">
        <v>1</v>
      </c>
      <c r="E61" s="9" t="str">
        <f>VLOOKUP(Table1[[#This Row],[Band]],$1:$1048576,3,0)</f>
        <v>Metal Dome</v>
      </c>
      <c r="F61" s="9" t="str">
        <f>VLOOKUP(Table1[[#This Row],[Band]],Table13[#Data],9,0)</f>
        <v>WIT</v>
      </c>
      <c r="G61">
        <v>21</v>
      </c>
      <c r="N61" s="6" t="s">
        <v>257</v>
      </c>
      <c r="O61" t="s">
        <v>557</v>
      </c>
      <c r="P61" t="s">
        <v>559</v>
      </c>
      <c r="Q61" t="s">
        <v>556</v>
      </c>
      <c r="R61" t="s">
        <v>558</v>
      </c>
      <c r="S61" t="s">
        <v>554</v>
      </c>
    </row>
    <row r="62" spans="1:28">
      <c r="A62" t="s">
        <v>88</v>
      </c>
      <c r="B62" t="s">
        <v>81</v>
      </c>
      <c r="C62" s="9" t="s">
        <v>77</v>
      </c>
      <c r="D62" s="9">
        <v>1</v>
      </c>
      <c r="E62" s="9" t="str">
        <f>VLOOKUP(Table1[[#This Row],[Band]],$1:$1048576,3,0)</f>
        <v>Mainstage 1</v>
      </c>
      <c r="F62" s="9" t="str">
        <f>VLOOKUP(Table1[[#This Row],[Band]],Table13[#Data],9,0)</f>
        <v>GEEL</v>
      </c>
      <c r="G62">
        <v>17</v>
      </c>
      <c r="H62">
        <v>18</v>
      </c>
      <c r="M62" t="s">
        <v>230</v>
      </c>
      <c r="N62" s="6" t="s">
        <v>244</v>
      </c>
      <c r="O62" s="163" t="s">
        <v>565</v>
      </c>
      <c r="P62" s="453" t="s">
        <v>566</v>
      </c>
    </row>
    <row r="63" spans="1:28">
      <c r="A63" t="s">
        <v>132</v>
      </c>
      <c r="B63" t="s">
        <v>123</v>
      </c>
      <c r="C63" s="9" t="s">
        <v>14</v>
      </c>
      <c r="D63" s="9">
        <v>3</v>
      </c>
      <c r="E63" s="9" t="str">
        <f>VLOOKUP(Table1[[#This Row],[Band]],$1:$1048576,3,0)</f>
        <v>Jupiler Stage</v>
      </c>
      <c r="F63" s="9" t="str">
        <f>VLOOKUP(Table1[[#This Row],[Band]],Table13[#Data],9,0)</f>
        <v>WIT</v>
      </c>
      <c r="G63">
        <v>44</v>
      </c>
      <c r="N63" s="6" t="s">
        <v>235</v>
      </c>
      <c r="O63" s="163" t="s">
        <v>565</v>
      </c>
      <c r="P63" s="163" t="s">
        <v>557</v>
      </c>
      <c r="Q63" s="453" t="s">
        <v>559</v>
      </c>
      <c r="R63" s="453" t="s">
        <v>554</v>
      </c>
      <c r="S63" s="453" t="s">
        <v>561</v>
      </c>
      <c r="T63" s="453" t="s">
        <v>560</v>
      </c>
    </row>
    <row r="64" spans="1:28">
      <c r="A64" t="s">
        <v>107</v>
      </c>
      <c r="B64" t="s">
        <v>99</v>
      </c>
      <c r="C64" s="9" t="s">
        <v>188</v>
      </c>
      <c r="D64" s="9">
        <v>1</v>
      </c>
      <c r="E64" s="9" t="str">
        <f>VLOOKUP(Table1[[#This Row],[Band]],$1:$1048576,3,0)</f>
        <v>Mainstage 2</v>
      </c>
      <c r="F64" s="9" t="str">
        <f>VLOOKUP(Table1[[#This Row],[Band]],Table13[#Data],9,0)</f>
        <v>GEEL</v>
      </c>
      <c r="G64">
        <v>21</v>
      </c>
      <c r="H64">
        <v>22</v>
      </c>
      <c r="N64" s="6" t="s">
        <v>244</v>
      </c>
    </row>
    <row r="65" spans="1:20">
      <c r="A65" t="s">
        <v>175</v>
      </c>
      <c r="B65" t="s">
        <v>81</v>
      </c>
      <c r="C65" s="9" t="s">
        <v>14</v>
      </c>
      <c r="D65" s="9">
        <v>2</v>
      </c>
      <c r="E65" s="9" t="str">
        <f>VLOOKUP(Table1[[#This Row],[Band]],$1:$1048576,3,0)</f>
        <v>Jupiler Stage</v>
      </c>
      <c r="F65" s="9" t="str">
        <f>VLOOKUP(Table1[[#This Row],[Band]],Table13[#Data],9,0)</f>
        <v>ROOD</v>
      </c>
      <c r="G65">
        <v>39</v>
      </c>
      <c r="N65" s="6" t="s">
        <v>239</v>
      </c>
      <c r="O65" s="163" t="s">
        <v>556</v>
      </c>
      <c r="P65" s="163" t="s">
        <v>557</v>
      </c>
      <c r="Q65" s="163" t="s">
        <v>558</v>
      </c>
      <c r="R65" s="453" t="s">
        <v>559</v>
      </c>
      <c r="S65" s="453" t="s">
        <v>560</v>
      </c>
      <c r="T65" s="453" t="s">
        <v>554</v>
      </c>
    </row>
    <row r="66" spans="1:20">
      <c r="A66" t="s">
        <v>133</v>
      </c>
      <c r="B66" t="s">
        <v>123</v>
      </c>
      <c r="C66" s="9" t="s">
        <v>17</v>
      </c>
      <c r="D66" s="9">
        <v>2</v>
      </c>
      <c r="E66" s="9" t="str">
        <f>VLOOKUP(Table1[[#This Row],[Band]],$1:$1048576,3,0)</f>
        <v>Marquee</v>
      </c>
      <c r="F66" s="9" t="str">
        <f>VLOOKUP(Table1[[#This Row],[Band]],Table13[#Data],9,0)</f>
        <v>ROOD</v>
      </c>
      <c r="G66">
        <v>35</v>
      </c>
      <c r="N66" s="6" t="s">
        <v>239</v>
      </c>
      <c r="O66" s="163" t="s">
        <v>565</v>
      </c>
      <c r="P66" s="163" t="s">
        <v>557</v>
      </c>
      <c r="Q66" s="453" t="s">
        <v>559</v>
      </c>
      <c r="R66" s="453" t="s">
        <v>554</v>
      </c>
      <c r="S66" s="453" t="s">
        <v>561</v>
      </c>
      <c r="T66" s="453" t="s">
        <v>560</v>
      </c>
    </row>
    <row r="67" spans="1:20">
      <c r="A67" t="s">
        <v>89</v>
      </c>
      <c r="B67" t="s">
        <v>81</v>
      </c>
      <c r="C67" s="9" t="s">
        <v>14</v>
      </c>
      <c r="D67" s="9">
        <v>2</v>
      </c>
      <c r="E67" s="9" t="str">
        <f>VLOOKUP(Table1[[#This Row],[Band]],$1:$1048576,3,0)</f>
        <v>Jupiler Stage</v>
      </c>
      <c r="F67" s="9" t="str">
        <f>VLOOKUP(Table1[[#This Row],[Band]],Table13[#Data],9,0)</f>
        <v>ROOD</v>
      </c>
      <c r="G67">
        <v>33</v>
      </c>
      <c r="N67" s="6" t="s">
        <v>256</v>
      </c>
      <c r="O67" s="163" t="s">
        <v>556</v>
      </c>
      <c r="P67" s="163" t="s">
        <v>557</v>
      </c>
      <c r="Q67" s="163" t="s">
        <v>558</v>
      </c>
      <c r="R67" s="453" t="s">
        <v>559</v>
      </c>
      <c r="S67" s="453" t="s">
        <v>560</v>
      </c>
      <c r="T67" s="453" t="s">
        <v>554</v>
      </c>
    </row>
    <row r="68" spans="1:20">
      <c r="A68" t="s">
        <v>134</v>
      </c>
      <c r="B68" t="s">
        <v>123</v>
      </c>
      <c r="C68" s="9" t="s">
        <v>77</v>
      </c>
      <c r="D68" s="9">
        <v>1</v>
      </c>
      <c r="E68" s="9" t="str">
        <f>VLOOKUP(Table1[[#This Row],[Band]],$1:$1048576,3,0)</f>
        <v>Mainstage 1</v>
      </c>
      <c r="F68" s="9" t="str">
        <f>VLOOKUP(Table1[[#This Row],[Band]],Table13[#Data],9,0)</f>
        <v>GEEL</v>
      </c>
      <c r="G68">
        <v>17</v>
      </c>
      <c r="H68">
        <v>18</v>
      </c>
      <c r="I68">
        <v>19</v>
      </c>
      <c r="J68">
        <v>20</v>
      </c>
      <c r="M68" t="s">
        <v>231</v>
      </c>
      <c r="N68" s="6" t="s">
        <v>258</v>
      </c>
      <c r="O68" s="453" t="s">
        <v>566</v>
      </c>
      <c r="P68" s="453" t="s">
        <v>555</v>
      </c>
    </row>
    <row r="69" spans="1:20">
      <c r="A69" s="157" t="s">
        <v>205</v>
      </c>
      <c r="B69" t="s">
        <v>99</v>
      </c>
      <c r="C69" s="162" t="s">
        <v>13</v>
      </c>
      <c r="D69" s="162"/>
      <c r="E69" s="9" t="str">
        <f>VLOOKUP(Table1[[#This Row],[Band]],$1:$1048576,3,0)</f>
        <v>Metal Dome</v>
      </c>
      <c r="F69" s="9" t="e">
        <f>VLOOKUP(Table1[[#This Row],[Band]],Table13[#Data],9,0)</f>
        <v>#N/A</v>
      </c>
    </row>
    <row r="70" spans="1:20">
      <c r="A70" t="s">
        <v>78</v>
      </c>
      <c r="B70" t="s">
        <v>73</v>
      </c>
      <c r="C70" s="9" t="s">
        <v>14</v>
      </c>
      <c r="D70" s="9">
        <v>1</v>
      </c>
      <c r="E70" s="9" t="str">
        <f>VLOOKUP(Table1[[#This Row],[Band]],$1:$1048576,3,0)</f>
        <v>Jupiler Stage</v>
      </c>
      <c r="F70" s="9" t="str">
        <f>VLOOKUP(Table1[[#This Row],[Band]],Table13[#Data],9,0)</f>
        <v>WIT</v>
      </c>
      <c r="G70">
        <v>25</v>
      </c>
      <c r="N70" s="6" t="s">
        <v>244</v>
      </c>
      <c r="O70" t="s">
        <v>557</v>
      </c>
      <c r="P70" t="s">
        <v>559</v>
      </c>
      <c r="Q70" t="s">
        <v>556</v>
      </c>
      <c r="R70" t="s">
        <v>558</v>
      </c>
      <c r="S70" t="s">
        <v>554</v>
      </c>
    </row>
    <row r="71" spans="1:20">
      <c r="A71" t="s">
        <v>176</v>
      </c>
      <c r="B71" t="s">
        <v>123</v>
      </c>
      <c r="C71" s="9" t="s">
        <v>17</v>
      </c>
      <c r="D71" s="9">
        <v>3</v>
      </c>
      <c r="E71" s="9" t="str">
        <f>VLOOKUP(Table1[[#This Row],[Band]],$1:$1048576,3,0)</f>
        <v>Marquee</v>
      </c>
      <c r="F71" s="9" t="str">
        <f>VLOOKUP(Table1[[#This Row],[Band]],Table13[#Data],9,0)</f>
        <v>WIT</v>
      </c>
      <c r="G71">
        <v>33</v>
      </c>
      <c r="N71" s="6" t="s">
        <v>247</v>
      </c>
      <c r="O71" s="163" t="s">
        <v>565</v>
      </c>
      <c r="P71" s="163" t="s">
        <v>557</v>
      </c>
      <c r="Q71" s="453" t="s">
        <v>559</v>
      </c>
      <c r="R71" s="453" t="s">
        <v>554</v>
      </c>
      <c r="S71" s="453" t="s">
        <v>561</v>
      </c>
      <c r="T71" s="453" t="s">
        <v>560</v>
      </c>
    </row>
    <row r="72" spans="1:20">
      <c r="A72" t="s">
        <v>108</v>
      </c>
      <c r="B72" t="s">
        <v>99</v>
      </c>
      <c r="C72" s="9" t="s">
        <v>17</v>
      </c>
      <c r="D72" s="9">
        <v>2</v>
      </c>
      <c r="E72" s="9" t="str">
        <f>VLOOKUP(Table1[[#This Row],[Band]],$1:$1048576,3,0)</f>
        <v>Marquee</v>
      </c>
      <c r="F72" s="9" t="str">
        <f>VLOOKUP(Table1[[#This Row],[Band]],Table13[#Data],9,0)</f>
        <v>ROOD</v>
      </c>
      <c r="G72">
        <v>30</v>
      </c>
      <c r="N72" s="6" t="s">
        <v>241</v>
      </c>
      <c r="O72" s="453" t="s">
        <v>561</v>
      </c>
      <c r="P72" s="453" t="s">
        <v>560</v>
      </c>
      <c r="Q72" s="453" t="s">
        <v>559</v>
      </c>
      <c r="R72" s="163" t="s">
        <v>556</v>
      </c>
      <c r="S72" s="163" t="s">
        <v>558</v>
      </c>
      <c r="T72" s="163" t="s">
        <v>557</v>
      </c>
    </row>
    <row r="73" spans="1:20">
      <c r="A73" t="s">
        <v>109</v>
      </c>
      <c r="B73" t="s">
        <v>99</v>
      </c>
      <c r="C73" s="9" t="s">
        <v>188</v>
      </c>
      <c r="D73" s="9">
        <v>1</v>
      </c>
      <c r="E73" s="9" t="str">
        <f>VLOOKUP(Table1[[#This Row],[Band]],$1:$1048576,3,0)</f>
        <v>Mainstage 2</v>
      </c>
      <c r="F73" s="9" t="str">
        <f>VLOOKUP(Table1[[#This Row],[Band]],Table13[#Data],9,0)</f>
        <v>GEEL</v>
      </c>
      <c r="G73">
        <v>7</v>
      </c>
      <c r="H73">
        <v>8</v>
      </c>
      <c r="I73">
        <v>9</v>
      </c>
      <c r="M73" t="s">
        <v>227</v>
      </c>
      <c r="N73" s="6" t="s">
        <v>258</v>
      </c>
      <c r="O73" s="163" t="s">
        <v>565</v>
      </c>
      <c r="P73" s="453" t="s">
        <v>552</v>
      </c>
    </row>
    <row r="74" spans="1:20">
      <c r="A74" t="s">
        <v>110</v>
      </c>
      <c r="B74" t="s">
        <v>99</v>
      </c>
      <c r="C74" s="9" t="s">
        <v>188</v>
      </c>
      <c r="D74" s="9">
        <v>1</v>
      </c>
      <c r="E74" s="9" t="str">
        <f>VLOOKUP(Table1[[#This Row],[Band]],$1:$1048576,3,0)</f>
        <v>Mainstage 2</v>
      </c>
      <c r="F74" s="9" t="str">
        <f>VLOOKUP(Table1[[#This Row],[Band]],Table13[#Data],9,0)</f>
        <v>GEEL</v>
      </c>
      <c r="G74">
        <v>10</v>
      </c>
      <c r="H74">
        <v>11</v>
      </c>
      <c r="I74">
        <v>12</v>
      </c>
      <c r="M74" t="s">
        <v>229</v>
      </c>
      <c r="N74" s="6" t="s">
        <v>258</v>
      </c>
      <c r="O74" s="163" t="s">
        <v>565</v>
      </c>
      <c r="P74" s="453" t="s">
        <v>552</v>
      </c>
    </row>
    <row r="75" spans="1:20">
      <c r="A75" t="s">
        <v>521</v>
      </c>
      <c r="B75" t="s">
        <v>123</v>
      </c>
      <c r="C75" s="9" t="s">
        <v>17</v>
      </c>
      <c r="D75" s="9">
        <v>1</v>
      </c>
      <c r="E75" s="9" t="str">
        <f>VLOOKUP(Table1[[#This Row],[Band]],$1:$1048576,3,0)</f>
        <v>Marquee</v>
      </c>
      <c r="F75" s="9" t="str">
        <f>VLOOKUP(Table1[[#This Row],[Band]],Table13[#Data],9,0)</f>
        <v>GEEL</v>
      </c>
      <c r="G75">
        <v>25</v>
      </c>
      <c r="H75">
        <v>26</v>
      </c>
      <c r="N75" s="6" t="s">
        <v>244</v>
      </c>
      <c r="O75" s="163" t="s">
        <v>562</v>
      </c>
      <c r="P75" s="163" t="s">
        <v>556</v>
      </c>
      <c r="Q75" s="163" t="s">
        <v>558</v>
      </c>
    </row>
    <row r="76" spans="1:20">
      <c r="A76" t="s">
        <v>111</v>
      </c>
      <c r="B76" t="s">
        <v>99</v>
      </c>
      <c r="C76" s="9" t="s">
        <v>14</v>
      </c>
      <c r="D76" s="9">
        <v>2</v>
      </c>
      <c r="E76" s="9" t="str">
        <f>VLOOKUP(Table1[[#This Row],[Band]],$1:$1048576,3,0)</f>
        <v>Jupiler Stage</v>
      </c>
      <c r="F76" s="9" t="str">
        <f>VLOOKUP(Table1[[#This Row],[Band]],Table13[#Data],9,0)</f>
        <v>ROOD</v>
      </c>
      <c r="G76">
        <v>41</v>
      </c>
      <c r="N76" s="6" t="s">
        <v>255</v>
      </c>
      <c r="O76" s="453" t="s">
        <v>561</v>
      </c>
      <c r="P76" s="453" t="s">
        <v>560</v>
      </c>
      <c r="Q76" s="453" t="s">
        <v>559</v>
      </c>
      <c r="R76" s="163" t="s">
        <v>556</v>
      </c>
      <c r="S76" s="163" t="s">
        <v>558</v>
      </c>
      <c r="T76" s="163" t="s">
        <v>557</v>
      </c>
    </row>
    <row r="77" spans="1:20">
      <c r="A77" t="s">
        <v>135</v>
      </c>
      <c r="B77" t="s">
        <v>123</v>
      </c>
      <c r="C77" s="163" t="s">
        <v>14</v>
      </c>
      <c r="D77" s="163">
        <v>3</v>
      </c>
      <c r="E77" s="9" t="str">
        <f>VLOOKUP(Table1[[#This Row],[Band]],$1:$1048576,3,0)</f>
        <v>Jupiler Stage</v>
      </c>
      <c r="F77" s="9" t="str">
        <f>VLOOKUP(Table1[[#This Row],[Band]],Table13[#Data],9,0)</f>
        <v>WIT</v>
      </c>
      <c r="G77">
        <v>40</v>
      </c>
      <c r="N77" s="6" t="s">
        <v>254</v>
      </c>
      <c r="O77" s="163" t="s">
        <v>565</v>
      </c>
      <c r="P77" s="163" t="s">
        <v>557</v>
      </c>
      <c r="Q77" s="453" t="s">
        <v>559</v>
      </c>
      <c r="R77" s="453" t="s">
        <v>554</v>
      </c>
      <c r="S77" s="453" t="s">
        <v>561</v>
      </c>
      <c r="T77" s="453" t="s">
        <v>560</v>
      </c>
    </row>
    <row r="78" spans="1:20">
      <c r="A78" s="157" t="s">
        <v>190</v>
      </c>
      <c r="B78" t="s">
        <v>73</v>
      </c>
      <c r="C78" s="156" t="s">
        <v>13</v>
      </c>
      <c r="D78" s="156">
        <v>1</v>
      </c>
      <c r="E78" s="9" t="str">
        <f>VLOOKUP(Table1[[#This Row],[Band]],$1:$1048576,3,0)</f>
        <v>Metal Dome</v>
      </c>
      <c r="F78" s="9" t="e">
        <f>VLOOKUP(Table1[[#This Row],[Band]],Table13[#Data],9,0)</f>
        <v>#N/A</v>
      </c>
    </row>
    <row r="79" spans="1:20">
      <c r="A79" t="s">
        <v>136</v>
      </c>
      <c r="B79" t="s">
        <v>123</v>
      </c>
      <c r="C79" s="163" t="s">
        <v>187</v>
      </c>
      <c r="D79" s="163"/>
      <c r="E79" s="9" t="str">
        <f>VLOOKUP(Table1[[#This Row],[Band]],$1:$1048576,3,0)</f>
        <v>///////</v>
      </c>
      <c r="F79" s="9" t="e">
        <f>VLOOKUP(Table1[[#This Row],[Band]],Table13[#Data],9,0)</f>
        <v>#N/A</v>
      </c>
    </row>
    <row r="80" spans="1:20">
      <c r="A80" t="s">
        <v>177</v>
      </c>
      <c r="B80" t="s">
        <v>81</v>
      </c>
      <c r="C80" s="163" t="s">
        <v>13</v>
      </c>
      <c r="D80" s="163">
        <v>1</v>
      </c>
      <c r="E80" s="9" t="str">
        <f>VLOOKUP(Table1[[#This Row],[Band]],$1:$1048576,3,0)</f>
        <v>Metal Dome</v>
      </c>
      <c r="F80" s="9" t="str">
        <f>VLOOKUP(Table1[[#This Row],[Band]],Table13[#Data],9,0)</f>
        <v>GEEL</v>
      </c>
      <c r="G80">
        <v>27</v>
      </c>
      <c r="H80">
        <v>28</v>
      </c>
      <c r="N80" s="6" t="s">
        <v>244</v>
      </c>
      <c r="O80" s="453" t="s">
        <v>561</v>
      </c>
      <c r="P80" s="453" t="s">
        <v>552</v>
      </c>
      <c r="Q80" s="453" t="s">
        <v>555</v>
      </c>
    </row>
    <row r="81" spans="1:28">
      <c r="A81" t="s">
        <v>137</v>
      </c>
      <c r="B81" t="s">
        <v>123</v>
      </c>
      <c r="C81" s="163" t="s">
        <v>77</v>
      </c>
      <c r="D81" s="163">
        <v>1</v>
      </c>
      <c r="E81" s="9" t="str">
        <f>VLOOKUP(Table1[[#This Row],[Band]],$1:$1048576,3,0)</f>
        <v>Mainstage 1</v>
      </c>
      <c r="F81" s="9" t="str">
        <f>VLOOKUP(Table1[[#This Row],[Band]],Table13[#Data],9,0)</f>
        <v>GEEL</v>
      </c>
      <c r="G81">
        <v>1</v>
      </c>
      <c r="H81" t="s">
        <v>185</v>
      </c>
      <c r="I81">
        <v>6</v>
      </c>
      <c r="M81" t="s">
        <v>228</v>
      </c>
      <c r="N81" s="6" t="s">
        <v>258</v>
      </c>
      <c r="O81" s="453" t="s">
        <v>563</v>
      </c>
      <c r="P81" s="163" t="s">
        <v>553</v>
      </c>
    </row>
    <row r="82" spans="1:28">
      <c r="A82" t="s">
        <v>112</v>
      </c>
      <c r="B82" t="s">
        <v>99</v>
      </c>
      <c r="C82" s="163" t="s">
        <v>203</v>
      </c>
      <c r="D82" s="163">
        <v>1</v>
      </c>
      <c r="E82" s="9" t="str">
        <f>VLOOKUP(Table1[[#This Row],[Band]],$1:$1048576,3,0)</f>
        <v xml:space="preserve">Mainstage 1 </v>
      </c>
      <c r="F82" s="9" t="e">
        <f>VLOOKUP(Table1[[#This Row],[Band]],Table13[#Data],9,0)</f>
        <v>#N/A</v>
      </c>
      <c r="N82" s="6" t="s">
        <v>244</v>
      </c>
    </row>
    <row r="83" spans="1:28">
      <c r="A83" t="s">
        <v>90</v>
      </c>
      <c r="B83" t="s">
        <v>81</v>
      </c>
      <c r="C83" s="163" t="s">
        <v>188</v>
      </c>
      <c r="D83" s="163">
        <v>1</v>
      </c>
      <c r="E83" s="9" t="str">
        <f>VLOOKUP(Table1[[#This Row],[Band]],$1:$1048576,3,0)</f>
        <v>Mainstage 2</v>
      </c>
      <c r="F83" s="9" t="str">
        <f>VLOOKUP(Table1[[#This Row],[Band]],Table13[#Data],9,0)</f>
        <v>GEEL</v>
      </c>
      <c r="G83">
        <v>10</v>
      </c>
      <c r="H83">
        <v>11</v>
      </c>
      <c r="I83">
        <v>12</v>
      </c>
      <c r="M83" t="s">
        <v>229</v>
      </c>
      <c r="O83" s="453" t="s">
        <v>563</v>
      </c>
      <c r="P83" s="453" t="s">
        <v>551</v>
      </c>
    </row>
    <row r="84" spans="1:28">
      <c r="A84" t="s">
        <v>178</v>
      </c>
      <c r="B84" t="s">
        <v>123</v>
      </c>
      <c r="C84" s="163" t="s">
        <v>13</v>
      </c>
      <c r="D84" s="163">
        <v>2</v>
      </c>
      <c r="E84" s="9" t="str">
        <f>VLOOKUP(Table1[[#This Row],[Band]],$1:$1048576,3,0)</f>
        <v>Metal Dome</v>
      </c>
      <c r="F84" s="9" t="str">
        <f>VLOOKUP(Table1[[#This Row],[Band]],Table13[#Data],9,0)</f>
        <v>ROOD</v>
      </c>
      <c r="G84">
        <v>40</v>
      </c>
      <c r="N84" s="6" t="s">
        <v>253</v>
      </c>
      <c r="O84" s="163" t="s">
        <v>565</v>
      </c>
      <c r="P84" s="163" t="s">
        <v>557</v>
      </c>
      <c r="Q84" s="453" t="s">
        <v>559</v>
      </c>
      <c r="R84" s="453" t="s">
        <v>554</v>
      </c>
      <c r="S84" s="453" t="s">
        <v>561</v>
      </c>
      <c r="T84" s="453" t="s">
        <v>560</v>
      </c>
    </row>
    <row r="85" spans="1:28">
      <c r="A85" t="s">
        <v>91</v>
      </c>
      <c r="B85" t="s">
        <v>81</v>
      </c>
      <c r="C85" s="163" t="s">
        <v>13</v>
      </c>
      <c r="D85" s="163">
        <v>3</v>
      </c>
      <c r="E85" s="9" t="str">
        <f>VLOOKUP(Table1[[#This Row],[Band]],$1:$1048576,3,0)</f>
        <v>Metal Dome</v>
      </c>
      <c r="F85" s="9" t="str">
        <f>VLOOKUP(Table1[[#This Row],[Band]],Table13[#Data],9,0)</f>
        <v>WIT</v>
      </c>
      <c r="G85">
        <v>45</v>
      </c>
      <c r="N85" s="6" t="s">
        <v>239</v>
      </c>
      <c r="O85" s="163" t="s">
        <v>556</v>
      </c>
      <c r="P85" s="163" t="s">
        <v>557</v>
      </c>
      <c r="Q85" s="163" t="s">
        <v>558</v>
      </c>
      <c r="R85" s="453" t="s">
        <v>559</v>
      </c>
      <c r="S85" s="453" t="s">
        <v>560</v>
      </c>
      <c r="T85" s="453" t="s">
        <v>554</v>
      </c>
    </row>
    <row r="86" spans="1:28">
      <c r="A86" t="s">
        <v>113</v>
      </c>
      <c r="B86" t="s">
        <v>99</v>
      </c>
      <c r="C86" s="163" t="s">
        <v>13</v>
      </c>
      <c r="D86" s="163">
        <v>3</v>
      </c>
      <c r="E86" s="9" t="str">
        <f>VLOOKUP(Table1[[#This Row],[Band]],$1:$1048576,3,0)</f>
        <v>Metal Dome</v>
      </c>
      <c r="F86" s="9" t="str">
        <f>VLOOKUP(Table1[[#This Row],[Band]],Table13[#Data],9,0)</f>
        <v>WIT</v>
      </c>
      <c r="G86">
        <v>45</v>
      </c>
      <c r="N86" s="6" t="s">
        <v>235</v>
      </c>
      <c r="O86" s="453" t="s">
        <v>561</v>
      </c>
      <c r="P86" s="453" t="s">
        <v>560</v>
      </c>
      <c r="Q86" s="453" t="s">
        <v>559</v>
      </c>
      <c r="R86" s="163" t="s">
        <v>556</v>
      </c>
      <c r="S86" s="163" t="s">
        <v>558</v>
      </c>
      <c r="T86" s="163" t="s">
        <v>557</v>
      </c>
    </row>
    <row r="87" spans="1:28">
      <c r="A87" t="s">
        <v>138</v>
      </c>
      <c r="B87" t="s">
        <v>123</v>
      </c>
      <c r="C87" s="163" t="s">
        <v>188</v>
      </c>
      <c r="D87" s="163">
        <v>2</v>
      </c>
      <c r="E87" s="9" t="str">
        <f>VLOOKUP(Table1[[#This Row],[Band]],$1:$1048576,3,0)</f>
        <v>Mainstage 2</v>
      </c>
      <c r="F87" s="9" t="str">
        <f>VLOOKUP(Table1[[#This Row],[Band]],Table13[#Data],9,0)</f>
        <v>ROOD</v>
      </c>
      <c r="G87">
        <v>30</v>
      </c>
      <c r="N87" s="6" t="s">
        <v>242</v>
      </c>
      <c r="O87" s="163" t="s">
        <v>565</v>
      </c>
      <c r="P87" s="163" t="s">
        <v>557</v>
      </c>
      <c r="Q87" s="453" t="s">
        <v>559</v>
      </c>
      <c r="R87" s="453" t="s">
        <v>554</v>
      </c>
      <c r="S87" s="453" t="s">
        <v>561</v>
      </c>
      <c r="T87" s="453" t="s">
        <v>560</v>
      </c>
    </row>
    <row r="88" spans="1:28">
      <c r="A88" t="s">
        <v>92</v>
      </c>
      <c r="B88" t="s">
        <v>81</v>
      </c>
      <c r="C88" s="9" t="s">
        <v>77</v>
      </c>
      <c r="D88" s="163">
        <v>1</v>
      </c>
      <c r="E88" s="9" t="str">
        <f>VLOOKUP(Table1[[#This Row],[Band]],$1:$1048576,3,0)</f>
        <v>Mainstage 1</v>
      </c>
      <c r="F88" s="9" t="str">
        <f>VLOOKUP(Table1[[#This Row],[Band]],Table13[#Data],9,0)</f>
        <v>GEEL</v>
      </c>
      <c r="G88">
        <v>21</v>
      </c>
      <c r="H88">
        <v>22</v>
      </c>
      <c r="N88" s="6" t="s">
        <v>244</v>
      </c>
      <c r="O88" s="453" t="s">
        <v>561</v>
      </c>
      <c r="P88" s="453" t="s">
        <v>552</v>
      </c>
      <c r="Q88" s="453" t="s">
        <v>555</v>
      </c>
    </row>
    <row r="89" spans="1:28">
      <c r="A89" s="157" t="s">
        <v>200</v>
      </c>
      <c r="B89" t="s">
        <v>81</v>
      </c>
      <c r="C89" t="s">
        <v>13</v>
      </c>
      <c r="E89" s="9" t="str">
        <f>VLOOKUP(Table1[[#This Row],[Band]],$1:$1048576,3,0)</f>
        <v>Metal Dome</v>
      </c>
      <c r="F89" s="9" t="e">
        <f>VLOOKUP(Table1[[#This Row],[Band]],Table13[#Data],9,0)</f>
        <v>#N/A</v>
      </c>
    </row>
    <row r="90" spans="1:28">
      <c r="A90" t="s">
        <v>531</v>
      </c>
      <c r="B90" t="s">
        <v>123</v>
      </c>
      <c r="C90" t="s">
        <v>188</v>
      </c>
      <c r="D90">
        <v>2</v>
      </c>
      <c r="E90" s="9" t="str">
        <f>VLOOKUP(Table1[[#This Row],[Band]],$1:$1048576,3,0)</f>
        <v>Mainstage 2</v>
      </c>
      <c r="F90" s="9" t="str">
        <f>VLOOKUP(Table1[[#This Row],[Band]],Table13[#Data],9,0)</f>
        <v>ROOD</v>
      </c>
      <c r="G90">
        <v>34</v>
      </c>
      <c r="N90" s="6" t="s">
        <v>242</v>
      </c>
      <c r="O90" s="163" t="s">
        <v>565</v>
      </c>
      <c r="P90" s="163" t="s">
        <v>557</v>
      </c>
      <c r="Q90" s="453" t="s">
        <v>559</v>
      </c>
      <c r="R90" s="453" t="s">
        <v>554</v>
      </c>
      <c r="S90" s="453" t="s">
        <v>561</v>
      </c>
      <c r="T90" s="453" t="s">
        <v>560</v>
      </c>
    </row>
    <row r="91" spans="1:28">
      <c r="A91" s="157" t="s">
        <v>197</v>
      </c>
      <c r="B91" t="s">
        <v>73</v>
      </c>
      <c r="C91" s="156" t="s">
        <v>198</v>
      </c>
      <c r="D91" s="156">
        <v>1</v>
      </c>
      <c r="E91" s="9" t="str">
        <f>VLOOKUP(Table1[[#This Row],[Band]],$1:$1048576,3,0)</f>
        <v>Classic Rock</v>
      </c>
      <c r="F91" s="9" t="e">
        <f>VLOOKUP(Table1[[#This Row],[Band]],Table13[#Data],9,0)</f>
        <v>#N/A</v>
      </c>
      <c r="G91" s="156"/>
      <c r="H91" s="156"/>
      <c r="I91" s="156"/>
      <c r="J91" s="156"/>
      <c r="K91" s="156"/>
      <c r="L91" s="156"/>
      <c r="M91" s="156"/>
      <c r="N91" s="165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</row>
    <row r="92" spans="1:28">
      <c r="A92" t="s">
        <v>114</v>
      </c>
      <c r="B92" t="s">
        <v>99</v>
      </c>
      <c r="C92" s="163" t="s">
        <v>203</v>
      </c>
      <c r="D92" s="163">
        <v>1</v>
      </c>
      <c r="E92" s="9" t="str">
        <f>VLOOKUP(Table1[[#This Row],[Band]],$1:$1048576,3,0)</f>
        <v xml:space="preserve">Mainstage 1 </v>
      </c>
      <c r="F92" s="9" t="str">
        <f>VLOOKUP(Table1[[#This Row],[Band]],Table13[#Data],9,0)</f>
        <v>GEEL</v>
      </c>
      <c r="G92">
        <v>13</v>
      </c>
      <c r="H92">
        <v>14</v>
      </c>
      <c r="I92">
        <v>15</v>
      </c>
      <c r="J92">
        <v>16</v>
      </c>
      <c r="M92" t="s">
        <v>230</v>
      </c>
      <c r="N92" s="6" t="s">
        <v>244</v>
      </c>
      <c r="O92" s="163" t="s">
        <v>562</v>
      </c>
      <c r="P92" s="453" t="s">
        <v>563</v>
      </c>
    </row>
    <row r="93" spans="1:28">
      <c r="A93" t="s">
        <v>93</v>
      </c>
      <c r="B93" t="s">
        <v>81</v>
      </c>
      <c r="C93" s="163" t="s">
        <v>13</v>
      </c>
      <c r="D93" s="163">
        <v>3</v>
      </c>
      <c r="E93" s="9" t="str">
        <f>VLOOKUP(Table1[[#This Row],[Band]],$1:$1048576,3,0)</f>
        <v>Metal Dome</v>
      </c>
      <c r="F93" s="9" t="str">
        <f>VLOOKUP(Table1[[#This Row],[Band]],Table13[#Data],9,0)</f>
        <v>WIT</v>
      </c>
      <c r="G93">
        <v>33</v>
      </c>
      <c r="N93" s="6" t="s">
        <v>252</v>
      </c>
      <c r="O93" s="163" t="s">
        <v>556</v>
      </c>
      <c r="P93" s="163" t="s">
        <v>557</v>
      </c>
      <c r="Q93" s="163" t="s">
        <v>558</v>
      </c>
      <c r="R93" s="453" t="s">
        <v>559</v>
      </c>
      <c r="S93" s="453" t="s">
        <v>560</v>
      </c>
      <c r="T93" s="453" t="s">
        <v>554</v>
      </c>
    </row>
    <row r="94" spans="1:28">
      <c r="A94" t="s">
        <v>115</v>
      </c>
      <c r="B94" t="s">
        <v>99</v>
      </c>
      <c r="C94" s="163" t="s">
        <v>188</v>
      </c>
      <c r="D94">
        <v>2</v>
      </c>
      <c r="E94" s="9" t="str">
        <f>VLOOKUP(Table1[[#This Row],[Band]],$1:$1048576,3,0)</f>
        <v>Mainstage 2</v>
      </c>
      <c r="F94" s="9" t="str">
        <f>VLOOKUP(Table1[[#This Row],[Band]],Table13[#Data],9,0)</f>
        <v>ROOD</v>
      </c>
      <c r="G94">
        <v>34</v>
      </c>
      <c r="N94" s="6" t="s">
        <v>242</v>
      </c>
      <c r="O94" s="453" t="s">
        <v>561</v>
      </c>
      <c r="P94" s="453" t="s">
        <v>560</v>
      </c>
      <c r="Q94" s="453" t="s">
        <v>559</v>
      </c>
      <c r="R94" s="163" t="s">
        <v>556</v>
      </c>
      <c r="S94" s="163" t="s">
        <v>558</v>
      </c>
      <c r="T94" s="163" t="s">
        <v>557</v>
      </c>
    </row>
    <row r="95" spans="1:28">
      <c r="A95" t="s">
        <v>186</v>
      </c>
      <c r="E95" s="9">
        <f>VLOOKUP(Table1[[#This Row],[Band]],$1:$1048576,3,0)</f>
        <v>0</v>
      </c>
      <c r="F95" s="9" t="e">
        <f>VLOOKUP(Table1[[#This Row],[Band]],Table13[#Data],9,0)</f>
        <v>#N/A</v>
      </c>
    </row>
    <row r="96" spans="1:28">
      <c r="A96" t="s">
        <v>179</v>
      </c>
      <c r="B96" t="s">
        <v>81</v>
      </c>
      <c r="C96" t="s">
        <v>17</v>
      </c>
      <c r="D96">
        <v>3</v>
      </c>
      <c r="E96" s="9" t="str">
        <f>VLOOKUP(Table1[[#This Row],[Band]],$1:$1048576,3,0)</f>
        <v>Marquee</v>
      </c>
      <c r="F96" s="9" t="str">
        <f>VLOOKUP(Table1[[#This Row],[Band]],Table13[#Data],9,0)</f>
        <v>WIT</v>
      </c>
      <c r="G96">
        <v>43</v>
      </c>
      <c r="N96" s="6" t="s">
        <v>251</v>
      </c>
      <c r="O96" s="163" t="s">
        <v>556</v>
      </c>
      <c r="P96" s="163" t="s">
        <v>557</v>
      </c>
      <c r="Q96" s="163" t="s">
        <v>558</v>
      </c>
      <c r="R96" s="453" t="s">
        <v>559</v>
      </c>
      <c r="S96" s="453" t="s">
        <v>560</v>
      </c>
      <c r="T96" s="453" t="s">
        <v>554</v>
      </c>
    </row>
    <row r="97" spans="1:28">
      <c r="A97" t="s">
        <v>180</v>
      </c>
      <c r="B97" t="s">
        <v>81</v>
      </c>
      <c r="C97" t="s">
        <v>77</v>
      </c>
      <c r="D97">
        <v>1</v>
      </c>
      <c r="E97" s="9" t="str">
        <f>VLOOKUP(Table1[[#This Row],[Band]],$1:$1048576,3,0)</f>
        <v>Mainstage 1</v>
      </c>
      <c r="F97" s="9" t="str">
        <f>VLOOKUP(Table1[[#This Row],[Band]],Table13[#Data],9,0)</f>
        <v>GEEL</v>
      </c>
      <c r="G97">
        <v>19</v>
      </c>
      <c r="H97">
        <v>20</v>
      </c>
      <c r="N97" s="6" t="s">
        <v>244</v>
      </c>
      <c r="O97" s="163" t="s">
        <v>565</v>
      </c>
      <c r="P97" s="453" t="s">
        <v>566</v>
      </c>
    </row>
    <row r="98" spans="1:28">
      <c r="A98" t="s">
        <v>139</v>
      </c>
      <c r="B98" t="s">
        <v>123</v>
      </c>
      <c r="C98" t="s">
        <v>17</v>
      </c>
      <c r="D98">
        <v>3</v>
      </c>
      <c r="E98" s="9" t="str">
        <f>VLOOKUP(Table1[[#This Row],[Band]],$1:$1048576,3,0)</f>
        <v>Marquee</v>
      </c>
      <c r="F98" s="9" t="str">
        <f>VLOOKUP(Table1[[#This Row],[Band]],Table13[#Data],9,0)</f>
        <v>WIT</v>
      </c>
      <c r="G98">
        <v>45</v>
      </c>
      <c r="N98" s="6" t="s">
        <v>236</v>
      </c>
      <c r="O98" s="163" t="s">
        <v>565</v>
      </c>
      <c r="P98" s="163" t="s">
        <v>557</v>
      </c>
      <c r="Q98" s="453" t="s">
        <v>559</v>
      </c>
      <c r="R98" s="453" t="s">
        <v>554</v>
      </c>
      <c r="S98" s="453" t="s">
        <v>561</v>
      </c>
      <c r="T98" s="453" t="s">
        <v>560</v>
      </c>
    </row>
    <row r="99" spans="1:28">
      <c r="A99" s="157" t="s">
        <v>189</v>
      </c>
      <c r="B99" t="s">
        <v>73</v>
      </c>
      <c r="C99" t="s">
        <v>13</v>
      </c>
      <c r="D99">
        <v>1</v>
      </c>
      <c r="E99" s="9" t="str">
        <f>VLOOKUP(Table1[[#This Row],[Band]],$1:$1048576,3,0)</f>
        <v>Metal Dome</v>
      </c>
      <c r="F99" s="9" t="e">
        <f>VLOOKUP(Table1[[#This Row],[Band]],Table13[#Data],9,0)</f>
        <v>#N/A</v>
      </c>
    </row>
    <row r="100" spans="1:28">
      <c r="A100" t="s">
        <v>94</v>
      </c>
      <c r="B100" t="s">
        <v>81</v>
      </c>
      <c r="C100" s="162" t="s">
        <v>14</v>
      </c>
      <c r="D100">
        <v>3</v>
      </c>
      <c r="E100" s="9" t="str">
        <f>VLOOKUP(Table1[[#This Row],[Band]],$1:$1048576,3,0)</f>
        <v>Jupiler Stage</v>
      </c>
      <c r="F100" s="9" t="str">
        <f>VLOOKUP(Table1[[#This Row],[Band]],Table13[#Data],9,0)</f>
        <v>WIT</v>
      </c>
      <c r="G100">
        <v>41</v>
      </c>
      <c r="N100" s="6" t="s">
        <v>236</v>
      </c>
      <c r="O100" s="163" t="s">
        <v>556</v>
      </c>
      <c r="P100" s="163" t="s">
        <v>557</v>
      </c>
      <c r="Q100" s="163" t="s">
        <v>558</v>
      </c>
      <c r="R100" s="453" t="s">
        <v>559</v>
      </c>
      <c r="S100" s="453" t="s">
        <v>560</v>
      </c>
      <c r="T100" s="453" t="s">
        <v>554</v>
      </c>
    </row>
    <row r="101" spans="1:28">
      <c r="A101" t="s">
        <v>181</v>
      </c>
      <c r="B101" t="s">
        <v>99</v>
      </c>
      <c r="C101" s="163" t="s">
        <v>203</v>
      </c>
      <c r="D101">
        <v>1</v>
      </c>
      <c r="E101" s="9" t="str">
        <f>VLOOKUP(Table1[[#This Row],[Band]],$1:$1048576,3,0)</f>
        <v xml:space="preserve">Mainstage 1 </v>
      </c>
      <c r="F101" s="9" t="str">
        <f>VLOOKUP(Table1[[#This Row],[Band]],Table13[#Data],9,0)</f>
        <v>GEEL</v>
      </c>
      <c r="G101">
        <v>17</v>
      </c>
      <c r="H101">
        <v>18</v>
      </c>
      <c r="M101" t="s">
        <v>231</v>
      </c>
      <c r="N101" s="6" t="s">
        <v>258</v>
      </c>
    </row>
    <row r="102" spans="1:28">
      <c r="A102" t="s">
        <v>182</v>
      </c>
      <c r="B102" t="s">
        <v>123</v>
      </c>
      <c r="C102" t="s">
        <v>14</v>
      </c>
      <c r="D102">
        <v>2</v>
      </c>
      <c r="E102" s="9" t="str">
        <f>VLOOKUP(Table1[[#This Row],[Band]],$1:$1048576,3,0)</f>
        <v>Jupiler Stage</v>
      </c>
      <c r="F102" s="9" t="str">
        <f>VLOOKUP(Table1[[#This Row],[Band]],Table13[#Data],9,0)</f>
        <v>ROOD</v>
      </c>
      <c r="G102">
        <v>37</v>
      </c>
      <c r="N102" s="6" t="s">
        <v>239</v>
      </c>
      <c r="O102" s="163" t="s">
        <v>565</v>
      </c>
      <c r="P102" s="163" t="s">
        <v>557</v>
      </c>
      <c r="Q102" s="453" t="s">
        <v>559</v>
      </c>
      <c r="R102" s="453" t="s">
        <v>554</v>
      </c>
      <c r="S102" s="453" t="s">
        <v>561</v>
      </c>
      <c r="T102" s="453" t="s">
        <v>560</v>
      </c>
    </row>
    <row r="103" spans="1:28">
      <c r="A103" t="s">
        <v>116</v>
      </c>
      <c r="B103" t="s">
        <v>99</v>
      </c>
      <c r="C103" t="s">
        <v>13</v>
      </c>
      <c r="D103">
        <v>2</v>
      </c>
      <c r="E103" s="9" t="str">
        <f>VLOOKUP(Table1[[#This Row],[Band]],$1:$1048576,3,0)</f>
        <v>Metal Dome</v>
      </c>
      <c r="F103" s="9" t="str">
        <f>VLOOKUP(Table1[[#This Row],[Band]],Table13[#Data],9,0)</f>
        <v>ROOD</v>
      </c>
      <c r="G103">
        <v>32</v>
      </c>
      <c r="N103" s="6" t="s">
        <v>241</v>
      </c>
      <c r="O103" s="453" t="s">
        <v>561</v>
      </c>
      <c r="P103" s="453" t="s">
        <v>560</v>
      </c>
      <c r="Q103" s="453" t="s">
        <v>559</v>
      </c>
      <c r="R103" s="163" t="s">
        <v>556</v>
      </c>
      <c r="S103" s="163" t="s">
        <v>558</v>
      </c>
      <c r="T103" s="163" t="s">
        <v>557</v>
      </c>
    </row>
    <row r="104" spans="1:28">
      <c r="A104" t="s">
        <v>427</v>
      </c>
      <c r="B104" t="s">
        <v>81</v>
      </c>
      <c r="C104" t="s">
        <v>188</v>
      </c>
      <c r="D104">
        <v>2</v>
      </c>
      <c r="E104" s="9" t="str">
        <f>VLOOKUP(Table1[[#This Row],[Band]],$1:$1048576,3,0)</f>
        <v>Mainstage 2</v>
      </c>
      <c r="F104" s="9" t="str">
        <f>VLOOKUP(Table1[[#This Row],[Band]],Table13[#Data],9,0)</f>
        <v>ROOD</v>
      </c>
      <c r="G104">
        <v>37</v>
      </c>
      <c r="N104" s="6" t="s">
        <v>239</v>
      </c>
      <c r="O104" s="163" t="s">
        <v>556</v>
      </c>
      <c r="P104" s="163" t="s">
        <v>557</v>
      </c>
      <c r="Q104" s="163" t="s">
        <v>558</v>
      </c>
      <c r="R104" s="453" t="s">
        <v>559</v>
      </c>
      <c r="S104" s="453" t="s">
        <v>560</v>
      </c>
      <c r="T104" s="453" t="s">
        <v>554</v>
      </c>
    </row>
    <row r="105" spans="1:28">
      <c r="A105" s="161" t="s">
        <v>117</v>
      </c>
      <c r="B105" t="s">
        <v>99</v>
      </c>
      <c r="C105" t="s">
        <v>13</v>
      </c>
      <c r="D105">
        <v>3</v>
      </c>
      <c r="E105" s="9" t="str">
        <f>VLOOKUP(Table1[[#This Row],[Band]],$1:$1048576,3,0)</f>
        <v>Metal Dome</v>
      </c>
      <c r="F105" s="9" t="str">
        <f>VLOOKUP(Table1[[#This Row],[Band]],Table13[#Data],9,0)</f>
        <v>WIT</v>
      </c>
      <c r="G105">
        <v>41</v>
      </c>
      <c r="N105" s="6" t="s">
        <v>240</v>
      </c>
      <c r="O105" s="453" t="s">
        <v>561</v>
      </c>
      <c r="P105" s="453" t="s">
        <v>560</v>
      </c>
      <c r="Q105" s="453" t="s">
        <v>559</v>
      </c>
      <c r="R105" s="163" t="s">
        <v>556</v>
      </c>
      <c r="S105" s="163" t="s">
        <v>558</v>
      </c>
      <c r="T105" s="163" t="s">
        <v>557</v>
      </c>
    </row>
    <row r="106" spans="1:28">
      <c r="A106" s="160" t="s">
        <v>118</v>
      </c>
      <c r="B106" t="s">
        <v>99</v>
      </c>
      <c r="C106" s="163" t="s">
        <v>14</v>
      </c>
      <c r="D106">
        <v>3</v>
      </c>
      <c r="E106" s="9" t="str">
        <f>VLOOKUP(Table1[[#This Row],[Band]],$1:$1048576,3,0)</f>
        <v>Jupiler Stage</v>
      </c>
      <c r="F106" s="9" t="str">
        <f>VLOOKUP(Table1[[#This Row],[Band]],Table13[#Data],9,0)</f>
        <v>WIT</v>
      </c>
      <c r="G106">
        <v>47</v>
      </c>
      <c r="N106" s="6" t="s">
        <v>235</v>
      </c>
      <c r="O106" s="453" t="s">
        <v>561</v>
      </c>
      <c r="P106" s="453" t="s">
        <v>560</v>
      </c>
      <c r="Q106" s="453" t="s">
        <v>559</v>
      </c>
      <c r="R106" s="163" t="s">
        <v>556</v>
      </c>
      <c r="S106" s="163" t="s">
        <v>558</v>
      </c>
      <c r="T106" s="163" t="s">
        <v>557</v>
      </c>
    </row>
    <row r="107" spans="1:28">
      <c r="A107" s="155" t="s">
        <v>206</v>
      </c>
      <c r="B107" t="s">
        <v>99</v>
      </c>
      <c r="C107" t="s">
        <v>13</v>
      </c>
      <c r="D107" s="156"/>
      <c r="E107" s="9" t="str">
        <f>VLOOKUP(Table1[[#This Row],[Band]],$1:$1048576,3,0)</f>
        <v>Metal Dome</v>
      </c>
      <c r="F107" s="9" t="e">
        <f>VLOOKUP(Table1[[#This Row],[Band]],Table13[#Data],9,0)</f>
        <v>#N/A</v>
      </c>
      <c r="G107" s="156"/>
      <c r="H107" s="156"/>
      <c r="I107" s="156"/>
      <c r="J107" s="156"/>
      <c r="K107" s="156"/>
      <c r="L107" s="156"/>
      <c r="M107" s="156"/>
      <c r="N107" s="165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</row>
    <row r="108" spans="1:28">
      <c r="A108" s="160" t="s">
        <v>208</v>
      </c>
      <c r="B108" t="s">
        <v>99</v>
      </c>
      <c r="C108" t="s">
        <v>198</v>
      </c>
      <c r="E108" s="9" t="str">
        <f>VLOOKUP(Table1[[#This Row],[Band]],$1:$1048576,3,0)</f>
        <v>Classic Rock</v>
      </c>
      <c r="F108" s="9" t="e">
        <f>VLOOKUP(Table1[[#This Row],[Band]],Table13[#Data],9,0)</f>
        <v>#N/A</v>
      </c>
    </row>
    <row r="109" spans="1:28">
      <c r="A109" s="160" t="s">
        <v>140</v>
      </c>
      <c r="B109" t="s">
        <v>123</v>
      </c>
      <c r="C109" t="s">
        <v>14</v>
      </c>
      <c r="D109">
        <v>3</v>
      </c>
      <c r="E109" s="9" t="str">
        <f>VLOOKUP(Table1[[#This Row],[Band]],$1:$1048576,3,0)</f>
        <v>Jupiler Stage</v>
      </c>
      <c r="F109" s="9" t="str">
        <f>VLOOKUP(Table1[[#This Row],[Band]],Table13[#Data],9,0)</f>
        <v>WIT</v>
      </c>
      <c r="G109">
        <v>38</v>
      </c>
      <c r="N109" s="6" t="s">
        <v>239</v>
      </c>
      <c r="O109" s="163" t="s">
        <v>565</v>
      </c>
      <c r="P109" s="163" t="s">
        <v>557</v>
      </c>
      <c r="Q109" s="453" t="s">
        <v>559</v>
      </c>
      <c r="R109" s="453" t="s">
        <v>554</v>
      </c>
      <c r="S109" s="453" t="s">
        <v>561</v>
      </c>
      <c r="T109" s="453" t="s">
        <v>560</v>
      </c>
    </row>
    <row r="110" spans="1:28">
      <c r="A110" s="158" t="s">
        <v>570</v>
      </c>
      <c r="B110" t="s">
        <v>123</v>
      </c>
      <c r="C110" t="s">
        <v>14</v>
      </c>
      <c r="D110">
        <v>1</v>
      </c>
      <c r="E110" s="9" t="str">
        <f>VLOOKUP(Table1[[#This Row],[Band]],$1:$1048576,3,0)</f>
        <v>Jupiler Stage</v>
      </c>
      <c r="F110" s="9" t="str">
        <f>VLOOKUP(Table1[[#This Row],[Band]],Table13[#Data],9,0)</f>
        <v>GEEL</v>
      </c>
      <c r="G110">
        <v>27</v>
      </c>
      <c r="H110">
        <v>28</v>
      </c>
      <c r="N110" s="6" t="s">
        <v>244</v>
      </c>
      <c r="O110" s="163" t="s">
        <v>562</v>
      </c>
      <c r="P110" s="163" t="s">
        <v>556</v>
      </c>
      <c r="Q110" s="163" t="s">
        <v>558</v>
      </c>
    </row>
    <row r="111" spans="1:28">
      <c r="A111" s="157" t="s">
        <v>211</v>
      </c>
      <c r="B111" t="s">
        <v>123</v>
      </c>
      <c r="C111" s="162" t="s">
        <v>13</v>
      </c>
      <c r="D111" s="156">
        <v>3</v>
      </c>
      <c r="E111" s="9" t="str">
        <f>VLOOKUP(Table1[[#This Row],[Band]],$1:$1048576,3,0)</f>
        <v>Metal Dome</v>
      </c>
      <c r="F111" s="9" t="str">
        <f>VLOOKUP(Table1[[#This Row],[Band]],Table13[#Data],9,0)</f>
        <v>WIT</v>
      </c>
      <c r="G111" s="156">
        <v>46</v>
      </c>
      <c r="H111" s="156"/>
      <c r="I111" s="156"/>
      <c r="J111" s="156"/>
      <c r="K111" s="156"/>
      <c r="L111" s="156"/>
      <c r="M111" s="156"/>
      <c r="N111" s="165" t="s">
        <v>235</v>
      </c>
      <c r="O111" s="163" t="s">
        <v>565</v>
      </c>
      <c r="P111" s="163" t="s">
        <v>557</v>
      </c>
      <c r="Q111" s="453" t="s">
        <v>559</v>
      </c>
      <c r="R111" s="453" t="s">
        <v>554</v>
      </c>
      <c r="S111" s="453" t="s">
        <v>561</v>
      </c>
      <c r="T111" s="453" t="s">
        <v>560</v>
      </c>
      <c r="U111" s="156"/>
      <c r="V111" s="156"/>
      <c r="W111" s="156"/>
      <c r="X111" s="156"/>
      <c r="Y111" s="156"/>
      <c r="Z111" s="156"/>
      <c r="AA111" s="156"/>
      <c r="AB111" s="156"/>
    </row>
    <row r="112" spans="1:28">
      <c r="A112" s="161" t="s">
        <v>95</v>
      </c>
      <c r="B112" t="s">
        <v>81</v>
      </c>
      <c r="C112" t="s">
        <v>13</v>
      </c>
      <c r="D112">
        <v>1</v>
      </c>
      <c r="E112" s="9" t="str">
        <f>VLOOKUP(Table1[[#This Row],[Band]],$1:$1048576,3,0)</f>
        <v>Metal Dome</v>
      </c>
      <c r="F112" s="9" t="str">
        <f>VLOOKUP(Table1[[#This Row],[Band]],Table13[#Data],9,0)</f>
        <v>ROOD</v>
      </c>
      <c r="G112">
        <v>29</v>
      </c>
      <c r="H112">
        <v>30</v>
      </c>
      <c r="N112" s="6" t="s">
        <v>244</v>
      </c>
      <c r="O112" s="453" t="s">
        <v>561</v>
      </c>
      <c r="P112" s="453" t="s">
        <v>552</v>
      </c>
      <c r="Q112" s="453" t="s">
        <v>555</v>
      </c>
    </row>
    <row r="113" spans="1:28">
      <c r="A113" s="159" t="s">
        <v>79</v>
      </c>
      <c r="B113" t="s">
        <v>73</v>
      </c>
      <c r="C113" t="s">
        <v>77</v>
      </c>
      <c r="D113">
        <v>1</v>
      </c>
      <c r="E113" s="9" t="str">
        <f>VLOOKUP(Table1[[#This Row],[Band]],$1:$1048576,3,0)</f>
        <v>Mainstage 1</v>
      </c>
      <c r="F113" s="9" t="str">
        <f>VLOOKUP(Table1[[#This Row],[Band]],Table13[#Data],9,0)</f>
        <v>GEEL</v>
      </c>
      <c r="G113">
        <v>15</v>
      </c>
      <c r="H113">
        <v>16</v>
      </c>
      <c r="N113" s="6" t="s">
        <v>258</v>
      </c>
      <c r="O113" s="163" t="s">
        <v>562</v>
      </c>
      <c r="P113" s="453" t="s">
        <v>565</v>
      </c>
      <c r="Q113" s="453" t="s">
        <v>566</v>
      </c>
    </row>
    <row r="114" spans="1:28">
      <c r="A114" t="s">
        <v>232</v>
      </c>
      <c r="B114" t="s">
        <v>81</v>
      </c>
      <c r="C114" t="s">
        <v>13</v>
      </c>
      <c r="D114">
        <v>3</v>
      </c>
      <c r="E114" s="9" t="str">
        <f>VLOOKUP(Table1[[#This Row],[Band]],$1:$1048576,3,0)</f>
        <v>Metal Dome</v>
      </c>
      <c r="F114" s="9" t="str">
        <f>VLOOKUP(Table1[[#This Row],[Band]],Table13[#Data],9,0)</f>
        <v>WIT</v>
      </c>
      <c r="G114">
        <v>44</v>
      </c>
      <c r="N114" s="6" t="s">
        <v>235</v>
      </c>
      <c r="O114" s="163" t="s">
        <v>556</v>
      </c>
      <c r="P114" s="163" t="s">
        <v>557</v>
      </c>
      <c r="Q114" s="163" t="s">
        <v>558</v>
      </c>
      <c r="R114" s="453" t="s">
        <v>559</v>
      </c>
      <c r="S114" s="453" t="s">
        <v>560</v>
      </c>
      <c r="T114" s="453" t="s">
        <v>554</v>
      </c>
    </row>
    <row r="115" spans="1:28">
      <c r="A115" s="156" t="s">
        <v>183</v>
      </c>
      <c r="B115" t="s">
        <v>99</v>
      </c>
      <c r="C115" t="s">
        <v>13</v>
      </c>
      <c r="D115">
        <v>3</v>
      </c>
      <c r="E115" s="9" t="str">
        <f>VLOOKUP(Table1[[#This Row],[Band]],$1:$1048576,3,0)</f>
        <v>Metal Dome</v>
      </c>
      <c r="F115" s="9" t="str">
        <f>VLOOKUP(Table1[[#This Row],[Band]],Table13[#Data],9,0)</f>
        <v>WIT</v>
      </c>
      <c r="G115">
        <v>44</v>
      </c>
      <c r="N115" s="6" t="s">
        <v>235</v>
      </c>
      <c r="O115" s="453" t="s">
        <v>561</v>
      </c>
      <c r="P115" s="453" t="s">
        <v>560</v>
      </c>
      <c r="Q115" s="453" t="s">
        <v>559</v>
      </c>
      <c r="R115" s="163" t="s">
        <v>556</v>
      </c>
      <c r="S115" s="163" t="s">
        <v>558</v>
      </c>
      <c r="T115" s="163" t="s">
        <v>557</v>
      </c>
    </row>
    <row r="116" spans="1:28">
      <c r="A116" s="155" t="s">
        <v>207</v>
      </c>
      <c r="B116" t="s">
        <v>99</v>
      </c>
      <c r="C116" t="s">
        <v>13</v>
      </c>
      <c r="D116" s="156">
        <v>3</v>
      </c>
      <c r="E116" s="9" t="str">
        <f>VLOOKUP(Table1[[#This Row],[Band]],$1:$1048576,3,0)</f>
        <v>Metal Dome</v>
      </c>
      <c r="F116" s="9" t="str">
        <f>VLOOKUP(Table1[[#This Row],[Band]],Table13[#Data],9,0)</f>
        <v>WIT</v>
      </c>
      <c r="G116" s="156">
        <v>40</v>
      </c>
      <c r="H116" s="156"/>
      <c r="I116" s="156"/>
      <c r="J116" s="156"/>
      <c r="K116" s="156"/>
      <c r="L116" s="156"/>
      <c r="M116" s="156"/>
      <c r="N116" s="165" t="s">
        <v>239</v>
      </c>
      <c r="O116" s="453" t="s">
        <v>561</v>
      </c>
      <c r="P116" s="453" t="s">
        <v>560</v>
      </c>
      <c r="Q116" s="453" t="s">
        <v>559</v>
      </c>
      <c r="R116" s="163" t="s">
        <v>556</v>
      </c>
      <c r="S116" s="163" t="s">
        <v>558</v>
      </c>
      <c r="T116" s="163" t="s">
        <v>557</v>
      </c>
      <c r="U116" s="156"/>
      <c r="V116" s="156"/>
      <c r="W116" s="156"/>
      <c r="X116" s="156"/>
      <c r="Y116" s="156"/>
      <c r="Z116" s="156"/>
      <c r="AA116" s="156"/>
      <c r="AB116" s="156"/>
    </row>
    <row r="117" spans="1:28">
      <c r="A117" s="158" t="s">
        <v>141</v>
      </c>
      <c r="B117" t="s">
        <v>123</v>
      </c>
      <c r="C117" t="s">
        <v>14</v>
      </c>
      <c r="D117">
        <v>2</v>
      </c>
      <c r="E117" s="9" t="str">
        <f>VLOOKUP(Table1[[#This Row],[Band]],$1:$1048576,3,0)</f>
        <v>Jupiler Stage</v>
      </c>
      <c r="F117" s="9" t="str">
        <f>VLOOKUP(Table1[[#This Row],[Band]],Table13[#Data],9,0)</f>
        <v>ROOD</v>
      </c>
      <c r="G117">
        <v>41</v>
      </c>
      <c r="N117" s="6" t="s">
        <v>250</v>
      </c>
      <c r="O117" s="163" t="s">
        <v>565</v>
      </c>
      <c r="P117" s="163" t="s">
        <v>557</v>
      </c>
      <c r="Q117" s="453" t="s">
        <v>559</v>
      </c>
      <c r="R117" s="453" t="s">
        <v>554</v>
      </c>
      <c r="S117" s="453" t="s">
        <v>561</v>
      </c>
      <c r="T117" s="453" t="s">
        <v>560</v>
      </c>
    </row>
    <row r="118" spans="1:28">
      <c r="A118" s="166" t="s">
        <v>191</v>
      </c>
      <c r="B118" t="s">
        <v>73</v>
      </c>
      <c r="C118" t="s">
        <v>13</v>
      </c>
      <c r="D118">
        <v>1</v>
      </c>
      <c r="E118" s="9" t="str">
        <f>VLOOKUP(Table1[[#This Row],[Band]],$1:$1048576,3,0)</f>
        <v>Metal Dome</v>
      </c>
      <c r="F118" s="9" t="e">
        <f>VLOOKUP(Table1[[#This Row],[Band]],Table13[#Data],9,0)</f>
        <v>#N/A</v>
      </c>
      <c r="N118" s="6" t="s">
        <v>258</v>
      </c>
    </row>
    <row r="119" spans="1:28">
      <c r="A119" s="158" t="s">
        <v>184</v>
      </c>
      <c r="B119" t="s">
        <v>81</v>
      </c>
      <c r="C119" s="162" t="s">
        <v>188</v>
      </c>
      <c r="D119">
        <v>1</v>
      </c>
      <c r="E119" s="9" t="str">
        <f>VLOOKUP(Table1[[#This Row],[Band]],$1:$1048576,3,0)</f>
        <v>Mainstage 2</v>
      </c>
      <c r="F119" s="9" t="str">
        <f>VLOOKUP(Table1[[#This Row],[Band]],Table13[#Data],9,0)</f>
        <v>GEEL</v>
      </c>
      <c r="G119">
        <v>25</v>
      </c>
      <c r="H119">
        <v>26</v>
      </c>
      <c r="N119" s="6" t="s">
        <v>244</v>
      </c>
      <c r="O119" s="453" t="s">
        <v>561</v>
      </c>
      <c r="P119" s="453" t="s">
        <v>552</v>
      </c>
      <c r="Q119" s="453" t="s">
        <v>555</v>
      </c>
    </row>
    <row r="120" spans="1:28">
      <c r="A120" s="160" t="s">
        <v>429</v>
      </c>
      <c r="B120" t="s">
        <v>81</v>
      </c>
      <c r="C120" s="156" t="s">
        <v>77</v>
      </c>
      <c r="D120">
        <v>3</v>
      </c>
      <c r="E120" s="9" t="str">
        <f>VLOOKUP(Table1[[#This Row],[Band]],$1:$1048576,3,0)</f>
        <v>Mainstage 1</v>
      </c>
      <c r="F120" s="9" t="str">
        <f>VLOOKUP(Table1[[#This Row],[Band]],Table13[#Data],9,0)</f>
        <v>WIT</v>
      </c>
      <c r="G120">
        <v>38</v>
      </c>
      <c r="N120" s="6" t="s">
        <v>239</v>
      </c>
      <c r="O120" s="163" t="s">
        <v>556</v>
      </c>
      <c r="P120" s="163" t="s">
        <v>557</v>
      </c>
      <c r="Q120" s="163" t="s">
        <v>558</v>
      </c>
      <c r="R120" s="453" t="s">
        <v>559</v>
      </c>
      <c r="S120" s="453" t="s">
        <v>560</v>
      </c>
      <c r="T120" s="453" t="s">
        <v>554</v>
      </c>
    </row>
    <row r="121" spans="1:28">
      <c r="A121" s="158" t="s">
        <v>142</v>
      </c>
      <c r="B121" t="s">
        <v>123</v>
      </c>
      <c r="C121" t="s">
        <v>17</v>
      </c>
      <c r="D121">
        <v>3</v>
      </c>
      <c r="E121" s="9" t="str">
        <f>VLOOKUP(Table1[[#This Row],[Band]],$1:$1048576,3,0)</f>
        <v>Marquee</v>
      </c>
      <c r="F121" s="9" t="str">
        <f>VLOOKUP(Table1[[#This Row],[Band]],Table13[#Data],9,0)</f>
        <v>WIT</v>
      </c>
      <c r="G121">
        <v>48</v>
      </c>
      <c r="N121" s="6" t="s">
        <v>235</v>
      </c>
      <c r="O121" s="163" t="s">
        <v>565</v>
      </c>
      <c r="P121" s="163" t="s">
        <v>557</v>
      </c>
      <c r="Q121" s="453" t="s">
        <v>559</v>
      </c>
      <c r="R121" s="453" t="s">
        <v>554</v>
      </c>
      <c r="S121" s="453" t="s">
        <v>561</v>
      </c>
      <c r="T121" s="453" t="s">
        <v>560</v>
      </c>
    </row>
    <row r="122" spans="1:28">
      <c r="A122" s="158" t="s">
        <v>119</v>
      </c>
      <c r="B122" t="s">
        <v>99</v>
      </c>
      <c r="C122" s="163" t="s">
        <v>14</v>
      </c>
      <c r="D122">
        <v>2</v>
      </c>
      <c r="E122" s="9" t="str">
        <f>VLOOKUP(Table1[[#This Row],[Band]],$1:$1048576,3,0)</f>
        <v>Jupiler Stage</v>
      </c>
      <c r="F122" s="9" t="str">
        <f>VLOOKUP(Table1[[#This Row],[Band]],Table13[#Data],9,0)</f>
        <v>ROOD</v>
      </c>
      <c r="G122">
        <v>31</v>
      </c>
      <c r="N122" s="6" t="s">
        <v>237</v>
      </c>
      <c r="O122" s="453" t="s">
        <v>561</v>
      </c>
      <c r="P122" s="453" t="s">
        <v>560</v>
      </c>
      <c r="Q122" s="453" t="s">
        <v>559</v>
      </c>
      <c r="R122" s="163" t="s">
        <v>556</v>
      </c>
      <c r="S122" s="163" t="s">
        <v>558</v>
      </c>
      <c r="T122" s="163" t="s">
        <v>557</v>
      </c>
    </row>
    <row r="123" spans="1:28">
      <c r="A123" s="156" t="s">
        <v>96</v>
      </c>
      <c r="B123" t="s">
        <v>81</v>
      </c>
      <c r="C123" t="s">
        <v>17</v>
      </c>
      <c r="D123">
        <v>2</v>
      </c>
      <c r="E123" s="9" t="str">
        <f>VLOOKUP(Table1[[#This Row],[Band]],$1:$1048576,3,0)</f>
        <v>Marquee</v>
      </c>
      <c r="F123" s="9" t="str">
        <f>VLOOKUP(Table1[[#This Row],[Band]],Table13[#Data],9,0)</f>
        <v>ROOD</v>
      </c>
      <c r="G123">
        <v>36</v>
      </c>
      <c r="N123" s="6" t="s">
        <v>239</v>
      </c>
      <c r="O123" s="163" t="s">
        <v>556</v>
      </c>
      <c r="P123" s="163" t="s">
        <v>557</v>
      </c>
      <c r="Q123" s="163" t="s">
        <v>558</v>
      </c>
      <c r="R123" s="453" t="s">
        <v>559</v>
      </c>
      <c r="S123" s="453" t="s">
        <v>560</v>
      </c>
      <c r="T123" s="453" t="s">
        <v>554</v>
      </c>
    </row>
    <row r="124" spans="1:28">
      <c r="A124" s="157" t="s">
        <v>526</v>
      </c>
      <c r="B124" t="s">
        <v>123</v>
      </c>
      <c r="C124" s="156" t="s">
        <v>77</v>
      </c>
      <c r="D124" s="156">
        <v>2</v>
      </c>
      <c r="E124" s="9" t="str">
        <f>VLOOKUP(Table1[[#This Row],[Band]],$1:$1048576,3,0)</f>
        <v>Mainstage 1</v>
      </c>
      <c r="F124" s="9" t="str">
        <f>VLOOKUP(Table1[[#This Row],[Band]],Table13[#Data],9,0)</f>
        <v>ROOD</v>
      </c>
      <c r="G124" s="156">
        <v>31</v>
      </c>
      <c r="H124" s="156"/>
      <c r="I124" s="156"/>
      <c r="J124" s="156"/>
      <c r="K124" s="156"/>
      <c r="L124" s="156"/>
      <c r="M124" s="156"/>
      <c r="N124" s="165" t="s">
        <v>238</v>
      </c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</row>
    <row r="125" spans="1:28">
      <c r="A125" s="158" t="s">
        <v>120</v>
      </c>
      <c r="B125" t="s">
        <v>99</v>
      </c>
      <c r="C125" t="s">
        <v>77</v>
      </c>
      <c r="D125">
        <v>2</v>
      </c>
      <c r="E125" s="9" t="str">
        <f>VLOOKUP(Table1[[#This Row],[Band]],$1:$1048576,3,0)</f>
        <v>Mainstage 1</v>
      </c>
      <c r="F125" s="9" t="str">
        <f>VLOOKUP(Table1[[#This Row],[Band]],Table13[#Data],9,0)</f>
        <v>ROOD</v>
      </c>
      <c r="G125">
        <v>38</v>
      </c>
      <c r="N125" s="6" t="s">
        <v>239</v>
      </c>
    </row>
    <row r="126" spans="1:28">
      <c r="A126" s="156" t="s">
        <v>121</v>
      </c>
      <c r="B126" t="s">
        <v>99</v>
      </c>
      <c r="C126" s="163" t="s">
        <v>203</v>
      </c>
      <c r="D126">
        <v>1</v>
      </c>
      <c r="E126" s="9" t="str">
        <f>VLOOKUP(Table1[[#This Row],[Band]],$1:$1048576,3,0)</f>
        <v xml:space="preserve">Mainstage 1 </v>
      </c>
      <c r="F126" s="9" t="str">
        <f>VLOOKUP(Table1[[#This Row],[Band]],Table13[#Data],9,0)</f>
        <v>GEEL</v>
      </c>
      <c r="G126">
        <v>1</v>
      </c>
      <c r="H126" t="s">
        <v>233</v>
      </c>
      <c r="I126">
        <v>6</v>
      </c>
      <c r="M126" t="s">
        <v>228</v>
      </c>
      <c r="N126" s="6" t="s">
        <v>258</v>
      </c>
      <c r="O126" s="453" t="s">
        <v>551</v>
      </c>
      <c r="P126" s="453" t="s">
        <v>566</v>
      </c>
    </row>
    <row r="127" spans="1:28">
      <c r="A127" s="164" t="s">
        <v>432</v>
      </c>
      <c r="B127" t="s">
        <v>81</v>
      </c>
      <c r="C127" t="s">
        <v>17</v>
      </c>
      <c r="D127">
        <v>2</v>
      </c>
      <c r="E127" s="9" t="str">
        <f>VLOOKUP(Table1[[#This Row],[Band]],$1:$1048576,3,0)</f>
        <v>Marquee</v>
      </c>
      <c r="F127" s="9" t="str">
        <f>VLOOKUP(Table1[[#This Row],[Band]],Table13[#Data],9,0)</f>
        <v>ROOD</v>
      </c>
      <c r="G127">
        <v>38</v>
      </c>
      <c r="N127" s="6" t="s">
        <v>241</v>
      </c>
      <c r="O127" s="163" t="s">
        <v>556</v>
      </c>
      <c r="P127" s="163" t="s">
        <v>557</v>
      </c>
      <c r="Q127" s="163" t="s">
        <v>558</v>
      </c>
      <c r="R127" s="453" t="s">
        <v>559</v>
      </c>
      <c r="S127" s="453" t="s">
        <v>560</v>
      </c>
      <c r="T127" s="453" t="s">
        <v>554</v>
      </c>
    </row>
    <row r="128" spans="1:28">
      <c r="A128" s="159" t="s">
        <v>416</v>
      </c>
      <c r="B128" t="s">
        <v>81</v>
      </c>
      <c r="C128" t="s">
        <v>13</v>
      </c>
      <c r="D128">
        <v>2</v>
      </c>
      <c r="E128" s="9" t="str">
        <f>VLOOKUP(Table1[[#This Row],[Band]],$1:$1048576,3,0)</f>
        <v>Metal Dome</v>
      </c>
      <c r="F128" s="9" t="str">
        <f>VLOOKUP(Table1[[#This Row],[Band]],Table13[#Data],9,0)</f>
        <v>ROOD</v>
      </c>
      <c r="G128">
        <v>31</v>
      </c>
      <c r="N128" s="6" t="s">
        <v>249</v>
      </c>
      <c r="O128" s="163" t="s">
        <v>556</v>
      </c>
      <c r="P128" s="163" t="s">
        <v>557</v>
      </c>
      <c r="Q128" s="163" t="s">
        <v>558</v>
      </c>
      <c r="R128" s="453" t="s">
        <v>559</v>
      </c>
      <c r="S128" s="453" t="s">
        <v>560</v>
      </c>
      <c r="T128" s="453" t="s">
        <v>554</v>
      </c>
    </row>
    <row r="129" spans="1:20">
      <c r="A129" s="156" t="s">
        <v>571</v>
      </c>
      <c r="B129" t="s">
        <v>81</v>
      </c>
      <c r="C129" t="s">
        <v>13</v>
      </c>
      <c r="D129">
        <v>3</v>
      </c>
      <c r="E129" s="9" t="str">
        <f>VLOOKUP(Table1[[#This Row],[Band]],$1:$1048576,3,0)</f>
        <v>Metal Dome</v>
      </c>
      <c r="F129" s="9" t="str">
        <f>VLOOKUP(Table1[[#This Row],[Band]],Table13[#Data],9,0)</f>
        <v>WIT</v>
      </c>
      <c r="G129">
        <v>46</v>
      </c>
      <c r="N129" s="6" t="s">
        <v>235</v>
      </c>
      <c r="O129" s="163" t="s">
        <v>556</v>
      </c>
      <c r="P129" s="163" t="s">
        <v>557</v>
      </c>
      <c r="Q129" s="163" t="s">
        <v>558</v>
      </c>
      <c r="R129" s="453" t="s">
        <v>559</v>
      </c>
      <c r="S129" s="453" t="s">
        <v>560</v>
      </c>
      <c r="T129" s="453" t="s">
        <v>554</v>
      </c>
    </row>
    <row r="130" spans="1:20">
      <c r="A130" s="156" t="s">
        <v>97</v>
      </c>
      <c r="B130" t="s">
        <v>81</v>
      </c>
      <c r="C130" t="s">
        <v>13</v>
      </c>
      <c r="D130">
        <v>3</v>
      </c>
      <c r="E130" s="9" t="str">
        <f>VLOOKUP(Table1[[#This Row],[Band]],$1:$1048576,3,0)</f>
        <v>Metal Dome</v>
      </c>
      <c r="F130" s="9" t="e">
        <f>VLOOKUP(Table1[[#This Row],[Band]],Table13[#Data],9,0)</f>
        <v>#N/A</v>
      </c>
      <c r="G130">
        <v>46</v>
      </c>
      <c r="N130" s="6" t="s">
        <v>235</v>
      </c>
    </row>
  </sheetData>
  <sortState ref="A2:G84">
    <sortCondition ref="A2"/>
  </sortState>
  <pageMargins left="0.7" right="0.7" top="0.75" bottom="0.75" header="0.3" footer="0.3"/>
  <pageSetup paperSize="9" orientation="portrait" r:id="rId1"/>
  <headerFooter>
    <oddFooter>&amp;RLast Saved: 15/02/2017 7:05:35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'D:\Users\amaqw\Documents\GMM_Artist\2018\Excel\[GMM2018_DATASHEET.xlsx]Dagen'!#REF!</xm:f>
          </x14:formula1>
          <xm:sqref>B130</xm:sqref>
        </x14:dataValidation>
        <x14:dataValidation type="list" allowBlank="1" showInputMessage="1" showErrorMessage="1">
          <x14:formula1>
            <xm:f>'D:\Users\amaqw\Documents\GMM_Artist\2018\Excel\[GMM2018_DATASHEET.xlsx]Dagen'!#REF!</xm:f>
          </x14:formula1>
          <xm:sqref>B2:B129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b 9 0 7 d 7 1 - 6 6 e 5 - 4 a 5 6 - 8 b d 0 - a 3 b 3 f 8 8 5 2 8 2 4 "   x m l n s = " h t t p : / / s c h e m a s . m i c r o s o f t . c o m / D a t a M a s h u p " > A A A A A B c D A A B Q S w M E F A A C A A g A B E Q p T F f X J 3 S n A A A A + A A A A B I A H A B D b 2 5 m a W c v U G F j a 2 F n Z S 5 4 b W w g o h g A K K A U A A A A A A A A A A A A A A A A A A A A A A A A A A A A h Y / B C o I w H I d f R X Z 3 m y t D 5 O + E o l t C E E T X s Z a O d I a b z X f r 0 C P 1 C g l l d e v 4 + / g O 3 + 9 x u 0 M + N H V w V Z 3 V r c l Q h C k K l J H t U Z s y Q 7 0 7 h Q n K O W y F P I t S B a N s b D r Y Y 4 Y q 5 y 4 p I d 5 7 7 G e 4 7 U r C K I 3 I o d j s Z K U a g T 6 y / i + H 2 l g n j F S I w / 4 V w x m O I z x P k h i z R Q R k w l B o 8 1 X Y W I w p k B 8 I q 7 5 2 f a e 4 q c P l G s g 0 g b x f 8 C d Q S w M E F A A C A A g A B E Q p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E K U w o i k e 4 D g A A A B E A A A A T A B w A R m 9 y b X V s Y X M v U 2 V j d G l v b j E u b S C i G A A o o B Q A A A A A A A A A A A A A A A A A A A A A A A A A A A A r T k 0 u y c z P U w i G 0 I b W A F B L A Q I t A B Q A A g A I A A R E K U x X 1 y d 0 p w A A A P g A A A A S A A A A A A A A A A A A A A A A A A A A A A B D b 2 5 m a W c v U G F j a 2 F n Z S 5 4 b W x Q S w E C L Q A U A A I A C A A E R C l M D 8 r p q 6 Q A A A D p A A A A E w A A A A A A A A A A A A A A A A D z A A A A W 0 N v b n R l b n R f V H l w Z X N d L n h t b F B L A Q I t A B Q A A g A I A A R E K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e o H g k v v o h S L l O n k d 4 m w v B A A A A A A I A A A A A A A N m A A D A A A A A E A A A A O E l F F 0 t / u I B a o P 4 e o N N K J c A A A A A B I A A A K A A A A A Q A A A A G 8 / A 3 q p 0 A K D R 2 R u p z R v M o 1 A A A A B O v c G X E i I j 6 9 N Y / 8 o s m p r o E n 8 B n 0 h S x r j d H q Q z 0 L g 6 q 4 x o d + 9 h 8 u T k / v y c E N p + N l J q G Y y z D x n 2 + l k a 4 H a V M a T k E D L / r + + M U A 1 L g l j F / r m B I B Q A A A C U 1 Q C 9 E E J K V L d r d B A Y L F F R H Q O Z M w = = < / D a t a M a s h u p > 
</file>

<file path=customXml/itemProps1.xml><?xml version="1.0" encoding="utf-8"?>
<ds:datastoreItem xmlns:ds="http://schemas.openxmlformats.org/officeDocument/2006/customXml" ds:itemID="{AF3952C1-60FE-4716-9138-1B360C110C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29</vt:i4>
      </vt:variant>
    </vt:vector>
  </HeadingPairs>
  <TitlesOfParts>
    <vt:vector size="37" baseType="lpstr">
      <vt:lpstr>Splitsing</vt:lpstr>
      <vt:lpstr>Sheet1</vt:lpstr>
      <vt:lpstr>Gegevens</vt:lpstr>
      <vt:lpstr>Voorblad</vt:lpstr>
      <vt:lpstr>Opmerkingen</vt:lpstr>
      <vt:lpstr>Documentgegevens</vt:lpstr>
      <vt:lpstr>Data</vt:lpstr>
      <vt:lpstr>Data_Gmm2018</vt:lpstr>
      <vt:lpstr>Splitsing!Afdrukbereik</vt:lpstr>
      <vt:lpstr>AfterShow</vt:lpstr>
      <vt:lpstr>Arts</vt:lpstr>
      <vt:lpstr>Band</vt:lpstr>
      <vt:lpstr>Bandname</vt:lpstr>
      <vt:lpstr>Busstock</vt:lpstr>
      <vt:lpstr>Coolerband</vt:lpstr>
      <vt:lpstr>CoolerGMM</vt:lpstr>
      <vt:lpstr>Dag</vt:lpstr>
      <vt:lpstr>Handdoekgrootwit</vt:lpstr>
      <vt:lpstr>Handdoekgrootzwart</vt:lpstr>
      <vt:lpstr>Handdoekkleinwit</vt:lpstr>
      <vt:lpstr>Handdoekkleinzwart</vt:lpstr>
      <vt:lpstr>Kine</vt:lpstr>
      <vt:lpstr>KL</vt:lpstr>
      <vt:lpstr>KLL</vt:lpstr>
      <vt:lpstr>KLLL</vt:lpstr>
      <vt:lpstr>PRR</vt:lpstr>
      <vt:lpstr>PRRR</vt:lpstr>
      <vt:lpstr>Runner</vt:lpstr>
      <vt:lpstr>Special</vt:lpstr>
      <vt:lpstr>Stage</vt:lpstr>
      <vt:lpstr>TakeAway</vt:lpstr>
      <vt:lpstr>Tent</vt:lpstr>
      <vt:lpstr>Uren</vt:lpstr>
      <vt:lpstr>Verlengkabels</vt:lpstr>
      <vt:lpstr>Volt</vt:lpstr>
      <vt:lpstr>Wasserij</vt:lpstr>
      <vt:lpstr>Zuurstof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Wout Breugelmans</cp:lastModifiedBy>
  <cp:lastPrinted>2018-01-13T12:50:46Z</cp:lastPrinted>
  <dcterms:created xsi:type="dcterms:W3CDTF">2016-12-17T17:25:37Z</dcterms:created>
  <dcterms:modified xsi:type="dcterms:W3CDTF">2019-01-14T21:08:50Z</dcterms:modified>
</cp:coreProperties>
</file>