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ocuments\SE\ШЭ\Тариф 2013\"/>
    </mc:Choice>
  </mc:AlternateContent>
  <bookViews>
    <workbookView xWindow="-12" yWindow="-12" windowWidth="20556" windowHeight="8256"/>
  </bookViews>
  <sheets>
    <sheet name="Sales report" sheetId="1" r:id="rId1"/>
  </sheets>
  <calcPr calcId="162913"/>
</workbook>
</file>

<file path=xl/calcChain.xml><?xml version="1.0" encoding="utf-8"?>
<calcChain xmlns="http://schemas.openxmlformats.org/spreadsheetml/2006/main">
  <c r="J53" i="1" l="1"/>
  <c r="I53" i="1"/>
  <c r="H53" i="1"/>
  <c r="G53" i="1"/>
  <c r="G54" i="1" s="1"/>
  <c r="F53" i="1"/>
  <c r="F54" i="1" s="1"/>
  <c r="E53" i="1"/>
  <c r="E54" i="1" s="1"/>
  <c r="D53" i="1"/>
  <c r="C53" i="1"/>
  <c r="K52" i="1"/>
  <c r="L52" i="1" s="1"/>
  <c r="K51" i="1"/>
  <c r="L51" i="1" s="1"/>
  <c r="K50" i="1"/>
  <c r="J48" i="1"/>
  <c r="I48" i="1"/>
  <c r="H48" i="1"/>
  <c r="H49" i="1" s="1"/>
  <c r="G48" i="1"/>
  <c r="F48" i="1"/>
  <c r="F49" i="1" s="1"/>
  <c r="E48" i="1"/>
  <c r="D48" i="1"/>
  <c r="C48" i="1"/>
  <c r="K47" i="1"/>
  <c r="L47" i="1" s="1"/>
  <c r="M47" i="1" s="1"/>
  <c r="J45" i="1"/>
  <c r="I45" i="1"/>
  <c r="H45" i="1"/>
  <c r="H46" i="1" s="1"/>
  <c r="G45" i="1"/>
  <c r="F45" i="1"/>
  <c r="E45" i="1"/>
  <c r="D45" i="1"/>
  <c r="C45" i="1"/>
  <c r="K44" i="1"/>
  <c r="L44" i="1" s="1"/>
  <c r="M44" i="1" s="1"/>
  <c r="K43" i="1"/>
  <c r="L43" i="1" s="1"/>
  <c r="M43" i="1" s="1"/>
  <c r="J41" i="1"/>
  <c r="I41" i="1"/>
  <c r="H41" i="1"/>
  <c r="G41" i="1"/>
  <c r="F41" i="1"/>
  <c r="E41" i="1"/>
  <c r="D41" i="1"/>
  <c r="G42" i="1" s="1"/>
  <c r="C41" i="1"/>
  <c r="K40" i="1"/>
  <c r="L40" i="1" s="1"/>
  <c r="M40" i="1" s="1"/>
  <c r="K39" i="1"/>
  <c r="L39" i="1" s="1"/>
  <c r="K38" i="1"/>
  <c r="L38" i="1" s="1"/>
  <c r="M38" i="1" s="1"/>
  <c r="K37" i="1"/>
  <c r="L37" i="1" s="1"/>
  <c r="K36" i="1"/>
  <c r="L36" i="1" s="1"/>
  <c r="K35" i="1"/>
  <c r="L35" i="1" s="1"/>
  <c r="K34" i="1"/>
  <c r="L34" i="1" s="1"/>
  <c r="M34" i="1" s="1"/>
  <c r="E32" i="1"/>
  <c r="K32" i="1" s="1"/>
  <c r="K33" i="1" s="1"/>
  <c r="J32" i="1"/>
  <c r="I32" i="1"/>
  <c r="H32" i="1"/>
  <c r="G32" i="1"/>
  <c r="F32" i="1"/>
  <c r="D32" i="1"/>
  <c r="C32" i="1"/>
  <c r="K31" i="1"/>
  <c r="L31" i="1" s="1"/>
  <c r="M31" i="1" s="1"/>
  <c r="K30" i="1"/>
  <c r="L30" i="1" s="1"/>
  <c r="M30" i="1" s="1"/>
  <c r="J28" i="1"/>
  <c r="I28" i="1"/>
  <c r="H28" i="1"/>
  <c r="G28" i="1"/>
  <c r="F28" i="1"/>
  <c r="E28" i="1"/>
  <c r="E29" i="1" s="1"/>
  <c r="D28" i="1"/>
  <c r="N18" i="1" s="1"/>
  <c r="O18" i="1" s="1"/>
  <c r="C28" i="1"/>
  <c r="L8" i="1"/>
  <c r="L7" i="1"/>
  <c r="L6" i="1"/>
  <c r="J9" i="1"/>
  <c r="I9" i="1"/>
  <c r="H9" i="1"/>
  <c r="H10" i="1" s="1"/>
  <c r="G9" i="1"/>
  <c r="G10" i="1" s="1"/>
  <c r="F9" i="1"/>
  <c r="E9" i="1"/>
  <c r="D9" i="1"/>
  <c r="N8" i="1" s="1"/>
  <c r="O8" i="1" s="1"/>
  <c r="C9" i="1"/>
  <c r="E42" i="1"/>
  <c r="N51" i="1"/>
  <c r="O51" i="1" s="1"/>
  <c r="G46" i="1"/>
  <c r="K53" i="1"/>
  <c r="K54" i="1" s="1"/>
  <c r="I54" i="1"/>
  <c r="H54" i="1"/>
  <c r="L50" i="1"/>
  <c r="G49" i="1"/>
  <c r="F46" i="1"/>
  <c r="E46" i="1"/>
  <c r="N36" i="1"/>
  <c r="O36" i="1" s="1"/>
  <c r="N35" i="1"/>
  <c r="O35" i="1" s="1"/>
  <c r="F33" i="1"/>
  <c r="E33" i="1"/>
  <c r="M6" i="1"/>
  <c r="K27" i="1"/>
  <c r="L27" i="1" s="1"/>
  <c r="K26" i="1"/>
  <c r="L26" i="1" s="1"/>
  <c r="K25" i="1"/>
  <c r="L25" i="1" s="1"/>
  <c r="K24" i="1"/>
  <c r="L24" i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J4" i="1"/>
  <c r="I4" i="1"/>
  <c r="H4" i="1"/>
  <c r="G4" i="1"/>
  <c r="F4" i="1"/>
  <c r="F58" i="1" s="1"/>
  <c r="E4" i="1"/>
  <c r="E58" i="1" s="1"/>
  <c r="D4" i="1"/>
  <c r="C4" i="1"/>
  <c r="L3" i="1"/>
  <c r="M3" i="1" s="1"/>
  <c r="L2" i="1"/>
  <c r="J10" i="1"/>
  <c r="L53" i="1"/>
  <c r="M53" i="1" s="1"/>
  <c r="M50" i="1"/>
  <c r="L32" i="1"/>
  <c r="M32" i="1" s="1"/>
  <c r="K9" i="1"/>
  <c r="K10" i="1" s="1"/>
  <c r="E10" i="1"/>
  <c r="F10" i="1"/>
  <c r="I10" i="1"/>
  <c r="N26" i="1"/>
  <c r="O26" i="1" s="1"/>
  <c r="N24" i="1"/>
  <c r="O24" i="1" s="1"/>
  <c r="N13" i="1"/>
  <c r="O13" i="1" s="1"/>
  <c r="M11" i="1" l="1"/>
  <c r="N11" i="1"/>
  <c r="O11" i="1" s="1"/>
  <c r="L9" i="1"/>
  <c r="M9" i="1" s="1"/>
  <c r="N17" i="1"/>
  <c r="O17" i="1" s="1"/>
  <c r="N15" i="1"/>
  <c r="O15" i="1" s="1"/>
  <c r="F42" i="1"/>
  <c r="I33" i="1"/>
  <c r="H33" i="1"/>
  <c r="L28" i="1"/>
  <c r="M28" i="1" s="1"/>
  <c r="N21" i="1"/>
  <c r="O21" i="1" s="1"/>
  <c r="N19" i="1"/>
  <c r="O19" i="1" s="1"/>
  <c r="H58" i="1"/>
  <c r="M24" i="1"/>
  <c r="P24" i="1"/>
  <c r="Q24" i="1" s="1"/>
  <c r="K4" i="1"/>
  <c r="N25" i="1"/>
  <c r="N27" i="1"/>
  <c r="I29" i="1"/>
  <c r="I58" i="1"/>
  <c r="G33" i="1"/>
  <c r="I42" i="1"/>
  <c r="H42" i="1"/>
  <c r="F29" i="1"/>
  <c r="N16" i="1"/>
  <c r="O16" i="1" s="1"/>
  <c r="N14" i="1"/>
  <c r="O14" i="1" s="1"/>
  <c r="J58" i="1"/>
  <c r="G29" i="1"/>
  <c r="N20" i="1"/>
  <c r="C58" i="1"/>
  <c r="K48" i="1"/>
  <c r="N23" i="1"/>
  <c r="N12" i="1"/>
  <c r="O12" i="1" s="1"/>
  <c r="I46" i="1"/>
  <c r="K45" i="1"/>
  <c r="K28" i="1"/>
  <c r="K29" i="1" s="1"/>
  <c r="H29" i="1"/>
  <c r="N22" i="1"/>
  <c r="O22" i="1" s="1"/>
  <c r="D58" i="1"/>
  <c r="N2" i="1"/>
  <c r="P2" i="1" s="1"/>
  <c r="K41" i="1"/>
  <c r="K42" i="1" s="1"/>
  <c r="M14" i="1"/>
  <c r="M12" i="1"/>
  <c r="P12" i="1"/>
  <c r="Q12" i="1" s="1"/>
  <c r="M15" i="1"/>
  <c r="I49" i="1"/>
  <c r="P13" i="1"/>
  <c r="Q13" i="1" s="1"/>
  <c r="M13" i="1"/>
  <c r="P36" i="1"/>
  <c r="Q36" i="1" s="1"/>
  <c r="M36" i="1"/>
  <c r="P25" i="1"/>
  <c r="E49" i="1"/>
  <c r="P20" i="1"/>
  <c r="P27" i="1"/>
  <c r="N7" i="1"/>
  <c r="O7" i="1" s="1"/>
  <c r="N37" i="1"/>
  <c r="O37" i="1" s="1"/>
  <c r="N34" i="1"/>
  <c r="N50" i="1"/>
  <c r="G58" i="1"/>
  <c r="N40" i="1"/>
  <c r="N52" i="1"/>
  <c r="N6" i="1"/>
  <c r="N9" i="1" s="1"/>
  <c r="N39" i="1"/>
  <c r="P39" i="1" s="1"/>
  <c r="N38" i="1"/>
  <c r="P8" i="1"/>
  <c r="Q8" i="1" s="1"/>
  <c r="M8" i="1"/>
  <c r="M39" i="1"/>
  <c r="P19" i="1"/>
  <c r="Q19" i="1" s="1"/>
  <c r="M19" i="1"/>
  <c r="M23" i="1"/>
  <c r="M26" i="1"/>
  <c r="P26" i="1"/>
  <c r="Q26" i="1" s="1"/>
  <c r="M7" i="1"/>
  <c r="P16" i="1"/>
  <c r="M16" i="1"/>
  <c r="M18" i="1"/>
  <c r="P18" i="1"/>
  <c r="Q18" i="1" s="1"/>
  <c r="M22" i="1"/>
  <c r="P22" i="1"/>
  <c r="Q22" i="1" s="1"/>
  <c r="P35" i="1"/>
  <c r="Q35" i="1" s="1"/>
  <c r="M35" i="1"/>
  <c r="M52" i="1"/>
  <c r="P17" i="1"/>
  <c r="Q17" i="1" s="1"/>
  <c r="M17" i="1"/>
  <c r="M21" i="1"/>
  <c r="M37" i="1"/>
  <c r="P37" i="1"/>
  <c r="Q37" i="1" s="1"/>
  <c r="M51" i="1"/>
  <c r="P51" i="1"/>
  <c r="N3" i="1"/>
  <c r="L4" i="1"/>
  <c r="M4" i="1" s="1"/>
  <c r="E5" i="1"/>
  <c r="I5" i="1"/>
  <c r="N31" i="1"/>
  <c r="N43" i="1"/>
  <c r="K5" i="1"/>
  <c r="N30" i="1"/>
  <c r="N44" i="1"/>
  <c r="M2" i="1"/>
  <c r="H5" i="1"/>
  <c r="F5" i="1"/>
  <c r="G5" i="1"/>
  <c r="N47" i="1"/>
  <c r="L41" i="1" l="1"/>
  <c r="M41" i="1" s="1"/>
  <c r="K49" i="1"/>
  <c r="L48" i="1"/>
  <c r="M48" i="1" s="1"/>
  <c r="N28" i="1"/>
  <c r="O28" i="1" s="1"/>
  <c r="O23" i="1"/>
  <c r="P21" i="1"/>
  <c r="Q21" i="1" s="1"/>
  <c r="P23" i="1"/>
  <c r="Q23" i="1" s="1"/>
  <c r="K58" i="1"/>
  <c r="L58" i="1" s="1"/>
  <c r="M58" i="1" s="1"/>
  <c r="P11" i="1"/>
  <c r="Q11" i="1" s="1"/>
  <c r="P14" i="1"/>
  <c r="Q14" i="1" s="1"/>
  <c r="P15" i="1"/>
  <c r="Q15" i="1" s="1"/>
  <c r="K46" i="1"/>
  <c r="L45" i="1"/>
  <c r="M45" i="1" s="1"/>
  <c r="O9" i="1"/>
  <c r="P7" i="1"/>
  <c r="Q7" i="1" s="1"/>
  <c r="O34" i="1"/>
  <c r="P34" i="1"/>
  <c r="Q34" i="1" s="1"/>
  <c r="P50" i="1"/>
  <c r="Q50" i="1" s="1"/>
  <c r="O50" i="1"/>
  <c r="O38" i="1"/>
  <c r="P38" i="1"/>
  <c r="Q38" i="1" s="1"/>
  <c r="O40" i="1"/>
  <c r="P40" i="1"/>
  <c r="Q40" i="1" s="1"/>
  <c r="O52" i="1"/>
  <c r="N53" i="1"/>
  <c r="O53" i="1" s="1"/>
  <c r="O6" i="1"/>
  <c r="P6" i="1"/>
  <c r="O39" i="1"/>
  <c r="N41" i="1"/>
  <c r="O41" i="1" s="1"/>
  <c r="P52" i="1"/>
  <c r="Q52" i="1" s="1"/>
  <c r="Q39" i="1"/>
  <c r="Q51" i="1"/>
  <c r="Q16" i="1"/>
  <c r="Q2" i="1"/>
  <c r="N48" i="1"/>
  <c r="O48" i="1" s="1"/>
  <c r="O47" i="1"/>
  <c r="P47" i="1"/>
  <c r="P31" i="1"/>
  <c r="Q31" i="1" s="1"/>
  <c r="O31" i="1"/>
  <c r="O43" i="1"/>
  <c r="N45" i="1"/>
  <c r="O45" i="1" s="1"/>
  <c r="P43" i="1"/>
  <c r="N32" i="1"/>
  <c r="O32" i="1" s="1"/>
  <c r="O30" i="1"/>
  <c r="P30" i="1"/>
  <c r="O3" i="1"/>
  <c r="P3" i="1"/>
  <c r="Q3" i="1" s="1"/>
  <c r="P44" i="1"/>
  <c r="Q44" i="1" s="1"/>
  <c r="O44" i="1"/>
  <c r="O2" i="1"/>
  <c r="N4" i="1"/>
  <c r="P28" i="1" l="1"/>
  <c r="Q28" i="1" s="1"/>
  <c r="Q6" i="1"/>
  <c r="P9" i="1"/>
  <c r="Q9" i="1" s="1"/>
  <c r="P41" i="1"/>
  <c r="Q41" i="1" s="1"/>
  <c r="P53" i="1"/>
  <c r="Q53" i="1" s="1"/>
  <c r="P4" i="1"/>
  <c r="Q4" i="1" s="1"/>
  <c r="O4" i="1"/>
  <c r="N58" i="1"/>
  <c r="O58" i="1" s="1"/>
  <c r="P48" i="1"/>
  <c r="Q48" i="1" s="1"/>
  <c r="Q47" i="1"/>
  <c r="P32" i="1"/>
  <c r="Q32" i="1" s="1"/>
  <c r="Q30" i="1"/>
  <c r="Q43" i="1"/>
  <c r="P45" i="1"/>
  <c r="Q45" i="1" s="1"/>
  <c r="P58" i="1" l="1"/>
  <c r="Q58" i="1" s="1"/>
</calcChain>
</file>

<file path=xl/sharedStrings.xml><?xml version="1.0" encoding="utf-8"?>
<sst xmlns="http://schemas.openxmlformats.org/spreadsheetml/2006/main" count="71" uniqueCount="68">
  <si>
    <t>Activity</t>
  </si>
  <si>
    <t>Ext. Product Group</t>
  </si>
  <si>
    <t>Qty</t>
  </si>
  <si>
    <t>Sales</t>
  </si>
  <si>
    <t>TP KZT</t>
  </si>
  <si>
    <t>Import Duty, kzt</t>
  </si>
  <si>
    <t>Customs Brokerage, kzt</t>
  </si>
  <si>
    <t>Freight Inwards, kzt</t>
  </si>
  <si>
    <t>Terminal Services, kzt</t>
  </si>
  <si>
    <t>Other Overheads, kzt</t>
  </si>
  <si>
    <t>Local Margin</t>
  </si>
  <si>
    <t>LM %</t>
  </si>
  <si>
    <t>UM%</t>
  </si>
  <si>
    <t xml:space="preserve">CCO GM </t>
  </si>
  <si>
    <t>CCO GM %</t>
  </si>
  <si>
    <t>ACCESSORIES</t>
  </si>
  <si>
    <t>Cont 9-150A, revers</t>
  </si>
  <si>
    <t>Contactor PMU</t>
  </si>
  <si>
    <t>ContD (9-150A)+acc</t>
  </si>
  <si>
    <t>ContF (115-800A)+ac</t>
  </si>
  <si>
    <t>ContK (6-16A)+acces</t>
  </si>
  <si>
    <t>Fuses</t>
  </si>
  <si>
    <t>GV and accessories</t>
  </si>
  <si>
    <t>Other CB&amp;Over relay</t>
  </si>
  <si>
    <t>Other cont, acc, etc</t>
  </si>
  <si>
    <t>Other Telemecanique</t>
  </si>
  <si>
    <t>Prisma P acc</t>
  </si>
  <si>
    <t>Relays in cont cover</t>
  </si>
  <si>
    <t>Starter "Star-delta"</t>
  </si>
  <si>
    <t>Starter in IP, S-D</t>
  </si>
  <si>
    <t>Vario disc switch</t>
  </si>
  <si>
    <t>Contactor Tesys E</t>
  </si>
  <si>
    <t>Grand Total</t>
  </si>
  <si>
    <t>Total DVC</t>
  </si>
  <si>
    <t>PTEQP</t>
  </si>
  <si>
    <t>PTCCB Total</t>
  </si>
  <si>
    <t>PTCTR</t>
  </si>
  <si>
    <t>PTCTR Total</t>
  </si>
  <si>
    <t>PTEQP Total</t>
  </si>
  <si>
    <t>EQT</t>
  </si>
  <si>
    <t>SERVO</t>
  </si>
  <si>
    <t>PTLVS</t>
  </si>
  <si>
    <t>PTLVS Total</t>
  </si>
  <si>
    <t>P4000/MCC</t>
  </si>
  <si>
    <t>Prisma P</t>
  </si>
  <si>
    <t>Prisma Plus G</t>
  </si>
  <si>
    <t>Prisma Plus G&amp;P</t>
  </si>
  <si>
    <t>Prisma Plus P</t>
  </si>
  <si>
    <t>Prisma Plus Pack</t>
  </si>
  <si>
    <t>PTMET</t>
  </si>
  <si>
    <t>PTMET Total</t>
  </si>
  <si>
    <t>Powerlogic</t>
  </si>
  <si>
    <t>VIGILOHM</t>
  </si>
  <si>
    <t>PTPFC</t>
  </si>
  <si>
    <t>PTPFC Total</t>
  </si>
  <si>
    <t>CAPACITORS  VARSET</t>
  </si>
  <si>
    <t>PTUES</t>
  </si>
  <si>
    <t>Sarel</t>
  </si>
  <si>
    <t>Term block&amp;cable end</t>
  </si>
  <si>
    <t>PTUES Total</t>
  </si>
  <si>
    <t>PTCMS</t>
  </si>
  <si>
    <t>WDRUS</t>
  </si>
  <si>
    <t>WD</t>
  </si>
  <si>
    <t>PTLCA</t>
  </si>
  <si>
    <t>MG</t>
  </si>
  <si>
    <t>CMS</t>
  </si>
  <si>
    <t>UM MAY YTD</t>
  </si>
  <si>
    <t>PTCMS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</si>
</sst>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  <font>
      <sz val="8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5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0" fontId="0" fillId="0" borderId="8" xfId="0" applyBorder="1"/>
    <xf numFmtId="3" fontId="0" fillId="0" borderId="8" xfId="0" applyNumberFormat="1" applyBorder="1"/>
    <xf numFmtId="3" fontId="0" fillId="0" borderId="0" xfId="0" applyNumberFormat="1"/>
    <xf numFmtId="3" fontId="0" fillId="0" borderId="0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9" fontId="0" fillId="0" borderId="10" xfId="1" applyFont="1" applyBorder="1"/>
    <xf numFmtId="0" fontId="0" fillId="0" borderId="11" xfId="0" applyBorder="1"/>
    <xf numFmtId="0" fontId="2" fillId="0" borderId="12" xfId="0" applyFont="1" applyBorder="1"/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7" xfId="0" applyNumberFormat="1" applyFont="1" applyBorder="1"/>
    <xf numFmtId="9" fontId="2" fillId="0" borderId="7" xfId="1" applyFont="1" applyBorder="1"/>
    <xf numFmtId="9" fontId="0" fillId="0" borderId="1" xfId="1" applyFont="1" applyBorder="1"/>
    <xf numFmtId="9" fontId="0" fillId="0" borderId="3" xfId="1" applyFont="1" applyBorder="1"/>
    <xf numFmtId="9" fontId="0" fillId="0" borderId="2" xfId="1" applyFont="1" applyBorder="1"/>
    <xf numFmtId="9" fontId="2" fillId="3" borderId="1" xfId="1" applyFont="1" applyFill="1" applyBorder="1"/>
    <xf numFmtId="9" fontId="2" fillId="3" borderId="3" xfId="1" applyFont="1" applyFill="1" applyBorder="1"/>
    <xf numFmtId="9" fontId="2" fillId="3" borderId="7" xfId="1" applyFont="1" applyFill="1" applyBorder="1"/>
    <xf numFmtId="9" fontId="1" fillId="0" borderId="7" xfId="1" applyFont="1" applyBorder="1"/>
    <xf numFmtId="9" fontId="0" fillId="0" borderId="7" xfId="1" applyFont="1" applyBorder="1"/>
    <xf numFmtId="3" fontId="0" fillId="0" borderId="7" xfId="0" applyNumberFormat="1" applyBorder="1"/>
    <xf numFmtId="0" fontId="0" fillId="0" borderId="9" xfId="0" applyNumberFormat="1" applyBorder="1"/>
    <xf numFmtId="0" fontId="0" fillId="0" borderId="0" xfId="0" applyNumberFormat="1" applyBorder="1"/>
    <xf numFmtId="0" fontId="0" fillId="0" borderId="13" xfId="0" applyBorder="1"/>
    <xf numFmtId="3" fontId="2" fillId="0" borderId="10" xfId="0" applyNumberFormat="1" applyFont="1" applyBorder="1"/>
    <xf numFmtId="9" fontId="2" fillId="0" borderId="10" xfId="1" applyFont="1" applyBorder="1"/>
    <xf numFmtId="9" fontId="2" fillId="3" borderId="2" xfId="1" applyFont="1" applyFill="1" applyBorder="1"/>
    <xf numFmtId="3" fontId="2" fillId="3" borderId="2" xfId="0" applyNumberFormat="1" applyFont="1" applyFill="1" applyBorder="1"/>
    <xf numFmtId="3" fontId="3" fillId="4" borderId="7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2" fillId="4" borderId="3" xfId="0" applyFont="1" applyFill="1" applyBorder="1"/>
    <xf numFmtId="3" fontId="4" fillId="0" borderId="0" xfId="0" applyNumberFormat="1" applyFont="1" applyBorder="1" applyAlignment="1">
      <alignment horizontal="right"/>
    </xf>
    <xf numFmtId="164" fontId="2" fillId="3" borderId="3" xfId="1" applyNumberFormat="1" applyFont="1" applyFill="1" applyBorder="1"/>
    <xf numFmtId="3" fontId="0" fillId="0" borderId="13" xfId="0" applyNumberFormat="1" applyFill="1" applyBorder="1"/>
    <xf numFmtId="0" fontId="0" fillId="0" borderId="14" xfId="0" applyBorder="1"/>
    <xf numFmtId="3" fontId="0" fillId="0" borderId="9" xfId="0" applyNumberFormat="1" applyFill="1" applyBorder="1"/>
    <xf numFmtId="0" fontId="0" fillId="0" borderId="15" xfId="0" applyBorder="1"/>
    <xf numFmtId="0" fontId="0" fillId="0" borderId="9" xfId="0" applyBorder="1"/>
    <xf numFmtId="3" fontId="0" fillId="0" borderId="15" xfId="0" applyNumberFormat="1" applyBorder="1"/>
    <xf numFmtId="3" fontId="0" fillId="0" borderId="16" xfId="0" applyNumberFormat="1" applyBorder="1"/>
    <xf numFmtId="0" fontId="2" fillId="0" borderId="0" xfId="0" applyFont="1" applyBorder="1"/>
    <xf numFmtId="3" fontId="2" fillId="0" borderId="8" xfId="0" applyNumberFormat="1" applyFont="1" applyBorder="1"/>
    <xf numFmtId="3" fontId="2" fillId="0" borderId="0" xfId="0" applyNumberFormat="1" applyFont="1" applyBorder="1"/>
    <xf numFmtId="0" fontId="2" fillId="4" borderId="1" xfId="0" applyFont="1" applyFill="1" applyBorder="1"/>
    <xf numFmtId="0" fontId="2" fillId="4" borderId="12" xfId="0" applyFont="1" applyFill="1" applyBorder="1"/>
    <xf numFmtId="3" fontId="2" fillId="4" borderId="2" xfId="0" applyNumberFormat="1" applyFont="1" applyFill="1" applyBorder="1"/>
    <xf numFmtId="3" fontId="2" fillId="4" borderId="3" xfId="0" applyNumberFormat="1" applyFont="1" applyFill="1" applyBorder="1"/>
    <xf numFmtId="9" fontId="2" fillId="4" borderId="7" xfId="1" applyFont="1" applyFill="1" applyBorder="1"/>
    <xf numFmtId="0" fontId="0" fillId="4" borderId="0" xfId="0" applyFill="1"/>
    <xf numFmtId="0" fontId="2" fillId="5" borderId="1" xfId="0" applyFont="1" applyFill="1" applyBorder="1"/>
    <xf numFmtId="0" fontId="2" fillId="5" borderId="12" xfId="0" applyFont="1" applyFill="1" applyBorder="1"/>
    <xf numFmtId="3" fontId="2" fillId="5" borderId="2" xfId="0" applyNumberFormat="1" applyFont="1" applyFill="1" applyBorder="1"/>
    <xf numFmtId="3" fontId="2" fillId="5" borderId="1" xfId="0" applyNumberFormat="1" applyFont="1" applyFill="1" applyBorder="1"/>
    <xf numFmtId="3" fontId="2" fillId="5" borderId="3" xfId="0" applyNumberFormat="1" applyFont="1" applyFill="1" applyBorder="1"/>
    <xf numFmtId="3" fontId="2" fillId="5" borderId="7" xfId="0" applyNumberFormat="1" applyFont="1" applyFill="1" applyBorder="1"/>
    <xf numFmtId="9" fontId="2" fillId="5" borderId="7" xfId="1" applyFont="1" applyFill="1" applyBorder="1"/>
    <xf numFmtId="0" fontId="0" fillId="5" borderId="0" xfId="0" applyFill="1"/>
    <xf numFmtId="164" fontId="2" fillId="5" borderId="7" xfId="1" applyNumberFormat="1" applyFont="1" applyFill="1" applyBorder="1"/>
    <xf numFmtId="0" fontId="2" fillId="0" borderId="13" xfId="0" applyFont="1" applyBorder="1"/>
    <xf numFmtId="0" fontId="2" fillId="0" borderId="14" xfId="0" applyFont="1" applyBorder="1"/>
    <xf numFmtId="0" fontId="0" fillId="0" borderId="17" xfId="0" applyBorder="1"/>
    <xf numFmtId="3" fontId="0" fillId="0" borderId="18" xfId="0" applyNumberFormat="1" applyBorder="1"/>
    <xf numFmtId="3" fontId="0" fillId="0" borderId="14" xfId="0" applyNumberFormat="1" applyBorder="1"/>
    <xf numFmtId="3" fontId="0" fillId="0" borderId="19" xfId="0" applyNumberFormat="1" applyBorder="1"/>
    <xf numFmtId="0" fontId="0" fillId="0" borderId="20" xfId="0" applyBorder="1"/>
    <xf numFmtId="0" fontId="0" fillId="0" borderId="21" xfId="0" applyBorder="1"/>
    <xf numFmtId="0" fontId="0" fillId="6" borderId="8" xfId="0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N2" sqref="N2"/>
    </sheetView>
  </sheetViews>
  <sheetFormatPr defaultRowHeight="13.2" x14ac:dyDescent="0.25"/>
  <cols>
    <col min="1" max="1" width="16.109375" customWidth="1"/>
    <col min="2" max="2" width="19.109375" customWidth="1"/>
    <col min="3" max="3" width="11.33203125" customWidth="1"/>
    <col min="4" max="4" width="12.6640625" customWidth="1"/>
    <col min="5" max="5" width="13.33203125" customWidth="1"/>
    <col min="6" max="6" width="12.44140625" customWidth="1"/>
    <col min="7" max="7" width="11.6640625" customWidth="1"/>
    <col min="8" max="8" width="12" bestFit="1" customWidth="1"/>
    <col min="9" max="10" width="9.33203125" customWidth="1"/>
    <col min="11" max="11" width="11.6640625" customWidth="1"/>
    <col min="12" max="12" width="12.44140625" customWidth="1"/>
    <col min="13" max="13" width="9.109375" customWidth="1"/>
    <col min="14" max="15" width="11" customWidth="1"/>
    <col min="16" max="16" width="13.44140625" customWidth="1"/>
  </cols>
  <sheetData>
    <row r="1" spans="1:17" ht="31.2" thickBot="1" x14ac:dyDescent="0.3">
      <c r="A1" s="1" t="s">
        <v>0</v>
      </c>
      <c r="B1" s="2" t="s">
        <v>1</v>
      </c>
      <c r="C1" s="39" t="s">
        <v>2</v>
      </c>
      <c r="D1" s="40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38" t="s">
        <v>33</v>
      </c>
      <c r="L1" s="8" t="s">
        <v>10</v>
      </c>
      <c r="M1" s="7" t="s">
        <v>11</v>
      </c>
      <c r="N1" s="7" t="s">
        <v>66</v>
      </c>
      <c r="O1" s="7" t="s">
        <v>12</v>
      </c>
      <c r="P1" s="7" t="s">
        <v>13</v>
      </c>
      <c r="Q1" s="7" t="s">
        <v>14</v>
      </c>
    </row>
    <row r="2" spans="1:17" x14ac:dyDescent="0.25">
      <c r="A2" s="9" t="s">
        <v>60</v>
      </c>
      <c r="B2" s="9" t="s">
        <v>65</v>
      </c>
      <c r="C2" s="10">
        <v>38</v>
      </c>
      <c r="D2" s="41">
        <v>303651.9192</v>
      </c>
      <c r="E2" s="13">
        <v>244156.67280000003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4">
        <v>244156.67280000003</v>
      </c>
      <c r="L2" s="11">
        <f>D2-K2</f>
        <v>59495.246399999975</v>
      </c>
      <c r="M2" s="15">
        <f>L2/D2</f>
        <v>0.19593239047112196</v>
      </c>
      <c r="N2" s="14">
        <f>-463000/$D$4*D2</f>
        <v>-26720.692518529177</v>
      </c>
      <c r="O2" s="15">
        <f>N2/D2</f>
        <v>-8.7997772544719605E-2</v>
      </c>
      <c r="P2" s="14">
        <f>L2+N2</f>
        <v>32774.553881470798</v>
      </c>
      <c r="Q2" s="15">
        <f>P2/D2</f>
        <v>0.10793461792640235</v>
      </c>
    </row>
    <row r="3" spans="1:17" ht="13.8" thickBot="1" x14ac:dyDescent="0.3">
      <c r="A3" s="16"/>
      <c r="B3" s="9" t="s">
        <v>61</v>
      </c>
      <c r="C3" s="10">
        <v>114604</v>
      </c>
      <c r="D3" s="11">
        <v>4957844.8961280007</v>
      </c>
      <c r="E3" s="13">
        <v>3653001.6921509113</v>
      </c>
      <c r="F3" s="12">
        <v>0</v>
      </c>
      <c r="G3" s="12">
        <v>0</v>
      </c>
      <c r="H3" s="12">
        <v>148917.4199748362</v>
      </c>
      <c r="I3" s="12">
        <v>0</v>
      </c>
      <c r="J3" s="12">
        <v>0</v>
      </c>
      <c r="K3" s="14">
        <v>3801919.1121289241</v>
      </c>
      <c r="L3" s="11">
        <f>D3-K3</f>
        <v>1155925.7839990766</v>
      </c>
      <c r="M3" s="15">
        <f>L3/D3</f>
        <v>0.23315085651465953</v>
      </c>
      <c r="N3" s="14">
        <f>-463000/$D$4*D3</f>
        <v>-436279.30748147081</v>
      </c>
      <c r="O3" s="15">
        <f>N3/D3</f>
        <v>-8.7997772544719605E-2</v>
      </c>
      <c r="P3" s="14">
        <f t="shared" ref="P3:P27" si="0">L3+N3</f>
        <v>719646.47651760583</v>
      </c>
      <c r="Q3" s="15">
        <f>P3/D3</f>
        <v>0.14515308396993995</v>
      </c>
    </row>
    <row r="4" spans="1:17" s="66" customFormat="1" ht="13.8" thickBot="1" x14ac:dyDescent="0.3">
      <c r="A4" s="59" t="s">
        <v>67</v>
      </c>
      <c r="B4" s="60"/>
      <c r="C4" s="61">
        <f t="shared" ref="C4:J4" si="1">SUM(C2:C3)</f>
        <v>114642</v>
      </c>
      <c r="D4" s="61">
        <f t="shared" si="1"/>
        <v>5261496.815328001</v>
      </c>
      <c r="E4" s="62">
        <f t="shared" si="1"/>
        <v>3897158.3649509111</v>
      </c>
      <c r="F4" s="63">
        <f t="shared" si="1"/>
        <v>0</v>
      </c>
      <c r="G4" s="63">
        <f t="shared" si="1"/>
        <v>0</v>
      </c>
      <c r="H4" s="63">
        <f t="shared" si="1"/>
        <v>148917.4199748362</v>
      </c>
      <c r="I4" s="63">
        <f t="shared" si="1"/>
        <v>0</v>
      </c>
      <c r="J4" s="63">
        <f t="shared" si="1"/>
        <v>0</v>
      </c>
      <c r="K4" s="64">
        <f>SUM(E4:J4)</f>
        <v>4046075.7849257472</v>
      </c>
      <c r="L4" s="63">
        <f>D4-K4</f>
        <v>1215421.0304022538</v>
      </c>
      <c r="M4" s="65">
        <f>L4/D4</f>
        <v>0.23100290146740013</v>
      </c>
      <c r="N4" s="64">
        <f>SUM(N2:N3)</f>
        <v>-463000</v>
      </c>
      <c r="O4" s="65">
        <f>N4/D4</f>
        <v>-8.7997772544719605E-2</v>
      </c>
      <c r="P4" s="64">
        <f>SUM(P2:P3)</f>
        <v>752421.03039907664</v>
      </c>
      <c r="Q4" s="65">
        <f>P4/D4</f>
        <v>0.14300512892207667</v>
      </c>
    </row>
    <row r="5" spans="1:17" ht="13.8" thickBot="1" x14ac:dyDescent="0.3">
      <c r="A5" s="22"/>
      <c r="B5" s="23"/>
      <c r="C5" s="24"/>
      <c r="D5" s="23"/>
      <c r="E5" s="25">
        <f>E4/D4</f>
        <v>0.74069385609006833</v>
      </c>
      <c r="F5" s="26">
        <f>F4/D4</f>
        <v>0</v>
      </c>
      <c r="G5" s="26">
        <f>G4/D4</f>
        <v>0</v>
      </c>
      <c r="H5" s="26">
        <f>H4/D4</f>
        <v>2.8303242442531577E-2</v>
      </c>
      <c r="I5" s="42">
        <f>I4/D4</f>
        <v>0</v>
      </c>
      <c r="J5" s="26"/>
      <c r="K5" s="27">
        <f>K4/D4</f>
        <v>0.7689970985325999</v>
      </c>
      <c r="L5" s="23"/>
      <c r="M5" s="28"/>
      <c r="N5" s="29"/>
      <c r="O5" s="29"/>
      <c r="P5" s="30"/>
      <c r="Q5" s="29"/>
    </row>
    <row r="6" spans="1:17" x14ac:dyDescent="0.25">
      <c r="A6" s="9" t="s">
        <v>63</v>
      </c>
      <c r="B6" s="9" t="s">
        <v>64</v>
      </c>
      <c r="C6" s="43">
        <v>62</v>
      </c>
      <c r="D6" s="44">
        <v>514579.85813399998</v>
      </c>
      <c r="E6">
        <v>213477.88026285713</v>
      </c>
      <c r="F6">
        <v>31884.497904761902</v>
      </c>
      <c r="G6">
        <v>3909.1594584546665</v>
      </c>
      <c r="H6">
        <v>12724.473849951239</v>
      </c>
      <c r="I6">
        <v>3797.3243145502856</v>
      </c>
      <c r="J6">
        <v>0</v>
      </c>
      <c r="K6" s="14">
        <v>265793.33579222858</v>
      </c>
      <c r="L6" s="11">
        <f t="shared" ref="L6:L9" si="2">D6-K6</f>
        <v>248786.5223417714</v>
      </c>
      <c r="M6" s="15">
        <f t="shared" ref="M6:M9" si="3">L6/D6</f>
        <v>0.48347504941980407</v>
      </c>
      <c r="N6" s="14">
        <f>-26000/$D$9*D6</f>
        <v>-5964.2116824733439</v>
      </c>
      <c r="O6" s="15">
        <f t="shared" ref="O6:O8" si="4">N6/D6</f>
        <v>-1.1590449156135109E-2</v>
      </c>
      <c r="P6" s="14">
        <f t="shared" ref="P6:P8" si="5">L6+N6</f>
        <v>242822.31065929806</v>
      </c>
      <c r="Q6" s="15">
        <f t="shared" ref="Q6:Q8" si="6">P6/D6</f>
        <v>0.47188460026366896</v>
      </c>
    </row>
    <row r="7" spans="1:17" x14ac:dyDescent="0.25">
      <c r="A7" s="16"/>
      <c r="B7" s="9" t="s">
        <v>62</v>
      </c>
      <c r="C7" s="45">
        <v>128</v>
      </c>
      <c r="D7" s="46">
        <v>965404.74838999996</v>
      </c>
      <c r="E7">
        <v>639764.1587358024</v>
      </c>
      <c r="F7">
        <v>546.76543209876547</v>
      </c>
      <c r="G7">
        <v>485.65545170962963</v>
      </c>
      <c r="H7">
        <v>98.149135802469132</v>
      </c>
      <c r="I7">
        <v>370.13269002271608</v>
      </c>
      <c r="J7">
        <v>0</v>
      </c>
      <c r="K7" s="14">
        <v>641264.8614455309</v>
      </c>
      <c r="L7" s="11">
        <f t="shared" si="2"/>
        <v>324139.88694446906</v>
      </c>
      <c r="M7" s="15">
        <f t="shared" si="3"/>
        <v>0.33575543054354695</v>
      </c>
      <c r="N7" s="14">
        <f>-26000/$D$9*D7</f>
        <v>-11189.474651305703</v>
      </c>
      <c r="O7" s="15">
        <f t="shared" si="4"/>
        <v>-1.1590449156135111E-2</v>
      </c>
      <c r="P7" s="14">
        <f t="shared" si="5"/>
        <v>312950.41229316336</v>
      </c>
      <c r="Q7" s="15">
        <f t="shared" si="6"/>
        <v>0.32416498138741184</v>
      </c>
    </row>
    <row r="8" spans="1:17" ht="13.8" thickBot="1" x14ac:dyDescent="0.3">
      <c r="A8" s="16"/>
      <c r="B8" s="9" t="s">
        <v>61</v>
      </c>
      <c r="C8" s="45">
        <v>196</v>
      </c>
      <c r="D8" s="46">
        <v>763241.66104800021</v>
      </c>
      <c r="E8">
        <v>408769.92170000001</v>
      </c>
      <c r="F8">
        <v>0</v>
      </c>
      <c r="G8">
        <v>0</v>
      </c>
      <c r="H8">
        <v>15144.91534469715</v>
      </c>
      <c r="I8">
        <v>0</v>
      </c>
      <c r="J8">
        <v>0</v>
      </c>
      <c r="K8" s="14">
        <v>423914.83704431943</v>
      </c>
      <c r="L8" s="11">
        <f t="shared" si="2"/>
        <v>339326.82400368078</v>
      </c>
      <c r="M8" s="15">
        <f t="shared" si="3"/>
        <v>0.4445863496729911</v>
      </c>
      <c r="N8" s="14">
        <f>-26000/$D$9*D8</f>
        <v>-8846.3136662209527</v>
      </c>
      <c r="O8" s="15">
        <f t="shared" si="4"/>
        <v>-1.1590449156135109E-2</v>
      </c>
      <c r="P8" s="14">
        <f t="shared" si="5"/>
        <v>330480.51033745985</v>
      </c>
      <c r="Q8" s="15">
        <f t="shared" si="6"/>
        <v>0.43299590051685605</v>
      </c>
    </row>
    <row r="9" spans="1:17" s="66" customFormat="1" ht="13.8" thickBot="1" x14ac:dyDescent="0.3">
      <c r="A9" s="59" t="s">
        <v>35</v>
      </c>
      <c r="B9" s="60"/>
      <c r="C9" s="61">
        <f t="shared" ref="C9:K9" si="7">SUM(C6:C8)</f>
        <v>386</v>
      </c>
      <c r="D9" s="61">
        <f t="shared" si="7"/>
        <v>2243226.2675720002</v>
      </c>
      <c r="E9" s="62">
        <f t="shared" si="7"/>
        <v>1262011.9606986595</v>
      </c>
      <c r="F9" s="61">
        <f t="shared" si="7"/>
        <v>32431.263336860666</v>
      </c>
      <c r="G9" s="61">
        <f t="shared" si="7"/>
        <v>4394.8149101642957</v>
      </c>
      <c r="H9" s="61">
        <f t="shared" si="7"/>
        <v>27967.538330450858</v>
      </c>
      <c r="I9" s="61">
        <f t="shared" si="7"/>
        <v>4167.4570045730015</v>
      </c>
      <c r="J9" s="61">
        <f t="shared" si="7"/>
        <v>0</v>
      </c>
      <c r="K9" s="64">
        <f t="shared" si="7"/>
        <v>1330973.034282079</v>
      </c>
      <c r="L9" s="63">
        <f t="shared" si="2"/>
        <v>912253.23328992119</v>
      </c>
      <c r="M9" s="65">
        <f t="shared" si="3"/>
        <v>0.40667018146025741</v>
      </c>
      <c r="N9" s="64">
        <f>SUM(N6:N8)</f>
        <v>-26000</v>
      </c>
      <c r="O9" s="65">
        <f>N9/D9</f>
        <v>-1.1590449156135109E-2</v>
      </c>
      <c r="P9" s="64">
        <f>SUM(P6:P8)</f>
        <v>886253.23328992131</v>
      </c>
      <c r="Q9" s="65">
        <f>P9/D9</f>
        <v>0.39507973230412236</v>
      </c>
    </row>
    <row r="10" spans="1:17" ht="13.8" thickBot="1" x14ac:dyDescent="0.3">
      <c r="A10" s="1"/>
      <c r="B10" s="3"/>
      <c r="C10" s="18"/>
      <c r="D10" s="19"/>
      <c r="E10" s="25">
        <f>E9/D9</f>
        <v>0.56258790249662283</v>
      </c>
      <c r="F10" s="26">
        <f>F9/D9</f>
        <v>1.4457419568273547E-2</v>
      </c>
      <c r="G10" s="26">
        <f>G9/D9</f>
        <v>1.9591491833416829E-3</v>
      </c>
      <c r="H10" s="26">
        <f>H9/D9</f>
        <v>1.2467551193898094E-2</v>
      </c>
      <c r="I10" s="26">
        <f>I9/D9</f>
        <v>1.8577960969954805E-3</v>
      </c>
      <c r="J10" s="26">
        <f>J9/E9</f>
        <v>0</v>
      </c>
      <c r="K10" s="27">
        <f>K9/D9</f>
        <v>0.59332981853974265</v>
      </c>
      <c r="L10" s="19"/>
      <c r="M10" s="21"/>
      <c r="N10" s="30"/>
      <c r="O10" s="30"/>
      <c r="P10" s="30"/>
      <c r="Q10" s="29"/>
    </row>
    <row r="11" spans="1:17" x14ac:dyDescent="0.25">
      <c r="A11" s="9" t="s">
        <v>36</v>
      </c>
      <c r="B11" s="9" t="s">
        <v>15</v>
      </c>
      <c r="C11" s="10">
        <v>841</v>
      </c>
      <c r="D11" s="12">
        <v>8447651.9034949988</v>
      </c>
      <c r="E11" s="13">
        <v>7031333.1342340084</v>
      </c>
      <c r="F11" s="12">
        <v>780125.49814338237</v>
      </c>
      <c r="G11" s="12">
        <v>272044.39577177301</v>
      </c>
      <c r="H11" s="12">
        <v>172012.84585537482</v>
      </c>
      <c r="I11" s="12">
        <v>152340.32396104338</v>
      </c>
      <c r="J11" s="12">
        <v>0</v>
      </c>
      <c r="K11" s="14">
        <f>SUM(E11:J11)</f>
        <v>8407856.197965581</v>
      </c>
      <c r="L11" s="11">
        <f t="shared" ref="L11:L27" si="8">D11-K11</f>
        <v>39795.705529417843</v>
      </c>
      <c r="M11" s="15">
        <f t="shared" ref="M11:M28" si="9">L11/D11</f>
        <v>4.7108600098630235E-3</v>
      </c>
      <c r="N11" s="14">
        <f t="shared" ref="N11:N27" si="10">6679000/$D$28*D11</f>
        <v>2191493.915053172</v>
      </c>
      <c r="O11" s="15">
        <f t="shared" ref="O11:O28" si="11">N11/D11</f>
        <v>0.25942048039958865</v>
      </c>
      <c r="P11" s="14">
        <f t="shared" si="0"/>
        <v>2231289.6205825899</v>
      </c>
      <c r="Q11" s="15">
        <f t="shared" ref="Q11:Q28" si="12">P11/D11</f>
        <v>0.26413134040945169</v>
      </c>
    </row>
    <row r="12" spans="1:17" x14ac:dyDescent="0.25">
      <c r="A12" s="16"/>
      <c r="B12" s="9" t="s">
        <v>16</v>
      </c>
      <c r="C12" s="10">
        <v>96</v>
      </c>
      <c r="D12" s="11">
        <v>689128.01904000016</v>
      </c>
      <c r="E12" s="13">
        <v>572131.98227692302</v>
      </c>
      <c r="F12" s="12">
        <v>95344.147692307713</v>
      </c>
      <c r="G12" s="12">
        <v>55687.529569870771</v>
      </c>
      <c r="H12" s="12">
        <v>49559.833966916936</v>
      </c>
      <c r="I12" s="12">
        <v>29407.906826953847</v>
      </c>
      <c r="J12" s="12">
        <v>0</v>
      </c>
      <c r="K12" s="14">
        <f t="shared" ref="K12:K27" si="13">SUM(E12:J12)</f>
        <v>802131.40033297229</v>
      </c>
      <c r="L12" s="11">
        <f t="shared" si="8"/>
        <v>-113003.38129297213</v>
      </c>
      <c r="M12" s="15">
        <f t="shared" si="9"/>
        <v>-0.16398024484680385</v>
      </c>
      <c r="N12" s="14">
        <f t="shared" si="10"/>
        <v>178773.92175617372</v>
      </c>
      <c r="O12" s="15">
        <f t="shared" si="11"/>
        <v>0.25942048039958865</v>
      </c>
      <c r="P12" s="14">
        <f t="shared" si="0"/>
        <v>65770.540463201585</v>
      </c>
      <c r="Q12" s="15">
        <f t="shared" si="12"/>
        <v>9.5440235552784802E-2</v>
      </c>
    </row>
    <row r="13" spans="1:17" x14ac:dyDescent="0.25">
      <c r="A13" s="16"/>
      <c r="B13" s="9" t="s">
        <v>17</v>
      </c>
      <c r="C13" s="10">
        <v>187</v>
      </c>
      <c r="D13" s="11">
        <v>562836.46239999996</v>
      </c>
      <c r="E13" s="13">
        <v>516434.31894999987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4">
        <f t="shared" si="13"/>
        <v>516434.31894999987</v>
      </c>
      <c r="L13" s="11">
        <f t="shared" si="8"/>
        <v>46402.143450000091</v>
      </c>
      <c r="M13" s="15">
        <f t="shared" si="9"/>
        <v>8.2443385512260464E-2</v>
      </c>
      <c r="N13" s="14">
        <f t="shared" si="10"/>
        <v>146011.305462213</v>
      </c>
      <c r="O13" s="15">
        <f t="shared" si="11"/>
        <v>0.25942048039958865</v>
      </c>
      <c r="P13" s="14">
        <f t="shared" si="0"/>
        <v>192413.44891221309</v>
      </c>
      <c r="Q13" s="15">
        <f t="shared" si="12"/>
        <v>0.34186386591184909</v>
      </c>
    </row>
    <row r="14" spans="1:17" x14ac:dyDescent="0.25">
      <c r="A14" s="16"/>
      <c r="B14" s="9" t="s">
        <v>18</v>
      </c>
      <c r="C14" s="10">
        <v>590</v>
      </c>
      <c r="D14" s="11">
        <v>5709694.2992109992</v>
      </c>
      <c r="E14" s="13">
        <v>3360187.9799000006</v>
      </c>
      <c r="F14" s="12">
        <v>153712.15999999997</v>
      </c>
      <c r="G14" s="12">
        <v>85558.612561409987</v>
      </c>
      <c r="H14" s="12">
        <v>76197.864510410014</v>
      </c>
      <c r="I14" s="12">
        <v>44752.560878310003</v>
      </c>
      <c r="J14" s="12">
        <v>0</v>
      </c>
      <c r="K14" s="14">
        <f t="shared" si="13"/>
        <v>3720409.1778501305</v>
      </c>
      <c r="L14" s="11">
        <f t="shared" si="8"/>
        <v>1989285.1213608687</v>
      </c>
      <c r="M14" s="15">
        <f t="shared" si="9"/>
        <v>0.34840483870314393</v>
      </c>
      <c r="N14" s="14">
        <f t="shared" si="10"/>
        <v>1481211.63803611</v>
      </c>
      <c r="O14" s="15">
        <f t="shared" si="11"/>
        <v>0.25942048039958865</v>
      </c>
      <c r="P14" s="14">
        <f t="shared" si="0"/>
        <v>3470496.7593969787</v>
      </c>
      <c r="Q14" s="15">
        <f t="shared" si="12"/>
        <v>0.60782531910273263</v>
      </c>
    </row>
    <row r="15" spans="1:17" x14ac:dyDescent="0.25">
      <c r="A15" s="16"/>
      <c r="B15" s="9" t="s">
        <v>19</v>
      </c>
      <c r="C15" s="10">
        <v>29</v>
      </c>
      <c r="D15" s="11">
        <v>1929769.53061</v>
      </c>
      <c r="E15" s="13">
        <v>1201667.4737814816</v>
      </c>
      <c r="F15" s="12">
        <v>197519.48333333337</v>
      </c>
      <c r="G15" s="12">
        <v>45315.013014172218</v>
      </c>
      <c r="H15" s="12">
        <v>96458.749833547394</v>
      </c>
      <c r="I15" s="12">
        <v>38732.615752417034</v>
      </c>
      <c r="J15" s="12">
        <v>0</v>
      </c>
      <c r="K15" s="14">
        <f t="shared" si="13"/>
        <v>1579693.3357149516</v>
      </c>
      <c r="L15" s="11">
        <f t="shared" si="8"/>
        <v>350076.19489504839</v>
      </c>
      <c r="M15" s="15">
        <f t="shared" si="9"/>
        <v>0.18140829220388269</v>
      </c>
      <c r="N15" s="14">
        <f t="shared" si="10"/>
        <v>500621.7386913349</v>
      </c>
      <c r="O15" s="15">
        <f t="shared" si="11"/>
        <v>0.25942048039958865</v>
      </c>
      <c r="P15" s="14">
        <f t="shared" si="0"/>
        <v>850697.93358638324</v>
      </c>
      <c r="Q15" s="15">
        <f t="shared" si="12"/>
        <v>0.44082877260347131</v>
      </c>
    </row>
    <row r="16" spans="1:17" x14ac:dyDescent="0.25">
      <c r="A16" s="16"/>
      <c r="B16" s="9" t="s">
        <v>20</v>
      </c>
      <c r="C16" s="10">
        <v>26</v>
      </c>
      <c r="D16" s="11">
        <v>60363.068599999999</v>
      </c>
      <c r="E16" s="13">
        <v>55815.36728695652</v>
      </c>
      <c r="F16" s="12">
        <v>6071.2373913043475</v>
      </c>
      <c r="G16" s="12">
        <v>11721.86740069913</v>
      </c>
      <c r="H16" s="12">
        <v>3558.7288659678261</v>
      </c>
      <c r="I16" s="12">
        <v>11996.389127489565</v>
      </c>
      <c r="J16" s="12">
        <v>0</v>
      </c>
      <c r="K16" s="14">
        <f t="shared" si="13"/>
        <v>89163.590072417399</v>
      </c>
      <c r="L16" s="11">
        <f t="shared" si="8"/>
        <v>-28800.5214724174</v>
      </c>
      <c r="M16" s="15">
        <f t="shared" si="9"/>
        <v>-0.47712156025840941</v>
      </c>
      <c r="N16" s="14">
        <f t="shared" si="10"/>
        <v>15659.416254605325</v>
      </c>
      <c r="O16" s="15">
        <f t="shared" si="11"/>
        <v>0.25942048039958865</v>
      </c>
      <c r="P16" s="14">
        <f t="shared" si="0"/>
        <v>-13141.105217812075</v>
      </c>
      <c r="Q16" s="15">
        <f t="shared" si="12"/>
        <v>-0.21770107985882076</v>
      </c>
    </row>
    <row r="17" spans="1:17" x14ac:dyDescent="0.25">
      <c r="A17" s="16"/>
      <c r="B17" s="9" t="s">
        <v>21</v>
      </c>
      <c r="C17" s="10">
        <v>778</v>
      </c>
      <c r="D17" s="11">
        <v>416114.902</v>
      </c>
      <c r="E17" s="13">
        <v>231118.06157187501</v>
      </c>
      <c r="F17" s="12">
        <v>36685.273072916672</v>
      </c>
      <c r="G17" s="12">
        <v>76886.762287530801</v>
      </c>
      <c r="H17" s="12">
        <v>19162.210911458333</v>
      </c>
      <c r="I17" s="12">
        <v>72265.937173817045</v>
      </c>
      <c r="J17" s="12">
        <v>0</v>
      </c>
      <c r="K17" s="14">
        <f t="shared" si="13"/>
        <v>436118.24501759792</v>
      </c>
      <c r="L17" s="11">
        <f t="shared" si="8"/>
        <v>-20003.343017597916</v>
      </c>
      <c r="M17" s="15">
        <f t="shared" si="9"/>
        <v>-4.8071681454940819E-2</v>
      </c>
      <c r="N17" s="14">
        <f t="shared" si="10"/>
        <v>107948.72777826776</v>
      </c>
      <c r="O17" s="15">
        <f t="shared" si="11"/>
        <v>0.25942048039958865</v>
      </c>
      <c r="P17" s="14">
        <f t="shared" si="0"/>
        <v>87945.38476066984</v>
      </c>
      <c r="Q17" s="15">
        <f t="shared" si="12"/>
        <v>0.21134879894464784</v>
      </c>
    </row>
    <row r="18" spans="1:17" x14ac:dyDescent="0.25">
      <c r="A18" s="16"/>
      <c r="B18" s="9" t="s">
        <v>22</v>
      </c>
      <c r="C18" s="10">
        <v>995</v>
      </c>
      <c r="D18" s="11">
        <v>5698974.7325599995</v>
      </c>
      <c r="E18" s="13">
        <v>4698230.0365064414</v>
      </c>
      <c r="F18" s="12">
        <v>312984.19402810303</v>
      </c>
      <c r="G18" s="12">
        <v>105432.16989449873</v>
      </c>
      <c r="H18" s="12">
        <v>134284.77298687192</v>
      </c>
      <c r="I18" s="12">
        <v>76205.818082437472</v>
      </c>
      <c r="J18" s="12">
        <v>0</v>
      </c>
      <c r="K18" s="14">
        <f t="shared" si="13"/>
        <v>5327136.991498353</v>
      </c>
      <c r="L18" s="11">
        <f t="shared" si="8"/>
        <v>371837.74106164649</v>
      </c>
      <c r="M18" s="15">
        <f t="shared" si="9"/>
        <v>6.5246427385828337E-2</v>
      </c>
      <c r="N18" s="14">
        <f t="shared" si="10"/>
        <v>1478430.7629058324</v>
      </c>
      <c r="O18" s="15">
        <f t="shared" si="11"/>
        <v>0.25942048039958865</v>
      </c>
      <c r="P18" s="14">
        <f t="shared" si="0"/>
        <v>1850268.5039674789</v>
      </c>
      <c r="Q18" s="15">
        <f t="shared" si="12"/>
        <v>0.32466690778541701</v>
      </c>
    </row>
    <row r="19" spans="1:17" x14ac:dyDescent="0.25">
      <c r="A19" s="16"/>
      <c r="B19" s="76" t="s">
        <v>31</v>
      </c>
      <c r="C19" s="10">
        <v>784</v>
      </c>
      <c r="D19" s="11">
        <v>1788152.9769360006</v>
      </c>
      <c r="E19" s="13">
        <v>1276652.4275412844</v>
      </c>
      <c r="F19" s="12">
        <v>8073.761467889909</v>
      </c>
      <c r="G19" s="12">
        <v>3932.1633443631194</v>
      </c>
      <c r="H19" s="12">
        <v>4190.0304586976154</v>
      </c>
      <c r="I19" s="12">
        <v>2683.6161246563302</v>
      </c>
      <c r="J19" s="12">
        <v>0</v>
      </c>
      <c r="K19" s="14">
        <f t="shared" si="13"/>
        <v>1295531.9989368913</v>
      </c>
      <c r="L19" s="11">
        <f t="shared" si="8"/>
        <v>492620.97799910931</v>
      </c>
      <c r="M19" s="15">
        <f t="shared" si="9"/>
        <v>0.27549151798142862</v>
      </c>
      <c r="N19" s="14">
        <f t="shared" si="10"/>
        <v>463883.50430469186</v>
      </c>
      <c r="O19" s="15">
        <f t="shared" si="11"/>
        <v>0.25942048039958865</v>
      </c>
      <c r="P19" s="14">
        <f t="shared" si="0"/>
        <v>956504.48230380123</v>
      </c>
      <c r="Q19" s="15">
        <f t="shared" si="12"/>
        <v>0.53491199838101733</v>
      </c>
    </row>
    <row r="20" spans="1:17" x14ac:dyDescent="0.25">
      <c r="A20" s="16"/>
      <c r="B20" s="9" t="s">
        <v>23</v>
      </c>
      <c r="C20" s="10">
        <v>0</v>
      </c>
      <c r="D20" s="11"/>
      <c r="E20" s="13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4">
        <f t="shared" si="13"/>
        <v>0</v>
      </c>
      <c r="L20" s="11">
        <f t="shared" si="8"/>
        <v>0</v>
      </c>
      <c r="M20" s="15">
        <v>0</v>
      </c>
      <c r="N20" s="14">
        <f t="shared" si="10"/>
        <v>0</v>
      </c>
      <c r="O20" s="15">
        <v>0</v>
      </c>
      <c r="P20" s="14">
        <f t="shared" si="0"/>
        <v>0</v>
      </c>
      <c r="Q20" s="15">
        <v>0</v>
      </c>
    </row>
    <row r="21" spans="1:17" x14ac:dyDescent="0.25">
      <c r="A21" s="16"/>
      <c r="B21" s="9" t="s">
        <v>24</v>
      </c>
      <c r="C21" s="10">
        <v>1</v>
      </c>
      <c r="D21" s="11">
        <v>132811.7856</v>
      </c>
      <c r="E21" s="13">
        <v>70350.585399999996</v>
      </c>
      <c r="F21" s="12">
        <v>11385</v>
      </c>
      <c r="G21" s="12">
        <v>24276.282034659998</v>
      </c>
      <c r="H21" s="12">
        <v>9251.8576177600007</v>
      </c>
      <c r="I21" s="12">
        <v>15246.68607367</v>
      </c>
      <c r="J21" s="12">
        <v>0</v>
      </c>
      <c r="K21" s="14">
        <f t="shared" si="13"/>
        <v>130510.41112609001</v>
      </c>
      <c r="L21" s="11">
        <f t="shared" si="8"/>
        <v>2301.374473909993</v>
      </c>
      <c r="M21" s="15">
        <f t="shared" si="9"/>
        <v>1.7328089246847631E-2</v>
      </c>
      <c r="N21" s="14">
        <f t="shared" si="10"/>
        <v>34454.097223079174</v>
      </c>
      <c r="O21" s="15">
        <f t="shared" si="11"/>
        <v>0.25942048039958865</v>
      </c>
      <c r="P21" s="14">
        <f t="shared" si="0"/>
        <v>36755.471696989167</v>
      </c>
      <c r="Q21" s="15">
        <f t="shared" si="12"/>
        <v>0.27674856964643629</v>
      </c>
    </row>
    <row r="22" spans="1:17" x14ac:dyDescent="0.25">
      <c r="A22" s="16"/>
      <c r="B22" s="9" t="s">
        <v>25</v>
      </c>
      <c r="C22" s="10">
        <v>1</v>
      </c>
      <c r="D22" s="11">
        <v>8429.1167999999998</v>
      </c>
      <c r="E22" s="13">
        <v>63.265116831683166</v>
      </c>
      <c r="F22" s="12">
        <v>11.9</v>
      </c>
      <c r="G22" s="12">
        <v>11.152943387821784</v>
      </c>
      <c r="H22" s="12">
        <v>5.9395491004950491</v>
      </c>
      <c r="I22" s="12">
        <v>4.3222359583168313</v>
      </c>
      <c r="J22" s="12">
        <v>0</v>
      </c>
      <c r="K22" s="14">
        <f t="shared" si="13"/>
        <v>96.57984527831681</v>
      </c>
      <c r="L22" s="11">
        <f t="shared" si="8"/>
        <v>8332.5369547216833</v>
      </c>
      <c r="M22" s="15">
        <f t="shared" si="9"/>
        <v>0.9885421156723897</v>
      </c>
      <c r="N22" s="14">
        <f t="shared" si="10"/>
        <v>2186.6855296002432</v>
      </c>
      <c r="O22" s="15">
        <f t="shared" si="11"/>
        <v>0.25942048039958865</v>
      </c>
      <c r="P22" s="14">
        <f t="shared" si="0"/>
        <v>10519.222484321926</v>
      </c>
      <c r="Q22" s="15">
        <f t="shared" si="12"/>
        <v>1.2479625960719785</v>
      </c>
    </row>
    <row r="23" spans="1:17" x14ac:dyDescent="0.25">
      <c r="A23" s="16"/>
      <c r="B23" s="9" t="s">
        <v>26</v>
      </c>
      <c r="C23" s="10">
        <v>1</v>
      </c>
      <c r="D23" s="11">
        <v>5752.7160000000003</v>
      </c>
      <c r="E23" s="13">
        <v>2415.0300000000002</v>
      </c>
      <c r="F23" s="12">
        <v>405.24</v>
      </c>
      <c r="G23" s="12">
        <v>417.19713511999998</v>
      </c>
      <c r="H23" s="12">
        <v>717.47673674999999</v>
      </c>
      <c r="I23" s="12">
        <v>215.40602826</v>
      </c>
      <c r="J23" s="12">
        <v>0</v>
      </c>
      <c r="K23" s="14">
        <f t="shared" si="13"/>
        <v>4170.3499001300006</v>
      </c>
      <c r="L23" s="11">
        <f t="shared" si="8"/>
        <v>1582.3660998699997</v>
      </c>
      <c r="M23" s="15">
        <f t="shared" si="9"/>
        <v>0.27506417835853531</v>
      </c>
      <c r="N23" s="14">
        <f t="shared" si="10"/>
        <v>1492.3723483224001</v>
      </c>
      <c r="O23" s="15">
        <f t="shared" si="11"/>
        <v>0.25942048039958865</v>
      </c>
      <c r="P23" s="14">
        <f t="shared" si="0"/>
        <v>3074.7384481924</v>
      </c>
      <c r="Q23" s="15">
        <f t="shared" si="12"/>
        <v>0.53448465875812401</v>
      </c>
    </row>
    <row r="24" spans="1:17" x14ac:dyDescent="0.25">
      <c r="A24" s="16"/>
      <c r="B24" s="9" t="s">
        <v>27</v>
      </c>
      <c r="C24" s="10">
        <v>78</v>
      </c>
      <c r="D24" s="11">
        <v>268584.07387999998</v>
      </c>
      <c r="E24" s="13">
        <v>201404.93578064514</v>
      </c>
      <c r="F24" s="12">
        <v>2508.5806451612907</v>
      </c>
      <c r="G24" s="12">
        <v>28755.781935483872</v>
      </c>
      <c r="H24" s="12">
        <v>2995.8793548387102</v>
      </c>
      <c r="I24" s="12">
        <v>29760.774193548386</v>
      </c>
      <c r="J24" s="12">
        <v>0</v>
      </c>
      <c r="K24" s="14">
        <f t="shared" si="13"/>
        <v>265425.95190967742</v>
      </c>
      <c r="L24" s="11">
        <f t="shared" si="8"/>
        <v>3158.1219703225652</v>
      </c>
      <c r="M24" s="15">
        <f t="shared" si="9"/>
        <v>1.175841115483852E-2</v>
      </c>
      <c r="N24" s="14">
        <f t="shared" si="10"/>
        <v>69676.209473628202</v>
      </c>
      <c r="O24" s="15">
        <f t="shared" si="11"/>
        <v>0.25942048039958865</v>
      </c>
      <c r="P24" s="14">
        <f t="shared" si="0"/>
        <v>72834.331443950767</v>
      </c>
      <c r="Q24" s="15">
        <f t="shared" si="12"/>
        <v>0.27117889155442715</v>
      </c>
    </row>
    <row r="25" spans="1:17" x14ac:dyDescent="0.25">
      <c r="A25" s="16"/>
      <c r="B25" s="9" t="s">
        <v>28</v>
      </c>
      <c r="C25" s="10">
        <v>0</v>
      </c>
      <c r="D25" s="11"/>
      <c r="E25" s="13">
        <v>35405.970571428603</v>
      </c>
      <c r="F25" s="12">
        <v>3194.3628007038096</v>
      </c>
      <c r="G25" s="12">
        <v>1427.8720954457142</v>
      </c>
      <c r="H25" s="12">
        <v>4023.9380952380957</v>
      </c>
      <c r="I25" s="12">
        <v>2265.5310623895239</v>
      </c>
      <c r="J25" s="12">
        <v>0</v>
      </c>
      <c r="K25" s="14">
        <f t="shared" si="13"/>
        <v>46317.674625205749</v>
      </c>
      <c r="L25" s="11">
        <f t="shared" si="8"/>
        <v>-46317.674625205749</v>
      </c>
      <c r="M25" s="15">
        <v>0</v>
      </c>
      <c r="N25" s="14">
        <f t="shared" si="10"/>
        <v>0</v>
      </c>
      <c r="O25" s="15">
        <v>0</v>
      </c>
      <c r="P25" s="14">
        <f t="shared" si="0"/>
        <v>-46317.674625205749</v>
      </c>
      <c r="Q25" s="15">
        <v>0</v>
      </c>
    </row>
    <row r="26" spans="1:17" x14ac:dyDescent="0.25">
      <c r="A26" s="16"/>
      <c r="B26" s="9" t="s">
        <v>29</v>
      </c>
      <c r="C26" s="10">
        <v>1</v>
      </c>
      <c r="D26" s="11">
        <v>27583.424299999999</v>
      </c>
      <c r="E26" s="31">
        <v>9395.0604000000003</v>
      </c>
      <c r="F26" s="32">
        <v>1513.5</v>
      </c>
      <c r="G26" s="32">
        <v>5090.9747895700002</v>
      </c>
      <c r="H26" s="32">
        <v>1342.67673939</v>
      </c>
      <c r="I26" s="32">
        <v>1686.4491805800001</v>
      </c>
      <c r="J26" s="12">
        <v>0</v>
      </c>
      <c r="K26" s="14">
        <f t="shared" si="13"/>
        <v>19028.66110954</v>
      </c>
      <c r="L26" s="11">
        <f t="shared" si="8"/>
        <v>8554.7631904599984</v>
      </c>
      <c r="M26" s="15">
        <f t="shared" si="9"/>
        <v>0.31014144935079718</v>
      </c>
      <c r="N26" s="14">
        <f t="shared" si="10"/>
        <v>7155.7051829716866</v>
      </c>
      <c r="O26" s="15">
        <f t="shared" si="11"/>
        <v>0.25942048039958865</v>
      </c>
      <c r="P26" s="14">
        <f t="shared" si="0"/>
        <v>15710.468373431686</v>
      </c>
      <c r="Q26" s="15">
        <f t="shared" si="12"/>
        <v>0.56956192975038589</v>
      </c>
    </row>
    <row r="27" spans="1:17" ht="13.8" thickBot="1" x14ac:dyDescent="0.3">
      <c r="A27" s="16"/>
      <c r="B27" s="9" t="s">
        <v>30</v>
      </c>
      <c r="C27" s="10">
        <v>0</v>
      </c>
      <c r="D27" s="11"/>
      <c r="E27" s="13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4">
        <f t="shared" si="13"/>
        <v>0</v>
      </c>
      <c r="L27" s="11">
        <f t="shared" si="8"/>
        <v>0</v>
      </c>
      <c r="M27" s="15">
        <v>0</v>
      </c>
      <c r="N27" s="14">
        <f t="shared" si="10"/>
        <v>0</v>
      </c>
      <c r="O27" s="15">
        <v>0</v>
      </c>
      <c r="P27" s="14">
        <f t="shared" si="0"/>
        <v>0</v>
      </c>
      <c r="Q27" s="15">
        <v>0</v>
      </c>
    </row>
    <row r="28" spans="1:17" s="66" customFormat="1" ht="13.8" thickBot="1" x14ac:dyDescent="0.3">
      <c r="A28" s="59" t="s">
        <v>37</v>
      </c>
      <c r="B28" s="60"/>
      <c r="C28" s="61">
        <f t="shared" ref="C28:K28" si="14">SUM(C11:C27)</f>
        <v>4408</v>
      </c>
      <c r="D28" s="61">
        <f t="shared" si="14"/>
        <v>25745847.011431988</v>
      </c>
      <c r="E28" s="61">
        <f t="shared" si="14"/>
        <v>19262605.62931788</v>
      </c>
      <c r="F28" s="61">
        <f t="shared" si="14"/>
        <v>1609534.3385751026</v>
      </c>
      <c r="G28" s="61">
        <f t="shared" si="14"/>
        <v>716557.77477798529</v>
      </c>
      <c r="H28" s="61">
        <f t="shared" si="14"/>
        <v>573762.80548232212</v>
      </c>
      <c r="I28" s="61">
        <f t="shared" si="14"/>
        <v>477564.3367015309</v>
      </c>
      <c r="J28" s="61">
        <f t="shared" si="14"/>
        <v>0</v>
      </c>
      <c r="K28" s="64">
        <f t="shared" si="14"/>
        <v>22640024.884854816</v>
      </c>
      <c r="L28" s="63">
        <f>D28-K28</f>
        <v>3105822.1265771724</v>
      </c>
      <c r="M28" s="65">
        <f t="shared" si="9"/>
        <v>0.12063390748799552</v>
      </c>
      <c r="N28" s="64">
        <f>SUM(N23:N27)</f>
        <v>78324.287004922284</v>
      </c>
      <c r="O28" s="67">
        <f t="shared" si="11"/>
        <v>3.0422105347764931E-3</v>
      </c>
      <c r="P28" s="64">
        <f>SUM(P11:P27)</f>
        <v>9784822.1265771873</v>
      </c>
      <c r="Q28" s="65">
        <f t="shared" si="12"/>
        <v>0.38005438788758472</v>
      </c>
    </row>
    <row r="29" spans="1:17" ht="13.8" thickBot="1" x14ac:dyDescent="0.3">
      <c r="A29" s="1"/>
      <c r="B29" s="17"/>
      <c r="C29" s="18"/>
      <c r="D29" s="18"/>
      <c r="E29" s="25">
        <f>E28/D28</f>
        <v>0.74818302232451939</v>
      </c>
      <c r="F29" s="36">
        <f>F28/D28</f>
        <v>6.2516270599309365E-2</v>
      </c>
      <c r="G29" s="36">
        <f>G28/D28</f>
        <v>2.7831975170978469E-2</v>
      </c>
      <c r="H29" s="36">
        <f>H28/D28</f>
        <v>2.2285644951884974E-2</v>
      </c>
      <c r="I29" s="36">
        <f>I28/D28</f>
        <v>1.8549179465312478E-2</v>
      </c>
      <c r="J29" s="37"/>
      <c r="K29" s="27">
        <f>K28/D28</f>
        <v>0.87936609251200448</v>
      </c>
      <c r="L29" s="19"/>
      <c r="M29" s="21"/>
      <c r="N29" s="20"/>
      <c r="O29" s="20"/>
      <c r="P29" s="20"/>
      <c r="Q29" s="15"/>
    </row>
    <row r="30" spans="1:17" x14ac:dyDescent="0.25">
      <c r="A30" s="9" t="s">
        <v>34</v>
      </c>
      <c r="B30" s="9" t="s">
        <v>39</v>
      </c>
      <c r="C30" s="10">
        <v>6</v>
      </c>
      <c r="D30" s="11">
        <v>5533286.3600000003</v>
      </c>
      <c r="E30" s="13">
        <v>2023591.5899999999</v>
      </c>
      <c r="F30" s="12">
        <v>607142.86</v>
      </c>
      <c r="G30" s="12">
        <v>0</v>
      </c>
      <c r="H30" s="12">
        <v>0</v>
      </c>
      <c r="I30" s="12">
        <v>0</v>
      </c>
      <c r="J30" s="12">
        <v>0</v>
      </c>
      <c r="K30" s="14">
        <f>SUM(E30:J30)</f>
        <v>2630734.4499999997</v>
      </c>
      <c r="L30" s="11">
        <f>D30-K30</f>
        <v>2902551.9100000006</v>
      </c>
      <c r="M30" s="15">
        <f>L30/D30</f>
        <v>0.52456202718559475</v>
      </c>
      <c r="N30" s="14">
        <f>25062000/$D$4*D30</f>
        <v>26356610.603721332</v>
      </c>
      <c r="O30" s="15">
        <f>N30/D30</f>
        <v>4.7632833164487316</v>
      </c>
      <c r="P30" s="14">
        <f>L30+N30</f>
        <v>29259162.513721332</v>
      </c>
      <c r="Q30" s="15">
        <f>P30/D30</f>
        <v>5.2878453436343262</v>
      </c>
    </row>
    <row r="31" spans="1:17" ht="13.8" thickBot="1" x14ac:dyDescent="0.3">
      <c r="A31" s="16"/>
      <c r="B31" s="9" t="s">
        <v>40</v>
      </c>
      <c r="C31" s="10">
        <v>1</v>
      </c>
      <c r="D31" s="11">
        <v>904912</v>
      </c>
      <c r="E31" s="13">
        <v>16766.400000000001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4">
        <f>SUM(E31:J31)</f>
        <v>16766.400000000001</v>
      </c>
      <c r="L31" s="11">
        <f>D31-K31</f>
        <v>888145.6</v>
      </c>
      <c r="M31" s="15">
        <f>L31/D31</f>
        <v>0.98147178952207503</v>
      </c>
      <c r="N31" s="14">
        <f>25062000/$D$4*D31</f>
        <v>4310352.2324542543</v>
      </c>
      <c r="O31" s="15">
        <f>N31/D31</f>
        <v>4.7632833164487316</v>
      </c>
      <c r="P31" s="14">
        <f>L31+N31</f>
        <v>5198497.8324542539</v>
      </c>
      <c r="Q31" s="15">
        <f>P31/D31</f>
        <v>5.744755105970806</v>
      </c>
    </row>
    <row r="32" spans="1:17" s="66" customFormat="1" ht="13.8" thickBot="1" x14ac:dyDescent="0.3">
      <c r="A32" s="59" t="s">
        <v>38</v>
      </c>
      <c r="B32" s="60"/>
      <c r="C32" s="61">
        <f t="shared" ref="C32:J32" si="15">SUM(C30:C31)</f>
        <v>7</v>
      </c>
      <c r="D32" s="61">
        <f t="shared" si="15"/>
        <v>6438198.3600000003</v>
      </c>
      <c r="E32" s="62">
        <f t="shared" si="15"/>
        <v>2040357.9899999998</v>
      </c>
      <c r="F32" s="63">
        <f t="shared" si="15"/>
        <v>607142.86</v>
      </c>
      <c r="G32" s="63">
        <f t="shared" si="15"/>
        <v>0</v>
      </c>
      <c r="H32" s="63">
        <f t="shared" si="15"/>
        <v>0</v>
      </c>
      <c r="I32" s="63">
        <f t="shared" si="15"/>
        <v>0</v>
      </c>
      <c r="J32" s="63">
        <f t="shared" si="15"/>
        <v>0</v>
      </c>
      <c r="K32" s="64">
        <f>SUM(E32:J32)</f>
        <v>2647500.8499999996</v>
      </c>
      <c r="L32" s="63">
        <f>D32-K32</f>
        <v>3790697.5100000007</v>
      </c>
      <c r="M32" s="65">
        <f>L32/D32</f>
        <v>0.58878234220792169</v>
      </c>
      <c r="N32" s="64">
        <f>SUM(N30:N31)</f>
        <v>30666962.836175587</v>
      </c>
      <c r="O32" s="65">
        <f>N32/D32</f>
        <v>4.7632833164487316</v>
      </c>
      <c r="P32" s="64">
        <f>SUM(P30:P31)</f>
        <v>34457660.346175589</v>
      </c>
      <c r="Q32" s="65">
        <f>P32/D32</f>
        <v>5.3520656586566533</v>
      </c>
    </row>
    <row r="33" spans="1:17" ht="13.8" thickBot="1" x14ac:dyDescent="0.3">
      <c r="A33" s="22"/>
      <c r="B33" s="23"/>
      <c r="C33" s="24"/>
      <c r="D33" s="23"/>
      <c r="E33" s="25">
        <f>E32/D32</f>
        <v>0.31691443411818082</v>
      </c>
      <c r="F33" s="26">
        <f>F32/D32</f>
        <v>9.4303223673897485E-2</v>
      </c>
      <c r="G33" s="26">
        <f>G32/D32</f>
        <v>0</v>
      </c>
      <c r="H33" s="26">
        <f>H32/D32</f>
        <v>0</v>
      </c>
      <c r="I33" s="42">
        <f>I32/D32</f>
        <v>0</v>
      </c>
      <c r="J33" s="26"/>
      <c r="K33" s="27">
        <f>K32/D32</f>
        <v>0.41121765779207825</v>
      </c>
      <c r="L33" s="23"/>
      <c r="M33" s="28"/>
      <c r="N33" s="29"/>
      <c r="O33" s="29"/>
      <c r="P33" s="30"/>
      <c r="Q33" s="29"/>
    </row>
    <row r="34" spans="1:17" x14ac:dyDescent="0.25">
      <c r="A34" s="9" t="s">
        <v>41</v>
      </c>
      <c r="B34" s="9" t="s">
        <v>43</v>
      </c>
      <c r="C34" s="43">
        <v>424</v>
      </c>
      <c r="D34" s="44">
        <v>4299993.2658819985</v>
      </c>
      <c r="E34">
        <v>2843568.0128482841</v>
      </c>
      <c r="F34">
        <v>272184.50186982244</v>
      </c>
      <c r="G34">
        <v>42099.08351531456</v>
      </c>
      <c r="H34">
        <v>566488.42337804998</v>
      </c>
      <c r="I34">
        <v>34561.764094177597</v>
      </c>
      <c r="J34">
        <v>0</v>
      </c>
      <c r="K34" s="14">
        <f t="shared" ref="K34:K40" si="16">SUM(E34:J34)</f>
        <v>3758901.7857056484</v>
      </c>
      <c r="L34" s="11">
        <f t="shared" ref="L34:L41" si="17">D34-K34</f>
        <v>541091.4801763501</v>
      </c>
      <c r="M34" s="15">
        <f t="shared" ref="M34:M41" si="18">L34/D34</f>
        <v>0.12583542501556999</v>
      </c>
      <c r="N34" s="14">
        <f t="shared" ref="N34:N40" si="19">16988000/$D$9*D34</f>
        <v>32563940.007651851</v>
      </c>
      <c r="O34" s="15">
        <f t="shared" ref="O34:O40" si="20">N34/D34</f>
        <v>7.5730211640162786</v>
      </c>
      <c r="P34" s="14">
        <f t="shared" ref="P34:P40" si="21">L34+N34</f>
        <v>33105031.487828203</v>
      </c>
      <c r="Q34" s="15">
        <f t="shared" ref="Q34:Q40" si="22">P34/D34</f>
        <v>7.6988565890318492</v>
      </c>
    </row>
    <row r="35" spans="1:17" x14ac:dyDescent="0.25">
      <c r="A35" s="16"/>
      <c r="B35" s="9" t="s">
        <v>44</v>
      </c>
      <c r="C35" s="45">
        <v>8</v>
      </c>
      <c r="D35" s="46">
        <v>70833.408150000003</v>
      </c>
      <c r="E35">
        <v>37016.35306666667</v>
      </c>
      <c r="F35">
        <v>6747.5066666666671</v>
      </c>
      <c r="G35">
        <v>863.00353608000012</v>
      </c>
      <c r="H35">
        <v>11695.909120933333</v>
      </c>
      <c r="I35">
        <v>571.04702800666666</v>
      </c>
      <c r="J35">
        <v>0</v>
      </c>
      <c r="K35" s="14">
        <f t="shared" si="16"/>
        <v>56893.819418353341</v>
      </c>
      <c r="L35" s="11">
        <f t="shared" si="17"/>
        <v>13939.588731646661</v>
      </c>
      <c r="M35" s="15">
        <f t="shared" si="18"/>
        <v>0.19679398599778741</v>
      </c>
      <c r="N35" s="14">
        <f t="shared" si="19"/>
        <v>536422.89903935313</v>
      </c>
      <c r="O35" s="15">
        <f t="shared" si="20"/>
        <v>7.5730211640162777</v>
      </c>
      <c r="P35" s="14">
        <f t="shared" si="21"/>
        <v>550362.48777099978</v>
      </c>
      <c r="Q35" s="15">
        <f t="shared" si="22"/>
        <v>7.7698151500140655</v>
      </c>
    </row>
    <row r="36" spans="1:17" x14ac:dyDescent="0.25">
      <c r="A36" s="16"/>
      <c r="B36" s="9" t="s">
        <v>26</v>
      </c>
      <c r="C36" s="45">
        <v>3749</v>
      </c>
      <c r="D36" s="46">
        <v>11012476.789340004</v>
      </c>
      <c r="E36">
        <v>11034993.00238698</v>
      </c>
      <c r="F36">
        <v>602252.86288300459</v>
      </c>
      <c r="G36">
        <v>161589.62445788409</v>
      </c>
      <c r="H36">
        <v>1769738.7645183264</v>
      </c>
      <c r="I36">
        <v>135980.51126463458</v>
      </c>
      <c r="J36">
        <v>0</v>
      </c>
      <c r="K36" s="14">
        <f t="shared" si="16"/>
        <v>13704554.765510831</v>
      </c>
      <c r="L36" s="11">
        <f t="shared" si="17"/>
        <v>-2692077.9761708267</v>
      </c>
      <c r="M36" s="15">
        <f t="shared" si="18"/>
        <v>-0.24445708514697967</v>
      </c>
      <c r="N36" s="14">
        <f t="shared" si="19"/>
        <v>83397719.793909892</v>
      </c>
      <c r="O36" s="15">
        <f t="shared" si="20"/>
        <v>7.5730211640162786</v>
      </c>
      <c r="P36" s="14">
        <f t="shared" si="21"/>
        <v>80705641.817739069</v>
      </c>
      <c r="Q36" s="15">
        <f t="shared" si="22"/>
        <v>7.3285640788692996</v>
      </c>
    </row>
    <row r="37" spans="1:17" x14ac:dyDescent="0.25">
      <c r="A37" s="16"/>
      <c r="B37" s="9" t="s">
        <v>45</v>
      </c>
      <c r="C37" s="47">
        <v>119</v>
      </c>
      <c r="D37" s="46">
        <v>567585.34845999989</v>
      </c>
      <c r="E37">
        <v>361999.00904322579</v>
      </c>
      <c r="F37">
        <v>40866.857161290325</v>
      </c>
      <c r="G37">
        <v>17678.534450892454</v>
      </c>
      <c r="H37">
        <v>143901.31414462821</v>
      </c>
      <c r="I37">
        <v>16011.551497656579</v>
      </c>
      <c r="J37">
        <v>0</v>
      </c>
      <c r="K37" s="14">
        <f t="shared" si="16"/>
        <v>580457.26629769336</v>
      </c>
      <c r="L37" s="11">
        <f t="shared" si="17"/>
        <v>-12871.917837693472</v>
      </c>
      <c r="M37" s="15">
        <f t="shared" si="18"/>
        <v>-2.2678382859279551E-2</v>
      </c>
      <c r="N37" s="14">
        <f t="shared" si="19"/>
        <v>4298335.8562731333</v>
      </c>
      <c r="O37" s="15">
        <f t="shared" si="20"/>
        <v>7.5730211640162786</v>
      </c>
      <c r="P37" s="14">
        <f t="shared" si="21"/>
        <v>4285463.93843544</v>
      </c>
      <c r="Q37" s="15">
        <f t="shared" si="22"/>
        <v>7.5503427811569992</v>
      </c>
    </row>
    <row r="38" spans="1:17" x14ac:dyDescent="0.25">
      <c r="A38" s="16"/>
      <c r="B38" s="9" t="s">
        <v>46</v>
      </c>
      <c r="C38" s="13">
        <v>9</v>
      </c>
      <c r="D38" s="48">
        <v>3435.3827999999999</v>
      </c>
      <c r="E38" s="12">
        <v>2568.3705</v>
      </c>
      <c r="F38" s="12">
        <v>611</v>
      </c>
      <c r="G38" s="12">
        <v>54.131738130000002</v>
      </c>
      <c r="H38" s="12">
        <v>696.71</v>
      </c>
      <c r="I38" s="12">
        <v>34.682569690000001</v>
      </c>
      <c r="J38" s="12">
        <v>0</v>
      </c>
      <c r="K38" s="14">
        <f t="shared" si="16"/>
        <v>3964.8948078200001</v>
      </c>
      <c r="L38" s="11">
        <f t="shared" si="17"/>
        <v>-529.51200782000024</v>
      </c>
      <c r="M38" s="15">
        <f t="shared" si="18"/>
        <v>-0.15413479039948627</v>
      </c>
      <c r="N38" s="14">
        <f t="shared" si="19"/>
        <v>26016.226650897501</v>
      </c>
      <c r="O38" s="15">
        <f t="shared" si="20"/>
        <v>7.5730211640162786</v>
      </c>
      <c r="P38" s="14">
        <f t="shared" si="21"/>
        <v>25486.714643077499</v>
      </c>
      <c r="Q38" s="15">
        <f t="shared" si="22"/>
        <v>7.4188863736167914</v>
      </c>
    </row>
    <row r="39" spans="1:17" x14ac:dyDescent="0.25">
      <c r="A39" s="16"/>
      <c r="B39" s="9" t="s">
        <v>47</v>
      </c>
      <c r="C39" s="13">
        <v>1263</v>
      </c>
      <c r="D39" s="48">
        <v>12236337.813599994</v>
      </c>
      <c r="E39" s="12">
        <v>8125880.2458411474</v>
      </c>
      <c r="F39" s="12">
        <v>938480.27386869839</v>
      </c>
      <c r="G39" s="12">
        <v>100715.44223647921</v>
      </c>
      <c r="H39" s="12">
        <v>1769784.4401115456</v>
      </c>
      <c r="I39" s="12">
        <v>75110.535879672796</v>
      </c>
      <c r="J39" s="12">
        <v>0</v>
      </c>
      <c r="K39" s="14">
        <f t="shared" si="16"/>
        <v>11009970.937937545</v>
      </c>
      <c r="L39" s="11">
        <f t="shared" si="17"/>
        <v>1226366.8756624497</v>
      </c>
      <c r="M39" s="15">
        <f t="shared" si="18"/>
        <v>0.10022335884674682</v>
      </c>
      <c r="N39" s="14">
        <f t="shared" si="19"/>
        <v>92666045.232445434</v>
      </c>
      <c r="O39" s="15">
        <f t="shared" si="20"/>
        <v>7.5730211640162786</v>
      </c>
      <c r="P39" s="14">
        <f t="shared" si="21"/>
        <v>93892412.10810788</v>
      </c>
      <c r="Q39" s="15">
        <f t="shared" si="22"/>
        <v>7.6732445228630253</v>
      </c>
    </row>
    <row r="40" spans="1:17" ht="13.8" thickBot="1" x14ac:dyDescent="0.3">
      <c r="A40" s="16"/>
      <c r="B40" s="9" t="s">
        <v>48</v>
      </c>
      <c r="C40" s="13">
        <v>47</v>
      </c>
      <c r="D40" s="48">
        <v>316308.84818000003</v>
      </c>
      <c r="E40" s="12">
        <v>160660.29552000001</v>
      </c>
      <c r="F40" s="12">
        <v>32142.078000000001</v>
      </c>
      <c r="G40" s="12">
        <v>20258.470957825</v>
      </c>
      <c r="H40" s="12">
        <v>108958.57561438451</v>
      </c>
      <c r="I40" s="12">
        <v>28505.754742091496</v>
      </c>
      <c r="J40" s="12">
        <v>0</v>
      </c>
      <c r="K40" s="14">
        <f t="shared" si="16"/>
        <v>350525.17483430105</v>
      </c>
      <c r="L40" s="11">
        <f t="shared" si="17"/>
        <v>-34216.326654301025</v>
      </c>
      <c r="M40" s="15">
        <f t="shared" si="18"/>
        <v>-0.10817378916580209</v>
      </c>
      <c r="N40" s="14">
        <f t="shared" si="19"/>
        <v>2395413.601632752</v>
      </c>
      <c r="O40" s="15">
        <f t="shared" si="20"/>
        <v>7.5730211640162777</v>
      </c>
      <c r="P40" s="14">
        <f t="shared" si="21"/>
        <v>2361197.274978451</v>
      </c>
      <c r="Q40" s="15">
        <f t="shared" si="22"/>
        <v>7.4648473748504758</v>
      </c>
    </row>
    <row r="41" spans="1:17" s="66" customFormat="1" ht="13.8" thickBot="1" x14ac:dyDescent="0.3">
      <c r="A41" s="59" t="s">
        <v>42</v>
      </c>
      <c r="B41" s="60"/>
      <c r="C41" s="61">
        <f t="shared" ref="C41:K41" si="23">SUM(C34:C40)</f>
        <v>5619</v>
      </c>
      <c r="D41" s="61">
        <f t="shared" si="23"/>
        <v>28506970.856411997</v>
      </c>
      <c r="E41" s="62">
        <f t="shared" si="23"/>
        <v>22566685.289206304</v>
      </c>
      <c r="F41" s="61">
        <f t="shared" si="23"/>
        <v>1893285.0804494824</v>
      </c>
      <c r="G41" s="61">
        <f t="shared" si="23"/>
        <v>343258.29089260532</v>
      </c>
      <c r="H41" s="61">
        <f t="shared" si="23"/>
        <v>4371264.1368878679</v>
      </c>
      <c r="I41" s="61">
        <f t="shared" si="23"/>
        <v>290775.84707592975</v>
      </c>
      <c r="J41" s="61">
        <f t="shared" si="23"/>
        <v>0</v>
      </c>
      <c r="K41" s="64">
        <f t="shared" si="23"/>
        <v>29465268.644512188</v>
      </c>
      <c r="L41" s="63">
        <f t="shared" si="17"/>
        <v>-958297.78810019046</v>
      </c>
      <c r="M41" s="65">
        <f t="shared" si="18"/>
        <v>-3.3616261542732208E-2</v>
      </c>
      <c r="N41" s="64">
        <f>SUM(N39:N40)</f>
        <v>95061458.834078193</v>
      </c>
      <c r="O41" s="65">
        <f>N41/D41</f>
        <v>3.3346741508558519</v>
      </c>
      <c r="P41" s="64">
        <f>SUM(P39:P40)</f>
        <v>96253609.383086324</v>
      </c>
      <c r="Q41" s="65">
        <f>P41/D41</f>
        <v>3.3764937659602743</v>
      </c>
    </row>
    <row r="42" spans="1:17" ht="13.8" thickBot="1" x14ac:dyDescent="0.3">
      <c r="A42" s="68"/>
      <c r="B42" s="69"/>
      <c r="C42" s="52"/>
      <c r="D42" s="52"/>
      <c r="E42" s="25">
        <f>E41/D41</f>
        <v>0.79161989545902378</v>
      </c>
      <c r="F42" s="26">
        <f>F41/D41</f>
        <v>6.6414810959251072E-2</v>
      </c>
      <c r="G42" s="26">
        <f>G41/D41</f>
        <v>1.2041205381714456E-2</v>
      </c>
      <c r="H42" s="26">
        <f>H41/D41</f>
        <v>0.15334018331536095</v>
      </c>
      <c r="I42" s="42">
        <f>I41/D41</f>
        <v>1.0200166427381965E-2</v>
      </c>
      <c r="J42" s="26"/>
      <c r="K42" s="27">
        <f>K41/D41</f>
        <v>1.0336162615427322</v>
      </c>
      <c r="L42" s="52"/>
      <c r="M42" s="35"/>
      <c r="N42" s="34"/>
      <c r="O42" s="35"/>
      <c r="P42" s="34"/>
      <c r="Q42" s="35"/>
    </row>
    <row r="43" spans="1:17" x14ac:dyDescent="0.25">
      <c r="A43" s="33" t="s">
        <v>49</v>
      </c>
      <c r="B43" s="74" t="s">
        <v>51</v>
      </c>
      <c r="C43" s="71">
        <v>383</v>
      </c>
      <c r="D43" s="72">
        <v>9627470.5920349993</v>
      </c>
      <c r="E43" s="13">
        <v>7111037.094436611</v>
      </c>
      <c r="F43" s="12">
        <v>482276.19661016949</v>
      </c>
      <c r="G43" s="12">
        <v>197313.89123643996</v>
      </c>
      <c r="H43" s="12">
        <v>117163.57984236065</v>
      </c>
      <c r="I43" s="12">
        <v>98592.088087925091</v>
      </c>
      <c r="J43" s="12">
        <v>0</v>
      </c>
      <c r="K43" s="14">
        <f>SUM(E43:J43)</f>
        <v>8006382.8502135063</v>
      </c>
      <c r="L43" s="11">
        <f>D43-K43</f>
        <v>1621087.741821493</v>
      </c>
      <c r="M43" s="15">
        <f>L43/D43</f>
        <v>0.16838147946799772</v>
      </c>
      <c r="N43" s="14">
        <f>25062000/$D$4*D43</f>
        <v>45858370.050641105</v>
      </c>
      <c r="O43" s="15">
        <f>N43/D43</f>
        <v>4.7632833164487316</v>
      </c>
      <c r="P43" s="14">
        <f>L43+N43</f>
        <v>47479457.792462595</v>
      </c>
      <c r="Q43" s="15">
        <f>P43/D43</f>
        <v>4.9316647959167286</v>
      </c>
    </row>
    <row r="44" spans="1:17" ht="13.8" thickBot="1" x14ac:dyDescent="0.3">
      <c r="A44" s="70"/>
      <c r="B44" s="75" t="s">
        <v>52</v>
      </c>
      <c r="C44" s="73">
        <v>2</v>
      </c>
      <c r="D44" s="49">
        <v>58470.04</v>
      </c>
      <c r="E44" s="13">
        <v>17731.6224</v>
      </c>
      <c r="F44" s="12">
        <v>2799</v>
      </c>
      <c r="G44" s="12">
        <v>1447.9648971199999</v>
      </c>
      <c r="H44" s="12">
        <v>1207.00241289</v>
      </c>
      <c r="I44" s="12">
        <v>1050.8215709799999</v>
      </c>
      <c r="J44" s="12">
        <v>0</v>
      </c>
      <c r="K44" s="14">
        <f>SUM(E44:J44)</f>
        <v>24236.41128099</v>
      </c>
      <c r="L44" s="11">
        <f>D44-K44</f>
        <v>34233.628719009997</v>
      </c>
      <c r="M44" s="15">
        <f>L44/D44</f>
        <v>0.58549008550378956</v>
      </c>
      <c r="N44" s="14">
        <f>25062000/$D$4*D44</f>
        <v>278509.36604409001</v>
      </c>
      <c r="O44" s="15">
        <f>N44/D44</f>
        <v>4.7632833164487316</v>
      </c>
      <c r="P44" s="14">
        <f>L44+N44</f>
        <v>312742.9947631</v>
      </c>
      <c r="Q44" s="15">
        <f>P44/D44</f>
        <v>5.3487734019525215</v>
      </c>
    </row>
    <row r="45" spans="1:17" s="66" customFormat="1" ht="13.8" thickBot="1" x14ac:dyDescent="0.3">
      <c r="A45" s="59" t="s">
        <v>50</v>
      </c>
      <c r="B45" s="60"/>
      <c r="C45" s="61">
        <f t="shared" ref="C45:J45" si="24">SUM(C43:C44)</f>
        <v>385</v>
      </c>
      <c r="D45" s="61">
        <f t="shared" si="24"/>
        <v>9685940.6320349984</v>
      </c>
      <c r="E45" s="62">
        <f t="shared" si="24"/>
        <v>7128768.7168366108</v>
      </c>
      <c r="F45" s="63">
        <f t="shared" si="24"/>
        <v>485075.19661016949</v>
      </c>
      <c r="G45" s="63">
        <f t="shared" si="24"/>
        <v>198761.85613355995</v>
      </c>
      <c r="H45" s="63">
        <f t="shared" si="24"/>
        <v>118370.58225525064</v>
      </c>
      <c r="I45" s="63">
        <f t="shared" si="24"/>
        <v>99642.90965890509</v>
      </c>
      <c r="J45" s="63">
        <f t="shared" si="24"/>
        <v>0</v>
      </c>
      <c r="K45" s="64">
        <f>SUM(E45:J45)</f>
        <v>8030619.2614944959</v>
      </c>
      <c r="L45" s="63">
        <f>D45-K45</f>
        <v>1655321.3705405025</v>
      </c>
      <c r="M45" s="65">
        <f>L45/D45</f>
        <v>0.17089939257584758</v>
      </c>
      <c r="N45" s="64">
        <f>SUM(N43:N44)</f>
        <v>46136879.416685194</v>
      </c>
      <c r="O45" s="65">
        <f>N45/D45</f>
        <v>4.7632833164487316</v>
      </c>
      <c r="P45" s="64">
        <f>SUM(P43:P44)</f>
        <v>47792200.787225693</v>
      </c>
      <c r="Q45" s="65">
        <f>P45/D45</f>
        <v>4.9341827090245793</v>
      </c>
    </row>
    <row r="46" spans="1:17" ht="13.8" thickBot="1" x14ac:dyDescent="0.3">
      <c r="A46" s="22"/>
      <c r="B46" s="23"/>
      <c r="C46" s="24"/>
      <c r="D46" s="23"/>
      <c r="E46" s="25">
        <f>E45/D45</f>
        <v>0.73599137013695171</v>
      </c>
      <c r="F46" s="26">
        <f>F45/D45</f>
        <v>5.0080339642579047E-2</v>
      </c>
      <c r="G46" s="26">
        <f>G45/D45</f>
        <v>2.0520656039970012E-2</v>
      </c>
      <c r="H46" s="26">
        <f>H45/D45</f>
        <v>1.2220865969770166E-2</v>
      </c>
      <c r="I46" s="42">
        <f>I45/D45</f>
        <v>1.0287375634881451E-2</v>
      </c>
      <c r="J46" s="26"/>
      <c r="K46" s="27">
        <f>K45/D45</f>
        <v>0.82910060742415237</v>
      </c>
      <c r="L46" s="23"/>
      <c r="M46" s="28"/>
      <c r="N46" s="29"/>
      <c r="O46" s="29"/>
      <c r="P46" s="30"/>
      <c r="Q46" s="29"/>
    </row>
    <row r="47" spans="1:17" ht="13.8" thickBot="1" x14ac:dyDescent="0.3">
      <c r="A47" s="9" t="s">
        <v>53</v>
      </c>
      <c r="B47" s="9" t="s">
        <v>55</v>
      </c>
      <c r="C47" s="10">
        <v>8</v>
      </c>
      <c r="D47" s="11">
        <v>16671325.555584</v>
      </c>
      <c r="E47" s="13">
        <v>4914194.1720000003</v>
      </c>
      <c r="F47" s="12">
        <v>248152</v>
      </c>
      <c r="G47" s="12">
        <v>21875</v>
      </c>
      <c r="H47" s="12">
        <v>346966.13</v>
      </c>
      <c r="I47" s="12">
        <v>11809</v>
      </c>
      <c r="J47" s="12">
        <v>0</v>
      </c>
      <c r="K47" s="14">
        <f>SUM(E47:J47)</f>
        <v>5542996.3020000001</v>
      </c>
      <c r="L47" s="11">
        <f>D47-K47</f>
        <v>11128329.253584001</v>
      </c>
      <c r="M47" s="15">
        <f>L47/D47</f>
        <v>0.6675131630343939</v>
      </c>
      <c r="N47" s="14">
        <f>25062000/$D$4*D47</f>
        <v>79410246.881998643</v>
      </c>
      <c r="O47" s="15">
        <f>N47/D47</f>
        <v>4.7632833164487316</v>
      </c>
      <c r="P47" s="14">
        <f>L47+N47</f>
        <v>90538576.135582641</v>
      </c>
      <c r="Q47" s="15">
        <f>P47/D47</f>
        <v>5.4307964794831252</v>
      </c>
    </row>
    <row r="48" spans="1:17" s="66" customFormat="1" ht="13.8" thickBot="1" x14ac:dyDescent="0.3">
      <c r="A48" s="59" t="s">
        <v>54</v>
      </c>
      <c r="B48" s="60"/>
      <c r="C48" s="61">
        <f t="shared" ref="C48:J48" si="25">SUM(C47:C47)</f>
        <v>8</v>
      </c>
      <c r="D48" s="61">
        <f t="shared" si="25"/>
        <v>16671325.555584</v>
      </c>
      <c r="E48" s="62">
        <f t="shared" si="25"/>
        <v>4914194.1720000003</v>
      </c>
      <c r="F48" s="63">
        <f t="shared" si="25"/>
        <v>248152</v>
      </c>
      <c r="G48" s="63">
        <f t="shared" si="25"/>
        <v>21875</v>
      </c>
      <c r="H48" s="63">
        <f t="shared" si="25"/>
        <v>346966.13</v>
      </c>
      <c r="I48" s="63">
        <f t="shared" si="25"/>
        <v>11809</v>
      </c>
      <c r="J48" s="63">
        <f t="shared" si="25"/>
        <v>0</v>
      </c>
      <c r="K48" s="64">
        <f>SUM(E48:J48)</f>
        <v>5542996.3020000001</v>
      </c>
      <c r="L48" s="63">
        <f>D48-K48</f>
        <v>11128329.253584001</v>
      </c>
      <c r="M48" s="65">
        <f>L48/D48</f>
        <v>0.6675131630343939</v>
      </c>
      <c r="N48" s="64">
        <f>SUM(N47:N47)</f>
        <v>79410246.881998643</v>
      </c>
      <c r="O48" s="65">
        <f>N48/D48</f>
        <v>4.7632833164487316</v>
      </c>
      <c r="P48" s="64">
        <f>SUM(P47:P47)</f>
        <v>90538576.135582641</v>
      </c>
      <c r="Q48" s="65">
        <f>P48/D48</f>
        <v>5.4307964794831252</v>
      </c>
    </row>
    <row r="49" spans="1:17" ht="13.8" thickBot="1" x14ac:dyDescent="0.3">
      <c r="A49" s="22"/>
      <c r="B49" s="23"/>
      <c r="C49" s="24"/>
      <c r="D49" s="23"/>
      <c r="E49" s="25">
        <f>E48/D48</f>
        <v>0.29476925248778485</v>
      </c>
      <c r="F49" s="26">
        <f>F48/D48</f>
        <v>1.4884959157724706E-2</v>
      </c>
      <c r="G49" s="26">
        <f>G48/D48</f>
        <v>1.3121332150263869E-3</v>
      </c>
      <c r="H49" s="26">
        <f>H48/D48</f>
        <v>2.0812150110270322E-2</v>
      </c>
      <c r="I49" s="42">
        <f>I48/D48</f>
        <v>7.0834199479984474E-4</v>
      </c>
      <c r="J49" s="26"/>
      <c r="K49" s="27">
        <f>K48/D48</f>
        <v>0.3324868369656061</v>
      </c>
      <c r="L49" s="23"/>
      <c r="M49" s="28"/>
      <c r="N49" s="29"/>
      <c r="O49" s="29"/>
      <c r="P49" s="30"/>
      <c r="Q49" s="29"/>
    </row>
    <row r="50" spans="1:17" x14ac:dyDescent="0.25">
      <c r="A50" s="9" t="s">
        <v>56</v>
      </c>
      <c r="B50" s="9" t="s">
        <v>15</v>
      </c>
      <c r="C50" s="43">
        <v>400</v>
      </c>
      <c r="D50" s="44">
        <v>9727.7999999999993</v>
      </c>
      <c r="E50">
        <v>31196.879999999997</v>
      </c>
      <c r="F50">
        <v>6560.96</v>
      </c>
      <c r="G50">
        <v>16904.89713008</v>
      </c>
      <c r="H50">
        <v>2815.9357806399998</v>
      </c>
      <c r="I50">
        <v>5599.9589648800002</v>
      </c>
      <c r="J50">
        <v>0</v>
      </c>
      <c r="K50" s="14">
        <f>SUM(E50:J50)</f>
        <v>63078.631875600004</v>
      </c>
      <c r="L50" s="11">
        <f>D50-K50</f>
        <v>-53350.831875600008</v>
      </c>
      <c r="M50" s="15">
        <f>L50/D50</f>
        <v>-5.4843676756923472</v>
      </c>
      <c r="N50" s="14">
        <f>16988000/$D$9*D50</f>
        <v>73668.835279317544</v>
      </c>
      <c r="O50" s="15">
        <f>N50/D50</f>
        <v>7.5730211640162777</v>
      </c>
      <c r="P50" s="14">
        <f>L50+N50</f>
        <v>20318.003403717536</v>
      </c>
      <c r="Q50" s="15">
        <f>P50/D50</f>
        <v>2.0886534883239309</v>
      </c>
    </row>
    <row r="51" spans="1:17" x14ac:dyDescent="0.25">
      <c r="A51" s="16"/>
      <c r="B51" s="9" t="s">
        <v>57</v>
      </c>
      <c r="C51" s="45">
        <v>8287</v>
      </c>
      <c r="D51" s="46">
        <v>12599458.497575993</v>
      </c>
      <c r="E51">
        <v>9199263.1800530907</v>
      </c>
      <c r="F51">
        <v>1448028.9924084668</v>
      </c>
      <c r="G51">
        <v>1582424.5550476278</v>
      </c>
      <c r="H51">
        <v>5925354.3092778688</v>
      </c>
      <c r="I51">
        <v>1130722.0372977732</v>
      </c>
      <c r="J51">
        <v>-4747.6735011441651</v>
      </c>
      <c r="K51" s="14">
        <f>SUM(E51:J51)</f>
        <v>19281045.400583684</v>
      </c>
      <c r="L51" s="11">
        <f>D51-K51</f>
        <v>-6681586.9030076917</v>
      </c>
      <c r="M51" s="15">
        <f>L51/D51</f>
        <v>-0.53030746553855157</v>
      </c>
      <c r="N51" s="14">
        <f>16988000/$D$9*D51</f>
        <v>95415965.857287735</v>
      </c>
      <c r="O51" s="15">
        <f>N51/D51</f>
        <v>7.5730211640162786</v>
      </c>
      <c r="P51" s="14">
        <f>L51+N51</f>
        <v>88734378.954280049</v>
      </c>
      <c r="Q51" s="15">
        <f>P51/D51</f>
        <v>7.0427136984777272</v>
      </c>
    </row>
    <row r="52" spans="1:17" ht="13.8" thickBot="1" x14ac:dyDescent="0.3">
      <c r="A52" s="16"/>
      <c r="B52" s="9" t="s">
        <v>58</v>
      </c>
      <c r="C52" s="45">
        <v>5210</v>
      </c>
      <c r="D52" s="46">
        <v>62088.907999999996</v>
      </c>
      <c r="E52">
        <v>158328.60261175895</v>
      </c>
      <c r="F52">
        <v>10977.239625850341</v>
      </c>
      <c r="G52">
        <v>12525.39040583408</v>
      </c>
      <c r="H52">
        <v>10631.911788196499</v>
      </c>
      <c r="I52">
        <v>7403.0180705518642</v>
      </c>
      <c r="J52">
        <v>0</v>
      </c>
      <c r="K52" s="14">
        <f>SUM(E52:J52)</f>
        <v>199866.16250219173</v>
      </c>
      <c r="L52" s="11">
        <f>D52-K52</f>
        <v>-137777.25450219173</v>
      </c>
      <c r="M52" s="15">
        <f>L52/D52</f>
        <v>-2.219031690848738</v>
      </c>
      <c r="N52" s="14">
        <f>16988000/$D$9*D52</f>
        <v>470200.61433465959</v>
      </c>
      <c r="O52" s="15">
        <f>N52/D52</f>
        <v>7.5730211640162786</v>
      </c>
      <c r="P52" s="14">
        <f>L52+N52</f>
        <v>332423.35983246786</v>
      </c>
      <c r="Q52" s="15">
        <f>P52/D52</f>
        <v>5.3539894731675401</v>
      </c>
    </row>
    <row r="53" spans="1:17" s="66" customFormat="1" ht="13.8" thickBot="1" x14ac:dyDescent="0.3">
      <c r="A53" s="59" t="s">
        <v>59</v>
      </c>
      <c r="B53" s="60"/>
      <c r="C53" s="61">
        <f t="shared" ref="C53:K53" si="26">SUM(C50:C52)</f>
        <v>13897</v>
      </c>
      <c r="D53" s="61">
        <f t="shared" si="26"/>
        <v>12671275.205575993</v>
      </c>
      <c r="E53" s="62">
        <f t="shared" si="26"/>
        <v>9388788.6626648512</v>
      </c>
      <c r="F53" s="61">
        <f t="shared" si="26"/>
        <v>1465567.1920343169</v>
      </c>
      <c r="G53" s="61">
        <f t="shared" si="26"/>
        <v>1611854.842583542</v>
      </c>
      <c r="H53" s="61">
        <f t="shared" si="26"/>
        <v>5938802.1568467049</v>
      </c>
      <c r="I53" s="61">
        <f t="shared" si="26"/>
        <v>1143725.0143332051</v>
      </c>
      <c r="J53" s="61">
        <f t="shared" si="26"/>
        <v>-4747.6735011441651</v>
      </c>
      <c r="K53" s="64">
        <f t="shared" si="26"/>
        <v>19543990.194961477</v>
      </c>
      <c r="L53" s="63">
        <f>D53-K53</f>
        <v>-6872714.9893854838</v>
      </c>
      <c r="M53" s="65">
        <f>L53/D53</f>
        <v>-0.54238542513551802</v>
      </c>
      <c r="N53" s="64">
        <f>SUM(N50:N52)</f>
        <v>95959835.306901708</v>
      </c>
      <c r="O53" s="65">
        <f>N53/D53</f>
        <v>7.5730211640162777</v>
      </c>
      <c r="P53" s="64">
        <f>SUM(P50:P52)</f>
        <v>89087120.317516237</v>
      </c>
      <c r="Q53" s="65">
        <f>P53/D53</f>
        <v>7.0306357388807612</v>
      </c>
    </row>
    <row r="54" spans="1:17" ht="13.8" thickBot="1" x14ac:dyDescent="0.3">
      <c r="A54" s="50"/>
      <c r="B54" s="50"/>
      <c r="C54" s="51"/>
      <c r="D54" s="52"/>
      <c r="E54" s="25">
        <f>E53/D53</f>
        <v>0.74095057603462955</v>
      </c>
      <c r="F54" s="26">
        <f>F53/D53</f>
        <v>0.11566059202860611</v>
      </c>
      <c r="G54" s="26">
        <f>G53/D53</f>
        <v>0.12720541669509675</v>
      </c>
      <c r="H54" s="26">
        <f>H53/D53</f>
        <v>0.46868228023595726</v>
      </c>
      <c r="I54" s="42">
        <f>I53/D53</f>
        <v>9.026124014968194E-2</v>
      </c>
      <c r="J54" s="26"/>
      <c r="K54" s="27">
        <f>K53/D53</f>
        <v>1.542385425135518</v>
      </c>
      <c r="L54" s="52"/>
      <c r="M54" s="35"/>
      <c r="N54" s="34"/>
      <c r="O54" s="35"/>
      <c r="P54" s="34"/>
      <c r="Q54" s="35"/>
    </row>
    <row r="57" spans="1:17" ht="13.8" thickBot="1" x14ac:dyDescent="0.3"/>
    <row r="58" spans="1:17" s="58" customFormat="1" ht="13.8" thickBot="1" x14ac:dyDescent="0.3">
      <c r="A58" s="53" t="s">
        <v>32</v>
      </c>
      <c r="B58" s="54"/>
      <c r="C58" s="55">
        <f t="shared" ref="C58:K58" si="27">C4+C9+C28+C32+C41+C45+C48+C53</f>
        <v>139352</v>
      </c>
      <c r="D58" s="55">
        <f t="shared" si="27"/>
        <v>107224280.70393898</v>
      </c>
      <c r="E58" s="55">
        <f t="shared" si="27"/>
        <v>70460570.785675213</v>
      </c>
      <c r="F58" s="55">
        <f t="shared" si="27"/>
        <v>6341187.9310059324</v>
      </c>
      <c r="G58" s="55">
        <f t="shared" si="27"/>
        <v>2896702.5792978569</v>
      </c>
      <c r="H58" s="55">
        <f t="shared" si="27"/>
        <v>11526050.769777432</v>
      </c>
      <c r="I58" s="55">
        <f t="shared" si="27"/>
        <v>2027684.564774144</v>
      </c>
      <c r="J58" s="55">
        <f t="shared" si="27"/>
        <v>-4747.6735011441651</v>
      </c>
      <c r="K58" s="55">
        <f t="shared" si="27"/>
        <v>93247448.957030803</v>
      </c>
      <c r="L58" s="56">
        <f>D58-K58</f>
        <v>13976831.746908173</v>
      </c>
      <c r="M58" s="57">
        <f>L58/D58</f>
        <v>0.13035136869325459</v>
      </c>
      <c r="N58" s="55">
        <f>N4+N9+N28+N32+N41+N45+N48+N53</f>
        <v>346824707.56284422</v>
      </c>
      <c r="O58" s="57">
        <f>N58/D58</f>
        <v>3.2345724800940849</v>
      </c>
      <c r="P58" s="55">
        <f>P4+P9+P28+P32+P41+P45+P48+P53</f>
        <v>369552663.35985267</v>
      </c>
      <c r="Q58" s="57">
        <f>P58/D58</f>
        <v>3.4465389829029354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 report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sesa142104</dc:creator>
  <cp:lastModifiedBy>RePack by Diakov</cp:lastModifiedBy>
  <dcterms:created xsi:type="dcterms:W3CDTF">2012-12-25T08:40:47Z</dcterms:created>
  <dcterms:modified xsi:type="dcterms:W3CDTF">2024-05-25T17:53:32Z</dcterms:modified>
</cp:coreProperties>
</file>