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<sst xmlns="http://schemas.openxmlformats.org/spreadsheetml/2006/main" count="102" uniqueCount="66">
  <si>
    <t>Number of Units</t>
  </si>
  <si>
    <t>Per Kit</t>
  </si>
  <si>
    <t>Quantity Needed</t>
  </si>
  <si>
    <t>Quantity On Hand</t>
  </si>
  <si>
    <t>Extended</t>
  </si>
  <si>
    <t>Order Status</t>
  </si>
  <si>
    <t>Price</t>
  </si>
  <si>
    <t>Quantity Per Unit</t>
  </si>
  <si>
    <t>Per Unit Cost</t>
  </si>
  <si>
    <t>Source</t>
  </si>
  <si>
    <t>Item Description</t>
  </si>
  <si>
    <t>Item Link</t>
  </si>
  <si>
    <t>Quantity to Order</t>
  </si>
  <si>
    <t>Notes</t>
  </si>
  <si>
    <t>finalized</t>
  </si>
  <si>
    <t>amazon</t>
  </si>
  <si>
    <t>White LEDs</t>
  </si>
  <si>
    <t>https://www.amazon.com/gp/product/B004JO2HTA/ref=oh_aui_search_detailpage?ie=UTF8&amp;psc=1</t>
  </si>
  <si>
    <t>Photoresistors</t>
  </si>
  <si>
    <t>https://www.amazon.com/dp/B01MSIQRQF/ref=cm_sw_r_cp_ep_dp_UXLuAbJF8D7Y7</t>
  </si>
  <si>
    <t>digikey</t>
  </si>
  <si>
    <t>10k ohm resistors</t>
  </si>
  <si>
    <t>https://www.digikey.com/en/products/detail/stackpole-electronics-inc/RC14JT10K0/1744856</t>
  </si>
  <si>
    <t>canakit</t>
  </si>
  <si>
    <t>RPi Pico Microcontroller</t>
  </si>
  <si>
    <t>https://www.canakit.com/raspberry-pi-pico.html?cid=usd&amp;src=raspberrypi</t>
  </si>
  <si>
    <t>28 gauge wire for sensors</t>
  </si>
  <si>
    <t>https://www.amazon.com/Electrical-different-Insulated-Temperature-Resistance/dp/B07G2HFCS1/ref=sr_1_6?dchild=1&amp;keywords=28+gauge+wire&amp;qid=1625621232&amp;sr=8-6</t>
  </si>
  <si>
    <t>35 inches of wire per kit</t>
  </si>
  <si>
    <t>adafruit</t>
  </si>
  <si>
    <t>Neopixel Strip</t>
  </si>
  <si>
    <t>https://www.adafruit.com/product/1426</t>
  </si>
  <si>
    <t>large shrink tubing</t>
  </si>
  <si>
    <t>https://www.digikey.com/en/products/detail/te-connectivity-raychem-cable-protection/VERSAFIT-3-8-0-SP/6154247</t>
  </si>
  <si>
    <t>small shrink tubing</t>
  </si>
  <si>
    <t>https://www.digikey.com/en/products/detail/sumitomo-electric-interconnect-products-inc/A2-1-8-CLEAR-4FT/13170844</t>
  </si>
  <si>
    <t>PLA Filament</t>
  </si>
  <si>
    <t>https://www.digikey.com/en/products/detail/polymaker/PM70541/13146620</t>
  </si>
  <si>
    <t>Solder Paste</t>
  </si>
  <si>
    <t>https://www.digikey.com/en/products/detail/chip-quik-inc./SMD4300SNL10/2057275</t>
  </si>
  <si>
    <t>Brick Baseplates</t>
  </si>
  <si>
    <t>https://www.amazon.com/dp/B01DFOMNAC/ref=cm_sw_su_dp</t>
  </si>
  <si>
    <t>1x1 bricks</t>
  </si>
  <si>
    <t>https://www.amazon.com/Lego-Parts-100-Orange-Bricks/dp/B00897JJ58/ref=sr_1_1?dchild=1&amp;keywords=1x1+lego+bricks&amp;qid=1625620139&amp;sr=8-1</t>
  </si>
  <si>
    <t>5v Fans</t>
  </si>
  <si>
    <t>https://www.amazon.com/WINSINN-Brushless-Cooling-25x10mm-Notebook/dp/B07KRX9F99/ref=sr_1_4?dchild=1&amp;keywords=25mm+5v+fan&amp;qid=1622054328&amp;sr=8-4</t>
  </si>
  <si>
    <t>usb hubs</t>
  </si>
  <si>
    <t>https://www.amazon.com/dp/B07SK6GW33/?coliid=I2C4ICD93FIFAU&amp;colid=1UW3F9YDW5AXN&amp;psc=1&amp;ref_=lv_ov_lig_dp_it</t>
  </si>
  <si>
    <t>usb cords</t>
  </si>
  <si>
    <t>https://www.amazon.com/Universal-Rugged-Charger-Android-Samsung/dp/B01NA9UCVQ/ref=sr_1_18?dchild=1</t>
  </si>
  <si>
    <t>mist generator</t>
  </si>
  <si>
    <t>https://www.amazon.com/dp/B00GSKCW70/ref=cm_sw_su_dp</t>
  </si>
  <si>
    <t>static proof bags</t>
  </si>
  <si>
    <t>https://www.amazon.com/Supershield-IC3700-628-ZB-4X6IN-Thickness-Surface-Resistance/dp/B013G49YW6/ref=sr_1_3?dchild=1&amp;keywords=4%22+by+6%22+esd+bags&amp;qid=1628704759&amp;sr=8-3</t>
  </si>
  <si>
    <t>walmart</t>
  </si>
  <si>
    <t>container for everything</t>
  </si>
  <si>
    <t>in store at walmart</t>
  </si>
  <si>
    <t>unknown price probably just 20 bucks</t>
  </si>
  <si>
    <t>target</t>
  </si>
  <si>
    <t>ziploc containers</t>
  </si>
  <si>
    <t>https://www.target.com/p/ziploc-twist-39-n-loc-container-8oz/-/A-77378113#lnk=sametab</t>
  </si>
  <si>
    <t>desoldering baseter</t>
  </si>
  <si>
    <t>https://www.amazon.com/Desoldering-Soldering-Irons-Electronix-Express/dp/B00EO4GN1I/ref=sr_1_37?dchild=1&amp;keywords=desoldering+pump+red+sucker&amp;qid=1626894088&amp;sr=8-37</t>
  </si>
  <si>
    <t>super glue</t>
  </si>
  <si>
    <t>https://www.amazon.com/Gorilla-Super-Glue-Gram-Clear/dp/B00OAAUAX8/ref=sr_1_3?dchild=1&amp;keywords=super+glue&amp;qid=1625620188&amp;sr=8-3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</si>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</sst>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* #,##0.00_-;\-&quot;$&quot;* #,##0.00_-;_-&quot;$&quot;* &quot;-&quot;??_-;_-@"/>
    <numFmt numFmtId="165" formatCode="0.000"/>
    <numFmt numFmtId="166" formatCode="0.0"/>
    <numFmt numFmtId="167" formatCode="_(&quot;$&quot;* #,##0.00_);_(&quot;$&quot;* \(#,##0.00\);_(&quot;$&quot;* &quot;-&quot;??_);_(@_)"/>
  </numFmts>
  <fonts count="10">
    <font>
      <sz val="10.0"/>
      <color rgb="FF000000"/>
      <name val="Arial"/>
    </font>
    <font>
      <sz val="12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u/>
      <sz val="12.0"/>
      <color rgb="FF0000FF"/>
      <name val="Calibri"/>
    </font>
    <font>
      <color theme="1"/>
      <name val="Arial"/>
    </font>
    <font>
      <u/>
      <sz val="12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0" fillId="0" fontId="4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4" numFmtId="164" xfId="0" applyAlignment="1" applyFont="1" applyNumberFormat="1">
      <alignment readingOrder="0" vertical="bottom"/>
    </xf>
    <xf borderId="0" fillId="4" fontId="3" numFmtId="164" xfId="0" applyAlignment="1" applyFill="1" applyFont="1" applyNumberFormat="1">
      <alignment horizontal="right" readingOrder="0" vertical="bottom"/>
    </xf>
    <xf borderId="0" fillId="4" fontId="3" numFmtId="165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4" numFmtId="0" xfId="0" applyAlignment="1" applyFont="1">
      <alignment readingOrder="0" vertical="bottom"/>
    </xf>
    <xf borderId="0" fillId="5" fontId="4" numFmtId="0" xfId="0" applyAlignment="1" applyFill="1" applyFont="1">
      <alignment readingOrder="0" vertical="bottom"/>
    </xf>
    <xf borderId="0" fillId="4" fontId="5" numFmtId="0" xfId="0" applyAlignment="1" applyFont="1">
      <alignment readingOrder="0" vertical="bottom"/>
    </xf>
    <xf borderId="0" fillId="4" fontId="4" numFmtId="166" xfId="0" applyAlignment="1" applyFont="1" applyNumberFormat="1">
      <alignment horizontal="right" vertical="bottom"/>
    </xf>
    <xf borderId="0" fillId="4" fontId="4" numFmtId="166" xfId="0" applyAlignment="1" applyFont="1" applyNumberFormat="1">
      <alignment horizontal="right" readingOrder="0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6" fontId="3" numFmtId="164" xfId="0" applyAlignment="1" applyFill="1" applyFont="1" applyNumberFormat="1">
      <alignment horizontal="right" readingOrder="0" vertical="bottom"/>
    </xf>
    <xf borderId="0" fillId="6" fontId="3" numFmtId="165" xfId="0" applyAlignment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0" fillId="6" fontId="4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6" fontId="4" numFmtId="166" xfId="0" applyAlignment="1" applyFont="1" applyNumberFormat="1">
      <alignment horizontal="right" vertical="bottom"/>
    </xf>
    <xf borderId="0" fillId="6" fontId="4" numFmtId="166" xfId="0" applyAlignment="1" applyFont="1" applyNumberFormat="1">
      <alignment horizontal="right" readingOrder="0" vertical="bottom"/>
    </xf>
    <xf borderId="0" fillId="6" fontId="4" numFmtId="0" xfId="0" applyAlignment="1" applyFont="1">
      <alignment vertical="bottom"/>
    </xf>
    <xf borderId="0" fillId="4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6" fontId="3" numFmtId="165" xfId="0" applyAlignment="1" applyFont="1" applyNumberFormat="1">
      <alignment horizontal="right" readingOrder="0" vertical="bottom"/>
    </xf>
    <xf borderId="0" fillId="6" fontId="4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0" fontId="8" numFmtId="164" xfId="0" applyFont="1" applyNumberFormat="1"/>
    <xf borderId="0" fillId="4" fontId="3" numFmtId="0" xfId="0" applyAlignment="1" applyFont="1">
      <alignment vertical="bottom"/>
    </xf>
    <xf borderId="0" fillId="4" fontId="3" numFmtId="167" xfId="0" applyAlignment="1" applyFont="1" applyNumberFormat="1">
      <alignment horizontal="right" vertical="bottom"/>
    </xf>
    <xf borderId="0" fillId="6" fontId="3" numFmtId="167" xfId="0" applyAlignment="1" applyFont="1" applyNumberFormat="1">
      <alignment horizontal="right" vertical="bottom"/>
    </xf>
    <xf borderId="0" fillId="6" fontId="9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4" fontId="1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orilla-Super-Glue-Gram-Clear/dp/B00OAAUAX8/ref=sr_1_3?dchild=1&amp;keywords=super+glue&amp;qid=1625620188&amp;sr=8-3" TargetMode="External"/><Relationship Id="rId11" Type="http://schemas.openxmlformats.org/officeDocument/2006/relationships/hyperlink" Target="https://www.amazon.com/dp/B01DFOMNAC/ref=cm_sw_su_dp" TargetMode="External"/><Relationship Id="rId10" Type="http://schemas.openxmlformats.org/officeDocument/2006/relationships/hyperlink" Target="https://www.digikey.com/en/products/detail/chip-quik-inc./SMD4300SNL10/2057275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WINSINN-Brushless-Cooling-25x10mm-Notebook/dp/B07KRX9F99/ref=sr_1_4?dchild=1&amp;keywords=25mm+5v+fan&amp;qid=1622054328&amp;sr=8-4" TargetMode="External"/><Relationship Id="rId12" Type="http://schemas.openxmlformats.org/officeDocument/2006/relationships/hyperlink" Target="https://www.amazon.com/Lego-Parts-100-Orange-Bricks/dp/B00897JJ58/ref=sr_1_1?dchild=1&amp;keywords=1x1+lego+bricks&amp;qid=1625620139&amp;sr=8-1" TargetMode="External"/><Relationship Id="rId1" Type="http://schemas.openxmlformats.org/officeDocument/2006/relationships/hyperlink" Target="https://www.amazon.com/gp/product/B004JO2HTA/ref=oh_aui_search_detailpage?ie=UTF8&amp;psc=1" TargetMode="External"/><Relationship Id="rId2" Type="http://schemas.openxmlformats.org/officeDocument/2006/relationships/hyperlink" Target="https://www.amazon.com/dp/B01MSIQRQF/ref=cm_sw_r_cp_ep_dp_UXLuAbJF8D7Y7" TargetMode="External"/><Relationship Id="rId3" Type="http://schemas.openxmlformats.org/officeDocument/2006/relationships/hyperlink" Target="https://www.digikey.com/en/products/detail/stackpole-electronics-inc/RC14JT10K0/1744856" TargetMode="External"/><Relationship Id="rId4" Type="http://schemas.openxmlformats.org/officeDocument/2006/relationships/hyperlink" Target="https://www.canakit.com/raspberry-pi-pico.html?cid=usd&amp;src=raspberrypi" TargetMode="External"/><Relationship Id="rId9" Type="http://schemas.openxmlformats.org/officeDocument/2006/relationships/hyperlink" Target="https://www.digikey.com/en/products/detail/polymaker/PM70541/13146620" TargetMode="External"/><Relationship Id="rId15" Type="http://schemas.openxmlformats.org/officeDocument/2006/relationships/hyperlink" Target="https://www.amazon.com/Universal-Rugged-Charger-Android-Samsung/dp/B01NA9UCVQ/ref=sr_1_18?dchild=1" TargetMode="External"/><Relationship Id="rId14" Type="http://schemas.openxmlformats.org/officeDocument/2006/relationships/hyperlink" Target="https://www.amazon.com/dp/B07SK6GW33/?coliid=I2C4ICD93FIFAU&amp;colid=1UW3F9YDW5AXN&amp;psc=1&amp;ref_=lv_ov_lig_dp_it" TargetMode="External"/><Relationship Id="rId17" Type="http://schemas.openxmlformats.org/officeDocument/2006/relationships/hyperlink" Target="https://www.amazon.com/Supershield-IC3700-628-ZB-4X6IN-Thickness-Surface-Resistance/dp/B013G49YW6/ref=sr_1_3?dchild=1&amp;keywords=4%22+by+6%22+esd+bags&amp;qid=1628704759&amp;sr=8-3" TargetMode="External"/><Relationship Id="rId16" Type="http://schemas.openxmlformats.org/officeDocument/2006/relationships/hyperlink" Target="https://www.amazon.com/dp/B00GSKCW70/ref=cm_sw_su_dp" TargetMode="External"/><Relationship Id="rId5" Type="http://schemas.openxmlformats.org/officeDocument/2006/relationships/hyperlink" Target="https://www.amazon.com/Electrical-different-Insulated-Temperature-Resistance/dp/B07G2HFCS1/ref=sr_1_6?dchild=1&amp;keywords=28+gauge+wire&amp;qid=1625621232&amp;sr=8-6" TargetMode="External"/><Relationship Id="rId19" Type="http://schemas.openxmlformats.org/officeDocument/2006/relationships/hyperlink" Target="https://www.amazon.com/Desoldering-Soldering-Irons-Electronix-Express/dp/B00EO4GN1I/ref=sr_1_37?dchild=1&amp;keywords=desoldering+pump+red+sucker&amp;qid=1626894088&amp;sr=8-37" TargetMode="External"/><Relationship Id="rId6" Type="http://schemas.openxmlformats.org/officeDocument/2006/relationships/hyperlink" Target="https://www.adafruit.com/product/1426" TargetMode="External"/><Relationship Id="rId18" Type="http://schemas.openxmlformats.org/officeDocument/2006/relationships/hyperlink" Target="https://www.target.com/p/ziploc-twist-39-n-loc-container-8oz/-/A-77378113" TargetMode="External"/><Relationship Id="rId7" Type="http://schemas.openxmlformats.org/officeDocument/2006/relationships/hyperlink" Target="https://www.digikey.com/en/products/detail/te-connectivity-raychem-cable-protection/VERSAFIT-3-8-0-SP/6154247" TargetMode="External"/><Relationship Id="rId8" Type="http://schemas.openxmlformats.org/officeDocument/2006/relationships/hyperlink" Target="https://www.digikey.com/en/products/detail/sumitomo-electric-interconnect-products-inc/A2-1-8-CLEAR-4FT/13170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17.14"/>
    <col customWidth="1" min="3" max="3" width="17.57"/>
    <col customWidth="1" min="6" max="6" width="30.29"/>
    <col customWidth="1" min="7" max="7" width="22.0"/>
    <col customWidth="1" min="12" max="12" width="27.29"/>
    <col customWidth="1" min="13" max="13" width="6.29"/>
  </cols>
  <sheetData>
    <row r="1">
      <c r="A1" s="1"/>
      <c r="B1" s="2" t="s">
        <v>0</v>
      </c>
      <c r="C1" s="3">
        <v>20.0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6" t="s">
        <v>1</v>
      </c>
      <c r="H3" s="7" t="s">
        <v>2</v>
      </c>
      <c r="I3" s="7" t="s">
        <v>3</v>
      </c>
      <c r="J3" s="6" t="s">
        <v>4</v>
      </c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J4" s="7" t="s">
        <v>12</v>
      </c>
      <c r="K4" s="9" t="s">
        <v>6</v>
      </c>
      <c r="L4" s="9" t="s">
        <v>13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 t="s">
        <v>14</v>
      </c>
      <c r="B5" s="11">
        <v>5.49</v>
      </c>
      <c r="C5" s="12">
        <f t="shared" ref="C5:C6" si="1">1/50</f>
        <v>0.02</v>
      </c>
      <c r="D5" s="13">
        <f t="shared" ref="D5:D25" si="2">B5*C5</f>
        <v>0.1098</v>
      </c>
      <c r="E5" s="14" t="s">
        <v>15</v>
      </c>
      <c r="F5" s="15" t="s">
        <v>16</v>
      </c>
      <c r="G5" s="16" t="s">
        <v>17</v>
      </c>
      <c r="H5" s="17">
        <f t="shared" ref="H5:H25" si="3">C5*$C$1</f>
        <v>0.4</v>
      </c>
      <c r="I5" s="18">
        <v>59.0</v>
      </c>
      <c r="J5" s="19">
        <f t="shared" ref="J5:J25" si="4">MAX(0, ceiling(H5-I5,1))</f>
        <v>0</v>
      </c>
      <c r="K5" s="13">
        <f t="shared" ref="K5:K25" si="5">J5*B5</f>
        <v>0</v>
      </c>
      <c r="L5" s="20"/>
      <c r="M5" s="4"/>
      <c r="N5" s="4"/>
    </row>
    <row r="6">
      <c r="A6" s="10" t="s">
        <v>14</v>
      </c>
      <c r="B6" s="21">
        <v>5.69</v>
      </c>
      <c r="C6" s="22">
        <f t="shared" si="1"/>
        <v>0.02</v>
      </c>
      <c r="D6" s="23">
        <f t="shared" si="2"/>
        <v>0.1138</v>
      </c>
      <c r="E6" s="24" t="s">
        <v>15</v>
      </c>
      <c r="F6" s="15" t="s">
        <v>18</v>
      </c>
      <c r="G6" s="25" t="s">
        <v>19</v>
      </c>
      <c r="H6" s="26">
        <f t="shared" si="3"/>
        <v>0.4</v>
      </c>
      <c r="I6" s="27">
        <v>50.0</v>
      </c>
      <c r="J6" s="19">
        <f t="shared" si="4"/>
        <v>0</v>
      </c>
      <c r="K6" s="23">
        <f t="shared" si="5"/>
        <v>0</v>
      </c>
      <c r="L6" s="28"/>
      <c r="M6" s="4"/>
      <c r="N6" s="4"/>
    </row>
    <row r="7">
      <c r="A7" s="10" t="s">
        <v>14</v>
      </c>
      <c r="B7" s="11">
        <v>0.3004</v>
      </c>
      <c r="C7" s="29">
        <v>1.0</v>
      </c>
      <c r="D7" s="13">
        <f t="shared" si="2"/>
        <v>0.3004</v>
      </c>
      <c r="E7" s="14" t="s">
        <v>20</v>
      </c>
      <c r="F7" s="15" t="s">
        <v>21</v>
      </c>
      <c r="G7" s="16" t="s">
        <v>22</v>
      </c>
      <c r="H7" s="17">
        <f t="shared" si="3"/>
        <v>20</v>
      </c>
      <c r="I7" s="18">
        <v>0.0</v>
      </c>
      <c r="J7" s="19">
        <f t="shared" si="4"/>
        <v>20</v>
      </c>
      <c r="K7" s="13">
        <f t="shared" si="5"/>
        <v>6.008</v>
      </c>
      <c r="L7" s="20"/>
      <c r="M7" s="4"/>
      <c r="N7" s="30"/>
    </row>
    <row r="8">
      <c r="A8" s="10" t="s">
        <v>14</v>
      </c>
      <c r="B8" s="21">
        <v>4.0</v>
      </c>
      <c r="C8" s="31">
        <v>1.0</v>
      </c>
      <c r="D8" s="23">
        <f t="shared" si="2"/>
        <v>4</v>
      </c>
      <c r="E8" s="32" t="s">
        <v>23</v>
      </c>
      <c r="F8" s="33" t="s">
        <v>24</v>
      </c>
      <c r="G8" s="25" t="s">
        <v>25</v>
      </c>
      <c r="H8" s="26">
        <f t="shared" si="3"/>
        <v>20</v>
      </c>
      <c r="I8" s="27">
        <v>0.0</v>
      </c>
      <c r="J8" s="19">
        <f t="shared" si="4"/>
        <v>20</v>
      </c>
      <c r="K8" s="23">
        <f t="shared" si="5"/>
        <v>80</v>
      </c>
      <c r="L8" s="34"/>
      <c r="M8" s="4"/>
      <c r="N8" s="30"/>
    </row>
    <row r="9">
      <c r="A9" s="10" t="s">
        <v>14</v>
      </c>
      <c r="B9" s="13">
        <v>9.99</v>
      </c>
      <c r="C9" s="12">
        <f> 35/(6*43)</f>
        <v>0.1356589147</v>
      </c>
      <c r="D9" s="13">
        <f t="shared" si="2"/>
        <v>1.355232558</v>
      </c>
      <c r="E9" s="14" t="s">
        <v>15</v>
      </c>
      <c r="F9" s="15" t="s">
        <v>26</v>
      </c>
      <c r="G9" s="35" t="s">
        <v>27</v>
      </c>
      <c r="H9" s="17">
        <f t="shared" si="3"/>
        <v>2.713178295</v>
      </c>
      <c r="I9" s="18">
        <v>0.0</v>
      </c>
      <c r="J9" s="19">
        <f t="shared" si="4"/>
        <v>3</v>
      </c>
      <c r="K9" s="13">
        <f t="shared" si="5"/>
        <v>29.97</v>
      </c>
      <c r="L9" s="14" t="s">
        <v>28</v>
      </c>
      <c r="M9" s="4"/>
      <c r="N9" s="30"/>
      <c r="P9" s="36"/>
    </row>
    <row r="10">
      <c r="A10" s="10" t="s">
        <v>14</v>
      </c>
      <c r="B10" s="21">
        <v>5.36</v>
      </c>
      <c r="C10" s="22">
        <v>1.0</v>
      </c>
      <c r="D10" s="23">
        <f t="shared" si="2"/>
        <v>5.36</v>
      </c>
      <c r="E10" s="24" t="s">
        <v>29</v>
      </c>
      <c r="F10" s="15" t="s">
        <v>30</v>
      </c>
      <c r="G10" s="25" t="s">
        <v>31</v>
      </c>
      <c r="H10" s="26">
        <f t="shared" si="3"/>
        <v>20</v>
      </c>
      <c r="I10" s="27">
        <v>0.0</v>
      </c>
      <c r="J10" s="19">
        <f t="shared" si="4"/>
        <v>20</v>
      </c>
      <c r="K10" s="23">
        <f t="shared" si="5"/>
        <v>107.2</v>
      </c>
      <c r="L10" s="28"/>
      <c r="M10" s="4"/>
      <c r="N10" s="4"/>
    </row>
    <row r="11">
      <c r="A11" s="10" t="s">
        <v>14</v>
      </c>
      <c r="B11" s="11">
        <v>1.95</v>
      </c>
      <c r="C11" s="12">
        <f>3/20</f>
        <v>0.15</v>
      </c>
      <c r="D11" s="23">
        <f t="shared" si="2"/>
        <v>0.2925</v>
      </c>
      <c r="E11" s="14" t="s">
        <v>20</v>
      </c>
      <c r="F11" s="15" t="s">
        <v>32</v>
      </c>
      <c r="G11" s="16" t="s">
        <v>33</v>
      </c>
      <c r="H11" s="26">
        <f t="shared" si="3"/>
        <v>3</v>
      </c>
      <c r="I11" s="27">
        <v>0.0</v>
      </c>
      <c r="J11" s="19">
        <f t="shared" si="4"/>
        <v>3</v>
      </c>
      <c r="K11" s="23">
        <f t="shared" si="5"/>
        <v>5.85</v>
      </c>
      <c r="L11" s="3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0" t="s">
        <v>14</v>
      </c>
      <c r="B12" s="11">
        <f>4.75/5</f>
        <v>0.95</v>
      </c>
      <c r="C12" s="12">
        <f>5/20</f>
        <v>0.25</v>
      </c>
      <c r="D12" s="13">
        <f t="shared" si="2"/>
        <v>0.2375</v>
      </c>
      <c r="E12" s="14" t="s">
        <v>20</v>
      </c>
      <c r="F12" s="15" t="s">
        <v>34</v>
      </c>
      <c r="G12" s="16" t="s">
        <v>35</v>
      </c>
      <c r="H12" s="17">
        <f t="shared" si="3"/>
        <v>5</v>
      </c>
      <c r="I12" s="17">
        <v>0.0</v>
      </c>
      <c r="J12" s="19">
        <f t="shared" si="4"/>
        <v>5</v>
      </c>
      <c r="K12" s="13">
        <f t="shared" si="5"/>
        <v>4.75</v>
      </c>
      <c r="L12" s="3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0" t="s">
        <v>14</v>
      </c>
      <c r="B13" s="21">
        <v>22.99</v>
      </c>
      <c r="C13" s="22">
        <f>1/30</f>
        <v>0.03333333333</v>
      </c>
      <c r="D13" s="23">
        <f t="shared" si="2"/>
        <v>0.7663333333</v>
      </c>
      <c r="E13" s="24" t="s">
        <v>20</v>
      </c>
      <c r="F13" s="15" t="s">
        <v>36</v>
      </c>
      <c r="G13" s="25" t="s">
        <v>37</v>
      </c>
      <c r="H13" s="26">
        <f t="shared" si="3"/>
        <v>0.6666666667</v>
      </c>
      <c r="I13" s="26">
        <v>0.0</v>
      </c>
      <c r="J13" s="19">
        <f t="shared" si="4"/>
        <v>1</v>
      </c>
      <c r="K13" s="23">
        <f t="shared" si="5"/>
        <v>22.99</v>
      </c>
      <c r="L13" s="3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0" t="s">
        <v>14</v>
      </c>
      <c r="B14" s="11">
        <v>26.99</v>
      </c>
      <c r="C14" s="12">
        <f>1/50</f>
        <v>0.02</v>
      </c>
      <c r="D14" s="38">
        <f t="shared" si="2"/>
        <v>0.5398</v>
      </c>
      <c r="E14" s="14" t="s">
        <v>20</v>
      </c>
      <c r="F14" s="15" t="s">
        <v>38</v>
      </c>
      <c r="G14" s="35" t="s">
        <v>39</v>
      </c>
      <c r="H14" s="17">
        <f t="shared" si="3"/>
        <v>0.4</v>
      </c>
      <c r="I14" s="17">
        <v>0.0</v>
      </c>
      <c r="J14" s="19">
        <f t="shared" si="4"/>
        <v>1</v>
      </c>
      <c r="K14" s="13">
        <f t="shared" si="5"/>
        <v>26.99</v>
      </c>
      <c r="L14" s="2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0" t="s">
        <v>14</v>
      </c>
      <c r="B15" s="21">
        <v>34.99</v>
      </c>
      <c r="C15" s="22">
        <f>1/24</f>
        <v>0.04166666667</v>
      </c>
      <c r="D15" s="39">
        <f t="shared" si="2"/>
        <v>1.457916667</v>
      </c>
      <c r="E15" s="24" t="s">
        <v>15</v>
      </c>
      <c r="F15" s="15" t="s">
        <v>40</v>
      </c>
      <c r="G15" s="40" t="s">
        <v>41</v>
      </c>
      <c r="H15" s="26">
        <f t="shared" si="3"/>
        <v>0.8333333333</v>
      </c>
      <c r="I15" s="27">
        <v>0.0</v>
      </c>
      <c r="J15" s="19">
        <f t="shared" si="4"/>
        <v>1</v>
      </c>
      <c r="K15" s="23">
        <f t="shared" si="5"/>
        <v>34.99</v>
      </c>
      <c r="L15" s="3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0" t="s">
        <v>14</v>
      </c>
      <c r="B16" s="11">
        <v>7.5</v>
      </c>
      <c r="C16" s="12">
        <f>6/100</f>
        <v>0.06</v>
      </c>
      <c r="D16" s="38">
        <f t="shared" si="2"/>
        <v>0.45</v>
      </c>
      <c r="E16" s="14" t="s">
        <v>15</v>
      </c>
      <c r="F16" s="15" t="s">
        <v>42</v>
      </c>
      <c r="G16" s="35" t="s">
        <v>43</v>
      </c>
      <c r="H16" s="17">
        <f t="shared" si="3"/>
        <v>1.2</v>
      </c>
      <c r="I16" s="18">
        <v>0.0</v>
      </c>
      <c r="J16" s="19">
        <f t="shared" si="4"/>
        <v>2</v>
      </c>
      <c r="K16" s="13">
        <f t="shared" si="5"/>
        <v>15</v>
      </c>
      <c r="L16" s="2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0" t="s">
        <v>14</v>
      </c>
      <c r="B17" s="21">
        <v>9.98</v>
      </c>
      <c r="C17" s="22">
        <f>1/5</f>
        <v>0.2</v>
      </c>
      <c r="D17" s="23">
        <f t="shared" si="2"/>
        <v>1.996</v>
      </c>
      <c r="E17" s="24" t="s">
        <v>15</v>
      </c>
      <c r="F17" s="15" t="s">
        <v>44</v>
      </c>
      <c r="G17" s="40" t="s">
        <v>45</v>
      </c>
      <c r="H17" s="26">
        <f t="shared" si="3"/>
        <v>4</v>
      </c>
      <c r="I17" s="26">
        <v>0.0</v>
      </c>
      <c r="J17" s="19">
        <f t="shared" si="4"/>
        <v>4</v>
      </c>
      <c r="K17" s="23">
        <f t="shared" si="5"/>
        <v>39.92</v>
      </c>
      <c r="L17" s="3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1" t="s">
        <v>14</v>
      </c>
      <c r="B18" s="11">
        <v>2.5</v>
      </c>
      <c r="C18" s="29">
        <v>1.0</v>
      </c>
      <c r="D18" s="23">
        <f t="shared" si="2"/>
        <v>2.5</v>
      </c>
      <c r="E18" s="42" t="s">
        <v>15</v>
      </c>
      <c r="F18" s="15" t="s">
        <v>46</v>
      </c>
      <c r="G18" s="16" t="s">
        <v>47</v>
      </c>
      <c r="H18" s="26">
        <f t="shared" si="3"/>
        <v>20</v>
      </c>
      <c r="I18" s="26">
        <v>0.0</v>
      </c>
      <c r="J18" s="19">
        <f t="shared" si="4"/>
        <v>20</v>
      </c>
      <c r="K18" s="23">
        <f t="shared" si="5"/>
        <v>50</v>
      </c>
      <c r="L18" s="2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1" t="s">
        <v>14</v>
      </c>
      <c r="B19" s="11">
        <v>7.99</v>
      </c>
      <c r="C19" s="29">
        <f>1/3</f>
        <v>0.3333333333</v>
      </c>
      <c r="D19" s="23">
        <f t="shared" si="2"/>
        <v>2.663333333</v>
      </c>
      <c r="E19" s="42" t="s">
        <v>15</v>
      </c>
      <c r="F19" s="15" t="s">
        <v>48</v>
      </c>
      <c r="G19" s="16" t="s">
        <v>49</v>
      </c>
      <c r="H19" s="26">
        <f t="shared" si="3"/>
        <v>6.666666667</v>
      </c>
      <c r="I19" s="26">
        <v>0.0</v>
      </c>
      <c r="J19" s="19">
        <f t="shared" si="4"/>
        <v>7</v>
      </c>
      <c r="K19" s="23">
        <f t="shared" si="5"/>
        <v>55.93</v>
      </c>
      <c r="L19" s="2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1" t="s">
        <v>14</v>
      </c>
      <c r="B20" s="11">
        <v>16.7</v>
      </c>
      <c r="C20" s="29">
        <v>1.0</v>
      </c>
      <c r="D20" s="23">
        <f t="shared" si="2"/>
        <v>16.7</v>
      </c>
      <c r="E20" s="42" t="s">
        <v>15</v>
      </c>
      <c r="F20" s="15" t="s">
        <v>50</v>
      </c>
      <c r="G20" s="16" t="s">
        <v>51</v>
      </c>
      <c r="H20" s="26">
        <f t="shared" si="3"/>
        <v>20</v>
      </c>
      <c r="I20" s="26">
        <v>0.0</v>
      </c>
      <c r="J20" s="19">
        <f t="shared" si="4"/>
        <v>20</v>
      </c>
      <c r="K20" s="23">
        <f t="shared" si="5"/>
        <v>334</v>
      </c>
      <c r="L20" s="2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1" t="s">
        <v>14</v>
      </c>
      <c r="B21" s="11">
        <v>14.83</v>
      </c>
      <c r="C21" s="29">
        <f>1/100</f>
        <v>0.01</v>
      </c>
      <c r="D21" s="23">
        <f t="shared" si="2"/>
        <v>0.1483</v>
      </c>
      <c r="E21" s="42" t="s">
        <v>15</v>
      </c>
      <c r="F21" s="15" t="s">
        <v>52</v>
      </c>
      <c r="G21" s="16" t="s">
        <v>53</v>
      </c>
      <c r="H21" s="26">
        <f t="shared" si="3"/>
        <v>0.2</v>
      </c>
      <c r="I21" s="26">
        <v>0.0</v>
      </c>
      <c r="J21" s="19">
        <f t="shared" si="4"/>
        <v>1</v>
      </c>
      <c r="K21" s="23">
        <f t="shared" si="5"/>
        <v>14.83</v>
      </c>
      <c r="L21" s="2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1" t="s">
        <v>14</v>
      </c>
      <c r="B22" s="11">
        <v>8.0</v>
      </c>
      <c r="C22" s="29">
        <f>1/20</f>
        <v>0.05</v>
      </c>
      <c r="D22" s="23">
        <f t="shared" si="2"/>
        <v>0.4</v>
      </c>
      <c r="E22" s="42" t="s">
        <v>54</v>
      </c>
      <c r="F22" s="15" t="s">
        <v>55</v>
      </c>
      <c r="G22" s="43" t="s">
        <v>56</v>
      </c>
      <c r="H22" s="26">
        <f t="shared" si="3"/>
        <v>1</v>
      </c>
      <c r="I22" s="26">
        <v>0.0</v>
      </c>
      <c r="J22" s="19">
        <f t="shared" si="4"/>
        <v>1</v>
      </c>
      <c r="K22" s="23">
        <f t="shared" si="5"/>
        <v>8</v>
      </c>
      <c r="L22" s="42" t="s">
        <v>57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1" t="s">
        <v>14</v>
      </c>
      <c r="B23" s="11">
        <f>12.5/2</f>
        <v>6.25</v>
      </c>
      <c r="C23" s="29">
        <f>1/8</f>
        <v>0.125</v>
      </c>
      <c r="D23" s="23">
        <f t="shared" si="2"/>
        <v>0.78125</v>
      </c>
      <c r="E23" s="42" t="s">
        <v>58</v>
      </c>
      <c r="F23" s="15" t="s">
        <v>59</v>
      </c>
      <c r="G23" s="16" t="s">
        <v>60</v>
      </c>
      <c r="H23" s="26">
        <f t="shared" si="3"/>
        <v>2.5</v>
      </c>
      <c r="I23" s="27">
        <v>1.0</v>
      </c>
      <c r="J23" s="19">
        <f t="shared" si="4"/>
        <v>2</v>
      </c>
      <c r="K23" s="23">
        <f t="shared" si="5"/>
        <v>12.5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1" t="s">
        <v>14</v>
      </c>
      <c r="B24" s="11">
        <v>7.99</v>
      </c>
      <c r="C24" s="29">
        <v>0.5</v>
      </c>
      <c r="D24" s="23">
        <f t="shared" si="2"/>
        <v>3.995</v>
      </c>
      <c r="E24" s="42" t="s">
        <v>15</v>
      </c>
      <c r="F24" s="15" t="s">
        <v>61</v>
      </c>
      <c r="G24" s="16" t="s">
        <v>62</v>
      </c>
      <c r="H24" s="26">
        <f t="shared" si="3"/>
        <v>10</v>
      </c>
      <c r="I24" s="26">
        <v>0.0</v>
      </c>
      <c r="J24" s="19">
        <f t="shared" si="4"/>
        <v>10</v>
      </c>
      <c r="K24" s="23">
        <f t="shared" si="5"/>
        <v>79.9</v>
      </c>
      <c r="L24" s="2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0" t="s">
        <v>14</v>
      </c>
      <c r="B25" s="11">
        <v>6.48</v>
      </c>
      <c r="C25" s="29">
        <f>1/100</f>
        <v>0.01</v>
      </c>
      <c r="D25" s="13">
        <f t="shared" si="2"/>
        <v>0.0648</v>
      </c>
      <c r="E25" s="14" t="s">
        <v>15</v>
      </c>
      <c r="F25" s="15" t="s">
        <v>63</v>
      </c>
      <c r="G25" s="16" t="s">
        <v>64</v>
      </c>
      <c r="H25" s="17">
        <f t="shared" si="3"/>
        <v>0.2</v>
      </c>
      <c r="I25" s="17">
        <v>0.0</v>
      </c>
      <c r="J25" s="19">
        <f t="shared" si="4"/>
        <v>1</v>
      </c>
      <c r="K25" s="13">
        <f t="shared" si="5"/>
        <v>6.48</v>
      </c>
      <c r="L25" s="2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4" t="s">
        <v>65</v>
      </c>
      <c r="H26" s="4"/>
      <c r="I26" s="4"/>
      <c r="J26" s="4"/>
      <c r="K26" s="30">
        <f>SUM(K5:K25)</f>
        <v>935.308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</sheetData>
  <mergeCells count="4">
    <mergeCell ref="B3:G3"/>
    <mergeCell ref="H3:H4"/>
    <mergeCell ref="I3:I4"/>
    <mergeCell ref="J3:K3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location="lnk=sametab" ref="G23"/>
    <hyperlink r:id="rId19" ref="G24"/>
    <hyperlink r:id="rId20" ref="G25"/>
  </hyperlinks>
  <drawing r:id="rId21"/>
</worksheet>
</file>