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wardcountyschools-my.sharepoint.com/personal/0612110610_my_browardschools_com/Documents/"/>
    </mc:Choice>
  </mc:AlternateContent>
  <xr:revisionPtr revIDLastSave="62" documentId="8_{3D065FF6-C360-4FC1-A306-D851CA3210C2}" xr6:coauthVersionLast="47" xr6:coauthVersionMax="47" xr10:uidLastSave="{841A0B61-2849-4DBB-9980-37A50D71B19C}"/>
  <bookViews>
    <workbookView xWindow="-120" yWindow="-120" windowWidth="29040" windowHeight="15840" firstSheet="1" activeTab="1" xr2:uid="{ABA68CC4-5590-4335-BAB7-8445D767D405}"/>
  </bookViews>
  <sheets>
    <sheet name="Salary Needs" sheetId="1" r:id="rId1"/>
    <sheet name="Job Financial Benefits" sheetId="2" r:id="rId2"/>
    <sheet name="Cybersecurity + AI Compan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 s="1"/>
  <c r="B22" i="2" s="1"/>
  <c r="B28" i="2"/>
  <c r="B11" i="1"/>
  <c r="B27" i="2"/>
  <c r="B14" i="2"/>
  <c r="B13" i="2"/>
  <c r="B5" i="2"/>
  <c r="B6" i="2" s="1"/>
  <c r="B7" i="2" s="1"/>
  <c r="B7" i="1"/>
  <c r="B15" i="2" l="1"/>
  <c r="B21" i="1"/>
  <c r="B22" i="1" s="1"/>
  <c r="B24" i="1" l="1"/>
  <c r="B8" i="2" s="1"/>
  <c r="B9" i="2" l="1"/>
  <c r="B25" i="2" s="1"/>
  <c r="B30" i="2" s="1"/>
</calcChain>
</file>

<file path=xl/sharedStrings.xml><?xml version="1.0" encoding="utf-8"?>
<sst xmlns="http://schemas.openxmlformats.org/spreadsheetml/2006/main" count="179" uniqueCount="170">
  <si>
    <t>Your Name:</t>
  </si>
  <si>
    <t>Neveah Charles</t>
  </si>
  <si>
    <t>You need to enter fields highlighet  in yellow, the others will be calculated for you.</t>
  </si>
  <si>
    <t>YOU'LL ONLY ENTER FIGURES IN THE CELLS MARKED IN YELLOW, leave the others alone.</t>
  </si>
  <si>
    <t>ALL NUMBERS HERE ARE ESTIMATES</t>
  </si>
  <si>
    <t>Budget Item</t>
  </si>
  <si>
    <t>Monthly Estimate</t>
  </si>
  <si>
    <t>Comments</t>
  </si>
  <si>
    <t>Rent</t>
  </si>
  <si>
    <t>I want to live in Fort Lauderdale Florida in an apartment with 2 bedrooms and 2 bathrooms.</t>
  </si>
  <si>
    <t>Home/Rental Insurance</t>
  </si>
  <si>
    <r>
      <rPr>
        <i/>
        <sz val="14"/>
        <color theme="1"/>
        <rFont val="Calibri"/>
        <family val="2"/>
        <scheme val="minor"/>
      </rPr>
      <t xml:space="preserve">(Calculated for you) </t>
    </r>
    <r>
      <rPr>
        <sz val="14"/>
        <color theme="1"/>
        <rFont val="Calibri"/>
        <family val="2"/>
        <scheme val="minor"/>
      </rPr>
      <t>Your landlord will require you to have this insurance in case you break anything</t>
    </r>
  </si>
  <si>
    <t>Electric</t>
  </si>
  <si>
    <t>Just google "what is the average electric bill for a x bedrooms, y bathrooms home in xxx… location" and enter to the LEFT</t>
  </si>
  <si>
    <t>Water</t>
  </si>
  <si>
    <t>google the same as with the item above, and enter to the left (highlighted in yellow)</t>
  </si>
  <si>
    <t>Car payment</t>
  </si>
  <si>
    <t>2024 Chevrolet Camero, Cost: 30,900</t>
  </si>
  <si>
    <t>Car insurance</t>
  </si>
  <si>
    <r>
      <rPr>
        <i/>
        <sz val="14"/>
        <color theme="1"/>
        <rFont val="Calibri"/>
        <family val="2"/>
        <scheme val="minor"/>
      </rPr>
      <t xml:space="preserve">(Calculated for you) </t>
    </r>
    <r>
      <rPr>
        <sz val="14"/>
        <color theme="1"/>
        <rFont val="Calibri"/>
        <family val="2"/>
        <scheme val="minor"/>
      </rPr>
      <t>You must have car insurance, and it depends on car value, your age, and driving record</t>
    </r>
  </si>
  <si>
    <t>Gas/Electric (for EVs)</t>
  </si>
  <si>
    <t>Depends on your commute to work, a safe bet is about $150-200 per month, feel free to override based on your research</t>
  </si>
  <si>
    <t>Groceries</t>
  </si>
  <si>
    <t>A single person averages about $600 of groceries per month, but you can override</t>
  </si>
  <si>
    <t>Medical insurance</t>
  </si>
  <si>
    <t>Check out the average monthly cost of medical insurance in (where you will live) for someone at working age (18-22)</t>
  </si>
  <si>
    <t>Phone plan</t>
  </si>
  <si>
    <t>Figure out the phone plan that best suits you, take into consideration whether it comes with the phone (which costs more)</t>
  </si>
  <si>
    <t>Entertainment</t>
  </si>
  <si>
    <t>Dinners, concerts, etc in a month, feel free to override based on your own desire and lifestyle</t>
  </si>
  <si>
    <t>Travel/Vacation</t>
  </si>
  <si>
    <t>I will go to Orlando, Florida for 4 days. The Honda rental would cost $160. The hotel, Hilton Hotel, will cost about $249 for the 3 nights and 4 days. I will also bring extra money for food or unplanned extra spendings, along with an ticket prices, for instance a single universal studios/islands of adventure ticket for $174.</t>
  </si>
  <si>
    <t>Subscriptions</t>
  </si>
  <si>
    <t>Netflix, Amazon Prime,… (if you pay $150 per yr for Amazon Prime, for ex., divide that by 12 = $12.50 and put  that amt here)</t>
  </si>
  <si>
    <t>Other</t>
  </si>
  <si>
    <t>Anything else not covered by the above (write in comments what it is)</t>
  </si>
  <si>
    <t>Monthly Expenses</t>
  </si>
  <si>
    <t>Savings</t>
  </si>
  <si>
    <t>(Calculated for you) Typically, one should aim to save about 10-15% per month</t>
  </si>
  <si>
    <t>Needed Yearly Salary</t>
  </si>
  <si>
    <r>
      <rPr>
        <i/>
        <sz val="14"/>
        <color theme="1"/>
        <rFont val="Calibri"/>
        <family val="2"/>
        <scheme val="minor"/>
      </rPr>
      <t xml:space="preserve">(Calculated for you)  </t>
    </r>
    <r>
      <rPr>
        <sz val="14"/>
        <color theme="1"/>
        <rFont val="Calibri"/>
        <family val="2"/>
        <scheme val="minor"/>
      </rPr>
      <t>The yearly salary you need to cover the above expenses and have some savngs</t>
    </r>
  </si>
  <si>
    <t>SALARY + BONUS</t>
  </si>
  <si>
    <t>Enter your Target Yearly Salary</t>
  </si>
  <si>
    <t>Chose How Hard You Will Work</t>
  </si>
  <si>
    <t>A</t>
  </si>
  <si>
    <t>A=Above and beyond everyone; H=Hard; V=Average; C=I'm gonna chill</t>
  </si>
  <si>
    <t>Bonus percentage (estim.)</t>
  </si>
  <si>
    <t>Yearly bonus amount (estim.)</t>
  </si>
  <si>
    <t>Yearly Salary + Bonus</t>
  </si>
  <si>
    <t>(Copy from previous spreadsheet)</t>
  </si>
  <si>
    <t>Yearly Salary Savings (Disposable Income)</t>
  </si>
  <si>
    <t>(Includes monthly savings from previous spreadsheet, taxes taken)</t>
  </si>
  <si>
    <t>RETIREMENT SAVINGS</t>
  </si>
  <si>
    <t>Choose how much 401K contribution</t>
  </si>
  <si>
    <t>Choose between 0% and 25%</t>
  </si>
  <si>
    <t>401k Contributions (Savings)</t>
  </si>
  <si>
    <t>401K Company Matching Contribution</t>
  </si>
  <si>
    <t>(Free Money!  FYI: usually tops at 10% of your salary)</t>
  </si>
  <si>
    <t>Total 401K Savings</t>
  </si>
  <si>
    <t>Cannot be more than $70,000 per year, per regulations</t>
  </si>
  <si>
    <t>STOCK OPTIONS</t>
  </si>
  <si>
    <t>Select your Cybersecurity Employer</t>
  </si>
  <si>
    <t>META</t>
  </si>
  <si>
    <t>Select from company names on next tab, do your research</t>
  </si>
  <si>
    <t>Enter its current stock value</t>
  </si>
  <si>
    <t>Stock Option unit value</t>
  </si>
  <si>
    <t>How many stock options you want to buy?</t>
  </si>
  <si>
    <t>Max number of options = 1,000/year</t>
  </si>
  <si>
    <t>Profit from Stock Option Trade</t>
  </si>
  <si>
    <t>(Capital gains taxes already deducted)</t>
  </si>
  <si>
    <t>BOTTOM LINE</t>
  </si>
  <si>
    <t>YEARLY SAVINGS (Salary + 401K + Stock Options)</t>
  </si>
  <si>
    <t>Type of Investor you Are</t>
  </si>
  <si>
    <t>A=Aggressive; S=Standard; C=Conservative</t>
  </si>
  <si>
    <t>Estimated Yearly Salary Raise</t>
  </si>
  <si>
    <t>(Based on How Hard You Will Work above)</t>
  </si>
  <si>
    <t>Yearly AVERAGE Return on Investment</t>
  </si>
  <si>
    <t>Your Estimated Net Worth by Age 30:</t>
  </si>
  <si>
    <t>SOME AI COMPANIES</t>
  </si>
  <si>
    <t>YOU MAY RESEARCH AND SELECT ANOTHER CYBERSECURITY or AI COMPANY</t>
  </si>
  <si>
    <t>as of 4/2/2025</t>
  </si>
  <si>
    <t>Company Name</t>
  </si>
  <si>
    <t>Ticker</t>
  </si>
  <si>
    <t>Description</t>
  </si>
  <si>
    <t>Current  Price</t>
  </si>
  <si>
    <t>NVIDIA Corporation</t>
  </si>
  <si>
    <t>NVDA</t>
  </si>
  <si>
    <t>Designs and manufactures graphics processors and other hardware crucial for AI development and applications.</t>
  </si>
  <si>
    <t>Microsoft Corporation</t>
  </si>
  <si>
    <t>MSFT</t>
  </si>
  <si>
    <t>Integrates AI across its software products (like Copilot) and cloud services (Azure AI).</t>
  </si>
  <si>
    <t>Alphabet Inc. (Google)</t>
  </si>
  <si>
    <t>GOOGL</t>
  </si>
  <si>
    <t>Develops AI for search, cloud services (Gemini), autonomous vehicles (Waymo), and various other applications.</t>
  </si>
  <si>
    <t>Meta Platforms, Inc. (Facebook)</t>
  </si>
  <si>
    <t>Utilizes AI for social media algorithms, advertising, and invests in AI research.</t>
  </si>
  <si>
    <t>Amazon.com, Inc.</t>
  </si>
  <si>
    <t>AMZN</t>
  </si>
  <si>
    <t>Employs AI in e-commerce recommendations, cloud services (AWS AI), and voice assistant technology (Alexa).</t>
  </si>
  <si>
    <t>Apple Inc.</t>
  </si>
  <si>
    <t>AAPL</t>
  </si>
  <si>
    <t>Integrates AI into its devices and software for features like Siri and facial recognition.</t>
  </si>
  <si>
    <t>Advanced Micro Devices, Inc.</t>
  </si>
  <si>
    <t>AMD</t>
  </si>
  <si>
    <t>Designs CPUs and GPUs that are increasingly used in AI and machine learning workloads.</t>
  </si>
  <si>
    <t>Taiwan Semiconductor Manufacturing Co.</t>
  </si>
  <si>
    <t>TSM</t>
  </si>
  <si>
    <t>Leading manufacturer of semiconductor chips, including those used by AI companies like NVIDIA and AMD.</t>
  </si>
  <si>
    <t>Palantir Technologies Inc.</t>
  </si>
  <si>
    <t>PLTR</t>
  </si>
  <si>
    <t>Provides AI-powered data analytics platforms for government and commercial clients.</t>
  </si>
  <si>
    <t>Adobe Inc.</t>
  </si>
  <si>
    <t>ADBE</t>
  </si>
  <si>
    <t>Integrates AI (Firefly) into its creative software suite for features like generative fill and image creation.</t>
  </si>
  <si>
    <t>Salesforce, Inc.</t>
  </si>
  <si>
    <t>CRM</t>
  </si>
  <si>
    <t>Offers AI-powered CRM solutions (Einstein AI) for sales, marketing, and customer service.</t>
  </si>
  <si>
    <t>C3.ai, Inc.</t>
  </si>
  <si>
    <t>AI</t>
  </si>
  <si>
    <t>Provides an enterprise AI platform and applications for various industries.</t>
  </si>
  <si>
    <t>Upstart Holdings, Inc.</t>
  </si>
  <si>
    <t>UPST</t>
  </si>
  <si>
    <t>Operates an AI lending marketplace connecting borrowers with banks and credit unions.</t>
  </si>
  <si>
    <t>Broadcom Inc.</t>
  </si>
  <si>
    <t>AVGO</t>
  </si>
  <si>
    <t>Designs, develops, and supplies a broad range of semiconductor and infrastructure software solutions.</t>
  </si>
  <si>
    <t>ASML Holding NV</t>
  </si>
  <si>
    <t>ASML</t>
  </si>
  <si>
    <t>Develops, manufactures, markets, and services advanced semiconductor equipment systems.</t>
  </si>
  <si>
    <t>SOME CYBERSECURITY COMPANIES</t>
  </si>
  <si>
    <t>Current Price</t>
  </si>
  <si>
    <t>Palo Alto Networks</t>
  </si>
  <si>
    <t>PANW</t>
  </si>
  <si>
    <t>Network security solutions</t>
  </si>
  <si>
    <t>Fortinet</t>
  </si>
  <si>
    <t>FTNT</t>
  </si>
  <si>
    <t>Security products (firewalls, VPNs, endpoint)</t>
  </si>
  <si>
    <t>CrowdStrike Holdings</t>
  </si>
  <si>
    <t>CRWD</t>
  </si>
  <si>
    <t>Cloud endpoint protection, threat intelligence</t>
  </si>
  <si>
    <t>Zscaler</t>
  </si>
  <si>
    <t>ZS</t>
  </si>
  <si>
    <t>Cloud security services (SWG, CASB)</t>
  </si>
  <si>
    <t>Cloudflare</t>
  </si>
  <si>
    <t>NET</t>
  </si>
  <si>
    <t>CDN with security features (DDoS protection, WAF)</t>
  </si>
  <si>
    <t>Okta</t>
  </si>
  <si>
    <t>OKTA</t>
  </si>
  <si>
    <t>Identity and access management (IAM)</t>
  </si>
  <si>
    <t>Rapid7</t>
  </si>
  <si>
    <t>RPD</t>
  </si>
  <si>
    <t>Security vulnerability management, penetration testing</t>
  </si>
  <si>
    <t>Tenable</t>
  </si>
  <si>
    <t>TENB</t>
  </si>
  <si>
    <t>Vulnerability management, cyber exposure solutions</t>
  </si>
  <si>
    <t>SentinelOne</t>
  </si>
  <si>
    <t>S</t>
  </si>
  <si>
    <t>Endpoint protection platform (EPP), extended detection and response (XDR)</t>
  </si>
  <si>
    <t>McAfee</t>
  </si>
  <si>
    <t>MCFE</t>
  </si>
  <si>
    <t>Security products (antivirus, antimalware, endpoint)</t>
  </si>
  <si>
    <t>Datadog</t>
  </si>
  <si>
    <t>DDOG</t>
  </si>
  <si>
    <t>Cloud monitoring and security platform</t>
  </si>
  <si>
    <t>Fastly</t>
  </si>
  <si>
    <t>FSLY</t>
  </si>
  <si>
    <t>Edge computing platform with security features</t>
  </si>
  <si>
    <t>CyberArk Software</t>
  </si>
  <si>
    <t>CYBR</t>
  </si>
  <si>
    <t>Privileged access management (PAM)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</si>
</sst>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8"/>
      <color rgb="FF00B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6" fontId="6" fillId="2" borderId="0" xfId="0" applyNumberFormat="1" applyFont="1" applyFill="1"/>
    <xf numFmtId="0" fontId="6" fillId="2" borderId="0" xfId="0" applyFont="1" applyFill="1" applyAlignment="1">
      <alignment horizontal="center"/>
    </xf>
    <xf numFmtId="9" fontId="6" fillId="0" borderId="0" xfId="0" applyNumberFormat="1" applyFont="1"/>
    <xf numFmtId="6" fontId="6" fillId="0" borderId="0" xfId="0" applyNumberFormat="1" applyFont="1"/>
    <xf numFmtId="0" fontId="5" fillId="0" borderId="0" xfId="0" applyFont="1"/>
    <xf numFmtId="6" fontId="5" fillId="0" borderId="0" xfId="0" applyNumberFormat="1" applyFont="1"/>
    <xf numFmtId="9" fontId="6" fillId="2" borderId="0" xfId="0" applyNumberFormat="1" applyFont="1" applyFill="1"/>
    <xf numFmtId="164" fontId="6" fillId="0" borderId="0" xfId="0" applyNumberFormat="1" applyFont="1"/>
    <xf numFmtId="8" fontId="6" fillId="0" borderId="0" xfId="0" applyNumberFormat="1" applyFont="1"/>
    <xf numFmtId="0" fontId="6" fillId="2" borderId="0" xfId="0" applyFont="1" applyFill="1"/>
    <xf numFmtId="6" fontId="6" fillId="2" borderId="0" xfId="0" applyNumberFormat="1" applyFont="1" applyFill="1" applyAlignment="1">
      <alignment horizontal="center"/>
    </xf>
    <xf numFmtId="9" fontId="6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0" fontId="9" fillId="2" borderId="0" xfId="0" applyFont="1" applyFill="1"/>
    <xf numFmtId="0" fontId="0" fillId="2" borderId="0" xfId="0" applyFill="1"/>
    <xf numFmtId="0" fontId="9" fillId="0" borderId="0" xfId="0" applyFont="1"/>
    <xf numFmtId="0" fontId="1" fillId="0" borderId="0" xfId="0" applyFont="1" applyAlignment="1">
      <alignment shrinkToFit="1"/>
    </xf>
    <xf numFmtId="0" fontId="1" fillId="2" borderId="0" xfId="0" applyFont="1" applyFill="1" applyAlignment="1">
      <alignment shrinkToFit="1"/>
    </xf>
    <xf numFmtId="0" fontId="2" fillId="0" borderId="0" xfId="0" applyFont="1" applyAlignment="1">
      <alignment horizontal="center" vertical="top" shrinkToFit="1"/>
    </xf>
    <xf numFmtId="0" fontId="10" fillId="5" borderId="0" xfId="0" applyFont="1" applyFill="1"/>
    <xf numFmtId="164" fontId="10" fillId="5" borderId="0" xfId="0" applyNumberFormat="1" applyFont="1" applyFill="1"/>
    <xf numFmtId="0" fontId="10" fillId="5" borderId="0" xfId="0" applyFont="1" applyFill="1" applyAlignment="1">
      <alignment horizontal="right"/>
    </xf>
    <xf numFmtId="8" fontId="10" fillId="5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left" vertical="center" indent="1"/>
    </xf>
    <xf numFmtId="0" fontId="11" fillId="0" borderId="5" xfId="0" applyFont="1" applyBorder="1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horizontal="right" wrapText="1"/>
    </xf>
    <xf numFmtId="0" fontId="11" fillId="0" borderId="3" xfId="0" applyFont="1" applyBorder="1" applyAlignment="1">
      <alignment vertical="center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horizontal="right" wrapText="1"/>
    </xf>
    <xf numFmtId="0" fontId="11" fillId="0" borderId="1" xfId="0" applyFont="1" applyBorder="1" applyAlignment="1">
      <alignment shrinkToFit="1"/>
    </xf>
    <xf numFmtId="0" fontId="11" fillId="0" borderId="8" xfId="0" applyFont="1" applyBorder="1" applyAlignment="1">
      <alignment shrinkToFit="1"/>
    </xf>
    <xf numFmtId="0" fontId="0" fillId="0" borderId="0" xfId="0" applyAlignment="1">
      <alignment shrinkToFit="1"/>
    </xf>
    <xf numFmtId="0" fontId="6" fillId="0" borderId="0" xfId="0" applyFont="1" applyAlignment="1">
      <alignment shrinkToFit="1"/>
    </xf>
    <xf numFmtId="0" fontId="11" fillId="0" borderId="4" xfId="0" applyFont="1" applyBorder="1" applyAlignment="1">
      <alignment shrinkToFit="1"/>
    </xf>
    <xf numFmtId="0" fontId="11" fillId="0" borderId="2" xfId="0" applyFont="1" applyBorder="1" applyAlignment="1">
      <alignment shrinkToFit="1"/>
    </xf>
    <xf numFmtId="0" fontId="11" fillId="0" borderId="7" xfId="0" applyFont="1" applyBorder="1" applyAlignment="1">
      <alignment shrinkToFit="1"/>
    </xf>
    <xf numFmtId="3" fontId="1" fillId="2" borderId="0" xfId="0" applyNumberFormat="1" applyFont="1" applyFill="1"/>
    <xf numFmtId="0" fontId="12" fillId="4" borderId="0" xfId="0" applyFont="1" applyFill="1" applyAlignment="1">
      <alignment wrapText="1" shrinkToFit="1"/>
    </xf>
    <xf numFmtId="0" fontId="12" fillId="4" borderId="0" xfId="0" applyFont="1" applyFill="1" applyAlignment="1">
      <alignment shrinkToFi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1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1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62DB2-A7D8-43F9-827C-945E29DEECB5}" name="Table1" displayName="Table1" ref="A3:D18" totalsRowShown="0" headerRowDxfId="14" dataDxfId="13" headerRowBorderDxfId="11" tableBorderDxfId="12" totalsRowBorderDxfId="10">
  <tableColumns count="4">
    <tableColumn id="1" xr3:uid="{29116039-562F-420C-9295-7595CB62C5F4}" name="Company Name" dataDxfId="9"/>
    <tableColumn id="2" xr3:uid="{4F28386D-1B01-4807-9289-364DA5487C92}" name="Ticker" dataDxfId="8"/>
    <tableColumn id="3" xr3:uid="{345F94EE-EFDC-4799-BEFC-3DBFEE7CFCF5}" name="Description" dataDxfId="7"/>
    <tableColumn id="5" xr3:uid="{83FE9F78-8A7E-41E8-9D35-61BDCB8D5BCB}" name="Current  Price" dataDxfId="6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1DB696-604A-4A28-9B73-E144A4053999}" name="Table6" displayName="Table6" ref="A21:D34" totalsRowShown="0" headerRowDxfId="5" dataDxfId="4">
  <tableColumns count="4">
    <tableColumn id="1" xr3:uid="{CE357BD9-7288-44DB-8819-947DC8779D94}" name="Company Name" dataDxfId="3"/>
    <tableColumn id="2" xr3:uid="{BA8ACC48-7220-4FCA-B72D-26EC6C703782}" name="Ticker" dataDxfId="2"/>
    <tableColumn id="3" xr3:uid="{71231398-D303-4E87-94DF-75DE82381767}" name="Description" dataDxfId="1"/>
    <tableColumn id="4" xr3:uid="{406C73E4-39F9-4FEB-AC74-F2D55810220A}" name="Current Pric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6DE6-447A-4B6E-9B80-83425B2F2275}">
  <dimension ref="A1:C24"/>
  <sheetViews>
    <sheetView topLeftCell="A4" zoomScale="133" zoomScaleNormal="133" workbookViewId="0">
      <selection activeCell="C4" sqref="C4"/>
    </sheetView>
  </sheetViews>
  <sheetFormatPr defaultRowHeight="18.75"/>
  <cols>
    <col min="1" max="1" width="28.28515625" style="1" customWidth="1"/>
    <col min="2" max="2" width="25.7109375" style="1" customWidth="1"/>
    <col min="3" max="3" width="139.140625" style="28" customWidth="1"/>
    <col min="4" max="16384" width="9.140625" style="1"/>
  </cols>
  <sheetData>
    <row r="1" spans="1:3">
      <c r="A1" s="4" t="s">
        <v>0</v>
      </c>
      <c r="B1" s="1" t="s">
        <v>1</v>
      </c>
    </row>
    <row r="2" spans="1:3">
      <c r="C2" s="28" t="s">
        <v>2</v>
      </c>
    </row>
    <row r="3" spans="1:3" ht="23.25">
      <c r="A3" s="25" t="s">
        <v>3</v>
      </c>
      <c r="B3" s="3"/>
      <c r="C3" s="29"/>
    </row>
    <row r="4" spans="1:3" ht="18.75" customHeight="1">
      <c r="A4" s="27"/>
      <c r="B4" s="10" t="s">
        <v>4</v>
      </c>
    </row>
    <row r="5" spans="1:3">
      <c r="A5" s="2" t="s">
        <v>5</v>
      </c>
      <c r="B5" s="2" t="s">
        <v>6</v>
      </c>
      <c r="C5" s="30" t="s">
        <v>7</v>
      </c>
    </row>
    <row r="6" spans="1:3" ht="18.75" customHeight="1">
      <c r="A6" s="1" t="s">
        <v>8</v>
      </c>
      <c r="B6" s="50">
        <v>2900</v>
      </c>
      <c r="C6" s="52" t="s">
        <v>9</v>
      </c>
    </row>
    <row r="7" spans="1:3">
      <c r="A7" s="1" t="s">
        <v>10</v>
      </c>
      <c r="B7" s="1">
        <f>ROUND(0.02*B6,0)</f>
        <v>58</v>
      </c>
      <c r="C7" s="28" t="s">
        <v>11</v>
      </c>
    </row>
    <row r="8" spans="1:3">
      <c r="A8" s="1" t="s">
        <v>12</v>
      </c>
      <c r="B8" s="3">
        <v>234</v>
      </c>
      <c r="C8" s="28" t="s">
        <v>13</v>
      </c>
    </row>
    <row r="9" spans="1:3">
      <c r="A9" s="1" t="s">
        <v>14</v>
      </c>
      <c r="B9" s="3">
        <v>89</v>
      </c>
      <c r="C9" s="28" t="s">
        <v>15</v>
      </c>
    </row>
    <row r="10" spans="1:3">
      <c r="A10" s="1" t="s">
        <v>16</v>
      </c>
      <c r="B10" s="3">
        <v>432</v>
      </c>
      <c r="C10" s="51" t="s">
        <v>17</v>
      </c>
    </row>
    <row r="11" spans="1:3">
      <c r="A11" s="1" t="s">
        <v>18</v>
      </c>
      <c r="B11" s="1">
        <f>ROUND(B10*0.4,0)</f>
        <v>173</v>
      </c>
      <c r="C11" s="28" t="s">
        <v>19</v>
      </c>
    </row>
    <row r="12" spans="1:3">
      <c r="A12" s="1" t="s">
        <v>20</v>
      </c>
      <c r="B12" s="5">
        <v>200</v>
      </c>
      <c r="C12" s="28" t="s">
        <v>21</v>
      </c>
    </row>
    <row r="13" spans="1:3">
      <c r="A13" s="1" t="s">
        <v>22</v>
      </c>
      <c r="B13" s="5">
        <v>600</v>
      </c>
      <c r="C13" s="28" t="s">
        <v>23</v>
      </c>
    </row>
    <row r="14" spans="1:3">
      <c r="A14" s="1" t="s">
        <v>24</v>
      </c>
      <c r="B14" s="5">
        <v>355</v>
      </c>
      <c r="C14" s="28" t="s">
        <v>25</v>
      </c>
    </row>
    <row r="15" spans="1:3">
      <c r="A15" s="1" t="s">
        <v>26</v>
      </c>
      <c r="B15" s="5">
        <v>41</v>
      </c>
      <c r="C15" s="28" t="s">
        <v>27</v>
      </c>
    </row>
    <row r="16" spans="1:3">
      <c r="A16" s="1" t="s">
        <v>28</v>
      </c>
      <c r="B16" s="5">
        <v>400</v>
      </c>
      <c r="C16" s="28" t="s">
        <v>29</v>
      </c>
    </row>
    <row r="17" spans="1:3" ht="56.25">
      <c r="A17" s="1" t="s">
        <v>30</v>
      </c>
      <c r="B17" s="5">
        <v>500</v>
      </c>
      <c r="C17" s="51" t="s">
        <v>31</v>
      </c>
    </row>
    <row r="18" spans="1:3">
      <c r="A18" s="1" t="s">
        <v>32</v>
      </c>
      <c r="B18" s="5">
        <v>40</v>
      </c>
      <c r="C18" s="28" t="s">
        <v>33</v>
      </c>
    </row>
    <row r="19" spans="1:3">
      <c r="A19" s="1" t="s">
        <v>34</v>
      </c>
      <c r="B19" s="5"/>
      <c r="C19" s="28" t="s">
        <v>35</v>
      </c>
    </row>
    <row r="21" spans="1:3">
      <c r="A21" s="6" t="s">
        <v>36</v>
      </c>
      <c r="B21" s="24">
        <f>SUM(B6:B19)</f>
        <v>6022</v>
      </c>
    </row>
    <row r="22" spans="1:3">
      <c r="A22" s="1" t="s">
        <v>37</v>
      </c>
      <c r="B22" s="23">
        <f>ROUND((B21/0.7)*0.15,0)</f>
        <v>1290</v>
      </c>
      <c r="C22" s="28" t="s">
        <v>38</v>
      </c>
    </row>
    <row r="24" spans="1:3">
      <c r="A24" s="31" t="s">
        <v>39</v>
      </c>
      <c r="B24" s="32">
        <f>ROUND((B21+B22)*12/0.7,0)</f>
        <v>125349</v>
      </c>
      <c r="C24" s="28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44B8-EC5B-4875-B330-D7F512FBF673}">
  <dimension ref="A1:J30"/>
  <sheetViews>
    <sheetView tabSelected="1" zoomScale="126" zoomScaleNormal="126" workbookViewId="0">
      <selection activeCell="H17" sqref="H17"/>
    </sheetView>
  </sheetViews>
  <sheetFormatPr defaultRowHeight="15"/>
  <cols>
    <col min="1" max="1" width="49.5703125" customWidth="1"/>
    <col min="2" max="2" width="19.85546875" customWidth="1"/>
    <col min="3" max="3" width="73.28515625" customWidth="1"/>
  </cols>
  <sheetData>
    <row r="1" spans="1:10" ht="23.25">
      <c r="A1" s="25" t="s">
        <v>3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s="9" customFormat="1" ht="15.75">
      <c r="A2" s="8" t="s">
        <v>41</v>
      </c>
      <c r="B2" s="10" t="s">
        <v>4</v>
      </c>
    </row>
    <row r="3" spans="1:10" s="9" customFormat="1" ht="15.75">
      <c r="A3" s="9" t="s">
        <v>42</v>
      </c>
      <c r="B3" s="11">
        <v>150000</v>
      </c>
    </row>
    <row r="4" spans="1:10" s="9" customFormat="1" ht="15.75">
      <c r="A4" s="9" t="s">
        <v>43</v>
      </c>
      <c r="B4" s="12" t="s">
        <v>44</v>
      </c>
      <c r="C4" s="9" t="s">
        <v>45</v>
      </c>
    </row>
    <row r="5" spans="1:10" s="9" customFormat="1" ht="15.75">
      <c r="A5" s="9" t="s">
        <v>46</v>
      </c>
      <c r="B5" s="13">
        <f>IF(B4="A",30%,IF(B4="H",20%,IF(B4="V",10%,0)))</f>
        <v>0.3</v>
      </c>
    </row>
    <row r="6" spans="1:10" s="9" customFormat="1" ht="15.75">
      <c r="A6" s="9" t="s">
        <v>47</v>
      </c>
      <c r="B6" s="14">
        <f>B3*B5</f>
        <v>45000</v>
      </c>
    </row>
    <row r="7" spans="1:10" s="9" customFormat="1" ht="15.75">
      <c r="A7" s="9" t="s">
        <v>48</v>
      </c>
      <c r="B7" s="14">
        <f>B3+B6</f>
        <v>195000</v>
      </c>
    </row>
    <row r="8" spans="1:10" s="9" customFormat="1" ht="15.75">
      <c r="A8" s="9" t="s">
        <v>39</v>
      </c>
      <c r="B8" s="14">
        <f>'Salary Needs'!B24</f>
        <v>125349</v>
      </c>
      <c r="C8" s="9" t="s">
        <v>49</v>
      </c>
    </row>
    <row r="9" spans="1:10" s="9" customFormat="1" ht="15.75">
      <c r="A9" s="15" t="s">
        <v>50</v>
      </c>
      <c r="B9" s="16">
        <f>(B7*0.7 - B8)+'Salary Needs'!B22*12</f>
        <v>26631</v>
      </c>
      <c r="C9" s="9" t="s">
        <v>51</v>
      </c>
    </row>
    <row r="10" spans="1:10" s="9" customFormat="1" ht="15.75"/>
    <row r="11" spans="1:10" s="9" customFormat="1" ht="15.75">
      <c r="A11" s="8" t="s">
        <v>52</v>
      </c>
    </row>
    <row r="12" spans="1:10" s="9" customFormat="1" ht="15.75">
      <c r="A12" s="9" t="s">
        <v>53</v>
      </c>
      <c r="B12" s="17">
        <v>0.25</v>
      </c>
      <c r="C12" s="9" t="s">
        <v>54</v>
      </c>
    </row>
    <row r="13" spans="1:10" s="9" customFormat="1" ht="15.75">
      <c r="A13" s="9" t="s">
        <v>55</v>
      </c>
      <c r="B13" s="14">
        <f>B3*B12</f>
        <v>37500</v>
      </c>
    </row>
    <row r="14" spans="1:10" s="9" customFormat="1" ht="15.75">
      <c r="A14" s="9" t="s">
        <v>56</v>
      </c>
      <c r="B14" s="18">
        <f>IF(B12&gt;10%,B3*10%,B3*B12)</f>
        <v>15000</v>
      </c>
      <c r="C14" s="9" t="s">
        <v>57</v>
      </c>
    </row>
    <row r="15" spans="1:10" s="9" customFormat="1" ht="15.75">
      <c r="A15" s="15" t="s">
        <v>58</v>
      </c>
      <c r="B15" s="16">
        <f>IF(B13+B14&gt;=70000,70000,B13+B14)</f>
        <v>52500</v>
      </c>
      <c r="C15" s="9" t="s">
        <v>59</v>
      </c>
    </row>
    <row r="16" spans="1:10" s="9" customFormat="1" ht="15.75"/>
    <row r="17" spans="1:3" s="9" customFormat="1" ht="15.75">
      <c r="A17" s="8" t="s">
        <v>60</v>
      </c>
    </row>
    <row r="18" spans="1:3" s="9" customFormat="1" ht="15.75">
      <c r="A18" s="9" t="s">
        <v>61</v>
      </c>
      <c r="B18" s="12" t="s">
        <v>62</v>
      </c>
      <c r="C18" s="9" t="s">
        <v>63</v>
      </c>
    </row>
    <row r="19" spans="1:3" s="9" customFormat="1" ht="15.75">
      <c r="A19" s="9" t="s">
        <v>64</v>
      </c>
      <c r="B19" s="14">
        <f>IFERROR(INDEX('Cybersecurity + AI Companies'!D4:D34, MATCH(B18, 'Cybersecurity + AI Companies'!B4:B34, 0)), "No match found")</f>
        <v>581.42999999999995</v>
      </c>
    </row>
    <row r="20" spans="1:3" s="9" customFormat="1" ht="15.75">
      <c r="A20" s="9" t="s">
        <v>65</v>
      </c>
      <c r="B20" s="19">
        <f>B19*0.15</f>
        <v>87.214499999999987</v>
      </c>
    </row>
    <row r="21" spans="1:3" s="9" customFormat="1" ht="15.75">
      <c r="A21" s="9" t="s">
        <v>66</v>
      </c>
      <c r="B21" s="20">
        <v>150</v>
      </c>
      <c r="C21" s="9" t="s">
        <v>67</v>
      </c>
    </row>
    <row r="22" spans="1:3" s="9" customFormat="1" ht="15.75">
      <c r="A22" s="15" t="s">
        <v>68</v>
      </c>
      <c r="B22" s="16">
        <f>(B21*(B19-B20))*0.8</f>
        <v>59305.86</v>
      </c>
      <c r="C22" s="9" t="s">
        <v>69</v>
      </c>
    </row>
    <row r="23" spans="1:3" s="9" customFormat="1" ht="15.75"/>
    <row r="24" spans="1:3" s="9" customFormat="1" ht="15.75">
      <c r="A24" s="8" t="s">
        <v>70</v>
      </c>
    </row>
    <row r="25" spans="1:3" s="9" customFormat="1" ht="15.75">
      <c r="A25" s="9" t="s">
        <v>71</v>
      </c>
      <c r="B25" s="14">
        <f>B9+B15+B22</f>
        <v>138436.85999999999</v>
      </c>
    </row>
    <row r="26" spans="1:3" s="9" customFormat="1" ht="15.75">
      <c r="A26" s="9" t="s">
        <v>72</v>
      </c>
      <c r="B26" s="21" t="s">
        <v>44</v>
      </c>
      <c r="C26" s="9" t="s">
        <v>73</v>
      </c>
    </row>
    <row r="27" spans="1:3" s="9" customFormat="1" ht="15.75">
      <c r="A27" s="9" t="s">
        <v>74</v>
      </c>
      <c r="B27" s="22">
        <f>IF(B4="A",0.15,IF(B4="H",0.1,IF(B4="V",0.05,0.03)))</f>
        <v>0.15</v>
      </c>
      <c r="C27" s="9" t="s">
        <v>75</v>
      </c>
    </row>
    <row r="28" spans="1:3" s="9" customFormat="1" ht="15.75">
      <c r="A28" s="9" t="s">
        <v>76</v>
      </c>
      <c r="B28" s="13">
        <f>IF(B26="A",12%,IF(B26="S",8%,4%))</f>
        <v>0.12</v>
      </c>
    </row>
    <row r="29" spans="1:3">
      <c r="B29" s="7"/>
    </row>
    <row r="30" spans="1:3" ht="18.75">
      <c r="A30" s="33" t="s">
        <v>77</v>
      </c>
      <c r="B30" s="34">
        <f>B25*(1+B28)^8 + (B25*(1+B27))*(1+B28)^7 + (B25*(1+B27)^2)*(1+B28)^6 + (B25*(1+B27)^3)*(1+B28)^5 + (B25*(1+B27)^4)*(1+B28)^4 + (B25*(1+B27)^5)*(1+B28)^3 + (B25*(1+B27)^6)*(1+B28)^2 + (B25*(1+B27)^7)*(1+B28)^1</f>
        <v>3013432.8804996097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9720-D9DB-4377-AA36-BCA3C776028F}">
  <dimension ref="A1:D34"/>
  <sheetViews>
    <sheetView zoomScale="97" zoomScaleNormal="97" workbookViewId="0">
      <selection activeCell="C25" sqref="C25"/>
    </sheetView>
  </sheetViews>
  <sheetFormatPr defaultRowHeight="15"/>
  <cols>
    <col min="1" max="1" width="30.140625" style="45" customWidth="1"/>
    <col min="2" max="2" width="9.7109375" bestFit="1" customWidth="1"/>
    <col min="3" max="3" width="90.5703125" customWidth="1"/>
    <col min="4" max="4" width="16" customWidth="1"/>
  </cols>
  <sheetData>
    <row r="1" spans="1:4" ht="18.75">
      <c r="A1" s="28" t="s">
        <v>78</v>
      </c>
      <c r="C1" s="35" t="s">
        <v>79</v>
      </c>
    </row>
    <row r="2" spans="1:4">
      <c r="D2" t="s">
        <v>80</v>
      </c>
    </row>
    <row r="3" spans="1:4" ht="15.75" thickBot="1">
      <c r="A3" s="47" t="s">
        <v>81</v>
      </c>
      <c r="B3" s="36" t="s">
        <v>82</v>
      </c>
      <c r="C3" s="36" t="s">
        <v>83</v>
      </c>
      <c r="D3" s="37" t="s">
        <v>84</v>
      </c>
    </row>
    <row r="4" spans="1:4" ht="15.75" customHeight="1" thickBot="1">
      <c r="A4" s="48" t="s">
        <v>85</v>
      </c>
      <c r="B4" s="38" t="s">
        <v>86</v>
      </c>
      <c r="C4" s="43" t="s">
        <v>87</v>
      </c>
      <c r="D4" s="39">
        <v>109.51</v>
      </c>
    </row>
    <row r="5" spans="1:4" ht="15.75" thickBot="1">
      <c r="A5" s="48" t="s">
        <v>88</v>
      </c>
      <c r="B5" s="38" t="s">
        <v>89</v>
      </c>
      <c r="C5" s="43" t="s">
        <v>90</v>
      </c>
      <c r="D5" s="39">
        <v>382.12</v>
      </c>
    </row>
    <row r="6" spans="1:4" ht="15.75" thickBot="1">
      <c r="A6" s="48" t="s">
        <v>91</v>
      </c>
      <c r="B6" s="38" t="s">
        <v>92</v>
      </c>
      <c r="C6" s="43" t="s">
        <v>93</v>
      </c>
      <c r="D6" s="39">
        <v>158.36000000000001</v>
      </c>
    </row>
    <row r="7" spans="1:4" ht="15.75" thickBot="1">
      <c r="A7" s="48" t="s">
        <v>94</v>
      </c>
      <c r="B7" s="38" t="s">
        <v>62</v>
      </c>
      <c r="C7" s="43" t="s">
        <v>95</v>
      </c>
      <c r="D7" s="39">
        <v>581.42999999999995</v>
      </c>
    </row>
    <row r="8" spans="1:4" ht="15.75" thickBot="1">
      <c r="A8" s="48" t="s">
        <v>96</v>
      </c>
      <c r="B8" s="38" t="s">
        <v>97</v>
      </c>
      <c r="C8" s="43" t="s">
        <v>98</v>
      </c>
      <c r="D8" s="39">
        <v>196.01</v>
      </c>
    </row>
    <row r="9" spans="1:4" ht="15.75" thickBot="1">
      <c r="A9" s="48" t="s">
        <v>99</v>
      </c>
      <c r="B9" s="38" t="s">
        <v>100</v>
      </c>
      <c r="C9" s="43" t="s">
        <v>101</v>
      </c>
      <c r="D9" s="39">
        <v>223.61</v>
      </c>
    </row>
    <row r="10" spans="1:4" ht="15.75" thickBot="1">
      <c r="A10" s="48" t="s">
        <v>102</v>
      </c>
      <c r="B10" s="38" t="s">
        <v>103</v>
      </c>
      <c r="C10" s="43" t="s">
        <v>104</v>
      </c>
      <c r="D10" s="40">
        <v>164.38</v>
      </c>
    </row>
    <row r="11" spans="1:4" ht="15.75" thickBot="1">
      <c r="A11" s="48" t="s">
        <v>105</v>
      </c>
      <c r="B11" s="38" t="s">
        <v>106</v>
      </c>
      <c r="C11" s="43" t="s">
        <v>107</v>
      </c>
      <c r="D11" s="39">
        <v>161.29</v>
      </c>
    </row>
    <row r="12" spans="1:4" ht="15.75" thickBot="1">
      <c r="A12" s="48" t="s">
        <v>108</v>
      </c>
      <c r="B12" s="38" t="s">
        <v>109</v>
      </c>
      <c r="C12" s="43" t="s">
        <v>110</v>
      </c>
      <c r="D12" s="39">
        <v>83.94</v>
      </c>
    </row>
    <row r="13" spans="1:4" ht="15.75" thickBot="1">
      <c r="A13" s="48" t="s">
        <v>111</v>
      </c>
      <c r="B13" s="38" t="s">
        <v>112</v>
      </c>
      <c r="C13" s="43" t="s">
        <v>113</v>
      </c>
      <c r="D13" s="39">
        <v>383.53</v>
      </c>
    </row>
    <row r="14" spans="1:4" ht="15.75" thickBot="1">
      <c r="A14" s="48" t="s">
        <v>114</v>
      </c>
      <c r="B14" s="38" t="s">
        <v>115</v>
      </c>
      <c r="C14" s="43" t="s">
        <v>116</v>
      </c>
      <c r="D14" s="40">
        <v>268.26</v>
      </c>
    </row>
    <row r="15" spans="1:4" ht="15.75" thickBot="1">
      <c r="A15" s="48" t="s">
        <v>117</v>
      </c>
      <c r="B15" s="38" t="s">
        <v>118</v>
      </c>
      <c r="C15" s="43" t="s">
        <v>119</v>
      </c>
      <c r="D15" s="39">
        <v>21.75</v>
      </c>
    </row>
    <row r="16" spans="1:4" ht="15.75" thickBot="1">
      <c r="A16" s="48" t="s">
        <v>120</v>
      </c>
      <c r="B16" s="38" t="s">
        <v>121</v>
      </c>
      <c r="C16" s="43" t="s">
        <v>122</v>
      </c>
      <c r="D16" s="39">
        <v>46.68</v>
      </c>
    </row>
    <row r="17" spans="1:4" ht="15.75" thickBot="1">
      <c r="A17" s="48" t="s">
        <v>123</v>
      </c>
      <c r="B17" s="38" t="s">
        <v>124</v>
      </c>
      <c r="C17" s="43" t="s">
        <v>125</v>
      </c>
      <c r="D17" s="39">
        <v>162.43</v>
      </c>
    </row>
    <row r="18" spans="1:4">
      <c r="A18" s="49" t="s">
        <v>126</v>
      </c>
      <c r="B18" s="41" t="s">
        <v>127</v>
      </c>
      <c r="C18" s="44" t="s">
        <v>128</v>
      </c>
      <c r="D18" s="42">
        <v>645.17999999999995</v>
      </c>
    </row>
    <row r="19" spans="1:4">
      <c r="C19" s="45"/>
    </row>
    <row r="20" spans="1:4" ht="18.75">
      <c r="A20" s="28" t="s">
        <v>129</v>
      </c>
      <c r="C20" s="45"/>
      <c r="D20" t="s">
        <v>80</v>
      </c>
    </row>
    <row r="21" spans="1:4" ht="15.75">
      <c r="A21" s="46" t="s">
        <v>81</v>
      </c>
      <c r="B21" s="9" t="s">
        <v>82</v>
      </c>
      <c r="C21" s="46" t="s">
        <v>83</v>
      </c>
      <c r="D21" s="9" t="s">
        <v>130</v>
      </c>
    </row>
    <row r="22" spans="1:4" ht="15.75">
      <c r="A22" s="46" t="s">
        <v>131</v>
      </c>
      <c r="B22" s="9" t="s">
        <v>132</v>
      </c>
      <c r="C22" s="46" t="s">
        <v>133</v>
      </c>
      <c r="D22" s="9">
        <v>167.13</v>
      </c>
    </row>
    <row r="23" spans="1:4" ht="15.75">
      <c r="A23" s="46" t="s">
        <v>134</v>
      </c>
      <c r="B23" s="9" t="s">
        <v>135</v>
      </c>
      <c r="C23" s="46" t="s">
        <v>136</v>
      </c>
      <c r="D23" s="9">
        <v>91.85</v>
      </c>
    </row>
    <row r="24" spans="1:4" ht="15.75">
      <c r="A24" s="46" t="s">
        <v>137</v>
      </c>
      <c r="B24" s="9" t="s">
        <v>138</v>
      </c>
      <c r="C24" s="46" t="s">
        <v>139</v>
      </c>
      <c r="D24" s="9">
        <v>355.92</v>
      </c>
    </row>
    <row r="25" spans="1:4" ht="15.75">
      <c r="A25" s="46" t="s">
        <v>140</v>
      </c>
      <c r="B25" s="9" t="s">
        <v>141</v>
      </c>
      <c r="C25" s="46" t="s">
        <v>142</v>
      </c>
      <c r="D25" s="9">
        <v>198.66</v>
      </c>
    </row>
    <row r="26" spans="1:4" ht="15.75">
      <c r="A26" s="46" t="s">
        <v>143</v>
      </c>
      <c r="B26" s="9" t="s">
        <v>144</v>
      </c>
      <c r="C26" s="46" t="s">
        <v>145</v>
      </c>
      <c r="D26" s="9">
        <v>110.61</v>
      </c>
    </row>
    <row r="27" spans="1:4" ht="15.75">
      <c r="A27" s="46" t="s">
        <v>146</v>
      </c>
      <c r="B27" s="9" t="s">
        <v>147</v>
      </c>
      <c r="C27" s="46" t="s">
        <v>148</v>
      </c>
      <c r="D27" s="9">
        <v>101.44</v>
      </c>
    </row>
    <row r="28" spans="1:4" ht="15.75">
      <c r="A28" s="46" t="s">
        <v>149</v>
      </c>
      <c r="B28" s="9" t="s">
        <v>150</v>
      </c>
      <c r="C28" s="46" t="s">
        <v>151</v>
      </c>
      <c r="D28" s="9">
        <v>26.05</v>
      </c>
    </row>
    <row r="29" spans="1:4" ht="15.75">
      <c r="A29" s="46" t="s">
        <v>152</v>
      </c>
      <c r="B29" s="9" t="s">
        <v>153</v>
      </c>
      <c r="C29" s="46" t="s">
        <v>154</v>
      </c>
      <c r="D29" s="9">
        <v>33.49</v>
      </c>
    </row>
    <row r="30" spans="1:4" ht="15.75">
      <c r="A30" s="46" t="s">
        <v>155</v>
      </c>
      <c r="B30" s="9" t="s">
        <v>156</v>
      </c>
      <c r="C30" s="46" t="s">
        <v>157</v>
      </c>
      <c r="D30" s="9">
        <v>18.29</v>
      </c>
    </row>
    <row r="31" spans="1:4" ht="15.75">
      <c r="A31" s="46" t="s">
        <v>158</v>
      </c>
      <c r="B31" s="9" t="s">
        <v>159</v>
      </c>
      <c r="C31" s="46" t="s">
        <v>160</v>
      </c>
      <c r="D31" s="9">
        <v>25.99</v>
      </c>
    </row>
    <row r="32" spans="1:4" ht="15.75">
      <c r="A32" s="46" t="s">
        <v>161</v>
      </c>
      <c r="B32" s="9" t="s">
        <v>162</v>
      </c>
      <c r="C32" s="46" t="s">
        <v>163</v>
      </c>
      <c r="D32" s="9">
        <v>96.53</v>
      </c>
    </row>
    <row r="33" spans="1:4" ht="15.75">
      <c r="A33" s="46" t="s">
        <v>164</v>
      </c>
      <c r="B33" s="9" t="s">
        <v>165</v>
      </c>
      <c r="C33" s="46" t="s">
        <v>166</v>
      </c>
      <c r="D33" s="9">
        <v>6.13</v>
      </c>
    </row>
    <row r="34" spans="1:4" ht="15.75">
      <c r="A34" s="46" t="s">
        <v>167</v>
      </c>
      <c r="B34" s="9" t="s">
        <v>168</v>
      </c>
      <c r="C34" s="46" t="s">
        <v>169</v>
      </c>
      <c r="D34" s="9">
        <v>326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Hermes H. Abrantes</dc:creator>
  <cp:keywords/>
  <dc:description/>
  <cp:lastModifiedBy>Neveah Charles &lt;Student&gt;</cp:lastModifiedBy>
  <cp:revision/>
  <dcterms:created xsi:type="dcterms:W3CDTF">2023-09-22T13:01:27Z</dcterms:created>
  <dcterms:modified xsi:type="dcterms:W3CDTF">2025-04-15T13:59:35Z</dcterms:modified>
  <cp:category/>
  <cp:contentStatus/>
</cp:coreProperties>
</file>