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wardcountyschools-my.sharepoint.com/personal/0612110610_my_browardschools_com/Documents/"/>
    </mc:Choice>
  </mc:AlternateContent>
  <xr:revisionPtr revIDLastSave="314" documentId="8_{1CC106BE-5B83-4357-A08F-A97299B08232}" xr6:coauthVersionLast="47" xr6:coauthVersionMax="47" xr10:uidLastSave="{78B4FAF1-2303-448F-80E0-8233526A0D29}"/>
  <bookViews>
    <workbookView xWindow="-120" yWindow="-120" windowWidth="29040" windowHeight="15840" firstSheet="2" activeTab="2" xr2:uid="{ABA68CC4-5590-4335-BAB7-8445D767D405}"/>
  </bookViews>
  <sheets>
    <sheet name="Salary Needs" sheetId="1" r:id="rId1"/>
    <sheet name="Job Financial Benefits" sheetId="2" r:id="rId2"/>
    <sheet name="Cybersecurity Employ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23" i="1"/>
  <c r="B27" i="2"/>
  <c r="B10" i="1"/>
  <c r="B28" i="2"/>
  <c r="B20" i="2"/>
  <c r="B22" i="2" s="1"/>
  <c r="B14" i="2"/>
  <c r="B13" i="2"/>
  <c r="B20" i="1" l="1"/>
  <c r="B21" i="1" s="1"/>
  <c r="B15" i="2"/>
  <c r="B8" i="2" l="1"/>
  <c r="B9" i="2" l="1"/>
  <c r="B25" i="2" s="1"/>
  <c r="B30" i="2" s="1"/>
</calcChain>
</file>

<file path=xl/sharedStrings.xml><?xml version="1.0" encoding="utf-8"?>
<sst xmlns="http://schemas.openxmlformats.org/spreadsheetml/2006/main" count="128" uniqueCount="125">
  <si>
    <t>Your Name:</t>
  </si>
  <si>
    <t>You need to enter fields highlighet  in yellow, the others will be calculated for you.</t>
  </si>
  <si>
    <t>Budget Item</t>
  </si>
  <si>
    <t>Monthly Estimate</t>
  </si>
  <si>
    <t>Comments</t>
  </si>
  <si>
    <t>Rent</t>
  </si>
  <si>
    <r>
      <rPr>
        <b/>
        <sz val="14"/>
        <color theme="1"/>
        <rFont val="Calibri"/>
        <family val="2"/>
        <scheme val="minor"/>
      </rPr>
      <t>WRITE HERE</t>
    </r>
    <r>
      <rPr>
        <sz val="14"/>
        <color theme="1"/>
        <rFont val="Calibri"/>
        <family val="2"/>
        <scheme val="minor"/>
      </rPr>
      <t xml:space="preserve"> (under "Comments") Where do you want to live, how big a place? Check average RENT and Enter to the LEFT</t>
    </r>
  </si>
  <si>
    <t>Home/Rental Insurance</t>
  </si>
  <si>
    <r>
      <rPr>
        <i/>
        <sz val="14"/>
        <color theme="1"/>
        <rFont val="Calibri"/>
        <family val="2"/>
        <scheme val="minor"/>
      </rPr>
      <t xml:space="preserve">(Calculated for you) </t>
    </r>
    <r>
      <rPr>
        <sz val="14"/>
        <color theme="1"/>
        <rFont val="Calibri"/>
        <family val="2"/>
        <scheme val="minor"/>
      </rPr>
      <t>Your landlord will require you to have this insurance in case you break anything</t>
    </r>
  </si>
  <si>
    <t>Electric</t>
  </si>
  <si>
    <t>Just google "what is the average electric bill for a x bedrooms, y bathrooms home in xxx… location"</t>
  </si>
  <si>
    <t>Water</t>
  </si>
  <si>
    <t>google the same as with the item above</t>
  </si>
  <si>
    <t>Car payment</t>
  </si>
  <si>
    <r>
      <t xml:space="preserve">Chose your car, then multiply its value by </t>
    </r>
    <r>
      <rPr>
        <b/>
        <sz val="14"/>
        <color theme="1"/>
        <rFont val="Calibri"/>
        <family val="2"/>
        <scheme val="minor"/>
      </rPr>
      <t>0.014</t>
    </r>
    <r>
      <rPr>
        <sz val="14"/>
        <color theme="1"/>
        <rFont val="Calibri"/>
        <family val="2"/>
        <scheme val="minor"/>
      </rPr>
      <t xml:space="preserve"> and that's about your monthly car payment. Enter that on the LEFT</t>
    </r>
  </si>
  <si>
    <t>Car insurance</t>
  </si>
  <si>
    <r>
      <rPr>
        <i/>
        <sz val="14"/>
        <color theme="1"/>
        <rFont val="Calibri"/>
        <family val="2"/>
        <scheme val="minor"/>
      </rPr>
      <t xml:space="preserve">(Calculated for you) </t>
    </r>
    <r>
      <rPr>
        <sz val="14"/>
        <color theme="1"/>
        <rFont val="Calibri"/>
        <family val="2"/>
        <scheme val="minor"/>
      </rPr>
      <t>You must have car insurance, and it depends on car value, your age, and driving record</t>
    </r>
  </si>
  <si>
    <t>Gas</t>
  </si>
  <si>
    <t>Depends on your commute to work, a safe bet is about $150-200 per month, feel free to override</t>
  </si>
  <si>
    <t>Groceries</t>
  </si>
  <si>
    <t>A single person averages about $400 of groceries per month, but you can override</t>
  </si>
  <si>
    <t>Medical insurance</t>
  </si>
  <si>
    <t>Check out the average cost of medical insurance in (where you will live) for someone at working age (18-22)</t>
  </si>
  <si>
    <t>Phone plan</t>
  </si>
  <si>
    <t>Figure out the phone plan that best suits you, take into consideration whether it comes with the phone (which costs more)</t>
  </si>
  <si>
    <t>Entertainment</t>
  </si>
  <si>
    <t>Dinners, concerts, etc</t>
  </si>
  <si>
    <t>Travel/Vacation</t>
  </si>
  <si>
    <t>If you plan $6,000 worth of vacation a year, divide that by 12 months and enter that amount here (e.g. $500)</t>
  </si>
  <si>
    <t>Subscriptions</t>
  </si>
  <si>
    <t>Netflix, Amazon Prime,…</t>
  </si>
  <si>
    <t>Other</t>
  </si>
  <si>
    <t>Anything else not covered by the above (write in comments what it is) clothes</t>
  </si>
  <si>
    <t>Monthly Expenses</t>
  </si>
  <si>
    <t>Savings</t>
  </si>
  <si>
    <t>(Calculated for you) Typically, one should aim to save about 10-15% per month</t>
  </si>
  <si>
    <t>Needed Yearly Salary</t>
  </si>
  <si>
    <r>
      <rPr>
        <i/>
        <sz val="14"/>
        <color theme="1"/>
        <rFont val="Calibri"/>
        <family val="2"/>
        <scheme val="minor"/>
      </rPr>
      <t xml:space="preserve">(Calculated for you)  </t>
    </r>
    <r>
      <rPr>
        <sz val="14"/>
        <color theme="1"/>
        <rFont val="Calibri"/>
        <family val="2"/>
        <scheme val="minor"/>
      </rPr>
      <t>The yearly salary you need to cover the above expenses and have some savngs</t>
    </r>
  </si>
  <si>
    <t>SALARY + BONUS</t>
  </si>
  <si>
    <t>ALL NUMBERS HERE ARE ESTIMATES</t>
  </si>
  <si>
    <t>Enter your Target Yearly Salary</t>
  </si>
  <si>
    <t>Chose How Hard You Will Work</t>
  </si>
  <si>
    <t>H</t>
  </si>
  <si>
    <t>A=Above and beyond everyone; H=Hard; V=Average; C=I'm gonna chill</t>
  </si>
  <si>
    <t>Bonus percentage (estim.)</t>
  </si>
  <si>
    <t>Yearly bonus amount (estim.)</t>
  </si>
  <si>
    <t>Yearly Salary + Bonus</t>
  </si>
  <si>
    <t>(Copy from previous spreadsheet)</t>
  </si>
  <si>
    <t>Yearly Salary Savings (Disposable Income)</t>
  </si>
  <si>
    <t>(Includes monthly savings from previous spreadsheet, taxes taken)</t>
  </si>
  <si>
    <t>RETIREMENT SAVINGS</t>
  </si>
  <si>
    <t>Choose how much 401K contribution</t>
  </si>
  <si>
    <t>Choose between 0% and 18%</t>
  </si>
  <si>
    <t>401k Contributions (Savings)</t>
  </si>
  <si>
    <t>401K Company Matching Contribution</t>
  </si>
  <si>
    <t>(Free Money!  FYI: tops at 10% of your salary)</t>
  </si>
  <si>
    <t>Total 401K Savings</t>
  </si>
  <si>
    <t>STOCK OPTIONS</t>
  </si>
  <si>
    <t>Select your Cybersecurity Employer</t>
  </si>
  <si>
    <t>ZS</t>
  </si>
  <si>
    <t>See company names on next tab</t>
  </si>
  <si>
    <t>Enter its current stock value</t>
  </si>
  <si>
    <t>Stock Option unit value</t>
  </si>
  <si>
    <t>How many stock options you want to buy?</t>
  </si>
  <si>
    <t>Max number of options = 1,000/year</t>
  </si>
  <si>
    <t>Profit from Stock Option Trade</t>
  </si>
  <si>
    <t>(Capital gains taxes deducted)</t>
  </si>
  <si>
    <t>BOTTOM LINE</t>
  </si>
  <si>
    <t>YEARLY SAVINGS (Salary + 401K + Stock Options)</t>
  </si>
  <si>
    <t>Type of Investor you Are</t>
  </si>
  <si>
    <t>S</t>
  </si>
  <si>
    <t>A=Aggressive; S=Standard; C=Conservative</t>
  </si>
  <si>
    <t>Estimated Yearly Salary Raise</t>
  </si>
  <si>
    <t>(Based on How Hard You Will Work above)</t>
  </si>
  <si>
    <t>Yearly AVERAGE Return on Investment</t>
  </si>
  <si>
    <t>Your Estimated Net Worth by Age 30:</t>
  </si>
  <si>
    <t>SOME CYBERSECURITY COMPANIES</t>
  </si>
  <si>
    <t>Company Name</t>
  </si>
  <si>
    <t>Ticker</t>
  </si>
  <si>
    <t>Description</t>
  </si>
  <si>
    <t>Current Price</t>
  </si>
  <si>
    <t>Palo Alto Networks</t>
  </si>
  <si>
    <t>PANW</t>
  </si>
  <si>
    <t>Network security solutions</t>
  </si>
  <si>
    <t>Fortinet</t>
  </si>
  <si>
    <t>FTNT</t>
  </si>
  <si>
    <t>Security products (firewalls, VPNs, endpoint)</t>
  </si>
  <si>
    <t>CrowdStrike Holdings</t>
  </si>
  <si>
    <t>CRWD</t>
  </si>
  <si>
    <t>Cloud endpoint protection, threat intelligence</t>
  </si>
  <si>
    <t>Zscaler</t>
  </si>
  <si>
    <t>Cloud security services (SWG, CASB)</t>
  </si>
  <si>
    <t>Cloudflare</t>
  </si>
  <si>
    <t>NET</t>
  </si>
  <si>
    <t>CDN with security features (DDoS protection, WAF)</t>
  </si>
  <si>
    <t>Okta</t>
  </si>
  <si>
    <t>OKTA</t>
  </si>
  <si>
    <t>Identity and access management (IAM)</t>
  </si>
  <si>
    <t>Rapid7</t>
  </si>
  <si>
    <t>RPD</t>
  </si>
  <si>
    <t>Security vulnerability management, penetration testing</t>
  </si>
  <si>
    <t>Tenable</t>
  </si>
  <si>
    <t>TENB</t>
  </si>
  <si>
    <t>Vulnerability management, cyber exposure solutions</t>
  </si>
  <si>
    <t>SentinelOne</t>
  </si>
  <si>
    <t>Endpoint protection platform (EPP), extended detection and response (XDR)</t>
  </si>
  <si>
    <t>McAfee</t>
  </si>
  <si>
    <t>MCFE</t>
  </si>
  <si>
    <t>Security products (antivirus, antimalware, endpoint)</t>
  </si>
  <si>
    <t>Datadog</t>
  </si>
  <si>
    <t>DDOG</t>
  </si>
  <si>
    <t>Cloud monitoring and security platform</t>
  </si>
  <si>
    <t>Dynatrace</t>
  </si>
  <si>
    <t>DTNA</t>
  </si>
  <si>
    <t>APM, DEM solutions with security features</t>
  </si>
  <si>
    <t>Fastly</t>
  </si>
  <si>
    <t>FSLY</t>
  </si>
  <si>
    <t>Edge computing platform with security features</t>
  </si>
  <si>
    <t>SailPoint Technologies</t>
  </si>
  <si>
    <t>SAIL</t>
  </si>
  <si>
    <t>Identity governance and administration (IGA)</t>
  </si>
  <si>
    <t>CyberArk Software</t>
  </si>
  <si>
    <t>CYBR</t>
  </si>
  <si>
    <t>Privileged access management (PAM)</t>
  </si>
  <si>
    <t>YOU MAY RESEARCH AND SELECT ANOTHER CYBERSECURITY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</si>
</sst>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1F1F1F"/>
      <name val="Arial"/>
      <family val="2"/>
    </font>
    <font>
      <b/>
      <sz val="12"/>
      <color rgb="FF1F1F1F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6" fontId="6" fillId="2" borderId="0" xfId="0" applyNumberFormat="1" applyFont="1" applyFill="1"/>
    <xf numFmtId="0" fontId="6" fillId="2" borderId="0" xfId="0" applyFont="1" applyFill="1" applyAlignment="1">
      <alignment horizontal="center"/>
    </xf>
    <xf numFmtId="9" fontId="6" fillId="0" borderId="0" xfId="0" applyNumberFormat="1" applyFont="1"/>
    <xf numFmtId="6" fontId="6" fillId="0" borderId="0" xfId="0" applyNumberFormat="1" applyFont="1"/>
    <xf numFmtId="0" fontId="5" fillId="0" borderId="0" xfId="0" applyFont="1"/>
    <xf numFmtId="6" fontId="5" fillId="0" borderId="0" xfId="0" applyNumberFormat="1" applyFont="1"/>
    <xf numFmtId="9" fontId="6" fillId="2" borderId="0" xfId="0" applyNumberFormat="1" applyFont="1" applyFill="1"/>
    <xf numFmtId="164" fontId="6" fillId="0" borderId="0" xfId="0" applyNumberFormat="1" applyFont="1"/>
    <xf numFmtId="8" fontId="6" fillId="0" borderId="0" xfId="0" applyNumberFormat="1" applyFont="1"/>
    <xf numFmtId="0" fontId="6" fillId="2" borderId="0" xfId="0" applyFont="1" applyFill="1"/>
    <xf numFmtId="6" fontId="6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right"/>
    </xf>
    <xf numFmtId="8" fontId="2" fillId="3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left" vertical="center" wrapText="1" indent="1"/>
    </xf>
    <xf numFmtId="0" fontId="8" fillId="4" borderId="5" xfId="0" applyFont="1" applyFill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right" vertical="center" wrapText="1"/>
    </xf>
    <xf numFmtId="8" fontId="8" fillId="4" borderId="6" xfId="0" applyNumberFormat="1" applyFont="1" applyFill="1" applyBorder="1" applyAlignment="1">
      <alignment horizontal="right" vertical="center" wrapText="1"/>
    </xf>
    <xf numFmtId="8" fontId="8" fillId="4" borderId="9" xfId="0" applyNumberFormat="1" applyFont="1" applyFill="1" applyBorder="1" applyAlignment="1">
      <alignment horizontal="right" vertical="center" wrapText="1"/>
    </xf>
    <xf numFmtId="0" fontId="10" fillId="4" borderId="0" xfId="0" applyFont="1" applyFill="1" applyAlignment="1">
      <alignment horizontal="left" vertical="center" wrapText="1" indent="1"/>
    </xf>
    <xf numFmtId="9" fontId="6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6DE6-447A-4B6E-9B80-83425B2F2275}">
  <dimension ref="A1:C23"/>
  <sheetViews>
    <sheetView topLeftCell="A10" zoomScale="137" zoomScaleNormal="137" workbookViewId="0">
      <selection activeCell="A29" sqref="A29"/>
    </sheetView>
  </sheetViews>
  <sheetFormatPr defaultRowHeight="18.75"/>
  <cols>
    <col min="1" max="1" width="28.28515625" style="1" customWidth="1"/>
    <col min="2" max="2" width="25.7109375" style="1" customWidth="1"/>
    <col min="3" max="3" width="139.140625" style="1" customWidth="1"/>
    <col min="4" max="16384" width="9.140625" style="1"/>
  </cols>
  <sheetData>
    <row r="1" spans="1:3">
      <c r="A1" s="4" t="s">
        <v>0</v>
      </c>
    </row>
    <row r="2" spans="1:3">
      <c r="C2" s="1" t="s">
        <v>1</v>
      </c>
    </row>
    <row r="4" spans="1:3">
      <c r="A4" s="2" t="s">
        <v>2</v>
      </c>
      <c r="B4" s="2" t="s">
        <v>3</v>
      </c>
      <c r="C4" s="2" t="s">
        <v>4</v>
      </c>
    </row>
    <row r="5" spans="1:3">
      <c r="A5" s="1" t="s">
        <v>5</v>
      </c>
      <c r="B5" s="38">
        <v>2500</v>
      </c>
      <c r="C5" s="1" t="s">
        <v>6</v>
      </c>
    </row>
    <row r="6" spans="1:3">
      <c r="A6" s="1" t="s">
        <v>7</v>
      </c>
      <c r="B6" s="1">
        <v>50</v>
      </c>
      <c r="C6" s="1" t="s">
        <v>8</v>
      </c>
    </row>
    <row r="7" spans="1:3">
      <c r="A7" s="1" t="s">
        <v>9</v>
      </c>
      <c r="B7" s="3">
        <v>88</v>
      </c>
      <c r="C7" s="1" t="s">
        <v>10</v>
      </c>
    </row>
    <row r="8" spans="1:3">
      <c r="A8" s="1" t="s">
        <v>11</v>
      </c>
      <c r="B8" s="3">
        <v>35</v>
      </c>
      <c r="C8" s="1" t="s">
        <v>12</v>
      </c>
    </row>
    <row r="9" spans="1:3">
      <c r="A9" s="1" t="s">
        <v>13</v>
      </c>
      <c r="B9" s="3">
        <v>490</v>
      </c>
      <c r="C9" s="1" t="s">
        <v>14</v>
      </c>
    </row>
    <row r="10" spans="1:3">
      <c r="A10" s="1" t="s">
        <v>15</v>
      </c>
      <c r="B10" s="1">
        <f>ROUND(B9*0.6,0)</f>
        <v>294</v>
      </c>
      <c r="C10" s="1" t="s">
        <v>16</v>
      </c>
    </row>
    <row r="11" spans="1:3">
      <c r="A11" s="1" t="s">
        <v>17</v>
      </c>
      <c r="B11" s="5">
        <v>200</v>
      </c>
      <c r="C11" s="1" t="s">
        <v>18</v>
      </c>
    </row>
    <row r="12" spans="1:3">
      <c r="A12" s="1" t="s">
        <v>19</v>
      </c>
      <c r="B12" s="5">
        <v>400</v>
      </c>
      <c r="C12" s="1" t="s">
        <v>20</v>
      </c>
    </row>
    <row r="13" spans="1:3">
      <c r="A13" s="1" t="s">
        <v>21</v>
      </c>
      <c r="B13" s="5">
        <v>250</v>
      </c>
      <c r="C13" s="1" t="s">
        <v>22</v>
      </c>
    </row>
    <row r="14" spans="1:3">
      <c r="A14" s="1" t="s">
        <v>23</v>
      </c>
      <c r="B14" s="5">
        <v>40</v>
      </c>
      <c r="C14" s="1" t="s">
        <v>24</v>
      </c>
    </row>
    <row r="15" spans="1:3">
      <c r="A15" s="1" t="s">
        <v>25</v>
      </c>
      <c r="B15" s="5">
        <v>500</v>
      </c>
      <c r="C15" s="1" t="s">
        <v>26</v>
      </c>
    </row>
    <row r="16" spans="1:3">
      <c r="A16" s="1" t="s">
        <v>27</v>
      </c>
      <c r="B16" s="5">
        <v>416</v>
      </c>
      <c r="C16" s="1" t="s">
        <v>28</v>
      </c>
    </row>
    <row r="17" spans="1:3">
      <c r="A17" s="1" t="s">
        <v>29</v>
      </c>
      <c r="B17" s="5">
        <v>15.49</v>
      </c>
      <c r="C17" s="1" t="s">
        <v>30</v>
      </c>
    </row>
    <row r="18" spans="1:3">
      <c r="A18" s="1" t="s">
        <v>31</v>
      </c>
      <c r="B18" s="5">
        <v>200</v>
      </c>
      <c r="C18" s="1" t="s">
        <v>32</v>
      </c>
    </row>
    <row r="20" spans="1:3">
      <c r="A20" s="6" t="s">
        <v>33</v>
      </c>
      <c r="B20" s="37">
        <f>SUM(B5:B18)</f>
        <v>5478.49</v>
      </c>
    </row>
    <row r="21" spans="1:3">
      <c r="A21" s="1" t="s">
        <v>34</v>
      </c>
      <c r="B21" s="36">
        <f>ROUND((B20/0.7)*0.15,0)</f>
        <v>1174</v>
      </c>
      <c r="C21" s="1" t="s">
        <v>35</v>
      </c>
    </row>
    <row r="23" spans="1:3">
      <c r="A23" s="1" t="s">
        <v>36</v>
      </c>
      <c r="B23" s="36">
        <f>ROUND((B20+B21)*12/0.7,0)</f>
        <v>114043</v>
      </c>
      <c r="C23" s="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44B8-EC5B-4875-B330-D7F512FBF673}">
  <dimension ref="A2:D30"/>
  <sheetViews>
    <sheetView zoomScale="126" zoomScaleNormal="126" workbookViewId="0">
      <selection activeCell="B3" sqref="B3"/>
    </sheetView>
  </sheetViews>
  <sheetFormatPr defaultRowHeight="15"/>
  <cols>
    <col min="1" max="1" width="49.5703125" customWidth="1"/>
    <col min="2" max="2" width="19.85546875" customWidth="1"/>
  </cols>
  <sheetData>
    <row r="2" spans="1:4" s="10" customFormat="1" ht="15.75">
      <c r="A2" s="9" t="s">
        <v>38</v>
      </c>
      <c r="D2" s="11" t="s">
        <v>39</v>
      </c>
    </row>
    <row r="3" spans="1:4" s="10" customFormat="1" ht="15.75">
      <c r="A3" s="10" t="s">
        <v>40</v>
      </c>
      <c r="B3" s="12">
        <v>135000</v>
      </c>
    </row>
    <row r="4" spans="1:4" s="10" customFormat="1" ht="15.75">
      <c r="A4" s="10" t="s">
        <v>41</v>
      </c>
      <c r="B4" s="13" t="s">
        <v>42</v>
      </c>
      <c r="C4" s="10" t="s">
        <v>43</v>
      </c>
    </row>
    <row r="5" spans="1:4" s="10" customFormat="1" ht="15.75">
      <c r="A5" s="10" t="s">
        <v>44</v>
      </c>
      <c r="B5" s="14">
        <f>IF(B4="A",30%,IF(B4="H",20%,IF(B4="V",10%,0)))</f>
        <v>0.2</v>
      </c>
    </row>
    <row r="6" spans="1:4" s="10" customFormat="1" ht="15.75">
      <c r="A6" s="10" t="s">
        <v>45</v>
      </c>
      <c r="B6" s="15">
        <f>B3*B5</f>
        <v>27000</v>
      </c>
    </row>
    <row r="7" spans="1:4" s="10" customFormat="1" ht="15.75">
      <c r="A7" s="10" t="s">
        <v>46</v>
      </c>
      <c r="B7" s="15">
        <f>B3+B6</f>
        <v>162000</v>
      </c>
    </row>
    <row r="8" spans="1:4" s="10" customFormat="1" ht="15.75">
      <c r="A8" s="10" t="s">
        <v>36</v>
      </c>
      <c r="B8" s="15">
        <f>'Salary Needs'!B23</f>
        <v>114043</v>
      </c>
      <c r="C8" s="10" t="s">
        <v>47</v>
      </c>
    </row>
    <row r="9" spans="1:4" s="10" customFormat="1" ht="15.75">
      <c r="A9" s="16" t="s">
        <v>48</v>
      </c>
      <c r="B9" s="17">
        <f>(B7*0.7 - B8)+'Salary Needs'!B21*12</f>
        <v>13445</v>
      </c>
      <c r="C9" s="10" t="s">
        <v>49</v>
      </c>
    </row>
    <row r="10" spans="1:4" s="10" customFormat="1" ht="15.75"/>
    <row r="11" spans="1:4" s="10" customFormat="1" ht="15.75">
      <c r="A11" s="9" t="s">
        <v>50</v>
      </c>
    </row>
    <row r="12" spans="1:4" s="10" customFormat="1" ht="15.75">
      <c r="A12" s="10" t="s">
        <v>51</v>
      </c>
      <c r="B12" s="18">
        <v>0.18</v>
      </c>
      <c r="C12" s="10" t="s">
        <v>52</v>
      </c>
    </row>
    <row r="13" spans="1:4" s="10" customFormat="1" ht="15.75">
      <c r="A13" s="10" t="s">
        <v>53</v>
      </c>
      <c r="B13" s="15">
        <f>B3*B12</f>
        <v>24300</v>
      </c>
    </row>
    <row r="14" spans="1:4" s="10" customFormat="1" ht="15.75">
      <c r="A14" s="10" t="s">
        <v>54</v>
      </c>
      <c r="B14" s="19">
        <f>IF(B12&gt;10%,B3*10%,B3*B12)</f>
        <v>13500</v>
      </c>
      <c r="C14" s="10" t="s">
        <v>55</v>
      </c>
    </row>
    <row r="15" spans="1:4" s="10" customFormat="1" ht="15.75">
      <c r="A15" s="16" t="s">
        <v>56</v>
      </c>
      <c r="B15" s="17">
        <f>B13+B14</f>
        <v>37800</v>
      </c>
    </row>
    <row r="16" spans="1:4" s="10" customFormat="1" ht="15.75"/>
    <row r="17" spans="1:3" s="10" customFormat="1" ht="15.75">
      <c r="A17" s="9" t="s">
        <v>57</v>
      </c>
    </row>
    <row r="18" spans="1:3" s="10" customFormat="1" ht="15.75">
      <c r="A18" s="10" t="s">
        <v>58</v>
      </c>
      <c r="B18" s="13" t="s">
        <v>59</v>
      </c>
      <c r="C18" s="10" t="s">
        <v>60</v>
      </c>
    </row>
    <row r="19" spans="1:3" s="10" customFormat="1" ht="15.75">
      <c r="A19" s="10" t="s">
        <v>61</v>
      </c>
      <c r="B19" s="12">
        <v>234.44</v>
      </c>
    </row>
    <row r="20" spans="1:3" s="10" customFormat="1" ht="15.75">
      <c r="A20" s="10" t="s">
        <v>62</v>
      </c>
      <c r="B20" s="20">
        <f>B19*0.15</f>
        <v>35.165999999999997</v>
      </c>
    </row>
    <row r="21" spans="1:3" s="10" customFormat="1" ht="15.75">
      <c r="A21" s="10" t="s">
        <v>63</v>
      </c>
      <c r="B21" s="21">
        <v>1000</v>
      </c>
      <c r="C21" s="10" t="s">
        <v>64</v>
      </c>
    </row>
    <row r="22" spans="1:3" s="10" customFormat="1" ht="15.75">
      <c r="A22" s="16" t="s">
        <v>65</v>
      </c>
      <c r="B22" s="17">
        <f>(B21*(B19-B20))*0.8</f>
        <v>159419.20000000001</v>
      </c>
      <c r="C22" s="10" t="s">
        <v>66</v>
      </c>
    </row>
    <row r="23" spans="1:3" s="10" customFormat="1" ht="15.75"/>
    <row r="24" spans="1:3" s="10" customFormat="1" ht="15.75">
      <c r="A24" s="9" t="s">
        <v>67</v>
      </c>
    </row>
    <row r="25" spans="1:3" s="10" customFormat="1" ht="15.75">
      <c r="A25" s="10" t="s">
        <v>68</v>
      </c>
      <c r="B25" s="15">
        <f>B9+B15+B22</f>
        <v>210664.2</v>
      </c>
    </row>
    <row r="26" spans="1:3" s="10" customFormat="1" ht="15.75">
      <c r="A26" s="10" t="s">
        <v>69</v>
      </c>
      <c r="B26" s="22" t="s">
        <v>70</v>
      </c>
      <c r="C26" s="10" t="s">
        <v>71</v>
      </c>
    </row>
    <row r="27" spans="1:3" s="10" customFormat="1" ht="15.75">
      <c r="A27" s="10" t="s">
        <v>72</v>
      </c>
      <c r="B27" s="35">
        <f>IF(B4="A",0.15,IF(B4="H",0.1,IF(B4="V",0.05,0.03)))</f>
        <v>0.1</v>
      </c>
      <c r="C27" s="10" t="s">
        <v>73</v>
      </c>
    </row>
    <row r="28" spans="1:3" s="10" customFormat="1" ht="15.75">
      <c r="A28" s="10" t="s">
        <v>74</v>
      </c>
      <c r="B28" s="14">
        <f>IF(B26="A",12%,IF(B26="S",8%,4%))</f>
        <v>0.08</v>
      </c>
    </row>
    <row r="29" spans="1:3">
      <c r="B29" s="8"/>
    </row>
    <row r="30" spans="1:3" ht="18.75">
      <c r="A30" s="23" t="s">
        <v>75</v>
      </c>
      <c r="B30" s="24">
        <f>B25*(1+B28)^8 + (B25*(1+B27))*(1+B28)^7 + (B25*(1+B27)^2)*(1+B28)^6 + (B25*(1+B27)^3)*(1+B28)^5 + (B25*(1+B27)^4)*(1+B28)^4 + (B25*(1+B27)^5)*(1+B28)^3 + (B25*(1+B27)^6)*(1+B28)^2 + (B25*(1+B27)^7)*(1+B28)^1</f>
        <v>3329245.2482678345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9720-D9DB-4377-AA36-BCA3C776028F}">
  <dimension ref="A1:D20"/>
  <sheetViews>
    <sheetView tabSelected="1" workbookViewId="0">
      <selection activeCell="H23" sqref="H23"/>
    </sheetView>
  </sheetViews>
  <sheetFormatPr defaultRowHeight="15"/>
  <cols>
    <col min="1" max="1" width="26" bestFit="1" customWidth="1"/>
    <col min="2" max="2" width="9.7109375" bestFit="1" customWidth="1"/>
    <col min="3" max="3" width="81.5703125" customWidth="1"/>
    <col min="4" max="4" width="16.5703125" style="7" customWidth="1"/>
  </cols>
  <sheetData>
    <row r="1" spans="1:4" ht="18.75">
      <c r="A1" s="1" t="s">
        <v>76</v>
      </c>
    </row>
    <row r="2" spans="1:4" ht="15.75" thickBot="1"/>
    <row r="3" spans="1:4" ht="15.95" customHeight="1">
      <c r="A3" s="29" t="s">
        <v>77</v>
      </c>
      <c r="B3" s="30" t="s">
        <v>78</v>
      </c>
      <c r="C3" s="30" t="s">
        <v>79</v>
      </c>
      <c r="D3" s="31" t="s">
        <v>80</v>
      </c>
    </row>
    <row r="4" spans="1:4" ht="15.95" customHeight="1">
      <c r="A4" s="26" t="s">
        <v>81</v>
      </c>
      <c r="B4" s="25" t="s">
        <v>82</v>
      </c>
      <c r="C4" s="25" t="s">
        <v>83</v>
      </c>
      <c r="D4" s="32">
        <v>173.72</v>
      </c>
    </row>
    <row r="5" spans="1:4" ht="15.95" customHeight="1">
      <c r="A5" s="26" t="s">
        <v>84</v>
      </c>
      <c r="B5" s="25" t="s">
        <v>85</v>
      </c>
      <c r="C5" s="25" t="s">
        <v>86</v>
      </c>
      <c r="D5" s="32">
        <v>53.14</v>
      </c>
    </row>
    <row r="6" spans="1:4" ht="15.95" customHeight="1">
      <c r="A6" s="26" t="s">
        <v>87</v>
      </c>
      <c r="B6" s="25" t="s">
        <v>88</v>
      </c>
      <c r="C6" s="25" t="s">
        <v>89</v>
      </c>
      <c r="D6" s="32">
        <v>154.74</v>
      </c>
    </row>
    <row r="7" spans="1:4" ht="15.95" customHeight="1">
      <c r="A7" s="26" t="s">
        <v>90</v>
      </c>
      <c r="B7" s="25" t="s">
        <v>59</v>
      </c>
      <c r="C7" s="25" t="s">
        <v>91</v>
      </c>
      <c r="D7" s="32">
        <v>234.44</v>
      </c>
    </row>
    <row r="8" spans="1:4" ht="15.95" customHeight="1">
      <c r="A8" s="26" t="s">
        <v>92</v>
      </c>
      <c r="B8" s="25" t="s">
        <v>93</v>
      </c>
      <c r="C8" s="25" t="s">
        <v>94</v>
      </c>
      <c r="D8" s="32">
        <v>51.72</v>
      </c>
    </row>
    <row r="9" spans="1:4" ht="15.95" customHeight="1">
      <c r="A9" s="26" t="s">
        <v>95</v>
      </c>
      <c r="B9" s="25" t="s">
        <v>96</v>
      </c>
      <c r="C9" s="25" t="s">
        <v>97</v>
      </c>
      <c r="D9" s="32">
        <v>82.47</v>
      </c>
    </row>
    <row r="10" spans="1:4" ht="15.95" customHeight="1">
      <c r="A10" s="26" t="s">
        <v>98</v>
      </c>
      <c r="B10" s="25" t="s">
        <v>99</v>
      </c>
      <c r="C10" s="25" t="s">
        <v>100</v>
      </c>
      <c r="D10" s="32">
        <v>74.23</v>
      </c>
    </row>
    <row r="11" spans="1:4" ht="15.95" customHeight="1">
      <c r="A11" s="26" t="s">
        <v>101</v>
      </c>
      <c r="B11" s="25" t="s">
        <v>102</v>
      </c>
      <c r="C11" s="25" t="s">
        <v>103</v>
      </c>
      <c r="D11" s="32">
        <v>68.12</v>
      </c>
    </row>
    <row r="12" spans="1:4" ht="15.95" customHeight="1">
      <c r="A12" s="26" t="s">
        <v>104</v>
      </c>
      <c r="B12" s="25" t="s">
        <v>70</v>
      </c>
      <c r="C12" s="25" t="s">
        <v>105</v>
      </c>
      <c r="D12" s="32">
        <v>32.14</v>
      </c>
    </row>
    <row r="13" spans="1:4" ht="15.95" customHeight="1">
      <c r="A13" s="26" t="s">
        <v>106</v>
      </c>
      <c r="B13" s="25" t="s">
        <v>107</v>
      </c>
      <c r="C13" s="25" t="s">
        <v>108</v>
      </c>
      <c r="D13" s="32">
        <v>14.21</v>
      </c>
    </row>
    <row r="14" spans="1:4" ht="15.95" customHeight="1">
      <c r="A14" s="26" t="s">
        <v>109</v>
      </c>
      <c r="B14" s="25" t="s">
        <v>110</v>
      </c>
      <c r="C14" s="25" t="s">
        <v>111</v>
      </c>
      <c r="D14" s="32">
        <v>132.13999999999999</v>
      </c>
    </row>
    <row r="15" spans="1:4" ht="15.95" customHeight="1">
      <c r="A15" s="26" t="s">
        <v>112</v>
      </c>
      <c r="B15" s="25" t="s">
        <v>113</v>
      </c>
      <c r="C15" s="25" t="s">
        <v>114</v>
      </c>
      <c r="D15" s="32">
        <v>42.31</v>
      </c>
    </row>
    <row r="16" spans="1:4" ht="15.95" customHeight="1">
      <c r="A16" s="26" t="s">
        <v>115</v>
      </c>
      <c r="B16" s="25" t="s">
        <v>116</v>
      </c>
      <c r="C16" s="25" t="s">
        <v>117</v>
      </c>
      <c r="D16" s="32">
        <v>21.42</v>
      </c>
    </row>
    <row r="17" spans="1:4" ht="15.95" customHeight="1">
      <c r="A17" s="26" t="s">
        <v>118</v>
      </c>
      <c r="B17" s="25" t="s">
        <v>119</v>
      </c>
      <c r="C17" s="25" t="s">
        <v>120</v>
      </c>
      <c r="D17" s="32">
        <v>48.12</v>
      </c>
    </row>
    <row r="18" spans="1:4" ht="15.95" customHeight="1" thickBot="1">
      <c r="A18" s="27" t="s">
        <v>121</v>
      </c>
      <c r="B18" s="28" t="s">
        <v>122</v>
      </c>
      <c r="C18" s="28" t="s">
        <v>123</v>
      </c>
      <c r="D18" s="33">
        <v>72.11</v>
      </c>
    </row>
    <row r="20" spans="1:4">
      <c r="C20" s="34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Hermes H. Abrantes</dc:creator>
  <cp:keywords/>
  <dc:description/>
  <cp:lastModifiedBy>Neveah Charles &lt;Student&gt;</cp:lastModifiedBy>
  <cp:revision/>
  <dcterms:created xsi:type="dcterms:W3CDTF">2023-09-22T13:01:27Z</dcterms:created>
  <dcterms:modified xsi:type="dcterms:W3CDTF">2024-02-08T16:01:15Z</dcterms:modified>
  <cp:category/>
  <cp:contentStatus/>
</cp:coreProperties>
</file>